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8800" windowHeight="12330" tabRatio="888" firstSheet="3" activeTab="6"/>
  </bookViews>
  <sheets>
    <sheet name="DADOS BASE PROPOSTA" sheetId="1" state="hidden" r:id="rId1"/>
    <sheet name="MATRIZ 2018 COMPLETO PROPOSTA" sheetId="2" state="hidden" r:id="rId2"/>
    <sheet name="MATRIZ 2018 RESUMIDO PROPOSTA" sheetId="3" state="hidden" r:id="rId3"/>
    <sheet name="AJUSTE CONIF-SETEC" sheetId="4" r:id="rId4"/>
    <sheet name="DADOS BASE HOMOLOGADA" sheetId="10" r:id="rId5"/>
    <sheet name="MATRIZ 2018 COMPLETO HOMOLOGADA" sheetId="11" r:id="rId6"/>
    <sheet name="MATRIZ 2018 RESUMIDO HOMOLOGADA" sheetId="12" r:id="rId7"/>
    <sheet name="MATRIZ 2018 PARA SPO" sheetId="14" r:id="rId8"/>
    <sheet name="COMPARATIVO 2017-2018" sheetId="13" state="hidden" r:id="rId9"/>
    <sheet name="PROJETOS E EVENTOS" sheetId="7" state="hidden" r:id="rId10"/>
    <sheet name="INTERNACIONALIZAÇÃO" sheetId="8" state="hidden" r:id="rId11"/>
    <sheet name="Aporte SETEC Campi a iniciar " sheetId="9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az18000" localSheetId="8">'[1]26104'!#REF!</definedName>
    <definedName name="_az18000" localSheetId="4">'[1]26104'!#REF!</definedName>
    <definedName name="_az18000" localSheetId="5">'[1]26104'!#REF!</definedName>
    <definedName name="_az18000" localSheetId="7">'[1]26104'!#REF!</definedName>
    <definedName name="_az18000" localSheetId="6">'[1]26104'!#REF!</definedName>
    <definedName name="_az18000">'[1]26104'!#REF!</definedName>
    <definedName name="_xlnm._FilterDatabase" localSheetId="7" hidden="1">'MATRIZ 2018 PARA SPO'!$B$8:$C$8</definedName>
    <definedName name="A" localSheetId="8">'[1]26104'!#REF!</definedName>
    <definedName name="A" localSheetId="4">'[1]26104'!#REF!</definedName>
    <definedName name="A" localSheetId="5">'[1]26104'!#REF!</definedName>
    <definedName name="A" localSheetId="7">'[1]26104'!#REF!</definedName>
    <definedName name="A" localSheetId="6">'[1]26104'!#REF!</definedName>
    <definedName name="A">'[1]26104'!#REF!</definedName>
    <definedName name="B" localSheetId="8">'[1]26104'!#REF!</definedName>
    <definedName name="B" localSheetId="4">'[1]26104'!#REF!</definedName>
    <definedName name="B" localSheetId="5">'[1]26104'!#REF!</definedName>
    <definedName name="B" localSheetId="7">'[1]26104'!#REF!</definedName>
    <definedName name="B" localSheetId="6">'[1]26104'!#REF!</definedName>
    <definedName name="B">'[1]26104'!#REF!</definedName>
    <definedName name="Comprometidos" localSheetId="8">#REF!</definedName>
    <definedName name="Comprometidos" localSheetId="4">#REF!</definedName>
    <definedName name="Comprometidos" localSheetId="5">#REF!</definedName>
    <definedName name="Comprometidos" localSheetId="7">#REF!</definedName>
    <definedName name="Comprometidos" localSheetId="6">#REF!</definedName>
    <definedName name="Comprometidos">#REF!</definedName>
    <definedName name="D" localSheetId="8">'[1]26104'!#REF!</definedName>
    <definedName name="D" localSheetId="4">'[1]26104'!#REF!</definedName>
    <definedName name="D" localSheetId="5">'[1]26104'!#REF!</definedName>
    <definedName name="D" localSheetId="7">'[1]26104'!#REF!</definedName>
    <definedName name="D" localSheetId="6">'[1]26104'!#REF!</definedName>
    <definedName name="D">'[1]26104'!#REF!</definedName>
    <definedName name="Efetivo" localSheetId="8">#REF!</definedName>
    <definedName name="Efetivo" localSheetId="4">#REF!</definedName>
    <definedName name="Efetivo" localSheetId="5">#REF!</definedName>
    <definedName name="Efetivo" localSheetId="7">#REF!</definedName>
    <definedName name="Efetivo" localSheetId="6">#REF!</definedName>
    <definedName name="Efetivo">#REF!</definedName>
    <definedName name="jb">[2]PA.GD3ofEA!$C$15:$C$28,[2]PA.GD3ofEA!$G$15:$L$28</definedName>
    <definedName name="N__de_Pontos">[3]tab6!$O$8</definedName>
    <definedName name="Planilha_10ÁreaTotal">[4]PA.GD3ofEA!$C$15:$C$28,[4]PA.GD3ofEA!$G$15:$L$28</definedName>
    <definedName name="Planilha_10TítCols">[4]PA.GD3ofEA!$C$15,[4]PA.GD3ofEA!$G$15:$L$15</definedName>
    <definedName name="Planilha_11ÁreaTotal">[4]PA.GD4ofEA!$C$15:$C$20,[4]PA.GD4ofEA!$G$15:$I$20</definedName>
    <definedName name="Planilha_11TítCols">[4]PA.GD4ofEA!$C$15,[4]PA.GD4ofEA!$G$15:$I$15</definedName>
    <definedName name="Planilha_1ÁreaTotal" localSheetId="8">#REF!,#REF!</definedName>
    <definedName name="Planilha_1ÁreaTotal" localSheetId="4">#REF!,#REF!</definedName>
    <definedName name="Planilha_1ÁreaTotal" localSheetId="5">#REF!,#REF!</definedName>
    <definedName name="Planilha_1ÁreaTotal" localSheetId="7">#REF!,#REF!</definedName>
    <definedName name="Planilha_1ÁreaTotal" localSheetId="6">#REF!,#REF!</definedName>
    <definedName name="Planilha_1ÁreaTotal">#REF!,#REF!</definedName>
    <definedName name="Planilha_1CabGráfico" localSheetId="8">#REF!</definedName>
    <definedName name="Planilha_1CabGráfico" localSheetId="4">#REF!</definedName>
    <definedName name="Planilha_1CabGráfico" localSheetId="5">#REF!</definedName>
    <definedName name="Planilha_1CabGráfico" localSheetId="7">#REF!</definedName>
    <definedName name="Planilha_1CabGráfico" localSheetId="6">#REF!</definedName>
    <definedName name="Planilha_1CabGráfico">#REF!</definedName>
    <definedName name="Planilha_1TítCols" localSheetId="8">#REF!,#REF!</definedName>
    <definedName name="Planilha_1TítCols" localSheetId="4">#REF!,#REF!</definedName>
    <definedName name="Planilha_1TítCols" localSheetId="5">#REF!,#REF!</definedName>
    <definedName name="Planilha_1TítCols" localSheetId="7">#REF!,#REF!</definedName>
    <definedName name="Planilha_1TítCols" localSheetId="6">#REF!,#REF!</definedName>
    <definedName name="Planilha_1TítCols">#REF!,#REF!</definedName>
    <definedName name="Planilha_1TítLins" localSheetId="8">#REF!</definedName>
    <definedName name="Planilha_1TítLins" localSheetId="4">#REF!</definedName>
    <definedName name="Planilha_1TítLins" localSheetId="5">#REF!</definedName>
    <definedName name="Planilha_1TítLins" localSheetId="7">#REF!</definedName>
    <definedName name="Planilha_1TítLins" localSheetId="6">#REF!</definedName>
    <definedName name="Planilha_1TítLins">#REF!</definedName>
    <definedName name="Planilha_2ÁreaTotal" localSheetId="8">#REF!,#REF!</definedName>
    <definedName name="Planilha_2ÁreaTotal" localSheetId="4">#REF!,#REF!</definedName>
    <definedName name="Planilha_2ÁreaTotal" localSheetId="5">#REF!,#REF!</definedName>
    <definedName name="Planilha_2ÁreaTotal" localSheetId="7">#REF!,#REF!</definedName>
    <definedName name="Planilha_2ÁreaTotal" localSheetId="6">#REF!,#REF!</definedName>
    <definedName name="Planilha_2ÁreaTotal">#REF!,#REF!</definedName>
    <definedName name="Planilha_2CabGráfico" localSheetId="8">#REF!</definedName>
    <definedName name="Planilha_2CabGráfico" localSheetId="4">#REF!</definedName>
    <definedName name="Planilha_2CabGráfico" localSheetId="5">#REF!</definedName>
    <definedName name="Planilha_2CabGráfico" localSheetId="7">#REF!</definedName>
    <definedName name="Planilha_2CabGráfico" localSheetId="6">#REF!</definedName>
    <definedName name="Planilha_2CabGráfico">#REF!</definedName>
    <definedName name="Planilha_2TítCols" localSheetId="8">#REF!,#REF!</definedName>
    <definedName name="Planilha_2TítCols" localSheetId="4">#REF!,#REF!</definedName>
    <definedName name="Planilha_2TítCols" localSheetId="5">#REF!,#REF!</definedName>
    <definedName name="Planilha_2TítCols" localSheetId="7">#REF!,#REF!</definedName>
    <definedName name="Planilha_2TítCols" localSheetId="6">#REF!,#REF!</definedName>
    <definedName name="Planilha_2TítCols">#REF!,#REF!</definedName>
    <definedName name="Planilha_2TítLins" localSheetId="8">#REF!</definedName>
    <definedName name="Planilha_2TítLins" localSheetId="4">#REF!</definedName>
    <definedName name="Planilha_2TítLins" localSheetId="5">#REF!</definedName>
    <definedName name="Planilha_2TítLins" localSheetId="7">#REF!</definedName>
    <definedName name="Planilha_2TítLins" localSheetId="6">#REF!</definedName>
    <definedName name="Planilha_2TítLins">#REF!</definedName>
    <definedName name="Planilha_3ÁreaTotal" localSheetId="8">#REF!,#REF!</definedName>
    <definedName name="Planilha_3ÁreaTotal" localSheetId="4">#REF!,#REF!</definedName>
    <definedName name="Planilha_3ÁreaTotal" localSheetId="5">#REF!,#REF!</definedName>
    <definedName name="Planilha_3ÁreaTotal" localSheetId="7">#REF!,#REF!</definedName>
    <definedName name="Planilha_3ÁreaTotal" localSheetId="6">#REF!,#REF!</definedName>
    <definedName name="Planilha_3ÁreaTotal">#REF!,#REF!</definedName>
    <definedName name="Planilha_3CabGráfico" localSheetId="8">#REF!</definedName>
    <definedName name="Planilha_3CabGráfico" localSheetId="4">#REF!</definedName>
    <definedName name="Planilha_3CabGráfico" localSheetId="5">#REF!</definedName>
    <definedName name="Planilha_3CabGráfico" localSheetId="7">#REF!</definedName>
    <definedName name="Planilha_3CabGráfico" localSheetId="6">#REF!</definedName>
    <definedName name="Planilha_3CabGráfico">#REF!</definedName>
    <definedName name="Planilha_3TítCols" localSheetId="8">#REF!,#REF!</definedName>
    <definedName name="Planilha_3TítCols" localSheetId="4">#REF!,#REF!</definedName>
    <definedName name="Planilha_3TítCols" localSheetId="5">#REF!,#REF!</definedName>
    <definedName name="Planilha_3TítCols" localSheetId="7">#REF!,#REF!</definedName>
    <definedName name="Planilha_3TítCols" localSheetId="6">#REF!,#REF!</definedName>
    <definedName name="Planilha_3TítCols">#REF!,#REF!</definedName>
    <definedName name="Planilha_3TítLins" localSheetId="8">#REF!</definedName>
    <definedName name="Planilha_3TítLins" localSheetId="4">#REF!</definedName>
    <definedName name="Planilha_3TítLins" localSheetId="5">#REF!</definedName>
    <definedName name="Planilha_3TítLins" localSheetId="7">#REF!</definedName>
    <definedName name="Planilha_3TítLins" localSheetId="6">#REF!</definedName>
    <definedName name="Planilha_3TítLins">#REF!</definedName>
    <definedName name="Planilha_4ÁreaTotal" localSheetId="8">#REF!,#REF!</definedName>
    <definedName name="Planilha_4ÁreaTotal" localSheetId="4">#REF!,#REF!</definedName>
    <definedName name="Planilha_4ÁreaTotal" localSheetId="5">#REF!,#REF!</definedName>
    <definedName name="Planilha_4ÁreaTotal" localSheetId="7">#REF!,#REF!</definedName>
    <definedName name="Planilha_4ÁreaTotal" localSheetId="6">#REF!,#REF!</definedName>
    <definedName name="Planilha_4ÁreaTotal">#REF!,#REF!</definedName>
    <definedName name="Planilha_4CabGráfico" localSheetId="8">#REF!</definedName>
    <definedName name="Planilha_4CabGráfico" localSheetId="4">#REF!</definedName>
    <definedName name="Planilha_4CabGráfico" localSheetId="5">#REF!</definedName>
    <definedName name="Planilha_4CabGráfico" localSheetId="7">#REF!</definedName>
    <definedName name="Planilha_4CabGráfico" localSheetId="6">#REF!</definedName>
    <definedName name="Planilha_4CabGráfico">#REF!</definedName>
    <definedName name="Planilha_4TítCols" localSheetId="8">#REF!,#REF!</definedName>
    <definedName name="Planilha_4TítCols" localSheetId="4">#REF!,#REF!</definedName>
    <definedName name="Planilha_4TítCols" localSheetId="5">#REF!,#REF!</definedName>
    <definedName name="Planilha_4TítCols" localSheetId="7">#REF!,#REF!</definedName>
    <definedName name="Planilha_4TítCols" localSheetId="6">#REF!,#REF!</definedName>
    <definedName name="Planilha_4TítCols">#REF!,#REF!</definedName>
    <definedName name="Planilha_4TítLins" localSheetId="8">#REF!</definedName>
    <definedName name="Planilha_4TítLins" localSheetId="4">#REF!</definedName>
    <definedName name="Planilha_4TítLins" localSheetId="5">#REF!</definedName>
    <definedName name="Planilha_4TítLins" localSheetId="7">#REF!</definedName>
    <definedName name="Planilha_4TítLins" localSheetId="6">#REF!</definedName>
    <definedName name="Planilha_4TítLins">#REF!</definedName>
    <definedName name="Planilha_5ÁreaTotal" localSheetId="8">#REF!,#REF!</definedName>
    <definedName name="Planilha_5ÁreaTotal" localSheetId="4">#REF!,#REF!</definedName>
    <definedName name="Planilha_5ÁreaTotal" localSheetId="5">#REF!,#REF!</definedName>
    <definedName name="Planilha_5ÁreaTotal" localSheetId="7">#REF!,#REF!</definedName>
    <definedName name="Planilha_5ÁreaTotal" localSheetId="6">#REF!,#REF!</definedName>
    <definedName name="Planilha_5ÁreaTotal">#REF!,#REF!</definedName>
    <definedName name="Planilha_5CabGráfico" localSheetId="8">#REF!</definedName>
    <definedName name="Planilha_5CabGráfico" localSheetId="4">#REF!</definedName>
    <definedName name="Planilha_5CabGráfico" localSheetId="5">#REF!</definedName>
    <definedName name="Planilha_5CabGráfico" localSheetId="7">#REF!</definedName>
    <definedName name="Planilha_5CabGráfico" localSheetId="6">#REF!</definedName>
    <definedName name="Planilha_5CabGráfico">#REF!</definedName>
    <definedName name="Planilha_5TítCols" localSheetId="8">#REF!,#REF!</definedName>
    <definedName name="Planilha_5TítCols" localSheetId="4">#REF!,#REF!</definedName>
    <definedName name="Planilha_5TítCols" localSheetId="5">#REF!,#REF!</definedName>
    <definedName name="Planilha_5TítCols" localSheetId="7">#REF!,#REF!</definedName>
    <definedName name="Planilha_5TítCols" localSheetId="6">#REF!,#REF!</definedName>
    <definedName name="Planilha_5TítCols">#REF!,#REF!</definedName>
    <definedName name="Planilha_5TítLins" localSheetId="8">#REF!</definedName>
    <definedName name="Planilha_5TítLins" localSheetId="4">#REF!</definedName>
    <definedName name="Planilha_5TítLins" localSheetId="5">#REF!</definedName>
    <definedName name="Planilha_5TítLins" localSheetId="7">#REF!</definedName>
    <definedName name="Planilha_5TítLins" localSheetId="6">#REF!</definedName>
    <definedName name="Planilha_5TítLins">#REF!</definedName>
    <definedName name="Planilha_6ÁreaTotal">[5]GND4tes!$C$15:$C$194,[5]GND4tes!$G$15:$BK$194</definedName>
    <definedName name="Planilha_6TítCols">[5]GND4tes!$C$15,[5]GND4tes!$G$15:$BK$15</definedName>
    <definedName name="Planilha_7ÁreaTotal">[5]GND4of!$C$15:$C$64,[5]GND4of!$G$15:$X$64</definedName>
    <definedName name="Planilha_7TítCols">[5]GND4of!$C$15,[5]GND4of!$G$15:$X$15</definedName>
    <definedName name="Planilha_8ÁreaTotal">[5]GND5tes!$C$15:$C$17,[5]GND5tes!$G$15:$H$17</definedName>
    <definedName name="Planilha_8TítCols">[5]GND5tes!$C$15,[5]GND5tes!$G$15:$H$15</definedName>
    <definedName name="Planilha_9ÁreaTotal">[5]GND5of!$C$15:$C$16,[5]GND5of!$G$15:$G$16</definedName>
    <definedName name="Planilha_9TítCols">[5]GND5of!$C$15,[5]GND5of!$G$15</definedName>
    <definedName name="Planilha2" localSheetId="8">#REF!,#REF!</definedName>
    <definedName name="Planilha2" localSheetId="4">#REF!,#REF!</definedName>
    <definedName name="Planilha2" localSheetId="5">#REF!,#REF!</definedName>
    <definedName name="Planilha2" localSheetId="7">#REF!,#REF!</definedName>
    <definedName name="Planilha2" localSheetId="6">#REF!,#REF!</definedName>
    <definedName name="Planilha2">#REF!,#REF!</definedName>
    <definedName name="Previsto" localSheetId="8">#REF!</definedName>
    <definedName name="Previsto" localSheetId="4">#REF!</definedName>
    <definedName name="Previsto" localSheetId="5">#REF!</definedName>
    <definedName name="Previsto" localSheetId="7">#REF!</definedName>
    <definedName name="Previsto" localSheetId="6">#REF!</definedName>
    <definedName name="Previsto">#REF!</definedName>
    <definedName name="Saldo" localSheetId="8">#REF!</definedName>
    <definedName name="Saldo" localSheetId="4">#REF!</definedName>
    <definedName name="Saldo" localSheetId="5">#REF!</definedName>
    <definedName name="Saldo" localSheetId="7">#REF!</definedName>
    <definedName name="Saldo" localSheetId="6">#REF!</definedName>
    <definedName name="Saldo">#REF!</definedName>
    <definedName name="Status" localSheetId="8">#REF!</definedName>
    <definedName name="Status" localSheetId="4">#REF!</definedName>
    <definedName name="Status" localSheetId="5">#REF!</definedName>
    <definedName name="Status" localSheetId="7">#REF!</definedName>
    <definedName name="Status" localSheetId="6">#REF!</definedName>
    <definedName name="Status">#REF!</definedName>
    <definedName name="xxx">'[6]Tabela VI'!$N$5</definedName>
  </definedNames>
  <calcPr calcId="145621"/>
</workbook>
</file>

<file path=xl/calcChain.xml><?xml version="1.0" encoding="utf-8"?>
<calcChain xmlns="http://schemas.openxmlformats.org/spreadsheetml/2006/main">
  <c r="AE750" i="13" l="1"/>
  <c r="AC750" i="13"/>
  <c r="AA750" i="13"/>
  <c r="AC749" i="13"/>
  <c r="N749" i="13"/>
  <c r="J749" i="13"/>
  <c r="I749" i="13"/>
  <c r="H749" i="13"/>
  <c r="L749" i="13" s="1"/>
  <c r="AA749" i="13" s="1"/>
  <c r="AE749" i="13" s="1"/>
  <c r="AC748" i="13"/>
  <c r="N748" i="13"/>
  <c r="J748" i="13"/>
  <c r="I748" i="13"/>
  <c r="H748" i="13"/>
  <c r="AC747" i="13"/>
  <c r="N747" i="13"/>
  <c r="J747" i="13"/>
  <c r="I747" i="13"/>
  <c r="H747" i="13"/>
  <c r="AC746" i="13"/>
  <c r="N746" i="13"/>
  <c r="J746" i="13"/>
  <c r="I746" i="13"/>
  <c r="H746" i="13"/>
  <c r="L746" i="13" s="1"/>
  <c r="AA746" i="13" s="1"/>
  <c r="AE746" i="13" s="1"/>
  <c r="AC745" i="13"/>
  <c r="N745" i="13"/>
  <c r="J745" i="13"/>
  <c r="I745" i="13"/>
  <c r="H745" i="13"/>
  <c r="L745" i="13" s="1"/>
  <c r="AA745" i="13" s="1"/>
  <c r="AE745" i="13" s="1"/>
  <c r="AC744" i="13"/>
  <c r="N744" i="13"/>
  <c r="J744" i="13"/>
  <c r="I744" i="13"/>
  <c r="H744" i="13"/>
  <c r="AC743" i="13"/>
  <c r="N743" i="13"/>
  <c r="J743" i="13"/>
  <c r="I743" i="13"/>
  <c r="H743" i="13"/>
  <c r="AC742" i="13"/>
  <c r="N742" i="13"/>
  <c r="J742" i="13"/>
  <c r="I742" i="13"/>
  <c r="H742" i="13"/>
  <c r="L742" i="13" s="1"/>
  <c r="AA742" i="13" s="1"/>
  <c r="AE742" i="13" s="1"/>
  <c r="AC741" i="13"/>
  <c r="N741" i="13"/>
  <c r="J741" i="13"/>
  <c r="I741" i="13"/>
  <c r="H741" i="13"/>
  <c r="L741" i="13" s="1"/>
  <c r="AA741" i="13" s="1"/>
  <c r="AE741" i="13" s="1"/>
  <c r="AC740" i="13"/>
  <c r="N740" i="13"/>
  <c r="J740" i="13"/>
  <c r="I740" i="13"/>
  <c r="H740" i="13"/>
  <c r="AC739" i="13"/>
  <c r="N739" i="13"/>
  <c r="J739" i="13"/>
  <c r="I739" i="13"/>
  <c r="H739" i="13"/>
  <c r="AC738" i="13"/>
  <c r="N738" i="13"/>
  <c r="J738" i="13"/>
  <c r="I738" i="13"/>
  <c r="H738" i="13"/>
  <c r="F738" i="13"/>
  <c r="N737" i="13"/>
  <c r="AC737" i="13" s="1"/>
  <c r="I737" i="13"/>
  <c r="H737" i="13"/>
  <c r="AC736" i="13"/>
  <c r="AA736" i="13"/>
  <c r="AE736" i="13" s="1"/>
  <c r="N735" i="13"/>
  <c r="AC735" i="13" s="1"/>
  <c r="J735" i="13"/>
  <c r="I735" i="13"/>
  <c r="H735" i="13"/>
  <c r="L735" i="13" s="1"/>
  <c r="AA735" i="13" s="1"/>
  <c r="N734" i="13"/>
  <c r="AC734" i="13" s="1"/>
  <c r="J734" i="13"/>
  <c r="I734" i="13"/>
  <c r="H734" i="13"/>
  <c r="L734" i="13" s="1"/>
  <c r="AA734" i="13" s="1"/>
  <c r="N733" i="13"/>
  <c r="AC733" i="13" s="1"/>
  <c r="J733" i="13"/>
  <c r="I733" i="13"/>
  <c r="H733" i="13"/>
  <c r="L733" i="13" s="1"/>
  <c r="AA733" i="13" s="1"/>
  <c r="N732" i="13"/>
  <c r="AC732" i="13" s="1"/>
  <c r="J732" i="13"/>
  <c r="I732" i="13"/>
  <c r="H732" i="13"/>
  <c r="L732" i="13" s="1"/>
  <c r="AA732" i="13" s="1"/>
  <c r="N731" i="13"/>
  <c r="AC731" i="13" s="1"/>
  <c r="J731" i="13"/>
  <c r="I731" i="13"/>
  <c r="H731" i="13"/>
  <c r="L731" i="13" s="1"/>
  <c r="AA731" i="13" s="1"/>
  <c r="N730" i="13"/>
  <c r="AC730" i="13" s="1"/>
  <c r="J730" i="13"/>
  <c r="I730" i="13"/>
  <c r="H730" i="13"/>
  <c r="L730" i="13" s="1"/>
  <c r="AA730" i="13" s="1"/>
  <c r="N729" i="13"/>
  <c r="AC729" i="13" s="1"/>
  <c r="J729" i="13"/>
  <c r="I729" i="13"/>
  <c r="H729" i="13"/>
  <c r="L729" i="13" s="1"/>
  <c r="AA729" i="13" s="1"/>
  <c r="N728" i="13"/>
  <c r="AC728" i="13" s="1"/>
  <c r="J728" i="13"/>
  <c r="I728" i="13"/>
  <c r="H728" i="13"/>
  <c r="L728" i="13" s="1"/>
  <c r="AA728" i="13" s="1"/>
  <c r="N727" i="13"/>
  <c r="AC727" i="13" s="1"/>
  <c r="J727" i="13"/>
  <c r="I727" i="13"/>
  <c r="H727" i="13"/>
  <c r="L727" i="13" s="1"/>
  <c r="AA727" i="13" s="1"/>
  <c r="N726" i="13"/>
  <c r="AC726" i="13" s="1"/>
  <c r="J726" i="13"/>
  <c r="I726" i="13"/>
  <c r="H726" i="13"/>
  <c r="L726" i="13" s="1"/>
  <c r="AA726" i="13" s="1"/>
  <c r="N725" i="13"/>
  <c r="AC725" i="13" s="1"/>
  <c r="J725" i="13"/>
  <c r="I725" i="13"/>
  <c r="H725" i="13"/>
  <c r="L725" i="13" s="1"/>
  <c r="AA725" i="13" s="1"/>
  <c r="N724" i="13"/>
  <c r="AC724" i="13" s="1"/>
  <c r="J724" i="13"/>
  <c r="I724" i="13"/>
  <c r="H724" i="13"/>
  <c r="L724" i="13" s="1"/>
  <c r="AA724" i="13" s="1"/>
  <c r="N723" i="13"/>
  <c r="AC723" i="13" s="1"/>
  <c r="J723" i="13"/>
  <c r="I723" i="13"/>
  <c r="H723" i="13"/>
  <c r="L723" i="13" s="1"/>
  <c r="AA723" i="13" s="1"/>
  <c r="N722" i="13"/>
  <c r="AC722" i="13" s="1"/>
  <c r="J722" i="13"/>
  <c r="I722" i="13"/>
  <c r="H722" i="13"/>
  <c r="L722" i="13" s="1"/>
  <c r="AA722" i="13" s="1"/>
  <c r="N721" i="13"/>
  <c r="AC721" i="13" s="1"/>
  <c r="J721" i="13"/>
  <c r="I721" i="13"/>
  <c r="H721" i="13"/>
  <c r="L721" i="13" s="1"/>
  <c r="AA721" i="13" s="1"/>
  <c r="N720" i="13"/>
  <c r="AC720" i="13" s="1"/>
  <c r="J720" i="13"/>
  <c r="I720" i="13"/>
  <c r="H720" i="13"/>
  <c r="L720" i="13" s="1"/>
  <c r="AA720" i="13" s="1"/>
  <c r="N719" i="13"/>
  <c r="AC719" i="13" s="1"/>
  <c r="J719" i="13"/>
  <c r="I719" i="13"/>
  <c r="H719" i="13"/>
  <c r="L719" i="13" s="1"/>
  <c r="AA719" i="13" s="1"/>
  <c r="N718" i="13"/>
  <c r="AC718" i="13" s="1"/>
  <c r="J718" i="13"/>
  <c r="I718" i="13"/>
  <c r="H718" i="13"/>
  <c r="L718" i="13" s="1"/>
  <c r="AA718" i="13" s="1"/>
  <c r="N717" i="13"/>
  <c r="AC717" i="13" s="1"/>
  <c r="J717" i="13"/>
  <c r="I717" i="13"/>
  <c r="H717" i="13"/>
  <c r="L717" i="13" s="1"/>
  <c r="AA717" i="13" s="1"/>
  <c r="N716" i="13"/>
  <c r="AC716" i="13" s="1"/>
  <c r="J716" i="13"/>
  <c r="I716" i="13"/>
  <c r="H716" i="13"/>
  <c r="L716" i="13" s="1"/>
  <c r="AA716" i="13" s="1"/>
  <c r="N715" i="13"/>
  <c r="AC715" i="13" s="1"/>
  <c r="J715" i="13"/>
  <c r="I715" i="13"/>
  <c r="H715" i="13"/>
  <c r="L715" i="13" s="1"/>
  <c r="AA715" i="13" s="1"/>
  <c r="N714" i="13"/>
  <c r="AC714" i="13" s="1"/>
  <c r="J714" i="13"/>
  <c r="I714" i="13"/>
  <c r="H714" i="13"/>
  <c r="L714" i="13" s="1"/>
  <c r="AA714" i="13" s="1"/>
  <c r="N713" i="13"/>
  <c r="AC713" i="13" s="1"/>
  <c r="J713" i="13"/>
  <c r="I713" i="13"/>
  <c r="H713" i="13"/>
  <c r="L713" i="13" s="1"/>
  <c r="AA713" i="13" s="1"/>
  <c r="N712" i="13"/>
  <c r="AC712" i="13" s="1"/>
  <c r="J712" i="13"/>
  <c r="I712" i="13"/>
  <c r="H712" i="13"/>
  <c r="L712" i="13" s="1"/>
  <c r="AA712" i="13" s="1"/>
  <c r="N711" i="13"/>
  <c r="AC711" i="13" s="1"/>
  <c r="J711" i="13"/>
  <c r="I711" i="13"/>
  <c r="H711" i="13"/>
  <c r="L711" i="13" s="1"/>
  <c r="AA711" i="13" s="1"/>
  <c r="N710" i="13"/>
  <c r="AC710" i="13" s="1"/>
  <c r="J710" i="13"/>
  <c r="I710" i="13"/>
  <c r="H710" i="13"/>
  <c r="L710" i="13" s="1"/>
  <c r="AA710" i="13" s="1"/>
  <c r="N709" i="13"/>
  <c r="AC709" i="13" s="1"/>
  <c r="J709" i="13"/>
  <c r="I709" i="13"/>
  <c r="H709" i="13"/>
  <c r="L709" i="13" s="1"/>
  <c r="AA709" i="13" s="1"/>
  <c r="N708" i="13"/>
  <c r="AC708" i="13" s="1"/>
  <c r="J708" i="13"/>
  <c r="I708" i="13"/>
  <c r="H708" i="13"/>
  <c r="L708" i="13" s="1"/>
  <c r="AA708" i="13" s="1"/>
  <c r="N707" i="13"/>
  <c r="AC707" i="13" s="1"/>
  <c r="J707" i="13"/>
  <c r="I707" i="13"/>
  <c r="H707" i="13"/>
  <c r="L707" i="13" s="1"/>
  <c r="AA707" i="13" s="1"/>
  <c r="N706" i="13"/>
  <c r="AC706" i="13" s="1"/>
  <c r="J706" i="13"/>
  <c r="I706" i="13"/>
  <c r="H706" i="13"/>
  <c r="L706" i="13" s="1"/>
  <c r="AA706" i="13" s="1"/>
  <c r="N705" i="13"/>
  <c r="AC705" i="13" s="1"/>
  <c r="J705" i="13"/>
  <c r="I705" i="13"/>
  <c r="H705" i="13"/>
  <c r="L705" i="13" s="1"/>
  <c r="AA705" i="13" s="1"/>
  <c r="N704" i="13"/>
  <c r="AC704" i="13" s="1"/>
  <c r="J704" i="13"/>
  <c r="I704" i="13"/>
  <c r="H704" i="13"/>
  <c r="L704" i="13" s="1"/>
  <c r="AA704" i="13" s="1"/>
  <c r="N703" i="13"/>
  <c r="AC703" i="13" s="1"/>
  <c r="J703" i="13"/>
  <c r="I703" i="13"/>
  <c r="H703" i="13"/>
  <c r="L703" i="13" s="1"/>
  <c r="AA703" i="13" s="1"/>
  <c r="N702" i="13"/>
  <c r="AC702" i="13" s="1"/>
  <c r="J702" i="13"/>
  <c r="I702" i="13"/>
  <c r="H702" i="13"/>
  <c r="L702" i="13" s="1"/>
  <c r="AA702" i="13" s="1"/>
  <c r="N701" i="13"/>
  <c r="AC701" i="13" s="1"/>
  <c r="J701" i="13"/>
  <c r="I701" i="13"/>
  <c r="H701" i="13"/>
  <c r="L701" i="13" s="1"/>
  <c r="AA701" i="13" s="1"/>
  <c r="N700" i="13"/>
  <c r="AC700" i="13" s="1"/>
  <c r="J700" i="13"/>
  <c r="I700" i="13"/>
  <c r="H700" i="13"/>
  <c r="L700" i="13" s="1"/>
  <c r="AA700" i="13" s="1"/>
  <c r="AE699" i="13"/>
  <c r="N699" i="13"/>
  <c r="AC699" i="13" s="1"/>
  <c r="L699" i="13"/>
  <c r="AA699" i="13" s="1"/>
  <c r="J699" i="13"/>
  <c r="I699" i="13"/>
  <c r="H699" i="13"/>
  <c r="N698" i="13"/>
  <c r="AC698" i="13" s="1"/>
  <c r="L698" i="13"/>
  <c r="AA698" i="13" s="1"/>
  <c r="AE698" i="13" s="1"/>
  <c r="J698" i="13"/>
  <c r="I698" i="13"/>
  <c r="H698" i="13"/>
  <c r="N697" i="13"/>
  <c r="L697" i="13"/>
  <c r="J697" i="13"/>
  <c r="I697" i="13"/>
  <c r="H697" i="13"/>
  <c r="F697" i="13"/>
  <c r="J696" i="13"/>
  <c r="I696" i="13"/>
  <c r="AC695" i="13"/>
  <c r="AA695" i="13"/>
  <c r="AE695" i="13" s="1"/>
  <c r="N694" i="13"/>
  <c r="AC694" i="13" s="1"/>
  <c r="J694" i="13"/>
  <c r="I694" i="13"/>
  <c r="H694" i="13"/>
  <c r="N693" i="13"/>
  <c r="AC693" i="13" s="1"/>
  <c r="J693" i="13"/>
  <c r="I693" i="13"/>
  <c r="H693" i="13"/>
  <c r="L693" i="13" s="1"/>
  <c r="AA693" i="13" s="1"/>
  <c r="AE693" i="13" s="1"/>
  <c r="N692" i="13"/>
  <c r="AC692" i="13" s="1"/>
  <c r="J692" i="13"/>
  <c r="I692" i="13"/>
  <c r="H692" i="13"/>
  <c r="N691" i="13"/>
  <c r="AC691" i="13" s="1"/>
  <c r="J691" i="13"/>
  <c r="I691" i="13"/>
  <c r="H691" i="13"/>
  <c r="L691" i="13" s="1"/>
  <c r="AA691" i="13" s="1"/>
  <c r="AE691" i="13" s="1"/>
  <c r="N690" i="13"/>
  <c r="AC690" i="13" s="1"/>
  <c r="J690" i="13"/>
  <c r="I690" i="13"/>
  <c r="H690" i="13"/>
  <c r="N689" i="13"/>
  <c r="AC689" i="13" s="1"/>
  <c r="J689" i="13"/>
  <c r="I689" i="13"/>
  <c r="H689" i="13"/>
  <c r="L689" i="13" s="1"/>
  <c r="AA689" i="13" s="1"/>
  <c r="AE689" i="13" s="1"/>
  <c r="N688" i="13"/>
  <c r="AC688" i="13" s="1"/>
  <c r="J688" i="13"/>
  <c r="I688" i="13"/>
  <c r="H688" i="13"/>
  <c r="N687" i="13"/>
  <c r="AC687" i="13" s="1"/>
  <c r="J687" i="13"/>
  <c r="I687" i="13"/>
  <c r="H687" i="13"/>
  <c r="L687" i="13" s="1"/>
  <c r="AA687" i="13" s="1"/>
  <c r="AE687" i="13" s="1"/>
  <c r="N686" i="13"/>
  <c r="AC686" i="13" s="1"/>
  <c r="J686" i="13"/>
  <c r="I686" i="13"/>
  <c r="H686" i="13"/>
  <c r="L686" i="13" s="1"/>
  <c r="AA686" i="13" s="1"/>
  <c r="AE686" i="13" s="1"/>
  <c r="N685" i="13"/>
  <c r="AC685" i="13" s="1"/>
  <c r="J685" i="13"/>
  <c r="I685" i="13"/>
  <c r="H685" i="13"/>
  <c r="F685" i="13"/>
  <c r="N684" i="13"/>
  <c r="AC684" i="13" s="1"/>
  <c r="J684" i="13"/>
  <c r="H684" i="13"/>
  <c r="AC683" i="13"/>
  <c r="AA683" i="13"/>
  <c r="AE683" i="13" s="1"/>
  <c r="AC682" i="13"/>
  <c r="AA682" i="13"/>
  <c r="AE682" i="13" s="1"/>
  <c r="AC681" i="13"/>
  <c r="N681" i="13"/>
  <c r="J681" i="13"/>
  <c r="I681" i="13"/>
  <c r="H681" i="13"/>
  <c r="N680" i="13"/>
  <c r="AC680" i="13" s="1"/>
  <c r="J680" i="13"/>
  <c r="I680" i="13"/>
  <c r="H680" i="13"/>
  <c r="AC679" i="13"/>
  <c r="N679" i="13"/>
  <c r="J679" i="13"/>
  <c r="I679" i="13"/>
  <c r="H679" i="13"/>
  <c r="L679" i="13" s="1"/>
  <c r="AA679" i="13" s="1"/>
  <c r="AE679" i="13" s="1"/>
  <c r="N678" i="13"/>
  <c r="AC678" i="13" s="1"/>
  <c r="J678" i="13"/>
  <c r="I678" i="13"/>
  <c r="H678" i="13"/>
  <c r="L678" i="13" s="1"/>
  <c r="AA678" i="13" s="1"/>
  <c r="AC677" i="13"/>
  <c r="N677" i="13"/>
  <c r="J677" i="13"/>
  <c r="I677" i="13"/>
  <c r="H677" i="13"/>
  <c r="L677" i="13" s="1"/>
  <c r="AA677" i="13" s="1"/>
  <c r="AE677" i="13" s="1"/>
  <c r="N676" i="13"/>
  <c r="AC676" i="13" s="1"/>
  <c r="J676" i="13"/>
  <c r="I676" i="13"/>
  <c r="H676" i="13"/>
  <c r="AC675" i="13"/>
  <c r="N675" i="13"/>
  <c r="J675" i="13"/>
  <c r="I675" i="13"/>
  <c r="H675" i="13"/>
  <c r="N674" i="13"/>
  <c r="AC674" i="13" s="1"/>
  <c r="J674" i="13"/>
  <c r="I674" i="13"/>
  <c r="H674" i="13"/>
  <c r="L674" i="13" s="1"/>
  <c r="AA674" i="13" s="1"/>
  <c r="AC673" i="13"/>
  <c r="N673" i="13"/>
  <c r="J673" i="13"/>
  <c r="I673" i="13"/>
  <c r="H673" i="13"/>
  <c r="N672" i="13"/>
  <c r="AC672" i="13" s="1"/>
  <c r="J672" i="13"/>
  <c r="I672" i="13"/>
  <c r="H672" i="13"/>
  <c r="AC671" i="13"/>
  <c r="N671" i="13"/>
  <c r="J671" i="13"/>
  <c r="I671" i="13"/>
  <c r="H671" i="13"/>
  <c r="L671" i="13" s="1"/>
  <c r="AA671" i="13" s="1"/>
  <c r="AE671" i="13" s="1"/>
  <c r="N670" i="13"/>
  <c r="AC670" i="13" s="1"/>
  <c r="J670" i="13"/>
  <c r="I670" i="13"/>
  <c r="H670" i="13"/>
  <c r="L670" i="13" s="1"/>
  <c r="AA670" i="13" s="1"/>
  <c r="AC669" i="13"/>
  <c r="N669" i="13"/>
  <c r="J669" i="13"/>
  <c r="I669" i="13"/>
  <c r="H669" i="13"/>
  <c r="L669" i="13" s="1"/>
  <c r="AA669" i="13" s="1"/>
  <c r="AE669" i="13" s="1"/>
  <c r="N668" i="13"/>
  <c r="AC668" i="13" s="1"/>
  <c r="J668" i="13"/>
  <c r="I668" i="13"/>
  <c r="H668" i="13"/>
  <c r="AC667" i="13"/>
  <c r="N667" i="13"/>
  <c r="J667" i="13"/>
  <c r="I667" i="13"/>
  <c r="H667" i="13"/>
  <c r="N666" i="13"/>
  <c r="AC666" i="13" s="1"/>
  <c r="J666" i="13"/>
  <c r="I666" i="13"/>
  <c r="H666" i="13"/>
  <c r="L666" i="13" s="1"/>
  <c r="AA666" i="13" s="1"/>
  <c r="AC665" i="13"/>
  <c r="N665" i="13"/>
  <c r="J665" i="13"/>
  <c r="I665" i="13"/>
  <c r="H665" i="13"/>
  <c r="N664" i="13"/>
  <c r="AC664" i="13" s="1"/>
  <c r="J664" i="13"/>
  <c r="I664" i="13"/>
  <c r="H664" i="13"/>
  <c r="AC663" i="13"/>
  <c r="N663" i="13"/>
  <c r="J663" i="13"/>
  <c r="I663" i="13"/>
  <c r="H663" i="13"/>
  <c r="L663" i="13" s="1"/>
  <c r="AA663" i="13" s="1"/>
  <c r="AE663" i="13" s="1"/>
  <c r="N662" i="13"/>
  <c r="AC662" i="13" s="1"/>
  <c r="J662" i="13"/>
  <c r="I662" i="13"/>
  <c r="H662" i="13"/>
  <c r="L662" i="13" s="1"/>
  <c r="AA662" i="13" s="1"/>
  <c r="AC661" i="13"/>
  <c r="N661" i="13"/>
  <c r="J661" i="13"/>
  <c r="I661" i="13"/>
  <c r="H661" i="13"/>
  <c r="L661" i="13" s="1"/>
  <c r="AA661" i="13" s="1"/>
  <c r="AE661" i="13" s="1"/>
  <c r="N660" i="13"/>
  <c r="J660" i="13"/>
  <c r="I660" i="13"/>
  <c r="H660" i="13"/>
  <c r="AC659" i="13"/>
  <c r="N659" i="13"/>
  <c r="J659" i="13"/>
  <c r="J658" i="13" s="1"/>
  <c r="I659" i="13"/>
  <c r="H659" i="13"/>
  <c r="F659" i="13"/>
  <c r="I658" i="13"/>
  <c r="AC657" i="13"/>
  <c r="AA657" i="13"/>
  <c r="N656" i="13"/>
  <c r="AC656" i="13" s="1"/>
  <c r="AE656" i="13" s="1"/>
  <c r="L656" i="13"/>
  <c r="AA656" i="13" s="1"/>
  <c r="J656" i="13"/>
  <c r="I656" i="13"/>
  <c r="H656" i="13"/>
  <c r="N655" i="13"/>
  <c r="AC655" i="13" s="1"/>
  <c r="L655" i="13"/>
  <c r="AA655" i="13" s="1"/>
  <c r="AE655" i="13" s="1"/>
  <c r="J655" i="13"/>
  <c r="I655" i="13"/>
  <c r="H655" i="13"/>
  <c r="N654" i="13"/>
  <c r="AC654" i="13" s="1"/>
  <c r="J654" i="13"/>
  <c r="I654" i="13"/>
  <c r="L654" i="13" s="1"/>
  <c r="AA654" i="13" s="1"/>
  <c r="AE654" i="13" s="1"/>
  <c r="H654" i="13"/>
  <c r="N653" i="13"/>
  <c r="AC653" i="13" s="1"/>
  <c r="L653" i="13"/>
  <c r="AA653" i="13" s="1"/>
  <c r="AE653" i="13" s="1"/>
  <c r="J653" i="13"/>
  <c r="I653" i="13"/>
  <c r="H653" i="13"/>
  <c r="AE652" i="13"/>
  <c r="N652" i="13"/>
  <c r="AC652" i="13" s="1"/>
  <c r="L652" i="13"/>
  <c r="AA652" i="13" s="1"/>
  <c r="J652" i="13"/>
  <c r="I652" i="13"/>
  <c r="H652" i="13"/>
  <c r="N651" i="13"/>
  <c r="AC651" i="13" s="1"/>
  <c r="L651" i="13"/>
  <c r="AA651" i="13" s="1"/>
  <c r="AE651" i="13" s="1"/>
  <c r="J651" i="13"/>
  <c r="I651" i="13"/>
  <c r="H651" i="13"/>
  <c r="AE650" i="13"/>
  <c r="N650" i="13"/>
  <c r="AC650" i="13" s="1"/>
  <c r="J650" i="13"/>
  <c r="I650" i="13"/>
  <c r="L650" i="13" s="1"/>
  <c r="AA650" i="13" s="1"/>
  <c r="H650" i="13"/>
  <c r="N649" i="13"/>
  <c r="AC649" i="13" s="1"/>
  <c r="J649" i="13"/>
  <c r="I649" i="13"/>
  <c r="L649" i="13" s="1"/>
  <c r="AA649" i="13" s="1"/>
  <c r="AE649" i="13" s="1"/>
  <c r="H649" i="13"/>
  <c r="N648" i="13"/>
  <c r="AC648" i="13" s="1"/>
  <c r="L648" i="13"/>
  <c r="AA648" i="13" s="1"/>
  <c r="J648" i="13"/>
  <c r="I648" i="13"/>
  <c r="H648" i="13"/>
  <c r="N647" i="13"/>
  <c r="AC647" i="13" s="1"/>
  <c r="J647" i="13"/>
  <c r="I647" i="13"/>
  <c r="L647" i="13" s="1"/>
  <c r="AA647" i="13" s="1"/>
  <c r="AE647" i="13" s="1"/>
  <c r="H647" i="13"/>
  <c r="N646" i="13"/>
  <c r="AC646" i="13" s="1"/>
  <c r="J646" i="13"/>
  <c r="I646" i="13"/>
  <c r="H646" i="13"/>
  <c r="L646" i="13" s="1"/>
  <c r="AA646" i="13" s="1"/>
  <c r="AE646" i="13" s="1"/>
  <c r="N645" i="13"/>
  <c r="AC645" i="13" s="1"/>
  <c r="L645" i="13"/>
  <c r="AA645" i="13" s="1"/>
  <c r="AE645" i="13" s="1"/>
  <c r="J645" i="13"/>
  <c r="I645" i="13"/>
  <c r="H645" i="13"/>
  <c r="N644" i="13"/>
  <c r="AC644" i="13" s="1"/>
  <c r="J644" i="13"/>
  <c r="I644" i="13"/>
  <c r="H644" i="13"/>
  <c r="L644" i="13" s="1"/>
  <c r="AA644" i="13" s="1"/>
  <c r="AE644" i="13" s="1"/>
  <c r="N643" i="13"/>
  <c r="AC643" i="13" s="1"/>
  <c r="L643" i="13"/>
  <c r="AA643" i="13" s="1"/>
  <c r="AE643" i="13" s="1"/>
  <c r="J643" i="13"/>
  <c r="I643" i="13"/>
  <c r="H643" i="13"/>
  <c r="N642" i="13"/>
  <c r="AC642" i="13" s="1"/>
  <c r="J642" i="13"/>
  <c r="I642" i="13"/>
  <c r="H642" i="13"/>
  <c r="L642" i="13" s="1"/>
  <c r="AA642" i="13" s="1"/>
  <c r="AE642" i="13" s="1"/>
  <c r="N641" i="13"/>
  <c r="L641" i="13"/>
  <c r="L640" i="13" s="1"/>
  <c r="J641" i="13"/>
  <c r="I641" i="13"/>
  <c r="H641" i="13"/>
  <c r="F641" i="13"/>
  <c r="J640" i="13"/>
  <c r="I640" i="13"/>
  <c r="AC639" i="13"/>
  <c r="AE639" i="13" s="1"/>
  <c r="AA639" i="13"/>
  <c r="N638" i="13"/>
  <c r="AC638" i="13" s="1"/>
  <c r="J638" i="13"/>
  <c r="I638" i="13"/>
  <c r="H638" i="13"/>
  <c r="AC637" i="13"/>
  <c r="N637" i="13"/>
  <c r="J637" i="13"/>
  <c r="I637" i="13"/>
  <c r="H637" i="13"/>
  <c r="N636" i="13"/>
  <c r="AC636" i="13" s="1"/>
  <c r="J636" i="13"/>
  <c r="I636" i="13"/>
  <c r="H636" i="13"/>
  <c r="AC635" i="13"/>
  <c r="N635" i="13"/>
  <c r="J635" i="13"/>
  <c r="I635" i="13"/>
  <c r="H635" i="13"/>
  <c r="N634" i="13"/>
  <c r="AC634" i="13" s="1"/>
  <c r="J634" i="13"/>
  <c r="I634" i="13"/>
  <c r="H634" i="13"/>
  <c r="AC633" i="13"/>
  <c r="N633" i="13"/>
  <c r="J633" i="13"/>
  <c r="I633" i="13"/>
  <c r="H633" i="13"/>
  <c r="N632" i="13"/>
  <c r="AC632" i="13" s="1"/>
  <c r="J632" i="13"/>
  <c r="I632" i="13"/>
  <c r="H632" i="13"/>
  <c r="AC631" i="13"/>
  <c r="N631" i="13"/>
  <c r="J631" i="13"/>
  <c r="I631" i="13"/>
  <c r="H631" i="13"/>
  <c r="N630" i="13"/>
  <c r="AC630" i="13" s="1"/>
  <c r="J630" i="13"/>
  <c r="I630" i="13"/>
  <c r="H630" i="13"/>
  <c r="AC629" i="13"/>
  <c r="N629" i="13"/>
  <c r="J629" i="13"/>
  <c r="I629" i="13"/>
  <c r="H629" i="13"/>
  <c r="N628" i="13"/>
  <c r="AC628" i="13" s="1"/>
  <c r="J628" i="13"/>
  <c r="I628" i="13"/>
  <c r="H628" i="13"/>
  <c r="AC627" i="13"/>
  <c r="N627" i="13"/>
  <c r="J627" i="13"/>
  <c r="I627" i="13"/>
  <c r="H627" i="13"/>
  <c r="N626" i="13"/>
  <c r="J626" i="13"/>
  <c r="I626" i="13"/>
  <c r="H626" i="13"/>
  <c r="N625" i="13"/>
  <c r="AC625" i="13" s="1"/>
  <c r="J625" i="13"/>
  <c r="I625" i="13"/>
  <c r="L625" i="13" s="1"/>
  <c r="AA625" i="13" s="1"/>
  <c r="AE625" i="13" s="1"/>
  <c r="H625" i="13"/>
  <c r="N624" i="13"/>
  <c r="AC624" i="13" s="1"/>
  <c r="L624" i="13"/>
  <c r="J624" i="13"/>
  <c r="I624" i="13"/>
  <c r="H624" i="13"/>
  <c r="F624" i="13"/>
  <c r="J623" i="13"/>
  <c r="H623" i="13"/>
  <c r="AC622" i="13"/>
  <c r="AE622" i="13" s="1"/>
  <c r="AA622" i="13"/>
  <c r="AC621" i="13"/>
  <c r="AA621" i="13"/>
  <c r="AE621" i="13" s="1"/>
  <c r="N620" i="13"/>
  <c r="AC620" i="13" s="1"/>
  <c r="J620" i="13"/>
  <c r="I620" i="13"/>
  <c r="H620" i="13"/>
  <c r="L620" i="13" s="1"/>
  <c r="AA620" i="13" s="1"/>
  <c r="AC619" i="13"/>
  <c r="N619" i="13"/>
  <c r="J619" i="13"/>
  <c r="I619" i="13"/>
  <c r="H619" i="13"/>
  <c r="L619" i="13" s="1"/>
  <c r="AA619" i="13" s="1"/>
  <c r="AE619" i="13" s="1"/>
  <c r="N618" i="13"/>
  <c r="AC618" i="13" s="1"/>
  <c r="J618" i="13"/>
  <c r="I618" i="13"/>
  <c r="H618" i="13"/>
  <c r="AC617" i="13"/>
  <c r="N617" i="13"/>
  <c r="J617" i="13"/>
  <c r="I617" i="13"/>
  <c r="H617" i="13"/>
  <c r="N616" i="13"/>
  <c r="AC616" i="13" s="1"/>
  <c r="J616" i="13"/>
  <c r="I616" i="13"/>
  <c r="H616" i="13"/>
  <c r="L616" i="13" s="1"/>
  <c r="AA616" i="13" s="1"/>
  <c r="AC615" i="13"/>
  <c r="N615" i="13"/>
  <c r="J615" i="13"/>
  <c r="I615" i="13"/>
  <c r="H615" i="13"/>
  <c r="N614" i="13"/>
  <c r="AC614" i="13" s="1"/>
  <c r="J614" i="13"/>
  <c r="I614" i="13"/>
  <c r="H614" i="13"/>
  <c r="AC613" i="13"/>
  <c r="N613" i="13"/>
  <c r="J613" i="13"/>
  <c r="I613" i="13"/>
  <c r="H613" i="13"/>
  <c r="L613" i="13" s="1"/>
  <c r="AA613" i="13" s="1"/>
  <c r="AE613" i="13" s="1"/>
  <c r="N612" i="13"/>
  <c r="AC612" i="13" s="1"/>
  <c r="J612" i="13"/>
  <c r="I612" i="13"/>
  <c r="H612" i="13"/>
  <c r="L612" i="13" s="1"/>
  <c r="AA612" i="13" s="1"/>
  <c r="AC611" i="13"/>
  <c r="N611" i="13"/>
  <c r="J611" i="13"/>
  <c r="I611" i="13"/>
  <c r="H611" i="13"/>
  <c r="L611" i="13" s="1"/>
  <c r="AA611" i="13" s="1"/>
  <c r="AE611" i="13" s="1"/>
  <c r="N610" i="13"/>
  <c r="AC610" i="13" s="1"/>
  <c r="J610" i="13"/>
  <c r="I610" i="13"/>
  <c r="H610" i="13"/>
  <c r="AC609" i="13"/>
  <c r="N609" i="13"/>
  <c r="J609" i="13"/>
  <c r="J608" i="13" s="1"/>
  <c r="I609" i="13"/>
  <c r="H609" i="13"/>
  <c r="F609" i="13"/>
  <c r="I608" i="13"/>
  <c r="AC607" i="13"/>
  <c r="AA607" i="13"/>
  <c r="AE607" i="13" s="1"/>
  <c r="AC606" i="13"/>
  <c r="N606" i="13"/>
  <c r="J606" i="13"/>
  <c r="I606" i="13"/>
  <c r="H606" i="13"/>
  <c r="L606" i="13" s="1"/>
  <c r="AA606" i="13" s="1"/>
  <c r="AE606" i="13" s="1"/>
  <c r="N605" i="13"/>
  <c r="AC605" i="13" s="1"/>
  <c r="J605" i="13"/>
  <c r="I605" i="13"/>
  <c r="H605" i="13"/>
  <c r="AC604" i="13"/>
  <c r="N604" i="13"/>
  <c r="J604" i="13"/>
  <c r="I604" i="13"/>
  <c r="H604" i="13"/>
  <c r="N603" i="13"/>
  <c r="AC603" i="13" s="1"/>
  <c r="J603" i="13"/>
  <c r="I603" i="13"/>
  <c r="H603" i="13"/>
  <c r="L603" i="13" s="1"/>
  <c r="AA603" i="13" s="1"/>
  <c r="AC602" i="13"/>
  <c r="N602" i="13"/>
  <c r="J602" i="13"/>
  <c r="I602" i="13"/>
  <c r="H602" i="13"/>
  <c r="N601" i="13"/>
  <c r="AC601" i="13" s="1"/>
  <c r="J601" i="13"/>
  <c r="I601" i="13"/>
  <c r="H601" i="13"/>
  <c r="AC600" i="13"/>
  <c r="N600" i="13"/>
  <c r="J600" i="13"/>
  <c r="I600" i="13"/>
  <c r="H600" i="13"/>
  <c r="L600" i="13" s="1"/>
  <c r="AA600" i="13" s="1"/>
  <c r="AE600" i="13" s="1"/>
  <c r="N599" i="13"/>
  <c r="AC599" i="13" s="1"/>
  <c r="J599" i="13"/>
  <c r="I599" i="13"/>
  <c r="H599" i="13"/>
  <c r="L599" i="13" s="1"/>
  <c r="AA599" i="13" s="1"/>
  <c r="AC598" i="13"/>
  <c r="N598" i="13"/>
  <c r="J598" i="13"/>
  <c r="I598" i="13"/>
  <c r="H598" i="13"/>
  <c r="L598" i="13" s="1"/>
  <c r="AA598" i="13" s="1"/>
  <c r="AE598" i="13" s="1"/>
  <c r="N597" i="13"/>
  <c r="AC597" i="13" s="1"/>
  <c r="J597" i="13"/>
  <c r="I597" i="13"/>
  <c r="H597" i="13"/>
  <c r="AC596" i="13"/>
  <c r="N596" i="13"/>
  <c r="J596" i="13"/>
  <c r="I596" i="13"/>
  <c r="H596" i="13"/>
  <c r="N595" i="13"/>
  <c r="AC595" i="13" s="1"/>
  <c r="J595" i="13"/>
  <c r="I595" i="13"/>
  <c r="H595" i="13"/>
  <c r="L595" i="13" s="1"/>
  <c r="AA595" i="13" s="1"/>
  <c r="AC594" i="13"/>
  <c r="N594" i="13"/>
  <c r="J594" i="13"/>
  <c r="I594" i="13"/>
  <c r="H594" i="13"/>
  <c r="N593" i="13"/>
  <c r="AC593" i="13" s="1"/>
  <c r="J593" i="13"/>
  <c r="I593" i="13"/>
  <c r="H593" i="13"/>
  <c r="AC592" i="13"/>
  <c r="N592" i="13"/>
  <c r="J592" i="13"/>
  <c r="I592" i="13"/>
  <c r="H592" i="13"/>
  <c r="L592" i="13" s="1"/>
  <c r="AA592" i="13" s="1"/>
  <c r="AE592" i="13" s="1"/>
  <c r="N591" i="13"/>
  <c r="AC591" i="13" s="1"/>
  <c r="J591" i="13"/>
  <c r="I591" i="13"/>
  <c r="H591" i="13"/>
  <c r="L591" i="13" s="1"/>
  <c r="AA591" i="13" s="1"/>
  <c r="AC590" i="13"/>
  <c r="N590" i="13"/>
  <c r="J590" i="13"/>
  <c r="I590" i="13"/>
  <c r="H590" i="13"/>
  <c r="L590" i="13" s="1"/>
  <c r="AA590" i="13" s="1"/>
  <c r="AE590" i="13" s="1"/>
  <c r="N589" i="13"/>
  <c r="J589" i="13"/>
  <c r="I589" i="13"/>
  <c r="H589" i="13"/>
  <c r="F589" i="13"/>
  <c r="J588" i="13"/>
  <c r="I588" i="13"/>
  <c r="AC587" i="13"/>
  <c r="AA587" i="13"/>
  <c r="AE587" i="13" s="1"/>
  <c r="N586" i="13"/>
  <c r="AC586" i="13" s="1"/>
  <c r="J586" i="13"/>
  <c r="I586" i="13"/>
  <c r="L586" i="13" s="1"/>
  <c r="AA586" i="13" s="1"/>
  <c r="AE586" i="13" s="1"/>
  <c r="H586" i="13"/>
  <c r="N585" i="13"/>
  <c r="AC585" i="13" s="1"/>
  <c r="J585" i="13"/>
  <c r="I585" i="13"/>
  <c r="L585" i="13" s="1"/>
  <c r="AA585" i="13" s="1"/>
  <c r="AE585" i="13" s="1"/>
  <c r="H585" i="13"/>
  <c r="N584" i="13"/>
  <c r="AC584" i="13" s="1"/>
  <c r="J584" i="13"/>
  <c r="I584" i="13"/>
  <c r="L584" i="13" s="1"/>
  <c r="AA584" i="13" s="1"/>
  <c r="AE584" i="13" s="1"/>
  <c r="H584" i="13"/>
  <c r="N583" i="13"/>
  <c r="AC583" i="13" s="1"/>
  <c r="L583" i="13"/>
  <c r="AA583" i="13" s="1"/>
  <c r="AE583" i="13" s="1"/>
  <c r="J583" i="13"/>
  <c r="I583" i="13"/>
  <c r="H583" i="13"/>
  <c r="N582" i="13"/>
  <c r="AC582" i="13" s="1"/>
  <c r="J582" i="13"/>
  <c r="I582" i="13"/>
  <c r="L582" i="13" s="1"/>
  <c r="AA582" i="13" s="1"/>
  <c r="AE582" i="13" s="1"/>
  <c r="H582" i="13"/>
  <c r="N581" i="13"/>
  <c r="AC581" i="13" s="1"/>
  <c r="J581" i="13"/>
  <c r="I581" i="13"/>
  <c r="L581" i="13" s="1"/>
  <c r="H581" i="13"/>
  <c r="F581" i="13"/>
  <c r="N580" i="13"/>
  <c r="AC580" i="13" s="1"/>
  <c r="J580" i="13"/>
  <c r="H580" i="13"/>
  <c r="AC579" i="13"/>
  <c r="AE579" i="13" s="1"/>
  <c r="AA579" i="13"/>
  <c r="AC578" i="13"/>
  <c r="N578" i="13"/>
  <c r="J578" i="13"/>
  <c r="I578" i="13"/>
  <c r="L578" i="13" s="1"/>
  <c r="AA578" i="13" s="1"/>
  <c r="AE578" i="13" s="1"/>
  <c r="H578" i="13"/>
  <c r="AC577" i="13"/>
  <c r="N577" i="13"/>
  <c r="J577" i="13"/>
  <c r="I577" i="13"/>
  <c r="L577" i="13" s="1"/>
  <c r="AA577" i="13" s="1"/>
  <c r="AE577" i="13" s="1"/>
  <c r="H577" i="13"/>
  <c r="AC576" i="13"/>
  <c r="N576" i="13"/>
  <c r="J576" i="13"/>
  <c r="I576" i="13"/>
  <c r="L576" i="13" s="1"/>
  <c r="AA576" i="13" s="1"/>
  <c r="AE576" i="13" s="1"/>
  <c r="H576" i="13"/>
  <c r="AC575" i="13"/>
  <c r="N575" i="13"/>
  <c r="J575" i="13"/>
  <c r="I575" i="13"/>
  <c r="L575" i="13" s="1"/>
  <c r="AA575" i="13" s="1"/>
  <c r="AE575" i="13" s="1"/>
  <c r="H575" i="13"/>
  <c r="AC574" i="13"/>
  <c r="N574" i="13"/>
  <c r="J574" i="13"/>
  <c r="I574" i="13"/>
  <c r="L574" i="13" s="1"/>
  <c r="AA574" i="13" s="1"/>
  <c r="AE574" i="13" s="1"/>
  <c r="H574" i="13"/>
  <c r="AC573" i="13"/>
  <c r="N573" i="13"/>
  <c r="J573" i="13"/>
  <c r="I573" i="13"/>
  <c r="L573" i="13" s="1"/>
  <c r="AA573" i="13" s="1"/>
  <c r="AE573" i="13" s="1"/>
  <c r="H573" i="13"/>
  <c r="AC572" i="13"/>
  <c r="N572" i="13"/>
  <c r="J572" i="13"/>
  <c r="I572" i="13"/>
  <c r="L572" i="13" s="1"/>
  <c r="AA572" i="13" s="1"/>
  <c r="AE572" i="13" s="1"/>
  <c r="H572" i="13"/>
  <c r="AC571" i="13"/>
  <c r="N571" i="13"/>
  <c r="J571" i="13"/>
  <c r="I571" i="13"/>
  <c r="L571" i="13" s="1"/>
  <c r="AA571" i="13" s="1"/>
  <c r="AE571" i="13" s="1"/>
  <c r="H571" i="13"/>
  <c r="AC570" i="13"/>
  <c r="N570" i="13"/>
  <c r="J570" i="13"/>
  <c r="I570" i="13"/>
  <c r="L570" i="13" s="1"/>
  <c r="AA570" i="13" s="1"/>
  <c r="AE570" i="13" s="1"/>
  <c r="H570" i="13"/>
  <c r="AC569" i="13"/>
  <c r="N569" i="13"/>
  <c r="J569" i="13"/>
  <c r="J568" i="13" s="1"/>
  <c r="I569" i="13"/>
  <c r="L569" i="13" s="1"/>
  <c r="AA569" i="13" s="1"/>
  <c r="AE569" i="13" s="1"/>
  <c r="H569" i="13"/>
  <c r="F569" i="13"/>
  <c r="AC568" i="13"/>
  <c r="N568" i="13"/>
  <c r="I568" i="13"/>
  <c r="H568" i="13"/>
  <c r="AC567" i="13"/>
  <c r="AA567" i="13"/>
  <c r="AE567" i="13" s="1"/>
  <c r="N566" i="13"/>
  <c r="AC566" i="13" s="1"/>
  <c r="J566" i="13"/>
  <c r="I566" i="13"/>
  <c r="H566" i="13"/>
  <c r="AC565" i="13"/>
  <c r="N565" i="13"/>
  <c r="L565" i="13"/>
  <c r="AA565" i="13" s="1"/>
  <c r="AE565" i="13" s="1"/>
  <c r="J565" i="13"/>
  <c r="I565" i="13"/>
  <c r="H565" i="13"/>
  <c r="N564" i="13"/>
  <c r="AC564" i="13" s="1"/>
  <c r="J564" i="13"/>
  <c r="I564" i="13"/>
  <c r="H564" i="13"/>
  <c r="L564" i="13" s="1"/>
  <c r="AA564" i="13" s="1"/>
  <c r="AE564" i="13" s="1"/>
  <c r="AC563" i="13"/>
  <c r="N563" i="13"/>
  <c r="L563" i="13"/>
  <c r="AA563" i="13" s="1"/>
  <c r="AE563" i="13" s="1"/>
  <c r="J563" i="13"/>
  <c r="I563" i="13"/>
  <c r="H563" i="13"/>
  <c r="N562" i="13"/>
  <c r="AC562" i="13" s="1"/>
  <c r="J562" i="13"/>
  <c r="I562" i="13"/>
  <c r="H562" i="13"/>
  <c r="L562" i="13" s="1"/>
  <c r="AA562" i="13" s="1"/>
  <c r="AE562" i="13" s="1"/>
  <c r="AC561" i="13"/>
  <c r="N561" i="13"/>
  <c r="L561" i="13"/>
  <c r="AA561" i="13" s="1"/>
  <c r="J561" i="13"/>
  <c r="I561" i="13"/>
  <c r="H561" i="13"/>
  <c r="N560" i="13"/>
  <c r="AC560" i="13" s="1"/>
  <c r="J560" i="13"/>
  <c r="I560" i="13"/>
  <c r="H560" i="13"/>
  <c r="AC559" i="13"/>
  <c r="N559" i="13"/>
  <c r="L559" i="13"/>
  <c r="AA559" i="13" s="1"/>
  <c r="J559" i="13"/>
  <c r="I559" i="13"/>
  <c r="H559" i="13"/>
  <c r="N558" i="13"/>
  <c r="AC558" i="13" s="1"/>
  <c r="J558" i="13"/>
  <c r="I558" i="13"/>
  <c r="H558" i="13"/>
  <c r="AC557" i="13"/>
  <c r="N557" i="13"/>
  <c r="L557" i="13"/>
  <c r="AA557" i="13" s="1"/>
  <c r="AE557" i="13" s="1"/>
  <c r="J557" i="13"/>
  <c r="I557" i="13"/>
  <c r="H557" i="13"/>
  <c r="N556" i="13"/>
  <c r="AC556" i="13" s="1"/>
  <c r="J556" i="13"/>
  <c r="I556" i="13"/>
  <c r="H556" i="13"/>
  <c r="L556" i="13" s="1"/>
  <c r="AA556" i="13" s="1"/>
  <c r="AE556" i="13" s="1"/>
  <c r="AC555" i="13"/>
  <c r="N555" i="13"/>
  <c r="L555" i="13"/>
  <c r="AA555" i="13" s="1"/>
  <c r="AE555" i="13" s="1"/>
  <c r="J555" i="13"/>
  <c r="I555" i="13"/>
  <c r="H555" i="13"/>
  <c r="N554" i="13"/>
  <c r="AC554" i="13" s="1"/>
  <c r="J554" i="13"/>
  <c r="I554" i="13"/>
  <c r="H554" i="13"/>
  <c r="L554" i="13" s="1"/>
  <c r="AA554" i="13" s="1"/>
  <c r="AE554" i="13" s="1"/>
  <c r="AC553" i="13"/>
  <c r="N553" i="13"/>
  <c r="L553" i="13"/>
  <c r="AA553" i="13" s="1"/>
  <c r="J553" i="13"/>
  <c r="I553" i="13"/>
  <c r="H553" i="13"/>
  <c r="N552" i="13"/>
  <c r="AC552" i="13" s="1"/>
  <c r="J552" i="13"/>
  <c r="I552" i="13"/>
  <c r="H552" i="13"/>
  <c r="AC551" i="13"/>
  <c r="N551" i="13"/>
  <c r="L551" i="13"/>
  <c r="AA551" i="13" s="1"/>
  <c r="J551" i="13"/>
  <c r="I551" i="13"/>
  <c r="H551" i="13"/>
  <c r="N550" i="13"/>
  <c r="AC550" i="13" s="1"/>
  <c r="J550" i="13"/>
  <c r="I550" i="13"/>
  <c r="H550" i="13"/>
  <c r="AC549" i="13"/>
  <c r="N549" i="13"/>
  <c r="L549" i="13"/>
  <c r="AA549" i="13" s="1"/>
  <c r="AE549" i="13" s="1"/>
  <c r="J549" i="13"/>
  <c r="I549" i="13"/>
  <c r="H549" i="13"/>
  <c r="N548" i="13"/>
  <c r="AC548" i="13" s="1"/>
  <c r="J548" i="13"/>
  <c r="I548" i="13"/>
  <c r="H548" i="13"/>
  <c r="L548" i="13" s="1"/>
  <c r="AA548" i="13" s="1"/>
  <c r="AE548" i="13" s="1"/>
  <c r="AC547" i="13"/>
  <c r="N547" i="13"/>
  <c r="L547" i="13"/>
  <c r="AA547" i="13" s="1"/>
  <c r="AE547" i="13" s="1"/>
  <c r="J547" i="13"/>
  <c r="I547" i="13"/>
  <c r="H547" i="13"/>
  <c r="N546" i="13"/>
  <c r="J546" i="13"/>
  <c r="I546" i="13"/>
  <c r="H546" i="13"/>
  <c r="L546" i="13" s="1"/>
  <c r="F546" i="13"/>
  <c r="J545" i="13"/>
  <c r="I545" i="13"/>
  <c r="AC544" i="13"/>
  <c r="AA544" i="13"/>
  <c r="AE544" i="13" s="1"/>
  <c r="N543" i="13"/>
  <c r="AC543" i="13" s="1"/>
  <c r="J543" i="13"/>
  <c r="I543" i="13"/>
  <c r="L543" i="13" s="1"/>
  <c r="AA543" i="13" s="1"/>
  <c r="AE543" i="13" s="1"/>
  <c r="H543" i="13"/>
  <c r="N542" i="13"/>
  <c r="AC542" i="13" s="1"/>
  <c r="J542" i="13"/>
  <c r="I542" i="13"/>
  <c r="H542" i="13"/>
  <c r="L542" i="13" s="1"/>
  <c r="AA542" i="13" s="1"/>
  <c r="AE542" i="13" s="1"/>
  <c r="N541" i="13"/>
  <c r="AC541" i="13" s="1"/>
  <c r="J541" i="13"/>
  <c r="I541" i="13"/>
  <c r="L541" i="13" s="1"/>
  <c r="AA541" i="13" s="1"/>
  <c r="AE541" i="13" s="1"/>
  <c r="H541" i="13"/>
  <c r="N540" i="13"/>
  <c r="AC540" i="13" s="1"/>
  <c r="J540" i="13"/>
  <c r="I540" i="13"/>
  <c r="H540" i="13"/>
  <c r="L540" i="13" s="1"/>
  <c r="AA540" i="13" s="1"/>
  <c r="AE540" i="13" s="1"/>
  <c r="N539" i="13"/>
  <c r="AC539" i="13" s="1"/>
  <c r="J539" i="13"/>
  <c r="I539" i="13"/>
  <c r="H539" i="13"/>
  <c r="L539" i="13" s="1"/>
  <c r="AA539" i="13" s="1"/>
  <c r="AE539" i="13" s="1"/>
  <c r="N538" i="13"/>
  <c r="AC538" i="13" s="1"/>
  <c r="J538" i="13"/>
  <c r="I538" i="13"/>
  <c r="H538" i="13"/>
  <c r="L538" i="13" s="1"/>
  <c r="AA538" i="13" s="1"/>
  <c r="AE538" i="13" s="1"/>
  <c r="N537" i="13"/>
  <c r="AC537" i="13" s="1"/>
  <c r="J537" i="13"/>
  <c r="I537" i="13"/>
  <c r="L537" i="13" s="1"/>
  <c r="AA537" i="13" s="1"/>
  <c r="AE537" i="13" s="1"/>
  <c r="H537" i="13"/>
  <c r="N536" i="13"/>
  <c r="AC536" i="13" s="1"/>
  <c r="J536" i="13"/>
  <c r="I536" i="13"/>
  <c r="H536" i="13"/>
  <c r="N535" i="13"/>
  <c r="AC535" i="13" s="1"/>
  <c r="J535" i="13"/>
  <c r="I535" i="13"/>
  <c r="L535" i="13" s="1"/>
  <c r="AA535" i="13" s="1"/>
  <c r="AE535" i="13" s="1"/>
  <c r="H535" i="13"/>
  <c r="N534" i="13"/>
  <c r="AC534" i="13" s="1"/>
  <c r="L534" i="13"/>
  <c r="AA534" i="13" s="1"/>
  <c r="AE534" i="13" s="1"/>
  <c r="J534" i="13"/>
  <c r="I534" i="13"/>
  <c r="H534" i="13"/>
  <c r="N533" i="13"/>
  <c r="AC533" i="13" s="1"/>
  <c r="J533" i="13"/>
  <c r="I533" i="13"/>
  <c r="L533" i="13" s="1"/>
  <c r="AA533" i="13" s="1"/>
  <c r="AE533" i="13" s="1"/>
  <c r="H533" i="13"/>
  <c r="N532" i="13"/>
  <c r="J532" i="13"/>
  <c r="I532" i="13"/>
  <c r="H532" i="13"/>
  <c r="F532" i="13"/>
  <c r="J531" i="13"/>
  <c r="AC530" i="13"/>
  <c r="AA530" i="13"/>
  <c r="AE530" i="13" s="1"/>
  <c r="AC529" i="13"/>
  <c r="N529" i="13"/>
  <c r="J529" i="13"/>
  <c r="I529" i="13"/>
  <c r="H529" i="13"/>
  <c r="N528" i="13"/>
  <c r="AC528" i="13" s="1"/>
  <c r="J528" i="13"/>
  <c r="I528" i="13"/>
  <c r="H528" i="13"/>
  <c r="L528" i="13" s="1"/>
  <c r="AA528" i="13" s="1"/>
  <c r="AE528" i="13" s="1"/>
  <c r="AC527" i="13"/>
  <c r="N527" i="13"/>
  <c r="J527" i="13"/>
  <c r="I527" i="13"/>
  <c r="H527" i="13"/>
  <c r="N526" i="13"/>
  <c r="AC526" i="13" s="1"/>
  <c r="J526" i="13"/>
  <c r="I526" i="13"/>
  <c r="H526" i="13"/>
  <c r="AC525" i="13"/>
  <c r="N525" i="13"/>
  <c r="J525" i="13"/>
  <c r="I525" i="13"/>
  <c r="I516" i="13" s="1"/>
  <c r="H525" i="13"/>
  <c r="N524" i="13"/>
  <c r="AC524" i="13" s="1"/>
  <c r="J524" i="13"/>
  <c r="I524" i="13"/>
  <c r="H524" i="13"/>
  <c r="AC523" i="13"/>
  <c r="N523" i="13"/>
  <c r="J523" i="13"/>
  <c r="I523" i="13"/>
  <c r="H523" i="13"/>
  <c r="L523" i="13" s="1"/>
  <c r="AA523" i="13" s="1"/>
  <c r="AE523" i="13" s="1"/>
  <c r="N522" i="13"/>
  <c r="AC522" i="13" s="1"/>
  <c r="J522" i="13"/>
  <c r="I522" i="13"/>
  <c r="H522" i="13"/>
  <c r="L522" i="13" s="1"/>
  <c r="AA522" i="13" s="1"/>
  <c r="AE522" i="13" s="1"/>
  <c r="AC521" i="13"/>
  <c r="N521" i="13"/>
  <c r="J521" i="13"/>
  <c r="I521" i="13"/>
  <c r="H521" i="13"/>
  <c r="N520" i="13"/>
  <c r="AC520" i="13" s="1"/>
  <c r="J520" i="13"/>
  <c r="I520" i="13"/>
  <c r="H520" i="13"/>
  <c r="L520" i="13" s="1"/>
  <c r="AA520" i="13" s="1"/>
  <c r="AE520" i="13" s="1"/>
  <c r="AC519" i="13"/>
  <c r="N519" i="13"/>
  <c r="J519" i="13"/>
  <c r="I519" i="13"/>
  <c r="H519" i="13"/>
  <c r="N518" i="13"/>
  <c r="AC518" i="13" s="1"/>
  <c r="J518" i="13"/>
  <c r="I518" i="13"/>
  <c r="H518" i="13"/>
  <c r="N517" i="13"/>
  <c r="J517" i="13"/>
  <c r="J516" i="13" s="1"/>
  <c r="I517" i="13"/>
  <c r="H517" i="13"/>
  <c r="L517" i="13" s="1"/>
  <c r="F517" i="13"/>
  <c r="AC515" i="13"/>
  <c r="AA515" i="13"/>
  <c r="AE515" i="13" s="1"/>
  <c r="N514" i="13"/>
  <c r="AC514" i="13" s="1"/>
  <c r="J514" i="13"/>
  <c r="I514" i="13"/>
  <c r="H514" i="13"/>
  <c r="AC513" i="13"/>
  <c r="N513" i="13"/>
  <c r="J513" i="13"/>
  <c r="I513" i="13"/>
  <c r="H513" i="13"/>
  <c r="N512" i="13"/>
  <c r="AC512" i="13" s="1"/>
  <c r="J512" i="13"/>
  <c r="I512" i="13"/>
  <c r="H512" i="13"/>
  <c r="AC511" i="13"/>
  <c r="N511" i="13"/>
  <c r="J511" i="13"/>
  <c r="I511" i="13"/>
  <c r="H511" i="13"/>
  <c r="N510" i="13"/>
  <c r="AC510" i="13" s="1"/>
  <c r="J510" i="13"/>
  <c r="I510" i="13"/>
  <c r="H510" i="13"/>
  <c r="AC509" i="13"/>
  <c r="N509" i="13"/>
  <c r="J509" i="13"/>
  <c r="I509" i="13"/>
  <c r="H509" i="13"/>
  <c r="N508" i="13"/>
  <c r="AC508" i="13" s="1"/>
  <c r="J508" i="13"/>
  <c r="I508" i="13"/>
  <c r="H508" i="13"/>
  <c r="AC507" i="13"/>
  <c r="N507" i="13"/>
  <c r="J507" i="13"/>
  <c r="I507" i="13"/>
  <c r="H507" i="13"/>
  <c r="N506" i="13"/>
  <c r="AC506" i="13" s="1"/>
  <c r="J506" i="13"/>
  <c r="I506" i="13"/>
  <c r="H506" i="13"/>
  <c r="AC505" i="13"/>
  <c r="N505" i="13"/>
  <c r="J505" i="13"/>
  <c r="I505" i="13"/>
  <c r="H505" i="13"/>
  <c r="N504" i="13"/>
  <c r="AC504" i="13" s="1"/>
  <c r="J504" i="13"/>
  <c r="I504" i="13"/>
  <c r="H504" i="13"/>
  <c r="AC503" i="13"/>
  <c r="N503" i="13"/>
  <c r="J503" i="13"/>
  <c r="I503" i="13"/>
  <c r="H503" i="13"/>
  <c r="N502" i="13"/>
  <c r="AC502" i="13" s="1"/>
  <c r="J502" i="13"/>
  <c r="I502" i="13"/>
  <c r="H502" i="13"/>
  <c r="AC501" i="13"/>
  <c r="N501" i="13"/>
  <c r="J501" i="13"/>
  <c r="I501" i="13"/>
  <c r="H501" i="13"/>
  <c r="H499" i="13" s="1"/>
  <c r="N500" i="13"/>
  <c r="AC500" i="13" s="1"/>
  <c r="J500" i="13"/>
  <c r="I500" i="13"/>
  <c r="H500" i="13"/>
  <c r="F500" i="13"/>
  <c r="J499" i="13"/>
  <c r="AE498" i="13"/>
  <c r="AC498" i="13"/>
  <c r="AA498" i="13"/>
  <c r="AC497" i="13"/>
  <c r="N497" i="13"/>
  <c r="J497" i="13"/>
  <c r="I497" i="13"/>
  <c r="H497" i="13"/>
  <c r="AC496" i="13"/>
  <c r="N496" i="13"/>
  <c r="J496" i="13"/>
  <c r="I496" i="13"/>
  <c r="L496" i="13" s="1"/>
  <c r="AA496" i="13" s="1"/>
  <c r="H496" i="13"/>
  <c r="AC495" i="13"/>
  <c r="N495" i="13"/>
  <c r="J495" i="13"/>
  <c r="I495" i="13"/>
  <c r="L495" i="13" s="1"/>
  <c r="AA495" i="13" s="1"/>
  <c r="H495" i="13"/>
  <c r="AC494" i="13"/>
  <c r="N494" i="13"/>
  <c r="J494" i="13"/>
  <c r="I494" i="13"/>
  <c r="L494" i="13" s="1"/>
  <c r="AA494" i="13" s="1"/>
  <c r="AE494" i="13" s="1"/>
  <c r="H494" i="13"/>
  <c r="AC493" i="13"/>
  <c r="N493" i="13"/>
  <c r="J493" i="13"/>
  <c r="I493" i="13"/>
  <c r="H493" i="13"/>
  <c r="AC492" i="13"/>
  <c r="N492" i="13"/>
  <c r="J492" i="13"/>
  <c r="I492" i="13"/>
  <c r="L492" i="13" s="1"/>
  <c r="AA492" i="13" s="1"/>
  <c r="H492" i="13"/>
  <c r="AC491" i="13"/>
  <c r="N491" i="13"/>
  <c r="J491" i="13"/>
  <c r="I491" i="13"/>
  <c r="L491" i="13" s="1"/>
  <c r="AA491" i="13" s="1"/>
  <c r="H491" i="13"/>
  <c r="AC490" i="13"/>
  <c r="N490" i="13"/>
  <c r="J490" i="13"/>
  <c r="I490" i="13"/>
  <c r="L490" i="13" s="1"/>
  <c r="AA490" i="13" s="1"/>
  <c r="AE490" i="13" s="1"/>
  <c r="H490" i="13"/>
  <c r="AC489" i="13"/>
  <c r="N489" i="13"/>
  <c r="J489" i="13"/>
  <c r="J488" i="13" s="1"/>
  <c r="I489" i="13"/>
  <c r="H489" i="13"/>
  <c r="F489" i="13"/>
  <c r="N488" i="13"/>
  <c r="AC488" i="13" s="1"/>
  <c r="I488" i="13"/>
  <c r="H488" i="13"/>
  <c r="AC487" i="13"/>
  <c r="AA487" i="13"/>
  <c r="N486" i="13"/>
  <c r="AC486" i="13" s="1"/>
  <c r="J486" i="13"/>
  <c r="I486" i="13"/>
  <c r="H486" i="13"/>
  <c r="L486" i="13" s="1"/>
  <c r="AA486" i="13" s="1"/>
  <c r="N485" i="13"/>
  <c r="AC485" i="13" s="1"/>
  <c r="L485" i="13"/>
  <c r="AA485" i="13" s="1"/>
  <c r="AE485" i="13" s="1"/>
  <c r="J485" i="13"/>
  <c r="I485" i="13"/>
  <c r="H485" i="13"/>
  <c r="N484" i="13"/>
  <c r="AC484" i="13" s="1"/>
  <c r="J484" i="13"/>
  <c r="I484" i="13"/>
  <c r="H484" i="13"/>
  <c r="L484" i="13" s="1"/>
  <c r="AA484" i="13" s="1"/>
  <c r="AE484" i="13" s="1"/>
  <c r="AA483" i="13"/>
  <c r="AE483" i="13" s="1"/>
  <c r="N483" i="13"/>
  <c r="AC483" i="13" s="1"/>
  <c r="J483" i="13"/>
  <c r="I483" i="13"/>
  <c r="L483" i="13" s="1"/>
  <c r="H483" i="13"/>
  <c r="N482" i="13"/>
  <c r="AC482" i="13" s="1"/>
  <c r="J482" i="13"/>
  <c r="I482" i="13"/>
  <c r="H482" i="13"/>
  <c r="L482" i="13" s="1"/>
  <c r="AA482" i="13" s="1"/>
  <c r="AE482" i="13" s="1"/>
  <c r="N481" i="13"/>
  <c r="AC481" i="13" s="1"/>
  <c r="L481" i="13"/>
  <c r="AA481" i="13" s="1"/>
  <c r="AE481" i="13" s="1"/>
  <c r="J481" i="13"/>
  <c r="I481" i="13"/>
  <c r="H481" i="13"/>
  <c r="N480" i="13"/>
  <c r="AC480" i="13" s="1"/>
  <c r="J480" i="13"/>
  <c r="I480" i="13"/>
  <c r="H480" i="13"/>
  <c r="L480" i="13" s="1"/>
  <c r="AA480" i="13" s="1"/>
  <c r="AE480" i="13" s="1"/>
  <c r="N479" i="13"/>
  <c r="AC479" i="13" s="1"/>
  <c r="J479" i="13"/>
  <c r="I479" i="13"/>
  <c r="L479" i="13" s="1"/>
  <c r="AA479" i="13" s="1"/>
  <c r="AE479" i="13" s="1"/>
  <c r="H479" i="13"/>
  <c r="N478" i="13"/>
  <c r="AC478" i="13" s="1"/>
  <c r="J478" i="13"/>
  <c r="I478" i="13"/>
  <c r="H478" i="13"/>
  <c r="L478" i="13" s="1"/>
  <c r="AA478" i="13" s="1"/>
  <c r="N477" i="13"/>
  <c r="AC477" i="13" s="1"/>
  <c r="L477" i="13"/>
  <c r="AA477" i="13" s="1"/>
  <c r="AE477" i="13" s="1"/>
  <c r="J477" i="13"/>
  <c r="I477" i="13"/>
  <c r="H477" i="13"/>
  <c r="N476" i="13"/>
  <c r="AC476" i="13" s="1"/>
  <c r="J476" i="13"/>
  <c r="I476" i="13"/>
  <c r="H476" i="13"/>
  <c r="L476" i="13" s="1"/>
  <c r="AA476" i="13" s="1"/>
  <c r="AE476" i="13" s="1"/>
  <c r="AA475" i="13"/>
  <c r="AE475" i="13" s="1"/>
  <c r="N475" i="13"/>
  <c r="AC475" i="13" s="1"/>
  <c r="J475" i="13"/>
  <c r="I475" i="13"/>
  <c r="L475" i="13" s="1"/>
  <c r="H475" i="13"/>
  <c r="N474" i="13"/>
  <c r="AC474" i="13" s="1"/>
  <c r="J474" i="13"/>
  <c r="I474" i="13"/>
  <c r="H474" i="13"/>
  <c r="L474" i="13" s="1"/>
  <c r="AA474" i="13" s="1"/>
  <c r="N473" i="13"/>
  <c r="AC473" i="13" s="1"/>
  <c r="L473" i="13"/>
  <c r="AA473" i="13" s="1"/>
  <c r="AE473" i="13" s="1"/>
  <c r="J473" i="13"/>
  <c r="I473" i="13"/>
  <c r="H473" i="13"/>
  <c r="N472" i="13"/>
  <c r="AC472" i="13" s="1"/>
  <c r="J472" i="13"/>
  <c r="I472" i="13"/>
  <c r="H472" i="13"/>
  <c r="L472" i="13" s="1"/>
  <c r="AA472" i="13" s="1"/>
  <c r="AE472" i="13" s="1"/>
  <c r="N471" i="13"/>
  <c r="AC471" i="13" s="1"/>
  <c r="J471" i="13"/>
  <c r="I471" i="13"/>
  <c r="L471" i="13" s="1"/>
  <c r="AA471" i="13" s="1"/>
  <c r="AE471" i="13" s="1"/>
  <c r="H471" i="13"/>
  <c r="N470" i="13"/>
  <c r="AC470" i="13" s="1"/>
  <c r="J470" i="13"/>
  <c r="I470" i="13"/>
  <c r="H470" i="13"/>
  <c r="L470" i="13" s="1"/>
  <c r="AA470" i="13" s="1"/>
  <c r="N469" i="13"/>
  <c r="AC469" i="13" s="1"/>
  <c r="L469" i="13"/>
  <c r="AA469" i="13" s="1"/>
  <c r="AE469" i="13" s="1"/>
  <c r="J469" i="13"/>
  <c r="I469" i="13"/>
  <c r="H469" i="13"/>
  <c r="N468" i="13"/>
  <c r="AC468" i="13" s="1"/>
  <c r="J468" i="13"/>
  <c r="I468" i="13"/>
  <c r="H468" i="13"/>
  <c r="L468" i="13" s="1"/>
  <c r="AA468" i="13" s="1"/>
  <c r="AE468" i="13" s="1"/>
  <c r="AA467" i="13"/>
  <c r="AE467" i="13" s="1"/>
  <c r="N467" i="13"/>
  <c r="AC467" i="13" s="1"/>
  <c r="J467" i="13"/>
  <c r="I467" i="13"/>
  <c r="L467" i="13" s="1"/>
  <c r="H467" i="13"/>
  <c r="N466" i="13"/>
  <c r="AC466" i="13" s="1"/>
  <c r="J466" i="13"/>
  <c r="I466" i="13"/>
  <c r="H466" i="13"/>
  <c r="L466" i="13" s="1"/>
  <c r="AA466" i="13" s="1"/>
  <c r="AE466" i="13" s="1"/>
  <c r="N465" i="13"/>
  <c r="AC465" i="13" s="1"/>
  <c r="L465" i="13"/>
  <c r="AA465" i="13" s="1"/>
  <c r="AE465" i="13" s="1"/>
  <c r="J465" i="13"/>
  <c r="I465" i="13"/>
  <c r="H465" i="13"/>
  <c r="N464" i="13"/>
  <c r="AC464" i="13" s="1"/>
  <c r="J464" i="13"/>
  <c r="I464" i="13"/>
  <c r="H464" i="13"/>
  <c r="L464" i="13" s="1"/>
  <c r="AA464" i="13" s="1"/>
  <c r="AE464" i="13" s="1"/>
  <c r="N463" i="13"/>
  <c r="AC463" i="13" s="1"/>
  <c r="J463" i="13"/>
  <c r="I463" i="13"/>
  <c r="H463" i="13"/>
  <c r="N462" i="13"/>
  <c r="AC462" i="13" s="1"/>
  <c r="J462" i="13"/>
  <c r="I462" i="13"/>
  <c r="H462" i="13"/>
  <c r="L462" i="13" s="1"/>
  <c r="AA462" i="13" s="1"/>
  <c r="N461" i="13"/>
  <c r="L461" i="13"/>
  <c r="AA461" i="13" s="1"/>
  <c r="J461" i="13"/>
  <c r="I461" i="13"/>
  <c r="H461" i="13"/>
  <c r="F461" i="13"/>
  <c r="J460" i="13"/>
  <c r="AC459" i="13"/>
  <c r="AA459" i="13"/>
  <c r="N458" i="13"/>
  <c r="AC458" i="13" s="1"/>
  <c r="J458" i="13"/>
  <c r="I458" i="13"/>
  <c r="H458" i="13"/>
  <c r="AC457" i="13"/>
  <c r="N457" i="13"/>
  <c r="J457" i="13"/>
  <c r="I457" i="13"/>
  <c r="H457" i="13"/>
  <c r="N456" i="13"/>
  <c r="AC456" i="13" s="1"/>
  <c r="J456" i="13"/>
  <c r="I456" i="13"/>
  <c r="H456" i="13"/>
  <c r="AC455" i="13"/>
  <c r="N455" i="13"/>
  <c r="J455" i="13"/>
  <c r="I455" i="13"/>
  <c r="H455" i="13"/>
  <c r="L455" i="13" s="1"/>
  <c r="AA455" i="13" s="1"/>
  <c r="AE455" i="13" s="1"/>
  <c r="AC454" i="13"/>
  <c r="N454" i="13"/>
  <c r="J454" i="13"/>
  <c r="I454" i="13"/>
  <c r="H454" i="13"/>
  <c r="L454" i="13" s="1"/>
  <c r="AA454" i="13" s="1"/>
  <c r="AE454" i="13" s="1"/>
  <c r="AC453" i="13"/>
  <c r="N453" i="13"/>
  <c r="J453" i="13"/>
  <c r="I453" i="13"/>
  <c r="H453" i="13"/>
  <c r="AC452" i="13"/>
  <c r="N452" i="13"/>
  <c r="J452" i="13"/>
  <c r="I452" i="13"/>
  <c r="H452" i="13"/>
  <c r="AC451" i="13"/>
  <c r="N451" i="13"/>
  <c r="J451" i="13"/>
  <c r="I451" i="13"/>
  <c r="H451" i="13"/>
  <c r="L451" i="13" s="1"/>
  <c r="AA451" i="13" s="1"/>
  <c r="AE451" i="13" s="1"/>
  <c r="AC450" i="13"/>
  <c r="N450" i="13"/>
  <c r="J450" i="13"/>
  <c r="I450" i="13"/>
  <c r="H450" i="13"/>
  <c r="L450" i="13" s="1"/>
  <c r="AA450" i="13" s="1"/>
  <c r="AE450" i="13" s="1"/>
  <c r="AC449" i="13"/>
  <c r="N449" i="13"/>
  <c r="J449" i="13"/>
  <c r="I449" i="13"/>
  <c r="H449" i="13"/>
  <c r="AC448" i="13"/>
  <c r="N448" i="13"/>
  <c r="J448" i="13"/>
  <c r="I448" i="13"/>
  <c r="H448" i="13"/>
  <c r="AC447" i="13"/>
  <c r="N447" i="13"/>
  <c r="J447" i="13"/>
  <c r="I447" i="13"/>
  <c r="H447" i="13"/>
  <c r="L447" i="13" s="1"/>
  <c r="AA447" i="13" s="1"/>
  <c r="AE447" i="13" s="1"/>
  <c r="AC446" i="13"/>
  <c r="N446" i="13"/>
  <c r="J446" i="13"/>
  <c r="I446" i="13"/>
  <c r="H446" i="13"/>
  <c r="L446" i="13" s="1"/>
  <c r="AA446" i="13" s="1"/>
  <c r="AE446" i="13" s="1"/>
  <c r="AC445" i="13"/>
  <c r="N445" i="13"/>
  <c r="J445" i="13"/>
  <c r="I445" i="13"/>
  <c r="H445" i="13"/>
  <c r="AC444" i="13"/>
  <c r="N444" i="13"/>
  <c r="J444" i="13"/>
  <c r="I444" i="13"/>
  <c r="H444" i="13"/>
  <c r="AC443" i="13"/>
  <c r="N443" i="13"/>
  <c r="J443" i="13"/>
  <c r="I443" i="13"/>
  <c r="H443" i="13"/>
  <c r="L443" i="13" s="1"/>
  <c r="AA443" i="13" s="1"/>
  <c r="AE443" i="13" s="1"/>
  <c r="AC442" i="13"/>
  <c r="N442" i="13"/>
  <c r="J442" i="13"/>
  <c r="I442" i="13"/>
  <c r="H442" i="13"/>
  <c r="L442" i="13" s="1"/>
  <c r="AA442" i="13" s="1"/>
  <c r="AE442" i="13" s="1"/>
  <c r="AC441" i="13"/>
  <c r="N441" i="13"/>
  <c r="J441" i="13"/>
  <c r="I441" i="13"/>
  <c r="H441" i="13"/>
  <c r="AC440" i="13"/>
  <c r="N440" i="13"/>
  <c r="J440" i="13"/>
  <c r="I440" i="13"/>
  <c r="H440" i="13"/>
  <c r="AC439" i="13"/>
  <c r="N439" i="13"/>
  <c r="J439" i="13"/>
  <c r="I439" i="13"/>
  <c r="H439" i="13"/>
  <c r="L439" i="13" s="1"/>
  <c r="AA439" i="13" s="1"/>
  <c r="AE439" i="13" s="1"/>
  <c r="AC438" i="13"/>
  <c r="N438" i="13"/>
  <c r="J438" i="13"/>
  <c r="I438" i="13"/>
  <c r="I437" i="13" s="1"/>
  <c r="H438" i="13"/>
  <c r="L438" i="13" s="1"/>
  <c r="F438" i="13"/>
  <c r="N437" i="13"/>
  <c r="AC437" i="13" s="1"/>
  <c r="H437" i="13"/>
  <c r="AC436" i="13"/>
  <c r="AE436" i="13" s="1"/>
  <c r="AA436" i="13"/>
  <c r="AE435" i="13"/>
  <c r="AC435" i="13"/>
  <c r="N435" i="13"/>
  <c r="L435" i="13"/>
  <c r="AA435" i="13" s="1"/>
  <c r="J435" i="13"/>
  <c r="I435" i="13"/>
  <c r="H435" i="13"/>
  <c r="AE434" i="13"/>
  <c r="AC434" i="13"/>
  <c r="N434" i="13"/>
  <c r="L434" i="13"/>
  <c r="AA434" i="13" s="1"/>
  <c r="J434" i="13"/>
  <c r="I434" i="13"/>
  <c r="H434" i="13"/>
  <c r="AC433" i="13"/>
  <c r="N433" i="13"/>
  <c r="L433" i="13"/>
  <c r="AA433" i="13" s="1"/>
  <c r="AE433" i="13" s="1"/>
  <c r="J433" i="13"/>
  <c r="I433" i="13"/>
  <c r="H433" i="13"/>
  <c r="AE432" i="13"/>
  <c r="AC432" i="13"/>
  <c r="N432" i="13"/>
  <c r="L432" i="13"/>
  <c r="AA432" i="13" s="1"/>
  <c r="J432" i="13"/>
  <c r="I432" i="13"/>
  <c r="H432" i="13"/>
  <c r="AE431" i="13"/>
  <c r="AC431" i="13"/>
  <c r="N431" i="13"/>
  <c r="L431" i="13"/>
  <c r="AA431" i="13" s="1"/>
  <c r="J431" i="13"/>
  <c r="I431" i="13"/>
  <c r="H431" i="13"/>
  <c r="AE430" i="13"/>
  <c r="AC430" i="13"/>
  <c r="N430" i="13"/>
  <c r="L430" i="13"/>
  <c r="AA430" i="13" s="1"/>
  <c r="J430" i="13"/>
  <c r="I430" i="13"/>
  <c r="H430" i="13"/>
  <c r="AC429" i="13"/>
  <c r="N429" i="13"/>
  <c r="L429" i="13"/>
  <c r="AA429" i="13" s="1"/>
  <c r="AE429" i="13" s="1"/>
  <c r="J429" i="13"/>
  <c r="I429" i="13"/>
  <c r="H429" i="13"/>
  <c r="AC428" i="13"/>
  <c r="N428" i="13"/>
  <c r="L428" i="13"/>
  <c r="L427" i="13" s="1"/>
  <c r="P427" i="13" s="1"/>
  <c r="J428" i="13"/>
  <c r="I428" i="13"/>
  <c r="I427" i="13" s="1"/>
  <c r="H428" i="13"/>
  <c r="F428" i="13"/>
  <c r="N427" i="13"/>
  <c r="AC427" i="13" s="1"/>
  <c r="J427" i="13"/>
  <c r="H427" i="13"/>
  <c r="AC426" i="13"/>
  <c r="AA426" i="13"/>
  <c r="N425" i="13"/>
  <c r="AC425" i="13" s="1"/>
  <c r="L425" i="13"/>
  <c r="AA425" i="13" s="1"/>
  <c r="AE425" i="13" s="1"/>
  <c r="J425" i="13"/>
  <c r="I425" i="13"/>
  <c r="H425" i="13"/>
  <c r="N424" i="13"/>
  <c r="AC424" i="13" s="1"/>
  <c r="J424" i="13"/>
  <c r="I424" i="13"/>
  <c r="L424" i="13" s="1"/>
  <c r="AA424" i="13" s="1"/>
  <c r="AE424" i="13" s="1"/>
  <c r="H424" i="13"/>
  <c r="N423" i="13"/>
  <c r="AC423" i="13" s="1"/>
  <c r="J423" i="13"/>
  <c r="I423" i="13"/>
  <c r="L423" i="13" s="1"/>
  <c r="AA423" i="13" s="1"/>
  <c r="AE423" i="13" s="1"/>
  <c r="H423" i="13"/>
  <c r="N422" i="13"/>
  <c r="AC422" i="13" s="1"/>
  <c r="L422" i="13"/>
  <c r="AA422" i="13" s="1"/>
  <c r="AE422" i="13" s="1"/>
  <c r="J422" i="13"/>
  <c r="I422" i="13"/>
  <c r="H422" i="13"/>
  <c r="N421" i="13"/>
  <c r="AC421" i="13" s="1"/>
  <c r="L421" i="13"/>
  <c r="AA421" i="13" s="1"/>
  <c r="AE421" i="13" s="1"/>
  <c r="J421" i="13"/>
  <c r="I421" i="13"/>
  <c r="H421" i="13"/>
  <c r="N420" i="13"/>
  <c r="AC420" i="13" s="1"/>
  <c r="J420" i="13"/>
  <c r="I420" i="13"/>
  <c r="L420" i="13" s="1"/>
  <c r="AA420" i="13" s="1"/>
  <c r="AE420" i="13" s="1"/>
  <c r="H420" i="13"/>
  <c r="N419" i="13"/>
  <c r="AC419" i="13" s="1"/>
  <c r="J419" i="13"/>
  <c r="I419" i="13"/>
  <c r="L419" i="13" s="1"/>
  <c r="AA419" i="13" s="1"/>
  <c r="AE419" i="13" s="1"/>
  <c r="H419" i="13"/>
  <c r="N418" i="13"/>
  <c r="AC418" i="13" s="1"/>
  <c r="L418" i="13"/>
  <c r="AA418" i="13" s="1"/>
  <c r="AE418" i="13" s="1"/>
  <c r="J418" i="13"/>
  <c r="I418" i="13"/>
  <c r="H418" i="13"/>
  <c r="N417" i="13"/>
  <c r="AC417" i="13" s="1"/>
  <c r="L417" i="13"/>
  <c r="AA417" i="13" s="1"/>
  <c r="AE417" i="13" s="1"/>
  <c r="J417" i="13"/>
  <c r="I417" i="13"/>
  <c r="H417" i="13"/>
  <c r="N416" i="13"/>
  <c r="AC416" i="13" s="1"/>
  <c r="J416" i="13"/>
  <c r="I416" i="13"/>
  <c r="L416" i="13" s="1"/>
  <c r="AA416" i="13" s="1"/>
  <c r="AE416" i="13" s="1"/>
  <c r="H416" i="13"/>
  <c r="N415" i="13"/>
  <c r="AC415" i="13" s="1"/>
  <c r="J415" i="13"/>
  <c r="I415" i="13"/>
  <c r="L415" i="13" s="1"/>
  <c r="AA415" i="13" s="1"/>
  <c r="AE415" i="13" s="1"/>
  <c r="H415" i="13"/>
  <c r="N414" i="13"/>
  <c r="AC414" i="13" s="1"/>
  <c r="L414" i="13"/>
  <c r="AA414" i="13" s="1"/>
  <c r="AE414" i="13" s="1"/>
  <c r="J414" i="13"/>
  <c r="I414" i="13"/>
  <c r="H414" i="13"/>
  <c r="N413" i="13"/>
  <c r="AC413" i="13" s="1"/>
  <c r="L413" i="13"/>
  <c r="AA413" i="13" s="1"/>
  <c r="AE413" i="13" s="1"/>
  <c r="J413" i="13"/>
  <c r="I413" i="13"/>
  <c r="H413" i="13"/>
  <c r="N412" i="13"/>
  <c r="AC412" i="13" s="1"/>
  <c r="J412" i="13"/>
  <c r="I412" i="13"/>
  <c r="L412" i="13" s="1"/>
  <c r="AA412" i="13" s="1"/>
  <c r="AE412" i="13" s="1"/>
  <c r="H412" i="13"/>
  <c r="N411" i="13"/>
  <c r="AC411" i="13" s="1"/>
  <c r="J411" i="13"/>
  <c r="I411" i="13"/>
  <c r="L411" i="13" s="1"/>
  <c r="AA411" i="13" s="1"/>
  <c r="AE411" i="13" s="1"/>
  <c r="H411" i="13"/>
  <c r="N410" i="13"/>
  <c r="AC410" i="13" s="1"/>
  <c r="L410" i="13"/>
  <c r="J410" i="13"/>
  <c r="I410" i="13"/>
  <c r="H410" i="13"/>
  <c r="F410" i="13"/>
  <c r="N409" i="13"/>
  <c r="AC409" i="13" s="1"/>
  <c r="J409" i="13"/>
  <c r="H409" i="13"/>
  <c r="AC408" i="13"/>
  <c r="AE408" i="13" s="1"/>
  <c r="AA408" i="13"/>
  <c r="AC407" i="13"/>
  <c r="N407" i="13"/>
  <c r="L407" i="13"/>
  <c r="AA407" i="13" s="1"/>
  <c r="AE407" i="13" s="1"/>
  <c r="J407" i="13"/>
  <c r="I407" i="13"/>
  <c r="H407" i="13"/>
  <c r="AC406" i="13"/>
  <c r="N406" i="13"/>
  <c r="L406" i="13"/>
  <c r="AA406" i="13" s="1"/>
  <c r="AE406" i="13" s="1"/>
  <c r="J406" i="13"/>
  <c r="I406" i="13"/>
  <c r="H406" i="13"/>
  <c r="AC405" i="13"/>
  <c r="N405" i="13"/>
  <c r="L405" i="13"/>
  <c r="AA405" i="13" s="1"/>
  <c r="AE405" i="13" s="1"/>
  <c r="J405" i="13"/>
  <c r="I405" i="13"/>
  <c r="H405" i="13"/>
  <c r="AC404" i="13"/>
  <c r="N404" i="13"/>
  <c r="L404" i="13"/>
  <c r="AA404" i="13" s="1"/>
  <c r="AE404" i="13" s="1"/>
  <c r="J404" i="13"/>
  <c r="I404" i="13"/>
  <c r="H404" i="13"/>
  <c r="AC403" i="13"/>
  <c r="N403" i="13"/>
  <c r="L403" i="13"/>
  <c r="AA403" i="13" s="1"/>
  <c r="AE403" i="13" s="1"/>
  <c r="J403" i="13"/>
  <c r="I403" i="13"/>
  <c r="H403" i="13"/>
  <c r="AC402" i="13"/>
  <c r="N402" i="13"/>
  <c r="L402" i="13"/>
  <c r="AA402" i="13" s="1"/>
  <c r="AE402" i="13" s="1"/>
  <c r="J402" i="13"/>
  <c r="I402" i="13"/>
  <c r="H402" i="13"/>
  <c r="AC401" i="13"/>
  <c r="N401" i="13"/>
  <c r="L401" i="13"/>
  <c r="AA401" i="13" s="1"/>
  <c r="AE401" i="13" s="1"/>
  <c r="J401" i="13"/>
  <c r="I401" i="13"/>
  <c r="H401" i="13"/>
  <c r="AC400" i="13"/>
  <c r="N400" i="13"/>
  <c r="L400" i="13"/>
  <c r="AA400" i="13" s="1"/>
  <c r="AE400" i="13" s="1"/>
  <c r="J400" i="13"/>
  <c r="I400" i="13"/>
  <c r="H400" i="13"/>
  <c r="AC399" i="13"/>
  <c r="N399" i="13"/>
  <c r="L399" i="13"/>
  <c r="AA399" i="13" s="1"/>
  <c r="AE399" i="13" s="1"/>
  <c r="J399" i="13"/>
  <c r="I399" i="13"/>
  <c r="H399" i="13"/>
  <c r="AC398" i="13"/>
  <c r="N398" i="13"/>
  <c r="L398" i="13"/>
  <c r="AA398" i="13" s="1"/>
  <c r="AE398" i="13" s="1"/>
  <c r="J398" i="13"/>
  <c r="I398" i="13"/>
  <c r="H398" i="13"/>
  <c r="AC397" i="13"/>
  <c r="N397" i="13"/>
  <c r="L397" i="13"/>
  <c r="AA397" i="13" s="1"/>
  <c r="AE397" i="13" s="1"/>
  <c r="J397" i="13"/>
  <c r="I397" i="13"/>
  <c r="H397" i="13"/>
  <c r="AC396" i="13"/>
  <c r="N396" i="13"/>
  <c r="L396" i="13"/>
  <c r="AA396" i="13" s="1"/>
  <c r="AE396" i="13" s="1"/>
  <c r="J396" i="13"/>
  <c r="I396" i="13"/>
  <c r="H396" i="13"/>
  <c r="AC395" i="13"/>
  <c r="N395" i="13"/>
  <c r="L395" i="13"/>
  <c r="AA395" i="13" s="1"/>
  <c r="AE395" i="13" s="1"/>
  <c r="J395" i="13"/>
  <c r="I395" i="13"/>
  <c r="H395" i="13"/>
  <c r="AC394" i="13"/>
  <c r="N394" i="13"/>
  <c r="L394" i="13"/>
  <c r="AA394" i="13" s="1"/>
  <c r="AE394" i="13" s="1"/>
  <c r="J394" i="13"/>
  <c r="I394" i="13"/>
  <c r="H394" i="13"/>
  <c r="AC393" i="13"/>
  <c r="N393" i="13"/>
  <c r="L393" i="13"/>
  <c r="AA393" i="13" s="1"/>
  <c r="AE393" i="13" s="1"/>
  <c r="J393" i="13"/>
  <c r="I393" i="13"/>
  <c r="H393" i="13"/>
  <c r="AC392" i="13"/>
  <c r="N392" i="13"/>
  <c r="L392" i="13"/>
  <c r="AA392" i="13" s="1"/>
  <c r="AE392" i="13" s="1"/>
  <c r="J392" i="13"/>
  <c r="I392" i="13"/>
  <c r="H392" i="13"/>
  <c r="AC391" i="13"/>
  <c r="N391" i="13"/>
  <c r="L391" i="13"/>
  <c r="AA391" i="13" s="1"/>
  <c r="AE391" i="13" s="1"/>
  <c r="J391" i="13"/>
  <c r="I391" i="13"/>
  <c r="H391" i="13"/>
  <c r="AC390" i="13"/>
  <c r="N390" i="13"/>
  <c r="L390" i="13"/>
  <c r="AA390" i="13" s="1"/>
  <c r="AE390" i="13" s="1"/>
  <c r="J390" i="13"/>
  <c r="I390" i="13"/>
  <c r="H390" i="13"/>
  <c r="AC389" i="13"/>
  <c r="N389" i="13"/>
  <c r="J389" i="13"/>
  <c r="J388" i="13" s="1"/>
  <c r="I389" i="13"/>
  <c r="L389" i="13" s="1"/>
  <c r="H389" i="13"/>
  <c r="F389" i="13"/>
  <c r="N388" i="13"/>
  <c r="AC388" i="13" s="1"/>
  <c r="I388" i="13"/>
  <c r="H388" i="13"/>
  <c r="AC387" i="13"/>
  <c r="AA387" i="13"/>
  <c r="AE387" i="13" s="1"/>
  <c r="AC386" i="13"/>
  <c r="N386" i="13"/>
  <c r="L386" i="13"/>
  <c r="AA386" i="13" s="1"/>
  <c r="AE386" i="13" s="1"/>
  <c r="J386" i="13"/>
  <c r="I386" i="13"/>
  <c r="H386" i="13"/>
  <c r="N385" i="13"/>
  <c r="AC385" i="13" s="1"/>
  <c r="J385" i="13"/>
  <c r="I385" i="13"/>
  <c r="H385" i="13"/>
  <c r="L385" i="13" s="1"/>
  <c r="AA385" i="13" s="1"/>
  <c r="AC384" i="13"/>
  <c r="N384" i="13"/>
  <c r="L384" i="13"/>
  <c r="AA384" i="13" s="1"/>
  <c r="AE384" i="13" s="1"/>
  <c r="J384" i="13"/>
  <c r="I384" i="13"/>
  <c r="H384" i="13"/>
  <c r="N383" i="13"/>
  <c r="AC383" i="13" s="1"/>
  <c r="J383" i="13"/>
  <c r="I383" i="13"/>
  <c r="H383" i="13"/>
  <c r="L383" i="13" s="1"/>
  <c r="AA383" i="13" s="1"/>
  <c r="AC382" i="13"/>
  <c r="N382" i="13"/>
  <c r="L382" i="13"/>
  <c r="AA382" i="13" s="1"/>
  <c r="AE382" i="13" s="1"/>
  <c r="J382" i="13"/>
  <c r="I382" i="13"/>
  <c r="H382" i="13"/>
  <c r="N381" i="13"/>
  <c r="AC381" i="13" s="1"/>
  <c r="J381" i="13"/>
  <c r="I381" i="13"/>
  <c r="H381" i="13"/>
  <c r="L381" i="13" s="1"/>
  <c r="AA381" i="13" s="1"/>
  <c r="AC380" i="13"/>
  <c r="N380" i="13"/>
  <c r="L380" i="13"/>
  <c r="AA380" i="13" s="1"/>
  <c r="AE380" i="13" s="1"/>
  <c r="J380" i="13"/>
  <c r="I380" i="13"/>
  <c r="H380" i="13"/>
  <c r="N379" i="13"/>
  <c r="AC379" i="13" s="1"/>
  <c r="J379" i="13"/>
  <c r="I379" i="13"/>
  <c r="H379" i="13"/>
  <c r="L379" i="13" s="1"/>
  <c r="AA379" i="13" s="1"/>
  <c r="AC378" i="13"/>
  <c r="N378" i="13"/>
  <c r="L378" i="13"/>
  <c r="AA378" i="13" s="1"/>
  <c r="AE378" i="13" s="1"/>
  <c r="J378" i="13"/>
  <c r="I378" i="13"/>
  <c r="H378" i="13"/>
  <c r="N377" i="13"/>
  <c r="AC377" i="13" s="1"/>
  <c r="J377" i="13"/>
  <c r="I377" i="13"/>
  <c r="H377" i="13"/>
  <c r="L377" i="13" s="1"/>
  <c r="AA377" i="13" s="1"/>
  <c r="AC376" i="13"/>
  <c r="N376" i="13"/>
  <c r="L376" i="13"/>
  <c r="AA376" i="13" s="1"/>
  <c r="AE376" i="13" s="1"/>
  <c r="J376" i="13"/>
  <c r="I376" i="13"/>
  <c r="H376" i="13"/>
  <c r="N375" i="13"/>
  <c r="AC375" i="13" s="1"/>
  <c r="J375" i="13"/>
  <c r="I375" i="13"/>
  <c r="H375" i="13"/>
  <c r="L375" i="13" s="1"/>
  <c r="AA375" i="13" s="1"/>
  <c r="AC374" i="13"/>
  <c r="N374" i="13"/>
  <c r="L374" i="13"/>
  <c r="AA374" i="13" s="1"/>
  <c r="AE374" i="13" s="1"/>
  <c r="J374" i="13"/>
  <c r="I374" i="13"/>
  <c r="H374" i="13"/>
  <c r="N373" i="13"/>
  <c r="AC373" i="13" s="1"/>
  <c r="J373" i="13"/>
  <c r="I373" i="13"/>
  <c r="H373" i="13"/>
  <c r="L373" i="13" s="1"/>
  <c r="AA373" i="13" s="1"/>
  <c r="AC372" i="13"/>
  <c r="N372" i="13"/>
  <c r="L372" i="13"/>
  <c r="AA372" i="13" s="1"/>
  <c r="AE372" i="13" s="1"/>
  <c r="J372" i="13"/>
  <c r="I372" i="13"/>
  <c r="H372" i="13"/>
  <c r="N371" i="13"/>
  <c r="AC371" i="13" s="1"/>
  <c r="J371" i="13"/>
  <c r="I371" i="13"/>
  <c r="H371" i="13"/>
  <c r="L371" i="13" s="1"/>
  <c r="AA371" i="13" s="1"/>
  <c r="AC370" i="13"/>
  <c r="N370" i="13"/>
  <c r="L370" i="13"/>
  <c r="AA370" i="13" s="1"/>
  <c r="AE370" i="13" s="1"/>
  <c r="J370" i="13"/>
  <c r="I370" i="13"/>
  <c r="H370" i="13"/>
  <c r="N369" i="13"/>
  <c r="AC369" i="13" s="1"/>
  <c r="J369" i="13"/>
  <c r="I369" i="13"/>
  <c r="H369" i="13"/>
  <c r="L369" i="13" s="1"/>
  <c r="AA369" i="13" s="1"/>
  <c r="AC368" i="13"/>
  <c r="N368" i="13"/>
  <c r="L368" i="13"/>
  <c r="AA368" i="13" s="1"/>
  <c r="AE368" i="13" s="1"/>
  <c r="J368" i="13"/>
  <c r="I368" i="13"/>
  <c r="H368" i="13"/>
  <c r="F368" i="13"/>
  <c r="J367" i="13"/>
  <c r="I367" i="13"/>
  <c r="AC366" i="13"/>
  <c r="AA366" i="13"/>
  <c r="AE366" i="13" s="1"/>
  <c r="AC365" i="13"/>
  <c r="N365" i="13"/>
  <c r="J365" i="13"/>
  <c r="I365" i="13"/>
  <c r="H365" i="13"/>
  <c r="N364" i="13"/>
  <c r="AC364" i="13" s="1"/>
  <c r="J364" i="13"/>
  <c r="I364" i="13"/>
  <c r="H364" i="13"/>
  <c r="L364" i="13" s="1"/>
  <c r="AA364" i="13" s="1"/>
  <c r="AC363" i="13"/>
  <c r="N363" i="13"/>
  <c r="J363" i="13"/>
  <c r="I363" i="13"/>
  <c r="H363" i="13"/>
  <c r="N362" i="13"/>
  <c r="AC362" i="13" s="1"/>
  <c r="J362" i="13"/>
  <c r="I362" i="13"/>
  <c r="H362" i="13"/>
  <c r="L362" i="13" s="1"/>
  <c r="AA362" i="13" s="1"/>
  <c r="AE362" i="13" s="1"/>
  <c r="AC361" i="13"/>
  <c r="N361" i="13"/>
  <c r="J361" i="13"/>
  <c r="I361" i="13"/>
  <c r="H361" i="13"/>
  <c r="N360" i="13"/>
  <c r="AC360" i="13" s="1"/>
  <c r="J360" i="13"/>
  <c r="I360" i="13"/>
  <c r="H360" i="13"/>
  <c r="L360" i="13" s="1"/>
  <c r="AA360" i="13" s="1"/>
  <c r="AC359" i="13"/>
  <c r="N359" i="13"/>
  <c r="J359" i="13"/>
  <c r="I359" i="13"/>
  <c r="H359" i="13"/>
  <c r="N358" i="13"/>
  <c r="AC358" i="13" s="1"/>
  <c r="J358" i="13"/>
  <c r="I358" i="13"/>
  <c r="H358" i="13"/>
  <c r="L358" i="13" s="1"/>
  <c r="AA358" i="13" s="1"/>
  <c r="AC357" i="13"/>
  <c r="N357" i="13"/>
  <c r="J357" i="13"/>
  <c r="I357" i="13"/>
  <c r="H357" i="13"/>
  <c r="N356" i="13"/>
  <c r="AC356" i="13" s="1"/>
  <c r="J356" i="13"/>
  <c r="I356" i="13"/>
  <c r="H356" i="13"/>
  <c r="L356" i="13" s="1"/>
  <c r="AA356" i="13" s="1"/>
  <c r="AC355" i="13"/>
  <c r="N355" i="13"/>
  <c r="J355" i="13"/>
  <c r="I355" i="13"/>
  <c r="H355" i="13"/>
  <c r="N354" i="13"/>
  <c r="AC354" i="13" s="1"/>
  <c r="J354" i="13"/>
  <c r="I354" i="13"/>
  <c r="H354" i="13"/>
  <c r="L354" i="13" s="1"/>
  <c r="AA354" i="13" s="1"/>
  <c r="AE354" i="13" s="1"/>
  <c r="AC353" i="13"/>
  <c r="N353" i="13"/>
  <c r="J353" i="13"/>
  <c r="I353" i="13"/>
  <c r="H353" i="13"/>
  <c r="N352" i="13"/>
  <c r="AC352" i="13" s="1"/>
  <c r="J352" i="13"/>
  <c r="I352" i="13"/>
  <c r="H352" i="13"/>
  <c r="L352" i="13" s="1"/>
  <c r="AA352" i="13" s="1"/>
  <c r="AC351" i="13"/>
  <c r="N351" i="13"/>
  <c r="J351" i="13"/>
  <c r="I351" i="13"/>
  <c r="H351" i="13"/>
  <c r="N350" i="13"/>
  <c r="AC350" i="13" s="1"/>
  <c r="J350" i="13"/>
  <c r="I350" i="13"/>
  <c r="H350" i="13"/>
  <c r="L350" i="13" s="1"/>
  <c r="AA350" i="13" s="1"/>
  <c r="AC349" i="13"/>
  <c r="N349" i="13"/>
  <c r="J349" i="13"/>
  <c r="I349" i="13"/>
  <c r="H349" i="13"/>
  <c r="N348" i="13"/>
  <c r="AC348" i="13" s="1"/>
  <c r="J348" i="13"/>
  <c r="I348" i="13"/>
  <c r="H348" i="13"/>
  <c r="L348" i="13" s="1"/>
  <c r="AA348" i="13" s="1"/>
  <c r="AC347" i="13"/>
  <c r="N347" i="13"/>
  <c r="J347" i="13"/>
  <c r="I347" i="13"/>
  <c r="H347" i="13"/>
  <c r="N346" i="13"/>
  <c r="AC346" i="13" s="1"/>
  <c r="J346" i="13"/>
  <c r="J345" i="13" s="1"/>
  <c r="I346" i="13"/>
  <c r="H346" i="13"/>
  <c r="L346" i="13" s="1"/>
  <c r="AA346" i="13" s="1"/>
  <c r="AE346" i="13" s="1"/>
  <c r="F346" i="13"/>
  <c r="N345" i="13"/>
  <c r="AC345" i="13" s="1"/>
  <c r="H345" i="13"/>
  <c r="AC344" i="13"/>
  <c r="AE344" i="13" s="1"/>
  <c r="AA344" i="13"/>
  <c r="AC343" i="13"/>
  <c r="N343" i="13"/>
  <c r="L343" i="13"/>
  <c r="AA343" i="13" s="1"/>
  <c r="AE343" i="13" s="1"/>
  <c r="J343" i="13"/>
  <c r="I343" i="13"/>
  <c r="H343" i="13"/>
  <c r="AC342" i="13"/>
  <c r="N342" i="13"/>
  <c r="L342" i="13"/>
  <c r="AA342" i="13" s="1"/>
  <c r="AE342" i="13" s="1"/>
  <c r="J342" i="13"/>
  <c r="I342" i="13"/>
  <c r="H342" i="13"/>
  <c r="AC341" i="13"/>
  <c r="N341" i="13"/>
  <c r="L341" i="13"/>
  <c r="AA341" i="13" s="1"/>
  <c r="AE341" i="13" s="1"/>
  <c r="J341" i="13"/>
  <c r="I341" i="13"/>
  <c r="H341" i="13"/>
  <c r="AC340" i="13"/>
  <c r="N340" i="13"/>
  <c r="L340" i="13"/>
  <c r="AA340" i="13" s="1"/>
  <c r="AE340" i="13" s="1"/>
  <c r="J340" i="13"/>
  <c r="I340" i="13"/>
  <c r="H340" i="13"/>
  <c r="AC339" i="13"/>
  <c r="N339" i="13"/>
  <c r="L339" i="13"/>
  <c r="AA339" i="13" s="1"/>
  <c r="AE339" i="13" s="1"/>
  <c r="J339" i="13"/>
  <c r="I339" i="13"/>
  <c r="H339" i="13"/>
  <c r="AC338" i="13"/>
  <c r="N338" i="13"/>
  <c r="L338" i="13"/>
  <c r="AA338" i="13" s="1"/>
  <c r="AE338" i="13" s="1"/>
  <c r="J338" i="13"/>
  <c r="I338" i="13"/>
  <c r="H338" i="13"/>
  <c r="AC337" i="13"/>
  <c r="N337" i="13"/>
  <c r="L337" i="13"/>
  <c r="AA337" i="13" s="1"/>
  <c r="AE337" i="13" s="1"/>
  <c r="J337" i="13"/>
  <c r="I337" i="13"/>
  <c r="H337" i="13"/>
  <c r="AC336" i="13"/>
  <c r="N336" i="13"/>
  <c r="L336" i="13"/>
  <c r="AA336" i="13" s="1"/>
  <c r="AE336" i="13" s="1"/>
  <c r="J336" i="13"/>
  <c r="I336" i="13"/>
  <c r="H336" i="13"/>
  <c r="AE335" i="13"/>
  <c r="AC335" i="13"/>
  <c r="N335" i="13"/>
  <c r="L335" i="13"/>
  <c r="AA335" i="13" s="1"/>
  <c r="J335" i="13"/>
  <c r="I335" i="13"/>
  <c r="H335" i="13"/>
  <c r="AC334" i="13"/>
  <c r="N334" i="13"/>
  <c r="L334" i="13"/>
  <c r="J334" i="13"/>
  <c r="I334" i="13"/>
  <c r="H334" i="13"/>
  <c r="AE333" i="13"/>
  <c r="AC333" i="13"/>
  <c r="N333" i="13"/>
  <c r="L333" i="13"/>
  <c r="AA333" i="13" s="1"/>
  <c r="J333" i="13"/>
  <c r="J332" i="13" s="1"/>
  <c r="I333" i="13"/>
  <c r="H333" i="13"/>
  <c r="F333" i="13"/>
  <c r="AC332" i="13"/>
  <c r="N332" i="13"/>
  <c r="I332" i="13"/>
  <c r="H332" i="13"/>
  <c r="AC331" i="13"/>
  <c r="AA331" i="13"/>
  <c r="AE331" i="13" s="1"/>
  <c r="N330" i="13"/>
  <c r="AC330" i="13" s="1"/>
  <c r="J330" i="13"/>
  <c r="I330" i="13"/>
  <c r="H330" i="13"/>
  <c r="AC329" i="13"/>
  <c r="N329" i="13"/>
  <c r="J329" i="13"/>
  <c r="I329" i="13"/>
  <c r="H329" i="13"/>
  <c r="N328" i="13"/>
  <c r="AC328" i="13" s="1"/>
  <c r="J328" i="13"/>
  <c r="I328" i="13"/>
  <c r="H328" i="13"/>
  <c r="L328" i="13" s="1"/>
  <c r="AA328" i="13" s="1"/>
  <c r="AC327" i="13"/>
  <c r="N327" i="13"/>
  <c r="J327" i="13"/>
  <c r="I327" i="13"/>
  <c r="H327" i="13"/>
  <c r="L327" i="13" s="1"/>
  <c r="AA327" i="13" s="1"/>
  <c r="AE327" i="13" s="1"/>
  <c r="N326" i="13"/>
  <c r="AC326" i="13" s="1"/>
  <c r="J326" i="13"/>
  <c r="I326" i="13"/>
  <c r="H326" i="13"/>
  <c r="AC325" i="13"/>
  <c r="N325" i="13"/>
  <c r="J325" i="13"/>
  <c r="I325" i="13"/>
  <c r="H325" i="13"/>
  <c r="N324" i="13"/>
  <c r="J324" i="13"/>
  <c r="I324" i="13"/>
  <c r="H324" i="13"/>
  <c r="L324" i="13" s="1"/>
  <c r="AA324" i="13" s="1"/>
  <c r="AC323" i="13"/>
  <c r="N323" i="13"/>
  <c r="J323" i="13"/>
  <c r="I323" i="13"/>
  <c r="H323" i="13"/>
  <c r="L323" i="13" s="1"/>
  <c r="AA323" i="13" s="1"/>
  <c r="AE323" i="13" s="1"/>
  <c r="N322" i="13"/>
  <c r="AC322" i="13" s="1"/>
  <c r="J322" i="13"/>
  <c r="J320" i="13" s="1"/>
  <c r="I322" i="13"/>
  <c r="H322" i="13"/>
  <c r="L322" i="13" s="1"/>
  <c r="AA322" i="13" s="1"/>
  <c r="AE322" i="13" s="1"/>
  <c r="AC321" i="13"/>
  <c r="N321" i="13"/>
  <c r="J321" i="13"/>
  <c r="L321" i="13" s="1"/>
  <c r="I321" i="13"/>
  <c r="H321" i="13"/>
  <c r="F321" i="13"/>
  <c r="I320" i="13"/>
  <c r="AC319" i="13"/>
  <c r="AA319" i="13"/>
  <c r="AE319" i="13" s="1"/>
  <c r="AE318" i="13"/>
  <c r="AC318" i="13"/>
  <c r="AA318" i="13"/>
  <c r="AC317" i="13"/>
  <c r="N317" i="13"/>
  <c r="J317" i="13"/>
  <c r="L317" i="13" s="1"/>
  <c r="AA317" i="13" s="1"/>
  <c r="AE317" i="13" s="1"/>
  <c r="I317" i="13"/>
  <c r="H317" i="13"/>
  <c r="N316" i="13"/>
  <c r="AC316" i="13" s="1"/>
  <c r="J316" i="13"/>
  <c r="I316" i="13"/>
  <c r="H316" i="13"/>
  <c r="L316" i="13" s="1"/>
  <c r="AA316" i="13" s="1"/>
  <c r="AE316" i="13" s="1"/>
  <c r="N315" i="13"/>
  <c r="AC315" i="13" s="1"/>
  <c r="L315" i="13"/>
  <c r="AA315" i="13" s="1"/>
  <c r="AE315" i="13" s="1"/>
  <c r="J315" i="13"/>
  <c r="I315" i="13"/>
  <c r="H315" i="13"/>
  <c r="AE314" i="13"/>
  <c r="N314" i="13"/>
  <c r="AC314" i="13" s="1"/>
  <c r="J314" i="13"/>
  <c r="L314" i="13" s="1"/>
  <c r="AA314" i="13" s="1"/>
  <c r="I314" i="13"/>
  <c r="H314" i="13"/>
  <c r="AC313" i="13"/>
  <c r="N313" i="13"/>
  <c r="J313" i="13"/>
  <c r="L313" i="13" s="1"/>
  <c r="AA313" i="13" s="1"/>
  <c r="AE313" i="13" s="1"/>
  <c r="I313" i="13"/>
  <c r="H313" i="13"/>
  <c r="N312" i="13"/>
  <c r="J312" i="13"/>
  <c r="I312" i="13"/>
  <c r="H312" i="13"/>
  <c r="N311" i="13"/>
  <c r="AC311" i="13" s="1"/>
  <c r="L311" i="13"/>
  <c r="AA311" i="13" s="1"/>
  <c r="J311" i="13"/>
  <c r="I311" i="13"/>
  <c r="H311" i="13"/>
  <c r="N310" i="13"/>
  <c r="AC310" i="13" s="1"/>
  <c r="AE310" i="13" s="1"/>
  <c r="J310" i="13"/>
  <c r="L310" i="13" s="1"/>
  <c r="AA310" i="13" s="1"/>
  <c r="I310" i="13"/>
  <c r="H310" i="13"/>
  <c r="AC309" i="13"/>
  <c r="N309" i="13"/>
  <c r="J309" i="13"/>
  <c r="J308" i="13" s="1"/>
  <c r="I309" i="13"/>
  <c r="H309" i="13"/>
  <c r="F309" i="13"/>
  <c r="AE307" i="13"/>
  <c r="AC307" i="13"/>
  <c r="AA307" i="13"/>
  <c r="AC306" i="13"/>
  <c r="N306" i="13"/>
  <c r="J306" i="13"/>
  <c r="L306" i="13" s="1"/>
  <c r="AA306" i="13" s="1"/>
  <c r="I306" i="13"/>
  <c r="H306" i="13"/>
  <c r="AC305" i="13"/>
  <c r="N305" i="13"/>
  <c r="J305" i="13"/>
  <c r="L305" i="13" s="1"/>
  <c r="AA305" i="13" s="1"/>
  <c r="I305" i="13"/>
  <c r="H305" i="13"/>
  <c r="AC304" i="13"/>
  <c r="N304" i="13"/>
  <c r="J304" i="13"/>
  <c r="L304" i="13" s="1"/>
  <c r="AA304" i="13" s="1"/>
  <c r="AE304" i="13" s="1"/>
  <c r="I304" i="13"/>
  <c r="H304" i="13"/>
  <c r="AC303" i="13"/>
  <c r="N303" i="13"/>
  <c r="J303" i="13"/>
  <c r="L303" i="13" s="1"/>
  <c r="AA303" i="13" s="1"/>
  <c r="AE303" i="13" s="1"/>
  <c r="I303" i="13"/>
  <c r="H303" i="13"/>
  <c r="AC302" i="13"/>
  <c r="N302" i="13"/>
  <c r="J302" i="13"/>
  <c r="L302" i="13" s="1"/>
  <c r="AA302" i="13" s="1"/>
  <c r="I302" i="13"/>
  <c r="H302" i="13"/>
  <c r="AC301" i="13"/>
  <c r="N301" i="13"/>
  <c r="J301" i="13"/>
  <c r="L301" i="13" s="1"/>
  <c r="AA301" i="13" s="1"/>
  <c r="I301" i="13"/>
  <c r="H301" i="13"/>
  <c r="AC300" i="13"/>
  <c r="N300" i="13"/>
  <c r="J300" i="13"/>
  <c r="I300" i="13"/>
  <c r="H300" i="13"/>
  <c r="AC299" i="13"/>
  <c r="N299" i="13"/>
  <c r="J299" i="13"/>
  <c r="I299" i="13"/>
  <c r="H299" i="13"/>
  <c r="AC298" i="13"/>
  <c r="N298" i="13"/>
  <c r="J298" i="13"/>
  <c r="I298" i="13"/>
  <c r="H298" i="13"/>
  <c r="L298" i="13" s="1"/>
  <c r="AA298" i="13" s="1"/>
  <c r="AE298" i="13" s="1"/>
  <c r="AC297" i="13"/>
  <c r="N297" i="13"/>
  <c r="J297" i="13"/>
  <c r="I297" i="13"/>
  <c r="H297" i="13"/>
  <c r="L297" i="13" s="1"/>
  <c r="AA297" i="13" s="1"/>
  <c r="AE297" i="13" s="1"/>
  <c r="AC296" i="13"/>
  <c r="N296" i="13"/>
  <c r="N295" i="13" s="1"/>
  <c r="AC295" i="13" s="1"/>
  <c r="J296" i="13"/>
  <c r="I296" i="13"/>
  <c r="H296" i="13"/>
  <c r="F296" i="13"/>
  <c r="I295" i="13"/>
  <c r="AC294" i="13"/>
  <c r="AA294" i="13"/>
  <c r="AE294" i="13" s="1"/>
  <c r="AC293" i="13"/>
  <c r="AA293" i="13"/>
  <c r="AE293" i="13" s="1"/>
  <c r="AE292" i="13"/>
  <c r="AC292" i="13"/>
  <c r="AA292" i="13"/>
  <c r="AC291" i="13"/>
  <c r="N291" i="13"/>
  <c r="J291" i="13"/>
  <c r="I291" i="13"/>
  <c r="H291" i="13"/>
  <c r="AC290" i="13"/>
  <c r="N290" i="13"/>
  <c r="J290" i="13"/>
  <c r="I290" i="13"/>
  <c r="H290" i="13"/>
  <c r="AC289" i="13"/>
  <c r="N289" i="13"/>
  <c r="J289" i="13"/>
  <c r="I289" i="13"/>
  <c r="H289" i="13"/>
  <c r="L289" i="13" s="1"/>
  <c r="AA289" i="13" s="1"/>
  <c r="AE289" i="13" s="1"/>
  <c r="AC288" i="13"/>
  <c r="N288" i="13"/>
  <c r="J288" i="13"/>
  <c r="I288" i="13"/>
  <c r="H288" i="13"/>
  <c r="L288" i="13" s="1"/>
  <c r="AA288" i="13" s="1"/>
  <c r="AE288" i="13" s="1"/>
  <c r="AC287" i="13"/>
  <c r="N287" i="13"/>
  <c r="J287" i="13"/>
  <c r="I287" i="13"/>
  <c r="H287" i="13"/>
  <c r="AC286" i="13"/>
  <c r="N286" i="13"/>
  <c r="J286" i="13"/>
  <c r="I286" i="13"/>
  <c r="H286" i="13"/>
  <c r="AC285" i="13"/>
  <c r="N285" i="13"/>
  <c r="J285" i="13"/>
  <c r="I285" i="13"/>
  <c r="H285" i="13"/>
  <c r="L285" i="13" s="1"/>
  <c r="AA285" i="13" s="1"/>
  <c r="AE285" i="13" s="1"/>
  <c r="AC284" i="13"/>
  <c r="N284" i="13"/>
  <c r="J284" i="13"/>
  <c r="I284" i="13"/>
  <c r="H284" i="13"/>
  <c r="L284" i="13" s="1"/>
  <c r="AA284" i="13" s="1"/>
  <c r="AE284" i="13" s="1"/>
  <c r="AC283" i="13"/>
  <c r="N283" i="13"/>
  <c r="J283" i="13"/>
  <c r="I283" i="13"/>
  <c r="H283" i="13"/>
  <c r="AC282" i="13"/>
  <c r="N282" i="13"/>
  <c r="J282" i="13"/>
  <c r="I282" i="13"/>
  <c r="H282" i="13"/>
  <c r="AC281" i="13"/>
  <c r="N281" i="13"/>
  <c r="J281" i="13"/>
  <c r="I281" i="13"/>
  <c r="H281" i="13"/>
  <c r="L281" i="13" s="1"/>
  <c r="AA281" i="13" s="1"/>
  <c r="AE281" i="13" s="1"/>
  <c r="AC280" i="13"/>
  <c r="N280" i="13"/>
  <c r="N279" i="13" s="1"/>
  <c r="AC279" i="13" s="1"/>
  <c r="J280" i="13"/>
  <c r="I280" i="13"/>
  <c r="H280" i="13"/>
  <c r="L280" i="13" s="1"/>
  <c r="F280" i="13"/>
  <c r="I279" i="13"/>
  <c r="AC278" i="13"/>
  <c r="AA278" i="13"/>
  <c r="AE278" i="13" s="1"/>
  <c r="N277" i="13"/>
  <c r="AC277" i="13" s="1"/>
  <c r="J277" i="13"/>
  <c r="I277" i="13"/>
  <c r="H277" i="13"/>
  <c r="L277" i="13" s="1"/>
  <c r="AA277" i="13" s="1"/>
  <c r="AE277" i="13" s="1"/>
  <c r="N276" i="13"/>
  <c r="AC276" i="13" s="1"/>
  <c r="J276" i="13"/>
  <c r="I276" i="13"/>
  <c r="H276" i="13"/>
  <c r="L276" i="13" s="1"/>
  <c r="AA276" i="13" s="1"/>
  <c r="AE276" i="13" s="1"/>
  <c r="N275" i="13"/>
  <c r="AC275" i="13" s="1"/>
  <c r="J275" i="13"/>
  <c r="I275" i="13"/>
  <c r="H275" i="13"/>
  <c r="L275" i="13" s="1"/>
  <c r="AA275" i="13" s="1"/>
  <c r="AE275" i="13" s="1"/>
  <c r="N274" i="13"/>
  <c r="AC274" i="13" s="1"/>
  <c r="J274" i="13"/>
  <c r="I274" i="13"/>
  <c r="H274" i="13"/>
  <c r="L274" i="13" s="1"/>
  <c r="AA274" i="13" s="1"/>
  <c r="AE274" i="13" s="1"/>
  <c r="N273" i="13"/>
  <c r="AC273" i="13" s="1"/>
  <c r="J273" i="13"/>
  <c r="I273" i="13"/>
  <c r="H273" i="13"/>
  <c r="L273" i="13" s="1"/>
  <c r="AA273" i="13" s="1"/>
  <c r="AE273" i="13" s="1"/>
  <c r="N272" i="13"/>
  <c r="AC272" i="13" s="1"/>
  <c r="J272" i="13"/>
  <c r="I272" i="13"/>
  <c r="H272" i="13"/>
  <c r="L272" i="13" s="1"/>
  <c r="AA272" i="13" s="1"/>
  <c r="AE272" i="13" s="1"/>
  <c r="N271" i="13"/>
  <c r="AC271" i="13" s="1"/>
  <c r="J271" i="13"/>
  <c r="I271" i="13"/>
  <c r="H271" i="13"/>
  <c r="L271" i="13" s="1"/>
  <c r="AA271" i="13" s="1"/>
  <c r="AE271" i="13" s="1"/>
  <c r="N270" i="13"/>
  <c r="AC270" i="13" s="1"/>
  <c r="J270" i="13"/>
  <c r="I270" i="13"/>
  <c r="H270" i="13"/>
  <c r="L270" i="13" s="1"/>
  <c r="AA270" i="13" s="1"/>
  <c r="AE270" i="13" s="1"/>
  <c r="N269" i="13"/>
  <c r="AC269" i="13" s="1"/>
  <c r="J269" i="13"/>
  <c r="I269" i="13"/>
  <c r="H269" i="13"/>
  <c r="L269" i="13" s="1"/>
  <c r="AA269" i="13" s="1"/>
  <c r="AE269" i="13" s="1"/>
  <c r="N268" i="13"/>
  <c r="AC268" i="13" s="1"/>
  <c r="J268" i="13"/>
  <c r="I268" i="13"/>
  <c r="H268" i="13"/>
  <c r="L268" i="13" s="1"/>
  <c r="AA268" i="13" s="1"/>
  <c r="AE268" i="13" s="1"/>
  <c r="N267" i="13"/>
  <c r="AC267" i="13" s="1"/>
  <c r="J267" i="13"/>
  <c r="I267" i="13"/>
  <c r="H267" i="13"/>
  <c r="L267" i="13" s="1"/>
  <c r="AA267" i="13" s="1"/>
  <c r="AE267" i="13" s="1"/>
  <c r="N266" i="13"/>
  <c r="AC266" i="13" s="1"/>
  <c r="J266" i="13"/>
  <c r="I266" i="13"/>
  <c r="H266" i="13"/>
  <c r="L266" i="13" s="1"/>
  <c r="AA266" i="13" s="1"/>
  <c r="AE266" i="13" s="1"/>
  <c r="N265" i="13"/>
  <c r="AC265" i="13" s="1"/>
  <c r="J265" i="13"/>
  <c r="I265" i="13"/>
  <c r="H265" i="13"/>
  <c r="L265" i="13" s="1"/>
  <c r="AA265" i="13" s="1"/>
  <c r="AE265" i="13" s="1"/>
  <c r="N264" i="13"/>
  <c r="AC264" i="13" s="1"/>
  <c r="J264" i="13"/>
  <c r="I264" i="13"/>
  <c r="H264" i="13"/>
  <c r="L264" i="13" s="1"/>
  <c r="AA264" i="13" s="1"/>
  <c r="AE264" i="13" s="1"/>
  <c r="N263" i="13"/>
  <c r="AC263" i="13" s="1"/>
  <c r="J263" i="13"/>
  <c r="I263" i="13"/>
  <c r="H263" i="13"/>
  <c r="L263" i="13" s="1"/>
  <c r="AA263" i="13" s="1"/>
  <c r="AE263" i="13" s="1"/>
  <c r="N262" i="13"/>
  <c r="AC262" i="13" s="1"/>
  <c r="J262" i="13"/>
  <c r="I262" i="13"/>
  <c r="H262" i="13"/>
  <c r="L262" i="13" s="1"/>
  <c r="AA262" i="13" s="1"/>
  <c r="AE262" i="13" s="1"/>
  <c r="N261" i="13"/>
  <c r="AC261" i="13" s="1"/>
  <c r="J261" i="13"/>
  <c r="I261" i="13"/>
  <c r="H261" i="13"/>
  <c r="L261" i="13" s="1"/>
  <c r="AA261" i="13" s="1"/>
  <c r="AE261" i="13" s="1"/>
  <c r="N260" i="13"/>
  <c r="J260" i="13"/>
  <c r="I260" i="13"/>
  <c r="I259" i="13" s="1"/>
  <c r="H260" i="13"/>
  <c r="F260" i="13"/>
  <c r="J259" i="13"/>
  <c r="AC258" i="13"/>
  <c r="AE258" i="13" s="1"/>
  <c r="AA258" i="13"/>
  <c r="AC257" i="13"/>
  <c r="N257" i="13"/>
  <c r="J257" i="13"/>
  <c r="I257" i="13"/>
  <c r="L257" i="13" s="1"/>
  <c r="AA257" i="13" s="1"/>
  <c r="AE257" i="13" s="1"/>
  <c r="H257" i="13"/>
  <c r="AC256" i="13"/>
  <c r="N256" i="13"/>
  <c r="J256" i="13"/>
  <c r="I256" i="13"/>
  <c r="L256" i="13" s="1"/>
  <c r="AA256" i="13" s="1"/>
  <c r="AE256" i="13" s="1"/>
  <c r="H256" i="13"/>
  <c r="AC255" i="13"/>
  <c r="N255" i="13"/>
  <c r="J255" i="13"/>
  <c r="I255" i="13"/>
  <c r="L255" i="13" s="1"/>
  <c r="AA255" i="13" s="1"/>
  <c r="AE255" i="13" s="1"/>
  <c r="H255" i="13"/>
  <c r="AC254" i="13"/>
  <c r="N254" i="13"/>
  <c r="J254" i="13"/>
  <c r="I254" i="13"/>
  <c r="L254" i="13" s="1"/>
  <c r="AA254" i="13" s="1"/>
  <c r="AE254" i="13" s="1"/>
  <c r="H254" i="13"/>
  <c r="AC253" i="13"/>
  <c r="N253" i="13"/>
  <c r="J253" i="13"/>
  <c r="I253" i="13"/>
  <c r="L253" i="13" s="1"/>
  <c r="AA253" i="13" s="1"/>
  <c r="AE253" i="13" s="1"/>
  <c r="H253" i="13"/>
  <c r="AC252" i="13"/>
  <c r="N252" i="13"/>
  <c r="J252" i="13"/>
  <c r="I252" i="13"/>
  <c r="L252" i="13" s="1"/>
  <c r="AA252" i="13" s="1"/>
  <c r="AE252" i="13" s="1"/>
  <c r="H252" i="13"/>
  <c r="AC251" i="13"/>
  <c r="N251" i="13"/>
  <c r="J251" i="13"/>
  <c r="I251" i="13"/>
  <c r="L251" i="13" s="1"/>
  <c r="AA251" i="13" s="1"/>
  <c r="AE251" i="13" s="1"/>
  <c r="H251" i="13"/>
  <c r="AC250" i="13"/>
  <c r="N250" i="13"/>
  <c r="J250" i="13"/>
  <c r="I250" i="13"/>
  <c r="L250" i="13" s="1"/>
  <c r="AA250" i="13" s="1"/>
  <c r="AE250" i="13" s="1"/>
  <c r="H250" i="13"/>
  <c r="AC249" i="13"/>
  <c r="N249" i="13"/>
  <c r="J249" i="13"/>
  <c r="I249" i="13"/>
  <c r="L249" i="13" s="1"/>
  <c r="AA249" i="13" s="1"/>
  <c r="AE249" i="13" s="1"/>
  <c r="H249" i="13"/>
  <c r="AC248" i="13"/>
  <c r="N248" i="13"/>
  <c r="J248" i="13"/>
  <c r="I248" i="13"/>
  <c r="H248" i="13"/>
  <c r="F248" i="13"/>
  <c r="N247" i="13"/>
  <c r="AC247" i="13" s="1"/>
  <c r="J247" i="13"/>
  <c r="H247" i="13"/>
  <c r="AC246" i="13"/>
  <c r="AA246" i="13"/>
  <c r="AE246" i="13" s="1"/>
  <c r="N245" i="13"/>
  <c r="AC245" i="13" s="1"/>
  <c r="AE245" i="13" s="1"/>
  <c r="L245" i="13"/>
  <c r="AA245" i="13" s="1"/>
  <c r="J245" i="13"/>
  <c r="I245" i="13"/>
  <c r="H245" i="13"/>
  <c r="N244" i="13"/>
  <c r="AC244" i="13" s="1"/>
  <c r="L244" i="13"/>
  <c r="AA244" i="13" s="1"/>
  <c r="AE244" i="13" s="1"/>
  <c r="J244" i="13"/>
  <c r="I244" i="13"/>
  <c r="H244" i="13"/>
  <c r="N243" i="13"/>
  <c r="AC243" i="13" s="1"/>
  <c r="AE243" i="13" s="1"/>
  <c r="L243" i="13"/>
  <c r="AA243" i="13" s="1"/>
  <c r="J243" i="13"/>
  <c r="I243" i="13"/>
  <c r="H243" i="13"/>
  <c r="N242" i="13"/>
  <c r="AC242" i="13" s="1"/>
  <c r="L242" i="13"/>
  <c r="AA242" i="13" s="1"/>
  <c r="AE242" i="13" s="1"/>
  <c r="J242" i="13"/>
  <c r="I242" i="13"/>
  <c r="H242" i="13"/>
  <c r="N241" i="13"/>
  <c r="AC241" i="13" s="1"/>
  <c r="AE241" i="13" s="1"/>
  <c r="L241" i="13"/>
  <c r="AA241" i="13" s="1"/>
  <c r="J241" i="13"/>
  <c r="I241" i="13"/>
  <c r="H241" i="13"/>
  <c r="N240" i="13"/>
  <c r="AC240" i="13" s="1"/>
  <c r="L240" i="13"/>
  <c r="AA240" i="13" s="1"/>
  <c r="AE240" i="13" s="1"/>
  <c r="J240" i="13"/>
  <c r="I240" i="13"/>
  <c r="H240" i="13"/>
  <c r="N239" i="13"/>
  <c r="AC239" i="13" s="1"/>
  <c r="AE239" i="13" s="1"/>
  <c r="L239" i="13"/>
  <c r="AA239" i="13" s="1"/>
  <c r="J239" i="13"/>
  <c r="I239" i="13"/>
  <c r="H239" i="13"/>
  <c r="N238" i="13"/>
  <c r="AC238" i="13" s="1"/>
  <c r="L238" i="13"/>
  <c r="AA238" i="13" s="1"/>
  <c r="AE238" i="13" s="1"/>
  <c r="J238" i="13"/>
  <c r="I238" i="13"/>
  <c r="H238" i="13"/>
  <c r="N237" i="13"/>
  <c r="AC237" i="13" s="1"/>
  <c r="AE237" i="13" s="1"/>
  <c r="L237" i="13"/>
  <c r="AA237" i="13" s="1"/>
  <c r="J237" i="13"/>
  <c r="I237" i="13"/>
  <c r="H237" i="13"/>
  <c r="N236" i="13"/>
  <c r="AC236" i="13" s="1"/>
  <c r="L236" i="13"/>
  <c r="AA236" i="13" s="1"/>
  <c r="AE236" i="13" s="1"/>
  <c r="J236" i="13"/>
  <c r="I236" i="13"/>
  <c r="H236" i="13"/>
  <c r="N235" i="13"/>
  <c r="AC235" i="13" s="1"/>
  <c r="AE235" i="13" s="1"/>
  <c r="L235" i="13"/>
  <c r="AA235" i="13" s="1"/>
  <c r="J235" i="13"/>
  <c r="I235" i="13"/>
  <c r="H235" i="13"/>
  <c r="N234" i="13"/>
  <c r="AC234" i="13" s="1"/>
  <c r="L234" i="13"/>
  <c r="AA234" i="13" s="1"/>
  <c r="AE234" i="13" s="1"/>
  <c r="J234" i="13"/>
  <c r="I234" i="13"/>
  <c r="H234" i="13"/>
  <c r="N233" i="13"/>
  <c r="AC233" i="13" s="1"/>
  <c r="AE233" i="13" s="1"/>
  <c r="L233" i="13"/>
  <c r="AA233" i="13" s="1"/>
  <c r="J233" i="13"/>
  <c r="I233" i="13"/>
  <c r="H233" i="13"/>
  <c r="N232" i="13"/>
  <c r="AC232" i="13" s="1"/>
  <c r="L232" i="13"/>
  <c r="AA232" i="13" s="1"/>
  <c r="AE232" i="13" s="1"/>
  <c r="J232" i="13"/>
  <c r="I232" i="13"/>
  <c r="H232" i="13"/>
  <c r="N231" i="13"/>
  <c r="AC231" i="13" s="1"/>
  <c r="AE231" i="13" s="1"/>
  <c r="L231" i="13"/>
  <c r="AA231" i="13" s="1"/>
  <c r="J231" i="13"/>
  <c r="I231" i="13"/>
  <c r="H231" i="13"/>
  <c r="N230" i="13"/>
  <c r="AC230" i="13" s="1"/>
  <c r="L230" i="13"/>
  <c r="AA230" i="13" s="1"/>
  <c r="AE230" i="13" s="1"/>
  <c r="J230" i="13"/>
  <c r="I230" i="13"/>
  <c r="H230" i="13"/>
  <c r="N229" i="13"/>
  <c r="AC229" i="13" s="1"/>
  <c r="AE229" i="13" s="1"/>
  <c r="L229" i="13"/>
  <c r="AA229" i="13" s="1"/>
  <c r="J229" i="13"/>
  <c r="I229" i="13"/>
  <c r="H229" i="13"/>
  <c r="N228" i="13"/>
  <c r="AC228" i="13" s="1"/>
  <c r="L228" i="13"/>
  <c r="AA228" i="13" s="1"/>
  <c r="AE228" i="13" s="1"/>
  <c r="J228" i="13"/>
  <c r="I228" i="13"/>
  <c r="H228" i="13"/>
  <c r="AA227" i="13"/>
  <c r="AE227" i="13" s="1"/>
  <c r="N227" i="13"/>
  <c r="AC227" i="13" s="1"/>
  <c r="J227" i="13"/>
  <c r="I227" i="13"/>
  <c r="L227" i="13" s="1"/>
  <c r="H227" i="13"/>
  <c r="N226" i="13"/>
  <c r="AC226" i="13" s="1"/>
  <c r="J226" i="13"/>
  <c r="I226" i="13"/>
  <c r="H226" i="13"/>
  <c r="L226" i="13" s="1"/>
  <c r="AA226" i="13" s="1"/>
  <c r="N225" i="13"/>
  <c r="AC225" i="13" s="1"/>
  <c r="L225" i="13"/>
  <c r="AA225" i="13" s="1"/>
  <c r="AE225" i="13" s="1"/>
  <c r="J225" i="13"/>
  <c r="I225" i="13"/>
  <c r="H225" i="13"/>
  <c r="N224" i="13"/>
  <c r="AC224" i="13" s="1"/>
  <c r="J224" i="13"/>
  <c r="I224" i="13"/>
  <c r="H224" i="13"/>
  <c r="L224" i="13" s="1"/>
  <c r="AA224" i="13" s="1"/>
  <c r="AE224" i="13" s="1"/>
  <c r="N223" i="13"/>
  <c r="AC223" i="13" s="1"/>
  <c r="J223" i="13"/>
  <c r="I223" i="13"/>
  <c r="L223" i="13" s="1"/>
  <c r="AA223" i="13" s="1"/>
  <c r="AE223" i="13" s="1"/>
  <c r="H223" i="13"/>
  <c r="N222" i="13"/>
  <c r="AC222" i="13" s="1"/>
  <c r="J222" i="13"/>
  <c r="I222" i="13"/>
  <c r="H222" i="13"/>
  <c r="L222" i="13" s="1"/>
  <c r="AA222" i="13" s="1"/>
  <c r="N221" i="13"/>
  <c r="AC221" i="13" s="1"/>
  <c r="L221" i="13"/>
  <c r="AA221" i="13" s="1"/>
  <c r="AE221" i="13" s="1"/>
  <c r="J221" i="13"/>
  <c r="I221" i="13"/>
  <c r="H221" i="13"/>
  <c r="N220" i="13"/>
  <c r="AC220" i="13" s="1"/>
  <c r="J220" i="13"/>
  <c r="I220" i="13"/>
  <c r="H220" i="13"/>
  <c r="L220" i="13" s="1"/>
  <c r="AA220" i="13" s="1"/>
  <c r="AE220" i="13" s="1"/>
  <c r="N219" i="13"/>
  <c r="AC219" i="13" s="1"/>
  <c r="J219" i="13"/>
  <c r="I219" i="13"/>
  <c r="H219" i="13"/>
  <c r="N218" i="13"/>
  <c r="AC218" i="13" s="1"/>
  <c r="J218" i="13"/>
  <c r="I218" i="13"/>
  <c r="H218" i="13"/>
  <c r="L218" i="13" s="1"/>
  <c r="AA218" i="13" s="1"/>
  <c r="AE218" i="13" s="1"/>
  <c r="N217" i="13"/>
  <c r="L217" i="13"/>
  <c r="AA217" i="13" s="1"/>
  <c r="J217" i="13"/>
  <c r="I217" i="13"/>
  <c r="H217" i="13"/>
  <c r="F217" i="13"/>
  <c r="J216" i="13"/>
  <c r="AC215" i="13"/>
  <c r="AE215" i="13" s="1"/>
  <c r="AA215" i="13"/>
  <c r="N214" i="13"/>
  <c r="AC214" i="13" s="1"/>
  <c r="J214" i="13"/>
  <c r="I214" i="13"/>
  <c r="H214" i="13"/>
  <c r="AC213" i="13"/>
  <c r="N213" i="13"/>
  <c r="J213" i="13"/>
  <c r="I213" i="13"/>
  <c r="H213" i="13"/>
  <c r="N212" i="13"/>
  <c r="AC212" i="13" s="1"/>
  <c r="J212" i="13"/>
  <c r="I212" i="13"/>
  <c r="H212" i="13"/>
  <c r="AC211" i="13"/>
  <c r="N211" i="13"/>
  <c r="J211" i="13"/>
  <c r="I211" i="13"/>
  <c r="H211" i="13"/>
  <c r="N210" i="13"/>
  <c r="AC210" i="13" s="1"/>
  <c r="J210" i="13"/>
  <c r="I210" i="13"/>
  <c r="H210" i="13"/>
  <c r="AC209" i="13"/>
  <c r="N209" i="13"/>
  <c r="J209" i="13"/>
  <c r="I209" i="13"/>
  <c r="H209" i="13"/>
  <c r="N208" i="13"/>
  <c r="AC208" i="13" s="1"/>
  <c r="J208" i="13"/>
  <c r="I208" i="13"/>
  <c r="H208" i="13"/>
  <c r="AC207" i="13"/>
  <c r="N207" i="13"/>
  <c r="J207" i="13"/>
  <c r="I207" i="13"/>
  <c r="H207" i="13"/>
  <c r="N206" i="13"/>
  <c r="AC206" i="13" s="1"/>
  <c r="J206" i="13"/>
  <c r="I206" i="13"/>
  <c r="H206" i="13"/>
  <c r="AC205" i="13"/>
  <c r="N205" i="13"/>
  <c r="J205" i="13"/>
  <c r="I205" i="13"/>
  <c r="H205" i="13"/>
  <c r="N204" i="13"/>
  <c r="AC204" i="13" s="1"/>
  <c r="J204" i="13"/>
  <c r="I204" i="13"/>
  <c r="H204" i="13"/>
  <c r="AC203" i="13"/>
  <c r="N203" i="13"/>
  <c r="J203" i="13"/>
  <c r="I203" i="13"/>
  <c r="H203" i="13"/>
  <c r="N202" i="13"/>
  <c r="J202" i="13"/>
  <c r="I202" i="13"/>
  <c r="H202" i="13"/>
  <c r="F202" i="13"/>
  <c r="H201" i="13"/>
  <c r="AC200" i="13"/>
  <c r="AA200" i="13"/>
  <c r="AG200" i="13" s="1"/>
  <c r="N199" i="13"/>
  <c r="AC199" i="13" s="1"/>
  <c r="J199" i="13"/>
  <c r="I199" i="13"/>
  <c r="H199" i="13"/>
  <c r="L199" i="13" s="1"/>
  <c r="AA199" i="13" s="1"/>
  <c r="AE199" i="13" s="1"/>
  <c r="AA198" i="13"/>
  <c r="AE198" i="13" s="1"/>
  <c r="N198" i="13"/>
  <c r="AC198" i="13" s="1"/>
  <c r="J198" i="13"/>
  <c r="I198" i="13"/>
  <c r="L198" i="13" s="1"/>
  <c r="H198" i="13"/>
  <c r="N197" i="13"/>
  <c r="AC197" i="13" s="1"/>
  <c r="J197" i="13"/>
  <c r="I197" i="13"/>
  <c r="H197" i="13"/>
  <c r="L197" i="13" s="1"/>
  <c r="AA197" i="13" s="1"/>
  <c r="N196" i="13"/>
  <c r="AC196" i="13" s="1"/>
  <c r="L196" i="13"/>
  <c r="AA196" i="13" s="1"/>
  <c r="AE196" i="13" s="1"/>
  <c r="J196" i="13"/>
  <c r="I196" i="13"/>
  <c r="H196" i="13"/>
  <c r="N195" i="13"/>
  <c r="AC195" i="13" s="1"/>
  <c r="J195" i="13"/>
  <c r="I195" i="13"/>
  <c r="H195" i="13"/>
  <c r="L195" i="13" s="1"/>
  <c r="AA195" i="13" s="1"/>
  <c r="AE195" i="13" s="1"/>
  <c r="AA194" i="13"/>
  <c r="AE194" i="13" s="1"/>
  <c r="N194" i="13"/>
  <c r="AC194" i="13" s="1"/>
  <c r="J194" i="13"/>
  <c r="I194" i="13"/>
  <c r="L194" i="13" s="1"/>
  <c r="H194" i="13"/>
  <c r="N193" i="13"/>
  <c r="AC193" i="13" s="1"/>
  <c r="J193" i="13"/>
  <c r="I193" i="13"/>
  <c r="H193" i="13"/>
  <c r="L193" i="13" s="1"/>
  <c r="AA193" i="13" s="1"/>
  <c r="N192" i="13"/>
  <c r="AC192" i="13" s="1"/>
  <c r="L192" i="13"/>
  <c r="AA192" i="13" s="1"/>
  <c r="AE192" i="13" s="1"/>
  <c r="J192" i="13"/>
  <c r="I192" i="13"/>
  <c r="H192" i="13"/>
  <c r="N191" i="13"/>
  <c r="AC191" i="13" s="1"/>
  <c r="J191" i="13"/>
  <c r="I191" i="13"/>
  <c r="H191" i="13"/>
  <c r="L191" i="13" s="1"/>
  <c r="AA191" i="13" s="1"/>
  <c r="AE191" i="13" s="1"/>
  <c r="N190" i="13"/>
  <c r="AC190" i="13" s="1"/>
  <c r="J190" i="13"/>
  <c r="I190" i="13"/>
  <c r="L190" i="13" s="1"/>
  <c r="AA190" i="13" s="1"/>
  <c r="AE190" i="13" s="1"/>
  <c r="H190" i="13"/>
  <c r="N189" i="13"/>
  <c r="AC189" i="13" s="1"/>
  <c r="J189" i="13"/>
  <c r="I189" i="13"/>
  <c r="H189" i="13"/>
  <c r="L189" i="13" s="1"/>
  <c r="AA189" i="13" s="1"/>
  <c r="N188" i="13"/>
  <c r="AC188" i="13" s="1"/>
  <c r="L188" i="13"/>
  <c r="AA188" i="13" s="1"/>
  <c r="AE188" i="13" s="1"/>
  <c r="J188" i="13"/>
  <c r="I188" i="13"/>
  <c r="H188" i="13"/>
  <c r="N187" i="13"/>
  <c r="AC187" i="13" s="1"/>
  <c r="J187" i="13"/>
  <c r="I187" i="13"/>
  <c r="H187" i="13"/>
  <c r="L187" i="13" s="1"/>
  <c r="AA187" i="13" s="1"/>
  <c r="AE187" i="13" s="1"/>
  <c r="N186" i="13"/>
  <c r="AC186" i="13" s="1"/>
  <c r="J186" i="13"/>
  <c r="I186" i="13"/>
  <c r="H186" i="13"/>
  <c r="N185" i="13"/>
  <c r="J185" i="13"/>
  <c r="J184" i="13" s="1"/>
  <c r="I185" i="13"/>
  <c r="H185" i="13"/>
  <c r="F185" i="13"/>
  <c r="AE183" i="13"/>
  <c r="AC183" i="13"/>
  <c r="AA183" i="13"/>
  <c r="AC182" i="13"/>
  <c r="AE182" i="13" s="1"/>
  <c r="AA182" i="13"/>
  <c r="AC181" i="13"/>
  <c r="AA181" i="13"/>
  <c r="AE181" i="13" s="1"/>
  <c r="N181" i="13"/>
  <c r="J181" i="13"/>
  <c r="I181" i="13"/>
  <c r="L181" i="13" s="1"/>
  <c r="H181" i="13"/>
  <c r="AC180" i="13"/>
  <c r="AA180" i="13"/>
  <c r="AE180" i="13" s="1"/>
  <c r="N180" i="13"/>
  <c r="J180" i="13"/>
  <c r="I180" i="13"/>
  <c r="L180" i="13" s="1"/>
  <c r="H180" i="13"/>
  <c r="AC179" i="13"/>
  <c r="AA179" i="13"/>
  <c r="AE179" i="13" s="1"/>
  <c r="N179" i="13"/>
  <c r="J179" i="13"/>
  <c r="I179" i="13"/>
  <c r="L179" i="13" s="1"/>
  <c r="H179" i="13"/>
  <c r="AC178" i="13"/>
  <c r="AA178" i="13"/>
  <c r="AE178" i="13" s="1"/>
  <c r="N178" i="13"/>
  <c r="J178" i="13"/>
  <c r="I178" i="13"/>
  <c r="L178" i="13" s="1"/>
  <c r="H178" i="13"/>
  <c r="AC177" i="13"/>
  <c r="AA177" i="13"/>
  <c r="AE177" i="13" s="1"/>
  <c r="N177" i="13"/>
  <c r="J177" i="13"/>
  <c r="I177" i="13"/>
  <c r="L177" i="13" s="1"/>
  <c r="H177" i="13"/>
  <c r="AC176" i="13"/>
  <c r="AA176" i="13"/>
  <c r="AE176" i="13" s="1"/>
  <c r="N176" i="13"/>
  <c r="J176" i="13"/>
  <c r="I176" i="13"/>
  <c r="L176" i="13" s="1"/>
  <c r="H176" i="13"/>
  <c r="AC175" i="13"/>
  <c r="AA175" i="13"/>
  <c r="AE175" i="13" s="1"/>
  <c r="N175" i="13"/>
  <c r="J175" i="13"/>
  <c r="I175" i="13"/>
  <c r="L175" i="13" s="1"/>
  <c r="H175" i="13"/>
  <c r="AC174" i="13"/>
  <c r="AA174" i="13"/>
  <c r="AE174" i="13" s="1"/>
  <c r="N174" i="13"/>
  <c r="J174" i="13"/>
  <c r="I174" i="13"/>
  <c r="L174" i="13" s="1"/>
  <c r="H174" i="13"/>
  <c r="AC173" i="13"/>
  <c r="AA173" i="13"/>
  <c r="AE173" i="13" s="1"/>
  <c r="N173" i="13"/>
  <c r="J173" i="13"/>
  <c r="I173" i="13"/>
  <c r="L173" i="13" s="1"/>
  <c r="H173" i="13"/>
  <c r="AC172" i="13"/>
  <c r="AA172" i="13"/>
  <c r="AE172" i="13" s="1"/>
  <c r="N172" i="13"/>
  <c r="J172" i="13"/>
  <c r="I172" i="13"/>
  <c r="L172" i="13" s="1"/>
  <c r="H172" i="13"/>
  <c r="AC171" i="13"/>
  <c r="AA171" i="13"/>
  <c r="AE171" i="13" s="1"/>
  <c r="N171" i="13"/>
  <c r="J171" i="13"/>
  <c r="I171" i="13"/>
  <c r="L171" i="13" s="1"/>
  <c r="H171" i="13"/>
  <c r="AC170" i="13"/>
  <c r="AA170" i="13"/>
  <c r="AE170" i="13" s="1"/>
  <c r="N170" i="13"/>
  <c r="J170" i="13"/>
  <c r="I170" i="13"/>
  <c r="L170" i="13" s="1"/>
  <c r="H170" i="13"/>
  <c r="AC169" i="13"/>
  <c r="AA169" i="13"/>
  <c r="AE169" i="13" s="1"/>
  <c r="N169" i="13"/>
  <c r="J169" i="13"/>
  <c r="I169" i="13"/>
  <c r="L169" i="13" s="1"/>
  <c r="H169" i="13"/>
  <c r="AC168" i="13"/>
  <c r="AA168" i="13"/>
  <c r="AE168" i="13" s="1"/>
  <c r="N168" i="13"/>
  <c r="J168" i="13"/>
  <c r="I168" i="13"/>
  <c r="L168" i="13" s="1"/>
  <c r="H168" i="13"/>
  <c r="AC167" i="13"/>
  <c r="AA167" i="13"/>
  <c r="AE167" i="13" s="1"/>
  <c r="N167" i="13"/>
  <c r="J167" i="13"/>
  <c r="I167" i="13"/>
  <c r="L167" i="13" s="1"/>
  <c r="H167" i="13"/>
  <c r="AC166" i="13"/>
  <c r="AA166" i="13"/>
  <c r="AE166" i="13" s="1"/>
  <c r="N166" i="13"/>
  <c r="J166" i="13"/>
  <c r="I166" i="13"/>
  <c r="L166" i="13" s="1"/>
  <c r="H166" i="13"/>
  <c r="AC165" i="13"/>
  <c r="AA165" i="13"/>
  <c r="AE165" i="13" s="1"/>
  <c r="N165" i="13"/>
  <c r="J165" i="13"/>
  <c r="I165" i="13"/>
  <c r="L165" i="13" s="1"/>
  <c r="H165" i="13"/>
  <c r="AC164" i="13"/>
  <c r="AA164" i="13"/>
  <c r="AE164" i="13" s="1"/>
  <c r="N164" i="13"/>
  <c r="J164" i="13"/>
  <c r="I164" i="13"/>
  <c r="L164" i="13" s="1"/>
  <c r="H164" i="13"/>
  <c r="AC163" i="13"/>
  <c r="AA163" i="13"/>
  <c r="AE163" i="13" s="1"/>
  <c r="N163" i="13"/>
  <c r="J163" i="13"/>
  <c r="I163" i="13"/>
  <c r="L163" i="13" s="1"/>
  <c r="H163" i="13"/>
  <c r="AC162" i="13"/>
  <c r="AA162" i="13"/>
  <c r="AE162" i="13" s="1"/>
  <c r="N162" i="13"/>
  <c r="J162" i="13"/>
  <c r="I162" i="13"/>
  <c r="L162" i="13" s="1"/>
  <c r="H162" i="13"/>
  <c r="AC161" i="13"/>
  <c r="AA161" i="13"/>
  <c r="AE161" i="13" s="1"/>
  <c r="N161" i="13"/>
  <c r="J161" i="13"/>
  <c r="I161" i="13"/>
  <c r="L161" i="13" s="1"/>
  <c r="H161" i="13"/>
  <c r="AC160" i="13"/>
  <c r="N160" i="13"/>
  <c r="J160" i="13"/>
  <c r="J159" i="13" s="1"/>
  <c r="I160" i="13"/>
  <c r="H160" i="13"/>
  <c r="F160" i="13"/>
  <c r="AC159" i="13"/>
  <c r="N159" i="13"/>
  <c r="H159" i="13"/>
  <c r="AE158" i="13"/>
  <c r="AC158" i="13"/>
  <c r="AA158" i="13"/>
  <c r="AC157" i="13"/>
  <c r="N157" i="13"/>
  <c r="J157" i="13"/>
  <c r="I157" i="13"/>
  <c r="H157" i="13"/>
  <c r="AC156" i="13"/>
  <c r="N156" i="13"/>
  <c r="J156" i="13"/>
  <c r="I156" i="13"/>
  <c r="H156" i="13"/>
  <c r="AC155" i="13"/>
  <c r="N155" i="13"/>
  <c r="J155" i="13"/>
  <c r="I155" i="13"/>
  <c r="H155" i="13"/>
  <c r="L155" i="13" s="1"/>
  <c r="AA155" i="13" s="1"/>
  <c r="AE155" i="13" s="1"/>
  <c r="AC154" i="13"/>
  <c r="N154" i="13"/>
  <c r="J154" i="13"/>
  <c r="I154" i="13"/>
  <c r="H154" i="13"/>
  <c r="L154" i="13" s="1"/>
  <c r="AA154" i="13" s="1"/>
  <c r="AE154" i="13" s="1"/>
  <c r="AC153" i="13"/>
  <c r="N153" i="13"/>
  <c r="J153" i="13"/>
  <c r="I153" i="13"/>
  <c r="H153" i="13"/>
  <c r="AC152" i="13"/>
  <c r="N152" i="13"/>
  <c r="J152" i="13"/>
  <c r="I152" i="13"/>
  <c r="H152" i="13"/>
  <c r="AC151" i="13"/>
  <c r="N151" i="13"/>
  <c r="J151" i="13"/>
  <c r="I151" i="13"/>
  <c r="H151" i="13"/>
  <c r="L151" i="13" s="1"/>
  <c r="AA151" i="13" s="1"/>
  <c r="AE151" i="13" s="1"/>
  <c r="AC150" i="13"/>
  <c r="N150" i="13"/>
  <c r="J150" i="13"/>
  <c r="I150" i="13"/>
  <c r="H150" i="13"/>
  <c r="L150" i="13" s="1"/>
  <c r="AA150" i="13" s="1"/>
  <c r="AE150" i="13" s="1"/>
  <c r="AC149" i="13"/>
  <c r="N149" i="13"/>
  <c r="J149" i="13"/>
  <c r="I149" i="13"/>
  <c r="H149" i="13"/>
  <c r="AC148" i="13"/>
  <c r="N148" i="13"/>
  <c r="J148" i="13"/>
  <c r="I148" i="13"/>
  <c r="H148" i="13"/>
  <c r="AC147" i="13"/>
  <c r="N147" i="13"/>
  <c r="J147" i="13"/>
  <c r="I147" i="13"/>
  <c r="H147" i="13"/>
  <c r="L147" i="13" s="1"/>
  <c r="AA147" i="13" s="1"/>
  <c r="AE147" i="13" s="1"/>
  <c r="AC146" i="13"/>
  <c r="N146" i="13"/>
  <c r="J146" i="13"/>
  <c r="I146" i="13"/>
  <c r="H146" i="13"/>
  <c r="L146" i="13" s="1"/>
  <c r="F146" i="13"/>
  <c r="N145" i="13"/>
  <c r="AC145" i="13" s="1"/>
  <c r="I145" i="13"/>
  <c r="H145" i="13"/>
  <c r="AC144" i="13"/>
  <c r="AA144" i="13"/>
  <c r="AE144" i="13" s="1"/>
  <c r="AE143" i="13"/>
  <c r="N143" i="13"/>
  <c r="AC143" i="13" s="1"/>
  <c r="L143" i="13"/>
  <c r="AA143" i="13" s="1"/>
  <c r="J143" i="13"/>
  <c r="I143" i="13"/>
  <c r="H143" i="13"/>
  <c r="N142" i="13"/>
  <c r="AC142" i="13" s="1"/>
  <c r="L142" i="13"/>
  <c r="AA142" i="13" s="1"/>
  <c r="AE142" i="13" s="1"/>
  <c r="J142" i="13"/>
  <c r="I142" i="13"/>
  <c r="H142" i="13"/>
  <c r="AE141" i="13"/>
  <c r="N141" i="13"/>
  <c r="AC141" i="13" s="1"/>
  <c r="L141" i="13"/>
  <c r="AA141" i="13" s="1"/>
  <c r="J141" i="13"/>
  <c r="I141" i="13"/>
  <c r="H141" i="13"/>
  <c r="N140" i="13"/>
  <c r="AC140" i="13" s="1"/>
  <c r="L140" i="13"/>
  <c r="AA140" i="13" s="1"/>
  <c r="AE140" i="13" s="1"/>
  <c r="J140" i="13"/>
  <c r="I140" i="13"/>
  <c r="H140" i="13"/>
  <c r="AE139" i="13"/>
  <c r="N139" i="13"/>
  <c r="AC139" i="13" s="1"/>
  <c r="L139" i="13"/>
  <c r="AA139" i="13" s="1"/>
  <c r="J139" i="13"/>
  <c r="I139" i="13"/>
  <c r="H139" i="13"/>
  <c r="N138" i="13"/>
  <c r="AC138" i="13" s="1"/>
  <c r="L138" i="13"/>
  <c r="AA138" i="13" s="1"/>
  <c r="AE138" i="13" s="1"/>
  <c r="J138" i="13"/>
  <c r="I138" i="13"/>
  <c r="H138" i="13"/>
  <c r="AE137" i="13"/>
  <c r="N137" i="13"/>
  <c r="AC137" i="13" s="1"/>
  <c r="L137" i="13"/>
  <c r="AA137" i="13" s="1"/>
  <c r="J137" i="13"/>
  <c r="I137" i="13"/>
  <c r="H137" i="13"/>
  <c r="N136" i="13"/>
  <c r="AC136" i="13" s="1"/>
  <c r="L136" i="13"/>
  <c r="AA136" i="13" s="1"/>
  <c r="AE136" i="13" s="1"/>
  <c r="J136" i="13"/>
  <c r="I136" i="13"/>
  <c r="H136" i="13"/>
  <c r="AE135" i="13"/>
  <c r="N135" i="13"/>
  <c r="AC135" i="13" s="1"/>
  <c r="L135" i="13"/>
  <c r="AA135" i="13" s="1"/>
  <c r="J135" i="13"/>
  <c r="I135" i="13"/>
  <c r="H135" i="13"/>
  <c r="N134" i="13"/>
  <c r="AC134" i="13" s="1"/>
  <c r="L134" i="13"/>
  <c r="AA134" i="13" s="1"/>
  <c r="AE134" i="13" s="1"/>
  <c r="J134" i="13"/>
  <c r="I134" i="13"/>
  <c r="H134" i="13"/>
  <c r="AE133" i="13"/>
  <c r="N133" i="13"/>
  <c r="AC133" i="13" s="1"/>
  <c r="L133" i="13"/>
  <c r="AA133" i="13" s="1"/>
  <c r="J133" i="13"/>
  <c r="I133" i="13"/>
  <c r="H133" i="13"/>
  <c r="N132" i="13"/>
  <c r="AC132" i="13" s="1"/>
  <c r="L132" i="13"/>
  <c r="AA132" i="13" s="1"/>
  <c r="AE132" i="13" s="1"/>
  <c r="J132" i="13"/>
  <c r="I132" i="13"/>
  <c r="H132" i="13"/>
  <c r="AE131" i="13"/>
  <c r="N131" i="13"/>
  <c r="AC131" i="13" s="1"/>
  <c r="L131" i="13"/>
  <c r="AA131" i="13" s="1"/>
  <c r="J131" i="13"/>
  <c r="I131" i="13"/>
  <c r="H131" i="13"/>
  <c r="N130" i="13"/>
  <c r="AC130" i="13" s="1"/>
  <c r="L130" i="13"/>
  <c r="AA130" i="13" s="1"/>
  <c r="AE130" i="13" s="1"/>
  <c r="J130" i="13"/>
  <c r="I130" i="13"/>
  <c r="H130" i="13"/>
  <c r="AE129" i="13"/>
  <c r="N129" i="13"/>
  <c r="AC129" i="13" s="1"/>
  <c r="L129" i="13"/>
  <c r="AA129" i="13" s="1"/>
  <c r="J129" i="13"/>
  <c r="I129" i="13"/>
  <c r="H129" i="13"/>
  <c r="N128" i="13"/>
  <c r="AC128" i="13" s="1"/>
  <c r="L128" i="13"/>
  <c r="AA128" i="13" s="1"/>
  <c r="AE128" i="13" s="1"/>
  <c r="J128" i="13"/>
  <c r="I128" i="13"/>
  <c r="H128" i="13"/>
  <c r="AE127" i="13"/>
  <c r="N127" i="13"/>
  <c r="AC127" i="13" s="1"/>
  <c r="L127" i="13"/>
  <c r="AA127" i="13" s="1"/>
  <c r="J127" i="13"/>
  <c r="I127" i="13"/>
  <c r="H127" i="13"/>
  <c r="N126" i="13"/>
  <c r="AC126" i="13" s="1"/>
  <c r="L126" i="13"/>
  <c r="AA126" i="13" s="1"/>
  <c r="AE126" i="13" s="1"/>
  <c r="J126" i="13"/>
  <c r="I126" i="13"/>
  <c r="H126" i="13"/>
  <c r="AE125" i="13"/>
  <c r="N125" i="13"/>
  <c r="AC125" i="13" s="1"/>
  <c r="L125" i="13"/>
  <c r="AA125" i="13" s="1"/>
  <c r="J125" i="13"/>
  <c r="I125" i="13"/>
  <c r="H125" i="13"/>
  <c r="N124" i="13"/>
  <c r="AC124" i="13" s="1"/>
  <c r="L124" i="13"/>
  <c r="AA124" i="13" s="1"/>
  <c r="AE124" i="13" s="1"/>
  <c r="J124" i="13"/>
  <c r="I124" i="13"/>
  <c r="H124" i="13"/>
  <c r="AE123" i="13"/>
  <c r="N123" i="13"/>
  <c r="AC123" i="13" s="1"/>
  <c r="L123" i="13"/>
  <c r="AA123" i="13" s="1"/>
  <c r="J123" i="13"/>
  <c r="I123" i="13"/>
  <c r="H123" i="13"/>
  <c r="N122" i="13"/>
  <c r="AC122" i="13" s="1"/>
  <c r="L122" i="13"/>
  <c r="AA122" i="13" s="1"/>
  <c r="AE122" i="13" s="1"/>
  <c r="J122" i="13"/>
  <c r="I122" i="13"/>
  <c r="H122" i="13"/>
  <c r="AE121" i="13"/>
  <c r="N121" i="13"/>
  <c r="AC121" i="13" s="1"/>
  <c r="L121" i="13"/>
  <c r="AA121" i="13" s="1"/>
  <c r="J121" i="13"/>
  <c r="I121" i="13"/>
  <c r="H121" i="13"/>
  <c r="N120" i="13"/>
  <c r="AC120" i="13" s="1"/>
  <c r="L120" i="13"/>
  <c r="AA120" i="13" s="1"/>
  <c r="AE120" i="13" s="1"/>
  <c r="J120" i="13"/>
  <c r="I120" i="13"/>
  <c r="H120" i="13"/>
  <c r="AE119" i="13"/>
  <c r="N119" i="13"/>
  <c r="AC119" i="13" s="1"/>
  <c r="L119" i="13"/>
  <c r="AA119" i="13" s="1"/>
  <c r="J119" i="13"/>
  <c r="I119" i="13"/>
  <c r="H119" i="13"/>
  <c r="N118" i="13"/>
  <c r="AC118" i="13" s="1"/>
  <c r="L118" i="13"/>
  <c r="AA118" i="13" s="1"/>
  <c r="AE118" i="13" s="1"/>
  <c r="J118" i="13"/>
  <c r="I118" i="13"/>
  <c r="H118" i="13"/>
  <c r="AE117" i="13"/>
  <c r="N117" i="13"/>
  <c r="AC117" i="13" s="1"/>
  <c r="L117" i="13"/>
  <c r="AA117" i="13" s="1"/>
  <c r="J117" i="13"/>
  <c r="I117" i="13"/>
  <c r="H117" i="13"/>
  <c r="N116" i="13"/>
  <c r="AC116" i="13" s="1"/>
  <c r="L116" i="13"/>
  <c r="AA116" i="13" s="1"/>
  <c r="AE116" i="13" s="1"/>
  <c r="J116" i="13"/>
  <c r="I116" i="13"/>
  <c r="H116" i="13"/>
  <c r="AE115" i="13"/>
  <c r="N115" i="13"/>
  <c r="AC115" i="13" s="1"/>
  <c r="L115" i="13"/>
  <c r="AA115" i="13" s="1"/>
  <c r="J115" i="13"/>
  <c r="I115" i="13"/>
  <c r="H115" i="13"/>
  <c r="N114" i="13"/>
  <c r="AC114" i="13" s="1"/>
  <c r="L114" i="13"/>
  <c r="AA114" i="13" s="1"/>
  <c r="AE114" i="13" s="1"/>
  <c r="J114" i="13"/>
  <c r="I114" i="13"/>
  <c r="H114" i="13"/>
  <c r="N113" i="13"/>
  <c r="AC113" i="13" s="1"/>
  <c r="L113" i="13"/>
  <c r="J113" i="13"/>
  <c r="I113" i="13"/>
  <c r="H113" i="13"/>
  <c r="H112" i="13" s="1"/>
  <c r="F113" i="13"/>
  <c r="J112" i="13"/>
  <c r="I112" i="13"/>
  <c r="AC111" i="13"/>
  <c r="AA111" i="13"/>
  <c r="AE111" i="13" s="1"/>
  <c r="N110" i="13"/>
  <c r="AC110" i="13" s="1"/>
  <c r="J110" i="13"/>
  <c r="I110" i="13"/>
  <c r="H110" i="13"/>
  <c r="L110" i="13" s="1"/>
  <c r="AA110" i="13" s="1"/>
  <c r="N109" i="13"/>
  <c r="AC109" i="13" s="1"/>
  <c r="J109" i="13"/>
  <c r="I109" i="13"/>
  <c r="H109" i="13"/>
  <c r="L109" i="13" s="1"/>
  <c r="AA109" i="13" s="1"/>
  <c r="N108" i="13"/>
  <c r="AC108" i="13" s="1"/>
  <c r="J108" i="13"/>
  <c r="I108" i="13"/>
  <c r="H108" i="13"/>
  <c r="L108" i="13" s="1"/>
  <c r="AA108" i="13" s="1"/>
  <c r="N107" i="13"/>
  <c r="AC107" i="13" s="1"/>
  <c r="J107" i="13"/>
  <c r="I107" i="13"/>
  <c r="H107" i="13"/>
  <c r="L107" i="13" s="1"/>
  <c r="AA107" i="13" s="1"/>
  <c r="N106" i="13"/>
  <c r="AC106" i="13" s="1"/>
  <c r="J106" i="13"/>
  <c r="I106" i="13"/>
  <c r="H106" i="13"/>
  <c r="L106" i="13" s="1"/>
  <c r="AA106" i="13" s="1"/>
  <c r="N105" i="13"/>
  <c r="AC105" i="13" s="1"/>
  <c r="J105" i="13"/>
  <c r="I105" i="13"/>
  <c r="H105" i="13"/>
  <c r="L105" i="13" s="1"/>
  <c r="AA105" i="13" s="1"/>
  <c r="N104" i="13"/>
  <c r="AC104" i="13" s="1"/>
  <c r="J104" i="13"/>
  <c r="I104" i="13"/>
  <c r="H104" i="13"/>
  <c r="L104" i="13" s="1"/>
  <c r="AA104" i="13" s="1"/>
  <c r="N103" i="13"/>
  <c r="AC103" i="13" s="1"/>
  <c r="J103" i="13"/>
  <c r="I103" i="13"/>
  <c r="H103" i="13"/>
  <c r="L103" i="13" s="1"/>
  <c r="AA103" i="13" s="1"/>
  <c r="N102" i="13"/>
  <c r="AC102" i="13" s="1"/>
  <c r="J102" i="13"/>
  <c r="I102" i="13"/>
  <c r="H102" i="13"/>
  <c r="L102" i="13" s="1"/>
  <c r="AA102" i="13" s="1"/>
  <c r="AE102" i="13" s="1"/>
  <c r="N101" i="13"/>
  <c r="AC101" i="13" s="1"/>
  <c r="J101" i="13"/>
  <c r="I101" i="13"/>
  <c r="H101" i="13"/>
  <c r="L101" i="13" s="1"/>
  <c r="AA101" i="13" s="1"/>
  <c r="AE101" i="13" s="1"/>
  <c r="N100" i="13"/>
  <c r="AC100" i="13" s="1"/>
  <c r="J100" i="13"/>
  <c r="I100" i="13"/>
  <c r="H100" i="13"/>
  <c r="L100" i="13" s="1"/>
  <c r="AA100" i="13" s="1"/>
  <c r="AE100" i="13" s="1"/>
  <c r="N99" i="13"/>
  <c r="AC99" i="13" s="1"/>
  <c r="J99" i="13"/>
  <c r="I99" i="13"/>
  <c r="H99" i="13"/>
  <c r="L99" i="13" s="1"/>
  <c r="AA99" i="13" s="1"/>
  <c r="AE99" i="13" s="1"/>
  <c r="N98" i="13"/>
  <c r="AC98" i="13" s="1"/>
  <c r="J98" i="13"/>
  <c r="I98" i="13"/>
  <c r="H98" i="13"/>
  <c r="L98" i="13" s="1"/>
  <c r="AA98" i="13" s="1"/>
  <c r="AE98" i="13" s="1"/>
  <c r="N97" i="13"/>
  <c r="AC97" i="13" s="1"/>
  <c r="J97" i="13"/>
  <c r="I97" i="13"/>
  <c r="H97" i="13"/>
  <c r="L97" i="13" s="1"/>
  <c r="AA97" i="13" s="1"/>
  <c r="AE97" i="13" s="1"/>
  <c r="N96" i="13"/>
  <c r="AC96" i="13" s="1"/>
  <c r="J96" i="13"/>
  <c r="I96" i="13"/>
  <c r="H96" i="13"/>
  <c r="L96" i="13" s="1"/>
  <c r="AA96" i="13" s="1"/>
  <c r="AE96" i="13" s="1"/>
  <c r="N95" i="13"/>
  <c r="AC95" i="13" s="1"/>
  <c r="J95" i="13"/>
  <c r="I95" i="13"/>
  <c r="H95" i="13"/>
  <c r="L95" i="13" s="1"/>
  <c r="AA95" i="13" s="1"/>
  <c r="AE95" i="13" s="1"/>
  <c r="N94" i="13"/>
  <c r="AC94" i="13" s="1"/>
  <c r="J94" i="13"/>
  <c r="I94" i="13"/>
  <c r="H94" i="13"/>
  <c r="L94" i="13" s="1"/>
  <c r="AA94" i="13" s="1"/>
  <c r="AE94" i="13" s="1"/>
  <c r="N93" i="13"/>
  <c r="AC93" i="13" s="1"/>
  <c r="J93" i="13"/>
  <c r="I93" i="13"/>
  <c r="H93" i="13"/>
  <c r="L93" i="13" s="1"/>
  <c r="AA93" i="13" s="1"/>
  <c r="AE93" i="13" s="1"/>
  <c r="N92" i="13"/>
  <c r="AC92" i="13" s="1"/>
  <c r="J92" i="13"/>
  <c r="I92" i="13"/>
  <c r="H92" i="13"/>
  <c r="L92" i="13" s="1"/>
  <c r="AA92" i="13" s="1"/>
  <c r="AE92" i="13" s="1"/>
  <c r="N91" i="13"/>
  <c r="AC91" i="13" s="1"/>
  <c r="J91" i="13"/>
  <c r="I91" i="13"/>
  <c r="H91" i="13"/>
  <c r="L91" i="13" s="1"/>
  <c r="AA91" i="13" s="1"/>
  <c r="AE91" i="13" s="1"/>
  <c r="N90" i="13"/>
  <c r="AC90" i="13" s="1"/>
  <c r="J90" i="13"/>
  <c r="I90" i="13"/>
  <c r="H90" i="13"/>
  <c r="L90" i="13" s="1"/>
  <c r="AA90" i="13" s="1"/>
  <c r="AE90" i="13" s="1"/>
  <c r="N89" i="13"/>
  <c r="AC89" i="13" s="1"/>
  <c r="J89" i="13"/>
  <c r="I89" i="13"/>
  <c r="H89" i="13"/>
  <c r="L89" i="13" s="1"/>
  <c r="AA89" i="13" s="1"/>
  <c r="AE89" i="13" s="1"/>
  <c r="N88" i="13"/>
  <c r="J88" i="13"/>
  <c r="J87" i="13" s="1"/>
  <c r="I88" i="13"/>
  <c r="I87" i="13" s="1"/>
  <c r="H88" i="13"/>
  <c r="F88" i="13"/>
  <c r="AE86" i="13"/>
  <c r="AC86" i="13"/>
  <c r="AA86" i="13"/>
  <c r="AC85" i="13"/>
  <c r="N85" i="13"/>
  <c r="J85" i="13"/>
  <c r="L85" i="13" s="1"/>
  <c r="AA85" i="13" s="1"/>
  <c r="AE85" i="13" s="1"/>
  <c r="I85" i="13"/>
  <c r="H85" i="13"/>
  <c r="AC84" i="13"/>
  <c r="N84" i="13"/>
  <c r="J84" i="13"/>
  <c r="L84" i="13" s="1"/>
  <c r="AA84" i="13" s="1"/>
  <c r="I84" i="13"/>
  <c r="H84" i="13"/>
  <c r="AC83" i="13"/>
  <c r="N83" i="13"/>
  <c r="J83" i="13"/>
  <c r="I83" i="13"/>
  <c r="H83" i="13"/>
  <c r="L83" i="13" s="1"/>
  <c r="AA83" i="13" s="1"/>
  <c r="AE83" i="13" s="1"/>
  <c r="AC82" i="13"/>
  <c r="N82" i="13"/>
  <c r="J82" i="13"/>
  <c r="I82" i="13"/>
  <c r="H82" i="13"/>
  <c r="AC81" i="13"/>
  <c r="N81" i="13"/>
  <c r="J81" i="13"/>
  <c r="I81" i="13"/>
  <c r="H81" i="13"/>
  <c r="AC80" i="13"/>
  <c r="N80" i="13"/>
  <c r="J80" i="13"/>
  <c r="I80" i="13"/>
  <c r="H80" i="13"/>
  <c r="L80" i="13" s="1"/>
  <c r="AA80" i="13" s="1"/>
  <c r="AE80" i="13" s="1"/>
  <c r="AC79" i="13"/>
  <c r="N79" i="13"/>
  <c r="J79" i="13"/>
  <c r="I79" i="13"/>
  <c r="H79" i="13"/>
  <c r="L79" i="13" s="1"/>
  <c r="AA79" i="13" s="1"/>
  <c r="AE79" i="13" s="1"/>
  <c r="AC78" i="13"/>
  <c r="N78" i="13"/>
  <c r="J78" i="13"/>
  <c r="I78" i="13"/>
  <c r="H78" i="13"/>
  <c r="AC77" i="13"/>
  <c r="N77" i="13"/>
  <c r="J77" i="13"/>
  <c r="I77" i="13"/>
  <c r="H77" i="13"/>
  <c r="AC76" i="13"/>
  <c r="N76" i="13"/>
  <c r="J76" i="13"/>
  <c r="I76" i="13"/>
  <c r="H76" i="13"/>
  <c r="L76" i="13" s="1"/>
  <c r="AA76" i="13" s="1"/>
  <c r="AE76" i="13" s="1"/>
  <c r="AC75" i="13"/>
  <c r="N75" i="13"/>
  <c r="J75" i="13"/>
  <c r="I75" i="13"/>
  <c r="H75" i="13"/>
  <c r="L75" i="13" s="1"/>
  <c r="AA75" i="13" s="1"/>
  <c r="AE75" i="13" s="1"/>
  <c r="AC74" i="13"/>
  <c r="N74" i="13"/>
  <c r="J74" i="13"/>
  <c r="I74" i="13"/>
  <c r="H74" i="13"/>
  <c r="AC73" i="13"/>
  <c r="N73" i="13"/>
  <c r="J73" i="13"/>
  <c r="I73" i="13"/>
  <c r="H73" i="13"/>
  <c r="AC72" i="13"/>
  <c r="N72" i="13"/>
  <c r="J72" i="13"/>
  <c r="I72" i="13"/>
  <c r="H72" i="13"/>
  <c r="L72" i="13" s="1"/>
  <c r="AA72" i="13" s="1"/>
  <c r="AE72" i="13" s="1"/>
  <c r="AC71" i="13"/>
  <c r="N71" i="13"/>
  <c r="N70" i="13" s="1"/>
  <c r="AC70" i="13" s="1"/>
  <c r="J71" i="13"/>
  <c r="I71" i="13"/>
  <c r="H71" i="13"/>
  <c r="L71" i="13" s="1"/>
  <c r="F71" i="13"/>
  <c r="I70" i="13"/>
  <c r="AC69" i="13"/>
  <c r="AA69" i="13"/>
  <c r="AE69" i="13" s="1"/>
  <c r="AC68" i="13"/>
  <c r="AA68" i="13"/>
  <c r="AE68" i="13" s="1"/>
  <c r="N67" i="13"/>
  <c r="AC67" i="13" s="1"/>
  <c r="L67" i="13"/>
  <c r="AA67" i="13" s="1"/>
  <c r="AE67" i="13" s="1"/>
  <c r="J67" i="13"/>
  <c r="I67" i="13"/>
  <c r="H67" i="13"/>
  <c r="AE66" i="13"/>
  <c r="N66" i="13"/>
  <c r="AC66" i="13" s="1"/>
  <c r="L66" i="13"/>
  <c r="AA66" i="13" s="1"/>
  <c r="J66" i="13"/>
  <c r="I66" i="13"/>
  <c r="H66" i="13"/>
  <c r="N65" i="13"/>
  <c r="AC65" i="13" s="1"/>
  <c r="L65" i="13"/>
  <c r="AA65" i="13" s="1"/>
  <c r="AE65" i="13" s="1"/>
  <c r="J65" i="13"/>
  <c r="I65" i="13"/>
  <c r="H65" i="13"/>
  <c r="AE64" i="13"/>
  <c r="N64" i="13"/>
  <c r="AC64" i="13" s="1"/>
  <c r="L64" i="13"/>
  <c r="AA64" i="13" s="1"/>
  <c r="J64" i="13"/>
  <c r="I64" i="13"/>
  <c r="H64" i="13"/>
  <c r="N63" i="13"/>
  <c r="AC63" i="13" s="1"/>
  <c r="L63" i="13"/>
  <c r="AA63" i="13" s="1"/>
  <c r="AE63" i="13" s="1"/>
  <c r="J63" i="13"/>
  <c r="I63" i="13"/>
  <c r="H63" i="13"/>
  <c r="N62" i="13"/>
  <c r="AC62" i="13" s="1"/>
  <c r="L62" i="13"/>
  <c r="J62" i="13"/>
  <c r="I62" i="13"/>
  <c r="H62" i="13"/>
  <c r="H61" i="13" s="1"/>
  <c r="F62" i="13"/>
  <c r="J61" i="13"/>
  <c r="I61" i="13"/>
  <c r="AC60" i="13"/>
  <c r="AA60" i="13"/>
  <c r="AE60" i="13" s="1"/>
  <c r="N59" i="13"/>
  <c r="AC59" i="13" s="1"/>
  <c r="J59" i="13"/>
  <c r="I59" i="13"/>
  <c r="H59" i="13"/>
  <c r="L59" i="13" s="1"/>
  <c r="AA59" i="13" s="1"/>
  <c r="N58" i="13"/>
  <c r="AC58" i="13" s="1"/>
  <c r="J58" i="13"/>
  <c r="I58" i="13"/>
  <c r="H58" i="13"/>
  <c r="L58" i="13" s="1"/>
  <c r="AA58" i="13" s="1"/>
  <c r="N57" i="13"/>
  <c r="AC57" i="13" s="1"/>
  <c r="J57" i="13"/>
  <c r="I57" i="13"/>
  <c r="H57" i="13"/>
  <c r="L57" i="13" s="1"/>
  <c r="AA57" i="13" s="1"/>
  <c r="N56" i="13"/>
  <c r="AC56" i="13" s="1"/>
  <c r="J56" i="13"/>
  <c r="I56" i="13"/>
  <c r="H56" i="13"/>
  <c r="L56" i="13" s="1"/>
  <c r="AA56" i="13" s="1"/>
  <c r="N55" i="13"/>
  <c r="AC55" i="13" s="1"/>
  <c r="J55" i="13"/>
  <c r="I55" i="13"/>
  <c r="H55" i="13"/>
  <c r="L55" i="13" s="1"/>
  <c r="AA55" i="13" s="1"/>
  <c r="N54" i="13"/>
  <c r="AC54" i="13" s="1"/>
  <c r="J54" i="13"/>
  <c r="I54" i="13"/>
  <c r="H54" i="13"/>
  <c r="L54" i="13" s="1"/>
  <c r="AA54" i="13" s="1"/>
  <c r="N53" i="13"/>
  <c r="AC53" i="13" s="1"/>
  <c r="J53" i="13"/>
  <c r="I53" i="13"/>
  <c r="H53" i="13"/>
  <c r="L53" i="13" s="1"/>
  <c r="AA53" i="13" s="1"/>
  <c r="N52" i="13"/>
  <c r="AC52" i="13" s="1"/>
  <c r="J52" i="13"/>
  <c r="I52" i="13"/>
  <c r="H52" i="13"/>
  <c r="L52" i="13" s="1"/>
  <c r="AA52" i="13" s="1"/>
  <c r="N51" i="13"/>
  <c r="AC51" i="13" s="1"/>
  <c r="J51" i="13"/>
  <c r="I51" i="13"/>
  <c r="H51" i="13"/>
  <c r="L51" i="13" s="1"/>
  <c r="AA51" i="13" s="1"/>
  <c r="N50" i="13"/>
  <c r="AC50" i="13" s="1"/>
  <c r="J50" i="13"/>
  <c r="I50" i="13"/>
  <c r="H50" i="13"/>
  <c r="L50" i="13" s="1"/>
  <c r="AA50" i="13" s="1"/>
  <c r="N49" i="13"/>
  <c r="AC49" i="13" s="1"/>
  <c r="J49" i="13"/>
  <c r="I49" i="13"/>
  <c r="H49" i="13"/>
  <c r="L49" i="13" s="1"/>
  <c r="AA49" i="13" s="1"/>
  <c r="N48" i="13"/>
  <c r="AC48" i="13" s="1"/>
  <c r="J48" i="13"/>
  <c r="I48" i="13"/>
  <c r="H48" i="13"/>
  <c r="L48" i="13" s="1"/>
  <c r="AA48" i="13" s="1"/>
  <c r="N47" i="13"/>
  <c r="AC47" i="13" s="1"/>
  <c r="J47" i="13"/>
  <c r="I47" i="13"/>
  <c r="H47" i="13"/>
  <c r="L47" i="13" s="1"/>
  <c r="AA47" i="13" s="1"/>
  <c r="N46" i="13"/>
  <c r="AC46" i="13" s="1"/>
  <c r="J46" i="13"/>
  <c r="I46" i="13"/>
  <c r="H46" i="13"/>
  <c r="L46" i="13" s="1"/>
  <c r="AA46" i="13" s="1"/>
  <c r="N45" i="13"/>
  <c r="AC45" i="13" s="1"/>
  <c r="J45" i="13"/>
  <c r="I45" i="13"/>
  <c r="H45" i="13"/>
  <c r="L45" i="13" s="1"/>
  <c r="AA45" i="13" s="1"/>
  <c r="N44" i="13"/>
  <c r="J44" i="13"/>
  <c r="I44" i="13"/>
  <c r="I43" i="13" s="1"/>
  <c r="H44" i="13"/>
  <c r="F44" i="13"/>
  <c r="J43" i="13"/>
  <c r="AC42" i="13"/>
  <c r="AE42" i="13" s="1"/>
  <c r="AA42" i="13"/>
  <c r="AC41" i="13"/>
  <c r="N41" i="13"/>
  <c r="J41" i="13"/>
  <c r="I41" i="13"/>
  <c r="H41" i="13"/>
  <c r="AC40" i="13"/>
  <c r="N40" i="13"/>
  <c r="J40" i="13"/>
  <c r="I40" i="13"/>
  <c r="L40" i="13" s="1"/>
  <c r="AA40" i="13" s="1"/>
  <c r="AE40" i="13" s="1"/>
  <c r="H40" i="13"/>
  <c r="AC39" i="13"/>
  <c r="N39" i="13"/>
  <c r="J39" i="13"/>
  <c r="I39" i="13"/>
  <c r="H39" i="13"/>
  <c r="AC38" i="13"/>
  <c r="N38" i="13"/>
  <c r="J38" i="13"/>
  <c r="I38" i="13"/>
  <c r="L38" i="13" s="1"/>
  <c r="AA38" i="13" s="1"/>
  <c r="AE38" i="13" s="1"/>
  <c r="H38" i="13"/>
  <c r="AC37" i="13"/>
  <c r="N37" i="13"/>
  <c r="J37" i="13"/>
  <c r="I37" i="13"/>
  <c r="H37" i="13"/>
  <c r="AC36" i="13"/>
  <c r="N36" i="13"/>
  <c r="J36" i="13"/>
  <c r="I36" i="13"/>
  <c r="L36" i="13" s="1"/>
  <c r="AA36" i="13" s="1"/>
  <c r="AE36" i="13" s="1"/>
  <c r="H36" i="13"/>
  <c r="AC35" i="13"/>
  <c r="N35" i="13"/>
  <c r="J35" i="13"/>
  <c r="I35" i="13"/>
  <c r="H35" i="13"/>
  <c r="AC34" i="13"/>
  <c r="N34" i="13"/>
  <c r="J34" i="13"/>
  <c r="I34" i="13"/>
  <c r="L34" i="13" s="1"/>
  <c r="AA34" i="13" s="1"/>
  <c r="AE34" i="13" s="1"/>
  <c r="H34" i="13"/>
  <c r="AC33" i="13"/>
  <c r="N33" i="13"/>
  <c r="J33" i="13"/>
  <c r="I33" i="13"/>
  <c r="H33" i="13"/>
  <c r="AC32" i="13"/>
  <c r="N32" i="13"/>
  <c r="J32" i="13"/>
  <c r="I32" i="13"/>
  <c r="L32" i="13" s="1"/>
  <c r="AA32" i="13" s="1"/>
  <c r="AE32" i="13" s="1"/>
  <c r="H32" i="13"/>
  <c r="AC31" i="13"/>
  <c r="N31" i="13"/>
  <c r="J31" i="13"/>
  <c r="I31" i="13"/>
  <c r="H31" i="13"/>
  <c r="AC30" i="13"/>
  <c r="N30" i="13"/>
  <c r="J30" i="13"/>
  <c r="I30" i="13"/>
  <c r="L30" i="13" s="1"/>
  <c r="AA30" i="13" s="1"/>
  <c r="AE30" i="13" s="1"/>
  <c r="H30" i="13"/>
  <c r="AC29" i="13"/>
  <c r="N29" i="13"/>
  <c r="J29" i="13"/>
  <c r="I29" i="13"/>
  <c r="H29" i="13"/>
  <c r="AC28" i="13"/>
  <c r="N28" i="13"/>
  <c r="J28" i="13"/>
  <c r="I28" i="13"/>
  <c r="L28" i="13" s="1"/>
  <c r="AA28" i="13" s="1"/>
  <c r="AE28" i="13" s="1"/>
  <c r="H28" i="13"/>
  <c r="AC27" i="13"/>
  <c r="N27" i="13"/>
  <c r="J27" i="13"/>
  <c r="I27" i="13"/>
  <c r="H27" i="13"/>
  <c r="AC26" i="13"/>
  <c r="N26" i="13"/>
  <c r="J26" i="13"/>
  <c r="I26" i="13"/>
  <c r="L26" i="13" s="1"/>
  <c r="AA26" i="13" s="1"/>
  <c r="AE26" i="13" s="1"/>
  <c r="H26" i="13"/>
  <c r="AC25" i="13"/>
  <c r="N25" i="13"/>
  <c r="J25" i="13"/>
  <c r="J24" i="13" s="1"/>
  <c r="I25" i="13"/>
  <c r="H25" i="13"/>
  <c r="F25" i="13"/>
  <c r="N24" i="13"/>
  <c r="AC24" i="13" s="1"/>
  <c r="H24" i="13"/>
  <c r="AC23" i="13"/>
  <c r="AA23" i="13"/>
  <c r="N22" i="13"/>
  <c r="AC22" i="13" s="1"/>
  <c r="J22" i="13"/>
  <c r="I22" i="13"/>
  <c r="H22" i="13"/>
  <c r="N21" i="13"/>
  <c r="AC21" i="13" s="1"/>
  <c r="J21" i="13"/>
  <c r="I21" i="13"/>
  <c r="H21" i="13"/>
  <c r="N20" i="13"/>
  <c r="AC20" i="13" s="1"/>
  <c r="J20" i="13"/>
  <c r="I20" i="13"/>
  <c r="H20" i="13"/>
  <c r="L20" i="13" s="1"/>
  <c r="AA20" i="13" s="1"/>
  <c r="AE20" i="13" s="1"/>
  <c r="N19" i="13"/>
  <c r="AC19" i="13" s="1"/>
  <c r="J19" i="13"/>
  <c r="I19" i="13"/>
  <c r="H19" i="13"/>
  <c r="L19" i="13" s="1"/>
  <c r="AA19" i="13" s="1"/>
  <c r="AE19" i="13" s="1"/>
  <c r="N18" i="13"/>
  <c r="AC18" i="13" s="1"/>
  <c r="J18" i="13"/>
  <c r="I18" i="13"/>
  <c r="H18" i="13"/>
  <c r="L18" i="13" s="1"/>
  <c r="AA18" i="13" s="1"/>
  <c r="AE18" i="13" s="1"/>
  <c r="N17" i="13"/>
  <c r="AC17" i="13" s="1"/>
  <c r="J17" i="13"/>
  <c r="I17" i="13"/>
  <c r="I15" i="13" s="1"/>
  <c r="H17" i="13"/>
  <c r="N16" i="13"/>
  <c r="N15" i="13" s="1"/>
  <c r="J16" i="13"/>
  <c r="I16" i="13"/>
  <c r="H16" i="13"/>
  <c r="L16" i="13" s="1"/>
  <c r="F16" i="13"/>
  <c r="H15" i="13"/>
  <c r="AC14" i="13"/>
  <c r="AA14" i="13"/>
  <c r="AE14" i="13" s="1"/>
  <c r="AE13" i="13"/>
  <c r="AC13" i="13"/>
  <c r="AA13" i="13"/>
  <c r="AC12" i="13"/>
  <c r="AE12" i="13" s="1"/>
  <c r="AA12" i="13"/>
  <c r="F11" i="13"/>
  <c r="W5" i="13"/>
  <c r="AC15" i="13" l="1"/>
  <c r="L22" i="13"/>
  <c r="AA22" i="13" s="1"/>
  <c r="AE22" i="13" s="1"/>
  <c r="I24" i="13"/>
  <c r="I11" i="13" s="1"/>
  <c r="AA71" i="13"/>
  <c r="AE71" i="13" s="1"/>
  <c r="AC88" i="13"/>
  <c r="N87" i="13"/>
  <c r="AC87" i="13" s="1"/>
  <c r="AA146" i="13"/>
  <c r="AE146" i="13" s="1"/>
  <c r="H184" i="13"/>
  <c r="L185" i="13"/>
  <c r="H87" i="13"/>
  <c r="L88" i="13"/>
  <c r="AE103" i="13"/>
  <c r="AE104" i="13"/>
  <c r="AE105" i="13"/>
  <c r="AE106" i="13"/>
  <c r="AE107" i="13"/>
  <c r="AE108" i="13"/>
  <c r="AE109" i="13"/>
  <c r="AE110" i="13"/>
  <c r="L160" i="13"/>
  <c r="I159" i="13"/>
  <c r="L186" i="13"/>
  <c r="AA186" i="13" s="1"/>
  <c r="AE186" i="13" s="1"/>
  <c r="I184" i="13"/>
  <c r="AE197" i="13"/>
  <c r="I201" i="13"/>
  <c r="L216" i="13"/>
  <c r="L219" i="13"/>
  <c r="AA219" i="13" s="1"/>
  <c r="AE219" i="13" s="1"/>
  <c r="I216" i="13"/>
  <c r="N320" i="13"/>
  <c r="AC320" i="13" s="1"/>
  <c r="AC324" i="13"/>
  <c r="AA16" i="13"/>
  <c r="AC16" i="13"/>
  <c r="AE45" i="13"/>
  <c r="AE47" i="13"/>
  <c r="AE49" i="13"/>
  <c r="AE51" i="13"/>
  <c r="AE52" i="13"/>
  <c r="AE53" i="13"/>
  <c r="AE54" i="13"/>
  <c r="AE55" i="13"/>
  <c r="AE56" i="13"/>
  <c r="AE57" i="13"/>
  <c r="AE58" i="13"/>
  <c r="AE59" i="13"/>
  <c r="J70" i="13"/>
  <c r="L73" i="13"/>
  <c r="AA73" i="13" s="1"/>
  <c r="AE73" i="13" s="1"/>
  <c r="L77" i="13"/>
  <c r="AA77" i="13" s="1"/>
  <c r="AE77" i="13" s="1"/>
  <c r="L81" i="13"/>
  <c r="AA81" i="13" s="1"/>
  <c r="AE81" i="13" s="1"/>
  <c r="AA113" i="13"/>
  <c r="AE113" i="13" s="1"/>
  <c r="L112" i="13"/>
  <c r="J145" i="13"/>
  <c r="L148" i="13"/>
  <c r="AA148" i="13" s="1"/>
  <c r="AE148" i="13" s="1"/>
  <c r="L152" i="13"/>
  <c r="AA152" i="13" s="1"/>
  <c r="AE152" i="13" s="1"/>
  <c r="L156" i="13"/>
  <c r="AA156" i="13" s="1"/>
  <c r="AE156" i="13" s="1"/>
  <c r="AE193" i="13"/>
  <c r="AE226" i="13"/>
  <c r="AA280" i="13"/>
  <c r="AE280" i="13" s="1"/>
  <c r="AG23" i="13"/>
  <c r="AE23" i="13"/>
  <c r="AC44" i="13"/>
  <c r="N43" i="13"/>
  <c r="AC43" i="13" s="1"/>
  <c r="H43" i="13"/>
  <c r="H11" i="13" s="1"/>
  <c r="L44" i="13"/>
  <c r="AE46" i="13"/>
  <c r="AE48" i="13"/>
  <c r="AE50" i="13"/>
  <c r="J15" i="13"/>
  <c r="L17" i="13"/>
  <c r="AA17" i="13" s="1"/>
  <c r="AE17" i="13" s="1"/>
  <c r="L21" i="13"/>
  <c r="AA21" i="13" s="1"/>
  <c r="AE21" i="13" s="1"/>
  <c r="L25" i="13"/>
  <c r="L27" i="13"/>
  <c r="AA27" i="13" s="1"/>
  <c r="AE27" i="13" s="1"/>
  <c r="L29" i="13"/>
  <c r="AA29" i="13" s="1"/>
  <c r="AE29" i="13" s="1"/>
  <c r="L31" i="13"/>
  <c r="AA31" i="13" s="1"/>
  <c r="AE31" i="13" s="1"/>
  <c r="L33" i="13"/>
  <c r="AA33" i="13" s="1"/>
  <c r="AE33" i="13" s="1"/>
  <c r="L35" i="13"/>
  <c r="AA35" i="13" s="1"/>
  <c r="AE35" i="13" s="1"/>
  <c r="L37" i="13"/>
  <c r="AA37" i="13" s="1"/>
  <c r="AE37" i="13" s="1"/>
  <c r="L39" i="13"/>
  <c r="AA39" i="13" s="1"/>
  <c r="AE39" i="13" s="1"/>
  <c r="L41" i="13"/>
  <c r="AA41" i="13" s="1"/>
  <c r="AE41" i="13" s="1"/>
  <c r="AA62" i="13"/>
  <c r="AE62" i="13" s="1"/>
  <c r="L61" i="13"/>
  <c r="L74" i="13"/>
  <c r="AA74" i="13" s="1"/>
  <c r="AE74" i="13" s="1"/>
  <c r="L78" i="13"/>
  <c r="AA78" i="13" s="1"/>
  <c r="AE78" i="13" s="1"/>
  <c r="L82" i="13"/>
  <c r="AA82" i="13" s="1"/>
  <c r="AE82" i="13" s="1"/>
  <c r="AE84" i="13"/>
  <c r="L149" i="13"/>
  <c r="AA149" i="13" s="1"/>
  <c r="AE149" i="13" s="1"/>
  <c r="L153" i="13"/>
  <c r="AA153" i="13" s="1"/>
  <c r="AE153" i="13" s="1"/>
  <c r="L157" i="13"/>
  <c r="AA157" i="13" s="1"/>
  <c r="AE157" i="13" s="1"/>
  <c r="AC185" i="13"/>
  <c r="N184" i="13"/>
  <c r="AC184" i="13" s="1"/>
  <c r="AE189" i="13"/>
  <c r="AC202" i="13"/>
  <c r="N201" i="13"/>
  <c r="AC201" i="13" s="1"/>
  <c r="AE222" i="13"/>
  <c r="N61" i="13"/>
  <c r="AC61" i="13" s="1"/>
  <c r="H70" i="13"/>
  <c r="N112" i="13"/>
  <c r="AC112" i="13" s="1"/>
  <c r="J201" i="13"/>
  <c r="L203" i="13"/>
  <c r="AA203" i="13" s="1"/>
  <c r="AE203" i="13" s="1"/>
  <c r="L205" i="13"/>
  <c r="AA205" i="13" s="1"/>
  <c r="AE205" i="13" s="1"/>
  <c r="L207" i="13"/>
  <c r="AA207" i="13" s="1"/>
  <c r="AE207" i="13" s="1"/>
  <c r="L209" i="13"/>
  <c r="AA209" i="13" s="1"/>
  <c r="AE209" i="13" s="1"/>
  <c r="L211" i="13"/>
  <c r="AA211" i="13" s="1"/>
  <c r="AE211" i="13" s="1"/>
  <c r="L213" i="13"/>
  <c r="AA213" i="13" s="1"/>
  <c r="AE213" i="13" s="1"/>
  <c r="L283" i="13"/>
  <c r="AA283" i="13" s="1"/>
  <c r="AE283" i="13" s="1"/>
  <c r="L287" i="13"/>
  <c r="AA287" i="13" s="1"/>
  <c r="AE287" i="13" s="1"/>
  <c r="L291" i="13"/>
  <c r="AA291" i="13" s="1"/>
  <c r="AE291" i="13" s="1"/>
  <c r="L296" i="13"/>
  <c r="L300" i="13"/>
  <c r="AA300" i="13" s="1"/>
  <c r="AE300" i="13" s="1"/>
  <c r="AE302" i="13"/>
  <c r="AE306" i="13"/>
  <c r="H308" i="13"/>
  <c r="L312" i="13"/>
  <c r="AA312" i="13" s="1"/>
  <c r="AE200" i="13"/>
  <c r="L202" i="13"/>
  <c r="L204" i="13"/>
  <c r="AA204" i="13" s="1"/>
  <c r="AE204" i="13" s="1"/>
  <c r="L206" i="13"/>
  <c r="AA206" i="13" s="1"/>
  <c r="AE206" i="13" s="1"/>
  <c r="L208" i="13"/>
  <c r="AA208" i="13" s="1"/>
  <c r="AE208" i="13" s="1"/>
  <c r="L210" i="13"/>
  <c r="AA210" i="13" s="1"/>
  <c r="AE210" i="13" s="1"/>
  <c r="L212" i="13"/>
  <c r="AA212" i="13" s="1"/>
  <c r="AE212" i="13" s="1"/>
  <c r="L214" i="13"/>
  <c r="AA214" i="13" s="1"/>
  <c r="AE214" i="13" s="1"/>
  <c r="H216" i="13"/>
  <c r="AC217" i="13"/>
  <c r="AE217" i="13" s="1"/>
  <c r="N216" i="13"/>
  <c r="AC216" i="13" s="1"/>
  <c r="AC260" i="13"/>
  <c r="N259" i="13"/>
  <c r="AC259" i="13" s="1"/>
  <c r="J295" i="13"/>
  <c r="L309" i="13"/>
  <c r="I308" i="13"/>
  <c r="AE311" i="13"/>
  <c r="AA321" i="13"/>
  <c r="AE321" i="13" s="1"/>
  <c r="AA334" i="13"/>
  <c r="AE334" i="13" s="1"/>
  <c r="L332" i="13"/>
  <c r="L248" i="13"/>
  <c r="I247" i="13"/>
  <c r="H259" i="13"/>
  <c r="L260" i="13"/>
  <c r="J279" i="13"/>
  <c r="L282" i="13"/>
  <c r="AA282" i="13" s="1"/>
  <c r="AE282" i="13" s="1"/>
  <c r="L286" i="13"/>
  <c r="AA286" i="13" s="1"/>
  <c r="AE286" i="13" s="1"/>
  <c r="L290" i="13"/>
  <c r="AA290" i="13" s="1"/>
  <c r="AE290" i="13" s="1"/>
  <c r="L299" i="13"/>
  <c r="AA299" i="13" s="1"/>
  <c r="AE299" i="13" s="1"/>
  <c r="AE301" i="13"/>
  <c r="AE305" i="13"/>
  <c r="AC312" i="13"/>
  <c r="N308" i="13"/>
  <c r="AC308" i="13" s="1"/>
  <c r="H279" i="13"/>
  <c r="H295" i="13"/>
  <c r="H320" i="13"/>
  <c r="L326" i="13"/>
  <c r="AA326" i="13" s="1"/>
  <c r="AE326" i="13" s="1"/>
  <c r="L330" i="13"/>
  <c r="AA330" i="13" s="1"/>
  <c r="AE330" i="13" s="1"/>
  <c r="AE352" i="13"/>
  <c r="AE360" i="13"/>
  <c r="AE371" i="13"/>
  <c r="AE375" i="13"/>
  <c r="AE379" i="13"/>
  <c r="AE383" i="13"/>
  <c r="AE324" i="13"/>
  <c r="AE328" i="13"/>
  <c r="AE348" i="13"/>
  <c r="AE356" i="13"/>
  <c r="AE364" i="13"/>
  <c r="AE369" i="13"/>
  <c r="AE373" i="13"/>
  <c r="AE377" i="13"/>
  <c r="AE381" i="13"/>
  <c r="AE385" i="13"/>
  <c r="L325" i="13"/>
  <c r="AA325" i="13" s="1"/>
  <c r="AE325" i="13" s="1"/>
  <c r="L329" i="13"/>
  <c r="AA329" i="13" s="1"/>
  <c r="AE329" i="13" s="1"/>
  <c r="AE350" i="13"/>
  <c r="AE358" i="13"/>
  <c r="AA389" i="13"/>
  <c r="AE389" i="13" s="1"/>
  <c r="L388" i="13"/>
  <c r="I345" i="13"/>
  <c r="L367" i="13"/>
  <c r="L441" i="13"/>
  <c r="AA441" i="13" s="1"/>
  <c r="AE441" i="13" s="1"/>
  <c r="L445" i="13"/>
  <c r="AA445" i="13" s="1"/>
  <c r="AE445" i="13" s="1"/>
  <c r="L449" i="13"/>
  <c r="AA449" i="13" s="1"/>
  <c r="AE449" i="13" s="1"/>
  <c r="L453" i="13"/>
  <c r="AA453" i="13" s="1"/>
  <c r="AE453" i="13" s="1"/>
  <c r="AE459" i="13"/>
  <c r="AE470" i="13"/>
  <c r="AE486" i="13"/>
  <c r="L489" i="13"/>
  <c r="L493" i="13"/>
  <c r="AA493" i="13" s="1"/>
  <c r="AE493" i="13" s="1"/>
  <c r="L497" i="13"/>
  <c r="AA497" i="13" s="1"/>
  <c r="AE497" i="13" s="1"/>
  <c r="N499" i="13"/>
  <c r="AC499" i="13" s="1"/>
  <c r="AA517" i="13"/>
  <c r="L347" i="13"/>
  <c r="AA347" i="13" s="1"/>
  <c r="AE347" i="13" s="1"/>
  <c r="L349" i="13"/>
  <c r="AA349" i="13" s="1"/>
  <c r="AE349" i="13" s="1"/>
  <c r="L351" i="13"/>
  <c r="AA351" i="13" s="1"/>
  <c r="AE351" i="13" s="1"/>
  <c r="L353" i="13"/>
  <c r="AA353" i="13" s="1"/>
  <c r="AE353" i="13" s="1"/>
  <c r="L355" i="13"/>
  <c r="AA355" i="13" s="1"/>
  <c r="AE355" i="13" s="1"/>
  <c r="L357" i="13"/>
  <c r="AA357" i="13" s="1"/>
  <c r="AE357" i="13" s="1"/>
  <c r="L359" i="13"/>
  <c r="AA359" i="13" s="1"/>
  <c r="AE359" i="13" s="1"/>
  <c r="L361" i="13"/>
  <c r="AA361" i="13" s="1"/>
  <c r="AE361" i="13" s="1"/>
  <c r="L363" i="13"/>
  <c r="AA363" i="13" s="1"/>
  <c r="AE363" i="13" s="1"/>
  <c r="L365" i="13"/>
  <c r="AA365" i="13" s="1"/>
  <c r="AE365" i="13" s="1"/>
  <c r="L409" i="13"/>
  <c r="AA438" i="13"/>
  <c r="AE438" i="13" s="1"/>
  <c r="H367" i="13"/>
  <c r="N367" i="13"/>
  <c r="AC367" i="13" s="1"/>
  <c r="AE426" i="13"/>
  <c r="AE462" i="13"/>
  <c r="AE478" i="13"/>
  <c r="AE491" i="13"/>
  <c r="AE495" i="13"/>
  <c r="P640" i="13"/>
  <c r="AA640" i="13"/>
  <c r="I409" i="13"/>
  <c r="AA410" i="13"/>
  <c r="AE410" i="13" s="1"/>
  <c r="AA427" i="13"/>
  <c r="AA428" i="13"/>
  <c r="AE428" i="13" s="1"/>
  <c r="J437" i="13"/>
  <c r="L440" i="13"/>
  <c r="AA440" i="13" s="1"/>
  <c r="AE440" i="13" s="1"/>
  <c r="L444" i="13"/>
  <c r="AA444" i="13" s="1"/>
  <c r="AE444" i="13" s="1"/>
  <c r="L448" i="13"/>
  <c r="AA448" i="13" s="1"/>
  <c r="AE448" i="13" s="1"/>
  <c r="L452" i="13"/>
  <c r="AA452" i="13" s="1"/>
  <c r="AE452" i="13" s="1"/>
  <c r="L460" i="13"/>
  <c r="L463" i="13"/>
  <c r="AA463" i="13" s="1"/>
  <c r="AE463" i="13" s="1"/>
  <c r="I460" i="13"/>
  <c r="AE474" i="13"/>
  <c r="AE492" i="13"/>
  <c r="AE496" i="13"/>
  <c r="H531" i="13"/>
  <c r="L532" i="13"/>
  <c r="AA546" i="13"/>
  <c r="AE546" i="13" s="1"/>
  <c r="L456" i="13"/>
  <c r="AA456" i="13" s="1"/>
  <c r="AE456" i="13" s="1"/>
  <c r="L458" i="13"/>
  <c r="AA458" i="13" s="1"/>
  <c r="AE458" i="13" s="1"/>
  <c r="H460" i="13"/>
  <c r="AC461" i="13"/>
  <c r="AE461" i="13" s="1"/>
  <c r="N460" i="13"/>
  <c r="AC460" i="13" s="1"/>
  <c r="L500" i="13"/>
  <c r="L502" i="13"/>
  <c r="AA502" i="13" s="1"/>
  <c r="AE502" i="13" s="1"/>
  <c r="L504" i="13"/>
  <c r="AA504" i="13" s="1"/>
  <c r="AE504" i="13" s="1"/>
  <c r="L506" i="13"/>
  <c r="AA506" i="13" s="1"/>
  <c r="AE506" i="13" s="1"/>
  <c r="L508" i="13"/>
  <c r="AA508" i="13" s="1"/>
  <c r="AE508" i="13" s="1"/>
  <c r="L510" i="13"/>
  <c r="AA510" i="13" s="1"/>
  <c r="AE510" i="13" s="1"/>
  <c r="L512" i="13"/>
  <c r="AA512" i="13" s="1"/>
  <c r="AE512" i="13" s="1"/>
  <c r="L514" i="13"/>
  <c r="AA514" i="13" s="1"/>
  <c r="AE514" i="13" s="1"/>
  <c r="L518" i="13"/>
  <c r="AA518" i="13" s="1"/>
  <c r="AE518" i="13" s="1"/>
  <c r="L521" i="13"/>
  <c r="AA521" i="13" s="1"/>
  <c r="AE521" i="13" s="1"/>
  <c r="L526" i="13"/>
  <c r="AA526" i="13" s="1"/>
  <c r="AE526" i="13" s="1"/>
  <c r="L529" i="13"/>
  <c r="AA529" i="13" s="1"/>
  <c r="AE529" i="13" s="1"/>
  <c r="L536" i="13"/>
  <c r="AA536" i="13" s="1"/>
  <c r="AE536" i="13" s="1"/>
  <c r="L552" i="13"/>
  <c r="AA552" i="13" s="1"/>
  <c r="AE552" i="13" s="1"/>
  <c r="AE553" i="13"/>
  <c r="L560" i="13"/>
  <c r="AA560" i="13" s="1"/>
  <c r="AE560" i="13" s="1"/>
  <c r="AE561" i="13"/>
  <c r="L594" i="13"/>
  <c r="AA594" i="13" s="1"/>
  <c r="AE594" i="13" s="1"/>
  <c r="L602" i="13"/>
  <c r="AA602" i="13" s="1"/>
  <c r="AE602" i="13" s="1"/>
  <c r="L615" i="13"/>
  <c r="AA615" i="13" s="1"/>
  <c r="AE615" i="13" s="1"/>
  <c r="AA641" i="13"/>
  <c r="AE641" i="13" s="1"/>
  <c r="AE648" i="13"/>
  <c r="L659" i="13"/>
  <c r="H658" i="13"/>
  <c r="AC660" i="13"/>
  <c r="N658" i="13"/>
  <c r="AC658" i="13" s="1"/>
  <c r="L667" i="13"/>
  <c r="AA667" i="13" s="1"/>
  <c r="AE667" i="13" s="1"/>
  <c r="L675" i="13"/>
  <c r="AA675" i="13" s="1"/>
  <c r="AE675" i="13" s="1"/>
  <c r="I499" i="13"/>
  <c r="H516" i="13"/>
  <c r="N516" i="13"/>
  <c r="AC516" i="13" s="1"/>
  <c r="L519" i="13"/>
  <c r="AA519" i="13" s="1"/>
  <c r="AE519" i="13" s="1"/>
  <c r="L524" i="13"/>
  <c r="AA524" i="13" s="1"/>
  <c r="AE524" i="13" s="1"/>
  <c r="L527" i="13"/>
  <c r="AA527" i="13" s="1"/>
  <c r="AE527" i="13" s="1"/>
  <c r="I531" i="13"/>
  <c r="H545" i="13"/>
  <c r="L550" i="13"/>
  <c r="AA550" i="13" s="1"/>
  <c r="AE550" i="13" s="1"/>
  <c r="AE551" i="13"/>
  <c r="L558" i="13"/>
  <c r="AA558" i="13" s="1"/>
  <c r="AE558" i="13" s="1"/>
  <c r="AE559" i="13"/>
  <c r="L566" i="13"/>
  <c r="AA566" i="13" s="1"/>
  <c r="AE566" i="13" s="1"/>
  <c r="H588" i="13"/>
  <c r="AC589" i="13"/>
  <c r="N588" i="13"/>
  <c r="AC588" i="13" s="1"/>
  <c r="L596" i="13"/>
  <c r="AA596" i="13" s="1"/>
  <c r="AE596" i="13" s="1"/>
  <c r="L604" i="13"/>
  <c r="AA604" i="13" s="1"/>
  <c r="AE604" i="13" s="1"/>
  <c r="L609" i="13"/>
  <c r="H608" i="13"/>
  <c r="L617" i="13"/>
  <c r="AA617" i="13" s="1"/>
  <c r="AE617" i="13" s="1"/>
  <c r="I623" i="13"/>
  <c r="AA624" i="13"/>
  <c r="AE624" i="13" s="1"/>
  <c r="L457" i="13"/>
  <c r="AA457" i="13" s="1"/>
  <c r="AE457" i="13" s="1"/>
  <c r="AE487" i="13"/>
  <c r="L501" i="13"/>
  <c r="AA501" i="13" s="1"/>
  <c r="AE501" i="13" s="1"/>
  <c r="L503" i="13"/>
  <c r="AA503" i="13" s="1"/>
  <c r="AE503" i="13" s="1"/>
  <c r="L505" i="13"/>
  <c r="AA505" i="13" s="1"/>
  <c r="AE505" i="13" s="1"/>
  <c r="L507" i="13"/>
  <c r="AA507" i="13" s="1"/>
  <c r="AE507" i="13" s="1"/>
  <c r="L509" i="13"/>
  <c r="AA509" i="13" s="1"/>
  <c r="AE509" i="13" s="1"/>
  <c r="L511" i="13"/>
  <c r="AA511" i="13" s="1"/>
  <c r="AE511" i="13" s="1"/>
  <c r="L513" i="13"/>
  <c r="AA513" i="13" s="1"/>
  <c r="AE513" i="13" s="1"/>
  <c r="AC517" i="13"/>
  <c r="L525" i="13"/>
  <c r="AA525" i="13" s="1"/>
  <c r="AE525" i="13" s="1"/>
  <c r="AC532" i="13"/>
  <c r="N531" i="13"/>
  <c r="AC531" i="13" s="1"/>
  <c r="N545" i="13"/>
  <c r="AC545" i="13" s="1"/>
  <c r="AC546" i="13"/>
  <c r="L568" i="13"/>
  <c r="L580" i="13"/>
  <c r="AA581" i="13"/>
  <c r="AE581" i="13" s="1"/>
  <c r="N623" i="13"/>
  <c r="AC623" i="13" s="1"/>
  <c r="AC626" i="13"/>
  <c r="L589" i="13"/>
  <c r="L593" i="13"/>
  <c r="AA593" i="13" s="1"/>
  <c r="AE593" i="13" s="1"/>
  <c r="L597" i="13"/>
  <c r="AA597" i="13" s="1"/>
  <c r="AE597" i="13" s="1"/>
  <c r="L601" i="13"/>
  <c r="AA601" i="13" s="1"/>
  <c r="AE601" i="13" s="1"/>
  <c r="L605" i="13"/>
  <c r="AA605" i="13" s="1"/>
  <c r="AE605" i="13" s="1"/>
  <c r="L610" i="13"/>
  <c r="AA610" i="13" s="1"/>
  <c r="AE610" i="13" s="1"/>
  <c r="L614" i="13"/>
  <c r="AA614" i="13" s="1"/>
  <c r="AE614" i="13" s="1"/>
  <c r="L618" i="13"/>
  <c r="AA618" i="13" s="1"/>
  <c r="AE618" i="13" s="1"/>
  <c r="L665" i="13"/>
  <c r="AA665" i="13" s="1"/>
  <c r="AE665" i="13" s="1"/>
  <c r="L673" i="13"/>
  <c r="AA673" i="13" s="1"/>
  <c r="AE673" i="13" s="1"/>
  <c r="L681" i="13"/>
  <c r="AA681" i="13" s="1"/>
  <c r="AE681" i="13" s="1"/>
  <c r="L739" i="13"/>
  <c r="AA739" i="13" s="1"/>
  <c r="AE739" i="13" s="1"/>
  <c r="L743" i="13"/>
  <c r="AA743" i="13" s="1"/>
  <c r="AE743" i="13" s="1"/>
  <c r="L747" i="13"/>
  <c r="AA747" i="13" s="1"/>
  <c r="AE747" i="13" s="1"/>
  <c r="I580" i="13"/>
  <c r="AE591" i="13"/>
  <c r="AE595" i="13"/>
  <c r="AE599" i="13"/>
  <c r="AE603" i="13"/>
  <c r="N608" i="13"/>
  <c r="AC608" i="13" s="1"/>
  <c r="AE612" i="13"/>
  <c r="AE616" i="13"/>
  <c r="AE620" i="13"/>
  <c r="L626" i="13"/>
  <c r="AA626" i="13" s="1"/>
  <c r="AE626" i="13" s="1"/>
  <c r="L628" i="13"/>
  <c r="AA628" i="13" s="1"/>
  <c r="AE628" i="13" s="1"/>
  <c r="L630" i="13"/>
  <c r="AA630" i="13" s="1"/>
  <c r="AE630" i="13" s="1"/>
  <c r="L632" i="13"/>
  <c r="AA632" i="13" s="1"/>
  <c r="AE632" i="13" s="1"/>
  <c r="L634" i="13"/>
  <c r="AA634" i="13" s="1"/>
  <c r="AE634" i="13" s="1"/>
  <c r="L636" i="13"/>
  <c r="AA636" i="13" s="1"/>
  <c r="AE636" i="13" s="1"/>
  <c r="L638" i="13"/>
  <c r="AA638" i="13" s="1"/>
  <c r="AE638" i="13" s="1"/>
  <c r="H640" i="13"/>
  <c r="AC641" i="13"/>
  <c r="N640" i="13"/>
  <c r="AC640" i="13" s="1"/>
  <c r="AE657" i="13"/>
  <c r="AE662" i="13"/>
  <c r="AE666" i="13"/>
  <c r="AE670" i="13"/>
  <c r="AE674" i="13"/>
  <c r="AE678" i="13"/>
  <c r="I684" i="13"/>
  <c r="L627" i="13"/>
  <c r="AA627" i="13" s="1"/>
  <c r="AE627" i="13" s="1"/>
  <c r="L629" i="13"/>
  <c r="AA629" i="13" s="1"/>
  <c r="AE629" i="13" s="1"/>
  <c r="L631" i="13"/>
  <c r="AA631" i="13" s="1"/>
  <c r="AE631" i="13" s="1"/>
  <c r="L633" i="13"/>
  <c r="AA633" i="13" s="1"/>
  <c r="AE633" i="13" s="1"/>
  <c r="L635" i="13"/>
  <c r="AA635" i="13" s="1"/>
  <c r="AE635" i="13" s="1"/>
  <c r="L637" i="13"/>
  <c r="AA637" i="13" s="1"/>
  <c r="AE637" i="13" s="1"/>
  <c r="L660" i="13"/>
  <c r="AA660" i="13" s="1"/>
  <c r="L664" i="13"/>
  <c r="AA664" i="13" s="1"/>
  <c r="AE664" i="13" s="1"/>
  <c r="L668" i="13"/>
  <c r="AA668" i="13" s="1"/>
  <c r="AE668" i="13" s="1"/>
  <c r="L672" i="13"/>
  <c r="AA672" i="13" s="1"/>
  <c r="AE672" i="13" s="1"/>
  <c r="L676" i="13"/>
  <c r="AA676" i="13" s="1"/>
  <c r="AE676" i="13" s="1"/>
  <c r="L680" i="13"/>
  <c r="AA680" i="13" s="1"/>
  <c r="AE680" i="13" s="1"/>
  <c r="L685" i="13"/>
  <c r="AA697" i="13"/>
  <c r="L696" i="13"/>
  <c r="L688" i="13"/>
  <c r="AA688" i="13" s="1"/>
  <c r="AE688" i="13" s="1"/>
  <c r="L692" i="13"/>
  <c r="AA692" i="13" s="1"/>
  <c r="AE692" i="13" s="1"/>
  <c r="AE700" i="13"/>
  <c r="AE701" i="13"/>
  <c r="AE702" i="13"/>
  <c r="AE703" i="13"/>
  <c r="AE704" i="13"/>
  <c r="AE705" i="13"/>
  <c r="AE706" i="13"/>
  <c r="AE707" i="13"/>
  <c r="AE708" i="13"/>
  <c r="AE709" i="13"/>
  <c r="AE710" i="13"/>
  <c r="AE711" i="13"/>
  <c r="AE712" i="13"/>
  <c r="AE713" i="13"/>
  <c r="AE714" i="13"/>
  <c r="AE715" i="13"/>
  <c r="AE716" i="13"/>
  <c r="AE717" i="13"/>
  <c r="AE718" i="13"/>
  <c r="AE719" i="13"/>
  <c r="AE720" i="13"/>
  <c r="AE721" i="13"/>
  <c r="AE722" i="13"/>
  <c r="AE723" i="13"/>
  <c r="AE724" i="13"/>
  <c r="AE725" i="13"/>
  <c r="AE726" i="13"/>
  <c r="AE727" i="13"/>
  <c r="AE728" i="13"/>
  <c r="AE729" i="13"/>
  <c r="AE730" i="13"/>
  <c r="AE731" i="13"/>
  <c r="AE732" i="13"/>
  <c r="AE733" i="13"/>
  <c r="AE734" i="13"/>
  <c r="AE735" i="13"/>
  <c r="L738" i="13"/>
  <c r="L690" i="13"/>
  <c r="AA690" i="13" s="1"/>
  <c r="AE690" i="13" s="1"/>
  <c r="L694" i="13"/>
  <c r="AA694" i="13" s="1"/>
  <c r="AE694" i="13" s="1"/>
  <c r="H696" i="13"/>
  <c r="AC697" i="13"/>
  <c r="N696" i="13"/>
  <c r="AC696" i="13" s="1"/>
  <c r="J737" i="13"/>
  <c r="L740" i="13"/>
  <c r="AA740" i="13" s="1"/>
  <c r="AE740" i="13" s="1"/>
  <c r="L744" i="13"/>
  <c r="AA744" i="13" s="1"/>
  <c r="AE744" i="13" s="1"/>
  <c r="L748" i="13"/>
  <c r="AA748" i="13" s="1"/>
  <c r="AE748" i="13" s="1"/>
  <c r="H10" i="4"/>
  <c r="AA568" i="13" l="1"/>
  <c r="AE568" i="13" s="1"/>
  <c r="P568" i="13"/>
  <c r="AA609" i="13"/>
  <c r="AE609" i="13" s="1"/>
  <c r="L608" i="13"/>
  <c r="AA659" i="13"/>
  <c r="AE659" i="13" s="1"/>
  <c r="L658" i="13"/>
  <c r="L623" i="13"/>
  <c r="AE640" i="13"/>
  <c r="AE517" i="13"/>
  <c r="L488" i="13"/>
  <c r="AA489" i="13"/>
  <c r="AE489" i="13" s="1"/>
  <c r="AE312" i="13"/>
  <c r="AA61" i="13"/>
  <c r="AE61" i="13" s="1"/>
  <c r="P61" i="13"/>
  <c r="AE16" i="13"/>
  <c r="AA88" i="13"/>
  <c r="AE88" i="13" s="1"/>
  <c r="L87" i="13"/>
  <c r="L145" i="13"/>
  <c r="L15" i="13"/>
  <c r="AA738" i="13"/>
  <c r="AE738" i="13" s="1"/>
  <c r="L737" i="13"/>
  <c r="AE697" i="13"/>
  <c r="AA696" i="13"/>
  <c r="AE696" i="13" s="1"/>
  <c r="P696" i="13"/>
  <c r="AE660" i="13"/>
  <c r="L545" i="13"/>
  <c r="AG427" i="13"/>
  <c r="AE427" i="13"/>
  <c r="L437" i="13"/>
  <c r="AA367" i="13"/>
  <c r="P367" i="13"/>
  <c r="L320" i="13"/>
  <c r="AA309" i="13"/>
  <c r="AE309" i="13" s="1"/>
  <c r="L308" i="13"/>
  <c r="L295" i="13"/>
  <c r="AA296" i="13"/>
  <c r="AE296" i="13" s="1"/>
  <c r="J11" i="13"/>
  <c r="AA44" i="13"/>
  <c r="AE44" i="13" s="1"/>
  <c r="L43" i="13"/>
  <c r="L279" i="13"/>
  <c r="AA112" i="13"/>
  <c r="AE112" i="13" s="1"/>
  <c r="P112" i="13"/>
  <c r="AA216" i="13"/>
  <c r="AE216" i="13" s="1"/>
  <c r="P216" i="13"/>
  <c r="L70" i="13"/>
  <c r="L499" i="13"/>
  <c r="AA500" i="13"/>
  <c r="AE500" i="13" s="1"/>
  <c r="AA460" i="13"/>
  <c r="AE460" i="13" s="1"/>
  <c r="P460" i="13"/>
  <c r="L345" i="13"/>
  <c r="L247" i="13"/>
  <c r="AA248" i="13"/>
  <c r="AE248" i="13" s="1"/>
  <c r="L201" i="13"/>
  <c r="AA202" i="13"/>
  <c r="AE202" i="13" s="1"/>
  <c r="L24" i="13"/>
  <c r="AA25" i="13"/>
  <c r="AE25" i="13" s="1"/>
  <c r="AA185" i="13"/>
  <c r="AE185" i="13" s="1"/>
  <c r="L184" i="13"/>
  <c r="L684" i="13"/>
  <c r="AA685" i="13"/>
  <c r="AE685" i="13" s="1"/>
  <c r="AA589" i="13"/>
  <c r="AE589" i="13" s="1"/>
  <c r="L588" i="13"/>
  <c r="P580" i="13"/>
  <c r="AA580" i="13"/>
  <c r="L531" i="13"/>
  <c r="AA532" i="13"/>
  <c r="AE532" i="13" s="1"/>
  <c r="P409" i="13"/>
  <c r="AA409" i="13"/>
  <c r="L516" i="13"/>
  <c r="AA388" i="13"/>
  <c r="AE388" i="13" s="1"/>
  <c r="P388" i="13"/>
  <c r="AA260" i="13"/>
  <c r="AE260" i="13" s="1"/>
  <c r="L259" i="13"/>
  <c r="AA332" i="13"/>
  <c r="AE332" i="13" s="1"/>
  <c r="P332" i="13"/>
  <c r="AA160" i="13"/>
  <c r="AE160" i="13" s="1"/>
  <c r="L159" i="13"/>
  <c r="N11" i="13"/>
  <c r="AC11" i="13" s="1"/>
  <c r="P159" i="13" l="1"/>
  <c r="AA159" i="13"/>
  <c r="AE159" i="13" s="1"/>
  <c r="P259" i="13"/>
  <c r="AA259" i="13"/>
  <c r="AE259" i="13" s="1"/>
  <c r="AA516" i="13"/>
  <c r="P516" i="13"/>
  <c r="AA531" i="13"/>
  <c r="AE531" i="13" s="1"/>
  <c r="P531" i="13"/>
  <c r="AA201" i="13"/>
  <c r="P201" i="13"/>
  <c r="AA70" i="13"/>
  <c r="P70" i="13"/>
  <c r="AG409" i="13"/>
  <c r="AE409" i="13"/>
  <c r="AG580" i="13"/>
  <c r="AE580" i="13"/>
  <c r="AA279" i="13"/>
  <c r="P279" i="13"/>
  <c r="P320" i="13"/>
  <c r="AA320" i="13"/>
  <c r="AE320" i="13" s="1"/>
  <c r="AA608" i="13"/>
  <c r="P608" i="13"/>
  <c r="P684" i="13"/>
  <c r="AA684" i="13"/>
  <c r="AA24" i="13"/>
  <c r="P24" i="13"/>
  <c r="AA247" i="13"/>
  <c r="P247" i="13"/>
  <c r="P43" i="13"/>
  <c r="AA43" i="13"/>
  <c r="AE43" i="13" s="1"/>
  <c r="AA295" i="13"/>
  <c r="P295" i="13"/>
  <c r="AA15" i="13"/>
  <c r="L11" i="13"/>
  <c r="P15" i="13"/>
  <c r="P623" i="13"/>
  <c r="AA623" i="13"/>
  <c r="P588" i="13"/>
  <c r="AA588" i="13"/>
  <c r="AE588" i="13" s="1"/>
  <c r="P184" i="13"/>
  <c r="AA184" i="13"/>
  <c r="P345" i="13"/>
  <c r="AA345" i="13"/>
  <c r="AE345" i="13" s="1"/>
  <c r="P499" i="13"/>
  <c r="AA499" i="13"/>
  <c r="AE499" i="13" s="1"/>
  <c r="P308" i="13"/>
  <c r="AA308" i="13"/>
  <c r="AE308" i="13" s="1"/>
  <c r="AE367" i="13"/>
  <c r="AG367" i="13"/>
  <c r="AA545" i="13"/>
  <c r="AE545" i="13" s="1"/>
  <c r="P545" i="13"/>
  <c r="AA145" i="13"/>
  <c r="AE145" i="13" s="1"/>
  <c r="P145" i="13"/>
  <c r="AA488" i="13"/>
  <c r="P488" i="13"/>
  <c r="P658" i="13"/>
  <c r="AA658" i="13"/>
  <c r="AE658" i="13" s="1"/>
  <c r="AA437" i="13"/>
  <c r="AE437" i="13" s="1"/>
  <c r="P437" i="13"/>
  <c r="AA737" i="13"/>
  <c r="P737" i="13"/>
  <c r="P87" i="13"/>
  <c r="AA87" i="13"/>
  <c r="AG87" i="13" l="1"/>
  <c r="AE87" i="13"/>
  <c r="AG684" i="13"/>
  <c r="AE684" i="13"/>
  <c r="AE488" i="13"/>
  <c r="AG488" i="13"/>
  <c r="P11" i="13"/>
  <c r="AE295" i="13"/>
  <c r="AG295" i="13"/>
  <c r="AG247" i="13"/>
  <c r="AE247" i="13"/>
  <c r="AE70" i="13"/>
  <c r="AG70" i="13"/>
  <c r="AA11" i="13"/>
  <c r="U5" i="13"/>
  <c r="AA5" i="13" s="1"/>
  <c r="AG184" i="13"/>
  <c r="AE184" i="13"/>
  <c r="AE737" i="13"/>
  <c r="AG737" i="13"/>
  <c r="AG623" i="13"/>
  <c r="AE623" i="13"/>
  <c r="AG15" i="13"/>
  <c r="AE15" i="13"/>
  <c r="AE24" i="13"/>
  <c r="AG24" i="13"/>
  <c r="AE608" i="13"/>
  <c r="AG608" i="13"/>
  <c r="AE279" i="13"/>
  <c r="AG279" i="13"/>
  <c r="AE201" i="13"/>
  <c r="AG201" i="13"/>
  <c r="AE516" i="13"/>
  <c r="AG516" i="13"/>
  <c r="O45" i="4"/>
  <c r="M45" i="4"/>
  <c r="Q45" i="4" s="1"/>
  <c r="Q44" i="4"/>
  <c r="O44" i="4"/>
  <c r="M44" i="4"/>
  <c r="AG752" i="13" l="1"/>
  <c r="AE11" i="13"/>
  <c r="AC5" i="13"/>
  <c r="I10" i="10"/>
  <c r="I14" i="10"/>
  <c r="U19" i="10"/>
  <c r="Q19" i="10"/>
  <c r="M23" i="10"/>
  <c r="M32" i="10"/>
  <c r="U38" i="10"/>
  <c r="Q38" i="10"/>
  <c r="M44" i="10"/>
  <c r="M43" i="10"/>
  <c r="M42" i="10"/>
  <c r="M47" i="10"/>
  <c r="M54" i="10"/>
  <c r="M53" i="10"/>
  <c r="M69" i="10"/>
  <c r="M67" i="10"/>
  <c r="M65" i="10"/>
  <c r="Q61" i="10"/>
  <c r="Q60" i="10"/>
  <c r="Y76" i="10"/>
  <c r="Y78" i="10" s="1"/>
  <c r="F16" i="12"/>
  <c r="N738" i="12"/>
  <c r="N697" i="12"/>
  <c r="N685" i="12"/>
  <c r="N641" i="12"/>
  <c r="N624" i="12"/>
  <c r="N589" i="12"/>
  <c r="N581" i="12"/>
  <c r="N569" i="12"/>
  <c r="N546" i="12"/>
  <c r="N532" i="12"/>
  <c r="N517" i="12"/>
  <c r="N500" i="12"/>
  <c r="N489" i="12"/>
  <c r="N461" i="12"/>
  <c r="N438" i="12"/>
  <c r="N428" i="12"/>
  <c r="N410" i="12"/>
  <c r="N389" i="12"/>
  <c r="N368" i="12"/>
  <c r="N346" i="12"/>
  <c r="N333" i="12"/>
  <c r="N321" i="12"/>
  <c r="N296" i="12"/>
  <c r="N260" i="12"/>
  <c r="N248" i="12"/>
  <c r="N217" i="12"/>
  <c r="N202" i="12"/>
  <c r="N185" i="12"/>
  <c r="N146" i="12"/>
  <c r="N113" i="12"/>
  <c r="N88" i="12"/>
  <c r="N71" i="12"/>
  <c r="N44" i="12"/>
  <c r="N25" i="12"/>
  <c r="N16" i="12"/>
  <c r="J749" i="12"/>
  <c r="J748" i="12"/>
  <c r="J747" i="12"/>
  <c r="J746" i="12"/>
  <c r="J745" i="12"/>
  <c r="J744" i="12"/>
  <c r="J743" i="12"/>
  <c r="J742" i="12"/>
  <c r="J741" i="12"/>
  <c r="J740" i="12"/>
  <c r="J739" i="12"/>
  <c r="J735" i="12"/>
  <c r="J734" i="12"/>
  <c r="J733" i="12"/>
  <c r="J732" i="12"/>
  <c r="J731" i="12"/>
  <c r="J730" i="12"/>
  <c r="J729" i="12"/>
  <c r="J728" i="12"/>
  <c r="J727" i="12"/>
  <c r="J726" i="12"/>
  <c r="J725" i="12"/>
  <c r="J724" i="12"/>
  <c r="J723" i="12"/>
  <c r="J722" i="12"/>
  <c r="J721" i="12"/>
  <c r="J720" i="12"/>
  <c r="J719" i="12"/>
  <c r="J718" i="12"/>
  <c r="J717" i="12"/>
  <c r="J716" i="12"/>
  <c r="J715" i="12"/>
  <c r="J714" i="12"/>
  <c r="J713" i="12"/>
  <c r="J712" i="12"/>
  <c r="J711" i="12"/>
  <c r="J710" i="12"/>
  <c r="J709" i="12"/>
  <c r="J708" i="12"/>
  <c r="J707" i="12"/>
  <c r="J706" i="12"/>
  <c r="J705" i="12"/>
  <c r="J704" i="12"/>
  <c r="J703" i="12"/>
  <c r="J702" i="12"/>
  <c r="J701" i="12"/>
  <c r="J700" i="12"/>
  <c r="J699" i="12"/>
  <c r="J698" i="12"/>
  <c r="J694" i="12"/>
  <c r="J693" i="12"/>
  <c r="J692" i="12"/>
  <c r="J691" i="12"/>
  <c r="J690" i="12"/>
  <c r="J689" i="12"/>
  <c r="J688" i="12"/>
  <c r="J687" i="12"/>
  <c r="J686" i="12"/>
  <c r="J681" i="12"/>
  <c r="J680" i="12"/>
  <c r="J679" i="12"/>
  <c r="J678" i="12"/>
  <c r="J677" i="12"/>
  <c r="J676" i="12"/>
  <c r="J675" i="12"/>
  <c r="J674" i="12"/>
  <c r="J673" i="12"/>
  <c r="J672" i="12"/>
  <c r="J671" i="12"/>
  <c r="J670" i="12"/>
  <c r="J669" i="12"/>
  <c r="J668" i="12"/>
  <c r="J667" i="12"/>
  <c r="J666" i="12"/>
  <c r="J665" i="12"/>
  <c r="J664" i="12"/>
  <c r="J663" i="12"/>
  <c r="J662" i="12"/>
  <c r="J661" i="12"/>
  <c r="J660" i="12"/>
  <c r="J656" i="12"/>
  <c r="J655" i="12"/>
  <c r="J654" i="12"/>
  <c r="J653" i="12"/>
  <c r="J652" i="12"/>
  <c r="J651" i="12"/>
  <c r="J650" i="12"/>
  <c r="J649" i="12"/>
  <c r="J648" i="12"/>
  <c r="J647" i="12"/>
  <c r="J646" i="12"/>
  <c r="J645" i="12"/>
  <c r="J644" i="12"/>
  <c r="J643" i="12"/>
  <c r="J642" i="12"/>
  <c r="J638" i="12"/>
  <c r="J637" i="12"/>
  <c r="J636" i="12"/>
  <c r="J635" i="12"/>
  <c r="J634" i="12"/>
  <c r="J633" i="12"/>
  <c r="J632" i="12"/>
  <c r="J631" i="12"/>
  <c r="J630" i="12"/>
  <c r="J629" i="12"/>
  <c r="J628" i="12"/>
  <c r="J627" i="12"/>
  <c r="J626" i="12"/>
  <c r="J625" i="12"/>
  <c r="J620" i="12"/>
  <c r="J619" i="12"/>
  <c r="J618" i="12"/>
  <c r="J617" i="12"/>
  <c r="J616" i="12"/>
  <c r="J615" i="12"/>
  <c r="J614" i="12"/>
  <c r="J613" i="12"/>
  <c r="J612" i="12"/>
  <c r="J611" i="12"/>
  <c r="J610" i="12"/>
  <c r="J606" i="12"/>
  <c r="J605" i="12"/>
  <c r="J604" i="12"/>
  <c r="J603" i="12"/>
  <c r="J602" i="12"/>
  <c r="J601" i="12"/>
  <c r="J600" i="12"/>
  <c r="J599" i="12"/>
  <c r="J598" i="12"/>
  <c r="J597" i="12"/>
  <c r="J596" i="12"/>
  <c r="J595" i="12"/>
  <c r="J594" i="12"/>
  <c r="J593" i="12"/>
  <c r="J592" i="12"/>
  <c r="J591" i="12"/>
  <c r="J590" i="12"/>
  <c r="J586" i="12"/>
  <c r="J585" i="12"/>
  <c r="J584" i="12"/>
  <c r="J583" i="12"/>
  <c r="J582" i="12"/>
  <c r="J578" i="12"/>
  <c r="J577" i="12"/>
  <c r="J576" i="12"/>
  <c r="J575" i="12"/>
  <c r="J574" i="12"/>
  <c r="J573" i="12"/>
  <c r="J572" i="12"/>
  <c r="J571" i="12"/>
  <c r="J570" i="12"/>
  <c r="J566" i="12"/>
  <c r="J565" i="12"/>
  <c r="J564" i="12"/>
  <c r="J563" i="12"/>
  <c r="J562" i="12"/>
  <c r="J561" i="12"/>
  <c r="J560" i="12"/>
  <c r="J559" i="12"/>
  <c r="J558" i="12"/>
  <c r="J557" i="12"/>
  <c r="J556" i="12"/>
  <c r="J555" i="12"/>
  <c r="J554" i="12"/>
  <c r="J553" i="12"/>
  <c r="J552" i="12"/>
  <c r="J551" i="12"/>
  <c r="J550" i="12"/>
  <c r="J549" i="12"/>
  <c r="J548" i="12"/>
  <c r="J547" i="12"/>
  <c r="J543" i="12"/>
  <c r="J542" i="12"/>
  <c r="J541" i="12"/>
  <c r="J540" i="12"/>
  <c r="J539" i="12"/>
  <c r="J538" i="12"/>
  <c r="J537" i="12"/>
  <c r="J536" i="12"/>
  <c r="J535" i="12"/>
  <c r="J534" i="12"/>
  <c r="J533" i="12"/>
  <c r="J529" i="12"/>
  <c r="J528" i="12"/>
  <c r="J527" i="12"/>
  <c r="J526" i="12"/>
  <c r="J525" i="12"/>
  <c r="J524" i="12"/>
  <c r="J523" i="12"/>
  <c r="J522" i="12"/>
  <c r="J521" i="12"/>
  <c r="J520" i="12"/>
  <c r="J519" i="12"/>
  <c r="J518" i="12"/>
  <c r="J514" i="12"/>
  <c r="J513" i="12"/>
  <c r="J512" i="12"/>
  <c r="J511" i="12"/>
  <c r="J510" i="12"/>
  <c r="J509" i="12"/>
  <c r="J508" i="12"/>
  <c r="J507" i="12"/>
  <c r="J506" i="12"/>
  <c r="J505" i="12"/>
  <c r="J504" i="12"/>
  <c r="J503" i="12"/>
  <c r="J502" i="12"/>
  <c r="J501" i="12"/>
  <c r="J497" i="12"/>
  <c r="J496" i="12"/>
  <c r="J495" i="12"/>
  <c r="J494" i="12"/>
  <c r="J493" i="12"/>
  <c r="J492" i="12"/>
  <c r="J491" i="12"/>
  <c r="J490" i="12"/>
  <c r="J486" i="12"/>
  <c r="J485" i="12"/>
  <c r="J484" i="12"/>
  <c r="J483" i="12"/>
  <c r="J482" i="12"/>
  <c r="J481" i="12"/>
  <c r="J480" i="12"/>
  <c r="J479" i="12"/>
  <c r="J478" i="12"/>
  <c r="J477" i="12"/>
  <c r="J476" i="12"/>
  <c r="J475" i="12"/>
  <c r="J474" i="12"/>
  <c r="J473" i="12"/>
  <c r="J472" i="12"/>
  <c r="J471" i="12"/>
  <c r="J470" i="12"/>
  <c r="J469" i="12"/>
  <c r="J468" i="12"/>
  <c r="J467" i="12"/>
  <c r="J466" i="12"/>
  <c r="J465" i="12"/>
  <c r="J464" i="12"/>
  <c r="J463" i="12"/>
  <c r="J462" i="12"/>
  <c r="J458" i="12"/>
  <c r="J457" i="12"/>
  <c r="J456" i="12"/>
  <c r="J455" i="12"/>
  <c r="J454" i="12"/>
  <c r="J453" i="12"/>
  <c r="J452" i="12"/>
  <c r="J451" i="12"/>
  <c r="J450" i="12"/>
  <c r="J449" i="12"/>
  <c r="J448" i="12"/>
  <c r="J447" i="12"/>
  <c r="J446" i="12"/>
  <c r="J445" i="12"/>
  <c r="J444" i="12"/>
  <c r="J443" i="12"/>
  <c r="J442" i="12"/>
  <c r="J441" i="12"/>
  <c r="J440" i="12"/>
  <c r="J439" i="12"/>
  <c r="J435" i="12"/>
  <c r="J434" i="12"/>
  <c r="J433" i="12"/>
  <c r="J432" i="12"/>
  <c r="J431" i="12"/>
  <c r="J430" i="12"/>
  <c r="J429" i="12"/>
  <c r="J425" i="12"/>
  <c r="J424" i="12"/>
  <c r="J423" i="12"/>
  <c r="J422" i="12"/>
  <c r="J421" i="12"/>
  <c r="J420" i="12"/>
  <c r="J419" i="12"/>
  <c r="J418" i="12"/>
  <c r="J417" i="12"/>
  <c r="J416" i="12"/>
  <c r="J415" i="12"/>
  <c r="J414" i="12"/>
  <c r="J413" i="12"/>
  <c r="J412" i="12"/>
  <c r="J411" i="12"/>
  <c r="J407" i="12"/>
  <c r="J406" i="12"/>
  <c r="J405" i="12"/>
  <c r="J404" i="12"/>
  <c r="J403" i="12"/>
  <c r="J402" i="12"/>
  <c r="J401" i="12"/>
  <c r="J400" i="12"/>
  <c r="J399" i="12"/>
  <c r="J398" i="12"/>
  <c r="J397" i="12"/>
  <c r="J396" i="12"/>
  <c r="J395" i="12"/>
  <c r="J394" i="12"/>
  <c r="J393" i="12"/>
  <c r="J392" i="12"/>
  <c r="J391" i="12"/>
  <c r="J390" i="12"/>
  <c r="J386" i="12"/>
  <c r="J385" i="12"/>
  <c r="J384" i="12"/>
  <c r="J383" i="12"/>
  <c r="J382" i="12"/>
  <c r="J381" i="12"/>
  <c r="J380" i="12"/>
  <c r="J379" i="12"/>
  <c r="J378" i="12"/>
  <c r="J377" i="12"/>
  <c r="J376" i="12"/>
  <c r="J375" i="12"/>
  <c r="J374" i="12"/>
  <c r="J373" i="12"/>
  <c r="J372" i="12"/>
  <c r="J371" i="12"/>
  <c r="J370" i="12"/>
  <c r="J369" i="12"/>
  <c r="J365" i="12"/>
  <c r="J364" i="12"/>
  <c r="J363" i="12"/>
  <c r="J362" i="12"/>
  <c r="J361" i="12"/>
  <c r="J360" i="12"/>
  <c r="J359" i="12"/>
  <c r="J358" i="12"/>
  <c r="J357" i="12"/>
  <c r="J356" i="12"/>
  <c r="J355" i="12"/>
  <c r="J354" i="12"/>
  <c r="J353" i="12"/>
  <c r="J352" i="12"/>
  <c r="J351" i="12"/>
  <c r="J350" i="12"/>
  <c r="J349" i="12"/>
  <c r="J348" i="12"/>
  <c r="J347" i="12"/>
  <c r="J343" i="12"/>
  <c r="J342" i="12"/>
  <c r="J341" i="12"/>
  <c r="J340" i="12"/>
  <c r="J339" i="12"/>
  <c r="J338" i="12"/>
  <c r="J337" i="12"/>
  <c r="J336" i="12"/>
  <c r="J335" i="12"/>
  <c r="J334" i="12"/>
  <c r="J330" i="12"/>
  <c r="J329" i="12"/>
  <c r="J328" i="12"/>
  <c r="J327" i="12"/>
  <c r="J326" i="12"/>
  <c r="J325" i="12"/>
  <c r="J324" i="12"/>
  <c r="J323" i="12"/>
  <c r="J322" i="12"/>
  <c r="J317" i="12"/>
  <c r="J316" i="12"/>
  <c r="J315" i="12"/>
  <c r="J314" i="12"/>
  <c r="J313" i="12"/>
  <c r="J312" i="12"/>
  <c r="J311" i="12"/>
  <c r="J310" i="12"/>
  <c r="J306" i="12"/>
  <c r="J305" i="12"/>
  <c r="J304" i="12"/>
  <c r="J303" i="12"/>
  <c r="J302" i="12"/>
  <c r="J301" i="12"/>
  <c r="J300" i="12"/>
  <c r="J299" i="12"/>
  <c r="J298" i="12"/>
  <c r="J297" i="12"/>
  <c r="J291" i="12"/>
  <c r="J290" i="12"/>
  <c r="J289" i="12"/>
  <c r="J288" i="12"/>
  <c r="J287" i="12"/>
  <c r="J286" i="12"/>
  <c r="J285" i="12"/>
  <c r="J284" i="12"/>
  <c r="J283" i="12"/>
  <c r="J282" i="12"/>
  <c r="J281" i="12"/>
  <c r="J277" i="12"/>
  <c r="J276" i="12"/>
  <c r="J275" i="12"/>
  <c r="J274" i="12"/>
  <c r="J273" i="12"/>
  <c r="J272" i="12"/>
  <c r="J271" i="12"/>
  <c r="J270" i="12"/>
  <c r="J269" i="12"/>
  <c r="J268" i="12"/>
  <c r="J267" i="12"/>
  <c r="J266" i="12"/>
  <c r="J265" i="12"/>
  <c r="J264" i="12"/>
  <c r="J263" i="12"/>
  <c r="J262" i="12"/>
  <c r="J261" i="12"/>
  <c r="J257" i="12"/>
  <c r="J256" i="12"/>
  <c r="J255" i="12"/>
  <c r="J254" i="12"/>
  <c r="J253" i="12"/>
  <c r="J252" i="12"/>
  <c r="J251" i="12"/>
  <c r="J250" i="12"/>
  <c r="J249" i="12"/>
  <c r="J245" i="12"/>
  <c r="J244" i="12"/>
  <c r="J243" i="12"/>
  <c r="J242" i="12"/>
  <c r="J241" i="12"/>
  <c r="J240" i="12"/>
  <c r="J239" i="12"/>
  <c r="J238" i="12"/>
  <c r="J237" i="12"/>
  <c r="J236" i="12"/>
  <c r="J235" i="12"/>
  <c r="J234" i="12"/>
  <c r="J233" i="12"/>
  <c r="J232" i="12"/>
  <c r="J231" i="12"/>
  <c r="J230" i="12"/>
  <c r="J229" i="12"/>
  <c r="J228" i="12"/>
  <c r="J227" i="12"/>
  <c r="J226" i="12"/>
  <c r="J225" i="12"/>
  <c r="J224" i="12"/>
  <c r="J223" i="12"/>
  <c r="J222" i="12"/>
  <c r="J221" i="12"/>
  <c r="J220" i="12"/>
  <c r="J219" i="12"/>
  <c r="J218" i="12"/>
  <c r="J214" i="12"/>
  <c r="J213" i="12"/>
  <c r="J212" i="12"/>
  <c r="J211" i="12"/>
  <c r="J210" i="12"/>
  <c r="J209" i="12"/>
  <c r="J208" i="12"/>
  <c r="J207" i="12"/>
  <c r="J206" i="12"/>
  <c r="J205" i="12"/>
  <c r="J204" i="12"/>
  <c r="J203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1" i="12"/>
  <c r="J180" i="12"/>
  <c r="J179" i="12"/>
  <c r="J178" i="12"/>
  <c r="J177" i="12"/>
  <c r="J176" i="12"/>
  <c r="J175" i="12"/>
  <c r="J174" i="12"/>
  <c r="J17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57" i="12"/>
  <c r="J156" i="12"/>
  <c r="J155" i="12"/>
  <c r="J154" i="12"/>
  <c r="J153" i="12"/>
  <c r="J152" i="12"/>
  <c r="J151" i="12"/>
  <c r="J150" i="12"/>
  <c r="J149" i="12"/>
  <c r="J148" i="12"/>
  <c r="J147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0" i="12"/>
  <c r="J109" i="12"/>
  <c r="J108" i="12"/>
  <c r="J107" i="12"/>
  <c r="J106" i="12"/>
  <c r="J105" i="12"/>
  <c r="J104" i="12"/>
  <c r="J103" i="12"/>
  <c r="J102" i="12"/>
  <c r="J101" i="12"/>
  <c r="J100" i="12"/>
  <c r="J99" i="12"/>
  <c r="J98" i="12"/>
  <c r="J97" i="12"/>
  <c r="J96" i="12"/>
  <c r="J95" i="12"/>
  <c r="J94" i="12"/>
  <c r="J93" i="12"/>
  <c r="J92" i="12"/>
  <c r="J91" i="12"/>
  <c r="J90" i="12"/>
  <c r="J89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67" i="12"/>
  <c r="J66" i="12"/>
  <c r="J65" i="12"/>
  <c r="J64" i="12"/>
  <c r="J63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6" i="12"/>
  <c r="J22" i="12"/>
  <c r="J21" i="12"/>
  <c r="J20" i="12"/>
  <c r="J19" i="12"/>
  <c r="J18" i="12"/>
  <c r="J17" i="12"/>
  <c r="I738" i="12"/>
  <c r="I697" i="12"/>
  <c r="I685" i="12"/>
  <c r="I641" i="12"/>
  <c r="I624" i="12"/>
  <c r="I589" i="12"/>
  <c r="I581" i="12"/>
  <c r="I569" i="12"/>
  <c r="I546" i="12"/>
  <c r="I532" i="12"/>
  <c r="I517" i="12"/>
  <c r="I500" i="12"/>
  <c r="I489" i="12"/>
  <c r="I461" i="12"/>
  <c r="I438" i="12"/>
  <c r="I428" i="12"/>
  <c r="I410" i="12"/>
  <c r="I389" i="12"/>
  <c r="I368" i="12"/>
  <c r="I346" i="12"/>
  <c r="I333" i="12"/>
  <c r="I321" i="12"/>
  <c r="I296" i="12"/>
  <c r="I260" i="12"/>
  <c r="I248" i="12"/>
  <c r="I217" i="12"/>
  <c r="I202" i="12"/>
  <c r="I185" i="12"/>
  <c r="I146" i="12"/>
  <c r="I113" i="12"/>
  <c r="I88" i="12"/>
  <c r="I71" i="12"/>
  <c r="I44" i="12"/>
  <c r="I25" i="12"/>
  <c r="I16" i="12"/>
  <c r="F738" i="12"/>
  <c r="F697" i="12"/>
  <c r="F685" i="12"/>
  <c r="F659" i="12"/>
  <c r="F641" i="12"/>
  <c r="F624" i="12"/>
  <c r="F609" i="12"/>
  <c r="F589" i="12"/>
  <c r="F581" i="12"/>
  <c r="F569" i="12"/>
  <c r="F546" i="12"/>
  <c r="F532" i="12"/>
  <c r="F517" i="12"/>
  <c r="F500" i="12"/>
  <c r="F489" i="12"/>
  <c r="F461" i="12"/>
  <c r="F438" i="12"/>
  <c r="F428" i="12"/>
  <c r="F410" i="12"/>
  <c r="F389" i="12"/>
  <c r="F368" i="12"/>
  <c r="F346" i="12"/>
  <c r="F333" i="12"/>
  <c r="F321" i="12"/>
  <c r="F309" i="12"/>
  <c r="F296" i="12"/>
  <c r="F280" i="12"/>
  <c r="F260" i="12"/>
  <c r="F248" i="12"/>
  <c r="F217" i="12"/>
  <c r="F202" i="12"/>
  <c r="F185" i="12"/>
  <c r="F160" i="12"/>
  <c r="F146" i="12"/>
  <c r="F113" i="12"/>
  <c r="F88" i="12"/>
  <c r="F71" i="12"/>
  <c r="F62" i="12"/>
  <c r="F44" i="12"/>
  <c r="F25" i="12"/>
  <c r="U92" i="10"/>
  <c r="U88" i="10"/>
  <c r="U84" i="10"/>
  <c r="Y77" i="10" l="1"/>
  <c r="Y79" i="10" s="1"/>
  <c r="AI61" i="2"/>
  <c r="Q23" i="10" l="1"/>
  <c r="Q27" i="10" s="1"/>
  <c r="U23" i="10" s="1"/>
  <c r="U27" i="10" s="1"/>
  <c r="Q32" i="10"/>
  <c r="U32" i="10" s="1"/>
  <c r="F11" i="12" l="1"/>
  <c r="AE749" i="11"/>
  <c r="V749" i="11"/>
  <c r="AE748" i="11"/>
  <c r="V748" i="11"/>
  <c r="AE747" i="11"/>
  <c r="V747" i="11"/>
  <c r="AE746" i="11"/>
  <c r="V746" i="11"/>
  <c r="AE745" i="11"/>
  <c r="V745" i="11"/>
  <c r="AE744" i="11"/>
  <c r="V744" i="11"/>
  <c r="AE743" i="11"/>
  <c r="V743" i="11"/>
  <c r="AE742" i="11"/>
  <c r="V742" i="11"/>
  <c r="AE741" i="11"/>
  <c r="V741" i="11"/>
  <c r="AE740" i="11"/>
  <c r="V740" i="11"/>
  <c r="AE739" i="11"/>
  <c r="V739" i="11"/>
  <c r="AN737" i="11"/>
  <c r="AK737" i="11"/>
  <c r="AB737" i="11"/>
  <c r="V737" i="11"/>
  <c r="U737" i="11"/>
  <c r="T737" i="11"/>
  <c r="L737" i="11"/>
  <c r="F737" i="11"/>
  <c r="AE735" i="11"/>
  <c r="V735" i="11"/>
  <c r="AE734" i="11"/>
  <c r="V734" i="11"/>
  <c r="AE733" i="11"/>
  <c r="V733" i="11"/>
  <c r="AE732" i="11"/>
  <c r="V732" i="11"/>
  <c r="AE731" i="11"/>
  <c r="V731" i="11"/>
  <c r="AE730" i="11"/>
  <c r="V730" i="11"/>
  <c r="AE729" i="11"/>
  <c r="V729" i="11"/>
  <c r="AE728" i="11"/>
  <c r="V728" i="11"/>
  <c r="AE727" i="11"/>
  <c r="V727" i="11"/>
  <c r="AE726" i="11"/>
  <c r="V726" i="11"/>
  <c r="AE725" i="11"/>
  <c r="V725" i="11"/>
  <c r="AE724" i="11"/>
  <c r="V724" i="11"/>
  <c r="AE723" i="11"/>
  <c r="V723" i="11"/>
  <c r="AE722" i="11"/>
  <c r="V722" i="11"/>
  <c r="AE721" i="11"/>
  <c r="V721" i="11"/>
  <c r="AE720" i="11"/>
  <c r="V720" i="11"/>
  <c r="AE719" i="11"/>
  <c r="V719" i="11"/>
  <c r="AE718" i="11"/>
  <c r="V718" i="11"/>
  <c r="AE717" i="11"/>
  <c r="V717" i="11"/>
  <c r="AE716" i="11"/>
  <c r="V716" i="11"/>
  <c r="AE715" i="11"/>
  <c r="V715" i="11"/>
  <c r="AE714" i="11"/>
  <c r="V714" i="11"/>
  <c r="AE713" i="11"/>
  <c r="V713" i="11"/>
  <c r="AE712" i="11"/>
  <c r="V712" i="11"/>
  <c r="AE711" i="11"/>
  <c r="V711" i="11"/>
  <c r="AE710" i="11"/>
  <c r="V710" i="11"/>
  <c r="AE709" i="11"/>
  <c r="V709" i="11"/>
  <c r="AE708" i="11"/>
  <c r="V708" i="11"/>
  <c r="AE707" i="11"/>
  <c r="V707" i="11"/>
  <c r="AE706" i="11"/>
  <c r="V706" i="11"/>
  <c r="AE705" i="11"/>
  <c r="V705" i="11"/>
  <c r="AE704" i="11"/>
  <c r="V704" i="11"/>
  <c r="AE703" i="11"/>
  <c r="V703" i="11"/>
  <c r="AE702" i="11"/>
  <c r="V702" i="11"/>
  <c r="AE701" i="11"/>
  <c r="V701" i="11"/>
  <c r="AE700" i="11"/>
  <c r="V700" i="11"/>
  <c r="AE699" i="11"/>
  <c r="V699" i="11"/>
  <c r="AE698" i="11"/>
  <c r="V698" i="11"/>
  <c r="AN696" i="11"/>
  <c r="AK696" i="11"/>
  <c r="AB696" i="11"/>
  <c r="U696" i="11"/>
  <c r="T696" i="11"/>
  <c r="L696" i="11"/>
  <c r="F696" i="11"/>
  <c r="AE694" i="11"/>
  <c r="V694" i="11"/>
  <c r="AE693" i="11"/>
  <c r="V693" i="11"/>
  <c r="AE692" i="11"/>
  <c r="V692" i="11"/>
  <c r="AE691" i="11"/>
  <c r="V691" i="11"/>
  <c r="AE690" i="11"/>
  <c r="V690" i="11"/>
  <c r="AE689" i="11"/>
  <c r="V689" i="11"/>
  <c r="AE688" i="11"/>
  <c r="V688" i="11"/>
  <c r="AE687" i="11"/>
  <c r="V687" i="11"/>
  <c r="AE686" i="11"/>
  <c r="V686" i="11"/>
  <c r="AN684" i="11"/>
  <c r="AK684" i="11"/>
  <c r="AB684" i="11"/>
  <c r="U684" i="11"/>
  <c r="T684" i="11"/>
  <c r="L684" i="11"/>
  <c r="F684" i="11"/>
  <c r="AE682" i="11"/>
  <c r="V682" i="11"/>
  <c r="AE681" i="11"/>
  <c r="V681" i="11"/>
  <c r="AE680" i="11"/>
  <c r="V680" i="11"/>
  <c r="AE679" i="11"/>
  <c r="V679" i="11"/>
  <c r="AE678" i="11"/>
  <c r="V678" i="11"/>
  <c r="AE677" i="11"/>
  <c r="V677" i="11"/>
  <c r="AE676" i="11"/>
  <c r="V676" i="11"/>
  <c r="AE675" i="11"/>
  <c r="V675" i="11"/>
  <c r="AE674" i="11"/>
  <c r="V674" i="11"/>
  <c r="AE673" i="11"/>
  <c r="V673" i="11"/>
  <c r="AE672" i="11"/>
  <c r="V672" i="11"/>
  <c r="AE671" i="11"/>
  <c r="V671" i="11"/>
  <c r="AE670" i="11"/>
  <c r="V670" i="11"/>
  <c r="AE669" i="11"/>
  <c r="V669" i="11"/>
  <c r="AE668" i="11"/>
  <c r="V668" i="11"/>
  <c r="AE667" i="11"/>
  <c r="V667" i="11"/>
  <c r="AE666" i="11"/>
  <c r="V666" i="11"/>
  <c r="AE665" i="11"/>
  <c r="V665" i="11"/>
  <c r="AE664" i="11"/>
  <c r="V664" i="11"/>
  <c r="AE663" i="11"/>
  <c r="V663" i="11"/>
  <c r="AE662" i="11"/>
  <c r="V662" i="11"/>
  <c r="AE661" i="11"/>
  <c r="V661" i="11"/>
  <c r="AE660" i="11"/>
  <c r="V660" i="11"/>
  <c r="AN658" i="11"/>
  <c r="AK658" i="11"/>
  <c r="AB658" i="11"/>
  <c r="U658" i="11"/>
  <c r="T658" i="11"/>
  <c r="L658" i="11"/>
  <c r="F658" i="11"/>
  <c r="AE656" i="11"/>
  <c r="V656" i="11"/>
  <c r="AE655" i="11"/>
  <c r="V655" i="11"/>
  <c r="AE654" i="11"/>
  <c r="V654" i="11"/>
  <c r="AE653" i="11"/>
  <c r="V653" i="11"/>
  <c r="AE652" i="11"/>
  <c r="V652" i="11"/>
  <c r="AE651" i="11"/>
  <c r="V651" i="11"/>
  <c r="AE650" i="11"/>
  <c r="V650" i="11"/>
  <c r="AE649" i="11"/>
  <c r="V649" i="11"/>
  <c r="AE648" i="11"/>
  <c r="V648" i="11"/>
  <c r="AE647" i="11"/>
  <c r="V647" i="11"/>
  <c r="AE646" i="11"/>
  <c r="V646" i="11"/>
  <c r="AE645" i="11"/>
  <c r="V645" i="11"/>
  <c r="AE644" i="11"/>
  <c r="V644" i="11"/>
  <c r="AE643" i="11"/>
  <c r="V643" i="11"/>
  <c r="AE642" i="11"/>
  <c r="V642" i="11"/>
  <c r="AN640" i="11"/>
  <c r="AK640" i="11"/>
  <c r="AB640" i="11"/>
  <c r="U640" i="11"/>
  <c r="T640" i="11"/>
  <c r="L640" i="11"/>
  <c r="F640" i="11"/>
  <c r="AE638" i="11"/>
  <c r="V638" i="11"/>
  <c r="AE637" i="11"/>
  <c r="V637" i="11"/>
  <c r="AE636" i="11"/>
  <c r="V636" i="11"/>
  <c r="AE635" i="11"/>
  <c r="V635" i="11"/>
  <c r="AE634" i="11"/>
  <c r="V634" i="11"/>
  <c r="AE633" i="11"/>
  <c r="V633" i="11"/>
  <c r="AE632" i="11"/>
  <c r="V632" i="11"/>
  <c r="AE631" i="11"/>
  <c r="V631" i="11"/>
  <c r="AE630" i="11"/>
  <c r="V630" i="11"/>
  <c r="AE629" i="11"/>
  <c r="V629" i="11"/>
  <c r="AE628" i="11"/>
  <c r="V628" i="11"/>
  <c r="AE627" i="11"/>
  <c r="V627" i="11"/>
  <c r="AE626" i="11"/>
  <c r="V626" i="11"/>
  <c r="V623" i="11" s="1"/>
  <c r="AE625" i="11"/>
  <c r="V625" i="11"/>
  <c r="AN623" i="11"/>
  <c r="AK623" i="11"/>
  <c r="AB623" i="11"/>
  <c r="U623" i="11"/>
  <c r="T623" i="11"/>
  <c r="L623" i="11"/>
  <c r="F623" i="11"/>
  <c r="AE621" i="11"/>
  <c r="V621" i="11"/>
  <c r="AE620" i="11"/>
  <c r="V620" i="11"/>
  <c r="AE619" i="11"/>
  <c r="V619" i="11"/>
  <c r="AE618" i="11"/>
  <c r="V618" i="11"/>
  <c r="AE617" i="11"/>
  <c r="V617" i="11"/>
  <c r="AE616" i="11"/>
  <c r="V616" i="11"/>
  <c r="AE615" i="11"/>
  <c r="V615" i="11"/>
  <c r="AE614" i="11"/>
  <c r="V614" i="11"/>
  <c r="AE613" i="11"/>
  <c r="V613" i="11"/>
  <c r="AE612" i="11"/>
  <c r="V612" i="11"/>
  <c r="V608" i="11" s="1"/>
  <c r="AE611" i="11"/>
  <c r="V611" i="11"/>
  <c r="AE610" i="11"/>
  <c r="V610" i="11"/>
  <c r="AN608" i="11"/>
  <c r="AK608" i="11"/>
  <c r="AB608" i="11"/>
  <c r="U608" i="11"/>
  <c r="T608" i="11"/>
  <c r="L608" i="11"/>
  <c r="F608" i="11"/>
  <c r="AE606" i="11"/>
  <c r="V606" i="11"/>
  <c r="AE605" i="11"/>
  <c r="V605" i="11"/>
  <c r="AE604" i="11"/>
  <c r="V604" i="11"/>
  <c r="AE603" i="11"/>
  <c r="V603" i="11"/>
  <c r="AE602" i="11"/>
  <c r="V602" i="11"/>
  <c r="AE601" i="11"/>
  <c r="V601" i="11"/>
  <c r="AE600" i="11"/>
  <c r="V600" i="11"/>
  <c r="AE599" i="11"/>
  <c r="V599" i="11"/>
  <c r="AE598" i="11"/>
  <c r="V598" i="11"/>
  <c r="AE597" i="11"/>
  <c r="V597" i="11"/>
  <c r="AE596" i="11"/>
  <c r="V596" i="11"/>
  <c r="AE595" i="11"/>
  <c r="V595" i="11"/>
  <c r="AE594" i="11"/>
  <c r="V594" i="11"/>
  <c r="AE593" i="11"/>
  <c r="V593" i="11"/>
  <c r="AE592" i="11"/>
  <c r="V592" i="11"/>
  <c r="V588" i="11" s="1"/>
  <c r="AE591" i="11"/>
  <c r="V591" i="11"/>
  <c r="AE590" i="11"/>
  <c r="V590" i="11"/>
  <c r="AN588" i="11"/>
  <c r="AK588" i="11"/>
  <c r="AB588" i="11"/>
  <c r="U588" i="11"/>
  <c r="T588" i="11"/>
  <c r="L588" i="11"/>
  <c r="F588" i="11"/>
  <c r="AE586" i="11"/>
  <c r="V586" i="11"/>
  <c r="AE585" i="11"/>
  <c r="V585" i="11"/>
  <c r="AE584" i="11"/>
  <c r="V584" i="11"/>
  <c r="AE583" i="11"/>
  <c r="V583" i="11"/>
  <c r="AE582" i="11"/>
  <c r="V582" i="11"/>
  <c r="AN580" i="11"/>
  <c r="AK580" i="11"/>
  <c r="AB580" i="11"/>
  <c r="U580" i="11"/>
  <c r="T580" i="11"/>
  <c r="L580" i="11"/>
  <c r="F580" i="11"/>
  <c r="AE578" i="11"/>
  <c r="V578" i="11"/>
  <c r="AE577" i="11"/>
  <c r="V577" i="11"/>
  <c r="AE576" i="11"/>
  <c r="V576" i="11"/>
  <c r="AE575" i="11"/>
  <c r="V575" i="11"/>
  <c r="AE574" i="11"/>
  <c r="V574" i="11"/>
  <c r="AE573" i="11"/>
  <c r="V573" i="11"/>
  <c r="AE572" i="11"/>
  <c r="V572" i="11"/>
  <c r="AE571" i="11"/>
  <c r="V571" i="11"/>
  <c r="V568" i="11" s="1"/>
  <c r="AE570" i="11"/>
  <c r="V570" i="11"/>
  <c r="AN568" i="11"/>
  <c r="AK568" i="11"/>
  <c r="AB568" i="11"/>
  <c r="U568" i="11"/>
  <c r="T568" i="11"/>
  <c r="L568" i="11"/>
  <c r="F568" i="11"/>
  <c r="AE566" i="11"/>
  <c r="V566" i="11"/>
  <c r="AE565" i="11"/>
  <c r="V565" i="11"/>
  <c r="AE564" i="11"/>
  <c r="V564" i="11"/>
  <c r="AE563" i="11"/>
  <c r="V563" i="11"/>
  <c r="AE562" i="11"/>
  <c r="V562" i="11"/>
  <c r="AE561" i="11"/>
  <c r="V561" i="11"/>
  <c r="AE560" i="11"/>
  <c r="V560" i="11"/>
  <c r="AE559" i="11"/>
  <c r="V559" i="11"/>
  <c r="AE558" i="11"/>
  <c r="V558" i="11"/>
  <c r="AE557" i="11"/>
  <c r="V557" i="11"/>
  <c r="AE556" i="11"/>
  <c r="V556" i="11"/>
  <c r="AE555" i="11"/>
  <c r="V555" i="11"/>
  <c r="AE554" i="11"/>
  <c r="V554" i="11"/>
  <c r="AE553" i="11"/>
  <c r="V553" i="11"/>
  <c r="AE552" i="11"/>
  <c r="V552" i="11"/>
  <c r="AE551" i="11"/>
  <c r="V551" i="11"/>
  <c r="AE550" i="11"/>
  <c r="V550" i="11"/>
  <c r="AE549" i="11"/>
  <c r="V549" i="11"/>
  <c r="AE548" i="11"/>
  <c r="V548" i="11"/>
  <c r="AE547" i="11"/>
  <c r="V547" i="11"/>
  <c r="AN545" i="11"/>
  <c r="AK545" i="11"/>
  <c r="AB545" i="11"/>
  <c r="V545" i="11"/>
  <c r="U545" i="11"/>
  <c r="T545" i="11"/>
  <c r="L545" i="11"/>
  <c r="F545" i="11"/>
  <c r="AE543" i="11"/>
  <c r="V543" i="11"/>
  <c r="AE542" i="11"/>
  <c r="V542" i="11"/>
  <c r="AE541" i="11"/>
  <c r="V541" i="11"/>
  <c r="AE540" i="11"/>
  <c r="V540" i="11"/>
  <c r="AE539" i="11"/>
  <c r="V539" i="11"/>
  <c r="AE538" i="11"/>
  <c r="V538" i="11"/>
  <c r="AE537" i="11"/>
  <c r="V537" i="11"/>
  <c r="AE536" i="11"/>
  <c r="V536" i="11"/>
  <c r="AE535" i="11"/>
  <c r="V535" i="11"/>
  <c r="AE534" i="11"/>
  <c r="V534" i="11"/>
  <c r="AE533" i="11"/>
  <c r="V533" i="11"/>
  <c r="AN531" i="11"/>
  <c r="AK531" i="11"/>
  <c r="AB531" i="11"/>
  <c r="V531" i="11"/>
  <c r="U531" i="11"/>
  <c r="T531" i="11"/>
  <c r="L531" i="11"/>
  <c r="F531" i="11"/>
  <c r="AE529" i="11"/>
  <c r="V529" i="11"/>
  <c r="AE528" i="11"/>
  <c r="V528" i="11"/>
  <c r="AE527" i="11"/>
  <c r="V527" i="11"/>
  <c r="AE526" i="11"/>
  <c r="V526" i="11"/>
  <c r="AE525" i="11"/>
  <c r="V525" i="11"/>
  <c r="AE524" i="11"/>
  <c r="V524" i="11"/>
  <c r="AE523" i="11"/>
  <c r="V523" i="11"/>
  <c r="AE522" i="11"/>
  <c r="V522" i="11"/>
  <c r="AE521" i="11"/>
  <c r="V521" i="11"/>
  <c r="AE520" i="11"/>
  <c r="V520" i="11"/>
  <c r="AE519" i="11"/>
  <c r="V519" i="11"/>
  <c r="AE518" i="11"/>
  <c r="V518" i="11"/>
  <c r="AN516" i="11"/>
  <c r="AK516" i="11"/>
  <c r="AB516" i="11"/>
  <c r="U516" i="11"/>
  <c r="T516" i="11"/>
  <c r="L516" i="11"/>
  <c r="F516" i="11"/>
  <c r="AE514" i="11"/>
  <c r="V514" i="11"/>
  <c r="AE513" i="11"/>
  <c r="V513" i="11"/>
  <c r="AE512" i="11"/>
  <c r="V512" i="11"/>
  <c r="AE511" i="11"/>
  <c r="V511" i="11"/>
  <c r="AE510" i="11"/>
  <c r="V510" i="11"/>
  <c r="AE509" i="11"/>
  <c r="V509" i="11"/>
  <c r="AE508" i="11"/>
  <c r="V508" i="11"/>
  <c r="AE507" i="11"/>
  <c r="V507" i="11"/>
  <c r="AE506" i="11"/>
  <c r="V506" i="11"/>
  <c r="AE505" i="11"/>
  <c r="V505" i="11"/>
  <c r="AE504" i="11"/>
  <c r="V504" i="11"/>
  <c r="AE503" i="11"/>
  <c r="V503" i="11"/>
  <c r="AE502" i="11"/>
  <c r="V502" i="11"/>
  <c r="AE501" i="11"/>
  <c r="V501" i="11"/>
  <c r="V499" i="11" s="1"/>
  <c r="AN499" i="11"/>
  <c r="AK499" i="11"/>
  <c r="AB499" i="11"/>
  <c r="U499" i="11"/>
  <c r="T499" i="11"/>
  <c r="L499" i="11"/>
  <c r="F499" i="11"/>
  <c r="AE497" i="11"/>
  <c r="V497" i="11"/>
  <c r="AE496" i="11"/>
  <c r="V496" i="11"/>
  <c r="AE495" i="11"/>
  <c r="V495" i="11"/>
  <c r="AE494" i="11"/>
  <c r="V494" i="11"/>
  <c r="AE493" i="11"/>
  <c r="V493" i="11"/>
  <c r="AE492" i="11"/>
  <c r="V492" i="11"/>
  <c r="AE491" i="11"/>
  <c r="V491" i="11"/>
  <c r="AE490" i="11"/>
  <c r="V490" i="11"/>
  <c r="AN488" i="11"/>
  <c r="AK488" i="11"/>
  <c r="AB488" i="11"/>
  <c r="V488" i="11"/>
  <c r="U488" i="11"/>
  <c r="T488" i="11"/>
  <c r="L488" i="11"/>
  <c r="F488" i="11"/>
  <c r="AE486" i="11"/>
  <c r="V486" i="11"/>
  <c r="AE485" i="11"/>
  <c r="V485" i="11"/>
  <c r="AE484" i="11"/>
  <c r="V484" i="11"/>
  <c r="AE483" i="11"/>
  <c r="V483" i="11"/>
  <c r="AE482" i="11"/>
  <c r="V482" i="11"/>
  <c r="AE481" i="11"/>
  <c r="V481" i="11"/>
  <c r="AE480" i="11"/>
  <c r="V480" i="11"/>
  <c r="AE479" i="11"/>
  <c r="V479" i="11"/>
  <c r="AE478" i="11"/>
  <c r="V478" i="11"/>
  <c r="AE477" i="11"/>
  <c r="V477" i="11"/>
  <c r="AE476" i="11"/>
  <c r="V476" i="11"/>
  <c r="AE475" i="11"/>
  <c r="V475" i="11"/>
  <c r="AE474" i="11"/>
  <c r="V474" i="11"/>
  <c r="AE473" i="11"/>
  <c r="V473" i="11"/>
  <c r="AE472" i="11"/>
  <c r="V472" i="11"/>
  <c r="AE471" i="11"/>
  <c r="V471" i="11"/>
  <c r="AE470" i="11"/>
  <c r="V470" i="11"/>
  <c r="AE469" i="11"/>
  <c r="V469" i="11"/>
  <c r="AE468" i="11"/>
  <c r="V468" i="11"/>
  <c r="AE467" i="11"/>
  <c r="V467" i="11"/>
  <c r="AE466" i="11"/>
  <c r="V466" i="11"/>
  <c r="AE465" i="11"/>
  <c r="V465" i="11"/>
  <c r="AE464" i="11"/>
  <c r="V464" i="11"/>
  <c r="AE463" i="11"/>
  <c r="V463" i="11"/>
  <c r="AE462" i="11"/>
  <c r="V462" i="11"/>
  <c r="AN460" i="11"/>
  <c r="AK460" i="11"/>
  <c r="AB460" i="11"/>
  <c r="V460" i="11"/>
  <c r="U460" i="11"/>
  <c r="T460" i="11"/>
  <c r="L460" i="11"/>
  <c r="F460" i="11"/>
  <c r="AE458" i="11"/>
  <c r="V458" i="11"/>
  <c r="AE457" i="11"/>
  <c r="V457" i="11"/>
  <c r="AE456" i="11"/>
  <c r="V456" i="11"/>
  <c r="AE455" i="11"/>
  <c r="V455" i="11"/>
  <c r="AE454" i="11"/>
  <c r="V454" i="11"/>
  <c r="AE453" i="11"/>
  <c r="V453" i="11"/>
  <c r="AE452" i="11"/>
  <c r="V452" i="11"/>
  <c r="AE451" i="11"/>
  <c r="V451" i="11"/>
  <c r="AE450" i="11"/>
  <c r="V450" i="11"/>
  <c r="AE449" i="11"/>
  <c r="V449" i="11"/>
  <c r="AE448" i="11"/>
  <c r="V448" i="11"/>
  <c r="AE447" i="11"/>
  <c r="V447" i="11"/>
  <c r="AE446" i="11"/>
  <c r="V446" i="11"/>
  <c r="AE445" i="11"/>
  <c r="V445" i="11"/>
  <c r="AE444" i="11"/>
  <c r="V444" i="11"/>
  <c r="AE443" i="11"/>
  <c r="V443" i="11"/>
  <c r="AE442" i="11"/>
  <c r="V442" i="11"/>
  <c r="AE441" i="11"/>
  <c r="V441" i="11"/>
  <c r="AE440" i="11"/>
  <c r="V440" i="11"/>
  <c r="AE439" i="11"/>
  <c r="V439" i="11"/>
  <c r="AN437" i="11"/>
  <c r="AK437" i="11"/>
  <c r="AB437" i="11"/>
  <c r="U437" i="11"/>
  <c r="T437" i="11"/>
  <c r="L437" i="11"/>
  <c r="F437" i="11"/>
  <c r="AE435" i="11"/>
  <c r="V435" i="11"/>
  <c r="AE434" i="11"/>
  <c r="V434" i="11"/>
  <c r="AE433" i="11"/>
  <c r="V433" i="11"/>
  <c r="AE432" i="11"/>
  <c r="V432" i="11"/>
  <c r="AE431" i="11"/>
  <c r="V431" i="11"/>
  <c r="AE430" i="11"/>
  <c r="V430" i="11"/>
  <c r="AE429" i="11"/>
  <c r="V429" i="11"/>
  <c r="AN427" i="11"/>
  <c r="AK427" i="11"/>
  <c r="AB427" i="11"/>
  <c r="U427" i="11"/>
  <c r="T427" i="11"/>
  <c r="L427" i="11"/>
  <c r="F427" i="11"/>
  <c r="AE425" i="11"/>
  <c r="V425" i="11"/>
  <c r="AE424" i="11"/>
  <c r="V424" i="11"/>
  <c r="AE423" i="11"/>
  <c r="V423" i="11"/>
  <c r="AE422" i="11"/>
  <c r="V422" i="11"/>
  <c r="AE421" i="11"/>
  <c r="V421" i="11"/>
  <c r="AE420" i="11"/>
  <c r="V420" i="11"/>
  <c r="AE419" i="11"/>
  <c r="V419" i="11"/>
  <c r="AE418" i="11"/>
  <c r="V418" i="11"/>
  <c r="AE417" i="11"/>
  <c r="V417" i="11"/>
  <c r="AE416" i="11"/>
  <c r="V416" i="11"/>
  <c r="AE415" i="11"/>
  <c r="V415" i="11"/>
  <c r="AE414" i="11"/>
  <c r="V414" i="11"/>
  <c r="AE413" i="11"/>
  <c r="V413" i="11"/>
  <c r="AE412" i="11"/>
  <c r="V412" i="11"/>
  <c r="AE411" i="11"/>
  <c r="V411" i="11"/>
  <c r="AN409" i="11"/>
  <c r="AK409" i="11"/>
  <c r="AB409" i="11"/>
  <c r="U409" i="11"/>
  <c r="T409" i="11"/>
  <c r="L409" i="11"/>
  <c r="F409" i="11"/>
  <c r="AE407" i="11"/>
  <c r="V407" i="11"/>
  <c r="AE406" i="11"/>
  <c r="V406" i="11"/>
  <c r="AE405" i="11"/>
  <c r="V405" i="11"/>
  <c r="AE404" i="11"/>
  <c r="V404" i="11"/>
  <c r="AE403" i="11"/>
  <c r="V403" i="11"/>
  <c r="AE402" i="11"/>
  <c r="V402" i="11"/>
  <c r="AE401" i="11"/>
  <c r="V401" i="11"/>
  <c r="AE400" i="11"/>
  <c r="V400" i="11"/>
  <c r="AE399" i="11"/>
  <c r="V399" i="11"/>
  <c r="AE398" i="11"/>
  <c r="V398" i="11"/>
  <c r="AE397" i="11"/>
  <c r="V397" i="11"/>
  <c r="AE396" i="11"/>
  <c r="V396" i="11"/>
  <c r="AE395" i="11"/>
  <c r="V395" i="11"/>
  <c r="AE394" i="11"/>
  <c r="V394" i="11"/>
  <c r="AE393" i="11"/>
  <c r="V393" i="11"/>
  <c r="AE392" i="11"/>
  <c r="V392" i="11"/>
  <c r="AE391" i="11"/>
  <c r="V391" i="11"/>
  <c r="AE390" i="11"/>
  <c r="V390" i="11"/>
  <c r="AN388" i="11"/>
  <c r="AK388" i="11"/>
  <c r="AB388" i="11"/>
  <c r="V388" i="11"/>
  <c r="U388" i="11"/>
  <c r="T388" i="11"/>
  <c r="L388" i="11"/>
  <c r="F388" i="11"/>
  <c r="AE386" i="11"/>
  <c r="V386" i="11"/>
  <c r="AE385" i="11"/>
  <c r="V385" i="11"/>
  <c r="AE384" i="11"/>
  <c r="V384" i="11"/>
  <c r="AE383" i="11"/>
  <c r="V383" i="11"/>
  <c r="AE382" i="11"/>
  <c r="V382" i="11"/>
  <c r="AE381" i="11"/>
  <c r="V381" i="11"/>
  <c r="AE380" i="11"/>
  <c r="V380" i="11"/>
  <c r="AE379" i="11"/>
  <c r="V379" i="11"/>
  <c r="AE378" i="11"/>
  <c r="V378" i="11"/>
  <c r="AE377" i="11"/>
  <c r="V377" i="11"/>
  <c r="AE376" i="11"/>
  <c r="V376" i="11"/>
  <c r="AE375" i="11"/>
  <c r="V375" i="11"/>
  <c r="AE374" i="11"/>
  <c r="V374" i="11"/>
  <c r="AE373" i="11"/>
  <c r="V373" i="11"/>
  <c r="AE372" i="11"/>
  <c r="V372" i="11"/>
  <c r="AE371" i="11"/>
  <c r="V371" i="11"/>
  <c r="AE370" i="11"/>
  <c r="V370" i="11"/>
  <c r="AE369" i="11"/>
  <c r="V369" i="11"/>
  <c r="AN367" i="11"/>
  <c r="AK367" i="11"/>
  <c r="AB367" i="11"/>
  <c r="U367" i="11"/>
  <c r="T367" i="11"/>
  <c r="L367" i="11"/>
  <c r="F367" i="11"/>
  <c r="AE365" i="11"/>
  <c r="V365" i="11"/>
  <c r="AE364" i="11"/>
  <c r="V364" i="11"/>
  <c r="AE363" i="11"/>
  <c r="V363" i="11"/>
  <c r="AE362" i="11"/>
  <c r="V362" i="11"/>
  <c r="AE361" i="11"/>
  <c r="V361" i="11"/>
  <c r="AE360" i="11"/>
  <c r="V360" i="11"/>
  <c r="AE359" i="11"/>
  <c r="V359" i="11"/>
  <c r="AE358" i="11"/>
  <c r="V358" i="11"/>
  <c r="AE357" i="11"/>
  <c r="V357" i="11"/>
  <c r="AE356" i="11"/>
  <c r="V356" i="11"/>
  <c r="AE355" i="11"/>
  <c r="V355" i="11"/>
  <c r="AE354" i="11"/>
  <c r="V354" i="11"/>
  <c r="AE353" i="11"/>
  <c r="V353" i="11"/>
  <c r="AE352" i="11"/>
  <c r="V352" i="11"/>
  <c r="AE351" i="11"/>
  <c r="V351" i="11"/>
  <c r="AE350" i="11"/>
  <c r="V350" i="11"/>
  <c r="AE349" i="11"/>
  <c r="V349" i="11"/>
  <c r="AE348" i="11"/>
  <c r="V348" i="11"/>
  <c r="AE347" i="11"/>
  <c r="V347" i="11"/>
  <c r="AN345" i="11"/>
  <c r="AK345" i="11"/>
  <c r="AB345" i="11"/>
  <c r="U345" i="11"/>
  <c r="T345" i="11"/>
  <c r="L345" i="11"/>
  <c r="F345" i="11"/>
  <c r="AE343" i="11"/>
  <c r="V343" i="11"/>
  <c r="AE342" i="11"/>
  <c r="V342" i="11"/>
  <c r="AE341" i="11"/>
  <c r="V341" i="11"/>
  <c r="AE340" i="11"/>
  <c r="V340" i="11"/>
  <c r="AE339" i="11"/>
  <c r="V339" i="11"/>
  <c r="AE338" i="11"/>
  <c r="V338" i="11"/>
  <c r="AE337" i="11"/>
  <c r="V337" i="11"/>
  <c r="AE336" i="11"/>
  <c r="V336" i="11"/>
  <c r="AE335" i="11"/>
  <c r="V335" i="11"/>
  <c r="AE334" i="11"/>
  <c r="V334" i="11"/>
  <c r="AN332" i="11"/>
  <c r="AK332" i="11"/>
  <c r="AB332" i="11"/>
  <c r="V332" i="11"/>
  <c r="U332" i="11"/>
  <c r="T332" i="11"/>
  <c r="L332" i="11"/>
  <c r="F332" i="11"/>
  <c r="AE330" i="11"/>
  <c r="V330" i="11"/>
  <c r="AE329" i="11"/>
  <c r="V329" i="11"/>
  <c r="AE328" i="11"/>
  <c r="V328" i="11"/>
  <c r="AE327" i="11"/>
  <c r="V327" i="11"/>
  <c r="AE326" i="11"/>
  <c r="V326" i="11"/>
  <c r="AE325" i="11"/>
  <c r="V325" i="11"/>
  <c r="AE324" i="11"/>
  <c r="V324" i="11"/>
  <c r="AE323" i="11"/>
  <c r="V323" i="11"/>
  <c r="AE322" i="11"/>
  <c r="V322" i="11"/>
  <c r="AN320" i="11"/>
  <c r="AK320" i="11"/>
  <c r="AB320" i="11"/>
  <c r="V320" i="11"/>
  <c r="U320" i="11"/>
  <c r="T320" i="11"/>
  <c r="L320" i="11"/>
  <c r="F320" i="11"/>
  <c r="AE318" i="11"/>
  <c r="V318" i="11"/>
  <c r="AE317" i="11"/>
  <c r="V317" i="11"/>
  <c r="AE316" i="11"/>
  <c r="V316" i="11"/>
  <c r="AE315" i="11"/>
  <c r="V315" i="11"/>
  <c r="AE314" i="11"/>
  <c r="V314" i="11"/>
  <c r="AE313" i="11"/>
  <c r="V313" i="11"/>
  <c r="AE312" i="11"/>
  <c r="V312" i="11"/>
  <c r="AE311" i="11"/>
  <c r="V311" i="11"/>
  <c r="AE310" i="11"/>
  <c r="V310" i="11"/>
  <c r="AN308" i="11"/>
  <c r="AK308" i="11"/>
  <c r="AB308" i="11"/>
  <c r="V308" i="11"/>
  <c r="U308" i="11"/>
  <c r="T308" i="11"/>
  <c r="L308" i="11"/>
  <c r="F308" i="11"/>
  <c r="AE306" i="11"/>
  <c r="V306" i="11"/>
  <c r="AE305" i="11"/>
  <c r="V305" i="11"/>
  <c r="AE304" i="11"/>
  <c r="V304" i="11"/>
  <c r="AE303" i="11"/>
  <c r="V303" i="11"/>
  <c r="AE302" i="11"/>
  <c r="V302" i="11"/>
  <c r="AE301" i="11"/>
  <c r="V301" i="11"/>
  <c r="AE300" i="11"/>
  <c r="V300" i="11"/>
  <c r="AE299" i="11"/>
  <c r="V299" i="11"/>
  <c r="AE298" i="11"/>
  <c r="V298" i="11"/>
  <c r="V295" i="11" s="1"/>
  <c r="AE297" i="11"/>
  <c r="V297" i="11"/>
  <c r="AN295" i="11"/>
  <c r="AK295" i="11"/>
  <c r="AB295" i="11"/>
  <c r="U295" i="11"/>
  <c r="T295" i="11"/>
  <c r="L295" i="11"/>
  <c r="F295" i="11"/>
  <c r="AE293" i="11"/>
  <c r="V293" i="11"/>
  <c r="AE292" i="11"/>
  <c r="V292" i="11"/>
  <c r="AE291" i="11"/>
  <c r="V291" i="11"/>
  <c r="AE290" i="11"/>
  <c r="V290" i="11"/>
  <c r="AE289" i="11"/>
  <c r="V289" i="11"/>
  <c r="AE288" i="11"/>
  <c r="V288" i="11"/>
  <c r="AE287" i="11"/>
  <c r="V287" i="11"/>
  <c r="AE286" i="11"/>
  <c r="V286" i="11"/>
  <c r="AE285" i="11"/>
  <c r="V285" i="11"/>
  <c r="AE284" i="11"/>
  <c r="V284" i="11"/>
  <c r="AE283" i="11"/>
  <c r="V283" i="11"/>
  <c r="AE282" i="11"/>
  <c r="V282" i="11"/>
  <c r="AE281" i="11"/>
  <c r="V281" i="11"/>
  <c r="AN279" i="11"/>
  <c r="AK279" i="11"/>
  <c r="AB279" i="11"/>
  <c r="U279" i="11"/>
  <c r="T279" i="11"/>
  <c r="L279" i="11"/>
  <c r="F279" i="11"/>
  <c r="AE277" i="11"/>
  <c r="V277" i="11"/>
  <c r="AE276" i="11"/>
  <c r="V276" i="11"/>
  <c r="AE275" i="11"/>
  <c r="V275" i="11"/>
  <c r="AE274" i="11"/>
  <c r="V274" i="11"/>
  <c r="AE273" i="11"/>
  <c r="V273" i="11"/>
  <c r="AE272" i="11"/>
  <c r="V272" i="11"/>
  <c r="AE271" i="11"/>
  <c r="V271" i="11"/>
  <c r="AE270" i="11"/>
  <c r="V270" i="11"/>
  <c r="AE269" i="11"/>
  <c r="V269" i="11"/>
  <c r="AE268" i="11"/>
  <c r="V268" i="11"/>
  <c r="AE267" i="11"/>
  <c r="V267" i="11"/>
  <c r="AE266" i="11"/>
  <c r="V266" i="11"/>
  <c r="AE265" i="11"/>
  <c r="V265" i="11"/>
  <c r="AE264" i="11"/>
  <c r="V264" i="11"/>
  <c r="AE263" i="11"/>
  <c r="V263" i="11"/>
  <c r="AE262" i="11"/>
  <c r="V262" i="11"/>
  <c r="V259" i="11" s="1"/>
  <c r="AE261" i="11"/>
  <c r="V261" i="11"/>
  <c r="AN259" i="11"/>
  <c r="AK259" i="11"/>
  <c r="AB259" i="11"/>
  <c r="U259" i="11"/>
  <c r="T259" i="11"/>
  <c r="L259" i="11"/>
  <c r="F259" i="11"/>
  <c r="AE257" i="11"/>
  <c r="V257" i="11"/>
  <c r="AE256" i="11"/>
  <c r="V256" i="11"/>
  <c r="AE255" i="11"/>
  <c r="V255" i="11"/>
  <c r="AE254" i="11"/>
  <c r="V254" i="11"/>
  <c r="AE253" i="11"/>
  <c r="V253" i="11"/>
  <c r="AE252" i="11"/>
  <c r="V252" i="11"/>
  <c r="AE251" i="11"/>
  <c r="V251" i="11"/>
  <c r="AE250" i="11"/>
  <c r="V250" i="11"/>
  <c r="AE249" i="11"/>
  <c r="V249" i="11"/>
  <c r="AN247" i="11"/>
  <c r="AK247" i="11"/>
  <c r="AB247" i="11"/>
  <c r="U247" i="11"/>
  <c r="T247" i="11"/>
  <c r="L247" i="11"/>
  <c r="F247" i="11"/>
  <c r="AE245" i="11"/>
  <c r="V245" i="11"/>
  <c r="AE244" i="11"/>
  <c r="V244" i="11"/>
  <c r="AE243" i="11"/>
  <c r="V243" i="11"/>
  <c r="AE242" i="11"/>
  <c r="V242" i="11"/>
  <c r="AE241" i="11"/>
  <c r="V241" i="11"/>
  <c r="AE240" i="11"/>
  <c r="V240" i="11"/>
  <c r="AE239" i="11"/>
  <c r="V239" i="11"/>
  <c r="AE238" i="11"/>
  <c r="V238" i="11"/>
  <c r="AE237" i="11"/>
  <c r="V237" i="11"/>
  <c r="AE236" i="11"/>
  <c r="V236" i="11"/>
  <c r="AE235" i="11"/>
  <c r="V235" i="11"/>
  <c r="AE234" i="11"/>
  <c r="V234" i="11"/>
  <c r="AE233" i="11"/>
  <c r="V233" i="11"/>
  <c r="AE232" i="11"/>
  <c r="V232" i="11"/>
  <c r="AE231" i="11"/>
  <c r="V231" i="11"/>
  <c r="AE230" i="11"/>
  <c r="V230" i="11"/>
  <c r="AE229" i="11"/>
  <c r="V229" i="11"/>
  <c r="AE228" i="11"/>
  <c r="V228" i="11"/>
  <c r="AE227" i="11"/>
  <c r="V227" i="11"/>
  <c r="AE226" i="11"/>
  <c r="V226" i="11"/>
  <c r="AE225" i="11"/>
  <c r="V225" i="11"/>
  <c r="AE224" i="11"/>
  <c r="V224" i="11"/>
  <c r="AE223" i="11"/>
  <c r="V223" i="11"/>
  <c r="AE222" i="11"/>
  <c r="V222" i="11"/>
  <c r="AE221" i="11"/>
  <c r="V221" i="11"/>
  <c r="AE220" i="11"/>
  <c r="V220" i="11"/>
  <c r="AE219" i="11"/>
  <c r="V219" i="11"/>
  <c r="AE218" i="11"/>
  <c r="V218" i="11"/>
  <c r="AN216" i="11"/>
  <c r="AK216" i="11"/>
  <c r="AB216" i="11"/>
  <c r="V216" i="11"/>
  <c r="U216" i="11"/>
  <c r="T216" i="11"/>
  <c r="L216" i="11"/>
  <c r="F216" i="11"/>
  <c r="AE214" i="11"/>
  <c r="V214" i="11"/>
  <c r="AE213" i="11"/>
  <c r="V213" i="11"/>
  <c r="AE212" i="11"/>
  <c r="V212" i="11"/>
  <c r="AE211" i="11"/>
  <c r="V211" i="11"/>
  <c r="AE210" i="11"/>
  <c r="V210" i="11"/>
  <c r="AE209" i="11"/>
  <c r="V209" i="11"/>
  <c r="AE208" i="11"/>
  <c r="V208" i="11"/>
  <c r="AE207" i="11"/>
  <c r="V207" i="11"/>
  <c r="AE206" i="11"/>
  <c r="V206" i="11"/>
  <c r="AE205" i="11"/>
  <c r="V205" i="11"/>
  <c r="AE204" i="11"/>
  <c r="V204" i="11"/>
  <c r="V201" i="11" s="1"/>
  <c r="AE203" i="11"/>
  <c r="V203" i="11"/>
  <c r="AN201" i="11"/>
  <c r="AK201" i="11"/>
  <c r="AB201" i="11"/>
  <c r="U201" i="11"/>
  <c r="T201" i="11"/>
  <c r="L201" i="11"/>
  <c r="F201" i="11"/>
  <c r="AE199" i="11"/>
  <c r="V199" i="11"/>
  <c r="AE198" i="11"/>
  <c r="V198" i="11"/>
  <c r="AE197" i="11"/>
  <c r="V197" i="11"/>
  <c r="AE196" i="11"/>
  <c r="V196" i="11"/>
  <c r="AE195" i="11"/>
  <c r="V195" i="11"/>
  <c r="AE194" i="11"/>
  <c r="V194" i="11"/>
  <c r="AE193" i="11"/>
  <c r="V193" i="11"/>
  <c r="AE192" i="11"/>
  <c r="V192" i="11"/>
  <c r="AE191" i="11"/>
  <c r="V191" i="11"/>
  <c r="AE190" i="11"/>
  <c r="V190" i="11"/>
  <c r="AE189" i="11"/>
  <c r="V189" i="11"/>
  <c r="AE188" i="11"/>
  <c r="V188" i="11"/>
  <c r="AE187" i="11"/>
  <c r="V187" i="11"/>
  <c r="AE186" i="11"/>
  <c r="V186" i="11"/>
  <c r="AN184" i="11"/>
  <c r="AK184" i="11"/>
  <c r="AB184" i="11"/>
  <c r="V184" i="11"/>
  <c r="U184" i="11"/>
  <c r="T184" i="11"/>
  <c r="L184" i="11"/>
  <c r="F184" i="11"/>
  <c r="AE182" i="11"/>
  <c r="V182" i="11"/>
  <c r="AE181" i="11"/>
  <c r="V181" i="11"/>
  <c r="AE180" i="11"/>
  <c r="V180" i="11"/>
  <c r="AE179" i="11"/>
  <c r="V179" i="11"/>
  <c r="AE178" i="11"/>
  <c r="V178" i="11"/>
  <c r="AE177" i="11"/>
  <c r="V177" i="11"/>
  <c r="AE176" i="11"/>
  <c r="V176" i="11"/>
  <c r="AE175" i="11"/>
  <c r="V175" i="11"/>
  <c r="AE174" i="11"/>
  <c r="V174" i="11"/>
  <c r="AE173" i="11"/>
  <c r="V173" i="11"/>
  <c r="AE172" i="11"/>
  <c r="V172" i="11"/>
  <c r="AE171" i="11"/>
  <c r="V171" i="11"/>
  <c r="AE170" i="11"/>
  <c r="V170" i="11"/>
  <c r="AE169" i="11"/>
  <c r="V169" i="11"/>
  <c r="AE168" i="11"/>
  <c r="V168" i="11"/>
  <c r="AE167" i="11"/>
  <c r="V167" i="11"/>
  <c r="AE166" i="11"/>
  <c r="V166" i="11"/>
  <c r="AE165" i="11"/>
  <c r="V165" i="11"/>
  <c r="AE164" i="11"/>
  <c r="V164" i="11"/>
  <c r="AE163" i="11"/>
  <c r="V163" i="11"/>
  <c r="AE162" i="11"/>
  <c r="V162" i="11"/>
  <c r="AE161" i="11"/>
  <c r="V161" i="11"/>
  <c r="AN159" i="11"/>
  <c r="AK159" i="11"/>
  <c r="AB159" i="11"/>
  <c r="V159" i="11"/>
  <c r="U159" i="11"/>
  <c r="T159" i="11"/>
  <c r="L159" i="11"/>
  <c r="F159" i="11"/>
  <c r="AE157" i="11"/>
  <c r="V157" i="11"/>
  <c r="AE156" i="11"/>
  <c r="V156" i="11"/>
  <c r="AE155" i="11"/>
  <c r="V155" i="11"/>
  <c r="AE154" i="11"/>
  <c r="V154" i="11"/>
  <c r="AE153" i="11"/>
  <c r="V153" i="11"/>
  <c r="AE152" i="11"/>
  <c r="V152" i="11"/>
  <c r="AE151" i="11"/>
  <c r="V151" i="11"/>
  <c r="AE150" i="11"/>
  <c r="V150" i="11"/>
  <c r="AE149" i="11"/>
  <c r="V149" i="11"/>
  <c r="AE148" i="11"/>
  <c r="V148" i="11"/>
  <c r="AE147" i="11"/>
  <c r="V147" i="11"/>
  <c r="AN145" i="11"/>
  <c r="AK145" i="11"/>
  <c r="AB145" i="11"/>
  <c r="V145" i="11"/>
  <c r="U145" i="11"/>
  <c r="T145" i="11"/>
  <c r="L145" i="11"/>
  <c r="F145" i="11"/>
  <c r="AE143" i="11"/>
  <c r="V143" i="11"/>
  <c r="AE142" i="11"/>
  <c r="V142" i="11"/>
  <c r="AE141" i="11"/>
  <c r="V141" i="11"/>
  <c r="AE140" i="11"/>
  <c r="V140" i="11"/>
  <c r="AE139" i="11"/>
  <c r="V139" i="11"/>
  <c r="AE138" i="11"/>
  <c r="V138" i="11"/>
  <c r="AE137" i="11"/>
  <c r="V137" i="11"/>
  <c r="AE136" i="11"/>
  <c r="V136" i="11"/>
  <c r="AE135" i="11"/>
  <c r="V135" i="11"/>
  <c r="AE134" i="11"/>
  <c r="V134" i="11"/>
  <c r="AE133" i="11"/>
  <c r="V133" i="11"/>
  <c r="AE132" i="11"/>
  <c r="V132" i="11"/>
  <c r="AE131" i="11"/>
  <c r="V131" i="11"/>
  <c r="AE130" i="11"/>
  <c r="V130" i="11"/>
  <c r="AE129" i="11"/>
  <c r="V129" i="11"/>
  <c r="AE128" i="11"/>
  <c r="V128" i="11"/>
  <c r="AE127" i="11"/>
  <c r="V127" i="11"/>
  <c r="AE126" i="11"/>
  <c r="V126" i="11"/>
  <c r="AE125" i="11"/>
  <c r="V125" i="11"/>
  <c r="AE124" i="11"/>
  <c r="V124" i="11"/>
  <c r="AE123" i="11"/>
  <c r="V123" i="11"/>
  <c r="AE122" i="11"/>
  <c r="V122" i="11"/>
  <c r="AE121" i="11"/>
  <c r="V121" i="11"/>
  <c r="AE120" i="11"/>
  <c r="V120" i="11"/>
  <c r="AE119" i="11"/>
  <c r="V119" i="11"/>
  <c r="AE118" i="11"/>
  <c r="V118" i="11"/>
  <c r="AE117" i="11"/>
  <c r="V117" i="11"/>
  <c r="AE116" i="11"/>
  <c r="V116" i="11"/>
  <c r="AE115" i="11"/>
  <c r="V115" i="11"/>
  <c r="V112" i="11" s="1"/>
  <c r="AE114" i="11"/>
  <c r="V114" i="11"/>
  <c r="AN112" i="11"/>
  <c r="AK112" i="11"/>
  <c r="AB112" i="11"/>
  <c r="U112" i="11"/>
  <c r="T112" i="11"/>
  <c r="L112" i="11"/>
  <c r="F112" i="11"/>
  <c r="AE110" i="11"/>
  <c r="V110" i="11"/>
  <c r="AE109" i="11"/>
  <c r="V109" i="11"/>
  <c r="AE108" i="11"/>
  <c r="V108" i="11"/>
  <c r="AE107" i="11"/>
  <c r="V107" i="11"/>
  <c r="AE106" i="11"/>
  <c r="V106" i="11"/>
  <c r="AE105" i="11"/>
  <c r="V105" i="11"/>
  <c r="AE104" i="11"/>
  <c r="V104" i="11"/>
  <c r="AE103" i="11"/>
  <c r="V103" i="11"/>
  <c r="AE102" i="11"/>
  <c r="V102" i="11"/>
  <c r="AE101" i="11"/>
  <c r="V101" i="11"/>
  <c r="AE100" i="11"/>
  <c r="V100" i="11"/>
  <c r="AE99" i="11"/>
  <c r="V99" i="11"/>
  <c r="AE98" i="11"/>
  <c r="V98" i="11"/>
  <c r="AE97" i="11"/>
  <c r="V97" i="11"/>
  <c r="AE96" i="11"/>
  <c r="V96" i="11"/>
  <c r="AE95" i="11"/>
  <c r="V95" i="11"/>
  <c r="AE94" i="11"/>
  <c r="V94" i="11"/>
  <c r="AE93" i="11"/>
  <c r="V93" i="11"/>
  <c r="AE92" i="11"/>
  <c r="V92" i="11"/>
  <c r="AE91" i="11"/>
  <c r="V91" i="11"/>
  <c r="AE90" i="11"/>
  <c r="V90" i="11"/>
  <c r="AE89" i="11"/>
  <c r="V89" i="11"/>
  <c r="AN87" i="11"/>
  <c r="AK87" i="11"/>
  <c r="AB87" i="11"/>
  <c r="V87" i="11"/>
  <c r="U87" i="11"/>
  <c r="T87" i="11"/>
  <c r="L87" i="11"/>
  <c r="F87" i="11"/>
  <c r="AE85" i="11"/>
  <c r="V85" i="11"/>
  <c r="AE84" i="11"/>
  <c r="V84" i="11"/>
  <c r="AE83" i="11"/>
  <c r="V83" i="11"/>
  <c r="AE82" i="11"/>
  <c r="V82" i="11"/>
  <c r="AE81" i="11"/>
  <c r="V81" i="11"/>
  <c r="AE80" i="11"/>
  <c r="V80" i="11"/>
  <c r="AE79" i="11"/>
  <c r="V79" i="11"/>
  <c r="AE78" i="11"/>
  <c r="V78" i="11"/>
  <c r="AE77" i="11"/>
  <c r="V77" i="11"/>
  <c r="AE76" i="11"/>
  <c r="V76" i="11"/>
  <c r="AE75" i="11"/>
  <c r="V75" i="11"/>
  <c r="AE74" i="11"/>
  <c r="V74" i="11"/>
  <c r="AE73" i="11"/>
  <c r="V73" i="11"/>
  <c r="AE72" i="11"/>
  <c r="V72" i="11"/>
  <c r="AN70" i="11"/>
  <c r="AK70" i="11"/>
  <c r="AB70" i="11"/>
  <c r="U70" i="11"/>
  <c r="T70" i="11"/>
  <c r="L70" i="11"/>
  <c r="F70" i="11"/>
  <c r="AE68" i="11"/>
  <c r="V68" i="11"/>
  <c r="AE67" i="11"/>
  <c r="V67" i="11"/>
  <c r="AE66" i="11"/>
  <c r="V66" i="11"/>
  <c r="AE65" i="11"/>
  <c r="V65" i="11"/>
  <c r="V61" i="11" s="1"/>
  <c r="AE64" i="11"/>
  <c r="V64" i="11"/>
  <c r="AE63" i="11"/>
  <c r="V63" i="11"/>
  <c r="AN61" i="11"/>
  <c r="AK61" i="11"/>
  <c r="AB61" i="11"/>
  <c r="U61" i="11"/>
  <c r="T61" i="11"/>
  <c r="L61" i="11"/>
  <c r="F61" i="11"/>
  <c r="AE59" i="11"/>
  <c r="V59" i="11"/>
  <c r="AE58" i="11"/>
  <c r="V58" i="11"/>
  <c r="AE57" i="11"/>
  <c r="V57" i="11"/>
  <c r="AE56" i="11"/>
  <c r="V56" i="11"/>
  <c r="AE55" i="11"/>
  <c r="V55" i="11"/>
  <c r="AE54" i="11"/>
  <c r="V54" i="11"/>
  <c r="AE53" i="11"/>
  <c r="V53" i="11"/>
  <c r="AE52" i="11"/>
  <c r="V52" i="11"/>
  <c r="AE51" i="11"/>
  <c r="V51" i="11"/>
  <c r="AE50" i="11"/>
  <c r="V50" i="11"/>
  <c r="AE49" i="11"/>
  <c r="V49" i="11"/>
  <c r="AE48" i="11"/>
  <c r="V48" i="11"/>
  <c r="AE47" i="11"/>
  <c r="V47" i="11"/>
  <c r="AE46" i="11"/>
  <c r="V46" i="11"/>
  <c r="AE45" i="11"/>
  <c r="V45" i="11"/>
  <c r="AN43" i="11"/>
  <c r="AK43" i="11"/>
  <c r="AB43" i="11"/>
  <c r="V43" i="11"/>
  <c r="U43" i="11"/>
  <c r="T43" i="11"/>
  <c r="L43" i="11"/>
  <c r="F43" i="11"/>
  <c r="AE41" i="11"/>
  <c r="V41" i="11"/>
  <c r="AE40" i="11"/>
  <c r="V40" i="11"/>
  <c r="AE39" i="11"/>
  <c r="V39" i="11"/>
  <c r="AE38" i="11"/>
  <c r="V38" i="11"/>
  <c r="AE37" i="11"/>
  <c r="V37" i="11"/>
  <c r="AE36" i="11"/>
  <c r="V36" i="11"/>
  <c r="AE35" i="11"/>
  <c r="V35" i="11"/>
  <c r="AE34" i="11"/>
  <c r="V34" i="11"/>
  <c r="AE33" i="11"/>
  <c r="V33" i="11"/>
  <c r="AE32" i="11"/>
  <c r="V32" i="11"/>
  <c r="AE31" i="11"/>
  <c r="V31" i="11"/>
  <c r="AE30" i="11"/>
  <c r="V30" i="11"/>
  <c r="AE29" i="11"/>
  <c r="V29" i="11"/>
  <c r="AE28" i="11"/>
  <c r="V28" i="11"/>
  <c r="AE27" i="11"/>
  <c r="V27" i="11"/>
  <c r="AE26" i="11"/>
  <c r="V26" i="11"/>
  <c r="AN24" i="11"/>
  <c r="AK24" i="11"/>
  <c r="AB24" i="11"/>
  <c r="U24" i="11"/>
  <c r="T24" i="11"/>
  <c r="L24" i="11"/>
  <c r="F24" i="11"/>
  <c r="AE22" i="11"/>
  <c r="V22" i="11"/>
  <c r="AE21" i="11"/>
  <c r="V21" i="11"/>
  <c r="AE20" i="11"/>
  <c r="V20" i="11"/>
  <c r="AE19" i="11"/>
  <c r="V19" i="11"/>
  <c r="AE18" i="11"/>
  <c r="V18" i="11"/>
  <c r="AE17" i="11"/>
  <c r="V17" i="11"/>
  <c r="AN15" i="11"/>
  <c r="AK15" i="11"/>
  <c r="AB15" i="11"/>
  <c r="V15" i="11"/>
  <c r="U15" i="11"/>
  <c r="T15" i="11"/>
  <c r="L15" i="11"/>
  <c r="F15" i="11"/>
  <c r="AD12" i="11"/>
  <c r="AN11" i="11"/>
  <c r="AK11" i="11"/>
  <c r="AB11" i="11"/>
  <c r="AE12" i="11" s="1"/>
  <c r="U11" i="11"/>
  <c r="T11" i="11"/>
  <c r="Q11" i="11"/>
  <c r="L11" i="11"/>
  <c r="F11" i="11"/>
  <c r="G56" i="11" s="1"/>
  <c r="AD10" i="11"/>
  <c r="AF12" i="11" s="1"/>
  <c r="Q69" i="10"/>
  <c r="U69" i="10" s="1"/>
  <c r="Q67" i="10"/>
  <c r="U67" i="10" s="1"/>
  <c r="U65" i="10"/>
  <c r="Q65" i="10"/>
  <c r="U61" i="10"/>
  <c r="I61" i="10"/>
  <c r="Y68" i="10" s="1"/>
  <c r="U60" i="10"/>
  <c r="I60" i="10"/>
  <c r="Y66" i="10" s="1"/>
  <c r="U59" i="10"/>
  <c r="Q59" i="10"/>
  <c r="I59" i="10"/>
  <c r="Y64" i="10" s="1"/>
  <c r="Q54" i="10"/>
  <c r="U54" i="10" s="1"/>
  <c r="Q53" i="10"/>
  <c r="U53" i="10" s="1"/>
  <c r="Q47" i="10"/>
  <c r="U47" i="10" s="1"/>
  <c r="Q44" i="10"/>
  <c r="U44" i="10" s="1"/>
  <c r="Q43" i="10"/>
  <c r="U43" i="10" s="1"/>
  <c r="Q42" i="10"/>
  <c r="U42" i="10" s="1"/>
  <c r="I38" i="10"/>
  <c r="I19" i="10"/>
  <c r="Y13" i="10"/>
  <c r="Y12" i="10"/>
  <c r="I12" i="10"/>
  <c r="Y11" i="10"/>
  <c r="Y10" i="10"/>
  <c r="Y67" i="10" l="1"/>
  <c r="Y14" i="10"/>
  <c r="AF749" i="11"/>
  <c r="AF745" i="11"/>
  <c r="AF741" i="11"/>
  <c r="AF735" i="11"/>
  <c r="AF731" i="11"/>
  <c r="AF748" i="11"/>
  <c r="AF744" i="11"/>
  <c r="AF740" i="11"/>
  <c r="AF734" i="11"/>
  <c r="AF730" i="11"/>
  <c r="AF726" i="11"/>
  <c r="AF722" i="11"/>
  <c r="AF747" i="11"/>
  <c r="AF743" i="11"/>
  <c r="AF739" i="11"/>
  <c r="AF733" i="11"/>
  <c r="AF729" i="11"/>
  <c r="AF725" i="11"/>
  <c r="AF732" i="11"/>
  <c r="AF723" i="11"/>
  <c r="AF718" i="11"/>
  <c r="AF727" i="11"/>
  <c r="AF724" i="11"/>
  <c r="AF721" i="11"/>
  <c r="AF717" i="11"/>
  <c r="AF713" i="11"/>
  <c r="AF709" i="11"/>
  <c r="AF728" i="11"/>
  <c r="AF720" i="11"/>
  <c r="AF716" i="11"/>
  <c r="AF712" i="11"/>
  <c r="AF708" i="11"/>
  <c r="AF746" i="11"/>
  <c r="AF714" i="11"/>
  <c r="AF711" i="11"/>
  <c r="AF704" i="11"/>
  <c r="AF700" i="11"/>
  <c r="AF694" i="11"/>
  <c r="AF690" i="11"/>
  <c r="AF719" i="11"/>
  <c r="AF703" i="11"/>
  <c r="AF699" i="11"/>
  <c r="AF693" i="11"/>
  <c r="AF689" i="11"/>
  <c r="AF742" i="11"/>
  <c r="AF715" i="11"/>
  <c r="AF710" i="11"/>
  <c r="AF706" i="11"/>
  <c r="AF702" i="11"/>
  <c r="AF698" i="11"/>
  <c r="AF692" i="11"/>
  <c r="AF688" i="11"/>
  <c r="AF682" i="11"/>
  <c r="AF687" i="11"/>
  <c r="AF681" i="11"/>
  <c r="AF679" i="11"/>
  <c r="AF675" i="11"/>
  <c r="AF671" i="11"/>
  <c r="AF667" i="11"/>
  <c r="AF663" i="11"/>
  <c r="AF653" i="11"/>
  <c r="AF649" i="11"/>
  <c r="AF645" i="11"/>
  <c r="AF707" i="11"/>
  <c r="AF691" i="11"/>
  <c r="AF678" i="11"/>
  <c r="AF674" i="11"/>
  <c r="AF670" i="11"/>
  <c r="AF666" i="11"/>
  <c r="AF662" i="11"/>
  <c r="AF656" i="11"/>
  <c r="AF652" i="11"/>
  <c r="AF648" i="11"/>
  <c r="AF644" i="11"/>
  <c r="AF638" i="11"/>
  <c r="AF705" i="11"/>
  <c r="AF701" i="11"/>
  <c r="AF686" i="11"/>
  <c r="AF677" i="11"/>
  <c r="AF673" i="11"/>
  <c r="AF669" i="11"/>
  <c r="AF665" i="11"/>
  <c r="AF661" i="11"/>
  <c r="AF655" i="11"/>
  <c r="AF651" i="11"/>
  <c r="AF647" i="11"/>
  <c r="AF643" i="11"/>
  <c r="AF637" i="11"/>
  <c r="AF668" i="11"/>
  <c r="AF633" i="11"/>
  <c r="AF629" i="11"/>
  <c r="AF625" i="11"/>
  <c r="AF619" i="11"/>
  <c r="AF615" i="11"/>
  <c r="AF611" i="11"/>
  <c r="AF605" i="11"/>
  <c r="AF680" i="11"/>
  <c r="AF660" i="11"/>
  <c r="AF650" i="11"/>
  <c r="AF636" i="11"/>
  <c r="AF632" i="11"/>
  <c r="AF628" i="11"/>
  <c r="AF618" i="11"/>
  <c r="AF614" i="11"/>
  <c r="AF610" i="11"/>
  <c r="AF604" i="11"/>
  <c r="AF600" i="11"/>
  <c r="AF672" i="11"/>
  <c r="AF664" i="11"/>
  <c r="AF635" i="11"/>
  <c r="AF631" i="11"/>
  <c r="AF627" i="11"/>
  <c r="AF621" i="11"/>
  <c r="AF617" i="11"/>
  <c r="AF613" i="11"/>
  <c r="AF603" i="11"/>
  <c r="AF599" i="11"/>
  <c r="AF642" i="11"/>
  <c r="AF616" i="11"/>
  <c r="AF646" i="11"/>
  <c r="AF626" i="11"/>
  <c r="AF620" i="11"/>
  <c r="AF601" i="11"/>
  <c r="AF598" i="11"/>
  <c r="AF594" i="11"/>
  <c r="AF590" i="11"/>
  <c r="AF654" i="11"/>
  <c r="AF630" i="11"/>
  <c r="AF676" i="11"/>
  <c r="AF634" i="11"/>
  <c r="AF612" i="11"/>
  <c r="AF602" i="11"/>
  <c r="AF596" i="11"/>
  <c r="AF592" i="11"/>
  <c r="AF586" i="11"/>
  <c r="AF597" i="11"/>
  <c r="AF593" i="11"/>
  <c r="AF585" i="11"/>
  <c r="AF584" i="11"/>
  <c r="AF578" i="11"/>
  <c r="AF574" i="11"/>
  <c r="AF570" i="11"/>
  <c r="AF564" i="11"/>
  <c r="AF560" i="11"/>
  <c r="AF556" i="11"/>
  <c r="AF591" i="11"/>
  <c r="AF583" i="11"/>
  <c r="AF577" i="11"/>
  <c r="AF573" i="11"/>
  <c r="AF563" i="11"/>
  <c r="AF559" i="11"/>
  <c r="AF555" i="11"/>
  <c r="AF551" i="11"/>
  <c r="AF547" i="11"/>
  <c r="AF541" i="11"/>
  <c r="AF582" i="11"/>
  <c r="AF576" i="11"/>
  <c r="AF572" i="11"/>
  <c r="AF566" i="11"/>
  <c r="AF562" i="11"/>
  <c r="AF558" i="11"/>
  <c r="AF606" i="11"/>
  <c r="AF595" i="11"/>
  <c r="AF575" i="11"/>
  <c r="AF571" i="11"/>
  <c r="AF565" i="11"/>
  <c r="AF561" i="11"/>
  <c r="AF557" i="11"/>
  <c r="AF553" i="11"/>
  <c r="AF549" i="11"/>
  <c r="AF543" i="11"/>
  <c r="AF539" i="11"/>
  <c r="AF554" i="11"/>
  <c r="AF542" i="11"/>
  <c r="AF538" i="11"/>
  <c r="AF534" i="11"/>
  <c r="AF528" i="11"/>
  <c r="AF524" i="11"/>
  <c r="AF520" i="11"/>
  <c r="AF514" i="11"/>
  <c r="AF510" i="11"/>
  <c r="AF506" i="11"/>
  <c r="AF552" i="11"/>
  <c r="AF548" i="11"/>
  <c r="AF540" i="11"/>
  <c r="AF537" i="11"/>
  <c r="AF533" i="11"/>
  <c r="AF527" i="11"/>
  <c r="AF523" i="11"/>
  <c r="AF519" i="11"/>
  <c r="AF513" i="11"/>
  <c r="AF509" i="11"/>
  <c r="AF505" i="11"/>
  <c r="AF501" i="11"/>
  <c r="AF495" i="11"/>
  <c r="AF536" i="11"/>
  <c r="AF526" i="11"/>
  <c r="AF522" i="11"/>
  <c r="AF518" i="11"/>
  <c r="AF512" i="11"/>
  <c r="AF508" i="11"/>
  <c r="AF504" i="11"/>
  <c r="AF550" i="11"/>
  <c r="AF535" i="11"/>
  <c r="AF529" i="11"/>
  <c r="AF525" i="11"/>
  <c r="AF521" i="11"/>
  <c r="AF511" i="11"/>
  <c r="AF507" i="11"/>
  <c r="AF503" i="11"/>
  <c r="AF497" i="11"/>
  <c r="AF493" i="11"/>
  <c r="AF496" i="11"/>
  <c r="AF483" i="11"/>
  <c r="AF479" i="11"/>
  <c r="AF475" i="11"/>
  <c r="AF471" i="11"/>
  <c r="AF467" i="11"/>
  <c r="AF463" i="11"/>
  <c r="AF457" i="11"/>
  <c r="AF453" i="11"/>
  <c r="AF449" i="11"/>
  <c r="AF445" i="11"/>
  <c r="AF441" i="11"/>
  <c r="AF435" i="11"/>
  <c r="AF431" i="11"/>
  <c r="AF425" i="11"/>
  <c r="AF421" i="11"/>
  <c r="AF417" i="11"/>
  <c r="AF413" i="11"/>
  <c r="AF407" i="11"/>
  <c r="AF403" i="11"/>
  <c r="AF494" i="11"/>
  <c r="AF486" i="11"/>
  <c r="AF482" i="11"/>
  <c r="AF478" i="11"/>
  <c r="AF474" i="11"/>
  <c r="AF470" i="11"/>
  <c r="AF466" i="11"/>
  <c r="AF462" i="11"/>
  <c r="AF456" i="11"/>
  <c r="AF452" i="11"/>
  <c r="AF448" i="11"/>
  <c r="AF444" i="11"/>
  <c r="AF440" i="11"/>
  <c r="AF434" i="11"/>
  <c r="AF430" i="11"/>
  <c r="AF424" i="11"/>
  <c r="AF420" i="11"/>
  <c r="AF416" i="11"/>
  <c r="AF412" i="11"/>
  <c r="AF406" i="11"/>
  <c r="AF402" i="11"/>
  <c r="AF398" i="11"/>
  <c r="AF394" i="11"/>
  <c r="AF390" i="11"/>
  <c r="AF502" i="11"/>
  <c r="AF492" i="11"/>
  <c r="AF491" i="11"/>
  <c r="AF485" i="11"/>
  <c r="AF481" i="11"/>
  <c r="AF477" i="11"/>
  <c r="AF473" i="11"/>
  <c r="AF469" i="11"/>
  <c r="AF465" i="11"/>
  <c r="AF455" i="11"/>
  <c r="AF451" i="11"/>
  <c r="AF447" i="11"/>
  <c r="AF443" i="11"/>
  <c r="AF439" i="11"/>
  <c r="AF433" i="11"/>
  <c r="AF429" i="11"/>
  <c r="AF423" i="11"/>
  <c r="AF419" i="11"/>
  <c r="AF415" i="11"/>
  <c r="AF411" i="11"/>
  <c r="AF405" i="11"/>
  <c r="AF401" i="11"/>
  <c r="AF490" i="11"/>
  <c r="AF484" i="11"/>
  <c r="AF480" i="11"/>
  <c r="AF476" i="11"/>
  <c r="AF472" i="11"/>
  <c r="AF468" i="11"/>
  <c r="AF464" i="11"/>
  <c r="AF458" i="11"/>
  <c r="AF454" i="11"/>
  <c r="AF450" i="11"/>
  <c r="AF446" i="11"/>
  <c r="AF442" i="11"/>
  <c r="AF432" i="11"/>
  <c r="AF422" i="11"/>
  <c r="AF418" i="11"/>
  <c r="AF414" i="11"/>
  <c r="AF404" i="11"/>
  <c r="AF400" i="11"/>
  <c r="AF396" i="11"/>
  <c r="AF392" i="11"/>
  <c r="AF391" i="11"/>
  <c r="AF383" i="11"/>
  <c r="AF379" i="11"/>
  <c r="AF375" i="11"/>
  <c r="AF371" i="11"/>
  <c r="AF365" i="11"/>
  <c r="AF361" i="11"/>
  <c r="AF357" i="11"/>
  <c r="AF353" i="11"/>
  <c r="AF349" i="11"/>
  <c r="AF343" i="11"/>
  <c r="AF339" i="11"/>
  <c r="AF335" i="11"/>
  <c r="AF329" i="11"/>
  <c r="AF325" i="11"/>
  <c r="AF315" i="11"/>
  <c r="AF311" i="11"/>
  <c r="AF305" i="11"/>
  <c r="AF301" i="11"/>
  <c r="AF297" i="11"/>
  <c r="AF399" i="11"/>
  <c r="AF395" i="11"/>
  <c r="AF386" i="11"/>
  <c r="AF382" i="11"/>
  <c r="AF378" i="11"/>
  <c r="AF374" i="11"/>
  <c r="AF370" i="11"/>
  <c r="AF364" i="11"/>
  <c r="AF360" i="11"/>
  <c r="AF356" i="11"/>
  <c r="AF352" i="11"/>
  <c r="AF348" i="11"/>
  <c r="AF342" i="11"/>
  <c r="AF338" i="11"/>
  <c r="AF334" i="11"/>
  <c r="AF328" i="11"/>
  <c r="AF324" i="11"/>
  <c r="AF318" i="11"/>
  <c r="AF314" i="11"/>
  <c r="AF310" i="11"/>
  <c r="AF304" i="11"/>
  <c r="AF300" i="11"/>
  <c r="AF290" i="11"/>
  <c r="AF286" i="11"/>
  <c r="AF393" i="11"/>
  <c r="AF385" i="11"/>
  <c r="AF381" i="11"/>
  <c r="AF377" i="11"/>
  <c r="AF373" i="11"/>
  <c r="AF369" i="11"/>
  <c r="AF363" i="11"/>
  <c r="AF359" i="11"/>
  <c r="AF355" i="11"/>
  <c r="AF351" i="11"/>
  <c r="AF347" i="11"/>
  <c r="AF341" i="11"/>
  <c r="AF337" i="11"/>
  <c r="AF327" i="11"/>
  <c r="AF323" i="11"/>
  <c r="AF317" i="11"/>
  <c r="AF313" i="11"/>
  <c r="AF303" i="11"/>
  <c r="AF299" i="11"/>
  <c r="AF293" i="11"/>
  <c r="AF397" i="11"/>
  <c r="AF384" i="11"/>
  <c r="AF380" i="11"/>
  <c r="AF376" i="11"/>
  <c r="AF372" i="11"/>
  <c r="AF362" i="11"/>
  <c r="AF358" i="11"/>
  <c r="AF354" i="11"/>
  <c r="AF350" i="11"/>
  <c r="AF340" i="11"/>
  <c r="AF336" i="11"/>
  <c r="AF330" i="11"/>
  <c r="AF326" i="11"/>
  <c r="AF322" i="11"/>
  <c r="AF316" i="11"/>
  <c r="AF312" i="11"/>
  <c r="AF306" i="11"/>
  <c r="AF302" i="11"/>
  <c r="AF298" i="11"/>
  <c r="AF292" i="11"/>
  <c r="AF288" i="11"/>
  <c r="AF287" i="11"/>
  <c r="AF283" i="11"/>
  <c r="AF277" i="11"/>
  <c r="AF273" i="11"/>
  <c r="AF269" i="11"/>
  <c r="AF265" i="11"/>
  <c r="AF261" i="11"/>
  <c r="AF255" i="11"/>
  <c r="AF251" i="11"/>
  <c r="AF245" i="11"/>
  <c r="AF241" i="11"/>
  <c r="AF237" i="11"/>
  <c r="AF233" i="11"/>
  <c r="AF229" i="11"/>
  <c r="AF225" i="11"/>
  <c r="AF221" i="11"/>
  <c r="AF211" i="11"/>
  <c r="AF207" i="11"/>
  <c r="AF203" i="11"/>
  <c r="AF197" i="11"/>
  <c r="AF193" i="11"/>
  <c r="AF189" i="11"/>
  <c r="AF179" i="11"/>
  <c r="AF282" i="11"/>
  <c r="AF276" i="11"/>
  <c r="AF272" i="11"/>
  <c r="AF268" i="11"/>
  <c r="AF264" i="11"/>
  <c r="AF254" i="11"/>
  <c r="AF250" i="11"/>
  <c r="AF244" i="11"/>
  <c r="AF240" i="11"/>
  <c r="AF236" i="11"/>
  <c r="AF232" i="11"/>
  <c r="AF228" i="11"/>
  <c r="AF224" i="11"/>
  <c r="AF220" i="11"/>
  <c r="AF214" i="11"/>
  <c r="AF210" i="11"/>
  <c r="AF206" i="11"/>
  <c r="AF196" i="11"/>
  <c r="AF192" i="11"/>
  <c r="AF188" i="11"/>
  <c r="AF182" i="11"/>
  <c r="AF178" i="11"/>
  <c r="AF174" i="11"/>
  <c r="AF291" i="11"/>
  <c r="AF285" i="11"/>
  <c r="AF281" i="11"/>
  <c r="AF275" i="11"/>
  <c r="AF271" i="11"/>
  <c r="AF267" i="11"/>
  <c r="AF263" i="11"/>
  <c r="AF257" i="11"/>
  <c r="AF253" i="11"/>
  <c r="AF249" i="11"/>
  <c r="AF243" i="11"/>
  <c r="AF239" i="11"/>
  <c r="AF235" i="11"/>
  <c r="AF231" i="11"/>
  <c r="AF227" i="11"/>
  <c r="AF223" i="11"/>
  <c r="AF219" i="11"/>
  <c r="AF213" i="11"/>
  <c r="AF209" i="11"/>
  <c r="AF205" i="11"/>
  <c r="AF199" i="11"/>
  <c r="AF195" i="11"/>
  <c r="AF191" i="11"/>
  <c r="AF187" i="11"/>
  <c r="AF181" i="11"/>
  <c r="AF177" i="11"/>
  <c r="AF289" i="11"/>
  <c r="AF284" i="11"/>
  <c r="AF274" i="11"/>
  <c r="AF270" i="11"/>
  <c r="AF266" i="11"/>
  <c r="AF262" i="11"/>
  <c r="AF256" i="11"/>
  <c r="AF252" i="11"/>
  <c r="AF242" i="11"/>
  <c r="AF238" i="11"/>
  <c r="AF234" i="11"/>
  <c r="AF230" i="11"/>
  <c r="AF226" i="11"/>
  <c r="AF222" i="11"/>
  <c r="AF218" i="11"/>
  <c r="AF212" i="11"/>
  <c r="AF208" i="11"/>
  <c r="AF204" i="11"/>
  <c r="AF198" i="11"/>
  <c r="AF194" i="11"/>
  <c r="AF190" i="11"/>
  <c r="AF186" i="11"/>
  <c r="AF180" i="11"/>
  <c r="AF176" i="11"/>
  <c r="AF172" i="11"/>
  <c r="AF171" i="11"/>
  <c r="AF170" i="11"/>
  <c r="AF166" i="11"/>
  <c r="AF162" i="11"/>
  <c r="AF156" i="11"/>
  <c r="AF152" i="11"/>
  <c r="AF148" i="11"/>
  <c r="AF142" i="11"/>
  <c r="AF138" i="11"/>
  <c r="AF134" i="11"/>
  <c r="AF130" i="11"/>
  <c r="AF126" i="11"/>
  <c r="AF122" i="11"/>
  <c r="AF118" i="11"/>
  <c r="AF114" i="11"/>
  <c r="AF108" i="11"/>
  <c r="AF104" i="11"/>
  <c r="AF100" i="11"/>
  <c r="AF96" i="11"/>
  <c r="AF92" i="11"/>
  <c r="AF82" i="11"/>
  <c r="AF78" i="11"/>
  <c r="AF74" i="11"/>
  <c r="AF68" i="11"/>
  <c r="AF169" i="11"/>
  <c r="AF165" i="11"/>
  <c r="AF161" i="11"/>
  <c r="AF155" i="11"/>
  <c r="AF151" i="11"/>
  <c r="AF147" i="11"/>
  <c r="AF141" i="11"/>
  <c r="AF137" i="11"/>
  <c r="AF133" i="11"/>
  <c r="AF129" i="11"/>
  <c r="AF125" i="11"/>
  <c r="AF121" i="11"/>
  <c r="AF117" i="11"/>
  <c r="AF107" i="11"/>
  <c r="AF103" i="11"/>
  <c r="AF99" i="11"/>
  <c r="AF95" i="11"/>
  <c r="AF91" i="11"/>
  <c r="AF85" i="11"/>
  <c r="AF81" i="11"/>
  <c r="AF77" i="11"/>
  <c r="AF73" i="11"/>
  <c r="AF67" i="11"/>
  <c r="AF63" i="11"/>
  <c r="AF57" i="11"/>
  <c r="AF175" i="11"/>
  <c r="AF168" i="11"/>
  <c r="AF164" i="11"/>
  <c r="AF154" i="11"/>
  <c r="AF150" i="11"/>
  <c r="AF140" i="11"/>
  <c r="AF136" i="11"/>
  <c r="AF132" i="11"/>
  <c r="AF128" i="11"/>
  <c r="AF124" i="11"/>
  <c r="AF120" i="11"/>
  <c r="AF116" i="11"/>
  <c r="AF110" i="11"/>
  <c r="AF106" i="11"/>
  <c r="AF102" i="11"/>
  <c r="AF98" i="11"/>
  <c r="AF94" i="11"/>
  <c r="AF90" i="11"/>
  <c r="AF84" i="11"/>
  <c r="AF80" i="11"/>
  <c r="AF76" i="11"/>
  <c r="AF72" i="11"/>
  <c r="AF66" i="11"/>
  <c r="AF173" i="11"/>
  <c r="AF167" i="11"/>
  <c r="AF163" i="11"/>
  <c r="AF157" i="11"/>
  <c r="AF153" i="11"/>
  <c r="AF149" i="11"/>
  <c r="AF143" i="11"/>
  <c r="AF139" i="11"/>
  <c r="AF135" i="11"/>
  <c r="AF131" i="11"/>
  <c r="AF127" i="11"/>
  <c r="AF123" i="11"/>
  <c r="AF119" i="11"/>
  <c r="AF115" i="11"/>
  <c r="AF109" i="11"/>
  <c r="AF105" i="11"/>
  <c r="AF101" i="11"/>
  <c r="AF97" i="11"/>
  <c r="AF93" i="11"/>
  <c r="AF89" i="11"/>
  <c r="AF83" i="11"/>
  <c r="AF79" i="11"/>
  <c r="AF75" i="11"/>
  <c r="AF65" i="11"/>
  <c r="AF59" i="11"/>
  <c r="AF55" i="11"/>
  <c r="AF56" i="11"/>
  <c r="AF54" i="11"/>
  <c r="AF50" i="11"/>
  <c r="AF46" i="11"/>
  <c r="AF40" i="11"/>
  <c r="AF36" i="11"/>
  <c r="AF32" i="11"/>
  <c r="AF28" i="11"/>
  <c r="AF22" i="11"/>
  <c r="AF18" i="11"/>
  <c r="AF53" i="11"/>
  <c r="AF49" i="11"/>
  <c r="AF45" i="11"/>
  <c r="AF39" i="11"/>
  <c r="AF35" i="11"/>
  <c r="AF31" i="11"/>
  <c r="AF27" i="11"/>
  <c r="AF21" i="11"/>
  <c r="AF17" i="11"/>
  <c r="AF52" i="11"/>
  <c r="AF48" i="11"/>
  <c r="AF38" i="11"/>
  <c r="AF34" i="11"/>
  <c r="AF30" i="11"/>
  <c r="AF26" i="11"/>
  <c r="AF20" i="11"/>
  <c r="AF64" i="11"/>
  <c r="AF58" i="11"/>
  <c r="AF51" i="11"/>
  <c r="AF47" i="11"/>
  <c r="AF41" i="11"/>
  <c r="AF37" i="11"/>
  <c r="AF33" i="11"/>
  <c r="AF29" i="11"/>
  <c r="AF19" i="11"/>
  <c r="G19" i="11"/>
  <c r="V24" i="11"/>
  <c r="G29" i="11"/>
  <c r="G33" i="11"/>
  <c r="G37" i="11"/>
  <c r="G41" i="11"/>
  <c r="G47" i="11"/>
  <c r="G51" i="11"/>
  <c r="G55" i="11"/>
  <c r="G62" i="11"/>
  <c r="G66" i="11"/>
  <c r="G20" i="11"/>
  <c r="G26" i="11"/>
  <c r="G30" i="11"/>
  <c r="G34" i="11"/>
  <c r="G38" i="11"/>
  <c r="G48" i="11"/>
  <c r="G52" i="11"/>
  <c r="AH11" i="11"/>
  <c r="G17" i="11"/>
  <c r="G21" i="11"/>
  <c r="G25" i="11"/>
  <c r="G27" i="11"/>
  <c r="G31" i="11"/>
  <c r="G35" i="11"/>
  <c r="G39" i="11"/>
  <c r="G45" i="11"/>
  <c r="G49" i="11"/>
  <c r="G53" i="11"/>
  <c r="G749" i="11"/>
  <c r="G745" i="11"/>
  <c r="G741" i="11"/>
  <c r="G735" i="11"/>
  <c r="G731" i="11"/>
  <c r="G748" i="11"/>
  <c r="G744" i="11"/>
  <c r="G740" i="11"/>
  <c r="G738" i="11"/>
  <c r="G734" i="11"/>
  <c r="G730" i="11"/>
  <c r="G726" i="11"/>
  <c r="G722" i="11"/>
  <c r="G747" i="11"/>
  <c r="G743" i="11"/>
  <c r="G739" i="11"/>
  <c r="G733" i="11"/>
  <c r="G729" i="11"/>
  <c r="G725" i="11"/>
  <c r="G723" i="11"/>
  <c r="G718" i="11"/>
  <c r="G746" i="11"/>
  <c r="G727" i="11"/>
  <c r="G724" i="11"/>
  <c r="G721" i="11"/>
  <c r="G717" i="11"/>
  <c r="G713" i="11"/>
  <c r="G709" i="11"/>
  <c r="G742" i="11"/>
  <c r="G732" i="11"/>
  <c r="G728" i="11"/>
  <c r="G720" i="11"/>
  <c r="G716" i="11"/>
  <c r="G712" i="11"/>
  <c r="G708" i="11"/>
  <c r="G719" i="11"/>
  <c r="G714" i="11"/>
  <c r="G704" i="11"/>
  <c r="G700" i="11"/>
  <c r="G694" i="11"/>
  <c r="G690" i="11"/>
  <c r="G715" i="11"/>
  <c r="G703" i="11"/>
  <c r="G699" i="11"/>
  <c r="G697" i="11"/>
  <c r="G693" i="11"/>
  <c r="G689" i="11"/>
  <c r="G707" i="11"/>
  <c r="G706" i="11"/>
  <c r="G702" i="11"/>
  <c r="G698" i="11"/>
  <c r="G692" i="11"/>
  <c r="G688" i="11"/>
  <c r="G682" i="11"/>
  <c r="G710" i="11"/>
  <c r="G705" i="11"/>
  <c r="G691" i="11"/>
  <c r="G679" i="11"/>
  <c r="G675" i="11"/>
  <c r="G671" i="11"/>
  <c r="G667" i="11"/>
  <c r="G663" i="11"/>
  <c r="G653" i="11"/>
  <c r="G649" i="11"/>
  <c r="G645" i="11"/>
  <c r="G701" i="11"/>
  <c r="G678" i="11"/>
  <c r="G674" i="11"/>
  <c r="G670" i="11"/>
  <c r="G666" i="11"/>
  <c r="G662" i="11"/>
  <c r="G656" i="11"/>
  <c r="G652" i="11"/>
  <c r="G648" i="11"/>
  <c r="G644" i="11"/>
  <c r="G638" i="11"/>
  <c r="G711" i="11"/>
  <c r="G686" i="11"/>
  <c r="G681" i="11"/>
  <c r="G677" i="11"/>
  <c r="G673" i="11"/>
  <c r="G669" i="11"/>
  <c r="G665" i="11"/>
  <c r="G661" i="11"/>
  <c r="G659" i="11"/>
  <c r="G655" i="11"/>
  <c r="G651" i="11"/>
  <c r="G647" i="11"/>
  <c r="G643" i="11"/>
  <c r="G641" i="11"/>
  <c r="G685" i="11"/>
  <c r="G672" i="11"/>
  <c r="G664" i="11"/>
  <c r="G637" i="11"/>
  <c r="G633" i="11"/>
  <c r="G629" i="11"/>
  <c r="G625" i="11"/>
  <c r="G619" i="11"/>
  <c r="G615" i="11"/>
  <c r="G611" i="11"/>
  <c r="G609" i="11"/>
  <c r="G642" i="11"/>
  <c r="G636" i="11"/>
  <c r="G632" i="11"/>
  <c r="G628" i="11"/>
  <c r="G618" i="11"/>
  <c r="G614" i="11"/>
  <c r="G610" i="11"/>
  <c r="G604" i="11"/>
  <c r="G600" i="11"/>
  <c r="G687" i="11"/>
  <c r="G676" i="11"/>
  <c r="G668" i="11"/>
  <c r="G654" i="11"/>
  <c r="G646" i="11"/>
  <c r="G635" i="11"/>
  <c r="G631" i="11"/>
  <c r="G627" i="11"/>
  <c r="G621" i="11"/>
  <c r="G617" i="11"/>
  <c r="G613" i="11"/>
  <c r="G603" i="11"/>
  <c r="G599" i="11"/>
  <c r="G660" i="11"/>
  <c r="G650" i="11"/>
  <c r="G626" i="11"/>
  <c r="G634" i="11"/>
  <c r="G630" i="11"/>
  <c r="G612" i="11"/>
  <c r="G606" i="11"/>
  <c r="G601" i="11"/>
  <c r="G594" i="11"/>
  <c r="G590" i="11"/>
  <c r="G680" i="11"/>
  <c r="G624" i="11"/>
  <c r="G616" i="11"/>
  <c r="G620" i="11"/>
  <c r="G605" i="11"/>
  <c r="G596" i="11"/>
  <c r="G592" i="11"/>
  <c r="G586" i="11"/>
  <c r="G595" i="11"/>
  <c r="G584" i="11"/>
  <c r="G578" i="11"/>
  <c r="G574" i="11"/>
  <c r="G570" i="11"/>
  <c r="G564" i="11"/>
  <c r="G560" i="11"/>
  <c r="G556" i="11"/>
  <c r="G602" i="11"/>
  <c r="G593" i="11"/>
  <c r="G589" i="11"/>
  <c r="G583" i="11"/>
  <c r="G581" i="11"/>
  <c r="G577" i="11"/>
  <c r="G573" i="11"/>
  <c r="G563" i="11"/>
  <c r="G559" i="11"/>
  <c r="G555" i="11"/>
  <c r="G551" i="11"/>
  <c r="G547" i="11"/>
  <c r="G541" i="11"/>
  <c r="G598" i="11"/>
  <c r="G591" i="11"/>
  <c r="G582" i="11"/>
  <c r="G576" i="11"/>
  <c r="G572" i="11"/>
  <c r="G566" i="11"/>
  <c r="G562" i="11"/>
  <c r="G558" i="11"/>
  <c r="G597" i="11"/>
  <c r="G585" i="11"/>
  <c r="G575" i="11"/>
  <c r="G571" i="11"/>
  <c r="G569" i="11"/>
  <c r="G565" i="11"/>
  <c r="G561" i="11"/>
  <c r="G557" i="11"/>
  <c r="G553" i="11"/>
  <c r="G549" i="11"/>
  <c r="G543" i="11"/>
  <c r="G550" i="11"/>
  <c r="G546" i="11"/>
  <c r="G538" i="11"/>
  <c r="G534" i="11"/>
  <c r="G532" i="11"/>
  <c r="G528" i="11"/>
  <c r="G524" i="11"/>
  <c r="G520" i="11"/>
  <c r="G514" i="11"/>
  <c r="G510" i="11"/>
  <c r="G506" i="11"/>
  <c r="G554" i="11"/>
  <c r="G542" i="11"/>
  <c r="G537" i="11"/>
  <c r="G533" i="11"/>
  <c r="G527" i="11"/>
  <c r="G523" i="11"/>
  <c r="G519" i="11"/>
  <c r="G517" i="11"/>
  <c r="G513" i="11"/>
  <c r="G509" i="11"/>
  <c r="G505" i="11"/>
  <c r="G501" i="11"/>
  <c r="G495" i="11"/>
  <c r="G552" i="11"/>
  <c r="G548" i="11"/>
  <c r="G540" i="11"/>
  <c r="G536" i="11"/>
  <c r="G526" i="11"/>
  <c r="G522" i="11"/>
  <c r="G518" i="11"/>
  <c r="G512" i="11"/>
  <c r="G508" i="11"/>
  <c r="G504" i="11"/>
  <c r="G539" i="11"/>
  <c r="G535" i="11"/>
  <c r="G529" i="11"/>
  <c r="G525" i="11"/>
  <c r="G521" i="11"/>
  <c r="G511" i="11"/>
  <c r="G507" i="11"/>
  <c r="G503" i="11"/>
  <c r="G497" i="11"/>
  <c r="G493" i="11"/>
  <c r="G483" i="11"/>
  <c r="G479" i="11"/>
  <c r="G475" i="11"/>
  <c r="G471" i="11"/>
  <c r="G467" i="11"/>
  <c r="G463" i="11"/>
  <c r="G461" i="11"/>
  <c r="G457" i="11"/>
  <c r="G453" i="11"/>
  <c r="G449" i="11"/>
  <c r="G445" i="11"/>
  <c r="G441" i="11"/>
  <c r="G435" i="11"/>
  <c r="G431" i="11"/>
  <c r="G425" i="11"/>
  <c r="G421" i="11"/>
  <c r="G417" i="11"/>
  <c r="G413" i="11"/>
  <c r="G407" i="11"/>
  <c r="G403" i="11"/>
  <c r="G500" i="11"/>
  <c r="G496" i="11"/>
  <c r="G492" i="11"/>
  <c r="G486" i="11"/>
  <c r="G482" i="11"/>
  <c r="G478" i="11"/>
  <c r="G474" i="11"/>
  <c r="G470" i="11"/>
  <c r="G466" i="11"/>
  <c r="G462" i="11"/>
  <c r="G456" i="11"/>
  <c r="G452" i="11"/>
  <c r="G448" i="11"/>
  <c r="G444" i="11"/>
  <c r="G440" i="11"/>
  <c r="G438" i="11"/>
  <c r="G434" i="11"/>
  <c r="G430" i="11"/>
  <c r="G428" i="11"/>
  <c r="G424" i="11"/>
  <c r="G420" i="11"/>
  <c r="G416" i="11"/>
  <c r="G412" i="11"/>
  <c r="G410" i="11"/>
  <c r="G406" i="11"/>
  <c r="G402" i="11"/>
  <c r="G398" i="11"/>
  <c r="G394" i="11"/>
  <c r="G494" i="11"/>
  <c r="G491" i="11"/>
  <c r="G489" i="11"/>
  <c r="G485" i="11"/>
  <c r="G481" i="11"/>
  <c r="G477" i="11"/>
  <c r="G473" i="11"/>
  <c r="G469" i="11"/>
  <c r="G465" i="11"/>
  <c r="G455" i="11"/>
  <c r="G451" i="11"/>
  <c r="G447" i="11"/>
  <c r="G443" i="11"/>
  <c r="G439" i="11"/>
  <c r="G433" i="11"/>
  <c r="G429" i="11"/>
  <c r="G423" i="11"/>
  <c r="G419" i="11"/>
  <c r="G415" i="11"/>
  <c r="G411" i="11"/>
  <c r="G405" i="11"/>
  <c r="G401" i="11"/>
  <c r="G502" i="11"/>
  <c r="G490" i="11"/>
  <c r="G484" i="11"/>
  <c r="G480" i="11"/>
  <c r="G476" i="11"/>
  <c r="G472" i="11"/>
  <c r="G468" i="11"/>
  <c r="G464" i="11"/>
  <c r="G458" i="11"/>
  <c r="G454" i="11"/>
  <c r="G450" i="11"/>
  <c r="G446" i="11"/>
  <c r="G442" i="11"/>
  <c r="G432" i="11"/>
  <c r="G422" i="11"/>
  <c r="G418" i="11"/>
  <c r="G414" i="11"/>
  <c r="G404" i="11"/>
  <c r="G400" i="11"/>
  <c r="G396" i="11"/>
  <c r="G392" i="11"/>
  <c r="G399" i="11"/>
  <c r="G397" i="11"/>
  <c r="G383" i="11"/>
  <c r="G379" i="11"/>
  <c r="G375" i="11"/>
  <c r="G371" i="11"/>
  <c r="G365" i="11"/>
  <c r="G361" i="11"/>
  <c r="G357" i="11"/>
  <c r="G353" i="11"/>
  <c r="G349" i="11"/>
  <c r="G343" i="11"/>
  <c r="G339" i="11"/>
  <c r="G335" i="11"/>
  <c r="G333" i="11"/>
  <c r="G329" i="11"/>
  <c r="G325" i="11"/>
  <c r="G315" i="11"/>
  <c r="G311" i="11"/>
  <c r="G309" i="11"/>
  <c r="G305" i="11"/>
  <c r="G301" i="11"/>
  <c r="G297" i="11"/>
  <c r="G391" i="11"/>
  <c r="G386" i="11"/>
  <c r="G382" i="11"/>
  <c r="G378" i="11"/>
  <c r="G374" i="11"/>
  <c r="G370" i="11"/>
  <c r="G368" i="11"/>
  <c r="G364" i="11"/>
  <c r="G360" i="11"/>
  <c r="G356" i="11"/>
  <c r="G352" i="11"/>
  <c r="G348" i="11"/>
  <c r="G346" i="11"/>
  <c r="G342" i="11"/>
  <c r="G338" i="11"/>
  <c r="G334" i="11"/>
  <c r="G328" i="11"/>
  <c r="G324" i="11"/>
  <c r="G318" i="11"/>
  <c r="G314" i="11"/>
  <c r="G310" i="11"/>
  <c r="G304" i="11"/>
  <c r="G300" i="11"/>
  <c r="G290" i="11"/>
  <c r="G286" i="11"/>
  <c r="G395" i="11"/>
  <c r="G389" i="11"/>
  <c r="G385" i="11"/>
  <c r="G381" i="11"/>
  <c r="G377" i="11"/>
  <c r="G373" i="11"/>
  <c r="G369" i="11"/>
  <c r="G363" i="11"/>
  <c r="G359" i="11"/>
  <c r="G355" i="11"/>
  <c r="G351" i="11"/>
  <c r="G347" i="11"/>
  <c r="G341" i="11"/>
  <c r="G337" i="11"/>
  <c r="G327" i="11"/>
  <c r="G323" i="11"/>
  <c r="G321" i="11"/>
  <c r="G317" i="11"/>
  <c r="G313" i="11"/>
  <c r="G303" i="11"/>
  <c r="G299" i="11"/>
  <c r="G293" i="11"/>
  <c r="G393" i="11"/>
  <c r="G390" i="11"/>
  <c r="G384" i="11"/>
  <c r="G380" i="11"/>
  <c r="G376" i="11"/>
  <c r="G372" i="11"/>
  <c r="G362" i="11"/>
  <c r="G358" i="11"/>
  <c r="G354" i="11"/>
  <c r="G350" i="11"/>
  <c r="G340" i="11"/>
  <c r="G336" i="11"/>
  <c r="G330" i="11"/>
  <c r="G326" i="11"/>
  <c r="G322" i="11"/>
  <c r="G316" i="11"/>
  <c r="G312" i="11"/>
  <c r="G306" i="11"/>
  <c r="G302" i="11"/>
  <c r="G298" i="11"/>
  <c r="G296" i="11"/>
  <c r="G292" i="11"/>
  <c r="G288" i="11"/>
  <c r="G289" i="11"/>
  <c r="G283" i="11"/>
  <c r="G277" i="11"/>
  <c r="G273" i="11"/>
  <c r="G269" i="11"/>
  <c r="G265" i="11"/>
  <c r="G261" i="11"/>
  <c r="G255" i="11"/>
  <c r="G251" i="11"/>
  <c r="G245" i="11"/>
  <c r="G241" i="11"/>
  <c r="G237" i="11"/>
  <c r="G233" i="11"/>
  <c r="G229" i="11"/>
  <c r="G225" i="11"/>
  <c r="G221" i="11"/>
  <c r="G211" i="11"/>
  <c r="G207" i="11"/>
  <c r="G203" i="11"/>
  <c r="G197" i="11"/>
  <c r="G193" i="11"/>
  <c r="G189" i="11"/>
  <c r="G179" i="11"/>
  <c r="G287" i="11"/>
  <c r="G282" i="11"/>
  <c r="G280" i="11"/>
  <c r="G276" i="11"/>
  <c r="G272" i="11"/>
  <c r="G268" i="11"/>
  <c r="G264" i="11"/>
  <c r="G254" i="11"/>
  <c r="G250" i="11"/>
  <c r="G248" i="11"/>
  <c r="G244" i="11"/>
  <c r="G240" i="11"/>
  <c r="G236" i="11"/>
  <c r="G232" i="11"/>
  <c r="G228" i="11"/>
  <c r="G224" i="11"/>
  <c r="G220" i="11"/>
  <c r="G214" i="11"/>
  <c r="G210" i="11"/>
  <c r="G206" i="11"/>
  <c r="G196" i="11"/>
  <c r="G192" i="11"/>
  <c r="G188" i="11"/>
  <c r="G182" i="11"/>
  <c r="G178" i="11"/>
  <c r="G174" i="11"/>
  <c r="G281" i="11"/>
  <c r="G275" i="11"/>
  <c r="G271" i="11"/>
  <c r="G267" i="11"/>
  <c r="G263" i="11"/>
  <c r="G257" i="11"/>
  <c r="G253" i="11"/>
  <c r="G249" i="11"/>
  <c r="G243" i="11"/>
  <c r="G239" i="11"/>
  <c r="G235" i="11"/>
  <c r="G231" i="11"/>
  <c r="G227" i="11"/>
  <c r="G223" i="11"/>
  <c r="G219" i="11"/>
  <c r="G217" i="11"/>
  <c r="G213" i="11"/>
  <c r="G209" i="11"/>
  <c r="G205" i="11"/>
  <c r="G199" i="11"/>
  <c r="G195" i="11"/>
  <c r="G191" i="11"/>
  <c r="G187" i="11"/>
  <c r="G185" i="11"/>
  <c r="G181" i="11"/>
  <c r="G177" i="11"/>
  <c r="G291" i="11"/>
  <c r="G285" i="11"/>
  <c r="G284" i="11"/>
  <c r="G274" i="11"/>
  <c r="G270" i="11"/>
  <c r="G266" i="11"/>
  <c r="G262" i="11"/>
  <c r="G260" i="11"/>
  <c r="G256" i="11"/>
  <c r="G252" i="11"/>
  <c r="G242" i="11"/>
  <c r="G238" i="11"/>
  <c r="G234" i="11"/>
  <c r="G230" i="11"/>
  <c r="G226" i="11"/>
  <c r="G222" i="11"/>
  <c r="G218" i="11"/>
  <c r="G212" i="11"/>
  <c r="G208" i="11"/>
  <c r="G204" i="11"/>
  <c r="G202" i="11"/>
  <c r="G198" i="11"/>
  <c r="G194" i="11"/>
  <c r="G190" i="11"/>
  <c r="G186" i="11"/>
  <c r="G180" i="11"/>
  <c r="G176" i="11"/>
  <c r="G172" i="11"/>
  <c r="G173" i="11"/>
  <c r="G170" i="11"/>
  <c r="G166" i="11"/>
  <c r="G162" i="11"/>
  <c r="G160" i="11"/>
  <c r="G156" i="11"/>
  <c r="G152" i="11"/>
  <c r="G148" i="11"/>
  <c r="G146" i="11"/>
  <c r="G142" i="11"/>
  <c r="G138" i="11"/>
  <c r="G134" i="11"/>
  <c r="G130" i="11"/>
  <c r="G126" i="11"/>
  <c r="G122" i="11"/>
  <c r="G118" i="11"/>
  <c r="G114" i="11"/>
  <c r="G108" i="11"/>
  <c r="G104" i="11"/>
  <c r="G100" i="11"/>
  <c r="G96" i="11"/>
  <c r="G92" i="11"/>
  <c r="G82" i="11"/>
  <c r="G78" i="11"/>
  <c r="G74" i="11"/>
  <c r="G68" i="11"/>
  <c r="G169" i="11"/>
  <c r="G165" i="11"/>
  <c r="G161" i="11"/>
  <c r="G155" i="11"/>
  <c r="G151" i="11"/>
  <c r="G147" i="11"/>
  <c r="G141" i="11"/>
  <c r="G137" i="11"/>
  <c r="G133" i="11"/>
  <c r="G129" i="11"/>
  <c r="G125" i="11"/>
  <c r="G121" i="11"/>
  <c r="G117" i="11"/>
  <c r="G107" i="11"/>
  <c r="G103" i="11"/>
  <c r="G99" i="11"/>
  <c r="G95" i="11"/>
  <c r="G91" i="11"/>
  <c r="G85" i="11"/>
  <c r="G81" i="11"/>
  <c r="G77" i="11"/>
  <c r="G73" i="11"/>
  <c r="G71" i="11"/>
  <c r="G67" i="11"/>
  <c r="G63" i="11"/>
  <c r="G57" i="11"/>
  <c r="G168" i="11"/>
  <c r="G164" i="11"/>
  <c r="G154" i="11"/>
  <c r="G150" i="11"/>
  <c r="G140" i="11"/>
  <c r="G136" i="11"/>
  <c r="G132" i="11"/>
  <c r="G128" i="11"/>
  <c r="G124" i="11"/>
  <c r="G120" i="11"/>
  <c r="G116" i="11"/>
  <c r="G110" i="11"/>
  <c r="G106" i="11"/>
  <c r="G102" i="11"/>
  <c r="G98" i="11"/>
  <c r="G94" i="11"/>
  <c r="G90" i="11"/>
  <c r="G88" i="11"/>
  <c r="G84" i="11"/>
  <c r="G80" i="11"/>
  <c r="G76" i="11"/>
  <c r="G72" i="11"/>
  <c r="G175" i="11"/>
  <c r="G171" i="11"/>
  <c r="G167" i="11"/>
  <c r="G163" i="11"/>
  <c r="G157" i="11"/>
  <c r="G153" i="11"/>
  <c r="G149" i="11"/>
  <c r="G143" i="11"/>
  <c r="G139" i="11"/>
  <c r="G135" i="11"/>
  <c r="G131" i="11"/>
  <c r="G127" i="11"/>
  <c r="G123" i="11"/>
  <c r="G119" i="11"/>
  <c r="G115" i="11"/>
  <c r="G113" i="11"/>
  <c r="G109" i="11"/>
  <c r="G105" i="11"/>
  <c r="G101" i="11"/>
  <c r="G97" i="11"/>
  <c r="G93" i="11"/>
  <c r="G89" i="11"/>
  <c r="G83" i="11"/>
  <c r="G79" i="11"/>
  <c r="G75" i="11"/>
  <c r="G65" i="11"/>
  <c r="G59" i="11"/>
  <c r="G16" i="11"/>
  <c r="G18" i="11"/>
  <c r="G22" i="11"/>
  <c r="G28" i="11"/>
  <c r="G32" i="11"/>
  <c r="G36" i="11"/>
  <c r="G40" i="11"/>
  <c r="G44" i="11"/>
  <c r="G46" i="11"/>
  <c r="G50" i="11"/>
  <c r="G54" i="11"/>
  <c r="G58" i="11"/>
  <c r="G64" i="11"/>
  <c r="V70" i="11"/>
  <c r="V247" i="11"/>
  <c r="V279" i="11"/>
  <c r="V345" i="11"/>
  <c r="V367" i="11"/>
  <c r="V409" i="11"/>
  <c r="V427" i="11"/>
  <c r="V437" i="11"/>
  <c r="V516" i="11"/>
  <c r="V580" i="11"/>
  <c r="V684" i="11"/>
  <c r="V658" i="11"/>
  <c r="V640" i="11"/>
  <c r="V696" i="11"/>
  <c r="Y65" i="10"/>
  <c r="Y69" i="10"/>
  <c r="C42" i="9"/>
  <c r="C40" i="9"/>
  <c r="C39" i="9"/>
  <c r="C38" i="9"/>
  <c r="C37" i="9"/>
  <c r="C35" i="9"/>
  <c r="C34" i="9"/>
  <c r="C32" i="9"/>
  <c r="C31" i="9"/>
  <c r="C30" i="9"/>
  <c r="C29" i="9"/>
  <c r="C28" i="9"/>
  <c r="C27" i="9"/>
  <c r="C13" i="9"/>
  <c r="C12" i="9"/>
  <c r="C41" i="9"/>
  <c r="C36" i="9"/>
  <c r="C33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1" i="9"/>
  <c r="C10" i="9"/>
  <c r="C9" i="9"/>
  <c r="C8" i="9"/>
  <c r="C7" i="9"/>
  <c r="C44" i="9"/>
  <c r="G15" i="11" l="1"/>
  <c r="G112" i="11"/>
  <c r="G87" i="11"/>
  <c r="G184" i="11"/>
  <c r="G216" i="11"/>
  <c r="G247" i="11"/>
  <c r="G388" i="11"/>
  <c r="G367" i="11"/>
  <c r="G499" i="11"/>
  <c r="G531" i="11"/>
  <c r="G580" i="11"/>
  <c r="G640" i="11"/>
  <c r="G43" i="11"/>
  <c r="G70" i="11"/>
  <c r="G145" i="11"/>
  <c r="G159" i="11"/>
  <c r="G201" i="11"/>
  <c r="G320" i="11"/>
  <c r="G409" i="11"/>
  <c r="G437" i="11"/>
  <c r="G608" i="11"/>
  <c r="G658" i="11"/>
  <c r="G696" i="11"/>
  <c r="G737" i="11"/>
  <c r="G259" i="11"/>
  <c r="G345" i="11"/>
  <c r="G308" i="11"/>
  <c r="G488" i="11"/>
  <c r="G427" i="11"/>
  <c r="G460" i="11"/>
  <c r="G516" i="11"/>
  <c r="G588" i="11"/>
  <c r="G61" i="11"/>
  <c r="V11" i="11"/>
  <c r="G279" i="11"/>
  <c r="G295" i="11"/>
  <c r="G332" i="11"/>
  <c r="G545" i="11"/>
  <c r="G568" i="11"/>
  <c r="G623" i="11"/>
  <c r="G684" i="11"/>
  <c r="G24" i="11"/>
  <c r="E20" i="8"/>
  <c r="E22" i="8"/>
  <c r="E49" i="8"/>
  <c r="E104" i="8"/>
  <c r="E108" i="8"/>
  <c r="E141" i="8"/>
  <c r="E156" i="8"/>
  <c r="E168" i="8"/>
  <c r="E181" i="8"/>
  <c r="E187" i="8"/>
  <c r="E191" i="8"/>
  <c r="E195" i="8"/>
  <c r="E249" i="8"/>
  <c r="E291" i="8"/>
  <c r="E292" i="8"/>
  <c r="E310" i="8"/>
  <c r="E314" i="8"/>
  <c r="E317" i="8"/>
  <c r="E322" i="8"/>
  <c r="E335" i="8"/>
  <c r="E339" i="8"/>
  <c r="E349" i="8"/>
  <c r="E406" i="8"/>
  <c r="E429" i="8"/>
  <c r="E489" i="8"/>
  <c r="E520" i="8"/>
  <c r="E549" i="8"/>
  <c r="E571" i="8"/>
  <c r="E575" i="8"/>
  <c r="E609" i="8"/>
  <c r="E620" i="8"/>
  <c r="E681" i="8"/>
  <c r="J21" i="7"/>
  <c r="J17" i="7"/>
  <c r="J16" i="7"/>
  <c r="J9" i="7"/>
  <c r="G11" i="11" l="1"/>
  <c r="W745" i="11"/>
  <c r="W741" i="11"/>
  <c r="W727" i="11"/>
  <c r="W718" i="11"/>
  <c r="W746" i="11"/>
  <c r="W742" i="11"/>
  <c r="W721" i="11"/>
  <c r="W717" i="11"/>
  <c r="W713" i="11"/>
  <c r="W709" i="11"/>
  <c r="W732" i="11"/>
  <c r="W724" i="11"/>
  <c r="W723" i="11"/>
  <c r="W715" i="11"/>
  <c r="W704" i="11"/>
  <c r="W700" i="11"/>
  <c r="W694" i="11"/>
  <c r="W690" i="11"/>
  <c r="W710" i="11"/>
  <c r="W707" i="11"/>
  <c r="W703" i="11"/>
  <c r="W699" i="11"/>
  <c r="W693" i="11"/>
  <c r="W714" i="11"/>
  <c r="W705" i="11"/>
  <c r="W701" i="11"/>
  <c r="W679" i="11"/>
  <c r="W675" i="11"/>
  <c r="W671" i="11"/>
  <c r="W667" i="11"/>
  <c r="W663" i="11"/>
  <c r="W645" i="11"/>
  <c r="W686" i="11"/>
  <c r="W656" i="11"/>
  <c r="W672" i="11"/>
  <c r="W664" i="11"/>
  <c r="W633" i="11"/>
  <c r="W629" i="11"/>
  <c r="W625" i="11"/>
  <c r="W619" i="11"/>
  <c r="W615" i="11"/>
  <c r="W611" i="11"/>
  <c r="W719" i="11"/>
  <c r="W676" i="11"/>
  <c r="W654" i="11"/>
  <c r="W646" i="11"/>
  <c r="W642" i="11"/>
  <c r="W636" i="11"/>
  <c r="W632" i="11"/>
  <c r="W628" i="11"/>
  <c r="W618" i="11"/>
  <c r="W614" i="11"/>
  <c r="W610" i="11"/>
  <c r="W604" i="11"/>
  <c r="W600" i="11"/>
  <c r="W668" i="11"/>
  <c r="W660" i="11"/>
  <c r="W650" i="11"/>
  <c r="W630" i="11"/>
  <c r="W606" i="11"/>
  <c r="W691" i="11"/>
  <c r="W634" i="11"/>
  <c r="W612" i="11"/>
  <c r="W605" i="11"/>
  <c r="W680" i="11"/>
  <c r="W616" i="11"/>
  <c r="W626" i="11"/>
  <c r="W620" i="11"/>
  <c r="W601" i="11"/>
  <c r="W591" i="11"/>
  <c r="W584" i="11"/>
  <c r="W578" i="11"/>
  <c r="W574" i="11"/>
  <c r="W570" i="11"/>
  <c r="W564" i="11"/>
  <c r="W560" i="11"/>
  <c r="W556" i="11"/>
  <c r="W595" i="11"/>
  <c r="W582" i="11"/>
  <c r="W576" i="11"/>
  <c r="W572" i="11"/>
  <c r="W566" i="11"/>
  <c r="W562" i="11"/>
  <c r="W558" i="11"/>
  <c r="W593" i="11"/>
  <c r="W585" i="11"/>
  <c r="W552" i="11"/>
  <c r="W548" i="11"/>
  <c r="W540" i="11"/>
  <c r="W538" i="11"/>
  <c r="W534" i="11"/>
  <c r="W528" i="11"/>
  <c r="W524" i="11"/>
  <c r="W520" i="11"/>
  <c r="W514" i="11"/>
  <c r="W510" i="11"/>
  <c r="W506" i="11"/>
  <c r="W550" i="11"/>
  <c r="W536" i="11"/>
  <c r="W526" i="11"/>
  <c r="W522" i="11"/>
  <c r="W518" i="11"/>
  <c r="W512" i="11"/>
  <c r="W508" i="11"/>
  <c r="W504" i="11"/>
  <c r="W554" i="11"/>
  <c r="W542" i="11"/>
  <c r="W494" i="11"/>
  <c r="W483" i="11"/>
  <c r="W479" i="11"/>
  <c r="W475" i="11"/>
  <c r="W471" i="11"/>
  <c r="W467" i="11"/>
  <c r="W463" i="11"/>
  <c r="W457" i="11"/>
  <c r="W453" i="11"/>
  <c r="W449" i="11"/>
  <c r="W445" i="11"/>
  <c r="W441" i="11"/>
  <c r="W435" i="11"/>
  <c r="W431" i="11"/>
  <c r="W425" i="11"/>
  <c r="W421" i="11"/>
  <c r="W417" i="11"/>
  <c r="W413" i="11"/>
  <c r="W407" i="11"/>
  <c r="W403" i="11"/>
  <c r="W502" i="11"/>
  <c r="W491" i="11"/>
  <c r="W485" i="11"/>
  <c r="W481" i="11"/>
  <c r="W477" i="11"/>
  <c r="W473" i="11"/>
  <c r="W469" i="11"/>
  <c r="W465" i="11"/>
  <c r="W455" i="11"/>
  <c r="W451" i="11"/>
  <c r="W447" i="11"/>
  <c r="W443" i="11"/>
  <c r="W439" i="11"/>
  <c r="W433" i="11"/>
  <c r="W429" i="11"/>
  <c r="W423" i="11"/>
  <c r="W419" i="11"/>
  <c r="W415" i="11"/>
  <c r="W411" i="11"/>
  <c r="W405" i="11"/>
  <c r="W401" i="11"/>
  <c r="W496" i="11"/>
  <c r="W395" i="11"/>
  <c r="W383" i="11"/>
  <c r="W379" i="11"/>
  <c r="W375" i="11"/>
  <c r="W371" i="11"/>
  <c r="W365" i="11"/>
  <c r="W361" i="11"/>
  <c r="W357" i="11"/>
  <c r="W353" i="11"/>
  <c r="W349" i="11"/>
  <c r="W343" i="11"/>
  <c r="W339" i="11"/>
  <c r="W335" i="11"/>
  <c r="W329" i="11"/>
  <c r="W325" i="11"/>
  <c r="W315" i="11"/>
  <c r="W311" i="11"/>
  <c r="W305" i="11"/>
  <c r="W301" i="11"/>
  <c r="W297" i="11"/>
  <c r="W393" i="11"/>
  <c r="W397" i="11"/>
  <c r="W385" i="11"/>
  <c r="W381" i="11"/>
  <c r="W377" i="11"/>
  <c r="W373" i="11"/>
  <c r="W369" i="11"/>
  <c r="W363" i="11"/>
  <c r="W359" i="11"/>
  <c r="W355" i="11"/>
  <c r="W351" i="11"/>
  <c r="W347" i="11"/>
  <c r="W341" i="11"/>
  <c r="W337" i="11"/>
  <c r="W327" i="11"/>
  <c r="W323" i="11"/>
  <c r="W317" i="11"/>
  <c r="W313" i="11"/>
  <c r="W303" i="11"/>
  <c r="W299" i="11"/>
  <c r="W293" i="11"/>
  <c r="W399" i="11"/>
  <c r="W391" i="11"/>
  <c r="W283" i="11"/>
  <c r="W277" i="11"/>
  <c r="W273" i="11"/>
  <c r="W269" i="11"/>
  <c r="W265" i="11"/>
  <c r="W261" i="11"/>
  <c r="W255" i="11"/>
  <c r="W251" i="11"/>
  <c r="W245" i="11"/>
  <c r="W241" i="11"/>
  <c r="W237" i="11"/>
  <c r="W233" i="11"/>
  <c r="W229" i="11"/>
  <c r="W225" i="11"/>
  <c r="W221" i="11"/>
  <c r="W211" i="11"/>
  <c r="W207" i="11"/>
  <c r="W203" i="11"/>
  <c r="W197" i="11"/>
  <c r="W193" i="11"/>
  <c r="W189" i="11"/>
  <c r="W179" i="11"/>
  <c r="W291" i="11"/>
  <c r="W285" i="11"/>
  <c r="W289" i="11"/>
  <c r="W281" i="11"/>
  <c r="W275" i="11"/>
  <c r="W271" i="11"/>
  <c r="W267" i="11"/>
  <c r="W263" i="11"/>
  <c r="W257" i="11"/>
  <c r="W253" i="11"/>
  <c r="W249" i="11"/>
  <c r="W243" i="11"/>
  <c r="W239" i="11"/>
  <c r="W235" i="11"/>
  <c r="W231" i="11"/>
  <c r="W227" i="11"/>
  <c r="W223" i="11"/>
  <c r="W219" i="11"/>
  <c r="W213" i="11"/>
  <c r="W209" i="11"/>
  <c r="W205" i="11"/>
  <c r="W199" i="11"/>
  <c r="W195" i="11"/>
  <c r="W191" i="11"/>
  <c r="W187" i="11"/>
  <c r="W181" i="11"/>
  <c r="W177" i="11"/>
  <c r="W287" i="11"/>
  <c r="W170" i="11"/>
  <c r="W166" i="11"/>
  <c r="W162" i="11"/>
  <c r="W156" i="11"/>
  <c r="W152" i="11"/>
  <c r="W148" i="11"/>
  <c r="W142" i="11"/>
  <c r="W138" i="11"/>
  <c r="W134" i="11"/>
  <c r="W130" i="11"/>
  <c r="W126" i="11"/>
  <c r="W122" i="11"/>
  <c r="W118" i="11"/>
  <c r="W114" i="11"/>
  <c r="W108" i="11"/>
  <c r="W104" i="11"/>
  <c r="W100" i="11"/>
  <c r="W96" i="11"/>
  <c r="W92" i="11"/>
  <c r="W82" i="11"/>
  <c r="W78" i="11"/>
  <c r="W74" i="11"/>
  <c r="W68" i="11"/>
  <c r="W175" i="11"/>
  <c r="W173" i="11"/>
  <c r="W168" i="11"/>
  <c r="W164" i="11"/>
  <c r="W154" i="11"/>
  <c r="W150" i="11"/>
  <c r="W140" i="11"/>
  <c r="W136" i="11"/>
  <c r="W132" i="11"/>
  <c r="W128" i="11"/>
  <c r="W124" i="11"/>
  <c r="W120" i="11"/>
  <c r="W116" i="11"/>
  <c r="W110" i="11"/>
  <c r="W106" i="11"/>
  <c r="W102" i="11"/>
  <c r="W98" i="11"/>
  <c r="W94" i="11"/>
  <c r="W90" i="11"/>
  <c r="W84" i="11"/>
  <c r="W80" i="11"/>
  <c r="W76" i="11"/>
  <c r="W72" i="11"/>
  <c r="W66" i="11"/>
  <c r="W54" i="11"/>
  <c r="W50" i="11"/>
  <c r="W46" i="11"/>
  <c r="W40" i="11"/>
  <c r="W36" i="11"/>
  <c r="W32" i="11"/>
  <c r="W28" i="11"/>
  <c r="W22" i="11"/>
  <c r="W18" i="11"/>
  <c r="W64" i="11"/>
  <c r="W58" i="11"/>
  <c r="W52" i="11"/>
  <c r="W48" i="11"/>
  <c r="W38" i="11"/>
  <c r="W34" i="11"/>
  <c r="W30" i="11"/>
  <c r="W26" i="11"/>
  <c r="W20" i="11"/>
  <c r="W56" i="11"/>
  <c r="W29" i="11"/>
  <c r="W41" i="11"/>
  <c r="W53" i="11"/>
  <c r="W59" i="11"/>
  <c r="W97" i="11"/>
  <c r="W139" i="11"/>
  <c r="W157" i="11"/>
  <c r="W93" i="11"/>
  <c r="W143" i="11"/>
  <c r="W163" i="11"/>
  <c r="W67" i="11"/>
  <c r="W89" i="11"/>
  <c r="W131" i="11"/>
  <c r="W149" i="11"/>
  <c r="W171" i="11"/>
  <c r="W85" i="11"/>
  <c r="W107" i="11"/>
  <c r="W127" i="11"/>
  <c r="W155" i="11"/>
  <c r="W115" i="11"/>
  <c r="W240" i="11"/>
  <c r="W282" i="11"/>
  <c r="W212" i="11"/>
  <c r="W236" i="11"/>
  <c r="W254" i="11"/>
  <c r="W238" i="11"/>
  <c r="W204" i="11"/>
  <c r="W330" i="11"/>
  <c r="W302" i="11"/>
  <c r="W352" i="11"/>
  <c r="W360" i="11"/>
  <c r="W386" i="11"/>
  <c r="W336" i="11"/>
  <c r="W350" i="11"/>
  <c r="W298" i="11"/>
  <c r="W472" i="11"/>
  <c r="W402" i="11"/>
  <c r="W474" i="11"/>
  <c r="W490" i="11"/>
  <c r="W418" i="11"/>
  <c r="W454" i="11"/>
  <c r="W398" i="11"/>
  <c r="W422" i="11"/>
  <c r="W456" i="11"/>
  <c r="W478" i="11"/>
  <c r="W529" i="11"/>
  <c r="W505" i="11"/>
  <c r="W537" i="11"/>
  <c r="W525" i="11"/>
  <c r="W547" i="11"/>
  <c r="W541" i="11"/>
  <c r="W557" i="11"/>
  <c r="W598" i="11"/>
  <c r="W621" i="11"/>
  <c r="W655" i="11"/>
  <c r="W661" i="11"/>
  <c r="W643" i="11"/>
  <c r="W711" i="11"/>
  <c r="W682" i="11"/>
  <c r="W726" i="11"/>
  <c r="W740" i="11"/>
  <c r="W747" i="11"/>
  <c r="W519" i="11"/>
  <c r="W594" i="11"/>
  <c r="W649" i="11"/>
  <c r="W652" i="11"/>
  <c r="W688" i="11"/>
  <c r="W698" i="11"/>
  <c r="W728" i="11"/>
  <c r="W712" i="11"/>
  <c r="W31" i="11"/>
  <c r="W27" i="11"/>
  <c r="W45" i="11"/>
  <c r="W73" i="11"/>
  <c r="W101" i="11"/>
  <c r="W119" i="11"/>
  <c r="W141" i="11"/>
  <c r="W99" i="11"/>
  <c r="W63" i="11"/>
  <c r="W75" i="11"/>
  <c r="W95" i="11"/>
  <c r="W133" i="11"/>
  <c r="W151" i="11"/>
  <c r="W65" i="11"/>
  <c r="W135" i="11"/>
  <c r="W186" i="11"/>
  <c r="W242" i="11"/>
  <c r="W266" i="11"/>
  <c r="W230" i="11"/>
  <c r="W270" i="11"/>
  <c r="W190" i="11"/>
  <c r="W244" i="11"/>
  <c r="W174" i="11"/>
  <c r="W192" i="11"/>
  <c r="W224" i="11"/>
  <c r="W390" i="11"/>
  <c r="W354" i="11"/>
  <c r="W324" i="11"/>
  <c r="W340" i="11"/>
  <c r="W372" i="11"/>
  <c r="W290" i="11"/>
  <c r="W326" i="11"/>
  <c r="W364" i="11"/>
  <c r="W430" i="11"/>
  <c r="W440" i="11"/>
  <c r="W404" i="11"/>
  <c r="W444" i="11"/>
  <c r="W434" i="11"/>
  <c r="W492" i="11"/>
  <c r="W406" i="11"/>
  <c r="W592" i="11"/>
  <c r="W627" i="11"/>
  <c r="W716" i="11"/>
  <c r="W733" i="11"/>
  <c r="W17" i="11"/>
  <c r="W33" i="11"/>
  <c r="W49" i="11"/>
  <c r="W37" i="11"/>
  <c r="W47" i="11"/>
  <c r="W79" i="11"/>
  <c r="W103" i="11"/>
  <c r="W129" i="11"/>
  <c r="W167" i="11"/>
  <c r="W55" i="11"/>
  <c r="W81" i="11"/>
  <c r="W105" i="11"/>
  <c r="W83" i="11"/>
  <c r="W117" i="11"/>
  <c r="W123" i="11"/>
  <c r="W161" i="11"/>
  <c r="W194" i="11"/>
  <c r="W208" i="11"/>
  <c r="W220" i="11"/>
  <c r="W268" i="11"/>
  <c r="W188" i="11"/>
  <c r="W234" i="11"/>
  <c r="W272" i="11"/>
  <c r="W198" i="11"/>
  <c r="W218" i="11"/>
  <c r="W264" i="11"/>
  <c r="W176" i="11"/>
  <c r="W226" i="11"/>
  <c r="W256" i="11"/>
  <c r="W284" i="11"/>
  <c r="W292" i="11"/>
  <c r="W322" i="11"/>
  <c r="W376" i="11"/>
  <c r="W286" i="11"/>
  <c r="W310" i="11"/>
  <c r="W356" i="11"/>
  <c r="W380" i="11"/>
  <c r="W304" i="11"/>
  <c r="W312" i="11"/>
  <c r="W374" i="11"/>
  <c r="W314" i="11"/>
  <c r="W370" i="11"/>
  <c r="W394" i="11"/>
  <c r="W414" i="11"/>
  <c r="W432" i="11"/>
  <c r="W450" i="11"/>
  <c r="W464" i="11"/>
  <c r="W416" i="11"/>
  <c r="W446" i="11"/>
  <c r="W482" i="11"/>
  <c r="W396" i="11"/>
  <c r="W462" i="11"/>
  <c r="W466" i="11"/>
  <c r="W486" i="11"/>
  <c r="W535" i="11"/>
  <c r="W497" i="11"/>
  <c r="W521" i="11"/>
  <c r="W533" i="11"/>
  <c r="W551" i="11"/>
  <c r="W539" i="11"/>
  <c r="W583" i="11"/>
  <c r="W602" i="11"/>
  <c r="W603" i="11"/>
  <c r="W689" i="11"/>
  <c r="W678" i="11"/>
  <c r="W617" i="11"/>
  <c r="W662" i="11"/>
  <c r="W647" i="11"/>
  <c r="W669" i="11"/>
  <c r="W637" i="11"/>
  <c r="W651" i="11"/>
  <c r="W702" i="11"/>
  <c r="W692" i="11"/>
  <c r="W722" i="11"/>
  <c r="W706" i="11"/>
  <c r="W725" i="11"/>
  <c r="W739" i="11"/>
  <c r="W559" i="11"/>
  <c r="W670" i="11"/>
  <c r="W635" i="11"/>
  <c r="W674" i="11"/>
  <c r="W665" i="11"/>
  <c r="W19" i="11"/>
  <c r="W21" i="11"/>
  <c r="W35" i="11"/>
  <c r="W51" i="11"/>
  <c r="W39" i="11"/>
  <c r="W109" i="11"/>
  <c r="W137" i="11"/>
  <c r="W147" i="11"/>
  <c r="W169" i="11"/>
  <c r="W57" i="11"/>
  <c r="W121" i="11"/>
  <c r="W165" i="11"/>
  <c r="W77" i="11"/>
  <c r="W91" i="11"/>
  <c r="W125" i="11"/>
  <c r="W153" i="11"/>
  <c r="W180" i="11"/>
  <c r="W196" i="11"/>
  <c r="W214" i="11"/>
  <c r="W228" i="11"/>
  <c r="W182" i="11"/>
  <c r="W210" i="11"/>
  <c r="W250" i="11"/>
  <c r="W274" i="11"/>
  <c r="W172" i="11"/>
  <c r="W222" i="11"/>
  <c r="W252" i="11"/>
  <c r="W276" i="11"/>
  <c r="W178" i="11"/>
  <c r="W206" i="11"/>
  <c r="W232" i="11"/>
  <c r="W262" i="11"/>
  <c r="W300" i="11"/>
  <c r="W328" i="11"/>
  <c r="W338" i="11"/>
  <c r="W378" i="11"/>
  <c r="W318" i="11"/>
  <c r="W348" i="11"/>
  <c r="W358" i="11"/>
  <c r="W384" i="11"/>
  <c r="W288" i="11"/>
  <c r="W306" i="11"/>
  <c r="W334" i="11"/>
  <c r="W362" i="11"/>
  <c r="W382" i="11"/>
  <c r="W316" i="11"/>
  <c r="W342" i="11"/>
  <c r="W400" i="11"/>
  <c r="W424" i="11"/>
  <c r="W458" i="11"/>
  <c r="W468" i="11"/>
  <c r="W420" i="11"/>
  <c r="W452" i="11"/>
  <c r="W442" i="11"/>
  <c r="W484" i="11"/>
  <c r="W392" i="11"/>
  <c r="W412" i="11"/>
  <c r="W448" i="11"/>
  <c r="W470" i="11"/>
  <c r="W493" i="11"/>
  <c r="W503" i="11"/>
  <c r="W527" i="11"/>
  <c r="W495" i="11"/>
  <c r="W501" i="11"/>
  <c r="W523" i="11"/>
  <c r="W561" i="11"/>
  <c r="W553" i="11"/>
  <c r="W549" i="11"/>
  <c r="W577" i="11"/>
  <c r="W543" i="11"/>
  <c r="W573" i="11"/>
  <c r="W597" i="11"/>
  <c r="W586" i="11"/>
  <c r="W596" i="11"/>
  <c r="W631" i="11"/>
  <c r="W613" i="11"/>
  <c r="W653" i="11"/>
  <c r="W644" i="11"/>
  <c r="W673" i="11"/>
  <c r="W734" i="11"/>
  <c r="W708" i="11"/>
  <c r="W720" i="11"/>
  <c r="W749" i="11"/>
  <c r="W729" i="11"/>
  <c r="W730" i="11"/>
  <c r="W744" i="11"/>
  <c r="W735" i="11"/>
  <c r="W743" i="11"/>
  <c r="W509" i="11"/>
  <c r="W563" i="11"/>
  <c r="W565" i="11"/>
  <c r="W571" i="11"/>
  <c r="W687" i="11"/>
  <c r="W677" i="11"/>
  <c r="W666" i="11"/>
  <c r="W638" i="11"/>
  <c r="W731" i="11"/>
  <c r="W476" i="11"/>
  <c r="W480" i="11"/>
  <c r="W513" i="11"/>
  <c r="W507" i="11"/>
  <c r="W511" i="11"/>
  <c r="W575" i="11"/>
  <c r="W555" i="11"/>
  <c r="W590" i="11"/>
  <c r="W599" i="11"/>
  <c r="W648" i="11"/>
  <c r="W681" i="11"/>
  <c r="W748" i="11"/>
  <c r="E680" i="8"/>
  <c r="E582" i="8"/>
  <c r="E424" i="8"/>
  <c r="E80" i="8"/>
  <c r="E72" i="8"/>
  <c r="E51" i="8"/>
  <c r="E40" i="8"/>
  <c r="E36" i="8"/>
  <c r="E731" i="8"/>
  <c r="E727" i="8"/>
  <c r="E723" i="8"/>
  <c r="E719" i="8"/>
  <c r="E715" i="8"/>
  <c r="E711" i="8"/>
  <c r="E707" i="8"/>
  <c r="E703" i="8"/>
  <c r="E400" i="8"/>
  <c r="E355" i="8"/>
  <c r="E351" i="8"/>
  <c r="E289" i="8"/>
  <c r="E285" i="8"/>
  <c r="E281" i="8"/>
  <c r="E178" i="8"/>
  <c r="E170" i="8"/>
  <c r="E742" i="8"/>
  <c r="E738" i="8"/>
  <c r="E382" i="8"/>
  <c r="E378" i="8"/>
  <c r="E374" i="8"/>
  <c r="E370" i="8"/>
  <c r="E352" i="8"/>
  <c r="E324" i="8"/>
  <c r="E288" i="8"/>
  <c r="E284" i="8"/>
  <c r="E269" i="8"/>
  <c r="E265" i="8"/>
  <c r="E261" i="8"/>
  <c r="E212" i="8"/>
  <c r="E748" i="8"/>
  <c r="E565" i="8"/>
  <c r="E390" i="8"/>
  <c r="E251" i="8"/>
  <c r="E651" i="8"/>
  <c r="E649" i="8"/>
  <c r="E611" i="8"/>
  <c r="E603" i="8"/>
  <c r="E599" i="8"/>
  <c r="E521" i="8"/>
  <c r="E431" i="8"/>
  <c r="E427" i="8"/>
  <c r="E404" i="8"/>
  <c r="E167" i="8"/>
  <c r="E166" i="8"/>
  <c r="E162" i="8"/>
  <c r="E160" i="8"/>
  <c r="E595" i="8"/>
  <c r="E591" i="8"/>
  <c r="E584" i="8"/>
  <c r="E545" i="8"/>
  <c r="E542" i="8"/>
  <c r="E538" i="8"/>
  <c r="E534" i="8"/>
  <c r="E528" i="8"/>
  <c r="E402" i="8"/>
  <c r="E385" i="8"/>
  <c r="E381" i="8"/>
  <c r="E377" i="8"/>
  <c r="E373" i="8"/>
  <c r="E345" i="8"/>
  <c r="E342" i="8"/>
  <c r="E338" i="8"/>
  <c r="E334" i="8"/>
  <c r="E302" i="8"/>
  <c r="E298" i="8"/>
  <c r="E296" i="8"/>
  <c r="E255" i="8"/>
  <c r="E254" i="8"/>
  <c r="E243" i="8"/>
  <c r="E239" i="8"/>
  <c r="E235" i="8"/>
  <c r="E231" i="8"/>
  <c r="E205" i="8"/>
  <c r="E133" i="8"/>
  <c r="E131" i="8"/>
  <c r="E130" i="8"/>
  <c r="E129" i="8"/>
  <c r="E125" i="8"/>
  <c r="E123" i="8"/>
  <c r="E117" i="8"/>
  <c r="E64" i="8"/>
  <c r="E57" i="8"/>
  <c r="E653" i="8"/>
  <c r="E561" i="8"/>
  <c r="E551" i="8"/>
  <c r="E524" i="8"/>
  <c r="E152" i="8"/>
  <c r="E148" i="8"/>
  <c r="E77" i="8"/>
  <c r="E744" i="8"/>
  <c r="E740" i="8"/>
  <c r="E732" i="8"/>
  <c r="E724" i="8"/>
  <c r="E720" i="8"/>
  <c r="E716" i="8"/>
  <c r="E708" i="8"/>
  <c r="E704" i="8"/>
  <c r="E700" i="8"/>
  <c r="E685" i="8"/>
  <c r="E676" i="8"/>
  <c r="E672" i="8"/>
  <c r="E668" i="8"/>
  <c r="E664" i="8"/>
  <c r="E660" i="8"/>
  <c r="E654" i="8"/>
  <c r="E420" i="8"/>
  <c r="E361" i="8"/>
  <c r="E32" i="8"/>
  <c r="E635" i="8"/>
  <c r="E631" i="8"/>
  <c r="E522" i="8"/>
  <c r="E491" i="8"/>
  <c r="E483" i="8"/>
  <c r="E479" i="8"/>
  <c r="E475" i="8"/>
  <c r="E471" i="8"/>
  <c r="E467" i="8"/>
  <c r="E463" i="8"/>
  <c r="E398" i="8"/>
  <c r="E397" i="8"/>
  <c r="E392" i="8"/>
  <c r="E204" i="8"/>
  <c r="E180" i="8"/>
  <c r="E747" i="8"/>
  <c r="E746" i="8"/>
  <c r="E693" i="8"/>
  <c r="E692" i="8"/>
  <c r="E688" i="8"/>
  <c r="E655" i="8"/>
  <c r="E646" i="8"/>
  <c r="E642" i="8"/>
  <c r="E618" i="8"/>
  <c r="E614" i="8"/>
  <c r="E610" i="8"/>
  <c r="E583" i="8"/>
  <c r="E558" i="8"/>
  <c r="E554" i="8"/>
  <c r="E550" i="8"/>
  <c r="E512" i="8"/>
  <c r="E508" i="8"/>
  <c r="E504" i="8"/>
  <c r="E500" i="8"/>
  <c r="E494" i="8"/>
  <c r="E490" i="8"/>
  <c r="E395" i="8"/>
  <c r="E347" i="8"/>
  <c r="E346" i="8"/>
  <c r="E320" i="8"/>
  <c r="E304" i="8"/>
  <c r="E303" i="8"/>
  <c r="E164" i="8"/>
  <c r="E127" i="8"/>
  <c r="E115" i="8"/>
  <c r="E114" i="8"/>
  <c r="E74" i="8"/>
  <c r="E59" i="8"/>
  <c r="E46" i="8"/>
  <c r="E19" i="8"/>
  <c r="E739" i="8"/>
  <c r="E699" i="8"/>
  <c r="E627" i="8"/>
  <c r="E623" i="8"/>
  <c r="E546" i="8"/>
  <c r="E526" i="8"/>
  <c r="E517" i="8"/>
  <c r="E416" i="8"/>
  <c r="E412" i="8"/>
  <c r="E244" i="8"/>
  <c r="E240" i="8"/>
  <c r="E236" i="8"/>
  <c r="E232" i="8"/>
  <c r="E228" i="8"/>
  <c r="E224" i="8"/>
  <c r="E220" i="8"/>
  <c r="E210" i="8"/>
  <c r="E209" i="8"/>
  <c r="E179" i="8"/>
  <c r="E176" i="8"/>
  <c r="E175" i="8"/>
  <c r="E153" i="8"/>
  <c r="E149" i="8"/>
  <c r="E139" i="8"/>
  <c r="E138" i="8"/>
  <c r="E119" i="8"/>
  <c r="E728" i="8"/>
  <c r="E712" i="8"/>
  <c r="E696" i="8"/>
  <c r="E421" i="8"/>
  <c r="E417" i="8"/>
  <c r="E413" i="8"/>
  <c r="E363" i="8"/>
  <c r="E362" i="8"/>
  <c r="E357" i="8"/>
  <c r="E300" i="8"/>
  <c r="E227" i="8"/>
  <c r="E223" i="8"/>
  <c r="E219" i="8"/>
  <c r="E100" i="8"/>
  <c r="E96" i="8"/>
  <c r="E92" i="8"/>
  <c r="E88" i="8"/>
  <c r="E28" i="8"/>
  <c r="E691" i="8"/>
  <c r="E687" i="8"/>
  <c r="E650" i="8"/>
  <c r="E645" i="8"/>
  <c r="E641" i="8"/>
  <c r="E617" i="8"/>
  <c r="E613" i="8"/>
  <c r="E562" i="8"/>
  <c r="E557" i="8"/>
  <c r="E553" i="8"/>
  <c r="E547" i="8"/>
  <c r="E525" i="8"/>
  <c r="E493" i="8"/>
  <c r="E369" i="8"/>
  <c r="E328" i="8"/>
  <c r="E327" i="8"/>
  <c r="E280" i="8"/>
  <c r="E247" i="8"/>
  <c r="E206" i="8"/>
  <c r="E172" i="8"/>
  <c r="E135" i="8"/>
  <c r="E122" i="8"/>
  <c r="E121" i="8"/>
  <c r="E82" i="8"/>
  <c r="E78" i="8"/>
  <c r="E55" i="8"/>
  <c r="E54" i="8"/>
  <c r="E741" i="8"/>
  <c r="E733" i="8"/>
  <c r="E743" i="8"/>
  <c r="E734" i="8"/>
  <c r="E730" i="8"/>
  <c r="E726" i="8"/>
  <c r="E722" i="8"/>
  <c r="E718" i="8"/>
  <c r="E714" i="8"/>
  <c r="E710" i="8"/>
  <c r="E706" i="8"/>
  <c r="E702" i="8"/>
  <c r="E698" i="8"/>
  <c r="E647" i="8"/>
  <c r="E637" i="8"/>
  <c r="E633" i="8"/>
  <c r="E629" i="8"/>
  <c r="E625" i="8"/>
  <c r="E619" i="8"/>
  <c r="E580" i="8"/>
  <c r="E559" i="8"/>
  <c r="E540" i="8"/>
  <c r="E536" i="8"/>
  <c r="E532" i="8"/>
  <c r="E518" i="8"/>
  <c r="E516" i="8"/>
  <c r="E457" i="8"/>
  <c r="E453" i="8"/>
  <c r="E449" i="8"/>
  <c r="E445" i="8"/>
  <c r="E441" i="8"/>
  <c r="E563" i="8"/>
  <c r="E745" i="8"/>
  <c r="E690" i="8"/>
  <c r="E689" i="8"/>
  <c r="E678" i="8"/>
  <c r="E674" i="8"/>
  <c r="E670" i="8"/>
  <c r="E666" i="8"/>
  <c r="E662" i="8"/>
  <c r="E658" i="8"/>
  <c r="E643" i="8"/>
  <c r="E615" i="8"/>
  <c r="E605" i="8"/>
  <c r="E601" i="8"/>
  <c r="E597" i="8"/>
  <c r="E593" i="8"/>
  <c r="E589" i="8"/>
  <c r="E577" i="8"/>
  <c r="E573" i="8"/>
  <c r="E569" i="8"/>
  <c r="E555" i="8"/>
  <c r="E510" i="8"/>
  <c r="E506" i="8"/>
  <c r="E502" i="8"/>
  <c r="E495" i="8"/>
  <c r="E485" i="8"/>
  <c r="E481" i="8"/>
  <c r="E477" i="8"/>
  <c r="E473" i="8"/>
  <c r="E469" i="8"/>
  <c r="E465" i="8"/>
  <c r="E461" i="8"/>
  <c r="E729" i="8"/>
  <c r="E725" i="8"/>
  <c r="E721" i="8"/>
  <c r="E717" i="8"/>
  <c r="E713" i="8"/>
  <c r="E709" i="8"/>
  <c r="E705" i="8"/>
  <c r="E701" i="8"/>
  <c r="E697" i="8"/>
  <c r="E686" i="8"/>
  <c r="E677" i="8"/>
  <c r="E673" i="8"/>
  <c r="E669" i="8"/>
  <c r="E665" i="8"/>
  <c r="E661" i="8"/>
  <c r="E652" i="8"/>
  <c r="E644" i="8"/>
  <c r="E636" i="8"/>
  <c r="E632" i="8"/>
  <c r="E628" i="8"/>
  <c r="E624" i="8"/>
  <c r="E616" i="8"/>
  <c r="E602" i="8"/>
  <c r="E598" i="8"/>
  <c r="E594" i="8"/>
  <c r="E590" i="8"/>
  <c r="E581" i="8"/>
  <c r="E574" i="8"/>
  <c r="E570" i="8"/>
  <c r="E560" i="8"/>
  <c r="E552" i="8"/>
  <c r="E539" i="8"/>
  <c r="E535" i="8"/>
  <c r="E531" i="8"/>
  <c r="E527" i="8"/>
  <c r="E519" i="8"/>
  <c r="E511" i="8"/>
  <c r="E507" i="8"/>
  <c r="E503" i="8"/>
  <c r="E496" i="8"/>
  <c r="E482" i="8"/>
  <c r="E478" i="8"/>
  <c r="E474" i="8"/>
  <c r="E470" i="8"/>
  <c r="E466" i="8"/>
  <c r="E462" i="8"/>
  <c r="E405" i="8"/>
  <c r="E394" i="8"/>
  <c r="E389" i="8"/>
  <c r="E388" i="8"/>
  <c r="E353" i="8"/>
  <c r="E326" i="8"/>
  <c r="E113" i="8"/>
  <c r="E70" i="8"/>
  <c r="E16" i="8"/>
  <c r="E409" i="8"/>
  <c r="E396" i="8"/>
  <c r="E360" i="8"/>
  <c r="E359" i="8"/>
  <c r="E354" i="8"/>
  <c r="E253" i="8"/>
  <c r="E208" i="8"/>
  <c r="E174" i="8"/>
  <c r="E137" i="8"/>
  <c r="E84" i="8"/>
  <c r="E53" i="8"/>
  <c r="E679" i="8"/>
  <c r="E675" i="8"/>
  <c r="E671" i="8"/>
  <c r="E667" i="8"/>
  <c r="E663" i="8"/>
  <c r="E659" i="8"/>
  <c r="E648" i="8"/>
  <c r="E634" i="8"/>
  <c r="E630" i="8"/>
  <c r="E626" i="8"/>
  <c r="E612" i="8"/>
  <c r="E604" i="8"/>
  <c r="E600" i="8"/>
  <c r="E596" i="8"/>
  <c r="E592" i="8"/>
  <c r="E585" i="8"/>
  <c r="E576" i="8"/>
  <c r="E572" i="8"/>
  <c r="E568" i="8"/>
  <c r="E564" i="8"/>
  <c r="E556" i="8"/>
  <c r="E548" i="8"/>
  <c r="E541" i="8"/>
  <c r="E537" i="8"/>
  <c r="E533" i="8"/>
  <c r="E523" i="8"/>
  <c r="E513" i="8"/>
  <c r="E509" i="8"/>
  <c r="E505" i="8"/>
  <c r="E501" i="8"/>
  <c r="E492" i="8"/>
  <c r="E484" i="8"/>
  <c r="E480" i="8"/>
  <c r="E476" i="8"/>
  <c r="E472" i="8"/>
  <c r="E468" i="8"/>
  <c r="E464" i="8"/>
  <c r="E456" i="8"/>
  <c r="E452" i="8"/>
  <c r="E448" i="8"/>
  <c r="E444" i="8"/>
  <c r="E440" i="8"/>
  <c r="E434" i="8"/>
  <c r="E433" i="8"/>
  <c r="E428" i="8"/>
  <c r="E403" i="8"/>
  <c r="E202" i="8"/>
  <c r="E76" i="8"/>
  <c r="E47" i="8"/>
  <c r="E45" i="8"/>
  <c r="E18" i="8"/>
  <c r="E430" i="8"/>
  <c r="E422" i="8"/>
  <c r="E418" i="8"/>
  <c r="E414" i="8"/>
  <c r="E410" i="8"/>
  <c r="E399" i="8"/>
  <c r="E391" i="8"/>
  <c r="E383" i="8"/>
  <c r="E379" i="8"/>
  <c r="E375" i="8"/>
  <c r="E371" i="8"/>
  <c r="E364" i="8"/>
  <c r="E356" i="8"/>
  <c r="E348" i="8"/>
  <c r="E340" i="8"/>
  <c r="E336" i="8"/>
  <c r="E329" i="8"/>
  <c r="E321" i="8"/>
  <c r="E316" i="8"/>
  <c r="E312" i="8"/>
  <c r="E305" i="8"/>
  <c r="E297" i="8"/>
  <c r="E279" i="8"/>
  <c r="E274" i="8"/>
  <c r="E270" i="8"/>
  <c r="E266" i="8"/>
  <c r="E262" i="8"/>
  <c r="E256" i="8"/>
  <c r="E248" i="8"/>
  <c r="E242" i="8"/>
  <c r="E238" i="8"/>
  <c r="E234" i="8"/>
  <c r="E230" i="8"/>
  <c r="E226" i="8"/>
  <c r="E222" i="8"/>
  <c r="E218" i="8"/>
  <c r="E211" i="8"/>
  <c r="E197" i="8"/>
  <c r="E193" i="8"/>
  <c r="E189" i="8"/>
  <c r="E185" i="8"/>
  <c r="E177" i="8"/>
  <c r="E161" i="8"/>
  <c r="E155" i="8"/>
  <c r="E151" i="8"/>
  <c r="E147" i="8"/>
  <c r="E140" i="8"/>
  <c r="E132" i="8"/>
  <c r="E124" i="8"/>
  <c r="E116" i="8"/>
  <c r="E79" i="8"/>
  <c r="E71" i="8"/>
  <c r="E65" i="8"/>
  <c r="E56" i="8"/>
  <c r="E48" i="8"/>
  <c r="E41" i="8"/>
  <c r="E37" i="8"/>
  <c r="E33" i="8"/>
  <c r="E29" i="8"/>
  <c r="E25" i="8"/>
  <c r="E21" i="8"/>
  <c r="E432" i="8"/>
  <c r="E401" i="8"/>
  <c r="E393" i="8"/>
  <c r="E358" i="8"/>
  <c r="E350" i="8"/>
  <c r="E323" i="8"/>
  <c r="E313" i="8"/>
  <c r="E309" i="8"/>
  <c r="E299" i="8"/>
  <c r="E287" i="8"/>
  <c r="E283" i="8"/>
  <c r="E275" i="8"/>
  <c r="E271" i="8"/>
  <c r="E267" i="8"/>
  <c r="E263" i="8"/>
  <c r="E250" i="8"/>
  <c r="E241" i="8"/>
  <c r="E237" i="8"/>
  <c r="E233" i="8"/>
  <c r="E229" i="8"/>
  <c r="E225" i="8"/>
  <c r="E221" i="8"/>
  <c r="E217" i="8"/>
  <c r="E213" i="8"/>
  <c r="E198" i="8"/>
  <c r="E194" i="8"/>
  <c r="E190" i="8"/>
  <c r="E171" i="8"/>
  <c r="E163" i="8"/>
  <c r="E154" i="8"/>
  <c r="E150" i="8"/>
  <c r="E146" i="8"/>
  <c r="E142" i="8"/>
  <c r="E134" i="8"/>
  <c r="E126" i="8"/>
  <c r="E118" i="8"/>
  <c r="E106" i="8"/>
  <c r="E102" i="8"/>
  <c r="E98" i="8"/>
  <c r="E94" i="8"/>
  <c r="E90" i="8"/>
  <c r="E81" i="8"/>
  <c r="E73" i="8"/>
  <c r="E58" i="8"/>
  <c r="E50" i="8"/>
  <c r="E38" i="8"/>
  <c r="E34" i="8"/>
  <c r="E30" i="8"/>
  <c r="E26" i="8"/>
  <c r="E325" i="8"/>
  <c r="E301" i="8"/>
  <c r="E252" i="8"/>
  <c r="E165" i="8"/>
  <c r="E136" i="8"/>
  <c r="E128" i="8"/>
  <c r="E120" i="8"/>
  <c r="E107" i="8"/>
  <c r="E103" i="8"/>
  <c r="E99" i="8"/>
  <c r="E95" i="8"/>
  <c r="E91" i="8"/>
  <c r="E87" i="8"/>
  <c r="E83" i="8"/>
  <c r="E75" i="8"/>
  <c r="E67" i="8"/>
  <c r="E63" i="8"/>
  <c r="E52" i="8"/>
  <c r="E17" i="8"/>
  <c r="E437" i="8"/>
  <c r="E112" i="8"/>
  <c r="E588" i="8"/>
  <c r="E499" i="8"/>
  <c r="E460" i="8"/>
  <c r="E308" i="8"/>
  <c r="E737" i="8"/>
  <c r="E684" i="8"/>
  <c r="E640" i="8"/>
  <c r="E608" i="8"/>
  <c r="E488" i="8"/>
  <c r="E455" i="8"/>
  <c r="E451" i="8"/>
  <c r="E447" i="8"/>
  <c r="E443" i="8"/>
  <c r="E439" i="8"/>
  <c r="E423" i="8"/>
  <c r="E419" i="8"/>
  <c r="E415" i="8"/>
  <c r="E411" i="8"/>
  <c r="E384" i="8"/>
  <c r="E380" i="8"/>
  <c r="E376" i="8"/>
  <c r="E372" i="8"/>
  <c r="E368" i="8"/>
  <c r="E341" i="8"/>
  <c r="E337" i="8"/>
  <c r="E333" i="8"/>
  <c r="E315" i="8"/>
  <c r="E311" i="8"/>
  <c r="E454" i="8"/>
  <c r="E450" i="8"/>
  <c r="E446" i="8"/>
  <c r="E442" i="8"/>
  <c r="E438" i="8"/>
  <c r="E367" i="8"/>
  <c r="E332" i="8"/>
  <c r="E295" i="8"/>
  <c r="E290" i="8"/>
  <c r="E286" i="8"/>
  <c r="E282" i="8"/>
  <c r="E273" i="8"/>
  <c r="E203" i="8"/>
  <c r="E184" i="8"/>
  <c r="E173" i="8"/>
  <c r="E159" i="8"/>
  <c r="E145" i="8"/>
  <c r="E109" i="8"/>
  <c r="E105" i="8"/>
  <c r="E101" i="8"/>
  <c r="E97" i="8"/>
  <c r="E93" i="8"/>
  <c r="E89" i="8"/>
  <c r="E66" i="8"/>
  <c r="E62" i="8"/>
  <c r="E276" i="8"/>
  <c r="E272" i="8"/>
  <c r="E268" i="8"/>
  <c r="E264" i="8"/>
  <c r="E260" i="8"/>
  <c r="E196" i="8"/>
  <c r="E192" i="8"/>
  <c r="E188" i="8"/>
  <c r="E39" i="8"/>
  <c r="E35" i="8"/>
  <c r="E31" i="8"/>
  <c r="E27" i="8"/>
  <c r="E259" i="8"/>
  <c r="E216" i="8"/>
  <c r="E207" i="8"/>
  <c r="E201" i="8"/>
  <c r="E186" i="8"/>
  <c r="E169" i="8"/>
  <c r="E44" i="8"/>
  <c r="W588" i="11" l="1"/>
  <c r="W308" i="11"/>
  <c r="W43" i="11"/>
  <c r="W247" i="11"/>
  <c r="W345" i="11"/>
  <c r="W295" i="11"/>
  <c r="W658" i="11"/>
  <c r="W608" i="11"/>
  <c r="W684" i="11"/>
  <c r="W499" i="11"/>
  <c r="W145" i="11"/>
  <c r="W531" i="11"/>
  <c r="W388" i="11"/>
  <c r="W696" i="11"/>
  <c r="W87" i="11"/>
  <c r="W70" i="11"/>
  <c r="W112" i="11"/>
  <c r="W367" i="11"/>
  <c r="W437" i="11"/>
  <c r="W332" i="11"/>
  <c r="W737" i="11"/>
  <c r="W216" i="11"/>
  <c r="W15" i="11"/>
  <c r="W11" i="11" s="1"/>
  <c r="W61" i="11"/>
  <c r="W488" i="11"/>
  <c r="W580" i="11"/>
  <c r="W640" i="11"/>
  <c r="W623" i="11"/>
  <c r="W460" i="11"/>
  <c r="W320" i="11"/>
  <c r="W159" i="11"/>
  <c r="W184" i="11"/>
  <c r="W545" i="11"/>
  <c r="W24" i="11"/>
  <c r="W279" i="11"/>
  <c r="W201" i="11"/>
  <c r="W259" i="11"/>
  <c r="W409" i="11"/>
  <c r="W427" i="11"/>
  <c r="W516" i="11"/>
  <c r="W568" i="11"/>
  <c r="E11" i="8"/>
  <c r="M299" i="2" l="1"/>
  <c r="M298" i="2"/>
  <c r="M147" i="2"/>
  <c r="M233" i="2"/>
  <c r="M220" i="2"/>
  <c r="M128" i="2"/>
  <c r="M118" i="2"/>
  <c r="M106" i="2"/>
  <c r="M101" i="2"/>
  <c r="M85" i="2"/>
  <c r="M77" i="2"/>
  <c r="J740" i="3" l="1"/>
  <c r="J741" i="3"/>
  <c r="J742" i="3"/>
  <c r="J743" i="3"/>
  <c r="J744" i="3"/>
  <c r="J745" i="3"/>
  <c r="J746" i="3"/>
  <c r="J747" i="3"/>
  <c r="J748" i="3"/>
  <c r="J749" i="3"/>
  <c r="J739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698" i="3"/>
  <c r="J687" i="3"/>
  <c r="J688" i="3"/>
  <c r="J689" i="3"/>
  <c r="J690" i="3"/>
  <c r="J691" i="3"/>
  <c r="J692" i="3"/>
  <c r="J693" i="3"/>
  <c r="J694" i="3"/>
  <c r="J686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60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42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25" i="3"/>
  <c r="J611" i="3"/>
  <c r="J612" i="3"/>
  <c r="J613" i="3"/>
  <c r="J614" i="3"/>
  <c r="J615" i="3"/>
  <c r="J616" i="3"/>
  <c r="J617" i="3"/>
  <c r="J618" i="3"/>
  <c r="J619" i="3"/>
  <c r="J620" i="3"/>
  <c r="J61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590" i="3"/>
  <c r="J583" i="3"/>
  <c r="J584" i="3"/>
  <c r="J585" i="3"/>
  <c r="J586" i="3"/>
  <c r="J582" i="3"/>
  <c r="J571" i="3"/>
  <c r="J572" i="3"/>
  <c r="J573" i="3"/>
  <c r="J574" i="3"/>
  <c r="J575" i="3"/>
  <c r="J576" i="3"/>
  <c r="J577" i="3"/>
  <c r="J578" i="3"/>
  <c r="J570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47" i="3"/>
  <c r="J534" i="3"/>
  <c r="J535" i="3"/>
  <c r="J536" i="3"/>
  <c r="J537" i="3"/>
  <c r="J538" i="3"/>
  <c r="J539" i="3"/>
  <c r="J540" i="3"/>
  <c r="J541" i="3"/>
  <c r="J542" i="3"/>
  <c r="J543" i="3"/>
  <c r="J533" i="3"/>
  <c r="J519" i="3"/>
  <c r="J520" i="3"/>
  <c r="J521" i="3"/>
  <c r="J522" i="3"/>
  <c r="J523" i="3"/>
  <c r="J524" i="3"/>
  <c r="J525" i="3"/>
  <c r="J526" i="3"/>
  <c r="J527" i="3"/>
  <c r="J528" i="3"/>
  <c r="J529" i="3"/>
  <c r="J518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01" i="3"/>
  <c r="J491" i="3"/>
  <c r="J492" i="3"/>
  <c r="J493" i="3"/>
  <c r="J494" i="3"/>
  <c r="J495" i="3"/>
  <c r="J496" i="3"/>
  <c r="J497" i="3"/>
  <c r="J490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62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39" i="3"/>
  <c r="J430" i="3"/>
  <c r="J431" i="3"/>
  <c r="J432" i="3"/>
  <c r="J433" i="3"/>
  <c r="J434" i="3"/>
  <c r="J435" i="3"/>
  <c r="J429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11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390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69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47" i="3"/>
  <c r="J335" i="3"/>
  <c r="J336" i="3"/>
  <c r="J337" i="3"/>
  <c r="J338" i="3"/>
  <c r="J339" i="3"/>
  <c r="J340" i="3"/>
  <c r="J341" i="3"/>
  <c r="J342" i="3"/>
  <c r="J343" i="3"/>
  <c r="J334" i="3"/>
  <c r="J323" i="3"/>
  <c r="J324" i="3"/>
  <c r="J325" i="3"/>
  <c r="J326" i="3"/>
  <c r="J327" i="3"/>
  <c r="J328" i="3"/>
  <c r="J329" i="3"/>
  <c r="J330" i="3"/>
  <c r="J322" i="3"/>
  <c r="J311" i="3"/>
  <c r="J312" i="3"/>
  <c r="J313" i="3"/>
  <c r="J314" i="3"/>
  <c r="J315" i="3"/>
  <c r="J316" i="3"/>
  <c r="J317" i="3"/>
  <c r="J310" i="3"/>
  <c r="J298" i="3"/>
  <c r="J299" i="3"/>
  <c r="J300" i="3"/>
  <c r="J301" i="3"/>
  <c r="J302" i="3"/>
  <c r="J303" i="3"/>
  <c r="J304" i="3"/>
  <c r="J305" i="3"/>
  <c r="J306" i="3"/>
  <c r="J297" i="3"/>
  <c r="J282" i="3"/>
  <c r="J283" i="3"/>
  <c r="J284" i="3"/>
  <c r="J285" i="3"/>
  <c r="J286" i="3"/>
  <c r="J287" i="3"/>
  <c r="J288" i="3"/>
  <c r="J289" i="3"/>
  <c r="J290" i="3"/>
  <c r="J291" i="3"/>
  <c r="J28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61" i="3"/>
  <c r="J250" i="3"/>
  <c r="J251" i="3"/>
  <c r="J252" i="3"/>
  <c r="J253" i="3"/>
  <c r="J254" i="3"/>
  <c r="J255" i="3"/>
  <c r="J256" i="3"/>
  <c r="J257" i="3"/>
  <c r="J249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18" i="3"/>
  <c r="J204" i="3"/>
  <c r="J205" i="3"/>
  <c r="J206" i="3"/>
  <c r="J207" i="3"/>
  <c r="J208" i="3"/>
  <c r="J209" i="3"/>
  <c r="J210" i="3"/>
  <c r="J211" i="3"/>
  <c r="J212" i="3"/>
  <c r="J213" i="3"/>
  <c r="J214" i="3"/>
  <c r="J203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186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57" i="3"/>
  <c r="J156" i="3"/>
  <c r="J155" i="3"/>
  <c r="J154" i="3"/>
  <c r="J153" i="3"/>
  <c r="J152" i="3"/>
  <c r="J151" i="3"/>
  <c r="J150" i="3"/>
  <c r="J149" i="3"/>
  <c r="J148" i="3"/>
  <c r="J147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67" i="3"/>
  <c r="J66" i="3"/>
  <c r="J65" i="3"/>
  <c r="J64" i="3"/>
  <c r="J63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6" i="3"/>
  <c r="J22" i="3"/>
  <c r="J20" i="3"/>
  <c r="J19" i="3"/>
  <c r="J18" i="3"/>
  <c r="J17" i="3"/>
  <c r="J21" i="3"/>
  <c r="U61" i="1" l="1"/>
  <c r="I61" i="1"/>
  <c r="F26" i="4" l="1"/>
  <c r="F24" i="4"/>
  <c r="F22" i="4"/>
  <c r="F16" i="4"/>
  <c r="V740" i="2" l="1"/>
  <c r="V741" i="2"/>
  <c r="V742" i="2"/>
  <c r="V743" i="2"/>
  <c r="V744" i="2"/>
  <c r="V745" i="2"/>
  <c r="V746" i="2"/>
  <c r="V747" i="2"/>
  <c r="V748" i="2"/>
  <c r="V749" i="2"/>
  <c r="V739" i="2"/>
  <c r="V699" i="2"/>
  <c r="V700" i="2"/>
  <c r="V701" i="2"/>
  <c r="V702" i="2"/>
  <c r="V703" i="2"/>
  <c r="V704" i="2"/>
  <c r="V705" i="2"/>
  <c r="V706" i="2"/>
  <c r="V707" i="2"/>
  <c r="V708" i="2"/>
  <c r="V709" i="2"/>
  <c r="V710" i="2"/>
  <c r="V711" i="2"/>
  <c r="V712" i="2"/>
  <c r="V713" i="2"/>
  <c r="V714" i="2"/>
  <c r="V715" i="2"/>
  <c r="V716" i="2"/>
  <c r="V717" i="2"/>
  <c r="V718" i="2"/>
  <c r="V719" i="2"/>
  <c r="V720" i="2"/>
  <c r="V721" i="2"/>
  <c r="V722" i="2"/>
  <c r="V723" i="2"/>
  <c r="V724" i="2"/>
  <c r="V725" i="2"/>
  <c r="V726" i="2"/>
  <c r="V727" i="2"/>
  <c r="V728" i="2"/>
  <c r="V729" i="2"/>
  <c r="V730" i="2"/>
  <c r="V731" i="2"/>
  <c r="V732" i="2"/>
  <c r="V733" i="2"/>
  <c r="V734" i="2"/>
  <c r="V735" i="2"/>
  <c r="V698" i="2"/>
  <c r="V687" i="2"/>
  <c r="V688" i="2"/>
  <c r="V689" i="2"/>
  <c r="V690" i="2"/>
  <c r="V691" i="2"/>
  <c r="V692" i="2"/>
  <c r="V693" i="2"/>
  <c r="V694" i="2"/>
  <c r="V686" i="2"/>
  <c r="V661" i="2"/>
  <c r="V662" i="2"/>
  <c r="V663" i="2"/>
  <c r="V664" i="2"/>
  <c r="V665" i="2"/>
  <c r="V666" i="2"/>
  <c r="V667" i="2"/>
  <c r="V668" i="2"/>
  <c r="V669" i="2"/>
  <c r="V670" i="2"/>
  <c r="V671" i="2"/>
  <c r="V672" i="2"/>
  <c r="V673" i="2"/>
  <c r="V674" i="2"/>
  <c r="V675" i="2"/>
  <c r="V676" i="2"/>
  <c r="V677" i="2"/>
  <c r="V678" i="2"/>
  <c r="V679" i="2"/>
  <c r="V680" i="2"/>
  <c r="V681" i="2"/>
  <c r="V682" i="2"/>
  <c r="V660" i="2"/>
  <c r="V643" i="2"/>
  <c r="V644" i="2"/>
  <c r="V645" i="2"/>
  <c r="V646" i="2"/>
  <c r="V647" i="2"/>
  <c r="V648" i="2"/>
  <c r="V649" i="2"/>
  <c r="V650" i="2"/>
  <c r="V651" i="2"/>
  <c r="V652" i="2"/>
  <c r="V653" i="2"/>
  <c r="V654" i="2"/>
  <c r="V655" i="2"/>
  <c r="V656" i="2"/>
  <c r="V642" i="2"/>
  <c r="V626" i="2"/>
  <c r="V627" i="2"/>
  <c r="V628" i="2"/>
  <c r="V629" i="2"/>
  <c r="V630" i="2"/>
  <c r="V631" i="2"/>
  <c r="V632" i="2"/>
  <c r="V633" i="2"/>
  <c r="V634" i="2"/>
  <c r="V635" i="2"/>
  <c r="V636" i="2"/>
  <c r="V637" i="2"/>
  <c r="V638" i="2"/>
  <c r="V625" i="2"/>
  <c r="V611" i="2"/>
  <c r="V612" i="2"/>
  <c r="V613" i="2"/>
  <c r="V614" i="2"/>
  <c r="V615" i="2"/>
  <c r="V616" i="2"/>
  <c r="V617" i="2"/>
  <c r="V618" i="2"/>
  <c r="V619" i="2"/>
  <c r="V620" i="2"/>
  <c r="V621" i="2"/>
  <c r="V610" i="2"/>
  <c r="V591" i="2"/>
  <c r="V592" i="2"/>
  <c r="V593" i="2"/>
  <c r="V594" i="2"/>
  <c r="V595" i="2"/>
  <c r="V596" i="2"/>
  <c r="V597" i="2"/>
  <c r="V598" i="2"/>
  <c r="V599" i="2"/>
  <c r="V600" i="2"/>
  <c r="V601" i="2"/>
  <c r="V602" i="2"/>
  <c r="V603" i="2"/>
  <c r="V604" i="2"/>
  <c r="V605" i="2"/>
  <c r="V606" i="2"/>
  <c r="V590" i="2"/>
  <c r="V583" i="2"/>
  <c r="V584" i="2"/>
  <c r="V585" i="2"/>
  <c r="V586" i="2"/>
  <c r="V582" i="2"/>
  <c r="V571" i="2"/>
  <c r="V572" i="2"/>
  <c r="V573" i="2"/>
  <c r="V574" i="2"/>
  <c r="V575" i="2"/>
  <c r="V576" i="2"/>
  <c r="V577" i="2"/>
  <c r="V578" i="2"/>
  <c r="V570" i="2"/>
  <c r="V548" i="2"/>
  <c r="V549" i="2"/>
  <c r="V550" i="2"/>
  <c r="V551" i="2"/>
  <c r="V552" i="2"/>
  <c r="V553" i="2"/>
  <c r="V554" i="2"/>
  <c r="V555" i="2"/>
  <c r="V556" i="2"/>
  <c r="V557" i="2"/>
  <c r="V558" i="2"/>
  <c r="V559" i="2"/>
  <c r="V560" i="2"/>
  <c r="V561" i="2"/>
  <c r="V562" i="2"/>
  <c r="V563" i="2"/>
  <c r="V564" i="2"/>
  <c r="V565" i="2"/>
  <c r="V566" i="2"/>
  <c r="V547" i="2"/>
  <c r="V534" i="2"/>
  <c r="V535" i="2"/>
  <c r="V536" i="2"/>
  <c r="V537" i="2"/>
  <c r="V538" i="2"/>
  <c r="V539" i="2"/>
  <c r="V540" i="2"/>
  <c r="V541" i="2"/>
  <c r="V542" i="2"/>
  <c r="V543" i="2"/>
  <c r="V533" i="2"/>
  <c r="V519" i="2"/>
  <c r="V520" i="2"/>
  <c r="V521" i="2"/>
  <c r="V522" i="2"/>
  <c r="V523" i="2"/>
  <c r="V524" i="2"/>
  <c r="V525" i="2"/>
  <c r="V526" i="2"/>
  <c r="V527" i="2"/>
  <c r="V528" i="2"/>
  <c r="V529" i="2"/>
  <c r="V518" i="2"/>
  <c r="V502" i="2"/>
  <c r="V503" i="2"/>
  <c r="V504" i="2"/>
  <c r="V505" i="2"/>
  <c r="V506" i="2"/>
  <c r="V507" i="2"/>
  <c r="V508" i="2"/>
  <c r="V509" i="2"/>
  <c r="V510" i="2"/>
  <c r="V511" i="2"/>
  <c r="V512" i="2"/>
  <c r="V513" i="2"/>
  <c r="V514" i="2"/>
  <c r="V501" i="2"/>
  <c r="V491" i="2"/>
  <c r="V492" i="2"/>
  <c r="V493" i="2"/>
  <c r="V494" i="2"/>
  <c r="V495" i="2"/>
  <c r="V496" i="2"/>
  <c r="V497" i="2"/>
  <c r="V490" i="2"/>
  <c r="V463" i="2"/>
  <c r="V464" i="2"/>
  <c r="V465" i="2"/>
  <c r="V466" i="2"/>
  <c r="V467" i="2"/>
  <c r="V468" i="2"/>
  <c r="V469" i="2"/>
  <c r="V470" i="2"/>
  <c r="V471" i="2"/>
  <c r="V472" i="2"/>
  <c r="V473" i="2"/>
  <c r="V474" i="2"/>
  <c r="V475" i="2"/>
  <c r="V476" i="2"/>
  <c r="V477" i="2"/>
  <c r="V478" i="2"/>
  <c r="V479" i="2"/>
  <c r="V480" i="2"/>
  <c r="V481" i="2"/>
  <c r="V482" i="2"/>
  <c r="V483" i="2"/>
  <c r="V484" i="2"/>
  <c r="V485" i="2"/>
  <c r="V486" i="2"/>
  <c r="V462" i="2"/>
  <c r="V440" i="2"/>
  <c r="V441" i="2"/>
  <c r="V442" i="2"/>
  <c r="V443" i="2"/>
  <c r="V444" i="2"/>
  <c r="V445" i="2"/>
  <c r="V446" i="2"/>
  <c r="V447" i="2"/>
  <c r="V448" i="2"/>
  <c r="V449" i="2"/>
  <c r="V450" i="2"/>
  <c r="V451" i="2"/>
  <c r="V452" i="2"/>
  <c r="V453" i="2"/>
  <c r="V454" i="2"/>
  <c r="V455" i="2"/>
  <c r="V456" i="2"/>
  <c r="V457" i="2"/>
  <c r="V458" i="2"/>
  <c r="V439" i="2"/>
  <c r="V430" i="2"/>
  <c r="V431" i="2"/>
  <c r="V432" i="2"/>
  <c r="V433" i="2"/>
  <c r="V434" i="2"/>
  <c r="V435" i="2"/>
  <c r="V429" i="2"/>
  <c r="V412" i="2"/>
  <c r="V413" i="2"/>
  <c r="V414" i="2"/>
  <c r="V415" i="2"/>
  <c r="V416" i="2"/>
  <c r="V417" i="2"/>
  <c r="V418" i="2"/>
  <c r="V419" i="2"/>
  <c r="V420" i="2"/>
  <c r="V421" i="2"/>
  <c r="V422" i="2"/>
  <c r="V423" i="2"/>
  <c r="V424" i="2"/>
  <c r="V425" i="2"/>
  <c r="V411" i="2"/>
  <c r="V391" i="2"/>
  <c r="V392" i="2"/>
  <c r="V393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390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69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47" i="2"/>
  <c r="V335" i="2"/>
  <c r="V336" i="2"/>
  <c r="V337" i="2"/>
  <c r="V338" i="2"/>
  <c r="V339" i="2"/>
  <c r="V340" i="2"/>
  <c r="V341" i="2"/>
  <c r="V342" i="2"/>
  <c r="V343" i="2"/>
  <c r="V334" i="2"/>
  <c r="V323" i="2"/>
  <c r="V324" i="2"/>
  <c r="V325" i="2"/>
  <c r="V326" i="2"/>
  <c r="V327" i="2"/>
  <c r="V328" i="2"/>
  <c r="V329" i="2"/>
  <c r="V330" i="2"/>
  <c r="V322" i="2"/>
  <c r="V311" i="2"/>
  <c r="V312" i="2"/>
  <c r="V313" i="2"/>
  <c r="V314" i="2"/>
  <c r="V315" i="2"/>
  <c r="V316" i="2"/>
  <c r="V317" i="2"/>
  <c r="V318" i="2"/>
  <c r="V310" i="2"/>
  <c r="V298" i="2"/>
  <c r="V299" i="2"/>
  <c r="V300" i="2"/>
  <c r="V301" i="2"/>
  <c r="V302" i="2"/>
  <c r="V303" i="2"/>
  <c r="V304" i="2"/>
  <c r="V305" i="2"/>
  <c r="V306" i="2"/>
  <c r="V297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8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61" i="2"/>
  <c r="V250" i="2"/>
  <c r="V251" i="2"/>
  <c r="V252" i="2"/>
  <c r="V253" i="2"/>
  <c r="V254" i="2"/>
  <c r="V255" i="2"/>
  <c r="V256" i="2"/>
  <c r="V257" i="2"/>
  <c r="V249" i="2"/>
  <c r="V245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18" i="2"/>
  <c r="V204" i="2"/>
  <c r="V205" i="2"/>
  <c r="V206" i="2"/>
  <c r="V207" i="2"/>
  <c r="V208" i="2"/>
  <c r="V209" i="2"/>
  <c r="V210" i="2"/>
  <c r="V211" i="2"/>
  <c r="V212" i="2"/>
  <c r="V213" i="2"/>
  <c r="V214" i="2"/>
  <c r="V203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186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61" i="2"/>
  <c r="V148" i="2"/>
  <c r="V149" i="2"/>
  <c r="V150" i="2"/>
  <c r="V151" i="2"/>
  <c r="V152" i="2"/>
  <c r="V153" i="2"/>
  <c r="V154" i="2"/>
  <c r="V155" i="2"/>
  <c r="V156" i="2"/>
  <c r="V157" i="2"/>
  <c r="V147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14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89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72" i="2"/>
  <c r="V64" i="2"/>
  <c r="V65" i="2"/>
  <c r="V66" i="2"/>
  <c r="V67" i="2"/>
  <c r="V68" i="2"/>
  <c r="V63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45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26" i="2"/>
  <c r="V18" i="2"/>
  <c r="V19" i="2"/>
  <c r="V20" i="2"/>
  <c r="V21" i="2"/>
  <c r="V22" i="2"/>
  <c r="V17" i="2"/>
  <c r="AN658" i="2" l="1"/>
  <c r="AK658" i="2"/>
  <c r="AB658" i="2"/>
  <c r="AN608" i="2"/>
  <c r="AK608" i="2"/>
  <c r="AB608" i="2"/>
  <c r="AN308" i="2"/>
  <c r="AK308" i="2"/>
  <c r="AB308" i="2"/>
  <c r="AN279" i="2"/>
  <c r="AK279" i="2"/>
  <c r="AB279" i="2"/>
  <c r="AN159" i="2"/>
  <c r="AK159" i="2"/>
  <c r="AB159" i="2"/>
  <c r="AN61" i="2"/>
  <c r="AK61" i="2"/>
  <c r="AB61" i="2"/>
  <c r="V658" i="2"/>
  <c r="U658" i="2"/>
  <c r="T658" i="2"/>
  <c r="V608" i="2"/>
  <c r="U608" i="2"/>
  <c r="T608" i="2"/>
  <c r="V308" i="2"/>
  <c r="U308" i="2"/>
  <c r="T308" i="2"/>
  <c r="V279" i="2"/>
  <c r="U279" i="2"/>
  <c r="T279" i="2"/>
  <c r="V61" i="2"/>
  <c r="V159" i="2"/>
  <c r="U159" i="2"/>
  <c r="T159" i="2"/>
  <c r="U61" i="2"/>
  <c r="T61" i="2"/>
  <c r="U737" i="2" l="1"/>
  <c r="U696" i="2"/>
  <c r="U684" i="2"/>
  <c r="U640" i="2"/>
  <c r="U623" i="2"/>
  <c r="U588" i="2"/>
  <c r="U580" i="2"/>
  <c r="U568" i="2"/>
  <c r="U545" i="2"/>
  <c r="U531" i="2"/>
  <c r="U516" i="2"/>
  <c r="U499" i="2"/>
  <c r="U488" i="2"/>
  <c r="U460" i="2"/>
  <c r="U437" i="2"/>
  <c r="U427" i="2"/>
  <c r="U409" i="2"/>
  <c r="U388" i="2"/>
  <c r="U367" i="2"/>
  <c r="U345" i="2"/>
  <c r="U332" i="2"/>
  <c r="U320" i="2"/>
  <c r="U295" i="2"/>
  <c r="U259" i="2"/>
  <c r="U247" i="2"/>
  <c r="U216" i="2"/>
  <c r="U201" i="2"/>
  <c r="U184" i="2"/>
  <c r="U145" i="2"/>
  <c r="U112" i="2"/>
  <c r="U87" i="2"/>
  <c r="U70" i="2"/>
  <c r="U43" i="2"/>
  <c r="U24" i="2"/>
  <c r="U11" i="2" s="1"/>
  <c r="U15" i="2"/>
  <c r="T737" i="2"/>
  <c r="T696" i="2"/>
  <c r="T684" i="2"/>
  <c r="T640" i="2"/>
  <c r="T623" i="2"/>
  <c r="T588" i="2"/>
  <c r="T580" i="2"/>
  <c r="T568" i="2"/>
  <c r="T545" i="2"/>
  <c r="T531" i="2"/>
  <c r="T516" i="2"/>
  <c r="T499" i="2"/>
  <c r="T488" i="2"/>
  <c r="T460" i="2"/>
  <c r="T437" i="2"/>
  <c r="T427" i="2"/>
  <c r="T409" i="2"/>
  <c r="T388" i="2"/>
  <c r="T367" i="2"/>
  <c r="T345" i="2"/>
  <c r="T332" i="2"/>
  <c r="T320" i="2"/>
  <c r="T295" i="2"/>
  <c r="T259" i="2"/>
  <c r="T247" i="2"/>
  <c r="T216" i="2"/>
  <c r="T201" i="2"/>
  <c r="T184" i="2"/>
  <c r="T145" i="2"/>
  <c r="T112" i="2"/>
  <c r="T87" i="2"/>
  <c r="T70" i="2"/>
  <c r="T43" i="2"/>
  <c r="T24" i="2"/>
  <c r="T15" i="2"/>
  <c r="T11" i="2"/>
  <c r="V409" i="2" l="1"/>
  <c r="V247" i="2"/>
  <c r="AZ738" i="2"/>
  <c r="AZ697" i="2"/>
  <c r="AZ685" i="2"/>
  <c r="AZ659" i="2"/>
  <c r="AZ641" i="2"/>
  <c r="AZ624" i="2"/>
  <c r="AZ609" i="2"/>
  <c r="AZ589" i="2"/>
  <c r="AZ581" i="2"/>
  <c r="AZ569" i="2"/>
  <c r="AZ546" i="2"/>
  <c r="AZ532" i="2"/>
  <c r="AZ517" i="2"/>
  <c r="AZ500" i="2"/>
  <c r="AZ489" i="2"/>
  <c r="AZ461" i="2"/>
  <c r="AZ438" i="2"/>
  <c r="AZ428" i="2"/>
  <c r="AZ410" i="2"/>
  <c r="AZ389" i="2"/>
  <c r="AZ368" i="2"/>
  <c r="AZ346" i="2"/>
  <c r="AZ333" i="2"/>
  <c r="AZ321" i="2"/>
  <c r="AZ309" i="2"/>
  <c r="AZ296" i="2"/>
  <c r="AZ280" i="2"/>
  <c r="AZ260" i="2"/>
  <c r="AZ248" i="2"/>
  <c r="AZ217" i="2"/>
  <c r="AZ202" i="2"/>
  <c r="AZ185" i="2"/>
  <c r="AZ160" i="2"/>
  <c r="AZ146" i="2"/>
  <c r="AZ113" i="2"/>
  <c r="AZ88" i="2"/>
  <c r="AZ71" i="2"/>
  <c r="AZ62" i="2"/>
  <c r="AZ44" i="2"/>
  <c r="AZ25" i="2"/>
  <c r="AZ16" i="2"/>
  <c r="AY738" i="2"/>
  <c r="AY697" i="2"/>
  <c r="AY685" i="2"/>
  <c r="AY659" i="2"/>
  <c r="AY641" i="2"/>
  <c r="AY624" i="2"/>
  <c r="AY609" i="2"/>
  <c r="AY589" i="2"/>
  <c r="AY581" i="2"/>
  <c r="AY569" i="2"/>
  <c r="AY546" i="2"/>
  <c r="AY532" i="2"/>
  <c r="AY517" i="2"/>
  <c r="AY500" i="2"/>
  <c r="AY489" i="2"/>
  <c r="AY461" i="2"/>
  <c r="AY438" i="2"/>
  <c r="AY428" i="2"/>
  <c r="AY410" i="2"/>
  <c r="AY389" i="2"/>
  <c r="AY368" i="2"/>
  <c r="AY346" i="2"/>
  <c r="AY333" i="2"/>
  <c r="AY321" i="2"/>
  <c r="AY309" i="2"/>
  <c r="AY296" i="2"/>
  <c r="AY280" i="2"/>
  <c r="AY260" i="2"/>
  <c r="AY248" i="2"/>
  <c r="AY217" i="2"/>
  <c r="AY202" i="2"/>
  <c r="AY185" i="2"/>
  <c r="AY160" i="2"/>
  <c r="AY146" i="2"/>
  <c r="AY113" i="2"/>
  <c r="AY88" i="2"/>
  <c r="AY71" i="2"/>
  <c r="AY62" i="2"/>
  <c r="AY44" i="2"/>
  <c r="AY25" i="2"/>
  <c r="AY16" i="2"/>
  <c r="AV738" i="2"/>
  <c r="AV697" i="2"/>
  <c r="AV685" i="2"/>
  <c r="AV659" i="2"/>
  <c r="AV641" i="2"/>
  <c r="AV624" i="2"/>
  <c r="AV609" i="2"/>
  <c r="AV589" i="2"/>
  <c r="AV581" i="2"/>
  <c r="AV569" i="2"/>
  <c r="AV546" i="2"/>
  <c r="AV532" i="2"/>
  <c r="AV517" i="2"/>
  <c r="AV500" i="2"/>
  <c r="AV489" i="2"/>
  <c r="AV461" i="2"/>
  <c r="AV438" i="2"/>
  <c r="AV428" i="2"/>
  <c r="AV410" i="2"/>
  <c r="AV389" i="2"/>
  <c r="AV368" i="2"/>
  <c r="AV346" i="2"/>
  <c r="AV333" i="2"/>
  <c r="AV321" i="2"/>
  <c r="AV309" i="2"/>
  <c r="AV296" i="2"/>
  <c r="AV280" i="2"/>
  <c r="AV260" i="2"/>
  <c r="AV248" i="2"/>
  <c r="AV217" i="2"/>
  <c r="AV202" i="2"/>
  <c r="AV185" i="2"/>
  <c r="AV160" i="2"/>
  <c r="AV146" i="2"/>
  <c r="AV113" i="2"/>
  <c r="AV88" i="2"/>
  <c r="AV71" i="2"/>
  <c r="AV62" i="2"/>
  <c r="AV44" i="2"/>
  <c r="AV25" i="2"/>
  <c r="AV16" i="2"/>
  <c r="AU738" i="2"/>
  <c r="AU697" i="2"/>
  <c r="AU685" i="2"/>
  <c r="AU659" i="2"/>
  <c r="AU641" i="2"/>
  <c r="AU624" i="2"/>
  <c r="AU609" i="2"/>
  <c r="AU589" i="2"/>
  <c r="AU581" i="2"/>
  <c r="AU569" i="2"/>
  <c r="AU546" i="2"/>
  <c r="AU532" i="2"/>
  <c r="AU517" i="2"/>
  <c r="AU500" i="2"/>
  <c r="AU489" i="2"/>
  <c r="AU461" i="2"/>
  <c r="AU438" i="2"/>
  <c r="AU428" i="2"/>
  <c r="AU410" i="2"/>
  <c r="AU389" i="2"/>
  <c r="AU368" i="2"/>
  <c r="AU346" i="2"/>
  <c r="AU333" i="2"/>
  <c r="AU321" i="2"/>
  <c r="AU309" i="2"/>
  <c r="AU296" i="2"/>
  <c r="AU280" i="2"/>
  <c r="AU260" i="2"/>
  <c r="AU248" i="2"/>
  <c r="AU217" i="2"/>
  <c r="AU202" i="2"/>
  <c r="AU185" i="2"/>
  <c r="AU160" i="2"/>
  <c r="AU146" i="2"/>
  <c r="AU113" i="2"/>
  <c r="AU88" i="2"/>
  <c r="AU71" i="2"/>
  <c r="AU62" i="2"/>
  <c r="AU44" i="2"/>
  <c r="AU25" i="2"/>
  <c r="AU16" i="2"/>
  <c r="AR738" i="2"/>
  <c r="AR697" i="2"/>
  <c r="AR685" i="2"/>
  <c r="AR659" i="2"/>
  <c r="AR641" i="2"/>
  <c r="AR624" i="2"/>
  <c r="AR609" i="2"/>
  <c r="AR589" i="2"/>
  <c r="AR581" i="2"/>
  <c r="AR569" i="2"/>
  <c r="AR546" i="2"/>
  <c r="AR532" i="2"/>
  <c r="AR517" i="2"/>
  <c r="AR500" i="2"/>
  <c r="AR489" i="2"/>
  <c r="AR461" i="2"/>
  <c r="AR438" i="2"/>
  <c r="AR428" i="2"/>
  <c r="AR410" i="2"/>
  <c r="AR389" i="2"/>
  <c r="AR368" i="2"/>
  <c r="AR346" i="2"/>
  <c r="AR333" i="2"/>
  <c r="AR321" i="2"/>
  <c r="AR309" i="2"/>
  <c r="AR296" i="2"/>
  <c r="AR280" i="2"/>
  <c r="AR260" i="2"/>
  <c r="AR248" i="2"/>
  <c r="AR217" i="2"/>
  <c r="AR202" i="2"/>
  <c r="AR185" i="2"/>
  <c r="AR160" i="2"/>
  <c r="AR146" i="2"/>
  <c r="AR113" i="2"/>
  <c r="AR88" i="2"/>
  <c r="AR71" i="2"/>
  <c r="AR62" i="2"/>
  <c r="AR44" i="2"/>
  <c r="AR25" i="2"/>
  <c r="AR16" i="2"/>
  <c r="AQ738" i="2"/>
  <c r="AQ697" i="2"/>
  <c r="AQ685" i="2"/>
  <c r="AQ659" i="2"/>
  <c r="AQ641" i="2"/>
  <c r="AQ624" i="2"/>
  <c r="AQ609" i="2"/>
  <c r="AQ589" i="2"/>
  <c r="AQ581" i="2"/>
  <c r="AQ569" i="2"/>
  <c r="AQ546" i="2"/>
  <c r="AQ532" i="2"/>
  <c r="AQ517" i="2"/>
  <c r="AQ500" i="2"/>
  <c r="AQ489" i="2"/>
  <c r="AQ461" i="2"/>
  <c r="AQ438" i="2"/>
  <c r="AQ428" i="2"/>
  <c r="AQ410" i="2"/>
  <c r="AQ389" i="2"/>
  <c r="AQ368" i="2"/>
  <c r="AQ346" i="2"/>
  <c r="AQ333" i="2"/>
  <c r="AQ321" i="2"/>
  <c r="AQ309" i="2"/>
  <c r="AQ296" i="2"/>
  <c r="AQ280" i="2"/>
  <c r="AQ260" i="2"/>
  <c r="AQ248" i="2"/>
  <c r="AQ217" i="2"/>
  <c r="AQ202" i="2"/>
  <c r="AQ185" i="2"/>
  <c r="AQ160" i="2"/>
  <c r="AQ146" i="2"/>
  <c r="AQ113" i="2"/>
  <c r="AQ88" i="2"/>
  <c r="AQ71" i="2"/>
  <c r="AQ62" i="2"/>
  <c r="AQ44" i="2"/>
  <c r="AQ25" i="2"/>
  <c r="AQ16" i="2"/>
  <c r="R738" i="2"/>
  <c r="R697" i="2"/>
  <c r="R685" i="2"/>
  <c r="R659" i="2"/>
  <c r="R641" i="2"/>
  <c r="R624" i="2"/>
  <c r="R609" i="2"/>
  <c r="R589" i="2"/>
  <c r="R581" i="2"/>
  <c r="R569" i="2"/>
  <c r="R546" i="2"/>
  <c r="R532" i="2"/>
  <c r="R517" i="2"/>
  <c r="R500" i="2"/>
  <c r="R489" i="2"/>
  <c r="R461" i="2"/>
  <c r="R438" i="2"/>
  <c r="R428" i="2"/>
  <c r="R410" i="2"/>
  <c r="R389" i="2"/>
  <c r="R368" i="2"/>
  <c r="R346" i="2"/>
  <c r="R333" i="2"/>
  <c r="R321" i="2"/>
  <c r="R309" i="2"/>
  <c r="R296" i="2"/>
  <c r="R280" i="2"/>
  <c r="R260" i="2"/>
  <c r="R248" i="2"/>
  <c r="R217" i="2"/>
  <c r="R202" i="2"/>
  <c r="R185" i="2"/>
  <c r="R160" i="2"/>
  <c r="R146" i="2"/>
  <c r="R113" i="2"/>
  <c r="R88" i="2"/>
  <c r="R71" i="2"/>
  <c r="R62" i="2"/>
  <c r="R44" i="2"/>
  <c r="R25" i="2"/>
  <c r="R16" i="2"/>
  <c r="N749" i="2"/>
  <c r="N748" i="2"/>
  <c r="N747" i="2"/>
  <c r="N746" i="2"/>
  <c r="N745" i="2"/>
  <c r="N744" i="2"/>
  <c r="N743" i="2"/>
  <c r="N742" i="2"/>
  <c r="N741" i="2"/>
  <c r="N740" i="2"/>
  <c r="N739" i="2"/>
  <c r="N738" i="2"/>
  <c r="N735" i="2"/>
  <c r="N734" i="2"/>
  <c r="N733" i="2"/>
  <c r="N732" i="2"/>
  <c r="N731" i="2"/>
  <c r="N730" i="2"/>
  <c r="N729" i="2"/>
  <c r="N728" i="2"/>
  <c r="N727" i="2"/>
  <c r="N726" i="2"/>
  <c r="N725" i="2"/>
  <c r="N724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4" i="2"/>
  <c r="N693" i="2"/>
  <c r="N692" i="2"/>
  <c r="N691" i="2"/>
  <c r="N690" i="2"/>
  <c r="N689" i="2"/>
  <c r="N688" i="2"/>
  <c r="N687" i="2"/>
  <c r="N686" i="2"/>
  <c r="N685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70" i="2"/>
  <c r="N669" i="2"/>
  <c r="N668" i="2"/>
  <c r="N667" i="2"/>
  <c r="N666" i="2"/>
  <c r="N665" i="2"/>
  <c r="N664" i="2"/>
  <c r="N663" i="2"/>
  <c r="N662" i="2"/>
  <c r="N661" i="2"/>
  <c r="N660" i="2"/>
  <c r="N659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2" i="2"/>
  <c r="N641" i="2"/>
  <c r="N638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1" i="2"/>
  <c r="N620" i="2"/>
  <c r="N619" i="2"/>
  <c r="N618" i="2"/>
  <c r="N617" i="2"/>
  <c r="N616" i="2"/>
  <c r="N615" i="2"/>
  <c r="N614" i="2"/>
  <c r="N613" i="2"/>
  <c r="N612" i="2"/>
  <c r="N611" i="2"/>
  <c r="N610" i="2"/>
  <c r="N609" i="2"/>
  <c r="N606" i="2"/>
  <c r="N605" i="2"/>
  <c r="N604" i="2"/>
  <c r="N603" i="2"/>
  <c r="N602" i="2"/>
  <c r="N601" i="2"/>
  <c r="N600" i="2"/>
  <c r="N599" i="2"/>
  <c r="N598" i="2"/>
  <c r="N597" i="2"/>
  <c r="N596" i="2"/>
  <c r="N595" i="2"/>
  <c r="N594" i="2"/>
  <c r="N593" i="2"/>
  <c r="N592" i="2"/>
  <c r="N591" i="2"/>
  <c r="N590" i="2"/>
  <c r="N589" i="2"/>
  <c r="N586" i="2"/>
  <c r="N585" i="2"/>
  <c r="N584" i="2"/>
  <c r="N583" i="2"/>
  <c r="N582" i="2"/>
  <c r="N581" i="2"/>
  <c r="N578" i="2"/>
  <c r="N577" i="2"/>
  <c r="N576" i="2"/>
  <c r="N575" i="2"/>
  <c r="N574" i="2"/>
  <c r="N573" i="2"/>
  <c r="N572" i="2"/>
  <c r="N571" i="2"/>
  <c r="N570" i="2"/>
  <c r="N569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7" i="2"/>
  <c r="N496" i="2"/>
  <c r="N495" i="2"/>
  <c r="N494" i="2"/>
  <c r="N493" i="2"/>
  <c r="N492" i="2"/>
  <c r="N491" i="2"/>
  <c r="N490" i="2"/>
  <c r="N489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5" i="2"/>
  <c r="N434" i="2"/>
  <c r="N433" i="2"/>
  <c r="N432" i="2"/>
  <c r="N431" i="2"/>
  <c r="N430" i="2"/>
  <c r="N429" i="2"/>
  <c r="N428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3" i="2"/>
  <c r="N342" i="2"/>
  <c r="N341" i="2"/>
  <c r="N340" i="2"/>
  <c r="N339" i="2"/>
  <c r="N338" i="2"/>
  <c r="N337" i="2"/>
  <c r="N336" i="2"/>
  <c r="N335" i="2"/>
  <c r="N334" i="2"/>
  <c r="N333" i="2"/>
  <c r="N330" i="2"/>
  <c r="N329" i="2"/>
  <c r="N328" i="2"/>
  <c r="N327" i="2"/>
  <c r="N326" i="2"/>
  <c r="N325" i="2"/>
  <c r="N324" i="2"/>
  <c r="N323" i="2"/>
  <c r="N322" i="2"/>
  <c r="N321" i="2"/>
  <c r="N318" i="2"/>
  <c r="N317" i="2"/>
  <c r="N316" i="2"/>
  <c r="N315" i="2"/>
  <c r="N314" i="2"/>
  <c r="N313" i="2"/>
  <c r="N312" i="2"/>
  <c r="N311" i="2"/>
  <c r="N310" i="2"/>
  <c r="N309" i="2"/>
  <c r="N306" i="2"/>
  <c r="N305" i="2"/>
  <c r="N304" i="2"/>
  <c r="N303" i="2"/>
  <c r="N302" i="2"/>
  <c r="N301" i="2"/>
  <c r="N300" i="2"/>
  <c r="N299" i="2"/>
  <c r="N298" i="2"/>
  <c r="N297" i="2"/>
  <c r="N296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7" i="2"/>
  <c r="N256" i="2"/>
  <c r="N255" i="2"/>
  <c r="N254" i="2"/>
  <c r="N253" i="2"/>
  <c r="N252" i="2"/>
  <c r="N251" i="2"/>
  <c r="N250" i="2"/>
  <c r="N249" i="2"/>
  <c r="N248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68" i="2"/>
  <c r="N67" i="2"/>
  <c r="N66" i="2"/>
  <c r="N65" i="2"/>
  <c r="N64" i="2"/>
  <c r="N63" i="2"/>
  <c r="N62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2" i="2"/>
  <c r="N21" i="2"/>
  <c r="N20" i="2"/>
  <c r="N19" i="2"/>
  <c r="N18" i="2"/>
  <c r="N17" i="2"/>
  <c r="N16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4" i="2"/>
  <c r="M693" i="2"/>
  <c r="M692" i="2"/>
  <c r="M691" i="2"/>
  <c r="M690" i="2"/>
  <c r="M689" i="2"/>
  <c r="M688" i="2"/>
  <c r="M687" i="2"/>
  <c r="M686" i="2"/>
  <c r="M685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6" i="2"/>
  <c r="M585" i="2"/>
  <c r="M584" i="2"/>
  <c r="M583" i="2"/>
  <c r="M582" i="2"/>
  <c r="M581" i="2"/>
  <c r="M578" i="2"/>
  <c r="M577" i="2"/>
  <c r="M576" i="2"/>
  <c r="M575" i="2"/>
  <c r="M574" i="2"/>
  <c r="M573" i="2"/>
  <c r="M572" i="2"/>
  <c r="M571" i="2"/>
  <c r="M570" i="2"/>
  <c r="M569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7" i="2"/>
  <c r="M496" i="2"/>
  <c r="M495" i="2"/>
  <c r="M494" i="2"/>
  <c r="M493" i="2"/>
  <c r="M492" i="2"/>
  <c r="M491" i="2"/>
  <c r="M490" i="2"/>
  <c r="M489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5" i="2"/>
  <c r="M434" i="2"/>
  <c r="M433" i="2"/>
  <c r="M432" i="2"/>
  <c r="M431" i="2"/>
  <c r="M430" i="2"/>
  <c r="M429" i="2"/>
  <c r="M428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3" i="2"/>
  <c r="M342" i="2"/>
  <c r="M341" i="2"/>
  <c r="M340" i="2"/>
  <c r="M339" i="2"/>
  <c r="M338" i="2"/>
  <c r="M337" i="2"/>
  <c r="M336" i="2"/>
  <c r="M335" i="2"/>
  <c r="M334" i="2"/>
  <c r="M333" i="2"/>
  <c r="M330" i="2"/>
  <c r="M329" i="2"/>
  <c r="M328" i="2"/>
  <c r="M327" i="2"/>
  <c r="M326" i="2"/>
  <c r="M325" i="2"/>
  <c r="M324" i="2"/>
  <c r="M323" i="2"/>
  <c r="M322" i="2"/>
  <c r="M321" i="2"/>
  <c r="M318" i="2"/>
  <c r="M317" i="2"/>
  <c r="M316" i="2"/>
  <c r="M315" i="2"/>
  <c r="M314" i="2"/>
  <c r="M313" i="2"/>
  <c r="M312" i="2"/>
  <c r="M311" i="2"/>
  <c r="M310" i="2"/>
  <c r="M309" i="2"/>
  <c r="M306" i="2"/>
  <c r="M305" i="2"/>
  <c r="M304" i="2"/>
  <c r="M303" i="2"/>
  <c r="M302" i="2"/>
  <c r="M301" i="2"/>
  <c r="M300" i="2"/>
  <c r="M297" i="2"/>
  <c r="M296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7" i="2"/>
  <c r="M256" i="2"/>
  <c r="M255" i="2"/>
  <c r="M254" i="2"/>
  <c r="M253" i="2"/>
  <c r="M252" i="2"/>
  <c r="M251" i="2"/>
  <c r="M250" i="2"/>
  <c r="M249" i="2"/>
  <c r="M248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19" i="2"/>
  <c r="M218" i="2"/>
  <c r="M217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7" i="2"/>
  <c r="M156" i="2"/>
  <c r="M155" i="2"/>
  <c r="M154" i="2"/>
  <c r="M153" i="2"/>
  <c r="M152" i="2"/>
  <c r="M151" i="2"/>
  <c r="M150" i="2"/>
  <c r="M149" i="2"/>
  <c r="M148" i="2"/>
  <c r="M146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7" i="2"/>
  <c r="M126" i="2"/>
  <c r="M125" i="2"/>
  <c r="M124" i="2"/>
  <c r="M123" i="2"/>
  <c r="M122" i="2"/>
  <c r="M121" i="2"/>
  <c r="M120" i="2"/>
  <c r="M119" i="2"/>
  <c r="M117" i="2"/>
  <c r="M116" i="2"/>
  <c r="M115" i="2"/>
  <c r="M114" i="2"/>
  <c r="M113" i="2"/>
  <c r="M110" i="2"/>
  <c r="M109" i="2"/>
  <c r="M108" i="2"/>
  <c r="M107" i="2"/>
  <c r="M105" i="2"/>
  <c r="M104" i="2"/>
  <c r="M103" i="2"/>
  <c r="M102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4" i="2"/>
  <c r="M83" i="2"/>
  <c r="M82" i="2"/>
  <c r="M81" i="2"/>
  <c r="M80" i="2"/>
  <c r="M79" i="2"/>
  <c r="M78" i="2"/>
  <c r="M76" i="2"/>
  <c r="M75" i="2"/>
  <c r="M74" i="2"/>
  <c r="M73" i="2"/>
  <c r="M72" i="2"/>
  <c r="M71" i="2"/>
  <c r="M68" i="2"/>
  <c r="M67" i="2"/>
  <c r="M66" i="2"/>
  <c r="M65" i="2"/>
  <c r="M64" i="2"/>
  <c r="M63" i="2"/>
  <c r="M62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2" i="2"/>
  <c r="M21" i="2"/>
  <c r="M20" i="2"/>
  <c r="M19" i="2"/>
  <c r="M18" i="2"/>
  <c r="M17" i="2"/>
  <c r="M16" i="2"/>
  <c r="I745" i="2"/>
  <c r="I744" i="2"/>
  <c r="I743" i="2"/>
  <c r="I742" i="2"/>
  <c r="I741" i="2"/>
  <c r="I738" i="2"/>
  <c r="I733" i="2"/>
  <c r="I730" i="2"/>
  <c r="I728" i="2"/>
  <c r="I724" i="2"/>
  <c r="I720" i="2"/>
  <c r="I719" i="2"/>
  <c r="I710" i="2"/>
  <c r="I704" i="2"/>
  <c r="I703" i="2"/>
  <c r="I702" i="2"/>
  <c r="I701" i="2"/>
  <c r="I700" i="2"/>
  <c r="I699" i="2"/>
  <c r="I697" i="2"/>
  <c r="I694" i="2"/>
  <c r="I692" i="2"/>
  <c r="I691" i="2"/>
  <c r="I685" i="2"/>
  <c r="I682" i="2"/>
  <c r="I679" i="2"/>
  <c r="I676" i="2"/>
  <c r="I661" i="2"/>
  <c r="I659" i="2"/>
  <c r="I654" i="2"/>
  <c r="I649" i="2"/>
  <c r="I646" i="2"/>
  <c r="I644" i="2"/>
  <c r="I643" i="2"/>
  <c r="I641" i="2"/>
  <c r="I636" i="2"/>
  <c r="I631" i="2"/>
  <c r="I630" i="2"/>
  <c r="I626" i="2"/>
  <c r="I625" i="2"/>
  <c r="I624" i="2"/>
  <c r="I621" i="2"/>
  <c r="I617" i="2"/>
  <c r="I613" i="2"/>
  <c r="I611" i="2"/>
  <c r="I609" i="2"/>
  <c r="I606" i="2"/>
  <c r="I605" i="2"/>
  <c r="I603" i="2"/>
  <c r="I591" i="2"/>
  <c r="I590" i="2"/>
  <c r="I589" i="2"/>
  <c r="I585" i="2"/>
  <c r="I583" i="2"/>
  <c r="I581" i="2"/>
  <c r="I577" i="2"/>
  <c r="I574" i="2"/>
  <c r="I571" i="2"/>
  <c r="I569" i="2"/>
  <c r="I566" i="2"/>
  <c r="I552" i="2"/>
  <c r="I551" i="2"/>
  <c r="I549" i="2"/>
  <c r="I548" i="2"/>
  <c r="I546" i="2"/>
  <c r="I543" i="2"/>
  <c r="I535" i="2"/>
  <c r="I534" i="2"/>
  <c r="I533" i="2"/>
  <c r="I532" i="2"/>
  <c r="I520" i="2"/>
  <c r="I519" i="2"/>
  <c r="I517" i="2"/>
  <c r="I500" i="2"/>
  <c r="I489" i="2"/>
  <c r="I486" i="2"/>
  <c r="I483" i="2"/>
  <c r="I482" i="2"/>
  <c r="I477" i="2"/>
  <c r="I471" i="2"/>
  <c r="I470" i="2"/>
  <c r="I469" i="2"/>
  <c r="I467" i="2"/>
  <c r="I466" i="2"/>
  <c r="I465" i="2"/>
  <c r="I464" i="2"/>
  <c r="I463" i="2"/>
  <c r="I461" i="2"/>
  <c r="I458" i="2"/>
  <c r="I453" i="2"/>
  <c r="I450" i="2"/>
  <c r="I447" i="2"/>
  <c r="I444" i="2"/>
  <c r="I443" i="2"/>
  <c r="I442" i="2"/>
  <c r="I441" i="2"/>
  <c r="I440" i="2"/>
  <c r="I438" i="2"/>
  <c r="I435" i="2"/>
  <c r="I434" i="2"/>
  <c r="I428" i="2"/>
  <c r="I422" i="2"/>
  <c r="I421" i="2"/>
  <c r="I420" i="2"/>
  <c r="I419" i="2"/>
  <c r="I417" i="2"/>
  <c r="I414" i="2"/>
  <c r="I410" i="2"/>
  <c r="I406" i="2"/>
  <c r="I400" i="2"/>
  <c r="I399" i="2"/>
  <c r="I397" i="2"/>
  <c r="I396" i="2"/>
  <c r="I392" i="2"/>
  <c r="I391" i="2"/>
  <c r="I390" i="2"/>
  <c r="I389" i="2"/>
  <c r="I384" i="2"/>
  <c r="I383" i="2"/>
  <c r="I382" i="2"/>
  <c r="I376" i="2"/>
  <c r="I372" i="2"/>
  <c r="I371" i="2"/>
  <c r="I368" i="2"/>
  <c r="I365" i="2"/>
  <c r="I361" i="2"/>
  <c r="I352" i="2"/>
  <c r="I351" i="2"/>
  <c r="I350" i="2"/>
  <c r="I349" i="2"/>
  <c r="I348" i="2"/>
  <c r="I347" i="2"/>
  <c r="I346" i="2"/>
  <c r="I340" i="2"/>
  <c r="I339" i="2"/>
  <c r="I338" i="2"/>
  <c r="I333" i="2"/>
  <c r="I326" i="2"/>
  <c r="I323" i="2"/>
  <c r="I322" i="2"/>
  <c r="I321" i="2"/>
  <c r="I318" i="2"/>
  <c r="I311" i="2"/>
  <c r="I310" i="2"/>
  <c r="I309" i="2"/>
  <c r="I302" i="2"/>
  <c r="I299" i="2"/>
  <c r="I298" i="2"/>
  <c r="I297" i="2"/>
  <c r="I296" i="2"/>
  <c r="I293" i="2"/>
  <c r="I292" i="2"/>
  <c r="I291" i="2"/>
  <c r="I286" i="2"/>
  <c r="I285" i="2"/>
  <c r="I284" i="2"/>
  <c r="I280" i="2"/>
  <c r="I276" i="2"/>
  <c r="I266" i="2"/>
  <c r="I265" i="2"/>
  <c r="I264" i="2"/>
  <c r="I263" i="2"/>
  <c r="I262" i="2"/>
  <c r="I261" i="2"/>
  <c r="I260" i="2"/>
  <c r="I248" i="2"/>
  <c r="I244" i="2"/>
  <c r="I238" i="2"/>
  <c r="I234" i="2"/>
  <c r="I233" i="2"/>
  <c r="I231" i="2"/>
  <c r="I230" i="2"/>
  <c r="I223" i="2"/>
  <c r="I222" i="2"/>
  <c r="I221" i="2"/>
  <c r="I220" i="2"/>
  <c r="I217" i="2"/>
  <c r="I213" i="2"/>
  <c r="I211" i="2"/>
  <c r="I207" i="2"/>
  <c r="I206" i="2"/>
  <c r="I205" i="2"/>
  <c r="I204" i="2"/>
  <c r="I203" i="2"/>
  <c r="I202" i="2"/>
  <c r="I199" i="2"/>
  <c r="I197" i="2"/>
  <c r="I192" i="2"/>
  <c r="I189" i="2"/>
  <c r="I188" i="2"/>
  <c r="I186" i="2"/>
  <c r="I185" i="2"/>
  <c r="I182" i="2"/>
  <c r="I173" i="2"/>
  <c r="I167" i="2"/>
  <c r="I164" i="2"/>
  <c r="I163" i="2"/>
  <c r="I160" i="2"/>
  <c r="I149" i="2"/>
  <c r="I147" i="2"/>
  <c r="I146" i="2"/>
  <c r="I143" i="2"/>
  <c r="I136" i="2"/>
  <c r="I130" i="2"/>
  <c r="I128" i="2"/>
  <c r="I121" i="2"/>
  <c r="I120" i="2"/>
  <c r="I118" i="2"/>
  <c r="I117" i="2"/>
  <c r="I116" i="2"/>
  <c r="I113" i="2"/>
  <c r="I107" i="2"/>
  <c r="I106" i="2"/>
  <c r="I101" i="2"/>
  <c r="I100" i="2"/>
  <c r="I98" i="2"/>
  <c r="I96" i="2"/>
  <c r="I95" i="2"/>
  <c r="I93" i="2"/>
  <c r="I91" i="2"/>
  <c r="I89" i="2"/>
  <c r="I88" i="2"/>
  <c r="I85" i="2"/>
  <c r="I81" i="2"/>
  <c r="I77" i="2"/>
  <c r="I75" i="2"/>
  <c r="I72" i="2"/>
  <c r="I71" i="2"/>
  <c r="I68" i="2"/>
  <c r="I67" i="2"/>
  <c r="I66" i="2"/>
  <c r="I63" i="2"/>
  <c r="I62" i="2"/>
  <c r="I59" i="2"/>
  <c r="I49" i="2"/>
  <c r="I48" i="2"/>
  <c r="I47" i="2"/>
  <c r="I45" i="2"/>
  <c r="I44" i="2"/>
  <c r="I41" i="2"/>
  <c r="I37" i="2"/>
  <c r="I29" i="2"/>
  <c r="I28" i="2"/>
  <c r="I27" i="2"/>
  <c r="I25" i="2"/>
  <c r="I21" i="2"/>
  <c r="I17" i="2"/>
  <c r="I16" i="2"/>
  <c r="Y13" i="1"/>
  <c r="Y12" i="1"/>
  <c r="Y11" i="1"/>
  <c r="Y10" i="1"/>
  <c r="M28" i="4"/>
  <c r="I94" i="1"/>
  <c r="I92" i="1"/>
  <c r="I93" i="1" s="1"/>
  <c r="I89" i="1"/>
  <c r="I88" i="1"/>
  <c r="I90" i="1" s="1"/>
  <c r="I85" i="1"/>
  <c r="I84" i="1"/>
  <c r="I86" i="1" s="1"/>
  <c r="I78" i="1"/>
  <c r="I77" i="1"/>
  <c r="Y659" i="2" s="1"/>
  <c r="Y658" i="2" s="1"/>
  <c r="U69" i="1"/>
  <c r="Q69" i="1"/>
  <c r="U67" i="1"/>
  <c r="Q67" i="1"/>
  <c r="Q65" i="1"/>
  <c r="U65" i="1" s="1"/>
  <c r="Y68" i="1"/>
  <c r="Y69" i="1" s="1"/>
  <c r="I69" i="1" s="1"/>
  <c r="U59" i="1"/>
  <c r="Q59" i="1"/>
  <c r="I59" i="1"/>
  <c r="Y64" i="1" s="1"/>
  <c r="Q54" i="1"/>
  <c r="U54" i="1" s="1"/>
  <c r="I54" i="1" s="1"/>
  <c r="Q53" i="1"/>
  <c r="U53" i="1" s="1"/>
  <c r="I53" i="1" s="1"/>
  <c r="Q47" i="1"/>
  <c r="U47" i="1" s="1"/>
  <c r="I47" i="1" s="1"/>
  <c r="Q44" i="1"/>
  <c r="U44" i="1" s="1"/>
  <c r="I44" i="1" s="1"/>
  <c r="U43" i="1"/>
  <c r="I43" i="1" s="1"/>
  <c r="Q43" i="1"/>
  <c r="Q42" i="1"/>
  <c r="U42" i="1" s="1"/>
  <c r="I42" i="1" s="1"/>
  <c r="I38" i="1"/>
  <c r="U32" i="1"/>
  <c r="I32" i="1" s="1"/>
  <c r="I33" i="1" s="1"/>
  <c r="Q32" i="1"/>
  <c r="Q23" i="1"/>
  <c r="Q27" i="1" s="1"/>
  <c r="U23" i="1" s="1"/>
  <c r="U27" i="1" s="1"/>
  <c r="I23" i="1" s="1"/>
  <c r="I19" i="1"/>
  <c r="I12" i="1"/>
  <c r="Y280" i="2" l="1"/>
  <c r="Y279" i="2" s="1"/>
  <c r="Y546" i="2"/>
  <c r="Y44" i="2"/>
  <c r="Y333" i="2"/>
  <c r="Y609" i="2"/>
  <c r="Y608" i="2" s="1"/>
  <c r="Y202" i="2"/>
  <c r="Y489" i="2"/>
  <c r="Y113" i="2"/>
  <c r="Y410" i="2"/>
  <c r="Y685" i="2"/>
  <c r="Y65" i="1"/>
  <c r="I65" i="1" s="1"/>
  <c r="Y62" i="2"/>
  <c r="Y61" i="2" s="1"/>
  <c r="Y146" i="2"/>
  <c r="Y217" i="2"/>
  <c r="Y296" i="2"/>
  <c r="Y346" i="2"/>
  <c r="Y428" i="2"/>
  <c r="Y500" i="2"/>
  <c r="Y569" i="2"/>
  <c r="Y624" i="2"/>
  <c r="Y697" i="2"/>
  <c r="Y16" i="2"/>
  <c r="Y71" i="2"/>
  <c r="Y160" i="2"/>
  <c r="Y159" i="2" s="1"/>
  <c r="Y248" i="2"/>
  <c r="Y309" i="2"/>
  <c r="Y308" i="2" s="1"/>
  <c r="Y368" i="2"/>
  <c r="Y438" i="2"/>
  <c r="Y517" i="2"/>
  <c r="Y581" i="2"/>
  <c r="Y641" i="2"/>
  <c r="Y738" i="2"/>
  <c r="Y25" i="2"/>
  <c r="Y88" i="2"/>
  <c r="Y185" i="2"/>
  <c r="Y260" i="2"/>
  <c r="Y321" i="2"/>
  <c r="Y389" i="2"/>
  <c r="Y461" i="2"/>
  <c r="Y532" i="2"/>
  <c r="Y589" i="2"/>
  <c r="Y14" i="1"/>
  <c r="N738" i="3" l="1"/>
  <c r="I738" i="3"/>
  <c r="F738" i="3"/>
  <c r="N697" i="3"/>
  <c r="I697" i="3"/>
  <c r="F697" i="3"/>
  <c r="N685" i="3"/>
  <c r="I685" i="3"/>
  <c r="F685" i="3"/>
  <c r="F659" i="3"/>
  <c r="N641" i="3"/>
  <c r="I641" i="3"/>
  <c r="F641" i="3"/>
  <c r="N624" i="3"/>
  <c r="I624" i="3"/>
  <c r="F624" i="3"/>
  <c r="F609" i="3"/>
  <c r="N589" i="3"/>
  <c r="I589" i="3"/>
  <c r="F589" i="3"/>
  <c r="N581" i="3"/>
  <c r="I581" i="3"/>
  <c r="F581" i="3"/>
  <c r="N569" i="3"/>
  <c r="I569" i="3"/>
  <c r="F569" i="3"/>
  <c r="N546" i="3"/>
  <c r="I546" i="3"/>
  <c r="F546" i="3"/>
  <c r="N532" i="3"/>
  <c r="I532" i="3"/>
  <c r="F532" i="3"/>
  <c r="N517" i="3"/>
  <c r="I517" i="3"/>
  <c r="F517" i="3"/>
  <c r="N500" i="3"/>
  <c r="I500" i="3"/>
  <c r="F500" i="3"/>
  <c r="N489" i="3"/>
  <c r="I489" i="3"/>
  <c r="F489" i="3"/>
  <c r="N461" i="3"/>
  <c r="I461" i="3"/>
  <c r="F461" i="3"/>
  <c r="N438" i="3"/>
  <c r="I438" i="3"/>
  <c r="F438" i="3"/>
  <c r="N428" i="3"/>
  <c r="I428" i="3"/>
  <c r="F428" i="3"/>
  <c r="N410" i="3"/>
  <c r="I410" i="3"/>
  <c r="F410" i="3"/>
  <c r="N389" i="3"/>
  <c r="I389" i="3"/>
  <c r="F389" i="3"/>
  <c r="N368" i="3"/>
  <c r="I368" i="3"/>
  <c r="F368" i="3"/>
  <c r="N346" i="3"/>
  <c r="I346" i="3"/>
  <c r="F346" i="3"/>
  <c r="N333" i="3"/>
  <c r="I333" i="3"/>
  <c r="F333" i="3"/>
  <c r="N321" i="3"/>
  <c r="I321" i="3"/>
  <c r="F321" i="3"/>
  <c r="F309" i="3"/>
  <c r="N296" i="3"/>
  <c r="I296" i="3"/>
  <c r="F296" i="3"/>
  <c r="F280" i="3"/>
  <c r="N260" i="3"/>
  <c r="I260" i="3"/>
  <c r="F260" i="3"/>
  <c r="N248" i="3"/>
  <c r="I248" i="3"/>
  <c r="F248" i="3"/>
  <c r="N217" i="3"/>
  <c r="I217" i="3"/>
  <c r="F217" i="3"/>
  <c r="N202" i="3"/>
  <c r="I202" i="3"/>
  <c r="F202" i="3"/>
  <c r="N185" i="3"/>
  <c r="I185" i="3"/>
  <c r="F185" i="3"/>
  <c r="F160" i="3"/>
  <c r="N146" i="3"/>
  <c r="I146" i="3"/>
  <c r="F146" i="3"/>
  <c r="N113" i="3"/>
  <c r="I113" i="3"/>
  <c r="F113" i="3"/>
  <c r="N88" i="3"/>
  <c r="I88" i="3"/>
  <c r="F88" i="3"/>
  <c r="N71" i="3"/>
  <c r="I71" i="3"/>
  <c r="F71" i="3"/>
  <c r="F62" i="3"/>
  <c r="N44" i="3"/>
  <c r="I44" i="3"/>
  <c r="F44" i="3"/>
  <c r="N25" i="3"/>
  <c r="I25" i="3"/>
  <c r="F25" i="3"/>
  <c r="N16" i="3"/>
  <c r="I16" i="3"/>
  <c r="F16" i="3"/>
  <c r="AE749" i="2"/>
  <c r="AE748" i="2"/>
  <c r="O748" i="2"/>
  <c r="I748" i="3" s="1"/>
  <c r="AE747" i="2"/>
  <c r="AE746" i="2"/>
  <c r="O746" i="2"/>
  <c r="I746" i="3" s="1"/>
  <c r="AE745" i="2"/>
  <c r="AE744" i="2"/>
  <c r="AE743" i="2"/>
  <c r="AE742" i="2"/>
  <c r="AE741" i="2"/>
  <c r="AE740" i="2"/>
  <c r="AE739" i="2"/>
  <c r="O739" i="2"/>
  <c r="I739" i="3" s="1"/>
  <c r="AN737" i="2"/>
  <c r="AK737" i="2"/>
  <c r="AB737" i="2"/>
  <c r="V737" i="2"/>
  <c r="L737" i="2"/>
  <c r="F737" i="2"/>
  <c r="AE735" i="2"/>
  <c r="AE734" i="2"/>
  <c r="O734" i="2"/>
  <c r="I734" i="3" s="1"/>
  <c r="AE733" i="2"/>
  <c r="O733" i="2"/>
  <c r="I733" i="3" s="1"/>
  <c r="AE732" i="2"/>
  <c r="O732" i="2"/>
  <c r="I732" i="3" s="1"/>
  <c r="AE731" i="2"/>
  <c r="O731" i="2"/>
  <c r="I731" i="3" s="1"/>
  <c r="AE730" i="2"/>
  <c r="AE729" i="2"/>
  <c r="O729" i="2"/>
  <c r="I729" i="3" s="1"/>
  <c r="AE728" i="2"/>
  <c r="O728" i="2"/>
  <c r="I728" i="3" s="1"/>
  <c r="AE727" i="2"/>
  <c r="O727" i="2"/>
  <c r="I727" i="3" s="1"/>
  <c r="AE726" i="2"/>
  <c r="AE725" i="2"/>
  <c r="O725" i="2"/>
  <c r="I725" i="3" s="1"/>
  <c r="AE724" i="2"/>
  <c r="O724" i="2"/>
  <c r="I724" i="3" s="1"/>
  <c r="AE723" i="2"/>
  <c r="O723" i="2"/>
  <c r="I723" i="3" s="1"/>
  <c r="AE722" i="2"/>
  <c r="AE721" i="2"/>
  <c r="O721" i="2"/>
  <c r="I721" i="3" s="1"/>
  <c r="AE720" i="2"/>
  <c r="O720" i="2"/>
  <c r="I720" i="3" s="1"/>
  <c r="AE719" i="2"/>
  <c r="AE718" i="2"/>
  <c r="AE717" i="2"/>
  <c r="AE716" i="2"/>
  <c r="AE715" i="2"/>
  <c r="AE714" i="2"/>
  <c r="O714" i="2"/>
  <c r="I714" i="3" s="1"/>
  <c r="AE713" i="2"/>
  <c r="AE712" i="2"/>
  <c r="AE711" i="2"/>
  <c r="AE710" i="2"/>
  <c r="O710" i="2"/>
  <c r="I710" i="3" s="1"/>
  <c r="AE709" i="2"/>
  <c r="O709" i="2"/>
  <c r="I709" i="3" s="1"/>
  <c r="AE708" i="2"/>
  <c r="AE707" i="2"/>
  <c r="O707" i="2"/>
  <c r="I707" i="3" s="1"/>
  <c r="AE706" i="2"/>
  <c r="O706" i="2"/>
  <c r="I706" i="3" s="1"/>
  <c r="AE705" i="2"/>
  <c r="O705" i="2"/>
  <c r="I705" i="3" s="1"/>
  <c r="AE704" i="2"/>
  <c r="AE703" i="2"/>
  <c r="O703" i="2"/>
  <c r="I703" i="3" s="1"/>
  <c r="AE702" i="2"/>
  <c r="O702" i="2"/>
  <c r="I702" i="3" s="1"/>
  <c r="AE701" i="2"/>
  <c r="AE700" i="2"/>
  <c r="AE699" i="2"/>
  <c r="O699" i="2"/>
  <c r="I699" i="3" s="1"/>
  <c r="AE698" i="2"/>
  <c r="O698" i="2"/>
  <c r="I698" i="3" s="1"/>
  <c r="O697" i="2"/>
  <c r="AN696" i="2"/>
  <c r="AK696" i="2"/>
  <c r="AB696" i="2"/>
  <c r="V696" i="2"/>
  <c r="R696" i="2"/>
  <c r="L696" i="2"/>
  <c r="F696" i="2"/>
  <c r="AE694" i="2"/>
  <c r="AE693" i="2"/>
  <c r="AE692" i="2"/>
  <c r="O692" i="2"/>
  <c r="I692" i="3" s="1"/>
  <c r="AE691" i="2"/>
  <c r="O691" i="2"/>
  <c r="I691" i="3" s="1"/>
  <c r="AE690" i="2"/>
  <c r="O690" i="2"/>
  <c r="I690" i="3" s="1"/>
  <c r="AE689" i="2"/>
  <c r="AE688" i="2"/>
  <c r="O688" i="2"/>
  <c r="I688" i="3" s="1"/>
  <c r="AE687" i="2"/>
  <c r="N684" i="2"/>
  <c r="AE686" i="2"/>
  <c r="O686" i="2"/>
  <c r="I686" i="3" s="1"/>
  <c r="AN684" i="2"/>
  <c r="AK684" i="2"/>
  <c r="AB684" i="2"/>
  <c r="V684" i="2"/>
  <c r="L684" i="2"/>
  <c r="F684" i="2"/>
  <c r="AE682" i="2"/>
  <c r="O682" i="2"/>
  <c r="I659" i="3" s="1"/>
  <c r="AE681" i="2"/>
  <c r="AE680" i="2"/>
  <c r="O680" i="2"/>
  <c r="I680" i="3" s="1"/>
  <c r="AE679" i="2"/>
  <c r="AE678" i="2"/>
  <c r="O678" i="2"/>
  <c r="I678" i="3" s="1"/>
  <c r="AE677" i="2"/>
  <c r="O677" i="2"/>
  <c r="I677" i="3" s="1"/>
  <c r="AE676" i="2"/>
  <c r="O676" i="2"/>
  <c r="I676" i="3" s="1"/>
  <c r="AE675" i="2"/>
  <c r="AE674" i="2"/>
  <c r="O674" i="2"/>
  <c r="I674" i="3" s="1"/>
  <c r="AE673" i="2"/>
  <c r="AE672" i="2"/>
  <c r="O672" i="2"/>
  <c r="I672" i="3" s="1"/>
  <c r="AE671" i="2"/>
  <c r="AE670" i="2"/>
  <c r="O670" i="2"/>
  <c r="I670" i="3" s="1"/>
  <c r="AE669" i="2"/>
  <c r="O669" i="2"/>
  <c r="I669" i="3" s="1"/>
  <c r="AE668" i="2"/>
  <c r="O668" i="2"/>
  <c r="I668" i="3" s="1"/>
  <c r="AE667" i="2"/>
  <c r="AE666" i="2"/>
  <c r="O666" i="2"/>
  <c r="I666" i="3" s="1"/>
  <c r="AE665" i="2"/>
  <c r="AE664" i="2"/>
  <c r="O664" i="2"/>
  <c r="I664" i="3" s="1"/>
  <c r="AE663" i="2"/>
  <c r="AE662" i="2"/>
  <c r="O662" i="2"/>
  <c r="I662" i="3" s="1"/>
  <c r="AE661" i="2"/>
  <c r="AE660" i="2"/>
  <c r="L658" i="2"/>
  <c r="F658" i="2"/>
  <c r="AE656" i="2"/>
  <c r="O656" i="2"/>
  <c r="I656" i="3" s="1"/>
  <c r="AE655" i="2"/>
  <c r="AE654" i="2"/>
  <c r="O654" i="2"/>
  <c r="I654" i="3" s="1"/>
  <c r="AE653" i="2"/>
  <c r="O653" i="2"/>
  <c r="I653" i="3" s="1"/>
  <c r="AE652" i="2"/>
  <c r="O652" i="2"/>
  <c r="I652" i="3" s="1"/>
  <c r="AE651" i="2"/>
  <c r="O651" i="2"/>
  <c r="I651" i="3" s="1"/>
  <c r="AE650" i="2"/>
  <c r="O650" i="2"/>
  <c r="I650" i="3" s="1"/>
  <c r="AE649" i="2"/>
  <c r="AE648" i="2"/>
  <c r="O648" i="2"/>
  <c r="I648" i="3" s="1"/>
  <c r="AE647" i="2"/>
  <c r="AE646" i="2"/>
  <c r="O646" i="2"/>
  <c r="I646" i="3" s="1"/>
  <c r="AE645" i="2"/>
  <c r="O645" i="2"/>
  <c r="I645" i="3" s="1"/>
  <c r="AE644" i="2"/>
  <c r="O644" i="2"/>
  <c r="I644" i="3" s="1"/>
  <c r="AE643" i="2"/>
  <c r="O643" i="2"/>
  <c r="I643" i="3" s="1"/>
  <c r="AE642" i="2"/>
  <c r="O642" i="2"/>
  <c r="I642" i="3" s="1"/>
  <c r="AN640" i="2"/>
  <c r="AK640" i="2"/>
  <c r="AB640" i="2"/>
  <c r="V640" i="2"/>
  <c r="L640" i="2"/>
  <c r="F640" i="2"/>
  <c r="AE638" i="2"/>
  <c r="AE637" i="2"/>
  <c r="AE636" i="2"/>
  <c r="AE635" i="2"/>
  <c r="O635" i="2"/>
  <c r="I635" i="3" s="1"/>
  <c r="AE634" i="2"/>
  <c r="AE633" i="2"/>
  <c r="O633" i="2"/>
  <c r="I633" i="3" s="1"/>
  <c r="AE632" i="2"/>
  <c r="AE631" i="2"/>
  <c r="O631" i="2"/>
  <c r="I631" i="3" s="1"/>
  <c r="AE630" i="2"/>
  <c r="O630" i="2"/>
  <c r="I630" i="3" s="1"/>
  <c r="AE629" i="2"/>
  <c r="AE628" i="2"/>
  <c r="O628" i="2"/>
  <c r="I628" i="3" s="1"/>
  <c r="AE627" i="2"/>
  <c r="AE626" i="2"/>
  <c r="O626" i="2"/>
  <c r="I626" i="3" s="1"/>
  <c r="AE625" i="2"/>
  <c r="O624" i="2"/>
  <c r="AN623" i="2"/>
  <c r="AK623" i="2"/>
  <c r="AB623" i="2"/>
  <c r="V623" i="2"/>
  <c r="L623" i="2"/>
  <c r="F623" i="2"/>
  <c r="AE621" i="2"/>
  <c r="AE620" i="2"/>
  <c r="O620" i="2"/>
  <c r="I620" i="3" s="1"/>
  <c r="AE619" i="2"/>
  <c r="AE618" i="2"/>
  <c r="O618" i="2"/>
  <c r="I618" i="3" s="1"/>
  <c r="AE617" i="2"/>
  <c r="AE616" i="2"/>
  <c r="O616" i="2"/>
  <c r="I616" i="3" s="1"/>
  <c r="AE615" i="2"/>
  <c r="AE614" i="2"/>
  <c r="AE613" i="2"/>
  <c r="AE612" i="2"/>
  <c r="O612" i="2"/>
  <c r="I612" i="3" s="1"/>
  <c r="AE611" i="2"/>
  <c r="O611" i="2"/>
  <c r="I611" i="3" s="1"/>
  <c r="AE610" i="2"/>
  <c r="L608" i="2"/>
  <c r="F608" i="2"/>
  <c r="AE606" i="2"/>
  <c r="O606" i="2"/>
  <c r="I606" i="3" s="1"/>
  <c r="AE605" i="2"/>
  <c r="O605" i="2"/>
  <c r="I605" i="3" s="1"/>
  <c r="AE604" i="2"/>
  <c r="AE603" i="2"/>
  <c r="AE602" i="2"/>
  <c r="O602" i="2"/>
  <c r="I602" i="3" s="1"/>
  <c r="AE601" i="2"/>
  <c r="O601" i="2"/>
  <c r="I601" i="3" s="1"/>
  <c r="AE600" i="2"/>
  <c r="AE599" i="2"/>
  <c r="O599" i="2"/>
  <c r="I599" i="3" s="1"/>
  <c r="AE598" i="2"/>
  <c r="AE597" i="2"/>
  <c r="O597" i="2"/>
  <c r="I597" i="3" s="1"/>
  <c r="AE596" i="2"/>
  <c r="AE595" i="2"/>
  <c r="O595" i="2"/>
  <c r="I595" i="3" s="1"/>
  <c r="AE594" i="2"/>
  <c r="O594" i="2"/>
  <c r="I594" i="3" s="1"/>
  <c r="AE593" i="2"/>
  <c r="O593" i="2"/>
  <c r="I593" i="3" s="1"/>
  <c r="AE592" i="2"/>
  <c r="AE591" i="2"/>
  <c r="O591" i="2"/>
  <c r="I591" i="3" s="1"/>
  <c r="AE590" i="2"/>
  <c r="O589" i="2"/>
  <c r="AN588" i="2"/>
  <c r="AK588" i="2"/>
  <c r="AB588" i="2"/>
  <c r="V588" i="2"/>
  <c r="L588" i="2"/>
  <c r="F588" i="2"/>
  <c r="AE586" i="2"/>
  <c r="O586" i="2"/>
  <c r="I586" i="3" s="1"/>
  <c r="AE585" i="2"/>
  <c r="AE584" i="2"/>
  <c r="O584" i="2"/>
  <c r="I584" i="3" s="1"/>
  <c r="AE583" i="2"/>
  <c r="AE582" i="2"/>
  <c r="O582" i="2"/>
  <c r="I582" i="3" s="1"/>
  <c r="R580" i="2"/>
  <c r="O581" i="2"/>
  <c r="AN580" i="2"/>
  <c r="AK580" i="2"/>
  <c r="AB580" i="2"/>
  <c r="V580" i="2"/>
  <c r="L580" i="2"/>
  <c r="F580" i="2"/>
  <c r="AE578" i="2"/>
  <c r="O578" i="2"/>
  <c r="I578" i="3" s="1"/>
  <c r="AE577" i="2"/>
  <c r="AE576" i="2"/>
  <c r="O576" i="2"/>
  <c r="I576" i="3" s="1"/>
  <c r="AE575" i="2"/>
  <c r="O575" i="2"/>
  <c r="I575" i="3" s="1"/>
  <c r="AE574" i="2"/>
  <c r="O574" i="2"/>
  <c r="I574" i="3" s="1"/>
  <c r="AE573" i="2"/>
  <c r="O573" i="2"/>
  <c r="I573" i="3" s="1"/>
  <c r="AE572" i="2"/>
  <c r="O572" i="2"/>
  <c r="I572" i="3" s="1"/>
  <c r="AE571" i="2"/>
  <c r="AE570" i="2"/>
  <c r="AN568" i="2"/>
  <c r="AK568" i="2"/>
  <c r="AB568" i="2"/>
  <c r="V568" i="2"/>
  <c r="L568" i="2"/>
  <c r="F568" i="2"/>
  <c r="AE566" i="2"/>
  <c r="AE565" i="2"/>
  <c r="AE564" i="2"/>
  <c r="AE563" i="2"/>
  <c r="AE562" i="2"/>
  <c r="AE561" i="2"/>
  <c r="AE560" i="2"/>
  <c r="AE559" i="2"/>
  <c r="O559" i="2"/>
  <c r="I559" i="3" s="1"/>
  <c r="AE558" i="2"/>
  <c r="AE557" i="2"/>
  <c r="AE556" i="2"/>
  <c r="AE555" i="2"/>
  <c r="AE554" i="2"/>
  <c r="AE553" i="2"/>
  <c r="AE552" i="2"/>
  <c r="AE551" i="2"/>
  <c r="AE550" i="2"/>
  <c r="AE549" i="2"/>
  <c r="AE548" i="2"/>
  <c r="AE547" i="2"/>
  <c r="O547" i="2"/>
  <c r="O546" i="2"/>
  <c r="AN545" i="2"/>
  <c r="AK545" i="2"/>
  <c r="AB545" i="2"/>
  <c r="V545" i="2"/>
  <c r="L545" i="2"/>
  <c r="F545" i="2"/>
  <c r="AE543" i="2"/>
  <c r="AE542" i="2"/>
  <c r="AE541" i="2"/>
  <c r="O541" i="2"/>
  <c r="I541" i="3" s="1"/>
  <c r="AE540" i="2"/>
  <c r="AE539" i="2"/>
  <c r="AE538" i="2"/>
  <c r="AE537" i="2"/>
  <c r="O537" i="2"/>
  <c r="I537" i="3" s="1"/>
  <c r="AE536" i="2"/>
  <c r="AE535" i="2"/>
  <c r="AE534" i="2"/>
  <c r="O534" i="2"/>
  <c r="I534" i="3" s="1"/>
  <c r="AE533" i="2"/>
  <c r="O533" i="2"/>
  <c r="O532" i="2"/>
  <c r="AN531" i="2"/>
  <c r="AK531" i="2"/>
  <c r="AB531" i="2"/>
  <c r="V531" i="2"/>
  <c r="L531" i="2"/>
  <c r="F531" i="2"/>
  <c r="AE529" i="2"/>
  <c r="O529" i="2"/>
  <c r="I529" i="3" s="1"/>
  <c r="AE528" i="2"/>
  <c r="AE527" i="2"/>
  <c r="O527" i="2"/>
  <c r="I527" i="3" s="1"/>
  <c r="AE526" i="2"/>
  <c r="O526" i="2"/>
  <c r="I526" i="3" s="1"/>
  <c r="AE525" i="2"/>
  <c r="AE524" i="2"/>
  <c r="O524" i="2"/>
  <c r="I524" i="3" s="1"/>
  <c r="AE523" i="2"/>
  <c r="O523" i="2"/>
  <c r="I523" i="3" s="1"/>
  <c r="AE522" i="2"/>
  <c r="O522" i="2"/>
  <c r="I522" i="3" s="1"/>
  <c r="AE521" i="2"/>
  <c r="AE520" i="2"/>
  <c r="O520" i="2"/>
  <c r="I520" i="3" s="1"/>
  <c r="AE519" i="2"/>
  <c r="AE518" i="2"/>
  <c r="O518" i="2"/>
  <c r="I518" i="3" s="1"/>
  <c r="O517" i="2"/>
  <c r="AN516" i="2"/>
  <c r="AK516" i="2"/>
  <c r="AB516" i="2"/>
  <c r="V516" i="2"/>
  <c r="L516" i="2"/>
  <c r="F516" i="2"/>
  <c r="AE514" i="2"/>
  <c r="O514" i="2"/>
  <c r="I514" i="3" s="1"/>
  <c r="AE513" i="2"/>
  <c r="O513" i="2"/>
  <c r="I513" i="3" s="1"/>
  <c r="AE512" i="2"/>
  <c r="O512" i="2"/>
  <c r="I512" i="3" s="1"/>
  <c r="AE511" i="2"/>
  <c r="O511" i="2"/>
  <c r="I511" i="3" s="1"/>
  <c r="AE510" i="2"/>
  <c r="O510" i="2"/>
  <c r="I510" i="3" s="1"/>
  <c r="AE509" i="2"/>
  <c r="O509" i="2"/>
  <c r="I509" i="3" s="1"/>
  <c r="AE508" i="2"/>
  <c r="O508" i="2"/>
  <c r="I508" i="3" s="1"/>
  <c r="AE507" i="2"/>
  <c r="O507" i="2"/>
  <c r="I507" i="3" s="1"/>
  <c r="AE506" i="2"/>
  <c r="O506" i="2"/>
  <c r="I506" i="3" s="1"/>
  <c r="AE505" i="2"/>
  <c r="O505" i="2"/>
  <c r="I505" i="3" s="1"/>
  <c r="AE504" i="2"/>
  <c r="O504" i="2"/>
  <c r="I504" i="3" s="1"/>
  <c r="AE503" i="2"/>
  <c r="O503" i="2"/>
  <c r="I503" i="3" s="1"/>
  <c r="AE502" i="2"/>
  <c r="O502" i="2"/>
  <c r="I502" i="3" s="1"/>
  <c r="AE501" i="2"/>
  <c r="O501" i="2"/>
  <c r="I501" i="3" s="1"/>
  <c r="M499" i="2"/>
  <c r="AN499" i="2"/>
  <c r="AK499" i="2"/>
  <c r="AB499" i="2"/>
  <c r="V499" i="2"/>
  <c r="R499" i="2"/>
  <c r="L499" i="2"/>
  <c r="F499" i="2"/>
  <c r="AE497" i="2"/>
  <c r="O497" i="2"/>
  <c r="I497" i="3" s="1"/>
  <c r="AE496" i="2"/>
  <c r="O496" i="2"/>
  <c r="I496" i="3" s="1"/>
  <c r="AE495" i="2"/>
  <c r="O495" i="2"/>
  <c r="I495" i="3" s="1"/>
  <c r="AE494" i="2"/>
  <c r="O494" i="2"/>
  <c r="I494" i="3" s="1"/>
  <c r="AE493" i="2"/>
  <c r="O493" i="2"/>
  <c r="I493" i="3" s="1"/>
  <c r="AE492" i="2"/>
  <c r="O492" i="2"/>
  <c r="I492" i="3" s="1"/>
  <c r="AE491" i="2"/>
  <c r="O491" i="2"/>
  <c r="I491" i="3" s="1"/>
  <c r="AE490" i="2"/>
  <c r="N488" i="2"/>
  <c r="O490" i="2"/>
  <c r="I490" i="3" s="1"/>
  <c r="AN488" i="2"/>
  <c r="AK488" i="2"/>
  <c r="AB488" i="2"/>
  <c r="V488" i="2"/>
  <c r="R488" i="2"/>
  <c r="L488" i="2"/>
  <c r="F488" i="2"/>
  <c r="AE486" i="2"/>
  <c r="AE485" i="2"/>
  <c r="AE484" i="2"/>
  <c r="O484" i="2"/>
  <c r="I484" i="3" s="1"/>
  <c r="AE483" i="2"/>
  <c r="AE482" i="2"/>
  <c r="AE481" i="2"/>
  <c r="AE480" i="2"/>
  <c r="O480" i="2"/>
  <c r="I480" i="3" s="1"/>
  <c r="AE479" i="2"/>
  <c r="AE478" i="2"/>
  <c r="O478" i="2"/>
  <c r="I478" i="3" s="1"/>
  <c r="AE477" i="2"/>
  <c r="AE476" i="2"/>
  <c r="AE475" i="2"/>
  <c r="O475" i="2"/>
  <c r="I475" i="3" s="1"/>
  <c r="AE474" i="2"/>
  <c r="AE473" i="2"/>
  <c r="O473" i="2"/>
  <c r="I473" i="3" s="1"/>
  <c r="AE472" i="2"/>
  <c r="AE471" i="2"/>
  <c r="AE470" i="2"/>
  <c r="AE469" i="2"/>
  <c r="O469" i="2"/>
  <c r="I469" i="3" s="1"/>
  <c r="AE468" i="2"/>
  <c r="O468" i="2"/>
  <c r="I468" i="3" s="1"/>
  <c r="AE467" i="2"/>
  <c r="AE466" i="2"/>
  <c r="AE465" i="2"/>
  <c r="AE464" i="2"/>
  <c r="AE463" i="2"/>
  <c r="AE462" i="2"/>
  <c r="O461" i="2"/>
  <c r="AN460" i="2"/>
  <c r="AK460" i="2"/>
  <c r="AB460" i="2"/>
  <c r="V460" i="2"/>
  <c r="L460" i="2"/>
  <c r="F460" i="2"/>
  <c r="AE458" i="2"/>
  <c r="O458" i="2"/>
  <c r="I458" i="3" s="1"/>
  <c r="AE457" i="2"/>
  <c r="AE456" i="2"/>
  <c r="O456" i="2"/>
  <c r="I456" i="3" s="1"/>
  <c r="AE455" i="2"/>
  <c r="O455" i="2"/>
  <c r="I455" i="3" s="1"/>
  <c r="AE454" i="2"/>
  <c r="O454" i="2"/>
  <c r="I454" i="3" s="1"/>
  <c r="AE453" i="2"/>
  <c r="O453" i="2"/>
  <c r="I453" i="3" s="1"/>
  <c r="AE452" i="2"/>
  <c r="O452" i="2"/>
  <c r="I452" i="3" s="1"/>
  <c r="AE451" i="2"/>
  <c r="AE450" i="2"/>
  <c r="O450" i="2"/>
  <c r="I450" i="3" s="1"/>
  <c r="AE449" i="2"/>
  <c r="O449" i="2"/>
  <c r="I449" i="3" s="1"/>
  <c r="AE448" i="2"/>
  <c r="AE447" i="2"/>
  <c r="AE446" i="2"/>
  <c r="O446" i="2"/>
  <c r="I446" i="3" s="1"/>
  <c r="AE445" i="2"/>
  <c r="O445" i="2"/>
  <c r="I445" i="3" s="1"/>
  <c r="AE444" i="2"/>
  <c r="O444" i="2"/>
  <c r="I444" i="3" s="1"/>
  <c r="AE443" i="2"/>
  <c r="O443" i="2"/>
  <c r="I443" i="3" s="1"/>
  <c r="AE442" i="2"/>
  <c r="O442" i="2"/>
  <c r="I442" i="3" s="1"/>
  <c r="AE441" i="2"/>
  <c r="O441" i="2"/>
  <c r="I441" i="3" s="1"/>
  <c r="AE440" i="2"/>
  <c r="O440" i="2"/>
  <c r="I440" i="3" s="1"/>
  <c r="AE439" i="2"/>
  <c r="O439" i="2"/>
  <c r="I439" i="3" s="1"/>
  <c r="AN437" i="2"/>
  <c r="AK437" i="2"/>
  <c r="AB437" i="2"/>
  <c r="V437" i="2"/>
  <c r="R437" i="2"/>
  <c r="L437" i="2"/>
  <c r="F437" i="2"/>
  <c r="AE435" i="2"/>
  <c r="O435" i="2"/>
  <c r="I435" i="3" s="1"/>
  <c r="AE434" i="2"/>
  <c r="O434" i="2"/>
  <c r="I434" i="3" s="1"/>
  <c r="AE433" i="2"/>
  <c r="O433" i="2"/>
  <c r="I433" i="3" s="1"/>
  <c r="AE432" i="2"/>
  <c r="AE431" i="2"/>
  <c r="O431" i="2"/>
  <c r="I431" i="3" s="1"/>
  <c r="AE430" i="2"/>
  <c r="AE429" i="2"/>
  <c r="O429" i="2"/>
  <c r="I429" i="3" s="1"/>
  <c r="R427" i="2"/>
  <c r="AN427" i="2"/>
  <c r="AK427" i="2"/>
  <c r="AB427" i="2"/>
  <c r="V427" i="2"/>
  <c r="L427" i="2"/>
  <c r="F427" i="2"/>
  <c r="AE425" i="2"/>
  <c r="O425" i="2"/>
  <c r="I425" i="3" s="1"/>
  <c r="AE424" i="2"/>
  <c r="O424" i="2"/>
  <c r="I424" i="3" s="1"/>
  <c r="AE423" i="2"/>
  <c r="AE422" i="2"/>
  <c r="O422" i="2"/>
  <c r="I422" i="3" s="1"/>
  <c r="AE421" i="2"/>
  <c r="O421" i="2"/>
  <c r="I421" i="3" s="1"/>
  <c r="AE420" i="2"/>
  <c r="AE419" i="2"/>
  <c r="AE418" i="2"/>
  <c r="O418" i="2"/>
  <c r="I418" i="3" s="1"/>
  <c r="AE417" i="2"/>
  <c r="AE416" i="2"/>
  <c r="AE415" i="2"/>
  <c r="O415" i="2"/>
  <c r="I415" i="3" s="1"/>
  <c r="AE414" i="2"/>
  <c r="O414" i="2"/>
  <c r="I414" i="3" s="1"/>
  <c r="AE413" i="2"/>
  <c r="N409" i="2"/>
  <c r="O413" i="2"/>
  <c r="I413" i="3" s="1"/>
  <c r="AE412" i="2"/>
  <c r="O412" i="2"/>
  <c r="I412" i="3" s="1"/>
  <c r="AE411" i="2"/>
  <c r="O410" i="2"/>
  <c r="AN409" i="2"/>
  <c r="AK409" i="2"/>
  <c r="AB409" i="2"/>
  <c r="R409" i="2"/>
  <c r="L409" i="2"/>
  <c r="F409" i="2"/>
  <c r="AE407" i="2"/>
  <c r="O407" i="2"/>
  <c r="I407" i="3" s="1"/>
  <c r="AE406" i="2"/>
  <c r="AE405" i="2"/>
  <c r="AE404" i="2"/>
  <c r="O404" i="2"/>
  <c r="I404" i="3" s="1"/>
  <c r="AE403" i="2"/>
  <c r="AE402" i="2"/>
  <c r="O402" i="2"/>
  <c r="I402" i="3" s="1"/>
  <c r="AE401" i="2"/>
  <c r="AE400" i="2"/>
  <c r="O400" i="2"/>
  <c r="I400" i="3" s="1"/>
  <c r="AE399" i="2"/>
  <c r="O399" i="2"/>
  <c r="I399" i="3" s="1"/>
  <c r="AE398" i="2"/>
  <c r="O398" i="2"/>
  <c r="I398" i="3" s="1"/>
  <c r="AE397" i="2"/>
  <c r="AE396" i="2"/>
  <c r="AE395" i="2"/>
  <c r="AE394" i="2"/>
  <c r="O394" i="2"/>
  <c r="I394" i="3" s="1"/>
  <c r="AE393" i="2"/>
  <c r="AE392" i="2"/>
  <c r="O392" i="2"/>
  <c r="I392" i="3" s="1"/>
  <c r="AE391" i="2"/>
  <c r="AE390" i="2"/>
  <c r="O390" i="2"/>
  <c r="I390" i="3" s="1"/>
  <c r="AN388" i="2"/>
  <c r="AK388" i="2"/>
  <c r="AB388" i="2"/>
  <c r="V388" i="2"/>
  <c r="L388" i="2"/>
  <c r="F388" i="2"/>
  <c r="AE386" i="2"/>
  <c r="O386" i="2"/>
  <c r="I386" i="3" s="1"/>
  <c r="AE385" i="2"/>
  <c r="AE384" i="2"/>
  <c r="O384" i="2"/>
  <c r="I384" i="3" s="1"/>
  <c r="AE383" i="2"/>
  <c r="O383" i="2"/>
  <c r="I383" i="3" s="1"/>
  <c r="AE382" i="2"/>
  <c r="AE381" i="2"/>
  <c r="O381" i="2"/>
  <c r="I381" i="3" s="1"/>
  <c r="AE380" i="2"/>
  <c r="O380" i="2"/>
  <c r="I380" i="3" s="1"/>
  <c r="AE379" i="2"/>
  <c r="O379" i="2"/>
  <c r="I379" i="3" s="1"/>
  <c r="AE378" i="2"/>
  <c r="AE377" i="2"/>
  <c r="O377" i="2"/>
  <c r="I377" i="3" s="1"/>
  <c r="AE376" i="2"/>
  <c r="AE375" i="2"/>
  <c r="O375" i="2"/>
  <c r="I375" i="3" s="1"/>
  <c r="AE374" i="2"/>
  <c r="O374" i="2"/>
  <c r="I374" i="3" s="1"/>
  <c r="AE373" i="2"/>
  <c r="AE372" i="2"/>
  <c r="O372" i="2"/>
  <c r="I372" i="3" s="1"/>
  <c r="AE371" i="2"/>
  <c r="O371" i="2"/>
  <c r="I371" i="3" s="1"/>
  <c r="AE370" i="2"/>
  <c r="AE369" i="2"/>
  <c r="AN367" i="2"/>
  <c r="AK367" i="2"/>
  <c r="AB367" i="2"/>
  <c r="V367" i="2"/>
  <c r="R367" i="2"/>
  <c r="L367" i="2"/>
  <c r="F367" i="2"/>
  <c r="AE365" i="2"/>
  <c r="AE364" i="2"/>
  <c r="O364" i="2"/>
  <c r="I364" i="3" s="1"/>
  <c r="AE363" i="2"/>
  <c r="O363" i="2"/>
  <c r="I363" i="3" s="1"/>
  <c r="AE362" i="2"/>
  <c r="O362" i="2"/>
  <c r="I362" i="3" s="1"/>
  <c r="AE361" i="2"/>
  <c r="O361" i="2"/>
  <c r="I361" i="3" s="1"/>
  <c r="AE360" i="2"/>
  <c r="O360" i="2"/>
  <c r="I360" i="3" s="1"/>
  <c r="AE359" i="2"/>
  <c r="O359" i="2"/>
  <c r="I359" i="3" s="1"/>
  <c r="AE358" i="2"/>
  <c r="O358" i="2"/>
  <c r="I358" i="3" s="1"/>
  <c r="AE357" i="2"/>
  <c r="O357" i="2"/>
  <c r="I357" i="3" s="1"/>
  <c r="AE356" i="2"/>
  <c r="O356" i="2"/>
  <c r="I356" i="3" s="1"/>
  <c r="AE355" i="2"/>
  <c r="O355" i="2"/>
  <c r="I355" i="3" s="1"/>
  <c r="AE354" i="2"/>
  <c r="O354" i="2"/>
  <c r="I354" i="3" s="1"/>
  <c r="AE353" i="2"/>
  <c r="O353" i="2"/>
  <c r="I353" i="3" s="1"/>
  <c r="AE352" i="2"/>
  <c r="O352" i="2"/>
  <c r="I352" i="3" s="1"/>
  <c r="AE351" i="2"/>
  <c r="O351" i="2"/>
  <c r="I351" i="3" s="1"/>
  <c r="AE350" i="2"/>
  <c r="O350" i="2"/>
  <c r="I350" i="3" s="1"/>
  <c r="AE349" i="2"/>
  <c r="O349" i="2"/>
  <c r="I349" i="3" s="1"/>
  <c r="AE348" i="2"/>
  <c r="O348" i="2"/>
  <c r="I348" i="3" s="1"/>
  <c r="AE347" i="2"/>
  <c r="O347" i="2"/>
  <c r="I347" i="3" s="1"/>
  <c r="AN345" i="2"/>
  <c r="AK345" i="2"/>
  <c r="AB345" i="2"/>
  <c r="V345" i="2"/>
  <c r="R345" i="2"/>
  <c r="L345" i="2"/>
  <c r="F345" i="2"/>
  <c r="AE343" i="2"/>
  <c r="AE342" i="2"/>
  <c r="O342" i="2"/>
  <c r="I342" i="3" s="1"/>
  <c r="AE341" i="2"/>
  <c r="AE340" i="2"/>
  <c r="O340" i="2"/>
  <c r="I340" i="3" s="1"/>
  <c r="AE339" i="2"/>
  <c r="O339" i="2"/>
  <c r="I339" i="3" s="1"/>
  <c r="AE338" i="2"/>
  <c r="O338" i="2"/>
  <c r="I338" i="3" s="1"/>
  <c r="AE337" i="2"/>
  <c r="O337" i="2"/>
  <c r="I337" i="3" s="1"/>
  <c r="AE336" i="2"/>
  <c r="AE335" i="2"/>
  <c r="O335" i="2"/>
  <c r="I335" i="3" s="1"/>
  <c r="AE334" i="2"/>
  <c r="N332" i="2"/>
  <c r="AN332" i="2"/>
  <c r="AK332" i="2"/>
  <c r="AB332" i="2"/>
  <c r="V332" i="2"/>
  <c r="R332" i="2"/>
  <c r="L332" i="2"/>
  <c r="F332" i="2"/>
  <c r="AE330" i="2"/>
  <c r="O330" i="2"/>
  <c r="I330" i="3" s="1"/>
  <c r="AE329" i="2"/>
  <c r="O329" i="2"/>
  <c r="I329" i="3" s="1"/>
  <c r="AE328" i="2"/>
  <c r="O328" i="2"/>
  <c r="I328" i="3" s="1"/>
  <c r="AE327" i="2"/>
  <c r="O327" i="2"/>
  <c r="I327" i="3" s="1"/>
  <c r="AE326" i="2"/>
  <c r="O326" i="2"/>
  <c r="I326" i="3" s="1"/>
  <c r="AE325" i="2"/>
  <c r="O325" i="2"/>
  <c r="I325" i="3" s="1"/>
  <c r="AE324" i="2"/>
  <c r="O324" i="2"/>
  <c r="I324" i="3" s="1"/>
  <c r="AE323" i="2"/>
  <c r="O323" i="2"/>
  <c r="I323" i="3" s="1"/>
  <c r="AE322" i="2"/>
  <c r="N320" i="2"/>
  <c r="O321" i="2"/>
  <c r="AN320" i="2"/>
  <c r="AK320" i="2"/>
  <c r="AB320" i="2"/>
  <c r="V320" i="2"/>
  <c r="R320" i="2"/>
  <c r="L320" i="2"/>
  <c r="F320" i="2"/>
  <c r="AE318" i="2"/>
  <c r="O318" i="2"/>
  <c r="I309" i="3" s="1"/>
  <c r="AE317" i="2"/>
  <c r="O317" i="2"/>
  <c r="I317" i="3" s="1"/>
  <c r="AE316" i="2"/>
  <c r="O316" i="2"/>
  <c r="I316" i="3" s="1"/>
  <c r="AE315" i="2"/>
  <c r="O315" i="2"/>
  <c r="I315" i="3" s="1"/>
  <c r="AE314" i="2"/>
  <c r="O314" i="2"/>
  <c r="I314" i="3" s="1"/>
  <c r="AE313" i="2"/>
  <c r="O313" i="2"/>
  <c r="I313" i="3" s="1"/>
  <c r="AE312" i="2"/>
  <c r="O312" i="2"/>
  <c r="I312" i="3" s="1"/>
  <c r="AE311" i="2"/>
  <c r="O311" i="2"/>
  <c r="I311" i="3" s="1"/>
  <c r="AE310" i="2"/>
  <c r="R308" i="2"/>
  <c r="L308" i="2"/>
  <c r="F308" i="2"/>
  <c r="AE306" i="2"/>
  <c r="AE305" i="2"/>
  <c r="O305" i="2"/>
  <c r="I305" i="3" s="1"/>
  <c r="AE304" i="2"/>
  <c r="O304" i="2"/>
  <c r="I304" i="3" s="1"/>
  <c r="AE303" i="2"/>
  <c r="AE302" i="2"/>
  <c r="AE301" i="2"/>
  <c r="AE300" i="2"/>
  <c r="O300" i="2"/>
  <c r="I300" i="3" s="1"/>
  <c r="AE299" i="2"/>
  <c r="O299" i="2"/>
  <c r="I299" i="3" s="1"/>
  <c r="AE298" i="2"/>
  <c r="O298" i="2"/>
  <c r="I298" i="3" s="1"/>
  <c r="AE297" i="2"/>
  <c r="O297" i="2"/>
  <c r="I297" i="3" s="1"/>
  <c r="AN295" i="2"/>
  <c r="AK295" i="2"/>
  <c r="AB295" i="2"/>
  <c r="V295" i="2"/>
  <c r="L295" i="2"/>
  <c r="F295" i="2"/>
  <c r="AE293" i="2"/>
  <c r="AE292" i="2"/>
  <c r="AE291" i="2"/>
  <c r="AE290" i="2"/>
  <c r="AE289" i="2"/>
  <c r="AE288" i="2"/>
  <c r="AE287" i="2"/>
  <c r="O287" i="2"/>
  <c r="I287" i="3" s="1"/>
  <c r="AE286" i="2"/>
  <c r="AE285" i="2"/>
  <c r="O285" i="2"/>
  <c r="I285" i="3" s="1"/>
  <c r="AE284" i="2"/>
  <c r="AE283" i="2"/>
  <c r="O283" i="2"/>
  <c r="I283" i="3" s="1"/>
  <c r="AE282" i="2"/>
  <c r="O282" i="2"/>
  <c r="I282" i="3" s="1"/>
  <c r="AE281" i="2"/>
  <c r="N279" i="2"/>
  <c r="O280" i="2"/>
  <c r="L279" i="2"/>
  <c r="F279" i="2"/>
  <c r="AE277" i="2"/>
  <c r="O277" i="2"/>
  <c r="I277" i="3" s="1"/>
  <c r="AE276" i="2"/>
  <c r="O276" i="2"/>
  <c r="I276" i="3" s="1"/>
  <c r="AE275" i="2"/>
  <c r="O275" i="2"/>
  <c r="I275" i="3" s="1"/>
  <c r="AE274" i="2"/>
  <c r="O274" i="2"/>
  <c r="I274" i="3" s="1"/>
  <c r="AE273" i="2"/>
  <c r="O273" i="2"/>
  <c r="I273" i="3" s="1"/>
  <c r="AE272" i="2"/>
  <c r="O272" i="2"/>
  <c r="I272" i="3" s="1"/>
  <c r="AE271" i="2"/>
  <c r="O271" i="2"/>
  <c r="I271" i="3" s="1"/>
  <c r="AE270" i="2"/>
  <c r="O270" i="2"/>
  <c r="I270" i="3" s="1"/>
  <c r="AE269" i="2"/>
  <c r="O269" i="2"/>
  <c r="I269" i="3" s="1"/>
  <c r="AE268" i="2"/>
  <c r="O268" i="2"/>
  <c r="I268" i="3" s="1"/>
  <c r="AE267" i="2"/>
  <c r="O267" i="2"/>
  <c r="I267" i="3" s="1"/>
  <c r="AE266" i="2"/>
  <c r="AE265" i="2"/>
  <c r="O265" i="2"/>
  <c r="I265" i="3" s="1"/>
  <c r="AE264" i="2"/>
  <c r="O264" i="2"/>
  <c r="I264" i="3" s="1"/>
  <c r="AE263" i="2"/>
  <c r="O263" i="2"/>
  <c r="I263" i="3" s="1"/>
  <c r="AE262" i="2"/>
  <c r="O262" i="2"/>
  <c r="I262" i="3" s="1"/>
  <c r="AE261" i="2"/>
  <c r="O261" i="2"/>
  <c r="I261" i="3" s="1"/>
  <c r="AN259" i="2"/>
  <c r="AK259" i="2"/>
  <c r="AB259" i="2"/>
  <c r="V259" i="2"/>
  <c r="R259" i="2"/>
  <c r="L259" i="2"/>
  <c r="F259" i="2"/>
  <c r="AE257" i="2"/>
  <c r="O257" i="2"/>
  <c r="I257" i="3" s="1"/>
  <c r="AE256" i="2"/>
  <c r="O256" i="2"/>
  <c r="I256" i="3" s="1"/>
  <c r="AE255" i="2"/>
  <c r="O255" i="2"/>
  <c r="I255" i="3" s="1"/>
  <c r="AE254" i="2"/>
  <c r="O254" i="2"/>
  <c r="I254" i="3" s="1"/>
  <c r="AE253" i="2"/>
  <c r="AE252" i="2"/>
  <c r="O252" i="2"/>
  <c r="I252" i="3" s="1"/>
  <c r="AE251" i="2"/>
  <c r="AE250" i="2"/>
  <c r="AE249" i="2"/>
  <c r="AN247" i="2"/>
  <c r="AK247" i="2"/>
  <c r="AB247" i="2"/>
  <c r="L247" i="2"/>
  <c r="F247" i="2"/>
  <c r="AE245" i="2"/>
  <c r="O245" i="2"/>
  <c r="I245" i="3" s="1"/>
  <c r="AE244" i="2"/>
  <c r="AE243" i="2"/>
  <c r="AE242" i="2"/>
  <c r="O242" i="2"/>
  <c r="I242" i="3" s="1"/>
  <c r="AE241" i="2"/>
  <c r="O241" i="2"/>
  <c r="I241" i="3" s="1"/>
  <c r="AE240" i="2"/>
  <c r="AE239" i="2"/>
  <c r="AE238" i="2"/>
  <c r="AE237" i="2"/>
  <c r="AE236" i="2"/>
  <c r="AE235" i="2"/>
  <c r="AE234" i="2"/>
  <c r="AE233" i="2"/>
  <c r="AE232" i="2"/>
  <c r="AE231" i="2"/>
  <c r="AE230" i="2"/>
  <c r="O230" i="2"/>
  <c r="I230" i="3" s="1"/>
  <c r="AE229" i="2"/>
  <c r="AE228" i="2"/>
  <c r="AE227" i="2"/>
  <c r="O227" i="2"/>
  <c r="I227" i="3" s="1"/>
  <c r="AE226" i="2"/>
  <c r="AE225" i="2"/>
  <c r="AE224" i="2"/>
  <c r="AE223" i="2"/>
  <c r="AE222" i="2"/>
  <c r="AE221" i="2"/>
  <c r="AE220" i="2"/>
  <c r="O220" i="2"/>
  <c r="I220" i="3" s="1"/>
  <c r="AE219" i="2"/>
  <c r="O219" i="2"/>
  <c r="I219" i="3" s="1"/>
  <c r="AE218" i="2"/>
  <c r="O217" i="2"/>
  <c r="AN216" i="2"/>
  <c r="AK216" i="2"/>
  <c r="AB216" i="2"/>
  <c r="V216" i="2"/>
  <c r="L216" i="2"/>
  <c r="F216" i="2"/>
  <c r="AE214" i="2"/>
  <c r="AE213" i="2"/>
  <c r="O213" i="2"/>
  <c r="I213" i="3" s="1"/>
  <c r="AE212" i="2"/>
  <c r="AE211" i="2"/>
  <c r="O211" i="2"/>
  <c r="I211" i="3" s="1"/>
  <c r="AE210" i="2"/>
  <c r="O210" i="2"/>
  <c r="I210" i="3" s="1"/>
  <c r="AE209" i="2"/>
  <c r="AE208" i="2"/>
  <c r="O208" i="2"/>
  <c r="I208" i="3" s="1"/>
  <c r="AE207" i="2"/>
  <c r="AE206" i="2"/>
  <c r="AE205" i="2"/>
  <c r="AE204" i="2"/>
  <c r="AE203" i="2"/>
  <c r="N201" i="2"/>
  <c r="AN201" i="2"/>
  <c r="AK201" i="2"/>
  <c r="AB201" i="2"/>
  <c r="V201" i="2"/>
  <c r="L201" i="2"/>
  <c r="F201" i="2"/>
  <c r="AE199" i="2"/>
  <c r="O199" i="2"/>
  <c r="I199" i="3" s="1"/>
  <c r="AE198" i="2"/>
  <c r="O198" i="2"/>
  <c r="I198" i="3" s="1"/>
  <c r="AE197" i="2"/>
  <c r="O197" i="2"/>
  <c r="I197" i="3" s="1"/>
  <c r="AE196" i="2"/>
  <c r="AE195" i="2"/>
  <c r="O195" i="2"/>
  <c r="I195" i="3" s="1"/>
  <c r="AE194" i="2"/>
  <c r="AE193" i="2"/>
  <c r="O193" i="2"/>
  <c r="I193" i="3" s="1"/>
  <c r="AE192" i="2"/>
  <c r="O192" i="2"/>
  <c r="I192" i="3" s="1"/>
  <c r="AE191" i="2"/>
  <c r="AE190" i="2"/>
  <c r="O190" i="2"/>
  <c r="I190" i="3" s="1"/>
  <c r="AE189" i="2"/>
  <c r="AE188" i="2"/>
  <c r="M184" i="2"/>
  <c r="AE187" i="2"/>
  <c r="O187" i="2"/>
  <c r="I187" i="3" s="1"/>
  <c r="AE186" i="2"/>
  <c r="O186" i="2"/>
  <c r="I186" i="3" s="1"/>
  <c r="AN184" i="2"/>
  <c r="AK184" i="2"/>
  <c r="AB184" i="2"/>
  <c r="V184" i="2"/>
  <c r="R184" i="2"/>
  <c r="L184" i="2"/>
  <c r="F184" i="2"/>
  <c r="AE182" i="2"/>
  <c r="AE181" i="2"/>
  <c r="O181" i="2"/>
  <c r="I181" i="3" s="1"/>
  <c r="AE180" i="2"/>
  <c r="O180" i="2"/>
  <c r="I180" i="3" s="1"/>
  <c r="AE179" i="2"/>
  <c r="O179" i="2"/>
  <c r="I179" i="3" s="1"/>
  <c r="AE178" i="2"/>
  <c r="AE177" i="2"/>
  <c r="O177" i="2"/>
  <c r="I177" i="3" s="1"/>
  <c r="AE176" i="2"/>
  <c r="O176" i="2"/>
  <c r="I176" i="3" s="1"/>
  <c r="AE175" i="2"/>
  <c r="O175" i="2"/>
  <c r="I175" i="3" s="1"/>
  <c r="AE174" i="2"/>
  <c r="AE173" i="2"/>
  <c r="AE172" i="2"/>
  <c r="O172" i="2"/>
  <c r="I172" i="3" s="1"/>
  <c r="AE171" i="2"/>
  <c r="AE170" i="2"/>
  <c r="O170" i="2"/>
  <c r="I170" i="3" s="1"/>
  <c r="AE169" i="2"/>
  <c r="O169" i="2"/>
  <c r="I169" i="3" s="1"/>
  <c r="AE168" i="2"/>
  <c r="O168" i="2"/>
  <c r="I168" i="3" s="1"/>
  <c r="AE167" i="2"/>
  <c r="AE166" i="2"/>
  <c r="O166" i="2"/>
  <c r="I166" i="3" s="1"/>
  <c r="AE165" i="2"/>
  <c r="AE164" i="2"/>
  <c r="AE163" i="2"/>
  <c r="O163" i="2"/>
  <c r="I163" i="3" s="1"/>
  <c r="AE162" i="2"/>
  <c r="O162" i="2"/>
  <c r="I162" i="3" s="1"/>
  <c r="AE161" i="2"/>
  <c r="O161" i="2"/>
  <c r="I161" i="3" s="1"/>
  <c r="R159" i="2"/>
  <c r="O160" i="2"/>
  <c r="L159" i="2"/>
  <c r="F159" i="2"/>
  <c r="AE157" i="2"/>
  <c r="O157" i="2"/>
  <c r="I157" i="3" s="1"/>
  <c r="AE156" i="2"/>
  <c r="O156" i="2"/>
  <c r="I156" i="3" s="1"/>
  <c r="AE155" i="2"/>
  <c r="O155" i="2"/>
  <c r="I155" i="3" s="1"/>
  <c r="AE154" i="2"/>
  <c r="O154" i="2"/>
  <c r="I154" i="3" s="1"/>
  <c r="AE153" i="2"/>
  <c r="O153" i="2"/>
  <c r="I153" i="3" s="1"/>
  <c r="AE152" i="2"/>
  <c r="O152" i="2"/>
  <c r="I152" i="3" s="1"/>
  <c r="AE151" i="2"/>
  <c r="AE150" i="2"/>
  <c r="O150" i="2"/>
  <c r="I150" i="3" s="1"/>
  <c r="AE149" i="2"/>
  <c r="AE148" i="2"/>
  <c r="O148" i="2"/>
  <c r="I148" i="3" s="1"/>
  <c r="AE147" i="2"/>
  <c r="O147" i="2"/>
  <c r="I147" i="3" s="1"/>
  <c r="AN145" i="2"/>
  <c r="AK145" i="2"/>
  <c r="AB145" i="2"/>
  <c r="V145" i="2"/>
  <c r="R145" i="2"/>
  <c r="L145" i="2"/>
  <c r="F145" i="2"/>
  <c r="AE143" i="2"/>
  <c r="O143" i="2"/>
  <c r="I143" i="3" s="1"/>
  <c r="AE142" i="2"/>
  <c r="O142" i="2"/>
  <c r="I142" i="3" s="1"/>
  <c r="AE141" i="2"/>
  <c r="AE140" i="2"/>
  <c r="O140" i="2"/>
  <c r="I140" i="3" s="1"/>
  <c r="AE139" i="2"/>
  <c r="O139" i="2"/>
  <c r="I139" i="3" s="1"/>
  <c r="AE138" i="2"/>
  <c r="O138" i="2"/>
  <c r="I138" i="3" s="1"/>
  <c r="AE137" i="2"/>
  <c r="AE136" i="2"/>
  <c r="AE135" i="2"/>
  <c r="O135" i="2"/>
  <c r="I135" i="3" s="1"/>
  <c r="AE134" i="2"/>
  <c r="O134" i="2"/>
  <c r="I134" i="3" s="1"/>
  <c r="AE133" i="2"/>
  <c r="O133" i="2"/>
  <c r="I133" i="3" s="1"/>
  <c r="AE132" i="2"/>
  <c r="AE131" i="2"/>
  <c r="AE130" i="2"/>
  <c r="AE129" i="2"/>
  <c r="O129" i="2"/>
  <c r="I129" i="3" s="1"/>
  <c r="AE128" i="2"/>
  <c r="O128" i="2"/>
  <c r="I128" i="3" s="1"/>
  <c r="AE127" i="2"/>
  <c r="O127" i="2"/>
  <c r="I127" i="3" s="1"/>
  <c r="AE126" i="2"/>
  <c r="O126" i="2"/>
  <c r="I126" i="3" s="1"/>
  <c r="AE125" i="2"/>
  <c r="O125" i="2"/>
  <c r="I125" i="3" s="1"/>
  <c r="AE124" i="2"/>
  <c r="O124" i="2"/>
  <c r="I124" i="3" s="1"/>
  <c r="AE123" i="2"/>
  <c r="AE122" i="2"/>
  <c r="AE121" i="2"/>
  <c r="AE120" i="2"/>
  <c r="O120" i="2"/>
  <c r="I120" i="3" s="1"/>
  <c r="AE119" i="2"/>
  <c r="AE118" i="2"/>
  <c r="AE117" i="2"/>
  <c r="O117" i="2"/>
  <c r="I117" i="3" s="1"/>
  <c r="AE116" i="2"/>
  <c r="AE115" i="2"/>
  <c r="O115" i="2"/>
  <c r="I115" i="3" s="1"/>
  <c r="AE114" i="2"/>
  <c r="O114" i="2"/>
  <c r="I114" i="3" s="1"/>
  <c r="O113" i="2"/>
  <c r="AN112" i="2"/>
  <c r="AK112" i="2"/>
  <c r="AB112" i="2"/>
  <c r="V112" i="2"/>
  <c r="L112" i="2"/>
  <c r="F112" i="2"/>
  <c r="AE110" i="2"/>
  <c r="O110" i="2"/>
  <c r="I110" i="3" s="1"/>
  <c r="AE109" i="2"/>
  <c r="O109" i="2"/>
  <c r="I109" i="3" s="1"/>
  <c r="AE108" i="2"/>
  <c r="O108" i="2"/>
  <c r="I108" i="3" s="1"/>
  <c r="AE107" i="2"/>
  <c r="O107" i="2"/>
  <c r="I107" i="3" s="1"/>
  <c r="AE106" i="2"/>
  <c r="O106" i="2"/>
  <c r="I106" i="3" s="1"/>
  <c r="AE105" i="2"/>
  <c r="O105" i="2"/>
  <c r="I105" i="3" s="1"/>
  <c r="AE104" i="2"/>
  <c r="O104" i="2"/>
  <c r="I104" i="3" s="1"/>
  <c r="AE103" i="2"/>
  <c r="O103" i="2"/>
  <c r="I103" i="3" s="1"/>
  <c r="AE102" i="2"/>
  <c r="O102" i="2"/>
  <c r="I102" i="3" s="1"/>
  <c r="AE101" i="2"/>
  <c r="O101" i="2"/>
  <c r="I101" i="3" s="1"/>
  <c r="AE100" i="2"/>
  <c r="O100" i="2"/>
  <c r="I100" i="3" s="1"/>
  <c r="AE99" i="2"/>
  <c r="O99" i="2"/>
  <c r="I99" i="3" s="1"/>
  <c r="AE98" i="2"/>
  <c r="O98" i="2"/>
  <c r="I98" i="3" s="1"/>
  <c r="AE97" i="2"/>
  <c r="O97" i="2"/>
  <c r="I97" i="3" s="1"/>
  <c r="AE96" i="2"/>
  <c r="O96" i="2"/>
  <c r="I96" i="3" s="1"/>
  <c r="AE95" i="2"/>
  <c r="O95" i="2"/>
  <c r="I95" i="3" s="1"/>
  <c r="AE94" i="2"/>
  <c r="O94" i="2"/>
  <c r="I94" i="3" s="1"/>
  <c r="AE93" i="2"/>
  <c r="O93" i="2"/>
  <c r="I93" i="3" s="1"/>
  <c r="AE92" i="2"/>
  <c r="O92" i="2"/>
  <c r="I92" i="3" s="1"/>
  <c r="AE91" i="2"/>
  <c r="O91" i="2"/>
  <c r="I91" i="3" s="1"/>
  <c r="AE90" i="2"/>
  <c r="AE89" i="2"/>
  <c r="O89" i="2"/>
  <c r="I89" i="3" s="1"/>
  <c r="R87" i="2"/>
  <c r="O88" i="2"/>
  <c r="AN87" i="2"/>
  <c r="AK87" i="2"/>
  <c r="AB87" i="2"/>
  <c r="V87" i="2"/>
  <c r="L87" i="2"/>
  <c r="F87" i="2"/>
  <c r="AE85" i="2"/>
  <c r="O85" i="2"/>
  <c r="I85" i="3" s="1"/>
  <c r="AE84" i="2"/>
  <c r="O84" i="2"/>
  <c r="I84" i="3" s="1"/>
  <c r="AE83" i="2"/>
  <c r="O83" i="2"/>
  <c r="I83" i="3" s="1"/>
  <c r="AE82" i="2"/>
  <c r="O82" i="2"/>
  <c r="I82" i="3" s="1"/>
  <c r="AE81" i="2"/>
  <c r="O81" i="2"/>
  <c r="I81" i="3" s="1"/>
  <c r="AE80" i="2"/>
  <c r="O80" i="2"/>
  <c r="I80" i="3" s="1"/>
  <c r="AE79" i="2"/>
  <c r="O79" i="2"/>
  <c r="I79" i="3" s="1"/>
  <c r="AE78" i="2"/>
  <c r="O78" i="2"/>
  <c r="I78" i="3" s="1"/>
  <c r="AE77" i="2"/>
  <c r="O77" i="2"/>
  <c r="I77" i="3" s="1"/>
  <c r="AE76" i="2"/>
  <c r="O76" i="2"/>
  <c r="I76" i="3" s="1"/>
  <c r="AE75" i="2"/>
  <c r="O75" i="2"/>
  <c r="I75" i="3" s="1"/>
  <c r="AE74" i="2"/>
  <c r="O74" i="2"/>
  <c r="I74" i="3" s="1"/>
  <c r="AE73" i="2"/>
  <c r="O73" i="2"/>
  <c r="I73" i="3" s="1"/>
  <c r="AE72" i="2"/>
  <c r="O72" i="2"/>
  <c r="I72" i="3" s="1"/>
  <c r="AN70" i="2"/>
  <c r="AK70" i="2"/>
  <c r="AB70" i="2"/>
  <c r="V70" i="2"/>
  <c r="R70" i="2"/>
  <c r="L70" i="2"/>
  <c r="F70" i="2"/>
  <c r="AE68" i="2"/>
  <c r="O68" i="2"/>
  <c r="I62" i="3" s="1"/>
  <c r="AE67" i="2"/>
  <c r="AE66" i="2"/>
  <c r="O66" i="2"/>
  <c r="I66" i="3" s="1"/>
  <c r="AE65" i="2"/>
  <c r="AE64" i="2"/>
  <c r="O64" i="2"/>
  <c r="I64" i="3" s="1"/>
  <c r="AE63" i="2"/>
  <c r="O63" i="2"/>
  <c r="I63" i="3" s="1"/>
  <c r="R61" i="2"/>
  <c r="N61" i="2"/>
  <c r="O62" i="2"/>
  <c r="L61" i="2"/>
  <c r="F61" i="2"/>
  <c r="AE59" i="2"/>
  <c r="O59" i="2"/>
  <c r="I59" i="3" s="1"/>
  <c r="AE58" i="2"/>
  <c r="O58" i="2"/>
  <c r="I58" i="3" s="1"/>
  <c r="AE57" i="2"/>
  <c r="AE56" i="2"/>
  <c r="O56" i="2"/>
  <c r="I56" i="3" s="1"/>
  <c r="AE55" i="2"/>
  <c r="AE54" i="2"/>
  <c r="O54" i="2"/>
  <c r="I54" i="3" s="1"/>
  <c r="AE53" i="2"/>
  <c r="AE52" i="2"/>
  <c r="O52" i="2"/>
  <c r="I52" i="3" s="1"/>
  <c r="AE51" i="2"/>
  <c r="AE50" i="2"/>
  <c r="O50" i="2"/>
  <c r="I50" i="3" s="1"/>
  <c r="AE49" i="2"/>
  <c r="AE48" i="2"/>
  <c r="AE47" i="2"/>
  <c r="AE46" i="2"/>
  <c r="O46" i="2"/>
  <c r="I46" i="3" s="1"/>
  <c r="AE45" i="2"/>
  <c r="O45" i="2"/>
  <c r="I45" i="3" s="1"/>
  <c r="AN43" i="2"/>
  <c r="AK43" i="2"/>
  <c r="AB43" i="2"/>
  <c r="V43" i="2"/>
  <c r="L43" i="2"/>
  <c r="F43" i="2"/>
  <c r="AE41" i="2"/>
  <c r="O41" i="2"/>
  <c r="I41" i="3" s="1"/>
  <c r="AE40" i="2"/>
  <c r="O40" i="2"/>
  <c r="I40" i="3" s="1"/>
  <c r="AE39" i="2"/>
  <c r="AE38" i="2"/>
  <c r="O38" i="2"/>
  <c r="I38" i="3" s="1"/>
  <c r="AE37" i="2"/>
  <c r="O37" i="2"/>
  <c r="I37" i="3" s="1"/>
  <c r="AE36" i="2"/>
  <c r="O36" i="2"/>
  <c r="I36" i="3" s="1"/>
  <c r="AE35" i="2"/>
  <c r="O35" i="2"/>
  <c r="I35" i="3" s="1"/>
  <c r="AE34" i="2"/>
  <c r="AE33" i="2"/>
  <c r="O33" i="2"/>
  <c r="I33" i="3" s="1"/>
  <c r="AE32" i="2"/>
  <c r="AE31" i="2"/>
  <c r="O31" i="2"/>
  <c r="I31" i="3" s="1"/>
  <c r="AE30" i="2"/>
  <c r="AE29" i="2"/>
  <c r="AE28" i="2"/>
  <c r="O28" i="2"/>
  <c r="I28" i="3" s="1"/>
  <c r="AE27" i="2"/>
  <c r="AE26" i="2"/>
  <c r="O26" i="2"/>
  <c r="I26" i="3" s="1"/>
  <c r="AW25" i="2"/>
  <c r="AW24" i="2" s="1"/>
  <c r="AN24" i="2"/>
  <c r="AK24" i="2"/>
  <c r="AB24" i="2"/>
  <c r="AB11" i="2" s="1"/>
  <c r="AH11" i="2" s="1"/>
  <c r="V24" i="2"/>
  <c r="L24" i="2"/>
  <c r="L11" i="2" s="1"/>
  <c r="F24" i="2"/>
  <c r="AE22" i="2"/>
  <c r="AE21" i="2"/>
  <c r="O21" i="2"/>
  <c r="I21" i="3" s="1"/>
  <c r="AE20" i="2"/>
  <c r="O20" i="2"/>
  <c r="I20" i="3" s="1"/>
  <c r="AE19" i="2"/>
  <c r="AE18" i="2"/>
  <c r="O18" i="2"/>
  <c r="I18" i="3" s="1"/>
  <c r="AE17" i="2"/>
  <c r="Y15" i="2"/>
  <c r="M15" i="2"/>
  <c r="AN15" i="2"/>
  <c r="AK15" i="2"/>
  <c r="AK11" i="2" s="1"/>
  <c r="AB15" i="2"/>
  <c r="V15" i="2"/>
  <c r="R15" i="2"/>
  <c r="L15" i="2"/>
  <c r="F15" i="2"/>
  <c r="F11" i="2" s="1"/>
  <c r="AD12" i="2"/>
  <c r="AN11" i="2"/>
  <c r="Q11" i="2"/>
  <c r="AD10" i="2"/>
  <c r="AF12" i="2" s="1"/>
  <c r="U60" i="1" l="1"/>
  <c r="I60" i="1"/>
  <c r="Y66" i="1" s="1"/>
  <c r="Y67" i="1" s="1"/>
  <c r="I67" i="1" s="1"/>
  <c r="I71" i="1" s="1"/>
  <c r="AO593" i="2"/>
  <c r="AO277" i="2"/>
  <c r="AO722" i="2"/>
  <c r="AO687" i="2"/>
  <c r="AO649" i="2"/>
  <c r="AO611" i="2"/>
  <c r="AO570" i="2"/>
  <c r="AO529" i="2"/>
  <c r="AO491" i="2"/>
  <c r="AO453" i="2"/>
  <c r="AO415" i="2"/>
  <c r="AO377" i="2"/>
  <c r="AO339" i="2"/>
  <c r="AO298" i="2"/>
  <c r="AO257" i="2"/>
  <c r="AO222" i="2"/>
  <c r="AO181" i="2"/>
  <c r="AO143" i="2"/>
  <c r="AO108" i="2"/>
  <c r="AO73" i="2"/>
  <c r="AO32" i="2"/>
  <c r="AO729" i="2"/>
  <c r="AO204" i="2"/>
  <c r="AO359" i="2"/>
  <c r="AO749" i="2"/>
  <c r="AO714" i="2"/>
  <c r="AO676" i="2"/>
  <c r="AO638" i="2"/>
  <c r="AO600" i="2"/>
  <c r="AO559" i="2"/>
  <c r="AO521" i="2"/>
  <c r="AO480" i="2"/>
  <c r="AO445" i="2"/>
  <c r="AO404" i="2"/>
  <c r="AO369" i="2"/>
  <c r="AO328" i="2"/>
  <c r="AO287" i="2"/>
  <c r="AO249" i="2"/>
  <c r="AO211" i="2"/>
  <c r="AO173" i="2"/>
  <c r="AO135" i="2"/>
  <c r="AO100" i="2"/>
  <c r="AO59" i="2"/>
  <c r="AO21" i="2"/>
  <c r="AO721" i="2"/>
  <c r="AO686" i="2"/>
  <c r="AO648" i="2"/>
  <c r="AO610" i="2"/>
  <c r="AO566" i="2"/>
  <c r="AO528" i="2"/>
  <c r="AO490" i="2"/>
  <c r="AO452" i="2"/>
  <c r="AO414" i="2"/>
  <c r="AO376" i="2"/>
  <c r="AO338" i="2"/>
  <c r="AO297" i="2"/>
  <c r="AO256" i="2"/>
  <c r="AO221" i="2"/>
  <c r="AO180" i="2"/>
  <c r="AO142" i="2"/>
  <c r="AO107" i="2"/>
  <c r="AO72" i="2"/>
  <c r="AO31" i="2"/>
  <c r="AO728" i="2"/>
  <c r="AO693" i="2"/>
  <c r="AO655" i="2"/>
  <c r="AO617" i="2"/>
  <c r="AO576" i="2"/>
  <c r="AO538" i="2"/>
  <c r="AO497" i="2"/>
  <c r="AO462" i="2"/>
  <c r="AO421" i="2"/>
  <c r="AO383" i="2"/>
  <c r="AO348" i="2"/>
  <c r="AO304" i="2"/>
  <c r="AO266" i="2"/>
  <c r="AO228" i="2"/>
  <c r="AO190" i="2"/>
  <c r="AO152" i="2"/>
  <c r="AO117" i="2"/>
  <c r="AO79" i="2"/>
  <c r="AO38" i="2"/>
  <c r="AO735" i="2"/>
  <c r="AO703" i="2"/>
  <c r="AO665" i="2"/>
  <c r="AO627" i="2"/>
  <c r="AO586" i="2"/>
  <c r="AO548" i="2"/>
  <c r="AO507" i="2"/>
  <c r="AO469" i="2"/>
  <c r="AO431" i="2"/>
  <c r="AO393" i="2"/>
  <c r="AO355" i="2"/>
  <c r="AO314" i="2"/>
  <c r="AO273" i="2"/>
  <c r="AO235" i="2"/>
  <c r="AO197" i="2"/>
  <c r="AO162" i="2"/>
  <c r="AO124" i="2"/>
  <c r="AO89" i="2"/>
  <c r="AO48" i="2"/>
  <c r="AO745" i="2"/>
  <c r="AO710" i="2"/>
  <c r="AO672" i="2"/>
  <c r="AO634" i="2"/>
  <c r="AO596" i="2"/>
  <c r="AO555" i="2"/>
  <c r="AO435" i="2"/>
  <c r="AO741" i="2"/>
  <c r="AO706" i="2"/>
  <c r="AO668" i="2"/>
  <c r="AO630" i="2"/>
  <c r="AO592" i="2"/>
  <c r="AO551" i="2"/>
  <c r="AO510" i="2"/>
  <c r="AO472" i="2"/>
  <c r="AO434" i="2"/>
  <c r="AO396" i="2"/>
  <c r="AO358" i="2"/>
  <c r="AO317" i="2"/>
  <c r="AO730" i="2"/>
  <c r="AO578" i="2"/>
  <c r="AO423" i="2"/>
  <c r="AO276" i="2"/>
  <c r="AO203" i="2"/>
  <c r="AO127" i="2"/>
  <c r="AO51" i="2"/>
  <c r="AO713" i="2"/>
  <c r="AO667" i="2"/>
  <c r="AO618" i="2"/>
  <c r="AO558" i="2"/>
  <c r="AO509" i="2"/>
  <c r="AO463" i="2"/>
  <c r="AO403" i="2"/>
  <c r="AO357" i="2"/>
  <c r="AO305" i="2"/>
  <c r="AO245" i="2"/>
  <c r="AO199" i="2"/>
  <c r="AO153" i="2"/>
  <c r="AO99" i="2"/>
  <c r="AO50" i="2"/>
  <c r="AO739" i="2"/>
  <c r="AO682" i="2"/>
  <c r="AO636" i="2"/>
  <c r="AO590" i="2"/>
  <c r="AO527" i="2"/>
  <c r="AO478" i="2"/>
  <c r="AO432" i="2"/>
  <c r="AO375" i="2"/>
  <c r="AO326" i="2"/>
  <c r="AO274" i="2"/>
  <c r="AO220" i="2"/>
  <c r="AO171" i="2"/>
  <c r="AO125" i="2"/>
  <c r="AO68" i="2"/>
  <c r="N62" i="3" s="1"/>
  <c r="AO19" i="2"/>
  <c r="AO711" i="2"/>
  <c r="AO654" i="2"/>
  <c r="AO605" i="2"/>
  <c r="AO556" i="2"/>
  <c r="AO496" i="2"/>
  <c r="AO450" i="2"/>
  <c r="AO401" i="2"/>
  <c r="AO347" i="2"/>
  <c r="AO292" i="2"/>
  <c r="AO243" i="2"/>
  <c r="AO189" i="2"/>
  <c r="AO140" i="2"/>
  <c r="AO97" i="2"/>
  <c r="AO37" i="2"/>
  <c r="AO726" i="2"/>
  <c r="AO680" i="2"/>
  <c r="AO626" i="2"/>
  <c r="AO574" i="2"/>
  <c r="AO525" i="2"/>
  <c r="AO484" i="2"/>
  <c r="AO449" i="2"/>
  <c r="AO411" i="2"/>
  <c r="AO373" i="2"/>
  <c r="AO335" i="2"/>
  <c r="AO291" i="2"/>
  <c r="AO253" i="2"/>
  <c r="AO218" i="2"/>
  <c r="AO177" i="2"/>
  <c r="AO139" i="2"/>
  <c r="AO104" i="2"/>
  <c r="AO66" i="2"/>
  <c r="AO28" i="2"/>
  <c r="AO725" i="2"/>
  <c r="AO690" i="2"/>
  <c r="AO652" i="2"/>
  <c r="AO614" i="2"/>
  <c r="AO573" i="2"/>
  <c r="AO619" i="2"/>
  <c r="AO464" i="2"/>
  <c r="AO306" i="2"/>
  <c r="AO230" i="2"/>
  <c r="AO154" i="2"/>
  <c r="AO81" i="2"/>
  <c r="AO740" i="2"/>
  <c r="AO675" i="2"/>
  <c r="AO629" i="2"/>
  <c r="AO577" i="2"/>
  <c r="AO520" i="2"/>
  <c r="AO471" i="2"/>
  <c r="AO422" i="2"/>
  <c r="AO365" i="2"/>
  <c r="AO316" i="2"/>
  <c r="AO267" i="2"/>
  <c r="AO210" i="2"/>
  <c r="AO164" i="2"/>
  <c r="AO118" i="2"/>
  <c r="AO58" i="2"/>
  <c r="AO747" i="2"/>
  <c r="AO704" i="2"/>
  <c r="AO647" i="2"/>
  <c r="AO598" i="2"/>
  <c r="AO549" i="2"/>
  <c r="AO486" i="2"/>
  <c r="AO443" i="2"/>
  <c r="AO394" i="2"/>
  <c r="AO337" i="2"/>
  <c r="AO285" i="2"/>
  <c r="AO236" i="2"/>
  <c r="AO179" i="2"/>
  <c r="AO133" i="2"/>
  <c r="AO90" i="2"/>
  <c r="AO30" i="2"/>
  <c r="AO719" i="2"/>
  <c r="AO673" i="2"/>
  <c r="AO616" i="2"/>
  <c r="AO564" i="2"/>
  <c r="AO518" i="2"/>
  <c r="AO458" i="2"/>
  <c r="AO412" i="2"/>
  <c r="AO363" i="2"/>
  <c r="AO303" i="2"/>
  <c r="AO254" i="2"/>
  <c r="AO208" i="2"/>
  <c r="AO151" i="2"/>
  <c r="AO105" i="2"/>
  <c r="AO56" i="2"/>
  <c r="AO734" i="2"/>
  <c r="AO691" i="2"/>
  <c r="AO645" i="2"/>
  <c r="AO585" i="2"/>
  <c r="AO536" i="2"/>
  <c r="AO495" i="2"/>
  <c r="AO457" i="2"/>
  <c r="AO419" i="2"/>
  <c r="AO381" i="2"/>
  <c r="AO343" i="2"/>
  <c r="AO302" i="2"/>
  <c r="AO264" i="2"/>
  <c r="AO226" i="2"/>
  <c r="AO188" i="2"/>
  <c r="AO150" i="2"/>
  <c r="AO115" i="2"/>
  <c r="AO77" i="2"/>
  <c r="AO36" i="2"/>
  <c r="AO733" i="2"/>
  <c r="AO701" i="2"/>
  <c r="AO663" i="2"/>
  <c r="AO625" i="2"/>
  <c r="AO584" i="2"/>
  <c r="AO543" i="2"/>
  <c r="AO505" i="2"/>
  <c r="AO467" i="2"/>
  <c r="AO429" i="2"/>
  <c r="AO391" i="2"/>
  <c r="AO353" i="2"/>
  <c r="AO312" i="2"/>
  <c r="AO271" i="2"/>
  <c r="AO233" i="2"/>
  <c r="AO195" i="2"/>
  <c r="AO157" i="2"/>
  <c r="AO122" i="2"/>
  <c r="AO84" i="2"/>
  <c r="AO698" i="2"/>
  <c r="AO385" i="2"/>
  <c r="AO192" i="2"/>
  <c r="AO40" i="2"/>
  <c r="AO656" i="2"/>
  <c r="AO550" i="2"/>
  <c r="AO444" i="2"/>
  <c r="AO349" i="2"/>
  <c r="AO237" i="2"/>
  <c r="AO134" i="2"/>
  <c r="AO39" i="2"/>
  <c r="AO674" i="2"/>
  <c r="AO565" i="2"/>
  <c r="AO470" i="2"/>
  <c r="AO364" i="2"/>
  <c r="AO255" i="2"/>
  <c r="AO163" i="2"/>
  <c r="AO57" i="2"/>
  <c r="AO692" i="2"/>
  <c r="AO597" i="2"/>
  <c r="AO485" i="2"/>
  <c r="AO382" i="2"/>
  <c r="AO284" i="2"/>
  <c r="AO178" i="2"/>
  <c r="AO78" i="2"/>
  <c r="AO718" i="2"/>
  <c r="AO615" i="2"/>
  <c r="AO514" i="2"/>
  <c r="AO441" i="2"/>
  <c r="AO362" i="2"/>
  <c r="AO283" i="2"/>
  <c r="AO207" i="2"/>
  <c r="AO131" i="2"/>
  <c r="AO55" i="2"/>
  <c r="AO717" i="2"/>
  <c r="AO644" i="2"/>
  <c r="AO562" i="2"/>
  <c r="AO513" i="2"/>
  <c r="AO456" i="2"/>
  <c r="AO407" i="2"/>
  <c r="AO361" i="2"/>
  <c r="AO301" i="2"/>
  <c r="AO252" i="2"/>
  <c r="AO206" i="2"/>
  <c r="AO149" i="2"/>
  <c r="AO103" i="2"/>
  <c r="AO54" i="2"/>
  <c r="AO743" i="2"/>
  <c r="AO708" i="2"/>
  <c r="AO670" i="2"/>
  <c r="AO632" i="2"/>
  <c r="AO594" i="2"/>
  <c r="AO553" i="2"/>
  <c r="AO512" i="2"/>
  <c r="AO474" i="2"/>
  <c r="AO439" i="2"/>
  <c r="AO398" i="2"/>
  <c r="AO360" i="2"/>
  <c r="AO322" i="2"/>
  <c r="AO281" i="2"/>
  <c r="AO240" i="2"/>
  <c r="AO205" i="2"/>
  <c r="AO167" i="2"/>
  <c r="AO129" i="2"/>
  <c r="AO94" i="2"/>
  <c r="AO53" i="2"/>
  <c r="AO731" i="2"/>
  <c r="AO424" i="2"/>
  <c r="AO120" i="2"/>
  <c r="AO571" i="2"/>
  <c r="AO261" i="2"/>
  <c r="AO715" i="2"/>
  <c r="AO405" i="2"/>
  <c r="AO101" i="2"/>
  <c r="AO552" i="2"/>
  <c r="AO239" i="2"/>
  <c r="AO620" i="2"/>
  <c r="AO310" i="2"/>
  <c r="AO688" i="2"/>
  <c r="AO378" i="2"/>
  <c r="AO74" i="2"/>
  <c r="AO446" i="2"/>
  <c r="AO136" i="2"/>
  <c r="AO22" i="2"/>
  <c r="AO166" i="2"/>
  <c r="AO742" i="2"/>
  <c r="AO660" i="2"/>
  <c r="AO350" i="2"/>
  <c r="AO165" i="2"/>
  <c r="AO748" i="2"/>
  <c r="AO637" i="2"/>
  <c r="AO539" i="2"/>
  <c r="AO433" i="2"/>
  <c r="AO327" i="2"/>
  <c r="AO229" i="2"/>
  <c r="AO126" i="2"/>
  <c r="AO20" i="2"/>
  <c r="AO666" i="2"/>
  <c r="AO557" i="2"/>
  <c r="AO451" i="2"/>
  <c r="AO356" i="2"/>
  <c r="AO244" i="2"/>
  <c r="AO141" i="2"/>
  <c r="AO49" i="2"/>
  <c r="AO681" i="2"/>
  <c r="AO575" i="2"/>
  <c r="AO477" i="2"/>
  <c r="AO374" i="2"/>
  <c r="AO265" i="2"/>
  <c r="AO170" i="2"/>
  <c r="AO67" i="2"/>
  <c r="AO702" i="2"/>
  <c r="AO604" i="2"/>
  <c r="AO506" i="2"/>
  <c r="AO430" i="2"/>
  <c r="AO354" i="2"/>
  <c r="AO272" i="2"/>
  <c r="AO196" i="2"/>
  <c r="AO123" i="2"/>
  <c r="AO47" i="2"/>
  <c r="AO709" i="2"/>
  <c r="AO633" i="2"/>
  <c r="AO554" i="2"/>
  <c r="AO494" i="2"/>
  <c r="AO448" i="2"/>
  <c r="AO399" i="2"/>
  <c r="AO342" i="2"/>
  <c r="AO290" i="2"/>
  <c r="AO241" i="2"/>
  <c r="AO187" i="2"/>
  <c r="AO138" i="2"/>
  <c r="AO95" i="2"/>
  <c r="AO46" i="2"/>
  <c r="AO732" i="2"/>
  <c r="AO700" i="2"/>
  <c r="AO662" i="2"/>
  <c r="AO621" i="2"/>
  <c r="AO583" i="2"/>
  <c r="AO542" i="2"/>
  <c r="AO504" i="2"/>
  <c r="AO466" i="2"/>
  <c r="AO425" i="2"/>
  <c r="AO390" i="2"/>
  <c r="AO352" i="2"/>
  <c r="AO311" i="2"/>
  <c r="AO270" i="2"/>
  <c r="AO232" i="2"/>
  <c r="AO194" i="2"/>
  <c r="AO156" i="2"/>
  <c r="AO121" i="2"/>
  <c r="AO83" i="2"/>
  <c r="AO45" i="2"/>
  <c r="AO661" i="2"/>
  <c r="AO351" i="2"/>
  <c r="AO41" i="2"/>
  <c r="AO492" i="2"/>
  <c r="AO182" i="2"/>
  <c r="AO642" i="2"/>
  <c r="AO329" i="2"/>
  <c r="AO473" i="2"/>
  <c r="AO541" i="2"/>
  <c r="AO502" i="2"/>
  <c r="AO92" i="2"/>
  <c r="AO591" i="2"/>
  <c r="AO384" i="2"/>
  <c r="AO172" i="2"/>
  <c r="AO712" i="2"/>
  <c r="AO508" i="2"/>
  <c r="AO293" i="2"/>
  <c r="AO98" i="2"/>
  <c r="AO635" i="2"/>
  <c r="AO420" i="2"/>
  <c r="AO219" i="2"/>
  <c r="AO18" i="2"/>
  <c r="AO547" i="2"/>
  <c r="AO392" i="2"/>
  <c r="AO234" i="2"/>
  <c r="AO85" i="2"/>
  <c r="AO671" i="2"/>
  <c r="AO524" i="2"/>
  <c r="AO418" i="2"/>
  <c r="AO323" i="2"/>
  <c r="AO214" i="2"/>
  <c r="AO114" i="2"/>
  <c r="AO27" i="2"/>
  <c r="AO678" i="2"/>
  <c r="AO602" i="2"/>
  <c r="AO523" i="2"/>
  <c r="AO447" i="2"/>
  <c r="AO371" i="2"/>
  <c r="AO289" i="2"/>
  <c r="AO213" i="2"/>
  <c r="AO137" i="2"/>
  <c r="AO64" i="2"/>
  <c r="AO503" i="2"/>
  <c r="AO650" i="2"/>
  <c r="AO33" i="2"/>
  <c r="AO174" i="2"/>
  <c r="AO318" i="2"/>
  <c r="N309" i="3" s="1"/>
  <c r="AO386" i="2"/>
  <c r="AO612" i="2"/>
  <c r="AO223" i="2"/>
  <c r="AO522" i="2"/>
  <c r="AO63" i="2"/>
  <c r="AO269" i="2"/>
  <c r="AO416" i="2"/>
  <c r="AO560" i="2"/>
  <c r="AO707" i="2"/>
  <c r="AO93" i="2"/>
  <c r="AO231" i="2"/>
  <c r="AO533" i="2"/>
  <c r="AO147" i="2"/>
  <c r="AO370" i="2"/>
  <c r="AO52" i="2"/>
  <c r="AO128" i="2"/>
  <c r="AO238" i="2"/>
  <c r="AO694" i="2"/>
  <c r="AO479" i="2"/>
  <c r="AO275" i="2"/>
  <c r="AO80" i="2"/>
  <c r="AO606" i="2"/>
  <c r="AO402" i="2"/>
  <c r="AO198" i="2"/>
  <c r="AO727" i="2"/>
  <c r="AO526" i="2"/>
  <c r="AO325" i="2"/>
  <c r="AO116" i="2"/>
  <c r="AO653" i="2"/>
  <c r="AO468" i="2"/>
  <c r="AO313" i="2"/>
  <c r="AO161" i="2"/>
  <c r="AO744" i="2"/>
  <c r="AO595" i="2"/>
  <c r="AO475" i="2"/>
  <c r="AO372" i="2"/>
  <c r="AO263" i="2"/>
  <c r="AO168" i="2"/>
  <c r="AO65" i="2"/>
  <c r="AO716" i="2"/>
  <c r="AO643" i="2"/>
  <c r="AO561" i="2"/>
  <c r="AO482" i="2"/>
  <c r="AO406" i="2"/>
  <c r="AO330" i="2"/>
  <c r="AO251" i="2"/>
  <c r="AO175" i="2"/>
  <c r="AO102" i="2"/>
  <c r="AO26" i="2"/>
  <c r="AO193" i="2"/>
  <c r="AO340" i="2"/>
  <c r="AO481" i="2"/>
  <c r="AO631" i="2"/>
  <c r="AO699" i="2"/>
  <c r="AO454" i="2"/>
  <c r="AO677" i="2"/>
  <c r="AO288" i="2"/>
  <c r="AO669" i="2"/>
  <c r="AO540" i="2"/>
  <c r="AO119" i="2"/>
  <c r="AO395" i="2"/>
  <c r="AO191" i="2"/>
  <c r="AO106" i="2"/>
  <c r="AO442" i="2"/>
  <c r="AO563" i="2"/>
  <c r="AO96" i="2"/>
  <c r="AO535" i="2"/>
  <c r="AO225" i="2"/>
  <c r="AO689" i="2"/>
  <c r="AO455" i="2"/>
  <c r="AO224" i="2"/>
  <c r="AO582" i="2"/>
  <c r="AO250" i="2"/>
  <c r="AO82" i="2"/>
  <c r="AO511" i="2"/>
  <c r="AO268" i="2"/>
  <c r="AO705" i="2"/>
  <c r="AO501" i="2"/>
  <c r="AO286" i="2"/>
  <c r="AO91" i="2"/>
  <c r="AO628" i="2"/>
  <c r="AO413" i="2"/>
  <c r="AO209" i="2"/>
  <c r="AO746" i="2"/>
  <c r="AO537" i="2"/>
  <c r="AO336" i="2"/>
  <c r="AO132" i="2"/>
  <c r="AO664" i="2"/>
  <c r="AO476" i="2"/>
  <c r="AO324" i="2"/>
  <c r="AO169" i="2"/>
  <c r="AO17" i="2"/>
  <c r="AO603" i="2"/>
  <c r="AO483" i="2"/>
  <c r="AO380" i="2"/>
  <c r="AO282" i="2"/>
  <c r="AO176" i="2"/>
  <c r="AO76" i="2"/>
  <c r="AO724" i="2"/>
  <c r="AO651" i="2"/>
  <c r="AO572" i="2"/>
  <c r="AO493" i="2"/>
  <c r="AO417" i="2"/>
  <c r="AO341" i="2"/>
  <c r="AO262" i="2"/>
  <c r="AO186" i="2"/>
  <c r="AO110" i="2"/>
  <c r="AO34" i="2"/>
  <c r="AO599" i="2"/>
  <c r="AO720" i="2"/>
  <c r="AO315" i="2"/>
  <c r="AO646" i="2"/>
  <c r="AO29" i="2"/>
  <c r="AO242" i="2"/>
  <c r="AO440" i="2"/>
  <c r="AO130" i="2"/>
  <c r="AO613" i="2"/>
  <c r="AO379" i="2"/>
  <c r="AO148" i="2"/>
  <c r="AO723" i="2"/>
  <c r="AO397" i="2"/>
  <c r="AO299" i="2"/>
  <c r="AO212" i="2"/>
  <c r="AO155" i="2"/>
  <c r="AO519" i="2"/>
  <c r="AO227" i="2"/>
  <c r="AO400" i="2"/>
  <c r="AO679" i="2"/>
  <c r="AO334" i="2"/>
  <c r="AO35" i="2"/>
  <c r="AO534" i="2"/>
  <c r="AO300" i="2"/>
  <c r="AO75" i="2"/>
  <c r="AO109" i="2"/>
  <c r="AO465" i="2"/>
  <c r="AO601" i="2"/>
  <c r="AL719" i="2"/>
  <c r="AL745" i="2"/>
  <c r="AL710" i="2"/>
  <c r="AL744" i="2"/>
  <c r="AL709" i="2"/>
  <c r="AL732" i="2"/>
  <c r="AL700" i="2"/>
  <c r="AL723" i="2"/>
  <c r="AL688" i="2"/>
  <c r="AL722" i="2"/>
  <c r="AL687" i="2"/>
  <c r="AL721" i="2"/>
  <c r="AL686" i="2"/>
  <c r="AL656" i="2"/>
  <c r="AL618" i="2"/>
  <c r="AL577" i="2"/>
  <c r="AL539" i="2"/>
  <c r="AL501" i="2"/>
  <c r="AL463" i="2"/>
  <c r="AL422" i="2"/>
  <c r="AL384" i="2"/>
  <c r="AL349" i="2"/>
  <c r="AL305" i="2"/>
  <c r="AL267" i="2"/>
  <c r="AL229" i="2"/>
  <c r="AL191" i="2"/>
  <c r="AL153" i="2"/>
  <c r="AL118" i="2"/>
  <c r="AL80" i="2"/>
  <c r="AL39" i="2"/>
  <c r="AL674" i="2"/>
  <c r="AL636" i="2"/>
  <c r="AL598" i="2"/>
  <c r="AL557" i="2"/>
  <c r="AL519" i="2"/>
  <c r="AL478" i="2"/>
  <c r="AL443" i="2"/>
  <c r="AL402" i="2"/>
  <c r="AL364" i="2"/>
  <c r="AL326" i="2"/>
  <c r="AL285" i="2"/>
  <c r="AL244" i="2"/>
  <c r="AL209" i="2"/>
  <c r="AL171" i="2"/>
  <c r="AL133" i="2"/>
  <c r="AL98" i="2"/>
  <c r="AL57" i="2"/>
  <c r="AL19" i="2"/>
  <c r="AL654" i="2"/>
  <c r="AL616" i="2"/>
  <c r="AL575" i="2"/>
  <c r="AL537" i="2"/>
  <c r="AL496" i="2"/>
  <c r="AL458" i="2"/>
  <c r="AL420" i="2"/>
  <c r="AL382" i="2"/>
  <c r="AL347" i="2"/>
  <c r="AL303" i="2"/>
  <c r="AL265" i="2"/>
  <c r="AL227" i="2"/>
  <c r="AL189" i="2"/>
  <c r="AL151" i="2"/>
  <c r="AL116" i="2"/>
  <c r="AL78" i="2"/>
  <c r="AL37" i="2"/>
  <c r="AL681" i="2"/>
  <c r="AL645" i="2"/>
  <c r="AL604" i="2"/>
  <c r="AL563" i="2"/>
  <c r="AL525" i="2"/>
  <c r="AL484" i="2"/>
  <c r="AL449" i="2"/>
  <c r="AL411" i="2"/>
  <c r="AL373" i="2"/>
  <c r="AL335" i="2"/>
  <c r="AL291" i="2"/>
  <c r="AL253" i="2"/>
  <c r="AL218" i="2"/>
  <c r="AL177" i="2"/>
  <c r="AL139" i="2"/>
  <c r="AL104" i="2"/>
  <c r="AL66" i="2"/>
  <c r="AL28" i="2"/>
  <c r="AL671" i="2"/>
  <c r="AL633" i="2"/>
  <c r="AL746" i="2"/>
  <c r="AL711" i="2"/>
  <c r="AL734" i="2"/>
  <c r="AL702" i="2"/>
  <c r="AL733" i="2"/>
  <c r="AL701" i="2"/>
  <c r="AL724" i="2"/>
  <c r="AL689" i="2"/>
  <c r="AL715" i="2"/>
  <c r="AL749" i="2"/>
  <c r="AL714" i="2"/>
  <c r="AL748" i="2"/>
  <c r="AL713" i="2"/>
  <c r="AL704" i="2"/>
  <c r="AL648" i="2"/>
  <c r="AL610" i="2"/>
  <c r="AL566" i="2"/>
  <c r="AL528" i="2"/>
  <c r="AL490" i="2"/>
  <c r="AL452" i="2"/>
  <c r="AL414" i="2"/>
  <c r="AL376" i="2"/>
  <c r="AL338" i="2"/>
  <c r="AL297" i="2"/>
  <c r="AL256" i="2"/>
  <c r="AL221" i="2"/>
  <c r="AL180" i="2"/>
  <c r="AL142" i="2"/>
  <c r="AL107" i="2"/>
  <c r="AL72" i="2"/>
  <c r="AL31" i="2"/>
  <c r="AL666" i="2"/>
  <c r="AL628" i="2"/>
  <c r="AL590" i="2"/>
  <c r="AL549" i="2"/>
  <c r="AL508" i="2"/>
  <c r="AL470" i="2"/>
  <c r="AL432" i="2"/>
  <c r="AL394" i="2"/>
  <c r="AL356" i="2"/>
  <c r="AL315" i="2"/>
  <c r="AL274" i="2"/>
  <c r="AL236" i="2"/>
  <c r="AL198" i="2"/>
  <c r="AL163" i="2"/>
  <c r="AL125" i="2"/>
  <c r="AL90" i="2"/>
  <c r="AL49" i="2"/>
  <c r="AL682" i="2"/>
  <c r="AL646" i="2"/>
  <c r="AL605" i="2"/>
  <c r="AL564" i="2"/>
  <c r="AL526" i="2"/>
  <c r="AL485" i="2"/>
  <c r="AL450" i="2"/>
  <c r="AL412" i="2"/>
  <c r="AL374" i="2"/>
  <c r="AL336" i="2"/>
  <c r="AL292" i="2"/>
  <c r="AL254" i="2"/>
  <c r="AL219" i="2"/>
  <c r="AL178" i="2"/>
  <c r="AL140" i="2"/>
  <c r="AL105" i="2"/>
  <c r="AL67" i="2"/>
  <c r="AL29" i="2"/>
  <c r="AL672" i="2"/>
  <c r="AL634" i="2"/>
  <c r="AL596" i="2"/>
  <c r="AL555" i="2"/>
  <c r="AL514" i="2"/>
  <c r="AL476" i="2"/>
  <c r="AL441" i="2"/>
  <c r="AL400" i="2"/>
  <c r="AL362" i="2"/>
  <c r="AL324" i="2"/>
  <c r="AL283" i="2"/>
  <c r="AL242" i="2"/>
  <c r="AL207" i="2"/>
  <c r="AL169" i="2"/>
  <c r="AL131" i="2"/>
  <c r="AL96" i="2"/>
  <c r="AL55" i="2"/>
  <c r="AL17" i="2"/>
  <c r="AL663" i="2"/>
  <c r="AL735" i="2"/>
  <c r="AL703" i="2"/>
  <c r="AL726" i="2"/>
  <c r="AL691" i="2"/>
  <c r="AL725" i="2"/>
  <c r="AL690" i="2"/>
  <c r="AL716" i="2"/>
  <c r="AL742" i="2"/>
  <c r="AL707" i="2"/>
  <c r="AL741" i="2"/>
  <c r="AL706" i="2"/>
  <c r="AL740" i="2"/>
  <c r="AL705" i="2"/>
  <c r="AL675" i="2"/>
  <c r="AL637" i="2"/>
  <c r="AL599" i="2"/>
  <c r="AL558" i="2"/>
  <c r="AL520" i="2"/>
  <c r="AL479" i="2"/>
  <c r="AL444" i="2"/>
  <c r="AL403" i="2"/>
  <c r="AL365" i="2"/>
  <c r="AL327" i="2"/>
  <c r="AL286" i="2"/>
  <c r="AL245" i="2"/>
  <c r="AL210" i="2"/>
  <c r="AL172" i="2"/>
  <c r="AL134" i="2"/>
  <c r="AL99" i="2"/>
  <c r="AL58" i="2"/>
  <c r="AL20" i="2"/>
  <c r="AL655" i="2"/>
  <c r="AL617" i="2"/>
  <c r="AL576" i="2"/>
  <c r="AL538" i="2"/>
  <c r="AL497" i="2"/>
  <c r="AL462" i="2"/>
  <c r="AL421" i="2"/>
  <c r="AL383" i="2"/>
  <c r="AL348" i="2"/>
  <c r="AL304" i="2"/>
  <c r="AL266" i="2"/>
  <c r="AL228" i="2"/>
  <c r="AL190" i="2"/>
  <c r="AL152" i="2"/>
  <c r="AL117" i="2"/>
  <c r="AL79" i="2"/>
  <c r="AL38" i="2"/>
  <c r="AL673" i="2"/>
  <c r="AL635" i="2"/>
  <c r="AL597" i="2"/>
  <c r="AL556" i="2"/>
  <c r="AL518" i="2"/>
  <c r="AL477" i="2"/>
  <c r="AL442" i="2"/>
  <c r="AL401" i="2"/>
  <c r="AL363" i="2"/>
  <c r="AL325" i="2"/>
  <c r="AL284" i="2"/>
  <c r="AL243" i="2"/>
  <c r="AL208" i="2"/>
  <c r="AL170" i="2"/>
  <c r="AL132" i="2"/>
  <c r="AL97" i="2"/>
  <c r="AL56" i="2"/>
  <c r="AL18" i="2"/>
  <c r="AL664" i="2"/>
  <c r="AL626" i="2"/>
  <c r="AL585" i="2"/>
  <c r="AL547" i="2"/>
  <c r="AL506" i="2"/>
  <c r="AL468" i="2"/>
  <c r="AL430" i="2"/>
  <c r="AL392" i="2"/>
  <c r="AL354" i="2"/>
  <c r="AL313" i="2"/>
  <c r="AL272" i="2"/>
  <c r="AL234" i="2"/>
  <c r="AL196" i="2"/>
  <c r="AL161" i="2"/>
  <c r="AL123" i="2"/>
  <c r="AL85" i="2"/>
  <c r="AL47" i="2"/>
  <c r="AL739" i="2"/>
  <c r="AL652" i="2"/>
  <c r="AL680" i="2"/>
  <c r="AL731" i="2"/>
  <c r="AL729" i="2"/>
  <c r="AL591" i="2"/>
  <c r="AL433" i="2"/>
  <c r="AL275" i="2"/>
  <c r="AL126" i="2"/>
  <c r="AL647" i="2"/>
  <c r="AL486" i="2"/>
  <c r="AL337" i="2"/>
  <c r="AL179" i="2"/>
  <c r="AL30" i="2"/>
  <c r="AL548" i="2"/>
  <c r="AL393" i="2"/>
  <c r="AL235" i="2"/>
  <c r="AL89" i="2"/>
  <c r="AL615" i="2"/>
  <c r="AL457" i="2"/>
  <c r="AL302" i="2"/>
  <c r="AL150" i="2"/>
  <c r="AL679" i="2"/>
  <c r="AL603" i="2"/>
  <c r="AL562" i="2"/>
  <c r="AL524" i="2"/>
  <c r="AL483" i="2"/>
  <c r="AL448" i="2"/>
  <c r="AL407" i="2"/>
  <c r="AL372" i="2"/>
  <c r="AL334" i="2"/>
  <c r="AL290" i="2"/>
  <c r="AL252" i="2"/>
  <c r="AL214" i="2"/>
  <c r="AL176" i="2"/>
  <c r="AL138" i="2"/>
  <c r="AL103" i="2"/>
  <c r="AL65" i="2"/>
  <c r="AL27" i="2"/>
  <c r="AL662" i="2"/>
  <c r="AL621" i="2"/>
  <c r="AL583" i="2"/>
  <c r="AL542" i="2"/>
  <c r="AL504" i="2"/>
  <c r="AL466" i="2"/>
  <c r="AL425" i="2"/>
  <c r="AL390" i="2"/>
  <c r="AL352" i="2"/>
  <c r="AL311" i="2"/>
  <c r="AL270" i="2"/>
  <c r="AL232" i="2"/>
  <c r="AL194" i="2"/>
  <c r="AL156" i="2"/>
  <c r="AL121" i="2"/>
  <c r="AL83" i="2"/>
  <c r="AL45" i="2"/>
  <c r="AL677" i="2"/>
  <c r="AL642" i="2"/>
  <c r="AL601" i="2"/>
  <c r="AL560" i="2"/>
  <c r="AL522" i="2"/>
  <c r="AL481" i="2"/>
  <c r="AL446" i="2"/>
  <c r="AL405" i="2"/>
  <c r="AL370" i="2"/>
  <c r="AL329" i="2"/>
  <c r="AL288" i="2"/>
  <c r="AL250" i="2"/>
  <c r="AL212" i="2"/>
  <c r="AL174" i="2"/>
  <c r="AL136" i="2"/>
  <c r="AL101" i="2"/>
  <c r="AL63" i="2"/>
  <c r="AL22" i="2"/>
  <c r="AL385" i="2"/>
  <c r="AL81" i="2"/>
  <c r="AL529" i="2"/>
  <c r="AL222" i="2"/>
  <c r="AL404" i="2"/>
  <c r="AL676" i="2"/>
  <c r="AL369" i="2"/>
  <c r="AL59" i="2"/>
  <c r="AL173" i="2"/>
  <c r="AL592" i="2"/>
  <c r="AL276" i="2"/>
  <c r="AL630" i="2"/>
  <c r="AL502" i="2"/>
  <c r="AL727" i="2"/>
  <c r="AL717" i="2"/>
  <c r="AL699" i="2"/>
  <c r="AL694" i="2"/>
  <c r="AL550" i="2"/>
  <c r="AL395" i="2"/>
  <c r="AL237" i="2"/>
  <c r="AL91" i="2"/>
  <c r="AL606" i="2"/>
  <c r="AL451" i="2"/>
  <c r="AL293" i="2"/>
  <c r="AL141" i="2"/>
  <c r="AL665" i="2"/>
  <c r="AL507" i="2"/>
  <c r="AL355" i="2"/>
  <c r="AL197" i="2"/>
  <c r="AL48" i="2"/>
  <c r="AL574" i="2"/>
  <c r="AL419" i="2"/>
  <c r="AL264" i="2"/>
  <c r="AL115" i="2"/>
  <c r="AL644" i="2"/>
  <c r="AL595" i="2"/>
  <c r="AL554" i="2"/>
  <c r="AL513" i="2"/>
  <c r="AL475" i="2"/>
  <c r="AL440" i="2"/>
  <c r="AL399" i="2"/>
  <c r="AL361" i="2"/>
  <c r="AL323" i="2"/>
  <c r="AL282" i="2"/>
  <c r="AL241" i="2"/>
  <c r="AL206" i="2"/>
  <c r="AL168" i="2"/>
  <c r="AL130" i="2"/>
  <c r="AL95" i="2"/>
  <c r="AL54" i="2"/>
  <c r="AL728" i="2"/>
  <c r="AL651" i="2"/>
  <c r="AL613" i="2"/>
  <c r="AL572" i="2"/>
  <c r="AL534" i="2"/>
  <c r="AL493" i="2"/>
  <c r="AL455" i="2"/>
  <c r="AL417" i="2"/>
  <c r="AL379" i="2"/>
  <c r="AL341" i="2"/>
  <c r="AL300" i="2"/>
  <c r="AL262" i="2"/>
  <c r="AL224" i="2"/>
  <c r="AL186" i="2"/>
  <c r="AL148" i="2"/>
  <c r="AL110" i="2"/>
  <c r="AL75" i="2"/>
  <c r="AL34" i="2"/>
  <c r="AL669" i="2"/>
  <c r="AL631" i="2"/>
  <c r="AL593" i="2"/>
  <c r="AL552" i="2"/>
  <c r="AL511" i="2"/>
  <c r="AL473" i="2"/>
  <c r="AL435" i="2"/>
  <c r="AL397" i="2"/>
  <c r="AL359" i="2"/>
  <c r="AL318" i="2"/>
  <c r="AL277" i="2"/>
  <c r="AL239" i="2"/>
  <c r="AL204" i="2"/>
  <c r="AL166" i="2"/>
  <c r="AL128" i="2"/>
  <c r="AL93" i="2"/>
  <c r="AL52" i="2"/>
  <c r="AL619" i="2"/>
  <c r="AL306" i="2"/>
  <c r="AL92" i="2"/>
  <c r="AL453" i="2"/>
  <c r="AL143" i="2"/>
  <c r="AL249" i="2"/>
  <c r="AL600" i="2"/>
  <c r="AL287" i="2"/>
  <c r="AL638" i="2"/>
  <c r="AL21" i="2"/>
  <c r="AL510" i="2"/>
  <c r="AL203" i="2"/>
  <c r="AL692" i="2"/>
  <c r="AL743" i="2"/>
  <c r="AL730" i="2"/>
  <c r="AL667" i="2"/>
  <c r="AL509" i="2"/>
  <c r="AL357" i="2"/>
  <c r="AL199" i="2"/>
  <c r="AL50" i="2"/>
  <c r="AL565" i="2"/>
  <c r="AL413" i="2"/>
  <c r="AL255" i="2"/>
  <c r="AL106" i="2"/>
  <c r="AL627" i="2"/>
  <c r="AL469" i="2"/>
  <c r="AL314" i="2"/>
  <c r="AL162" i="2"/>
  <c r="AL747" i="2"/>
  <c r="AL536" i="2"/>
  <c r="AL381" i="2"/>
  <c r="AL226" i="2"/>
  <c r="AL77" i="2"/>
  <c r="AL625" i="2"/>
  <c r="AL584" i="2"/>
  <c r="AL543" i="2"/>
  <c r="AL505" i="2"/>
  <c r="AL467" i="2"/>
  <c r="AL429" i="2"/>
  <c r="AL391" i="2"/>
  <c r="AL353" i="2"/>
  <c r="AL312" i="2"/>
  <c r="AL271" i="2"/>
  <c r="AL233" i="2"/>
  <c r="AL195" i="2"/>
  <c r="AL157" i="2"/>
  <c r="AL122" i="2"/>
  <c r="AL84" i="2"/>
  <c r="AL46" i="2"/>
  <c r="AL678" i="2"/>
  <c r="AL643" i="2"/>
  <c r="AL602" i="2"/>
  <c r="AL561" i="2"/>
  <c r="AL523" i="2"/>
  <c r="AL482" i="2"/>
  <c r="AL447" i="2"/>
  <c r="AL406" i="2"/>
  <c r="AL371" i="2"/>
  <c r="AL330" i="2"/>
  <c r="AL289" i="2"/>
  <c r="AL251" i="2"/>
  <c r="AL213" i="2"/>
  <c r="AL175" i="2"/>
  <c r="AL137" i="2"/>
  <c r="AL102" i="2"/>
  <c r="AL64" i="2"/>
  <c r="AL26" i="2"/>
  <c r="AL661" i="2"/>
  <c r="AL620" i="2"/>
  <c r="AL582" i="2"/>
  <c r="AL541" i="2"/>
  <c r="AL503" i="2"/>
  <c r="AL465" i="2"/>
  <c r="AL424" i="2"/>
  <c r="AL386" i="2"/>
  <c r="AL351" i="2"/>
  <c r="AL310" i="2"/>
  <c r="AL269" i="2"/>
  <c r="AL231" i="2"/>
  <c r="AL193" i="2"/>
  <c r="AL155" i="2"/>
  <c r="AL120" i="2"/>
  <c r="AL82" i="2"/>
  <c r="AL41" i="2"/>
  <c r="AL540" i="2"/>
  <c r="AL230" i="2"/>
  <c r="AL712" i="2"/>
  <c r="AL377" i="2"/>
  <c r="AL73" i="2"/>
  <c r="AL100" i="2"/>
  <c r="AL521" i="2"/>
  <c r="AL211" i="2"/>
  <c r="AL480" i="2"/>
  <c r="AL396" i="2"/>
  <c r="AL434" i="2"/>
  <c r="AL127" i="2"/>
  <c r="AL660" i="2"/>
  <c r="AL629" i="2"/>
  <c r="AL693" i="2"/>
  <c r="AL68" i="2"/>
  <c r="AL124" i="2"/>
  <c r="AL188" i="2"/>
  <c r="AL535" i="2"/>
  <c r="AL380" i="2"/>
  <c r="AL225" i="2"/>
  <c r="AL76" i="2"/>
  <c r="AL594" i="2"/>
  <c r="AL439" i="2"/>
  <c r="AL281" i="2"/>
  <c r="AL279" i="2" s="1"/>
  <c r="AL129" i="2"/>
  <c r="AL650" i="2"/>
  <c r="AL492" i="2"/>
  <c r="AL340" i="2"/>
  <c r="AL182" i="2"/>
  <c r="AL33" i="2"/>
  <c r="AL298" i="2"/>
  <c r="AL135" i="2"/>
  <c r="AL51" i="2"/>
  <c r="AL350" i="2"/>
  <c r="AL40" i="2"/>
  <c r="AL570" i="2"/>
  <c r="AL257" i="2"/>
  <c r="AL551" i="2"/>
  <c r="AL299" i="2"/>
  <c r="AL464" i="2"/>
  <c r="AL328" i="2"/>
  <c r="AL238" i="2"/>
  <c r="AL472" i="2"/>
  <c r="AL491" i="2"/>
  <c r="AL181" i="2"/>
  <c r="AL114" i="2"/>
  <c r="AL322" i="2"/>
  <c r="AL533" i="2"/>
  <c r="AL223" i="2"/>
  <c r="AL611" i="2"/>
  <c r="AL423" i="2"/>
  <c r="AL339" i="2"/>
  <c r="AL718" i="2"/>
  <c r="AL471" i="2"/>
  <c r="AL527" i="2"/>
  <c r="AL586" i="2"/>
  <c r="AL653" i="2"/>
  <c r="AL36" i="2"/>
  <c r="AL494" i="2"/>
  <c r="AL342" i="2"/>
  <c r="AL187" i="2"/>
  <c r="AL35" i="2"/>
  <c r="AL553" i="2"/>
  <c r="AL398" i="2"/>
  <c r="AL240" i="2"/>
  <c r="AL94" i="2"/>
  <c r="AL612" i="2"/>
  <c r="AL454" i="2"/>
  <c r="AL147" i="2"/>
  <c r="AL559" i="2"/>
  <c r="AL268" i="2"/>
  <c r="AL720" i="2"/>
  <c r="AL74" i="2"/>
  <c r="AL358" i="2"/>
  <c r="AL649" i="2"/>
  <c r="AL708" i="2"/>
  <c r="AL316" i="2"/>
  <c r="AL375" i="2"/>
  <c r="AL431" i="2"/>
  <c r="AL495" i="2"/>
  <c r="AL614" i="2"/>
  <c r="AL456" i="2"/>
  <c r="AL301" i="2"/>
  <c r="AL149" i="2"/>
  <c r="AL670" i="2"/>
  <c r="AL512" i="2"/>
  <c r="AL360" i="2"/>
  <c r="AL205" i="2"/>
  <c r="AL53" i="2"/>
  <c r="AL571" i="2"/>
  <c r="AL416" i="2"/>
  <c r="AL261" i="2"/>
  <c r="AL109" i="2"/>
  <c r="AL154" i="2"/>
  <c r="AL317" i="2"/>
  <c r="AL668" i="2"/>
  <c r="AL578" i="2"/>
  <c r="AL192" i="2"/>
  <c r="AL165" i="2"/>
  <c r="AL415" i="2"/>
  <c r="AL108" i="2"/>
  <c r="AL698" i="2"/>
  <c r="AL164" i="2"/>
  <c r="AL220" i="2"/>
  <c r="AL273" i="2"/>
  <c r="AL343" i="2"/>
  <c r="AL573" i="2"/>
  <c r="AL418" i="2"/>
  <c r="AL263" i="2"/>
  <c r="AL632" i="2"/>
  <c r="AL474" i="2"/>
  <c r="AL167" i="2"/>
  <c r="AL378" i="2"/>
  <c r="AL445" i="2"/>
  <c r="AL119" i="2"/>
  <c r="AL32" i="2"/>
  <c r="V11" i="2"/>
  <c r="F11" i="3"/>
  <c r="N15" i="2"/>
  <c r="O34" i="2"/>
  <c r="I34" i="3" s="1"/>
  <c r="O365" i="2"/>
  <c r="I365" i="3" s="1"/>
  <c r="O661" i="2"/>
  <c r="I661" i="3" s="1"/>
  <c r="O738" i="2"/>
  <c r="M737" i="2"/>
  <c r="N87" i="2"/>
  <c r="O90" i="2"/>
  <c r="I90" i="3" s="1"/>
  <c r="I87" i="3" s="1"/>
  <c r="N24" i="2"/>
  <c r="O27" i="2"/>
  <c r="I27" i="3" s="1"/>
  <c r="O29" i="2"/>
  <c r="I29" i="3" s="1"/>
  <c r="O44" i="2"/>
  <c r="N308" i="2"/>
  <c r="O310" i="2"/>
  <c r="I310" i="3" s="1"/>
  <c r="O525" i="2"/>
  <c r="I525" i="3" s="1"/>
  <c r="O659" i="2"/>
  <c r="M24" i="2"/>
  <c r="O32" i="2"/>
  <c r="I32" i="3" s="1"/>
  <c r="N112" i="2"/>
  <c r="O288" i="2"/>
  <c r="I288" i="3" s="1"/>
  <c r="M279" i="2"/>
  <c r="O629" i="2"/>
  <c r="I629" i="3" s="1"/>
  <c r="N658" i="2"/>
  <c r="O667" i="2"/>
  <c r="I667" i="3" s="1"/>
  <c r="O675" i="2"/>
  <c r="I675" i="3" s="1"/>
  <c r="N737" i="2"/>
  <c r="M345" i="2"/>
  <c r="I488" i="3"/>
  <c r="O19" i="2"/>
  <c r="I19" i="3" s="1"/>
  <c r="O30" i="2"/>
  <c r="I30" i="3" s="1"/>
  <c r="O627" i="2"/>
  <c r="I627" i="3" s="1"/>
  <c r="O655" i="2"/>
  <c r="I655" i="3" s="1"/>
  <c r="I640" i="3" s="1"/>
  <c r="O665" i="2"/>
  <c r="I665" i="3" s="1"/>
  <c r="O673" i="2"/>
  <c r="I673" i="3" s="1"/>
  <c r="O685" i="2"/>
  <c r="M684" i="2"/>
  <c r="O17" i="2"/>
  <c r="I17" i="3" s="1"/>
  <c r="O22" i="2"/>
  <c r="I22" i="3" s="1"/>
  <c r="M259" i="2"/>
  <c r="O266" i="2"/>
  <c r="I266" i="3" s="1"/>
  <c r="I259" i="3" s="1"/>
  <c r="I499" i="3"/>
  <c r="O649" i="2"/>
  <c r="I649" i="3" s="1"/>
  <c r="O663" i="2"/>
  <c r="I663" i="3" s="1"/>
  <c r="O671" i="2"/>
  <c r="I671" i="3" s="1"/>
  <c r="O116" i="2"/>
  <c r="I116" i="3" s="1"/>
  <c r="O118" i="2"/>
  <c r="I118" i="3" s="1"/>
  <c r="O130" i="2"/>
  <c r="I130" i="3" s="1"/>
  <c r="O149" i="2"/>
  <c r="I149" i="3" s="1"/>
  <c r="O182" i="2"/>
  <c r="I160" i="3" s="1"/>
  <c r="O188" i="2"/>
  <c r="I188" i="3" s="1"/>
  <c r="O209" i="2"/>
  <c r="I209" i="3" s="1"/>
  <c r="O228" i="2"/>
  <c r="I228" i="3" s="1"/>
  <c r="O336" i="2"/>
  <c r="I336" i="3" s="1"/>
  <c r="O343" i="2"/>
  <c r="I343" i="3" s="1"/>
  <c r="O370" i="2"/>
  <c r="I370" i="3" s="1"/>
  <c r="O376" i="2"/>
  <c r="I376" i="3" s="1"/>
  <c r="N388" i="2"/>
  <c r="O396" i="2"/>
  <c r="I396" i="3" s="1"/>
  <c r="O403" i="2"/>
  <c r="I403" i="3" s="1"/>
  <c r="O447" i="2"/>
  <c r="I447" i="3" s="1"/>
  <c r="O476" i="2"/>
  <c r="I476" i="3" s="1"/>
  <c r="O481" i="2"/>
  <c r="I481" i="3" s="1"/>
  <c r="O483" i="2"/>
  <c r="I483" i="3" s="1"/>
  <c r="N531" i="2"/>
  <c r="N623" i="2"/>
  <c r="O647" i="2"/>
  <c r="I647" i="3" s="1"/>
  <c r="O679" i="2"/>
  <c r="I679" i="3" s="1"/>
  <c r="O704" i="2"/>
  <c r="I704" i="3" s="1"/>
  <c r="O717" i="2"/>
  <c r="I717" i="3" s="1"/>
  <c r="O719" i="2"/>
  <c r="I719" i="3" s="1"/>
  <c r="O747" i="2"/>
  <c r="I747" i="3" s="1"/>
  <c r="N43" i="2"/>
  <c r="O47" i="2"/>
  <c r="I47" i="3" s="1"/>
  <c r="M159" i="2"/>
  <c r="O221" i="2"/>
  <c r="I221" i="3" s="1"/>
  <c r="O223" i="2"/>
  <c r="I223" i="3" s="1"/>
  <c r="O235" i="2"/>
  <c r="I235" i="3" s="1"/>
  <c r="O250" i="2"/>
  <c r="I250" i="3" s="1"/>
  <c r="O284" i="2"/>
  <c r="I284" i="3" s="1"/>
  <c r="O286" i="2"/>
  <c r="I286" i="3" s="1"/>
  <c r="O539" i="2"/>
  <c r="I539" i="3" s="1"/>
  <c r="O577" i="2"/>
  <c r="I577" i="3" s="1"/>
  <c r="M580" i="2"/>
  <c r="O585" i="2"/>
  <c r="I585" i="3" s="1"/>
  <c r="O39" i="2"/>
  <c r="I39" i="3" s="1"/>
  <c r="O71" i="2"/>
  <c r="O70" i="2" s="1"/>
  <c r="M87" i="2"/>
  <c r="O141" i="2"/>
  <c r="I141" i="3" s="1"/>
  <c r="O164" i="2"/>
  <c r="I164" i="3" s="1"/>
  <c r="O171" i="2"/>
  <c r="I171" i="3" s="1"/>
  <c r="O173" i="2"/>
  <c r="I173" i="3" s="1"/>
  <c r="O178" i="2"/>
  <c r="I178" i="3" s="1"/>
  <c r="O191" i="2"/>
  <c r="I191" i="3" s="1"/>
  <c r="O196" i="2"/>
  <c r="I196" i="3" s="1"/>
  <c r="O203" i="2"/>
  <c r="I203" i="3" s="1"/>
  <c r="O205" i="2"/>
  <c r="I205" i="3" s="1"/>
  <c r="O207" i="2"/>
  <c r="I207" i="3" s="1"/>
  <c r="O214" i="2"/>
  <c r="I214" i="3" s="1"/>
  <c r="O226" i="2"/>
  <c r="I226" i="3" s="1"/>
  <c r="O243" i="2"/>
  <c r="I243" i="3" s="1"/>
  <c r="O253" i="2"/>
  <c r="I253" i="3" s="1"/>
  <c r="O289" i="2"/>
  <c r="I289" i="3" s="1"/>
  <c r="O302" i="2"/>
  <c r="I302" i="3" s="1"/>
  <c r="O334" i="2"/>
  <c r="I334" i="3" s="1"/>
  <c r="I332" i="3" s="1"/>
  <c r="O341" i="2"/>
  <c r="I341" i="3" s="1"/>
  <c r="O385" i="2"/>
  <c r="I385" i="3" s="1"/>
  <c r="O401" i="2"/>
  <c r="I401" i="3" s="1"/>
  <c r="O406" i="2"/>
  <c r="I406" i="3" s="1"/>
  <c r="O417" i="2"/>
  <c r="I417" i="3" s="1"/>
  <c r="O419" i="2"/>
  <c r="I419" i="3" s="1"/>
  <c r="O423" i="2"/>
  <c r="I423" i="3" s="1"/>
  <c r="O432" i="2"/>
  <c r="I432" i="3" s="1"/>
  <c r="I427" i="3" s="1"/>
  <c r="O474" i="2"/>
  <c r="I474" i="3" s="1"/>
  <c r="O479" i="2"/>
  <c r="I479" i="3" s="1"/>
  <c r="O486" i="2"/>
  <c r="I486" i="3" s="1"/>
  <c r="N499" i="2"/>
  <c r="O521" i="2"/>
  <c r="I521" i="3" s="1"/>
  <c r="O528" i="2"/>
  <c r="I528" i="3" s="1"/>
  <c r="O542" i="2"/>
  <c r="I542" i="3" s="1"/>
  <c r="O556" i="2"/>
  <c r="I556" i="3" s="1"/>
  <c r="O564" i="2"/>
  <c r="I564" i="3" s="1"/>
  <c r="O571" i="2"/>
  <c r="I571" i="3" s="1"/>
  <c r="O583" i="2"/>
  <c r="O592" i="2"/>
  <c r="I592" i="3" s="1"/>
  <c r="O600" i="2"/>
  <c r="I600" i="3" s="1"/>
  <c r="O614" i="2"/>
  <c r="I614" i="3" s="1"/>
  <c r="O619" i="2"/>
  <c r="I619" i="3" s="1"/>
  <c r="O693" i="2"/>
  <c r="I693" i="3" s="1"/>
  <c r="I684" i="3" s="1"/>
  <c r="O701" i="2"/>
  <c r="I701" i="3" s="1"/>
  <c r="O715" i="2"/>
  <c r="I715" i="3" s="1"/>
  <c r="O726" i="2"/>
  <c r="I726" i="3" s="1"/>
  <c r="O730" i="2"/>
  <c r="I730" i="3" s="1"/>
  <c r="O741" i="2"/>
  <c r="I741" i="3" s="1"/>
  <c r="O743" i="2"/>
  <c r="I743" i="3" s="1"/>
  <c r="O745" i="2"/>
  <c r="I745" i="3" s="1"/>
  <c r="AO43" i="2"/>
  <c r="O49" i="2"/>
  <c r="I49" i="3" s="1"/>
  <c r="O51" i="2"/>
  <c r="I51" i="3" s="1"/>
  <c r="O53" i="2"/>
  <c r="I53" i="3" s="1"/>
  <c r="O55" i="2"/>
  <c r="I55" i="3" s="1"/>
  <c r="O57" i="2"/>
  <c r="I57" i="3" s="1"/>
  <c r="O65" i="2"/>
  <c r="I65" i="3" s="1"/>
  <c r="O67" i="2"/>
  <c r="I67" i="3" s="1"/>
  <c r="N70" i="2"/>
  <c r="O119" i="2"/>
  <c r="I119" i="3" s="1"/>
  <c r="O121" i="2"/>
  <c r="I121" i="3" s="1"/>
  <c r="O131" i="2"/>
  <c r="I131" i="3" s="1"/>
  <c r="O136" i="2"/>
  <c r="I136" i="3" s="1"/>
  <c r="O212" i="2"/>
  <c r="I212" i="3" s="1"/>
  <c r="O229" i="2"/>
  <c r="I229" i="3" s="1"/>
  <c r="O238" i="2"/>
  <c r="I238" i="3" s="1"/>
  <c r="N259" i="2"/>
  <c r="M437" i="2"/>
  <c r="N184" i="2"/>
  <c r="O189" i="2"/>
  <c r="I189" i="3" s="1"/>
  <c r="O194" i="2"/>
  <c r="I194" i="3" s="1"/>
  <c r="N247" i="2"/>
  <c r="O251" i="2"/>
  <c r="I251" i="3" s="1"/>
  <c r="O322" i="2"/>
  <c r="I322" i="3" s="1"/>
  <c r="N345" i="2"/>
  <c r="O373" i="2"/>
  <c r="I373" i="3" s="1"/>
  <c r="O395" i="2"/>
  <c r="I395" i="3" s="1"/>
  <c r="O397" i="2"/>
  <c r="I397" i="3" s="1"/>
  <c r="O411" i="2"/>
  <c r="I411" i="3" s="1"/>
  <c r="M427" i="2"/>
  <c r="O430" i="2"/>
  <c r="I430" i="3" s="1"/>
  <c r="O472" i="2"/>
  <c r="I472" i="3" s="1"/>
  <c r="O477" i="2"/>
  <c r="I477" i="3" s="1"/>
  <c r="O482" i="2"/>
  <c r="I482" i="3" s="1"/>
  <c r="O535" i="2"/>
  <c r="I535" i="3" s="1"/>
  <c r="O540" i="2"/>
  <c r="I540" i="3" s="1"/>
  <c r="O554" i="2"/>
  <c r="I554" i="3" s="1"/>
  <c r="O562" i="2"/>
  <c r="I562" i="3" s="1"/>
  <c r="N568" i="2"/>
  <c r="N588" i="2"/>
  <c r="O598" i="2"/>
  <c r="I598" i="3" s="1"/>
  <c r="O603" i="2"/>
  <c r="I603" i="3" s="1"/>
  <c r="O632" i="2"/>
  <c r="I632" i="3" s="1"/>
  <c r="O637" i="2"/>
  <c r="I637" i="3" s="1"/>
  <c r="O689" i="2"/>
  <c r="I689" i="3" s="1"/>
  <c r="O708" i="2"/>
  <c r="I708" i="3" s="1"/>
  <c r="O713" i="2"/>
  <c r="I713" i="3" s="1"/>
  <c r="O718" i="2"/>
  <c r="I718" i="3" s="1"/>
  <c r="O722" i="2"/>
  <c r="I722" i="3" s="1"/>
  <c r="O735" i="2"/>
  <c r="I735" i="3" s="1"/>
  <c r="M112" i="2"/>
  <c r="O165" i="2"/>
  <c r="I165" i="3" s="1"/>
  <c r="O167" i="2"/>
  <c r="I167" i="3" s="1"/>
  <c r="O174" i="2"/>
  <c r="I174" i="3" s="1"/>
  <c r="N295" i="2"/>
  <c r="O303" i="2"/>
  <c r="I303" i="3" s="1"/>
  <c r="O382" i="2"/>
  <c r="I382" i="3" s="1"/>
  <c r="N608" i="2"/>
  <c r="AS44" i="2"/>
  <c r="AS43" i="2" s="1"/>
  <c r="O48" i="2"/>
  <c r="I48" i="3" s="1"/>
  <c r="O122" i="2"/>
  <c r="I122" i="3" s="1"/>
  <c r="O132" i="2"/>
  <c r="I132" i="3" s="1"/>
  <c r="O137" i="2"/>
  <c r="I137" i="3" s="1"/>
  <c r="O151" i="2"/>
  <c r="I151" i="3" s="1"/>
  <c r="O204" i="2"/>
  <c r="I204" i="3" s="1"/>
  <c r="O206" i="2"/>
  <c r="I206" i="3" s="1"/>
  <c r="N216" i="2"/>
  <c r="O232" i="2"/>
  <c r="I232" i="3" s="1"/>
  <c r="O234" i="2"/>
  <c r="I234" i="3" s="1"/>
  <c r="O244" i="2"/>
  <c r="I244" i="3" s="1"/>
  <c r="O249" i="2"/>
  <c r="I249" i="3" s="1"/>
  <c r="O281" i="2"/>
  <c r="I281" i="3" s="1"/>
  <c r="O301" i="2"/>
  <c r="I301" i="3" s="1"/>
  <c r="O306" i="2"/>
  <c r="I306" i="3" s="1"/>
  <c r="O393" i="2"/>
  <c r="I393" i="3" s="1"/>
  <c r="O405" i="2"/>
  <c r="I405" i="3" s="1"/>
  <c r="O416" i="2"/>
  <c r="I416" i="3" s="1"/>
  <c r="O420" i="2"/>
  <c r="I420" i="3" s="1"/>
  <c r="O428" i="2"/>
  <c r="O451" i="2"/>
  <c r="I451" i="3" s="1"/>
  <c r="O462" i="2"/>
  <c r="I462" i="3" s="1"/>
  <c r="O464" i="2"/>
  <c r="I464" i="3" s="1"/>
  <c r="O466" i="2"/>
  <c r="I466" i="3" s="1"/>
  <c r="O485" i="2"/>
  <c r="I485" i="3" s="1"/>
  <c r="O538" i="2"/>
  <c r="I538" i="3" s="1"/>
  <c r="O543" i="2"/>
  <c r="I543" i="3" s="1"/>
  <c r="O550" i="2"/>
  <c r="I550" i="3" s="1"/>
  <c r="O552" i="2"/>
  <c r="I552" i="3" s="1"/>
  <c r="O560" i="2"/>
  <c r="I560" i="3" s="1"/>
  <c r="O570" i="2"/>
  <c r="I570" i="3" s="1"/>
  <c r="O596" i="2"/>
  <c r="I596" i="3" s="1"/>
  <c r="O681" i="2"/>
  <c r="I681" i="3" s="1"/>
  <c r="O687" i="2"/>
  <c r="I687" i="3" s="1"/>
  <c r="O694" i="2"/>
  <c r="I694" i="3" s="1"/>
  <c r="O700" i="2"/>
  <c r="I700" i="3" s="1"/>
  <c r="O711" i="2"/>
  <c r="I711" i="3" s="1"/>
  <c r="O740" i="2"/>
  <c r="I740" i="3" s="1"/>
  <c r="O742" i="2"/>
  <c r="I742" i="3" s="1"/>
  <c r="O744" i="2"/>
  <c r="I744" i="3" s="1"/>
  <c r="O749" i="2"/>
  <c r="I749" i="3" s="1"/>
  <c r="G749" i="2"/>
  <c r="H749" i="2" s="1"/>
  <c r="I749" i="2" s="1"/>
  <c r="G748" i="2"/>
  <c r="H748" i="2" s="1"/>
  <c r="I748" i="2" s="1"/>
  <c r="G747" i="2"/>
  <c r="H747" i="2" s="1"/>
  <c r="I747" i="2" s="1"/>
  <c r="G746" i="2"/>
  <c r="H746" i="2" s="1"/>
  <c r="I746" i="2" s="1"/>
  <c r="G745" i="2"/>
  <c r="G744" i="2"/>
  <c r="G738" i="2"/>
  <c r="H738" i="2" s="1"/>
  <c r="G735" i="2"/>
  <c r="H735" i="2" s="1"/>
  <c r="I735" i="2" s="1"/>
  <c r="G734" i="2"/>
  <c r="H734" i="2" s="1"/>
  <c r="I734" i="2" s="1"/>
  <c r="G733" i="2"/>
  <c r="G732" i="2"/>
  <c r="H732" i="2" s="1"/>
  <c r="I732" i="2" s="1"/>
  <c r="G731" i="2"/>
  <c r="H731" i="2" s="1"/>
  <c r="I731" i="2" s="1"/>
  <c r="G730" i="2"/>
  <c r="G729" i="2"/>
  <c r="H729" i="2" s="1"/>
  <c r="I729" i="2" s="1"/>
  <c r="G728" i="2"/>
  <c r="G727" i="2"/>
  <c r="H727" i="2" s="1"/>
  <c r="I727" i="2" s="1"/>
  <c r="G726" i="2"/>
  <c r="H726" i="2" s="1"/>
  <c r="I726" i="2" s="1"/>
  <c r="G725" i="2"/>
  <c r="H725" i="2" s="1"/>
  <c r="I725" i="2" s="1"/>
  <c r="G724" i="2"/>
  <c r="G723" i="2"/>
  <c r="H723" i="2" s="1"/>
  <c r="I723" i="2" s="1"/>
  <c r="G722" i="2"/>
  <c r="H722" i="2" s="1"/>
  <c r="I722" i="2" s="1"/>
  <c r="G721" i="2"/>
  <c r="H721" i="2" s="1"/>
  <c r="I721" i="2" s="1"/>
  <c r="G720" i="2"/>
  <c r="G719" i="2"/>
  <c r="G718" i="2"/>
  <c r="H718" i="2" s="1"/>
  <c r="I718" i="2" s="1"/>
  <c r="G717" i="2"/>
  <c r="H717" i="2" s="1"/>
  <c r="I717" i="2" s="1"/>
  <c r="G716" i="2"/>
  <c r="H716" i="2" s="1"/>
  <c r="I716" i="2" s="1"/>
  <c r="G715" i="2"/>
  <c r="H715" i="2" s="1"/>
  <c r="I715" i="2" s="1"/>
  <c r="G714" i="2"/>
  <c r="H714" i="2" s="1"/>
  <c r="I714" i="2" s="1"/>
  <c r="G713" i="2"/>
  <c r="H713" i="2" s="1"/>
  <c r="I713" i="2" s="1"/>
  <c r="G712" i="2"/>
  <c r="H712" i="2" s="1"/>
  <c r="I712" i="2" s="1"/>
  <c r="G711" i="2"/>
  <c r="H711" i="2" s="1"/>
  <c r="I711" i="2" s="1"/>
  <c r="G710" i="2"/>
  <c r="G709" i="2"/>
  <c r="H709" i="2" s="1"/>
  <c r="I709" i="2" s="1"/>
  <c r="G708" i="2"/>
  <c r="H708" i="2" s="1"/>
  <c r="I708" i="2" s="1"/>
  <c r="G707" i="2"/>
  <c r="H707" i="2" s="1"/>
  <c r="I707" i="2" s="1"/>
  <c r="G739" i="2"/>
  <c r="H739" i="2" s="1"/>
  <c r="I739" i="2" s="1"/>
  <c r="G705" i="2"/>
  <c r="H705" i="2" s="1"/>
  <c r="I705" i="2" s="1"/>
  <c r="G701" i="2"/>
  <c r="G685" i="2"/>
  <c r="H685" i="2" s="1"/>
  <c r="G682" i="2"/>
  <c r="G681" i="2"/>
  <c r="H681" i="2" s="1"/>
  <c r="I681" i="2" s="1"/>
  <c r="G680" i="2"/>
  <c r="H680" i="2" s="1"/>
  <c r="I680" i="2" s="1"/>
  <c r="G679" i="2"/>
  <c r="G678" i="2"/>
  <c r="H678" i="2" s="1"/>
  <c r="I678" i="2" s="1"/>
  <c r="G677" i="2"/>
  <c r="H677" i="2" s="1"/>
  <c r="I677" i="2" s="1"/>
  <c r="G676" i="2"/>
  <c r="G675" i="2"/>
  <c r="H675" i="2" s="1"/>
  <c r="I675" i="2" s="1"/>
  <c r="G674" i="2"/>
  <c r="H674" i="2" s="1"/>
  <c r="I674" i="2" s="1"/>
  <c r="G673" i="2"/>
  <c r="H673" i="2" s="1"/>
  <c r="I673" i="2" s="1"/>
  <c r="G672" i="2"/>
  <c r="H672" i="2" s="1"/>
  <c r="I672" i="2" s="1"/>
  <c r="G671" i="2"/>
  <c r="H671" i="2" s="1"/>
  <c r="I671" i="2" s="1"/>
  <c r="G670" i="2"/>
  <c r="H670" i="2" s="1"/>
  <c r="I670" i="2" s="1"/>
  <c r="G669" i="2"/>
  <c r="H669" i="2" s="1"/>
  <c r="I669" i="2" s="1"/>
  <c r="G668" i="2"/>
  <c r="H668" i="2" s="1"/>
  <c r="I668" i="2" s="1"/>
  <c r="G667" i="2"/>
  <c r="H667" i="2" s="1"/>
  <c r="I667" i="2" s="1"/>
  <c r="G666" i="2"/>
  <c r="H666" i="2" s="1"/>
  <c r="I666" i="2" s="1"/>
  <c r="G665" i="2"/>
  <c r="H665" i="2" s="1"/>
  <c r="I665" i="2" s="1"/>
  <c r="G664" i="2"/>
  <c r="H664" i="2" s="1"/>
  <c r="I664" i="2" s="1"/>
  <c r="G663" i="2"/>
  <c r="H663" i="2" s="1"/>
  <c r="I663" i="2" s="1"/>
  <c r="G662" i="2"/>
  <c r="H662" i="2" s="1"/>
  <c r="I662" i="2" s="1"/>
  <c r="G661" i="2"/>
  <c r="G660" i="2"/>
  <c r="H660" i="2" s="1"/>
  <c r="I660" i="2" s="1"/>
  <c r="G706" i="2"/>
  <c r="H706" i="2" s="1"/>
  <c r="I706" i="2" s="1"/>
  <c r="G702" i="2"/>
  <c r="G743" i="2"/>
  <c r="G698" i="2"/>
  <c r="H698" i="2" s="1"/>
  <c r="I698" i="2" s="1"/>
  <c r="G742" i="2"/>
  <c r="G703" i="2"/>
  <c r="G699" i="2"/>
  <c r="G659" i="2"/>
  <c r="H659" i="2" s="1"/>
  <c r="G656" i="2"/>
  <c r="H656" i="2" s="1"/>
  <c r="I656" i="2" s="1"/>
  <c r="G655" i="2"/>
  <c r="H655" i="2" s="1"/>
  <c r="I655" i="2" s="1"/>
  <c r="G654" i="2"/>
  <c r="G653" i="2"/>
  <c r="H653" i="2" s="1"/>
  <c r="I653" i="2" s="1"/>
  <c r="G652" i="2"/>
  <c r="H652" i="2" s="1"/>
  <c r="I652" i="2" s="1"/>
  <c r="G651" i="2"/>
  <c r="H651" i="2" s="1"/>
  <c r="I651" i="2" s="1"/>
  <c r="G650" i="2"/>
  <c r="H650" i="2" s="1"/>
  <c r="I650" i="2" s="1"/>
  <c r="G649" i="2"/>
  <c r="G648" i="2"/>
  <c r="H648" i="2" s="1"/>
  <c r="I648" i="2" s="1"/>
  <c r="G647" i="2"/>
  <c r="H647" i="2" s="1"/>
  <c r="I647" i="2" s="1"/>
  <c r="G646" i="2"/>
  <c r="G645" i="2"/>
  <c r="H645" i="2" s="1"/>
  <c r="I645" i="2" s="1"/>
  <c r="G644" i="2"/>
  <c r="G643" i="2"/>
  <c r="G642" i="2"/>
  <c r="H642" i="2" s="1"/>
  <c r="I642" i="2" s="1"/>
  <c r="G741" i="2"/>
  <c r="G694" i="2"/>
  <c r="G688" i="2"/>
  <c r="H688" i="2" s="1"/>
  <c r="I688" i="2" s="1"/>
  <c r="G693" i="2"/>
  <c r="H693" i="2" s="1"/>
  <c r="I693" i="2" s="1"/>
  <c r="G687" i="2"/>
  <c r="H687" i="2" s="1"/>
  <c r="I687" i="2" s="1"/>
  <c r="G635" i="2"/>
  <c r="H635" i="2" s="1"/>
  <c r="I635" i="2" s="1"/>
  <c r="G700" i="2"/>
  <c r="G697" i="2"/>
  <c r="H697" i="2" s="1"/>
  <c r="G686" i="2"/>
  <c r="H686" i="2" s="1"/>
  <c r="I686" i="2" s="1"/>
  <c r="G692" i="2"/>
  <c r="G636" i="2"/>
  <c r="G632" i="2"/>
  <c r="H632" i="2" s="1"/>
  <c r="I632" i="2" s="1"/>
  <c r="G631" i="2"/>
  <c r="G630" i="2"/>
  <c r="G629" i="2"/>
  <c r="H629" i="2" s="1"/>
  <c r="I629" i="2" s="1"/>
  <c r="G628" i="2"/>
  <c r="H628" i="2" s="1"/>
  <c r="I628" i="2" s="1"/>
  <c r="G627" i="2"/>
  <c r="H627" i="2" s="1"/>
  <c r="I627" i="2" s="1"/>
  <c r="G626" i="2"/>
  <c r="G625" i="2"/>
  <c r="G641" i="2"/>
  <c r="H641" i="2" s="1"/>
  <c r="G740" i="2"/>
  <c r="H740" i="2" s="1"/>
  <c r="I740" i="2" s="1"/>
  <c r="G690" i="2"/>
  <c r="H690" i="2" s="1"/>
  <c r="I690" i="2" s="1"/>
  <c r="G689" i="2"/>
  <c r="H689" i="2" s="1"/>
  <c r="I689" i="2" s="1"/>
  <c r="G638" i="2"/>
  <c r="H638" i="2" s="1"/>
  <c r="I638" i="2" s="1"/>
  <c r="G618" i="2"/>
  <c r="H618" i="2" s="1"/>
  <c r="I618" i="2" s="1"/>
  <c r="G583" i="2"/>
  <c r="G576" i="2"/>
  <c r="H576" i="2" s="1"/>
  <c r="I576" i="2" s="1"/>
  <c r="G573" i="2"/>
  <c r="H573" i="2" s="1"/>
  <c r="I573" i="2" s="1"/>
  <c r="G572" i="2"/>
  <c r="H572" i="2" s="1"/>
  <c r="I572" i="2" s="1"/>
  <c r="G571" i="2"/>
  <c r="G570" i="2"/>
  <c r="H570" i="2" s="1"/>
  <c r="I570" i="2" s="1"/>
  <c r="G614" i="2"/>
  <c r="H614" i="2" s="1"/>
  <c r="I614" i="2" s="1"/>
  <c r="G611" i="2"/>
  <c r="G589" i="2"/>
  <c r="H589" i="2" s="1"/>
  <c r="G586" i="2"/>
  <c r="H586" i="2" s="1"/>
  <c r="I586" i="2" s="1"/>
  <c r="G704" i="2"/>
  <c r="G621" i="2"/>
  <c r="G606" i="2"/>
  <c r="G604" i="2"/>
  <c r="H604" i="2" s="1"/>
  <c r="I604" i="2" s="1"/>
  <c r="G602" i="2"/>
  <c r="H602" i="2" s="1"/>
  <c r="I602" i="2" s="1"/>
  <c r="G600" i="2"/>
  <c r="H600" i="2" s="1"/>
  <c r="I600" i="2" s="1"/>
  <c r="G598" i="2"/>
  <c r="H598" i="2" s="1"/>
  <c r="I598" i="2" s="1"/>
  <c r="G596" i="2"/>
  <c r="H596" i="2" s="1"/>
  <c r="I596" i="2" s="1"/>
  <c r="G594" i="2"/>
  <c r="H594" i="2" s="1"/>
  <c r="I594" i="2" s="1"/>
  <c r="G592" i="2"/>
  <c r="H592" i="2" s="1"/>
  <c r="I592" i="2" s="1"/>
  <c r="G590" i="2"/>
  <c r="G574" i="2"/>
  <c r="G624" i="2"/>
  <c r="H624" i="2" s="1"/>
  <c r="G617" i="2"/>
  <c r="G610" i="2"/>
  <c r="H610" i="2" s="1"/>
  <c r="I610" i="2" s="1"/>
  <c r="G584" i="2"/>
  <c r="H584" i="2" s="1"/>
  <c r="I584" i="2" s="1"/>
  <c r="G577" i="2"/>
  <c r="G569" i="2"/>
  <c r="H569" i="2" s="1"/>
  <c r="G566" i="2"/>
  <c r="G620" i="2"/>
  <c r="H620" i="2" s="1"/>
  <c r="I620" i="2" s="1"/>
  <c r="G613" i="2"/>
  <c r="G633" i="2"/>
  <c r="H633" i="2" s="1"/>
  <c r="I633" i="2" s="1"/>
  <c r="G616" i="2"/>
  <c r="H616" i="2" s="1"/>
  <c r="I616" i="2" s="1"/>
  <c r="G582" i="2"/>
  <c r="H582" i="2" s="1"/>
  <c r="I582" i="2" s="1"/>
  <c r="G575" i="2"/>
  <c r="H575" i="2" s="1"/>
  <c r="I575" i="2" s="1"/>
  <c r="G637" i="2"/>
  <c r="H637" i="2" s="1"/>
  <c r="I637" i="2" s="1"/>
  <c r="G603" i="2"/>
  <c r="G599" i="2"/>
  <c r="H599" i="2" s="1"/>
  <c r="I599" i="2" s="1"/>
  <c r="G595" i="2"/>
  <c r="H595" i="2" s="1"/>
  <c r="I595" i="2" s="1"/>
  <c r="G562" i="2"/>
  <c r="H562" i="2" s="1"/>
  <c r="I562" i="2" s="1"/>
  <c r="G554" i="2"/>
  <c r="H554" i="2" s="1"/>
  <c r="I554" i="2" s="1"/>
  <c r="G549" i="2"/>
  <c r="G541" i="2"/>
  <c r="H541" i="2" s="1"/>
  <c r="I541" i="2" s="1"/>
  <c r="G619" i="2"/>
  <c r="H619" i="2" s="1"/>
  <c r="I619" i="2" s="1"/>
  <c r="G591" i="2"/>
  <c r="G578" i="2"/>
  <c r="H578" i="2" s="1"/>
  <c r="I578" i="2" s="1"/>
  <c r="G561" i="2"/>
  <c r="H561" i="2" s="1"/>
  <c r="I561" i="2" s="1"/>
  <c r="G553" i="2"/>
  <c r="H553" i="2" s="1"/>
  <c r="I553" i="2" s="1"/>
  <c r="G538" i="2"/>
  <c r="H538" i="2" s="1"/>
  <c r="I538" i="2" s="1"/>
  <c r="G534" i="2"/>
  <c r="G532" i="2"/>
  <c r="H532" i="2" s="1"/>
  <c r="G525" i="2"/>
  <c r="H525" i="2" s="1"/>
  <c r="I525" i="2" s="1"/>
  <c r="G524" i="2"/>
  <c r="H524" i="2" s="1"/>
  <c r="I524" i="2" s="1"/>
  <c r="G585" i="2"/>
  <c r="G581" i="2"/>
  <c r="H581" i="2" s="1"/>
  <c r="G560" i="2"/>
  <c r="H560" i="2" s="1"/>
  <c r="I560" i="2" s="1"/>
  <c r="G605" i="2"/>
  <c r="G559" i="2"/>
  <c r="H559" i="2" s="1"/>
  <c r="I559" i="2" s="1"/>
  <c r="G552" i="2"/>
  <c r="G547" i="2"/>
  <c r="H547" i="2" s="1"/>
  <c r="I547" i="2" s="1"/>
  <c r="G540" i="2"/>
  <c r="H540" i="2" s="1"/>
  <c r="I540" i="2" s="1"/>
  <c r="G535" i="2"/>
  <c r="G691" i="2"/>
  <c r="G612" i="2"/>
  <c r="H612" i="2" s="1"/>
  <c r="I612" i="2" s="1"/>
  <c r="G601" i="2"/>
  <c r="H601" i="2" s="1"/>
  <c r="I601" i="2" s="1"/>
  <c r="G597" i="2"/>
  <c r="H597" i="2" s="1"/>
  <c r="I597" i="2" s="1"/>
  <c r="G593" i="2"/>
  <c r="H593" i="2" s="1"/>
  <c r="I593" i="2" s="1"/>
  <c r="G558" i="2"/>
  <c r="H558" i="2" s="1"/>
  <c r="I558" i="2" s="1"/>
  <c r="G528" i="2"/>
  <c r="H528" i="2" s="1"/>
  <c r="I528" i="2" s="1"/>
  <c r="G634" i="2"/>
  <c r="H634" i="2" s="1"/>
  <c r="I634" i="2" s="1"/>
  <c r="G615" i="2"/>
  <c r="H615" i="2" s="1"/>
  <c r="I615" i="2" s="1"/>
  <c r="G564" i="2"/>
  <c r="H564" i="2" s="1"/>
  <c r="I564" i="2" s="1"/>
  <c r="G556" i="2"/>
  <c r="H556" i="2" s="1"/>
  <c r="I556" i="2" s="1"/>
  <c r="G550" i="2"/>
  <c r="H550" i="2" s="1"/>
  <c r="I550" i="2" s="1"/>
  <c r="G539" i="2"/>
  <c r="H539" i="2" s="1"/>
  <c r="I539" i="2" s="1"/>
  <c r="G565" i="2"/>
  <c r="H565" i="2" s="1"/>
  <c r="I565" i="2" s="1"/>
  <c r="G523" i="2"/>
  <c r="H523" i="2" s="1"/>
  <c r="I523" i="2" s="1"/>
  <c r="G521" i="2"/>
  <c r="H521" i="2" s="1"/>
  <c r="I521" i="2" s="1"/>
  <c r="G519" i="2"/>
  <c r="G563" i="2"/>
  <c r="H563" i="2" s="1"/>
  <c r="I563" i="2" s="1"/>
  <c r="G542" i="2"/>
  <c r="H542" i="2" s="1"/>
  <c r="I542" i="2" s="1"/>
  <c r="G527" i="2"/>
  <c r="H527" i="2" s="1"/>
  <c r="I527" i="2" s="1"/>
  <c r="G517" i="2"/>
  <c r="H517" i="2" s="1"/>
  <c r="G514" i="2"/>
  <c r="H514" i="2" s="1"/>
  <c r="I514" i="2" s="1"/>
  <c r="G513" i="2"/>
  <c r="H513" i="2" s="1"/>
  <c r="I513" i="2" s="1"/>
  <c r="G512" i="2"/>
  <c r="H512" i="2" s="1"/>
  <c r="I512" i="2" s="1"/>
  <c r="G511" i="2"/>
  <c r="H511" i="2" s="1"/>
  <c r="I511" i="2" s="1"/>
  <c r="G510" i="2"/>
  <c r="H510" i="2" s="1"/>
  <c r="I510" i="2" s="1"/>
  <c r="G509" i="2"/>
  <c r="H509" i="2" s="1"/>
  <c r="I509" i="2" s="1"/>
  <c r="G508" i="2"/>
  <c r="H508" i="2" s="1"/>
  <c r="I508" i="2" s="1"/>
  <c r="G507" i="2"/>
  <c r="H507" i="2" s="1"/>
  <c r="I507" i="2" s="1"/>
  <c r="G506" i="2"/>
  <c r="H506" i="2" s="1"/>
  <c r="I506" i="2" s="1"/>
  <c r="G505" i="2"/>
  <c r="H505" i="2" s="1"/>
  <c r="I505" i="2" s="1"/>
  <c r="G504" i="2"/>
  <c r="H504" i="2" s="1"/>
  <c r="I504" i="2" s="1"/>
  <c r="G503" i="2"/>
  <c r="H503" i="2" s="1"/>
  <c r="I503" i="2" s="1"/>
  <c r="G502" i="2"/>
  <c r="H502" i="2" s="1"/>
  <c r="I502" i="2" s="1"/>
  <c r="G501" i="2"/>
  <c r="H501" i="2" s="1"/>
  <c r="I501" i="2" s="1"/>
  <c r="G546" i="2"/>
  <c r="H546" i="2" s="1"/>
  <c r="G526" i="2"/>
  <c r="H526" i="2" s="1"/>
  <c r="I526" i="2" s="1"/>
  <c r="G543" i="2"/>
  <c r="G557" i="2"/>
  <c r="H557" i="2" s="1"/>
  <c r="I557" i="2" s="1"/>
  <c r="G551" i="2"/>
  <c r="G522" i="2"/>
  <c r="H522" i="2" s="1"/>
  <c r="I522" i="2" s="1"/>
  <c r="G520" i="2"/>
  <c r="G500" i="2"/>
  <c r="H500" i="2" s="1"/>
  <c r="G497" i="2"/>
  <c r="H497" i="2" s="1"/>
  <c r="I497" i="2" s="1"/>
  <c r="G496" i="2"/>
  <c r="H496" i="2" s="1"/>
  <c r="I496" i="2" s="1"/>
  <c r="G495" i="2"/>
  <c r="H495" i="2" s="1"/>
  <c r="I495" i="2" s="1"/>
  <c r="G494" i="2"/>
  <c r="H494" i="2" s="1"/>
  <c r="I494" i="2" s="1"/>
  <c r="G493" i="2"/>
  <c r="H493" i="2" s="1"/>
  <c r="I493" i="2" s="1"/>
  <c r="G492" i="2"/>
  <c r="H492" i="2" s="1"/>
  <c r="I492" i="2" s="1"/>
  <c r="G491" i="2"/>
  <c r="H491" i="2" s="1"/>
  <c r="I491" i="2" s="1"/>
  <c r="G490" i="2"/>
  <c r="H490" i="2" s="1"/>
  <c r="I490" i="2" s="1"/>
  <c r="G548" i="2"/>
  <c r="G536" i="2"/>
  <c r="H536" i="2" s="1"/>
  <c r="I536" i="2" s="1"/>
  <c r="G609" i="2"/>
  <c r="H609" i="2" s="1"/>
  <c r="G537" i="2"/>
  <c r="H537" i="2" s="1"/>
  <c r="I537" i="2" s="1"/>
  <c r="G454" i="2"/>
  <c r="H454" i="2" s="1"/>
  <c r="I454" i="2" s="1"/>
  <c r="G438" i="2"/>
  <c r="H438" i="2" s="1"/>
  <c r="G435" i="2"/>
  <c r="G434" i="2"/>
  <c r="G433" i="2"/>
  <c r="H433" i="2" s="1"/>
  <c r="I433" i="2" s="1"/>
  <c r="G432" i="2"/>
  <c r="H432" i="2" s="1"/>
  <c r="I432" i="2" s="1"/>
  <c r="G431" i="2"/>
  <c r="H431" i="2" s="1"/>
  <c r="I431" i="2" s="1"/>
  <c r="G430" i="2"/>
  <c r="H430" i="2" s="1"/>
  <c r="I430" i="2" s="1"/>
  <c r="G429" i="2"/>
  <c r="H429" i="2" s="1"/>
  <c r="I429" i="2" s="1"/>
  <c r="G471" i="2"/>
  <c r="G457" i="2"/>
  <c r="H457" i="2" s="1"/>
  <c r="I457" i="2" s="1"/>
  <c r="G451" i="2"/>
  <c r="H451" i="2" s="1"/>
  <c r="I451" i="2" s="1"/>
  <c r="G447" i="2"/>
  <c r="G529" i="2"/>
  <c r="H529" i="2" s="1"/>
  <c r="I529" i="2" s="1"/>
  <c r="G467" i="2"/>
  <c r="G465" i="2"/>
  <c r="G463" i="2"/>
  <c r="G461" i="2"/>
  <c r="H461" i="2" s="1"/>
  <c r="G518" i="2"/>
  <c r="H518" i="2" s="1"/>
  <c r="I518" i="2" s="1"/>
  <c r="G470" i="2"/>
  <c r="G455" i="2"/>
  <c r="H455" i="2" s="1"/>
  <c r="I455" i="2" s="1"/>
  <c r="G452" i="2"/>
  <c r="H452" i="2" s="1"/>
  <c r="I452" i="2" s="1"/>
  <c r="G448" i="2"/>
  <c r="H448" i="2" s="1"/>
  <c r="I448" i="2" s="1"/>
  <c r="G428" i="2"/>
  <c r="H428" i="2" s="1"/>
  <c r="G425" i="2"/>
  <c r="H425" i="2" s="1"/>
  <c r="I425" i="2" s="1"/>
  <c r="G424" i="2"/>
  <c r="H424" i="2" s="1"/>
  <c r="I424" i="2" s="1"/>
  <c r="G423" i="2"/>
  <c r="H423" i="2" s="1"/>
  <c r="I423" i="2" s="1"/>
  <c r="G422" i="2"/>
  <c r="G421" i="2"/>
  <c r="G420" i="2"/>
  <c r="G419" i="2"/>
  <c r="G418" i="2"/>
  <c r="H418" i="2" s="1"/>
  <c r="I418" i="2" s="1"/>
  <c r="G417" i="2"/>
  <c r="G416" i="2"/>
  <c r="H416" i="2" s="1"/>
  <c r="I416" i="2" s="1"/>
  <c r="G415" i="2"/>
  <c r="H415" i="2" s="1"/>
  <c r="I415" i="2" s="1"/>
  <c r="G414" i="2"/>
  <c r="G413" i="2"/>
  <c r="H413" i="2" s="1"/>
  <c r="I413" i="2" s="1"/>
  <c r="G412" i="2"/>
  <c r="H412" i="2" s="1"/>
  <c r="I412" i="2" s="1"/>
  <c r="G411" i="2"/>
  <c r="H411" i="2" s="1"/>
  <c r="I411" i="2" s="1"/>
  <c r="G486" i="2"/>
  <c r="G485" i="2"/>
  <c r="H485" i="2" s="1"/>
  <c r="I485" i="2" s="1"/>
  <c r="G484" i="2"/>
  <c r="H484" i="2" s="1"/>
  <c r="I484" i="2" s="1"/>
  <c r="G458" i="2"/>
  <c r="G489" i="2"/>
  <c r="H489" i="2" s="1"/>
  <c r="G482" i="2"/>
  <c r="G481" i="2"/>
  <c r="H481" i="2" s="1"/>
  <c r="I481" i="2" s="1"/>
  <c r="G480" i="2"/>
  <c r="H480" i="2" s="1"/>
  <c r="I480" i="2" s="1"/>
  <c r="G479" i="2"/>
  <c r="H479" i="2" s="1"/>
  <c r="I479" i="2" s="1"/>
  <c r="G478" i="2"/>
  <c r="H478" i="2" s="1"/>
  <c r="I478" i="2" s="1"/>
  <c r="G468" i="2"/>
  <c r="H468" i="2" s="1"/>
  <c r="I468" i="2" s="1"/>
  <c r="G466" i="2"/>
  <c r="G464" i="2"/>
  <c r="G456" i="2"/>
  <c r="H456" i="2" s="1"/>
  <c r="I456" i="2" s="1"/>
  <c r="G453" i="2"/>
  <c r="G410" i="2"/>
  <c r="H410" i="2" s="1"/>
  <c r="G407" i="2"/>
  <c r="H407" i="2" s="1"/>
  <c r="I407" i="2" s="1"/>
  <c r="G406" i="2"/>
  <c r="G405" i="2"/>
  <c r="H405" i="2" s="1"/>
  <c r="I405" i="2" s="1"/>
  <c r="G404" i="2"/>
  <c r="H404" i="2" s="1"/>
  <c r="I404" i="2" s="1"/>
  <c r="G403" i="2"/>
  <c r="H403" i="2" s="1"/>
  <c r="I403" i="2" s="1"/>
  <c r="G402" i="2"/>
  <c r="H402" i="2" s="1"/>
  <c r="I402" i="2" s="1"/>
  <c r="G401" i="2"/>
  <c r="H401" i="2" s="1"/>
  <c r="I401" i="2" s="1"/>
  <c r="G400" i="2"/>
  <c r="G399" i="2"/>
  <c r="G398" i="2"/>
  <c r="H398" i="2" s="1"/>
  <c r="I398" i="2" s="1"/>
  <c r="G397" i="2"/>
  <c r="G396" i="2"/>
  <c r="G395" i="2"/>
  <c r="H395" i="2" s="1"/>
  <c r="I395" i="2" s="1"/>
  <c r="G394" i="2"/>
  <c r="H394" i="2" s="1"/>
  <c r="I394" i="2" s="1"/>
  <c r="G393" i="2"/>
  <c r="H393" i="2" s="1"/>
  <c r="I393" i="2" s="1"/>
  <c r="G392" i="2"/>
  <c r="G391" i="2"/>
  <c r="G390" i="2"/>
  <c r="G477" i="2"/>
  <c r="G475" i="2"/>
  <c r="H475" i="2" s="1"/>
  <c r="I475" i="2" s="1"/>
  <c r="G473" i="2"/>
  <c r="H473" i="2" s="1"/>
  <c r="I473" i="2" s="1"/>
  <c r="G385" i="2"/>
  <c r="H385" i="2" s="1"/>
  <c r="I385" i="2" s="1"/>
  <c r="G377" i="2"/>
  <c r="H377" i="2" s="1"/>
  <c r="I377" i="2" s="1"/>
  <c r="G373" i="2"/>
  <c r="H373" i="2" s="1"/>
  <c r="I373" i="2" s="1"/>
  <c r="G369" i="2"/>
  <c r="H369" i="2" s="1"/>
  <c r="I369" i="2" s="1"/>
  <c r="G346" i="2"/>
  <c r="H346" i="2" s="1"/>
  <c r="G343" i="2"/>
  <c r="H343" i="2" s="1"/>
  <c r="I343" i="2" s="1"/>
  <c r="G342" i="2"/>
  <c r="H342" i="2" s="1"/>
  <c r="I342" i="2" s="1"/>
  <c r="G341" i="2"/>
  <c r="H341" i="2" s="1"/>
  <c r="I341" i="2" s="1"/>
  <c r="G340" i="2"/>
  <c r="G339" i="2"/>
  <c r="G338" i="2"/>
  <c r="G337" i="2"/>
  <c r="H337" i="2" s="1"/>
  <c r="I337" i="2" s="1"/>
  <c r="G336" i="2"/>
  <c r="H336" i="2" s="1"/>
  <c r="I336" i="2" s="1"/>
  <c r="G335" i="2"/>
  <c r="H335" i="2" s="1"/>
  <c r="I335" i="2" s="1"/>
  <c r="G334" i="2"/>
  <c r="H334" i="2" s="1"/>
  <c r="I334" i="2" s="1"/>
  <c r="G483" i="2"/>
  <c r="G309" i="2"/>
  <c r="H309" i="2" s="1"/>
  <c r="G306" i="2"/>
  <c r="H306" i="2" s="1"/>
  <c r="I306" i="2" s="1"/>
  <c r="G305" i="2"/>
  <c r="H305" i="2" s="1"/>
  <c r="I305" i="2" s="1"/>
  <c r="G304" i="2"/>
  <c r="H304" i="2" s="1"/>
  <c r="I304" i="2" s="1"/>
  <c r="G303" i="2"/>
  <c r="H303" i="2" s="1"/>
  <c r="I303" i="2" s="1"/>
  <c r="G302" i="2"/>
  <c r="G301" i="2"/>
  <c r="H301" i="2" s="1"/>
  <c r="I301" i="2" s="1"/>
  <c r="G300" i="2"/>
  <c r="H300" i="2" s="1"/>
  <c r="I300" i="2" s="1"/>
  <c r="G299" i="2"/>
  <c r="G298" i="2"/>
  <c r="G297" i="2"/>
  <c r="G382" i="2"/>
  <c r="G380" i="2"/>
  <c r="H380" i="2" s="1"/>
  <c r="I380" i="2" s="1"/>
  <c r="G378" i="2"/>
  <c r="H378" i="2" s="1"/>
  <c r="I378" i="2" s="1"/>
  <c r="G374" i="2"/>
  <c r="H374" i="2" s="1"/>
  <c r="I374" i="2" s="1"/>
  <c r="G370" i="2"/>
  <c r="H370" i="2" s="1"/>
  <c r="I370" i="2" s="1"/>
  <c r="G368" i="2"/>
  <c r="H368" i="2" s="1"/>
  <c r="G555" i="2"/>
  <c r="H555" i="2" s="1"/>
  <c r="I555" i="2" s="1"/>
  <c r="G439" i="2"/>
  <c r="H439" i="2" s="1"/>
  <c r="I439" i="2" s="1"/>
  <c r="G389" i="2"/>
  <c r="H389" i="2" s="1"/>
  <c r="G384" i="2"/>
  <c r="G333" i="2"/>
  <c r="H333" i="2" s="1"/>
  <c r="G330" i="2"/>
  <c r="H330" i="2" s="1"/>
  <c r="I330" i="2" s="1"/>
  <c r="G329" i="2"/>
  <c r="H329" i="2" s="1"/>
  <c r="I329" i="2" s="1"/>
  <c r="G328" i="2"/>
  <c r="H328" i="2" s="1"/>
  <c r="I328" i="2" s="1"/>
  <c r="G327" i="2"/>
  <c r="H327" i="2" s="1"/>
  <c r="I327" i="2" s="1"/>
  <c r="G326" i="2"/>
  <c r="G325" i="2"/>
  <c r="H325" i="2" s="1"/>
  <c r="I325" i="2" s="1"/>
  <c r="G324" i="2"/>
  <c r="H324" i="2" s="1"/>
  <c r="I324" i="2" s="1"/>
  <c r="G323" i="2"/>
  <c r="G322" i="2"/>
  <c r="G476" i="2"/>
  <c r="H476" i="2" s="1"/>
  <c r="I476" i="2" s="1"/>
  <c r="G474" i="2"/>
  <c r="H474" i="2" s="1"/>
  <c r="I474" i="2" s="1"/>
  <c r="G472" i="2"/>
  <c r="H472" i="2" s="1"/>
  <c r="I472" i="2" s="1"/>
  <c r="G469" i="2"/>
  <c r="G449" i="2"/>
  <c r="H449" i="2" s="1"/>
  <c r="I449" i="2" s="1"/>
  <c r="G445" i="2"/>
  <c r="H445" i="2" s="1"/>
  <c r="I445" i="2" s="1"/>
  <c r="G444" i="2"/>
  <c r="G443" i="2"/>
  <c r="G442" i="2"/>
  <c r="G441" i="2"/>
  <c r="G440" i="2"/>
  <c r="G375" i="2"/>
  <c r="H375" i="2" s="1"/>
  <c r="I375" i="2" s="1"/>
  <c r="G371" i="2"/>
  <c r="G296" i="2"/>
  <c r="H296" i="2" s="1"/>
  <c r="G293" i="2"/>
  <c r="G292" i="2"/>
  <c r="G291" i="2"/>
  <c r="G290" i="2"/>
  <c r="H290" i="2" s="1"/>
  <c r="I290" i="2" s="1"/>
  <c r="G289" i="2"/>
  <c r="H289" i="2" s="1"/>
  <c r="I289" i="2" s="1"/>
  <c r="G533" i="2"/>
  <c r="G383" i="2"/>
  <c r="G381" i="2"/>
  <c r="H381" i="2" s="1"/>
  <c r="I381" i="2" s="1"/>
  <c r="G379" i="2"/>
  <c r="H379" i="2" s="1"/>
  <c r="I379" i="2" s="1"/>
  <c r="G376" i="2"/>
  <c r="G372" i="2"/>
  <c r="G365" i="2"/>
  <c r="G321" i="2"/>
  <c r="H321" i="2" s="1"/>
  <c r="G318" i="2"/>
  <c r="G317" i="2"/>
  <c r="H317" i="2" s="1"/>
  <c r="I317" i="2" s="1"/>
  <c r="G316" i="2"/>
  <c r="H316" i="2" s="1"/>
  <c r="I316" i="2" s="1"/>
  <c r="G315" i="2"/>
  <c r="H315" i="2" s="1"/>
  <c r="I315" i="2" s="1"/>
  <c r="G314" i="2"/>
  <c r="H314" i="2" s="1"/>
  <c r="I314" i="2" s="1"/>
  <c r="G313" i="2"/>
  <c r="H313" i="2" s="1"/>
  <c r="I313" i="2" s="1"/>
  <c r="G312" i="2"/>
  <c r="H312" i="2" s="1"/>
  <c r="I312" i="2" s="1"/>
  <c r="G311" i="2"/>
  <c r="G310" i="2"/>
  <c r="G386" i="2"/>
  <c r="H386" i="2" s="1"/>
  <c r="I386" i="2" s="1"/>
  <c r="G358" i="2"/>
  <c r="H358" i="2" s="1"/>
  <c r="I358" i="2" s="1"/>
  <c r="G260" i="2"/>
  <c r="H260" i="2" s="1"/>
  <c r="G257" i="2"/>
  <c r="H257" i="2" s="1"/>
  <c r="I257" i="2" s="1"/>
  <c r="G256" i="2"/>
  <c r="H256" i="2" s="1"/>
  <c r="I256" i="2" s="1"/>
  <c r="G255" i="2"/>
  <c r="H255" i="2" s="1"/>
  <c r="I255" i="2" s="1"/>
  <c r="G254" i="2"/>
  <c r="H254" i="2" s="1"/>
  <c r="I254" i="2" s="1"/>
  <c r="G253" i="2"/>
  <c r="H253" i="2" s="1"/>
  <c r="I253" i="2" s="1"/>
  <c r="G252" i="2"/>
  <c r="H252" i="2" s="1"/>
  <c r="I252" i="2" s="1"/>
  <c r="G251" i="2"/>
  <c r="H251" i="2" s="1"/>
  <c r="I251" i="2" s="1"/>
  <c r="G250" i="2"/>
  <c r="H250" i="2" s="1"/>
  <c r="I250" i="2" s="1"/>
  <c r="G249" i="2"/>
  <c r="H249" i="2" s="1"/>
  <c r="I249" i="2" s="1"/>
  <c r="G446" i="2"/>
  <c r="H446" i="2" s="1"/>
  <c r="I446" i="2" s="1"/>
  <c r="G359" i="2"/>
  <c r="H359" i="2" s="1"/>
  <c r="I359" i="2" s="1"/>
  <c r="G288" i="2"/>
  <c r="H288" i="2" s="1"/>
  <c r="I288" i="2" s="1"/>
  <c r="G286" i="2"/>
  <c r="G284" i="2"/>
  <c r="G282" i="2"/>
  <c r="H282" i="2" s="1"/>
  <c r="I282" i="2" s="1"/>
  <c r="G202" i="2"/>
  <c r="H202" i="2" s="1"/>
  <c r="G199" i="2"/>
  <c r="G198" i="2"/>
  <c r="H198" i="2" s="1"/>
  <c r="I198" i="2" s="1"/>
  <c r="G197" i="2"/>
  <c r="G196" i="2"/>
  <c r="H196" i="2" s="1"/>
  <c r="I196" i="2" s="1"/>
  <c r="G195" i="2"/>
  <c r="H195" i="2" s="1"/>
  <c r="I195" i="2" s="1"/>
  <c r="G194" i="2"/>
  <c r="H194" i="2" s="1"/>
  <c r="I194" i="2" s="1"/>
  <c r="G193" i="2"/>
  <c r="H193" i="2" s="1"/>
  <c r="I193" i="2" s="1"/>
  <c r="G192" i="2"/>
  <c r="G191" i="2"/>
  <c r="H191" i="2" s="1"/>
  <c r="I191" i="2" s="1"/>
  <c r="G190" i="2"/>
  <c r="H190" i="2" s="1"/>
  <c r="I190" i="2" s="1"/>
  <c r="G189" i="2"/>
  <c r="G188" i="2"/>
  <c r="G187" i="2"/>
  <c r="H187" i="2" s="1"/>
  <c r="I187" i="2" s="1"/>
  <c r="G186" i="2"/>
  <c r="G462" i="2"/>
  <c r="H462" i="2" s="1"/>
  <c r="I462" i="2" s="1"/>
  <c r="G360" i="2"/>
  <c r="H360" i="2" s="1"/>
  <c r="I360" i="2" s="1"/>
  <c r="G146" i="2"/>
  <c r="H146" i="2" s="1"/>
  <c r="G143" i="2"/>
  <c r="G142" i="2"/>
  <c r="H142" i="2" s="1"/>
  <c r="I142" i="2" s="1"/>
  <c r="G141" i="2"/>
  <c r="H141" i="2" s="1"/>
  <c r="I141" i="2" s="1"/>
  <c r="G140" i="2"/>
  <c r="H140" i="2" s="1"/>
  <c r="I140" i="2" s="1"/>
  <c r="G139" i="2"/>
  <c r="H139" i="2" s="1"/>
  <c r="I139" i="2" s="1"/>
  <c r="G138" i="2"/>
  <c r="H138" i="2" s="1"/>
  <c r="I138" i="2" s="1"/>
  <c r="G137" i="2"/>
  <c r="H137" i="2" s="1"/>
  <c r="I137" i="2" s="1"/>
  <c r="G136" i="2"/>
  <c r="G135" i="2"/>
  <c r="H135" i="2" s="1"/>
  <c r="I135" i="2" s="1"/>
  <c r="G134" i="2"/>
  <c r="H134" i="2" s="1"/>
  <c r="I134" i="2" s="1"/>
  <c r="G133" i="2"/>
  <c r="H133" i="2" s="1"/>
  <c r="I133" i="2" s="1"/>
  <c r="G132" i="2"/>
  <c r="H132" i="2" s="1"/>
  <c r="I132" i="2" s="1"/>
  <c r="G131" i="2"/>
  <c r="H131" i="2" s="1"/>
  <c r="I131" i="2" s="1"/>
  <c r="G130" i="2"/>
  <c r="G129" i="2"/>
  <c r="H129" i="2" s="1"/>
  <c r="I129" i="2" s="1"/>
  <c r="G128" i="2"/>
  <c r="G362" i="2"/>
  <c r="H362" i="2" s="1"/>
  <c r="I362" i="2" s="1"/>
  <c r="G361" i="2"/>
  <c r="G353" i="2"/>
  <c r="H353" i="2" s="1"/>
  <c r="I353" i="2" s="1"/>
  <c r="G352" i="2"/>
  <c r="G351" i="2"/>
  <c r="G350" i="2"/>
  <c r="G349" i="2"/>
  <c r="G348" i="2"/>
  <c r="G347" i="2"/>
  <c r="G248" i="2"/>
  <c r="H248" i="2" s="1"/>
  <c r="G245" i="2"/>
  <c r="H245" i="2" s="1"/>
  <c r="I245" i="2" s="1"/>
  <c r="G244" i="2"/>
  <c r="G243" i="2"/>
  <c r="H243" i="2" s="1"/>
  <c r="I243" i="2" s="1"/>
  <c r="G242" i="2"/>
  <c r="H242" i="2" s="1"/>
  <c r="I242" i="2" s="1"/>
  <c r="G241" i="2"/>
  <c r="H241" i="2" s="1"/>
  <c r="I241" i="2" s="1"/>
  <c r="G240" i="2"/>
  <c r="H240" i="2" s="1"/>
  <c r="I240" i="2" s="1"/>
  <c r="G239" i="2"/>
  <c r="H239" i="2" s="1"/>
  <c r="I239" i="2" s="1"/>
  <c r="G238" i="2"/>
  <c r="G237" i="2"/>
  <c r="H237" i="2" s="1"/>
  <c r="I237" i="2" s="1"/>
  <c r="G236" i="2"/>
  <c r="H236" i="2" s="1"/>
  <c r="I236" i="2" s="1"/>
  <c r="G235" i="2"/>
  <c r="H235" i="2" s="1"/>
  <c r="I235" i="2" s="1"/>
  <c r="G234" i="2"/>
  <c r="G233" i="2"/>
  <c r="G232" i="2"/>
  <c r="H232" i="2" s="1"/>
  <c r="I232" i="2" s="1"/>
  <c r="G231" i="2"/>
  <c r="G230" i="2"/>
  <c r="G229" i="2"/>
  <c r="H229" i="2" s="1"/>
  <c r="I229" i="2" s="1"/>
  <c r="G228" i="2"/>
  <c r="H228" i="2" s="1"/>
  <c r="I228" i="2" s="1"/>
  <c r="G227" i="2"/>
  <c r="H227" i="2" s="1"/>
  <c r="I227" i="2" s="1"/>
  <c r="G226" i="2"/>
  <c r="H226" i="2" s="1"/>
  <c r="I226" i="2" s="1"/>
  <c r="G225" i="2"/>
  <c r="H225" i="2" s="1"/>
  <c r="I225" i="2" s="1"/>
  <c r="G224" i="2"/>
  <c r="H224" i="2" s="1"/>
  <c r="I224" i="2" s="1"/>
  <c r="G223" i="2"/>
  <c r="G222" i="2"/>
  <c r="G221" i="2"/>
  <c r="G220" i="2"/>
  <c r="G219" i="2"/>
  <c r="H219" i="2" s="1"/>
  <c r="I219" i="2" s="1"/>
  <c r="G218" i="2"/>
  <c r="H218" i="2" s="1"/>
  <c r="I218" i="2" s="1"/>
  <c r="G363" i="2"/>
  <c r="H363" i="2" s="1"/>
  <c r="I363" i="2" s="1"/>
  <c r="G354" i="2"/>
  <c r="H354" i="2" s="1"/>
  <c r="I354" i="2" s="1"/>
  <c r="G185" i="2"/>
  <c r="H185" i="2" s="1"/>
  <c r="G182" i="2"/>
  <c r="G181" i="2"/>
  <c r="H181" i="2" s="1"/>
  <c r="I181" i="2" s="1"/>
  <c r="G180" i="2"/>
  <c r="H180" i="2" s="1"/>
  <c r="I180" i="2" s="1"/>
  <c r="G179" i="2"/>
  <c r="H179" i="2" s="1"/>
  <c r="I179" i="2" s="1"/>
  <c r="G178" i="2"/>
  <c r="H178" i="2" s="1"/>
  <c r="I178" i="2" s="1"/>
  <c r="G177" i="2"/>
  <c r="H177" i="2" s="1"/>
  <c r="I177" i="2" s="1"/>
  <c r="G176" i="2"/>
  <c r="H176" i="2" s="1"/>
  <c r="I176" i="2" s="1"/>
  <c r="G175" i="2"/>
  <c r="H175" i="2" s="1"/>
  <c r="I175" i="2" s="1"/>
  <c r="G174" i="2"/>
  <c r="H174" i="2" s="1"/>
  <c r="I174" i="2" s="1"/>
  <c r="G173" i="2"/>
  <c r="G172" i="2"/>
  <c r="H172" i="2" s="1"/>
  <c r="I172" i="2" s="1"/>
  <c r="G171" i="2"/>
  <c r="H171" i="2" s="1"/>
  <c r="I171" i="2" s="1"/>
  <c r="G170" i="2"/>
  <c r="H170" i="2" s="1"/>
  <c r="I170" i="2" s="1"/>
  <c r="G169" i="2"/>
  <c r="H169" i="2" s="1"/>
  <c r="I169" i="2" s="1"/>
  <c r="G168" i="2"/>
  <c r="H168" i="2" s="1"/>
  <c r="I168" i="2" s="1"/>
  <c r="G167" i="2"/>
  <c r="G166" i="2"/>
  <c r="H166" i="2" s="1"/>
  <c r="I166" i="2" s="1"/>
  <c r="G165" i="2"/>
  <c r="H165" i="2" s="1"/>
  <c r="I165" i="2" s="1"/>
  <c r="G164" i="2"/>
  <c r="G163" i="2"/>
  <c r="G162" i="2"/>
  <c r="H162" i="2" s="1"/>
  <c r="I162" i="2" s="1"/>
  <c r="G161" i="2"/>
  <c r="H161" i="2" s="1"/>
  <c r="I161" i="2" s="1"/>
  <c r="G364" i="2"/>
  <c r="H364" i="2" s="1"/>
  <c r="I364" i="2" s="1"/>
  <c r="G355" i="2"/>
  <c r="H355" i="2" s="1"/>
  <c r="I355" i="2" s="1"/>
  <c r="G287" i="2"/>
  <c r="H287" i="2" s="1"/>
  <c r="I287" i="2" s="1"/>
  <c r="G285" i="2"/>
  <c r="G283" i="2"/>
  <c r="H283" i="2" s="1"/>
  <c r="I283" i="2" s="1"/>
  <c r="G281" i="2"/>
  <c r="H281" i="2" s="1"/>
  <c r="I281" i="2" s="1"/>
  <c r="G280" i="2"/>
  <c r="H280" i="2" s="1"/>
  <c r="G277" i="2"/>
  <c r="H277" i="2" s="1"/>
  <c r="I277" i="2" s="1"/>
  <c r="G276" i="2"/>
  <c r="G275" i="2"/>
  <c r="H275" i="2" s="1"/>
  <c r="I275" i="2" s="1"/>
  <c r="G274" i="2"/>
  <c r="H274" i="2" s="1"/>
  <c r="I274" i="2" s="1"/>
  <c r="G273" i="2"/>
  <c r="H273" i="2" s="1"/>
  <c r="I273" i="2" s="1"/>
  <c r="G272" i="2"/>
  <c r="H272" i="2" s="1"/>
  <c r="I272" i="2" s="1"/>
  <c r="G271" i="2"/>
  <c r="H271" i="2" s="1"/>
  <c r="I271" i="2" s="1"/>
  <c r="G270" i="2"/>
  <c r="H270" i="2" s="1"/>
  <c r="I270" i="2" s="1"/>
  <c r="G269" i="2"/>
  <c r="H269" i="2" s="1"/>
  <c r="I269" i="2" s="1"/>
  <c r="G268" i="2"/>
  <c r="H268" i="2" s="1"/>
  <c r="I268" i="2" s="1"/>
  <c r="G267" i="2"/>
  <c r="H267" i="2" s="1"/>
  <c r="I267" i="2" s="1"/>
  <c r="G266" i="2"/>
  <c r="G265" i="2"/>
  <c r="G264" i="2"/>
  <c r="G263" i="2"/>
  <c r="G262" i="2"/>
  <c r="G261" i="2"/>
  <c r="G209" i="2"/>
  <c r="H209" i="2" s="1"/>
  <c r="I209" i="2" s="1"/>
  <c r="G126" i="2"/>
  <c r="H126" i="2" s="1"/>
  <c r="I126" i="2" s="1"/>
  <c r="G122" i="2"/>
  <c r="H122" i="2" s="1"/>
  <c r="I122" i="2" s="1"/>
  <c r="G88" i="2"/>
  <c r="H88" i="2" s="1"/>
  <c r="G85" i="2"/>
  <c r="G84" i="2"/>
  <c r="H84" i="2" s="1"/>
  <c r="I84" i="2" s="1"/>
  <c r="G83" i="2"/>
  <c r="H83" i="2" s="1"/>
  <c r="I83" i="2" s="1"/>
  <c r="G82" i="2"/>
  <c r="H82" i="2" s="1"/>
  <c r="I82" i="2" s="1"/>
  <c r="G81" i="2"/>
  <c r="G80" i="2"/>
  <c r="H80" i="2" s="1"/>
  <c r="I80" i="2" s="1"/>
  <c r="G79" i="2"/>
  <c r="H79" i="2" s="1"/>
  <c r="I79" i="2" s="1"/>
  <c r="G78" i="2"/>
  <c r="H78" i="2" s="1"/>
  <c r="I78" i="2" s="1"/>
  <c r="G77" i="2"/>
  <c r="G76" i="2"/>
  <c r="H76" i="2" s="1"/>
  <c r="I76" i="2" s="1"/>
  <c r="G75" i="2"/>
  <c r="G74" i="2"/>
  <c r="H74" i="2" s="1"/>
  <c r="I74" i="2" s="1"/>
  <c r="G73" i="2"/>
  <c r="H73" i="2" s="1"/>
  <c r="I73" i="2" s="1"/>
  <c r="G72" i="2"/>
  <c r="G62" i="2"/>
  <c r="H62" i="2" s="1"/>
  <c r="G53" i="2"/>
  <c r="H53" i="2" s="1"/>
  <c r="I53" i="2" s="1"/>
  <c r="G47" i="2"/>
  <c r="G45" i="2"/>
  <c r="G357" i="2"/>
  <c r="H357" i="2" s="1"/>
  <c r="I357" i="2" s="1"/>
  <c r="G207" i="2"/>
  <c r="G204" i="2"/>
  <c r="G203" i="2"/>
  <c r="G156" i="2"/>
  <c r="H156" i="2" s="1"/>
  <c r="I156" i="2" s="1"/>
  <c r="G210" i="2"/>
  <c r="H210" i="2" s="1"/>
  <c r="I210" i="2" s="1"/>
  <c r="G44" i="2"/>
  <c r="H44" i="2" s="1"/>
  <c r="G41" i="2"/>
  <c r="G40" i="2"/>
  <c r="H40" i="2" s="1"/>
  <c r="I40" i="2" s="1"/>
  <c r="G39" i="2"/>
  <c r="H39" i="2" s="1"/>
  <c r="I39" i="2" s="1"/>
  <c r="G38" i="2"/>
  <c r="H38" i="2" s="1"/>
  <c r="I38" i="2" s="1"/>
  <c r="G37" i="2"/>
  <c r="G36" i="2"/>
  <c r="H36" i="2" s="1"/>
  <c r="I36" i="2" s="1"/>
  <c r="G35" i="2"/>
  <c r="H35" i="2" s="1"/>
  <c r="I35" i="2" s="1"/>
  <c r="G34" i="2"/>
  <c r="H34" i="2" s="1"/>
  <c r="I34" i="2" s="1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G29" i="2"/>
  <c r="G28" i="2"/>
  <c r="G27" i="2"/>
  <c r="G26" i="2"/>
  <c r="H26" i="2" s="1"/>
  <c r="I26" i="2" s="1"/>
  <c r="G59" i="2"/>
  <c r="G57" i="2"/>
  <c r="H57" i="2" s="1"/>
  <c r="I57" i="2" s="1"/>
  <c r="G55" i="2"/>
  <c r="H55" i="2" s="1"/>
  <c r="I55" i="2" s="1"/>
  <c r="G48" i="2"/>
  <c r="G217" i="2"/>
  <c r="H217" i="2" s="1"/>
  <c r="G212" i="2"/>
  <c r="H212" i="2" s="1"/>
  <c r="I212" i="2" s="1"/>
  <c r="G211" i="2"/>
  <c r="G125" i="2"/>
  <c r="H125" i="2" s="1"/>
  <c r="I125" i="2" s="1"/>
  <c r="G121" i="2"/>
  <c r="G119" i="2"/>
  <c r="H119" i="2" s="1"/>
  <c r="I119" i="2" s="1"/>
  <c r="G118" i="2"/>
  <c r="G117" i="2"/>
  <c r="G116" i="2"/>
  <c r="G115" i="2"/>
  <c r="H115" i="2" s="1"/>
  <c r="I115" i="2" s="1"/>
  <c r="G114" i="2"/>
  <c r="H114" i="2" s="1"/>
  <c r="I114" i="2" s="1"/>
  <c r="G208" i="2"/>
  <c r="H208" i="2" s="1"/>
  <c r="I208" i="2" s="1"/>
  <c r="G155" i="2"/>
  <c r="H155" i="2" s="1"/>
  <c r="I155" i="2" s="1"/>
  <c r="G153" i="2"/>
  <c r="H153" i="2" s="1"/>
  <c r="I153" i="2" s="1"/>
  <c r="G450" i="2"/>
  <c r="G214" i="2"/>
  <c r="H214" i="2" s="1"/>
  <c r="I214" i="2" s="1"/>
  <c r="G213" i="2"/>
  <c r="G148" i="2"/>
  <c r="H148" i="2" s="1"/>
  <c r="I148" i="2" s="1"/>
  <c r="G147" i="2"/>
  <c r="G71" i="2"/>
  <c r="H71" i="2" s="1"/>
  <c r="G68" i="2"/>
  <c r="G67" i="2"/>
  <c r="G66" i="2"/>
  <c r="G65" i="2"/>
  <c r="H65" i="2" s="1"/>
  <c r="I65" i="2" s="1"/>
  <c r="G64" i="2"/>
  <c r="H64" i="2" s="1"/>
  <c r="I64" i="2" s="1"/>
  <c r="G63" i="2"/>
  <c r="G50" i="2"/>
  <c r="H50" i="2" s="1"/>
  <c r="I50" i="2" s="1"/>
  <c r="G157" i="2"/>
  <c r="H157" i="2" s="1"/>
  <c r="I157" i="2" s="1"/>
  <c r="G356" i="2"/>
  <c r="H356" i="2" s="1"/>
  <c r="I356" i="2" s="1"/>
  <c r="G160" i="2"/>
  <c r="H160" i="2" s="1"/>
  <c r="G150" i="2"/>
  <c r="H150" i="2" s="1"/>
  <c r="I150" i="2" s="1"/>
  <c r="G149" i="2"/>
  <c r="G124" i="2"/>
  <c r="H124" i="2" s="1"/>
  <c r="I124" i="2" s="1"/>
  <c r="G120" i="2"/>
  <c r="G25" i="2"/>
  <c r="H25" i="2" s="1"/>
  <c r="G22" i="2"/>
  <c r="H22" i="2" s="1"/>
  <c r="I22" i="2" s="1"/>
  <c r="G21" i="2"/>
  <c r="G20" i="2"/>
  <c r="H20" i="2" s="1"/>
  <c r="I20" i="2" s="1"/>
  <c r="G19" i="2"/>
  <c r="H19" i="2" s="1"/>
  <c r="I19" i="2" s="1"/>
  <c r="G18" i="2"/>
  <c r="H18" i="2" s="1"/>
  <c r="I18" i="2" s="1"/>
  <c r="G17" i="2"/>
  <c r="G206" i="2"/>
  <c r="G154" i="2"/>
  <c r="H154" i="2" s="1"/>
  <c r="I154" i="2" s="1"/>
  <c r="G16" i="2"/>
  <c r="H16" i="2" s="1"/>
  <c r="G151" i="2"/>
  <c r="H151" i="2" s="1"/>
  <c r="I151" i="2" s="1"/>
  <c r="G113" i="2"/>
  <c r="H113" i="2" s="1"/>
  <c r="G110" i="2"/>
  <c r="H110" i="2" s="1"/>
  <c r="I110" i="2" s="1"/>
  <c r="G109" i="2"/>
  <c r="H109" i="2" s="1"/>
  <c r="I109" i="2" s="1"/>
  <c r="G108" i="2"/>
  <c r="H108" i="2" s="1"/>
  <c r="I108" i="2" s="1"/>
  <c r="G107" i="2"/>
  <c r="G106" i="2"/>
  <c r="G105" i="2"/>
  <c r="H105" i="2" s="1"/>
  <c r="I105" i="2" s="1"/>
  <c r="G104" i="2"/>
  <c r="H104" i="2" s="1"/>
  <c r="I104" i="2" s="1"/>
  <c r="G103" i="2"/>
  <c r="H103" i="2" s="1"/>
  <c r="I103" i="2" s="1"/>
  <c r="G102" i="2"/>
  <c r="H102" i="2" s="1"/>
  <c r="I102" i="2" s="1"/>
  <c r="G101" i="2"/>
  <c r="G100" i="2"/>
  <c r="G99" i="2"/>
  <c r="H99" i="2" s="1"/>
  <c r="I99" i="2" s="1"/>
  <c r="G98" i="2"/>
  <c r="G97" i="2"/>
  <c r="H97" i="2" s="1"/>
  <c r="I97" i="2" s="1"/>
  <c r="G96" i="2"/>
  <c r="G95" i="2"/>
  <c r="G94" i="2"/>
  <c r="H94" i="2" s="1"/>
  <c r="I94" i="2" s="1"/>
  <c r="G93" i="2"/>
  <c r="G92" i="2"/>
  <c r="H92" i="2" s="1"/>
  <c r="I92" i="2" s="1"/>
  <c r="G91" i="2"/>
  <c r="G90" i="2"/>
  <c r="H90" i="2" s="1"/>
  <c r="I90" i="2" s="1"/>
  <c r="G89" i="2"/>
  <c r="G56" i="2"/>
  <c r="H56" i="2" s="1"/>
  <c r="I56" i="2" s="1"/>
  <c r="G54" i="2"/>
  <c r="H54" i="2" s="1"/>
  <c r="I54" i="2" s="1"/>
  <c r="G51" i="2"/>
  <c r="H51" i="2" s="1"/>
  <c r="I51" i="2" s="1"/>
  <c r="G49" i="2"/>
  <c r="G46" i="2"/>
  <c r="H46" i="2" s="1"/>
  <c r="I46" i="2" s="1"/>
  <c r="G152" i="2"/>
  <c r="H152" i="2" s="1"/>
  <c r="I152" i="2" s="1"/>
  <c r="G127" i="2"/>
  <c r="H127" i="2" s="1"/>
  <c r="I127" i="2" s="1"/>
  <c r="G123" i="2"/>
  <c r="H123" i="2" s="1"/>
  <c r="I123" i="2" s="1"/>
  <c r="G58" i="2"/>
  <c r="H58" i="2" s="1"/>
  <c r="I58" i="2" s="1"/>
  <c r="G52" i="2"/>
  <c r="H52" i="2" s="1"/>
  <c r="I52" i="2" s="1"/>
  <c r="G205" i="2"/>
  <c r="AE12" i="2"/>
  <c r="O43" i="2"/>
  <c r="Z71" i="2"/>
  <c r="Y70" i="2"/>
  <c r="AW185" i="2"/>
  <c r="AW184" i="2" s="1"/>
  <c r="R216" i="2"/>
  <c r="Z62" i="2"/>
  <c r="M70" i="2"/>
  <c r="AW71" i="2"/>
  <c r="AW70" i="2" s="1"/>
  <c r="AS16" i="2"/>
  <c r="R112" i="2"/>
  <c r="R279" i="2"/>
  <c r="Z16" i="2"/>
  <c r="O25" i="2"/>
  <c r="O24" i="2" s="1"/>
  <c r="R24" i="2"/>
  <c r="M43" i="2"/>
  <c r="AV11" i="2"/>
  <c r="BA71" i="2"/>
  <c r="BA70" i="2" s="1"/>
  <c r="AW88" i="2"/>
  <c r="AW87" i="2" s="1"/>
  <c r="AS113" i="2"/>
  <c r="AS112" i="2" s="1"/>
  <c r="O123" i="2"/>
  <c r="I123" i="3" s="1"/>
  <c r="O159" i="2"/>
  <c r="BA160" i="2"/>
  <c r="BA159" i="2" s="1"/>
  <c r="O222" i="2"/>
  <c r="I222" i="3" s="1"/>
  <c r="O225" i="2"/>
  <c r="I225" i="3" s="1"/>
  <c r="O231" i="2"/>
  <c r="I231" i="3" s="1"/>
  <c r="O237" i="2"/>
  <c r="I237" i="3" s="1"/>
  <c r="O240" i="2"/>
  <c r="I240" i="3" s="1"/>
  <c r="R295" i="2"/>
  <c r="I184" i="3"/>
  <c r="M216" i="2"/>
  <c r="O218" i="2"/>
  <c r="I218" i="3" s="1"/>
  <c r="M332" i="2"/>
  <c r="O333" i="2"/>
  <c r="O332" i="2" s="1"/>
  <c r="O16" i="2"/>
  <c r="O15" i="2" s="1"/>
  <c r="O185" i="2"/>
  <c r="O184" i="2" s="1"/>
  <c r="I247" i="3"/>
  <c r="BA738" i="2"/>
  <c r="BA737" i="2" s="1"/>
  <c r="BA659" i="2"/>
  <c r="BA658" i="2" s="1"/>
  <c r="BA641" i="2"/>
  <c r="BA640" i="2" s="1"/>
  <c r="BA609" i="2"/>
  <c r="BA608" i="2" s="1"/>
  <c r="BA589" i="2"/>
  <c r="BA588" i="2" s="1"/>
  <c r="BA532" i="2"/>
  <c r="BA531" i="2" s="1"/>
  <c r="BA438" i="2"/>
  <c r="BA437" i="2" s="1"/>
  <c r="BA461" i="2"/>
  <c r="BA460" i="2" s="1"/>
  <c r="BA410" i="2"/>
  <c r="BA409" i="2" s="1"/>
  <c r="BA346" i="2"/>
  <c r="BA345" i="2" s="1"/>
  <c r="BA389" i="2"/>
  <c r="BA388" i="2" s="1"/>
  <c r="BA333" i="2"/>
  <c r="BA332" i="2" s="1"/>
  <c r="BA489" i="2"/>
  <c r="BA488" i="2" s="1"/>
  <c r="BA296" i="2"/>
  <c r="BA295" i="2" s="1"/>
  <c r="BA321" i="2"/>
  <c r="BA320" i="2" s="1"/>
  <c r="BA260" i="2"/>
  <c r="BA259" i="2" s="1"/>
  <c r="BA202" i="2"/>
  <c r="BA201" i="2" s="1"/>
  <c r="BA185" i="2"/>
  <c r="BA184" i="2" s="1"/>
  <c r="AS738" i="2"/>
  <c r="AS737" i="2" s="1"/>
  <c r="AS624" i="2"/>
  <c r="AS623" i="2" s="1"/>
  <c r="AS609" i="2"/>
  <c r="AS608" i="2" s="1"/>
  <c r="AS589" i="2"/>
  <c r="AS588" i="2" s="1"/>
  <c r="AS569" i="2"/>
  <c r="AS568" i="2" s="1"/>
  <c r="AS581" i="2"/>
  <c r="AS580" i="2" s="1"/>
  <c r="AS461" i="2"/>
  <c r="AS460" i="2" s="1"/>
  <c r="AS489" i="2"/>
  <c r="AS488" i="2" s="1"/>
  <c r="AS428" i="2"/>
  <c r="AS427" i="2" s="1"/>
  <c r="AS438" i="2"/>
  <c r="AS437" i="2" s="1"/>
  <c r="AS368" i="2"/>
  <c r="AS367" i="2" s="1"/>
  <c r="AS296" i="2"/>
  <c r="AS295" i="2" s="1"/>
  <c r="AS321" i="2"/>
  <c r="AS320" i="2" s="1"/>
  <c r="AS309" i="2"/>
  <c r="AS308" i="2" s="1"/>
  <c r="AS146" i="2"/>
  <c r="AS145" i="2" s="1"/>
  <c r="AS248" i="2"/>
  <c r="AS247" i="2" s="1"/>
  <c r="AS280" i="2"/>
  <c r="AS279" i="2" s="1"/>
  <c r="AS389" i="2"/>
  <c r="AS388" i="2" s="1"/>
  <c r="AS160" i="2"/>
  <c r="AS159" i="2" s="1"/>
  <c r="AW738" i="2"/>
  <c r="AW737" i="2" s="1"/>
  <c r="AW569" i="2"/>
  <c r="AW568" i="2" s="1"/>
  <c r="AW428" i="2"/>
  <c r="AW427" i="2" s="1"/>
  <c r="AW368" i="2"/>
  <c r="AW367" i="2" s="1"/>
  <c r="AW202" i="2"/>
  <c r="AW201" i="2" s="1"/>
  <c r="R43" i="2"/>
  <c r="BA44" i="2"/>
  <c r="BA43" i="2" s="1"/>
  <c r="M61" i="2"/>
  <c r="AW62" i="2"/>
  <c r="AW61" i="2" s="1"/>
  <c r="AS71" i="2"/>
  <c r="BA88" i="2"/>
  <c r="BA87" i="2" s="1"/>
  <c r="AW113" i="2"/>
  <c r="AW112" i="2" s="1"/>
  <c r="O146" i="2"/>
  <c r="M145" i="2"/>
  <c r="N159" i="2"/>
  <c r="O224" i="2"/>
  <c r="I224" i="3" s="1"/>
  <c r="O233" i="2"/>
  <c r="I233" i="3" s="1"/>
  <c r="O236" i="2"/>
  <c r="I236" i="3" s="1"/>
  <c r="O239" i="2"/>
  <c r="I239" i="3" s="1"/>
  <c r="O248" i="2"/>
  <c r="O247" i="2" s="1"/>
  <c r="M247" i="2"/>
  <c r="O290" i="2"/>
  <c r="I290" i="3" s="1"/>
  <c r="O291" i="2"/>
  <c r="I291" i="3" s="1"/>
  <c r="O292" i="2"/>
  <c r="I280" i="3" s="1"/>
  <c r="O293" i="2"/>
  <c r="O378" i="2"/>
  <c r="I378" i="3" s="1"/>
  <c r="O309" i="2"/>
  <c r="O308" i="2" s="1"/>
  <c r="M308" i="2"/>
  <c r="M320" i="2"/>
  <c r="N145" i="2"/>
  <c r="M201" i="2"/>
  <c r="O202" i="2"/>
  <c r="M367" i="2"/>
  <c r="O369" i="2"/>
  <c r="I369" i="3" s="1"/>
  <c r="R247" i="2"/>
  <c r="O260" i="2"/>
  <c r="I320" i="3"/>
  <c r="R201" i="2"/>
  <c r="O296" i="2"/>
  <c r="M295" i="2"/>
  <c r="N367" i="2"/>
  <c r="O368" i="2"/>
  <c r="O391" i="2"/>
  <c r="I391" i="3" s="1"/>
  <c r="I388" i="3" s="1"/>
  <c r="N460" i="2"/>
  <c r="M460" i="2"/>
  <c r="O346" i="2"/>
  <c r="O345" i="2" s="1"/>
  <c r="O389" i="2"/>
  <c r="M388" i="2"/>
  <c r="O448" i="2"/>
  <c r="I448" i="3" s="1"/>
  <c r="O457" i="2"/>
  <c r="I457" i="3" s="1"/>
  <c r="I308" i="3"/>
  <c r="N437" i="2"/>
  <c r="O463" i="2"/>
  <c r="I463" i="3" s="1"/>
  <c r="O465" i="2"/>
  <c r="I465" i="3" s="1"/>
  <c r="O467" i="2"/>
  <c r="I467" i="3" s="1"/>
  <c r="O471" i="2"/>
  <c r="I471" i="3" s="1"/>
  <c r="N427" i="2"/>
  <c r="R460" i="2"/>
  <c r="M516" i="2"/>
  <c r="O519" i="2"/>
  <c r="I519" i="3" s="1"/>
  <c r="I516" i="3" s="1"/>
  <c r="N545" i="2"/>
  <c r="O489" i="2"/>
  <c r="O488" i="2" s="1"/>
  <c r="M488" i="2"/>
  <c r="I583" i="3"/>
  <c r="I580" i="3" s="1"/>
  <c r="O580" i="2"/>
  <c r="O438" i="2"/>
  <c r="O500" i="2"/>
  <c r="O499" i="2" s="1"/>
  <c r="I533" i="3"/>
  <c r="N516" i="2"/>
  <c r="R388" i="2"/>
  <c r="M409" i="2"/>
  <c r="O470" i="2"/>
  <c r="I470" i="3" s="1"/>
  <c r="R545" i="2"/>
  <c r="R531" i="2"/>
  <c r="O536" i="2"/>
  <c r="I536" i="3" s="1"/>
  <c r="M531" i="2"/>
  <c r="I547" i="3"/>
  <c r="N640" i="2"/>
  <c r="R516" i="2"/>
  <c r="O549" i="2"/>
  <c r="I549" i="3" s="1"/>
  <c r="O555" i="2"/>
  <c r="I555" i="3" s="1"/>
  <c r="O563" i="2"/>
  <c r="I563" i="3" s="1"/>
  <c r="O569" i="2"/>
  <c r="O568" i="2" s="1"/>
  <c r="M568" i="2"/>
  <c r="I568" i="3"/>
  <c r="O590" i="2"/>
  <c r="I590" i="3" s="1"/>
  <c r="M588" i="2"/>
  <c r="O621" i="2"/>
  <c r="I609" i="3" s="1"/>
  <c r="O625" i="2"/>
  <c r="I625" i="3" s="1"/>
  <c r="O557" i="2"/>
  <c r="I557" i="3" s="1"/>
  <c r="O565" i="2"/>
  <c r="I565" i="3" s="1"/>
  <c r="R568" i="2"/>
  <c r="R640" i="2"/>
  <c r="O551" i="2"/>
  <c r="I551" i="3" s="1"/>
  <c r="O558" i="2"/>
  <c r="I558" i="3" s="1"/>
  <c r="O566" i="2"/>
  <c r="I566" i="3" s="1"/>
  <c r="M658" i="2"/>
  <c r="O660" i="2"/>
  <c r="I660" i="3" s="1"/>
  <c r="O548" i="2"/>
  <c r="I548" i="3" s="1"/>
  <c r="O553" i="2"/>
  <c r="I553" i="3" s="1"/>
  <c r="O561" i="2"/>
  <c r="I561" i="3" s="1"/>
  <c r="O604" i="2"/>
  <c r="I604" i="3" s="1"/>
  <c r="R623" i="2"/>
  <c r="O615" i="2"/>
  <c r="I615" i="3" s="1"/>
  <c r="O636" i="2"/>
  <c r="I636" i="3" s="1"/>
  <c r="O609" i="2"/>
  <c r="M608" i="2"/>
  <c r="R588" i="2"/>
  <c r="N580" i="2"/>
  <c r="O610" i="2"/>
  <c r="I610" i="3" s="1"/>
  <c r="O613" i="2"/>
  <c r="I613" i="3" s="1"/>
  <c r="M545" i="2"/>
  <c r="O617" i="2"/>
  <c r="I617" i="3" s="1"/>
  <c r="N696" i="2"/>
  <c r="O712" i="2"/>
  <c r="I712" i="3" s="1"/>
  <c r="O716" i="2"/>
  <c r="I716" i="3" s="1"/>
  <c r="O634" i="2"/>
  <c r="I634" i="3" s="1"/>
  <c r="O638" i="2"/>
  <c r="I638" i="3" s="1"/>
  <c r="R608" i="2"/>
  <c r="M623" i="2"/>
  <c r="O641" i="2"/>
  <c r="M640" i="2"/>
  <c r="R658" i="2"/>
  <c r="R737" i="2"/>
  <c r="I24" i="3"/>
  <c r="R684" i="2"/>
  <c r="M696" i="2"/>
  <c r="I43" i="3"/>
  <c r="I15" i="3"/>
  <c r="I70" i="3"/>
  <c r="I345" i="3"/>
  <c r="H91" i="2" l="1"/>
  <c r="J91" i="2" s="1"/>
  <c r="H91" i="3" s="1"/>
  <c r="H95" i="2"/>
  <c r="J95" i="2" s="1"/>
  <c r="H95" i="3" s="1"/>
  <c r="H107" i="2"/>
  <c r="J107" i="2" s="1"/>
  <c r="H107" i="3" s="1"/>
  <c r="H206" i="2"/>
  <c r="J206" i="2" s="1"/>
  <c r="H206" i="3" s="1"/>
  <c r="H120" i="2"/>
  <c r="J120" i="2" s="1"/>
  <c r="H120" i="3" s="1"/>
  <c r="H63" i="2"/>
  <c r="J63" i="2" s="1"/>
  <c r="H63" i="3" s="1"/>
  <c r="H67" i="2"/>
  <c r="J67" i="2" s="1"/>
  <c r="H67" i="3" s="1"/>
  <c r="H28" i="2"/>
  <c r="J28" i="2" s="1"/>
  <c r="H28" i="3" s="1"/>
  <c r="H75" i="2"/>
  <c r="J75" i="2" s="1"/>
  <c r="H75" i="3" s="1"/>
  <c r="H262" i="2"/>
  <c r="J262" i="2" s="1"/>
  <c r="H262" i="3" s="1"/>
  <c r="H266" i="2"/>
  <c r="J266" i="2" s="1"/>
  <c r="H266" i="3" s="1"/>
  <c r="H182" i="2"/>
  <c r="J182" i="2" s="1"/>
  <c r="H222" i="2"/>
  <c r="J222" i="2" s="1"/>
  <c r="H222" i="3" s="1"/>
  <c r="H230" i="2"/>
  <c r="J230" i="2" s="1"/>
  <c r="H230" i="3" s="1"/>
  <c r="H234" i="2"/>
  <c r="J234" i="2" s="1"/>
  <c r="H234" i="3" s="1"/>
  <c r="H238" i="2"/>
  <c r="J238" i="2" s="1"/>
  <c r="H238" i="3" s="1"/>
  <c r="H350" i="2"/>
  <c r="J350" i="2" s="1"/>
  <c r="H350" i="3" s="1"/>
  <c r="H361" i="2"/>
  <c r="J361" i="2" s="1"/>
  <c r="H361" i="3" s="1"/>
  <c r="H130" i="2"/>
  <c r="J130" i="2" s="1"/>
  <c r="H130" i="3" s="1"/>
  <c r="H189" i="2"/>
  <c r="J189" i="2" s="1"/>
  <c r="H189" i="3" s="1"/>
  <c r="H197" i="2"/>
  <c r="J197" i="2" s="1"/>
  <c r="H197" i="3" s="1"/>
  <c r="H365" i="2"/>
  <c r="J365" i="2" s="1"/>
  <c r="H365" i="3" s="1"/>
  <c r="H441" i="2"/>
  <c r="J441" i="2" s="1"/>
  <c r="H441" i="3" s="1"/>
  <c r="H384" i="2"/>
  <c r="J384" i="2" s="1"/>
  <c r="H384" i="3" s="1"/>
  <c r="H299" i="2"/>
  <c r="J299" i="2" s="1"/>
  <c r="H299" i="3" s="1"/>
  <c r="H340" i="2"/>
  <c r="J340" i="2" s="1"/>
  <c r="H340" i="3" s="1"/>
  <c r="H390" i="2"/>
  <c r="J390" i="2" s="1"/>
  <c r="H390" i="3" s="1"/>
  <c r="H406" i="2"/>
  <c r="J406" i="2" s="1"/>
  <c r="H406" i="3" s="1"/>
  <c r="H482" i="2"/>
  <c r="J482" i="2" s="1"/>
  <c r="H482" i="3" s="1"/>
  <c r="H417" i="2"/>
  <c r="J417" i="2" s="1"/>
  <c r="H417" i="3" s="1"/>
  <c r="H421" i="2"/>
  <c r="J421" i="2" s="1"/>
  <c r="H421" i="3" s="1"/>
  <c r="H463" i="2"/>
  <c r="J463" i="2" s="1"/>
  <c r="H463" i="3" s="1"/>
  <c r="H447" i="2"/>
  <c r="J447" i="2" s="1"/>
  <c r="H447" i="3" s="1"/>
  <c r="H548" i="2"/>
  <c r="J548" i="2" s="1"/>
  <c r="H548" i="3" s="1"/>
  <c r="H551" i="2"/>
  <c r="J551" i="2" s="1"/>
  <c r="H551" i="3" s="1"/>
  <c r="H535" i="2"/>
  <c r="J535" i="2" s="1"/>
  <c r="H535" i="3" s="1"/>
  <c r="H585" i="2"/>
  <c r="J585" i="2" s="1"/>
  <c r="H585" i="3" s="1"/>
  <c r="H534" i="2"/>
  <c r="J534" i="2" s="1"/>
  <c r="H534" i="3" s="1"/>
  <c r="H549" i="2"/>
  <c r="J549" i="2" s="1"/>
  <c r="H549" i="3" s="1"/>
  <c r="H574" i="2"/>
  <c r="J574" i="2" s="1"/>
  <c r="H574" i="3" s="1"/>
  <c r="H625" i="2"/>
  <c r="J625" i="2" s="1"/>
  <c r="H625" i="3" s="1"/>
  <c r="H636" i="2"/>
  <c r="J636" i="2" s="1"/>
  <c r="H636" i="3" s="1"/>
  <c r="H700" i="2"/>
  <c r="J700" i="2" s="1"/>
  <c r="H700" i="3" s="1"/>
  <c r="H643" i="2"/>
  <c r="J643" i="2" s="1"/>
  <c r="H643" i="3" s="1"/>
  <c r="H703" i="2"/>
  <c r="J703" i="2" s="1"/>
  <c r="H703" i="3" s="1"/>
  <c r="H702" i="2"/>
  <c r="J702" i="2" s="1"/>
  <c r="H702" i="3" s="1"/>
  <c r="H682" i="2"/>
  <c r="J682" i="2" s="1"/>
  <c r="H710" i="2"/>
  <c r="J710" i="2" s="1"/>
  <c r="H710" i="3" s="1"/>
  <c r="H730" i="2"/>
  <c r="J730" i="2" s="1"/>
  <c r="H730" i="3" s="1"/>
  <c r="H745" i="2"/>
  <c r="J745" i="2" s="1"/>
  <c r="H745" i="3" s="1"/>
  <c r="H96" i="2"/>
  <c r="J96" i="2" s="1"/>
  <c r="H96" i="3" s="1"/>
  <c r="H100" i="2"/>
  <c r="J100" i="2" s="1"/>
  <c r="H100" i="3" s="1"/>
  <c r="H17" i="2"/>
  <c r="J17" i="2" s="1"/>
  <c r="H17" i="3" s="1"/>
  <c r="H21" i="2"/>
  <c r="J21" i="2" s="1"/>
  <c r="H21" i="3" s="1"/>
  <c r="H68" i="2"/>
  <c r="J68" i="2" s="1"/>
  <c r="H213" i="2"/>
  <c r="J213" i="2" s="1"/>
  <c r="H213" i="3" s="1"/>
  <c r="H116" i="2"/>
  <c r="J116" i="2" s="1"/>
  <c r="H116" i="3" s="1"/>
  <c r="H121" i="2"/>
  <c r="J121" i="2" s="1"/>
  <c r="H121" i="3" s="1"/>
  <c r="H59" i="2"/>
  <c r="J59" i="2" s="1"/>
  <c r="H59" i="3" s="1"/>
  <c r="H29" i="2"/>
  <c r="J29" i="2" s="1"/>
  <c r="H29" i="3" s="1"/>
  <c r="H37" i="2"/>
  <c r="J37" i="2" s="1"/>
  <c r="H37" i="3" s="1"/>
  <c r="H41" i="2"/>
  <c r="J41" i="2" s="1"/>
  <c r="H41" i="3" s="1"/>
  <c r="H203" i="2"/>
  <c r="J203" i="2" s="1"/>
  <c r="H203" i="3" s="1"/>
  <c r="H45" i="2"/>
  <c r="J45" i="2" s="1"/>
  <c r="H45" i="3" s="1"/>
  <c r="H72" i="2"/>
  <c r="J72" i="2" s="1"/>
  <c r="H72" i="3" s="1"/>
  <c r="H263" i="2"/>
  <c r="J263" i="2" s="1"/>
  <c r="H263" i="3" s="1"/>
  <c r="H163" i="2"/>
  <c r="J163" i="2" s="1"/>
  <c r="H163" i="3" s="1"/>
  <c r="H167" i="2"/>
  <c r="J167" i="2" s="1"/>
  <c r="H167" i="3" s="1"/>
  <c r="H223" i="2"/>
  <c r="J223" i="2" s="1"/>
  <c r="H223" i="3" s="1"/>
  <c r="H231" i="2"/>
  <c r="J231" i="2" s="1"/>
  <c r="H231" i="3" s="1"/>
  <c r="H347" i="2"/>
  <c r="J347" i="2" s="1"/>
  <c r="H347" i="3" s="1"/>
  <c r="H351" i="2"/>
  <c r="J351" i="2" s="1"/>
  <c r="H351" i="3" s="1"/>
  <c r="H143" i="2"/>
  <c r="J143" i="2" s="1"/>
  <c r="H143" i="3" s="1"/>
  <c r="H186" i="2"/>
  <c r="J186" i="2" s="1"/>
  <c r="H186" i="3" s="1"/>
  <c r="H284" i="2"/>
  <c r="J284" i="2" s="1"/>
  <c r="H284" i="3" s="1"/>
  <c r="H372" i="2"/>
  <c r="J372" i="2" s="1"/>
  <c r="H372" i="3" s="1"/>
  <c r="H383" i="2"/>
  <c r="J383" i="2" s="1"/>
  <c r="H383" i="3" s="1"/>
  <c r="H291" i="2"/>
  <c r="J291" i="2" s="1"/>
  <c r="H291" i="3" s="1"/>
  <c r="H371" i="2"/>
  <c r="J371" i="2" s="1"/>
  <c r="H371" i="3" s="1"/>
  <c r="H442" i="2"/>
  <c r="J442" i="2" s="1"/>
  <c r="H442" i="3" s="1"/>
  <c r="H382" i="2"/>
  <c r="J382" i="2" s="1"/>
  <c r="H382" i="3" s="1"/>
  <c r="H483" i="2"/>
  <c r="J483" i="2" s="1"/>
  <c r="H483" i="3" s="1"/>
  <c r="H391" i="2"/>
  <c r="J391" i="2" s="1"/>
  <c r="H391" i="3" s="1"/>
  <c r="H399" i="2"/>
  <c r="J399" i="2" s="1"/>
  <c r="H399" i="3" s="1"/>
  <c r="H464" i="2"/>
  <c r="J464" i="2" s="1"/>
  <c r="H464" i="3" s="1"/>
  <c r="H486" i="2"/>
  <c r="J486" i="2" s="1"/>
  <c r="H486" i="3" s="1"/>
  <c r="H414" i="2"/>
  <c r="J414" i="2" s="1"/>
  <c r="H414" i="3" s="1"/>
  <c r="H422" i="2"/>
  <c r="J422" i="2" s="1"/>
  <c r="H422" i="3" s="1"/>
  <c r="H470" i="2"/>
  <c r="J470" i="2" s="1"/>
  <c r="H470" i="3" s="1"/>
  <c r="H465" i="2"/>
  <c r="J465" i="2" s="1"/>
  <c r="H465" i="3" s="1"/>
  <c r="H434" i="2"/>
  <c r="J434" i="2" s="1"/>
  <c r="H434" i="3" s="1"/>
  <c r="H605" i="2"/>
  <c r="J605" i="2" s="1"/>
  <c r="H605" i="3" s="1"/>
  <c r="H591" i="2"/>
  <c r="J591" i="2" s="1"/>
  <c r="H591" i="3" s="1"/>
  <c r="H603" i="2"/>
  <c r="J603" i="2" s="1"/>
  <c r="H603" i="3" s="1"/>
  <c r="H566" i="2"/>
  <c r="J566" i="2" s="1"/>
  <c r="H566" i="3" s="1"/>
  <c r="H590" i="2"/>
  <c r="J590" i="2" s="1"/>
  <c r="H590" i="3" s="1"/>
  <c r="H606" i="2"/>
  <c r="J606" i="2" s="1"/>
  <c r="H606" i="3" s="1"/>
  <c r="H571" i="2"/>
  <c r="J571" i="2" s="1"/>
  <c r="H571" i="3" s="1"/>
  <c r="H583" i="2"/>
  <c r="J583" i="2" s="1"/>
  <c r="H583" i="3" s="1"/>
  <c r="H626" i="2"/>
  <c r="J626" i="2" s="1"/>
  <c r="H626" i="3" s="1"/>
  <c r="H630" i="2"/>
  <c r="J630" i="2" s="1"/>
  <c r="H630" i="3" s="1"/>
  <c r="H692" i="2"/>
  <c r="J692" i="2" s="1"/>
  <c r="H692" i="3" s="1"/>
  <c r="H694" i="2"/>
  <c r="J694" i="2" s="1"/>
  <c r="H694" i="3" s="1"/>
  <c r="H644" i="2"/>
  <c r="J644" i="2" s="1"/>
  <c r="H644" i="3" s="1"/>
  <c r="H742" i="2"/>
  <c r="J742" i="2" s="1"/>
  <c r="H742" i="3" s="1"/>
  <c r="H679" i="2"/>
  <c r="J679" i="2" s="1"/>
  <c r="H679" i="3" s="1"/>
  <c r="H719" i="2"/>
  <c r="J719" i="2" s="1"/>
  <c r="H719" i="3" s="1"/>
  <c r="H49" i="2"/>
  <c r="J49" i="2" s="1"/>
  <c r="H49" i="3" s="1"/>
  <c r="H89" i="2"/>
  <c r="J89" i="2" s="1"/>
  <c r="H89" i="3" s="1"/>
  <c r="H93" i="2"/>
  <c r="J93" i="2" s="1"/>
  <c r="H93" i="3" s="1"/>
  <c r="H101" i="2"/>
  <c r="J101" i="2" s="1"/>
  <c r="H101" i="3" s="1"/>
  <c r="H149" i="2"/>
  <c r="J149" i="2" s="1"/>
  <c r="H149" i="3" s="1"/>
  <c r="H117" i="2"/>
  <c r="J117" i="2" s="1"/>
  <c r="H117" i="3" s="1"/>
  <c r="H48" i="2"/>
  <c r="J48" i="2" s="1"/>
  <c r="H48" i="3" s="1"/>
  <c r="H204" i="2"/>
  <c r="J204" i="2" s="1"/>
  <c r="H204" i="3" s="1"/>
  <c r="H47" i="2"/>
  <c r="J47" i="2" s="1"/>
  <c r="H47" i="3" s="1"/>
  <c r="H77" i="2"/>
  <c r="J77" i="2" s="1"/>
  <c r="H77" i="3" s="1"/>
  <c r="H81" i="2"/>
  <c r="J81" i="2" s="1"/>
  <c r="H81" i="3" s="1"/>
  <c r="H85" i="2"/>
  <c r="J85" i="2" s="1"/>
  <c r="H85" i="3" s="1"/>
  <c r="H264" i="2"/>
  <c r="J264" i="2" s="1"/>
  <c r="H264" i="3" s="1"/>
  <c r="H276" i="2"/>
  <c r="J276" i="2" s="1"/>
  <c r="H276" i="3" s="1"/>
  <c r="H164" i="2"/>
  <c r="J164" i="2" s="1"/>
  <c r="H164" i="3" s="1"/>
  <c r="H220" i="2"/>
  <c r="J220" i="2" s="1"/>
  <c r="H220" i="3" s="1"/>
  <c r="H244" i="2"/>
  <c r="J244" i="2" s="1"/>
  <c r="H244" i="3" s="1"/>
  <c r="H348" i="2"/>
  <c r="J348" i="2" s="1"/>
  <c r="H348" i="3" s="1"/>
  <c r="H352" i="2"/>
  <c r="J352" i="2" s="1"/>
  <c r="H352" i="3" s="1"/>
  <c r="H128" i="2"/>
  <c r="J128" i="2" s="1"/>
  <c r="H128" i="3" s="1"/>
  <c r="H136" i="2"/>
  <c r="J136" i="2" s="1"/>
  <c r="H136" i="3" s="1"/>
  <c r="H199" i="2"/>
  <c r="J199" i="2" s="1"/>
  <c r="H199" i="3" s="1"/>
  <c r="H286" i="2"/>
  <c r="J286" i="2" s="1"/>
  <c r="H286" i="3" s="1"/>
  <c r="H310" i="2"/>
  <c r="J310" i="2" s="1"/>
  <c r="H310" i="3" s="1"/>
  <c r="H318" i="2"/>
  <c r="J318" i="2" s="1"/>
  <c r="H376" i="2"/>
  <c r="J376" i="2" s="1"/>
  <c r="H376" i="3" s="1"/>
  <c r="H533" i="2"/>
  <c r="J533" i="2" s="1"/>
  <c r="H533" i="3" s="1"/>
  <c r="H292" i="2"/>
  <c r="J292" i="2" s="1"/>
  <c r="H443" i="2"/>
  <c r="J443" i="2" s="1"/>
  <c r="H443" i="3" s="1"/>
  <c r="H469" i="2"/>
  <c r="J469" i="2" s="1"/>
  <c r="H469" i="3" s="1"/>
  <c r="H322" i="2"/>
  <c r="J322" i="2" s="1"/>
  <c r="H322" i="3" s="1"/>
  <c r="H326" i="2"/>
  <c r="J326" i="2" s="1"/>
  <c r="H326" i="3" s="1"/>
  <c r="H297" i="2"/>
  <c r="J297" i="2" s="1"/>
  <c r="H297" i="3" s="1"/>
  <c r="H338" i="2"/>
  <c r="J338" i="2" s="1"/>
  <c r="H338" i="3" s="1"/>
  <c r="H392" i="2"/>
  <c r="J392" i="2" s="1"/>
  <c r="H392" i="3" s="1"/>
  <c r="H396" i="2"/>
  <c r="J396" i="2" s="1"/>
  <c r="H396" i="3" s="1"/>
  <c r="H400" i="2"/>
  <c r="J400" i="2" s="1"/>
  <c r="H400" i="3" s="1"/>
  <c r="H466" i="2"/>
  <c r="J466" i="2" s="1"/>
  <c r="H466" i="3" s="1"/>
  <c r="H458" i="2"/>
  <c r="J458" i="2" s="1"/>
  <c r="H458" i="3" s="1"/>
  <c r="H419" i="2"/>
  <c r="J419" i="2" s="1"/>
  <c r="H419" i="3" s="1"/>
  <c r="H467" i="2"/>
  <c r="J467" i="2" s="1"/>
  <c r="H467" i="3" s="1"/>
  <c r="H435" i="2"/>
  <c r="J435" i="2" s="1"/>
  <c r="H435" i="3" s="1"/>
  <c r="H520" i="2"/>
  <c r="J520" i="2" s="1"/>
  <c r="H520" i="3" s="1"/>
  <c r="H543" i="2"/>
  <c r="J543" i="2" s="1"/>
  <c r="H543" i="3" s="1"/>
  <c r="H617" i="2"/>
  <c r="J617" i="2" s="1"/>
  <c r="H617" i="3" s="1"/>
  <c r="H621" i="2"/>
  <c r="J621" i="2" s="1"/>
  <c r="H611" i="2"/>
  <c r="J611" i="2" s="1"/>
  <c r="H611" i="3" s="1"/>
  <c r="H631" i="2"/>
  <c r="J631" i="2" s="1"/>
  <c r="H631" i="3" s="1"/>
  <c r="H741" i="2"/>
  <c r="J741" i="2" s="1"/>
  <c r="H741" i="3" s="1"/>
  <c r="H649" i="2"/>
  <c r="J649" i="2" s="1"/>
  <c r="H649" i="3" s="1"/>
  <c r="H676" i="2"/>
  <c r="J676" i="2" s="1"/>
  <c r="H676" i="3" s="1"/>
  <c r="H701" i="2"/>
  <c r="J701" i="2" s="1"/>
  <c r="H701" i="3" s="1"/>
  <c r="H720" i="2"/>
  <c r="J720" i="2" s="1"/>
  <c r="H720" i="3" s="1"/>
  <c r="H724" i="2"/>
  <c r="J724" i="2" s="1"/>
  <c r="H724" i="3" s="1"/>
  <c r="H728" i="2"/>
  <c r="J728" i="2" s="1"/>
  <c r="H728" i="3" s="1"/>
  <c r="H205" i="2"/>
  <c r="J205" i="2" s="1"/>
  <c r="H205" i="3" s="1"/>
  <c r="H98" i="2"/>
  <c r="J98" i="2" s="1"/>
  <c r="H98" i="3" s="1"/>
  <c r="H106" i="2"/>
  <c r="J106" i="2" s="1"/>
  <c r="H106" i="3" s="1"/>
  <c r="H66" i="2"/>
  <c r="J66" i="2" s="1"/>
  <c r="H66" i="3" s="1"/>
  <c r="H147" i="2"/>
  <c r="J147" i="2" s="1"/>
  <c r="H147" i="3" s="1"/>
  <c r="H450" i="2"/>
  <c r="J450" i="2" s="1"/>
  <c r="H450" i="3" s="1"/>
  <c r="H118" i="2"/>
  <c r="J118" i="2" s="1"/>
  <c r="H118" i="3" s="1"/>
  <c r="H211" i="2"/>
  <c r="J211" i="2" s="1"/>
  <c r="H211" i="3" s="1"/>
  <c r="H27" i="2"/>
  <c r="J27" i="2" s="1"/>
  <c r="H27" i="3" s="1"/>
  <c r="H207" i="2"/>
  <c r="J207" i="2" s="1"/>
  <c r="H207" i="3" s="1"/>
  <c r="H261" i="2"/>
  <c r="J261" i="2" s="1"/>
  <c r="H261" i="3" s="1"/>
  <c r="H265" i="2"/>
  <c r="J265" i="2" s="1"/>
  <c r="H265" i="3" s="1"/>
  <c r="H285" i="2"/>
  <c r="J285" i="2" s="1"/>
  <c r="H285" i="3" s="1"/>
  <c r="H173" i="2"/>
  <c r="J173" i="2" s="1"/>
  <c r="H173" i="3" s="1"/>
  <c r="H221" i="2"/>
  <c r="J221" i="2" s="1"/>
  <c r="H221" i="3" s="1"/>
  <c r="H233" i="2"/>
  <c r="J233" i="2" s="1"/>
  <c r="H233" i="3" s="1"/>
  <c r="H349" i="2"/>
  <c r="J349" i="2" s="1"/>
  <c r="H349" i="3" s="1"/>
  <c r="H188" i="2"/>
  <c r="J188" i="2" s="1"/>
  <c r="H188" i="3" s="1"/>
  <c r="H192" i="2"/>
  <c r="J192" i="2" s="1"/>
  <c r="H192" i="3" s="1"/>
  <c r="H311" i="2"/>
  <c r="J311" i="2" s="1"/>
  <c r="H311" i="3" s="1"/>
  <c r="H293" i="2"/>
  <c r="J293" i="2" s="1"/>
  <c r="H440" i="2"/>
  <c r="J440" i="2" s="1"/>
  <c r="H440" i="3" s="1"/>
  <c r="H444" i="2"/>
  <c r="J444" i="2" s="1"/>
  <c r="H444" i="3" s="1"/>
  <c r="H323" i="2"/>
  <c r="J323" i="2" s="1"/>
  <c r="H323" i="3" s="1"/>
  <c r="H298" i="2"/>
  <c r="J298" i="2" s="1"/>
  <c r="H298" i="3" s="1"/>
  <c r="H302" i="2"/>
  <c r="J302" i="2" s="1"/>
  <c r="H302" i="3" s="1"/>
  <c r="H339" i="2"/>
  <c r="J339" i="2" s="1"/>
  <c r="H339" i="3" s="1"/>
  <c r="H477" i="2"/>
  <c r="J477" i="2" s="1"/>
  <c r="H477" i="3" s="1"/>
  <c r="H397" i="2"/>
  <c r="J397" i="2" s="1"/>
  <c r="H397" i="3" s="1"/>
  <c r="H453" i="2"/>
  <c r="J453" i="2" s="1"/>
  <c r="H453" i="3" s="1"/>
  <c r="H420" i="2"/>
  <c r="J420" i="2" s="1"/>
  <c r="H420" i="3" s="1"/>
  <c r="H471" i="2"/>
  <c r="J471" i="2" s="1"/>
  <c r="H471" i="3" s="1"/>
  <c r="H519" i="2"/>
  <c r="J519" i="2" s="1"/>
  <c r="H519" i="3" s="1"/>
  <c r="H691" i="2"/>
  <c r="J691" i="2" s="1"/>
  <c r="H691" i="3" s="1"/>
  <c r="H552" i="2"/>
  <c r="J552" i="2" s="1"/>
  <c r="H552" i="3" s="1"/>
  <c r="H613" i="2"/>
  <c r="J613" i="2" s="1"/>
  <c r="H613" i="3" s="1"/>
  <c r="H577" i="2"/>
  <c r="J577" i="2" s="1"/>
  <c r="H577" i="3" s="1"/>
  <c r="H704" i="2"/>
  <c r="J704" i="2" s="1"/>
  <c r="H704" i="3" s="1"/>
  <c r="H646" i="2"/>
  <c r="J646" i="2" s="1"/>
  <c r="H646" i="3" s="1"/>
  <c r="H654" i="2"/>
  <c r="J654" i="2" s="1"/>
  <c r="H654" i="3" s="1"/>
  <c r="H699" i="2"/>
  <c r="J699" i="2" s="1"/>
  <c r="H699" i="3" s="1"/>
  <c r="H743" i="2"/>
  <c r="J743" i="2" s="1"/>
  <c r="H743" i="3" s="1"/>
  <c r="H661" i="2"/>
  <c r="J661" i="2" s="1"/>
  <c r="H661" i="3" s="1"/>
  <c r="H733" i="2"/>
  <c r="J733" i="2" s="1"/>
  <c r="H733" i="3" s="1"/>
  <c r="H744" i="2"/>
  <c r="J744" i="2" s="1"/>
  <c r="H744" i="3" s="1"/>
  <c r="AL658" i="2"/>
  <c r="AO658" i="2"/>
  <c r="AO608" i="2"/>
  <c r="AL608" i="2"/>
  <c r="AO308" i="2"/>
  <c r="AL308" i="2"/>
  <c r="AO279" i="2"/>
  <c r="AO159" i="2"/>
  <c r="AL159" i="2"/>
  <c r="AO295" i="2"/>
  <c r="AO61" i="2"/>
  <c r="W361" i="2"/>
  <c r="X361" i="2" s="1"/>
  <c r="Z361" i="2" s="1"/>
  <c r="L361" i="3" s="1"/>
  <c r="W748" i="2"/>
  <c r="X748" i="2" s="1"/>
  <c r="Z748" i="2" s="1"/>
  <c r="W103" i="2"/>
  <c r="X103" i="2" s="1"/>
  <c r="Z103" i="2" s="1"/>
  <c r="W126" i="2"/>
  <c r="X126" i="2" s="1"/>
  <c r="Z126" i="2" s="1"/>
  <c r="W728" i="2"/>
  <c r="X728" i="2" s="1"/>
  <c r="Z728" i="2" s="1"/>
  <c r="W162" i="2"/>
  <c r="X162" i="2" s="1"/>
  <c r="Z162" i="2" s="1"/>
  <c r="W642" i="2"/>
  <c r="X642" i="2" s="1"/>
  <c r="W274" i="2"/>
  <c r="X274" i="2" s="1"/>
  <c r="Z274" i="2" s="1"/>
  <c r="W167" i="2"/>
  <c r="X167" i="2" s="1"/>
  <c r="Z167" i="2" s="1"/>
  <c r="L167" i="3" s="1"/>
  <c r="W291" i="2"/>
  <c r="X291" i="2" s="1"/>
  <c r="Z291" i="2" s="1"/>
  <c r="W392" i="2"/>
  <c r="X392" i="2" s="1"/>
  <c r="Z392" i="2" s="1"/>
  <c r="W493" i="2"/>
  <c r="X493" i="2" s="1"/>
  <c r="Z493" i="2" s="1"/>
  <c r="W547" i="2"/>
  <c r="X547" i="2" s="1"/>
  <c r="Z547" i="2" s="1"/>
  <c r="W718" i="2"/>
  <c r="X718" i="2" s="1"/>
  <c r="W425" i="2"/>
  <c r="X425" i="2" s="1"/>
  <c r="Z425" i="2" s="1"/>
  <c r="W457" i="2"/>
  <c r="X457" i="2" s="1"/>
  <c r="Z457" i="2" s="1"/>
  <c r="W385" i="2"/>
  <c r="X385" i="2" s="1"/>
  <c r="Z385" i="2" s="1"/>
  <c r="W50" i="2"/>
  <c r="W312" i="2"/>
  <c r="X312" i="2" s="1"/>
  <c r="Z312" i="2" s="1"/>
  <c r="W250" i="2"/>
  <c r="X250" i="2" s="1"/>
  <c r="Z250" i="2" s="1"/>
  <c r="W406" i="2"/>
  <c r="X406" i="2" s="1"/>
  <c r="Z406" i="2" s="1"/>
  <c r="L406" i="3" s="1"/>
  <c r="W506" i="2"/>
  <c r="X506" i="2" s="1"/>
  <c r="Z506" i="2" s="1"/>
  <c r="W586" i="2"/>
  <c r="X586" i="2" s="1"/>
  <c r="Z586" i="2" s="1"/>
  <c r="W675" i="2"/>
  <c r="X675" i="2" s="1"/>
  <c r="Z675" i="2" s="1"/>
  <c r="W101" i="2"/>
  <c r="X101" i="2" s="1"/>
  <c r="Z101" i="2" s="1"/>
  <c r="W553" i="2"/>
  <c r="X553" i="2" s="1"/>
  <c r="Z553" i="2" s="1"/>
  <c r="W116" i="2"/>
  <c r="X116" i="2" s="1"/>
  <c r="Z116" i="2" s="1"/>
  <c r="L116" i="3" s="1"/>
  <c r="W314" i="2"/>
  <c r="X314" i="2" s="1"/>
  <c r="Z314" i="2" s="1"/>
  <c r="W251" i="2"/>
  <c r="X251" i="2" s="1"/>
  <c r="Z251" i="2" s="1"/>
  <c r="W338" i="2"/>
  <c r="X338" i="2" s="1"/>
  <c r="Z338" i="2" s="1"/>
  <c r="L338" i="3" s="1"/>
  <c r="W508" i="2"/>
  <c r="X508" i="2" s="1"/>
  <c r="Z508" i="2" s="1"/>
  <c r="W615" i="2"/>
  <c r="X615" i="2" s="1"/>
  <c r="Z615" i="2" s="1"/>
  <c r="W680" i="2"/>
  <c r="X680" i="2" s="1"/>
  <c r="Z680" i="2" s="1"/>
  <c r="W77" i="2"/>
  <c r="X77" i="2" s="1"/>
  <c r="Z77" i="2" s="1"/>
  <c r="L77" i="3" s="1"/>
  <c r="W78" i="2"/>
  <c r="X78" i="2" s="1"/>
  <c r="Z78" i="2" s="1"/>
  <c r="W749" i="2"/>
  <c r="X749" i="2" s="1"/>
  <c r="Z749" i="2" s="1"/>
  <c r="W143" i="2"/>
  <c r="X143" i="2" s="1"/>
  <c r="Z143" i="2" s="1"/>
  <c r="L143" i="3" s="1"/>
  <c r="W33" i="2"/>
  <c r="X33" i="2" s="1"/>
  <c r="Z33" i="2" s="1"/>
  <c r="W234" i="2"/>
  <c r="X234" i="2" s="1"/>
  <c r="Z234" i="2" s="1"/>
  <c r="L234" i="3" s="1"/>
  <c r="W156" i="2"/>
  <c r="X156" i="2" s="1"/>
  <c r="Z156" i="2" s="1"/>
  <c r="W439" i="2"/>
  <c r="X439" i="2" s="1"/>
  <c r="W472" i="2"/>
  <c r="X472" i="2" s="1"/>
  <c r="Z472" i="2" s="1"/>
  <c r="W605" i="2"/>
  <c r="X605" i="2" s="1"/>
  <c r="Z605" i="2" s="1"/>
  <c r="W689" i="2"/>
  <c r="X689" i="2" s="1"/>
  <c r="Z689" i="2" s="1"/>
  <c r="W121" i="2"/>
  <c r="X121" i="2" s="1"/>
  <c r="Z121" i="2" s="1"/>
  <c r="L121" i="3" s="1"/>
  <c r="W703" i="2"/>
  <c r="X703" i="2" s="1"/>
  <c r="Z703" i="2" s="1"/>
  <c r="L703" i="3" s="1"/>
  <c r="W363" i="2"/>
  <c r="X363" i="2" s="1"/>
  <c r="Z363" i="2" s="1"/>
  <c r="W555" i="2"/>
  <c r="X555" i="2" s="1"/>
  <c r="Z555" i="2" s="1"/>
  <c r="W266" i="2"/>
  <c r="X266" i="2" s="1"/>
  <c r="Z266" i="2" s="1"/>
  <c r="L266" i="3" s="1"/>
  <c r="W453" i="2"/>
  <c r="X453" i="2" s="1"/>
  <c r="Z453" i="2" s="1"/>
  <c r="W716" i="2"/>
  <c r="X716" i="2" s="1"/>
  <c r="Z716" i="2" s="1"/>
  <c r="W35" i="2"/>
  <c r="X35" i="2" s="1"/>
  <c r="Z35" i="2" s="1"/>
  <c r="W235" i="2"/>
  <c r="X235" i="2" s="1"/>
  <c r="Z235" i="2" s="1"/>
  <c r="W287" i="2"/>
  <c r="X287" i="2" s="1"/>
  <c r="Z287" i="2" s="1"/>
  <c r="W441" i="2"/>
  <c r="X441" i="2" s="1"/>
  <c r="Z441" i="2" s="1"/>
  <c r="L441" i="3" s="1"/>
  <c r="W473" i="2"/>
  <c r="X473" i="2" s="1"/>
  <c r="Z473" i="2" s="1"/>
  <c r="W585" i="2"/>
  <c r="X585" i="2" s="1"/>
  <c r="Z585" i="2" s="1"/>
  <c r="L585" i="3" s="1"/>
  <c r="W691" i="2"/>
  <c r="X691" i="2" s="1"/>
  <c r="Z691" i="2" s="1"/>
  <c r="W108" i="2"/>
  <c r="X108" i="2" s="1"/>
  <c r="Z108" i="2" s="1"/>
  <c r="W117" i="2"/>
  <c r="X117" i="2" s="1"/>
  <c r="Z117" i="2" s="1"/>
  <c r="L117" i="3" s="1"/>
  <c r="W168" i="2"/>
  <c r="X168" i="2" s="1"/>
  <c r="Z168" i="2" s="1"/>
  <c r="W127" i="2"/>
  <c r="X127" i="2" s="1"/>
  <c r="Z127" i="2" s="1"/>
  <c r="W253" i="2"/>
  <c r="X253" i="2" s="1"/>
  <c r="Z253" i="2" s="1"/>
  <c r="W401" i="2"/>
  <c r="X401" i="2" s="1"/>
  <c r="Z401" i="2" s="1"/>
  <c r="W455" i="2"/>
  <c r="X455" i="2" s="1"/>
  <c r="Z455" i="2" s="1"/>
  <c r="W494" i="2"/>
  <c r="X494" i="2" s="1"/>
  <c r="Z494" i="2" s="1"/>
  <c r="W563" i="2"/>
  <c r="X563" i="2" s="1"/>
  <c r="Z563" i="2" s="1"/>
  <c r="W649" i="2"/>
  <c r="X649" i="2" s="1"/>
  <c r="Z649" i="2" s="1"/>
  <c r="L649" i="3" s="1"/>
  <c r="W573" i="2"/>
  <c r="X573" i="2" s="1"/>
  <c r="Z573" i="2" s="1"/>
  <c r="W681" i="2"/>
  <c r="X681" i="2" s="1"/>
  <c r="Z681" i="2" s="1"/>
  <c r="W109" i="2"/>
  <c r="X109" i="2" s="1"/>
  <c r="Z109" i="2" s="1"/>
  <c r="W64" i="2"/>
  <c r="X64" i="2" s="1"/>
  <c r="Z64" i="2" s="1"/>
  <c r="W203" i="2"/>
  <c r="X203" i="2" s="1"/>
  <c r="Z203" i="2" s="1"/>
  <c r="W41" i="2"/>
  <c r="X41" i="2" s="1"/>
  <c r="Z41" i="2" s="1"/>
  <c r="L41" i="3" s="1"/>
  <c r="W85" i="2"/>
  <c r="X85" i="2" s="1"/>
  <c r="Z85" i="2" s="1"/>
  <c r="W170" i="2"/>
  <c r="X170" i="2" s="1"/>
  <c r="Z170" i="2" s="1"/>
  <c r="W219" i="2"/>
  <c r="X219" i="2" s="1"/>
  <c r="Z219" i="2" s="1"/>
  <c r="W242" i="2"/>
  <c r="X242" i="2" s="1"/>
  <c r="Z242" i="2" s="1"/>
  <c r="W129" i="2"/>
  <c r="X129" i="2" s="1"/>
  <c r="Z129" i="2" s="1"/>
  <c r="W187" i="2"/>
  <c r="X187" i="2" s="1"/>
  <c r="Z187" i="2" s="1"/>
  <c r="W365" i="2"/>
  <c r="X365" i="2" s="1"/>
  <c r="Z365" i="2" s="1"/>
  <c r="L365" i="3" s="1"/>
  <c r="W347" i="2"/>
  <c r="X347" i="2" s="1"/>
  <c r="Z347" i="2" s="1"/>
  <c r="W322" i="2"/>
  <c r="X322" i="2" s="1"/>
  <c r="W300" i="2"/>
  <c r="X300" i="2" s="1"/>
  <c r="Z300" i="2" s="1"/>
  <c r="W341" i="2"/>
  <c r="X341" i="2" s="1"/>
  <c r="Z341" i="2" s="1"/>
  <c r="W458" i="2"/>
  <c r="X458" i="2" s="1"/>
  <c r="Z458" i="2" s="1"/>
  <c r="L458" i="3" s="1"/>
  <c r="W430" i="2"/>
  <c r="X430" i="2" s="1"/>
  <c r="Z430" i="2" s="1"/>
  <c r="W496" i="2"/>
  <c r="X496" i="2" s="1"/>
  <c r="Z496" i="2" s="1"/>
  <c r="W514" i="2"/>
  <c r="X514" i="2" s="1"/>
  <c r="Z514" i="2" s="1"/>
  <c r="W480" i="2"/>
  <c r="X480" i="2" s="1"/>
  <c r="Z480" i="2" s="1"/>
  <c r="W610" i="2"/>
  <c r="W594" i="2"/>
  <c r="X594" i="2" s="1"/>
  <c r="W633" i="2"/>
  <c r="X633" i="2" s="1"/>
  <c r="Z633" i="2" s="1"/>
  <c r="W626" i="2"/>
  <c r="X626" i="2" s="1"/>
  <c r="Z626" i="2" s="1"/>
  <c r="W574" i="2"/>
  <c r="X574" i="2" s="1"/>
  <c r="Z574" i="2" s="1"/>
  <c r="W664" i="2"/>
  <c r="X664" i="2" s="1"/>
  <c r="Z664" i="2" s="1"/>
  <c r="W701" i="2"/>
  <c r="X701" i="2" s="1"/>
  <c r="Z701" i="2" s="1"/>
  <c r="W711" i="2"/>
  <c r="X711" i="2" s="1"/>
  <c r="Z711" i="2" s="1"/>
  <c r="W237" i="2"/>
  <c r="X237" i="2" s="1"/>
  <c r="Z237" i="2" s="1"/>
  <c r="W734" i="2"/>
  <c r="X734" i="2" s="1"/>
  <c r="Z734" i="2" s="1"/>
  <c r="W92" i="2"/>
  <c r="X92" i="2" s="1"/>
  <c r="Z92" i="2" s="1"/>
  <c r="W210" i="2"/>
  <c r="X210" i="2" s="1"/>
  <c r="Z210" i="2" s="1"/>
  <c r="W65" i="2"/>
  <c r="X65" i="2" s="1"/>
  <c r="Z65" i="2" s="1"/>
  <c r="W272" i="2"/>
  <c r="X272" i="2" s="1"/>
  <c r="Z272" i="2" s="1"/>
  <c r="W51" i="2"/>
  <c r="X51" i="2" s="1"/>
  <c r="Z51" i="2" s="1"/>
  <c r="W270" i="2"/>
  <c r="X270" i="2" s="1"/>
  <c r="Z270" i="2" s="1"/>
  <c r="W175" i="2"/>
  <c r="X175" i="2" s="1"/>
  <c r="Z175" i="2" s="1"/>
  <c r="W221" i="2"/>
  <c r="X221" i="2" s="1"/>
  <c r="Z221" i="2" s="1"/>
  <c r="W243" i="2"/>
  <c r="X243" i="2" s="1"/>
  <c r="Z243" i="2" s="1"/>
  <c r="W134" i="2"/>
  <c r="X134" i="2" s="1"/>
  <c r="Z134" i="2" s="1"/>
  <c r="W189" i="2"/>
  <c r="X189" i="2" s="1"/>
  <c r="Z189" i="2" s="1"/>
  <c r="W390" i="2"/>
  <c r="X390" i="2" s="1"/>
  <c r="Z390" i="2" s="1"/>
  <c r="W352" i="2"/>
  <c r="X352" i="2" s="1"/>
  <c r="Z352" i="2" s="1"/>
  <c r="W324" i="2"/>
  <c r="X324" i="2" s="1"/>
  <c r="Z324" i="2" s="1"/>
  <c r="W301" i="2"/>
  <c r="X301" i="2" s="1"/>
  <c r="Z301" i="2" s="1"/>
  <c r="W383" i="2"/>
  <c r="X383" i="2" s="1"/>
  <c r="Z383" i="2" s="1"/>
  <c r="L383" i="3" s="1"/>
  <c r="W412" i="2"/>
  <c r="X412" i="2" s="1"/>
  <c r="Z412" i="2" s="1"/>
  <c r="W431" i="2"/>
  <c r="X431" i="2" s="1"/>
  <c r="W528" i="2"/>
  <c r="X528" i="2" s="1"/>
  <c r="Z528" i="2" s="1"/>
  <c r="W534" i="2"/>
  <c r="X534" i="2" s="1"/>
  <c r="Z534" i="2" s="1"/>
  <c r="L534" i="3" s="1"/>
  <c r="W481" i="2"/>
  <c r="X481" i="2" s="1"/>
  <c r="Z481" i="2" s="1"/>
  <c r="W564" i="2"/>
  <c r="X564" i="2" s="1"/>
  <c r="Z564" i="2" s="1"/>
  <c r="W598" i="2"/>
  <c r="X598" i="2" s="1"/>
  <c r="Z598" i="2" s="1"/>
  <c r="W570" i="2"/>
  <c r="X570" i="2" s="1"/>
  <c r="W631" i="2"/>
  <c r="X631" i="2" s="1"/>
  <c r="Z631" i="2" s="1"/>
  <c r="W576" i="2"/>
  <c r="X576" i="2" s="1"/>
  <c r="Z576" i="2" s="1"/>
  <c r="W665" i="2"/>
  <c r="X665" i="2" s="1"/>
  <c r="Z665" i="2" s="1"/>
  <c r="W732" i="2"/>
  <c r="X732" i="2" s="1"/>
  <c r="Z732" i="2" s="1"/>
  <c r="W715" i="2"/>
  <c r="X715" i="2" s="1"/>
  <c r="Z715" i="2" s="1"/>
  <c r="W58" i="2"/>
  <c r="X58" i="2" s="1"/>
  <c r="Z58" i="2" s="1"/>
  <c r="W40" i="2"/>
  <c r="X40" i="2" s="1"/>
  <c r="Z40" i="2" s="1"/>
  <c r="W218" i="2"/>
  <c r="X218" i="2" s="1"/>
  <c r="Z218" i="2" s="1"/>
  <c r="W186" i="2"/>
  <c r="X186" i="2" s="1"/>
  <c r="Z186" i="2" s="1"/>
  <c r="W380" i="2"/>
  <c r="X380" i="2" s="1"/>
  <c r="Z380" i="2" s="1"/>
  <c r="W394" i="2"/>
  <c r="X394" i="2" s="1"/>
  <c r="Z394" i="2" s="1"/>
  <c r="W543" i="2"/>
  <c r="X543" i="2" s="1"/>
  <c r="Z543" i="2" s="1"/>
  <c r="L543" i="3" s="1"/>
  <c r="W513" i="2"/>
  <c r="X513" i="2" s="1"/>
  <c r="Z513" i="2" s="1"/>
  <c r="W592" i="2"/>
  <c r="X592" i="2" s="1"/>
  <c r="Z592" i="2" s="1"/>
  <c r="W620" i="2"/>
  <c r="X620" i="2" s="1"/>
  <c r="Z620" i="2" s="1"/>
  <c r="W709" i="2"/>
  <c r="X709" i="2" s="1"/>
  <c r="Z709" i="2" s="1"/>
  <c r="W93" i="2"/>
  <c r="X93" i="2" s="1"/>
  <c r="Z93" i="2" s="1"/>
  <c r="L93" i="3" s="1"/>
  <c r="W400" i="2"/>
  <c r="X400" i="2" s="1"/>
  <c r="Z400" i="2" s="1"/>
  <c r="W67" i="2"/>
  <c r="X67" i="2" s="1"/>
  <c r="Z67" i="2" s="1"/>
  <c r="L67" i="3" s="1"/>
  <c r="W310" i="2"/>
  <c r="W18" i="2"/>
  <c r="X18" i="2" s="1"/>
  <c r="Z18" i="2" s="1"/>
  <c r="W47" i="2"/>
  <c r="X47" i="2" s="1"/>
  <c r="Z47" i="2" s="1"/>
  <c r="W176" i="2"/>
  <c r="X176" i="2" s="1"/>
  <c r="W226" i="2"/>
  <c r="X226" i="2" s="1"/>
  <c r="Z226" i="2" s="1"/>
  <c r="W245" i="2"/>
  <c r="X245" i="2" s="1"/>
  <c r="Z245" i="2" s="1"/>
  <c r="W135" i="2"/>
  <c r="X135" i="2" s="1"/>
  <c r="Z135" i="2" s="1"/>
  <c r="W194" i="2"/>
  <c r="X194" i="2" s="1"/>
  <c r="Z194" i="2" s="1"/>
  <c r="W148" i="2"/>
  <c r="X148" i="2" s="1"/>
  <c r="Z148" i="2" s="1"/>
  <c r="W353" i="2"/>
  <c r="X353" i="2" s="1"/>
  <c r="Z353" i="2" s="1"/>
  <c r="W329" i="2"/>
  <c r="X329" i="2" s="1"/>
  <c r="Z329" i="2" s="1"/>
  <c r="W303" i="2"/>
  <c r="X303" i="2" s="1"/>
  <c r="Z303" i="2" s="1"/>
  <c r="W404" i="2"/>
  <c r="X404" i="2" s="1"/>
  <c r="Z404" i="2" s="1"/>
  <c r="W417" i="2"/>
  <c r="X417" i="2" s="1"/>
  <c r="Z417" i="2" s="1"/>
  <c r="L417" i="3" s="1"/>
  <c r="W433" i="2"/>
  <c r="X433" i="2" s="1"/>
  <c r="Z433" i="2" s="1"/>
  <c r="W552" i="2"/>
  <c r="X552" i="2" s="1"/>
  <c r="Z552" i="2" s="1"/>
  <c r="W464" i="2"/>
  <c r="X464" i="2" s="1"/>
  <c r="Z464" i="2" s="1"/>
  <c r="L464" i="3" s="1"/>
  <c r="W483" i="2"/>
  <c r="X483" i="2" s="1"/>
  <c r="Z483" i="2" s="1"/>
  <c r="L483" i="3" s="1"/>
  <c r="W557" i="2"/>
  <c r="X557" i="2" s="1"/>
  <c r="W614" i="2"/>
  <c r="X614" i="2" s="1"/>
  <c r="Z614" i="2" s="1"/>
  <c r="W572" i="2"/>
  <c r="X572" i="2" s="1"/>
  <c r="Z572" i="2" s="1"/>
  <c r="W643" i="2"/>
  <c r="X643" i="2" s="1"/>
  <c r="Z643" i="2" s="1"/>
  <c r="L643" i="3" s="1"/>
  <c r="W702" i="2"/>
  <c r="X702" i="2" s="1"/>
  <c r="Z702" i="2" s="1"/>
  <c r="L702" i="3" s="1"/>
  <c r="W667" i="2"/>
  <c r="X667" i="2" s="1"/>
  <c r="Z667" i="2" s="1"/>
  <c r="W700" i="2"/>
  <c r="X700" i="2" s="1"/>
  <c r="Z700" i="2" s="1"/>
  <c r="L700" i="3" s="1"/>
  <c r="W740" i="2"/>
  <c r="X740" i="2" s="1"/>
  <c r="Z740" i="2" s="1"/>
  <c r="W339" i="2"/>
  <c r="X339" i="2" s="1"/>
  <c r="Z339" i="2" s="1"/>
  <c r="W95" i="2"/>
  <c r="X95" i="2" s="1"/>
  <c r="Z95" i="2" s="1"/>
  <c r="L95" i="3" s="1"/>
  <c r="W20" i="2"/>
  <c r="X20" i="2" s="1"/>
  <c r="Z20" i="2" s="1"/>
  <c r="W46" i="2"/>
  <c r="X46" i="2" s="1"/>
  <c r="Z46" i="2" s="1"/>
  <c r="W27" i="2"/>
  <c r="X27" i="2" s="1"/>
  <c r="Z27" i="2" s="1"/>
  <c r="J27" i="3" s="1"/>
  <c r="W19" i="2"/>
  <c r="X19" i="2" s="1"/>
  <c r="W214" i="2"/>
  <c r="X214" i="2" s="1"/>
  <c r="Z214" i="2" s="1"/>
  <c r="W178" i="2"/>
  <c r="X178" i="2" s="1"/>
  <c r="Z178" i="2" s="1"/>
  <c r="W227" i="2"/>
  <c r="X227" i="2" s="1"/>
  <c r="Z227" i="2" s="1"/>
  <c r="W318" i="2"/>
  <c r="X318" i="2" s="1"/>
  <c r="Z318" i="2" s="1"/>
  <c r="W137" i="2"/>
  <c r="X137" i="2" s="1"/>
  <c r="Z137" i="2" s="1"/>
  <c r="W195" i="2"/>
  <c r="X195" i="2" s="1"/>
  <c r="Z195" i="2" s="1"/>
  <c r="W153" i="2"/>
  <c r="X153" i="2" s="1"/>
  <c r="Z153" i="2" s="1"/>
  <c r="W355" i="2"/>
  <c r="X355" i="2" s="1"/>
  <c r="Z355" i="2" s="1"/>
  <c r="W330" i="2"/>
  <c r="X330" i="2" s="1"/>
  <c r="Z330" i="2" s="1"/>
  <c r="W373" i="2"/>
  <c r="X373" i="2" s="1"/>
  <c r="Z373" i="2" s="1"/>
  <c r="W449" i="2"/>
  <c r="X449" i="2" s="1"/>
  <c r="Z449" i="2" s="1"/>
  <c r="W418" i="2"/>
  <c r="X418" i="2" s="1"/>
  <c r="W456" i="2"/>
  <c r="X456" i="2" s="1"/>
  <c r="Z456" i="2" s="1"/>
  <c r="W562" i="2"/>
  <c r="X562" i="2" s="1"/>
  <c r="Z562" i="2" s="1"/>
  <c r="W465" i="2"/>
  <c r="X465" i="2" s="1"/>
  <c r="Z465" i="2" s="1"/>
  <c r="L465" i="3" s="1"/>
  <c r="W529" i="2"/>
  <c r="X529" i="2" s="1"/>
  <c r="Z529" i="2" s="1"/>
  <c r="W533" i="2"/>
  <c r="X533" i="2" s="1"/>
  <c r="Z533" i="2" s="1"/>
  <c r="W621" i="2"/>
  <c r="X621" i="2" s="1"/>
  <c r="Z621" i="2" s="1"/>
  <c r="W599" i="2"/>
  <c r="X599" i="2" s="1"/>
  <c r="Z599" i="2" s="1"/>
  <c r="W654" i="2"/>
  <c r="X654" i="2" s="1"/>
  <c r="Z654" i="2" s="1"/>
  <c r="W706" i="2"/>
  <c r="X706" i="2" s="1"/>
  <c r="Z706" i="2" s="1"/>
  <c r="W672" i="2"/>
  <c r="X672" i="2" s="1"/>
  <c r="Z672" i="2" s="1"/>
  <c r="W719" i="2"/>
  <c r="X719" i="2" s="1"/>
  <c r="Z719" i="2" s="1"/>
  <c r="L719" i="3" s="1"/>
  <c r="W741" i="2"/>
  <c r="X741" i="2" s="1"/>
  <c r="Z741" i="2" s="1"/>
  <c r="W80" i="2"/>
  <c r="X80" i="2" s="1"/>
  <c r="Z80" i="2" s="1"/>
  <c r="W475" i="2"/>
  <c r="X475" i="2" s="1"/>
  <c r="Z475" i="2" s="1"/>
  <c r="W100" i="2"/>
  <c r="X100" i="2" s="1"/>
  <c r="Z100" i="2" s="1"/>
  <c r="W261" i="2"/>
  <c r="X261" i="2" s="1"/>
  <c r="Z261" i="2" s="1"/>
  <c r="W48" i="2"/>
  <c r="X48" i="2" s="1"/>
  <c r="Z48" i="2" s="1"/>
  <c r="L48" i="3" s="1"/>
  <c r="W32" i="2"/>
  <c r="X32" i="2" s="1"/>
  <c r="Z32" i="2" s="1"/>
  <c r="W72" i="2"/>
  <c r="X72" i="2" s="1"/>
  <c r="Z72" i="2" s="1"/>
  <c r="W269" i="2"/>
  <c r="X269" i="2" s="1"/>
  <c r="Z269" i="2" s="1"/>
  <c r="W311" i="2"/>
  <c r="X311" i="2" s="1"/>
  <c r="Z311" i="2" s="1"/>
  <c r="W229" i="2"/>
  <c r="X229" i="2" s="1"/>
  <c r="Z229" i="2" s="1"/>
  <c r="W382" i="2"/>
  <c r="X382" i="2" s="1"/>
  <c r="W142" i="2"/>
  <c r="X142" i="2" s="1"/>
  <c r="Z142" i="2" s="1"/>
  <c r="W197" i="2"/>
  <c r="X197" i="2" s="1"/>
  <c r="Z197" i="2" s="1"/>
  <c r="L197" i="3" s="1"/>
  <c r="W154" i="2"/>
  <c r="X154" i="2" s="1"/>
  <c r="W360" i="2"/>
  <c r="X360" i="2" s="1"/>
  <c r="Z360" i="2" s="1"/>
  <c r="W374" i="2"/>
  <c r="X374" i="2" s="1"/>
  <c r="Z374" i="2" s="1"/>
  <c r="W377" i="2"/>
  <c r="X377" i="2" s="1"/>
  <c r="Z377" i="2" s="1"/>
  <c r="W526" i="2"/>
  <c r="X526" i="2" s="1"/>
  <c r="Z526" i="2" s="1"/>
  <c r="W420" i="2"/>
  <c r="X420" i="2" s="1"/>
  <c r="Z420" i="2" s="1"/>
  <c r="W522" i="2"/>
  <c r="X522" i="2" s="1"/>
  <c r="Z522" i="2" s="1"/>
  <c r="W505" i="2"/>
  <c r="X505" i="2" s="1"/>
  <c r="Z505" i="2" s="1"/>
  <c r="W467" i="2"/>
  <c r="X467" i="2" s="1"/>
  <c r="Z467" i="2" s="1"/>
  <c r="W540" i="2"/>
  <c r="X540" i="2" s="1"/>
  <c r="W566" i="2"/>
  <c r="X566" i="2" s="1"/>
  <c r="Z566" i="2" s="1"/>
  <c r="L566" i="3" s="1"/>
  <c r="W733" i="2"/>
  <c r="X733" i="2" s="1"/>
  <c r="Z733" i="2" s="1"/>
  <c r="W601" i="2"/>
  <c r="X601" i="2" s="1"/>
  <c r="Z601" i="2" s="1"/>
  <c r="W656" i="2"/>
  <c r="X656" i="2" s="1"/>
  <c r="Z656" i="2" s="1"/>
  <c r="W731" i="2"/>
  <c r="X731" i="2" s="1"/>
  <c r="Z731" i="2" s="1"/>
  <c r="W673" i="2"/>
  <c r="X673" i="2" s="1"/>
  <c r="Z673" i="2" s="1"/>
  <c r="W688" i="2"/>
  <c r="X688" i="2" s="1"/>
  <c r="Z688" i="2" s="1"/>
  <c r="W743" i="2"/>
  <c r="X743" i="2" s="1"/>
  <c r="Z743" i="2" s="1"/>
  <c r="W94" i="2"/>
  <c r="X94" i="2" s="1"/>
  <c r="Z94" i="2" s="1"/>
  <c r="W102" i="2"/>
  <c r="X102" i="2" s="1"/>
  <c r="Z102" i="2" s="1"/>
  <c r="W110" i="2"/>
  <c r="X110" i="2" s="1"/>
  <c r="Z110" i="2" s="1"/>
  <c r="W209" i="2"/>
  <c r="X209" i="2" s="1"/>
  <c r="Z209" i="2" s="1"/>
  <c r="W53" i="2"/>
  <c r="X53" i="2" s="1"/>
  <c r="Z53" i="2" s="1"/>
  <c r="W66" i="2"/>
  <c r="X66" i="2" s="1"/>
  <c r="Z66" i="2" s="1"/>
  <c r="L66" i="3" s="1"/>
  <c r="W49" i="2"/>
  <c r="X49" i="2" s="1"/>
  <c r="Z49" i="2" s="1"/>
  <c r="L49" i="3" s="1"/>
  <c r="W118" i="2"/>
  <c r="X118" i="2" s="1"/>
  <c r="Z118" i="2" s="1"/>
  <c r="L118" i="3" s="1"/>
  <c r="W26" i="2"/>
  <c r="X26" i="2" s="1"/>
  <c r="Z26" i="2" s="1"/>
  <c r="W34" i="2"/>
  <c r="X34" i="2" s="1"/>
  <c r="Z34" i="2" s="1"/>
  <c r="W271" i="2"/>
  <c r="X271" i="2" s="1"/>
  <c r="Z271" i="2" s="1"/>
  <c r="W21" i="2"/>
  <c r="X21" i="2" s="1"/>
  <c r="Z21" i="2" s="1"/>
  <c r="L21" i="3" s="1"/>
  <c r="W79" i="2"/>
  <c r="X79" i="2" s="1"/>
  <c r="Z79" i="2" s="1"/>
  <c r="W45" i="2"/>
  <c r="X45" i="2" s="1"/>
  <c r="W161" i="2"/>
  <c r="W169" i="2"/>
  <c r="X169" i="2" s="1"/>
  <c r="Z169" i="2" s="1"/>
  <c r="W177" i="2"/>
  <c r="X177" i="2" s="1"/>
  <c r="Z177" i="2" s="1"/>
  <c r="W313" i="2"/>
  <c r="X313" i="2" s="1"/>
  <c r="Z313" i="2" s="1"/>
  <c r="W220" i="2"/>
  <c r="X220" i="2" s="1"/>
  <c r="Z220" i="2" s="1"/>
  <c r="L220" i="3" s="1"/>
  <c r="W228" i="2"/>
  <c r="X228" i="2" s="1"/>
  <c r="Z228" i="2" s="1"/>
  <c r="W236" i="2"/>
  <c r="X236" i="2" s="1"/>
  <c r="Z236" i="2" s="1"/>
  <c r="W244" i="2"/>
  <c r="X244" i="2" s="1"/>
  <c r="Z244" i="2" s="1"/>
  <c r="W120" i="2"/>
  <c r="X120" i="2" s="1"/>
  <c r="Z120" i="2" s="1"/>
  <c r="L120" i="3" s="1"/>
  <c r="W128" i="2"/>
  <c r="X128" i="2" s="1"/>
  <c r="Z128" i="2" s="1"/>
  <c r="L128" i="3" s="1"/>
  <c r="W136" i="2"/>
  <c r="X136" i="2" s="1"/>
  <c r="Z136" i="2" s="1"/>
  <c r="W290" i="2"/>
  <c r="X290" i="2" s="1"/>
  <c r="Z290" i="2" s="1"/>
  <c r="W188" i="2"/>
  <c r="X188" i="2" s="1"/>
  <c r="Z188" i="2" s="1"/>
  <c r="W196" i="2"/>
  <c r="X196" i="2" s="1"/>
  <c r="Z196" i="2" s="1"/>
  <c r="W252" i="2"/>
  <c r="X252" i="2" s="1"/>
  <c r="Z252" i="2" s="1"/>
  <c r="W147" i="2"/>
  <c r="X147" i="2" s="1"/>
  <c r="Z147" i="2" s="1"/>
  <c r="W155" i="2"/>
  <c r="X155" i="2" s="1"/>
  <c r="Z155" i="2" s="1"/>
  <c r="W398" i="2"/>
  <c r="X398" i="2" s="1"/>
  <c r="Z398" i="2" s="1"/>
  <c r="W354" i="2"/>
  <c r="X354" i="2" s="1"/>
  <c r="Z354" i="2" s="1"/>
  <c r="W362" i="2"/>
  <c r="X362" i="2" s="1"/>
  <c r="Z362" i="2" s="1"/>
  <c r="W323" i="2"/>
  <c r="X323" i="2" s="1"/>
  <c r="Z323" i="2" s="1"/>
  <c r="W370" i="2"/>
  <c r="X370" i="2" s="1"/>
  <c r="Z370" i="2" s="1"/>
  <c r="W393" i="2"/>
  <c r="X393" i="2" s="1"/>
  <c r="Z393" i="2" s="1"/>
  <c r="W302" i="2"/>
  <c r="X302" i="2" s="1"/>
  <c r="Z302" i="2" s="1"/>
  <c r="W405" i="2"/>
  <c r="X405" i="2" s="1"/>
  <c r="Z405" i="2" s="1"/>
  <c r="W340" i="2"/>
  <c r="X340" i="2" s="1"/>
  <c r="Z340" i="2" s="1"/>
  <c r="L340" i="3" s="1"/>
  <c r="W445" i="2"/>
  <c r="X445" i="2" s="1"/>
  <c r="Z445" i="2" s="1"/>
  <c r="W440" i="2"/>
  <c r="X440" i="2" s="1"/>
  <c r="Z440" i="2" s="1"/>
  <c r="W411" i="2"/>
  <c r="X411" i="2" s="1"/>
  <c r="Z411" i="2" s="1"/>
  <c r="W419" i="2"/>
  <c r="X419" i="2" s="1"/>
  <c r="Z419" i="2" s="1"/>
  <c r="L419" i="3" s="1"/>
  <c r="W520" i="2"/>
  <c r="X520" i="2" s="1"/>
  <c r="Z520" i="2" s="1"/>
  <c r="W432" i="2"/>
  <c r="X432" i="2" s="1"/>
  <c r="Z432" i="2" s="1"/>
  <c r="W525" i="2"/>
  <c r="X525" i="2" s="1"/>
  <c r="Z525" i="2" s="1"/>
  <c r="W495" i="2"/>
  <c r="X495" i="2" s="1"/>
  <c r="Z495" i="2" s="1"/>
  <c r="W560" i="2"/>
  <c r="X560" i="2" s="1"/>
  <c r="Z560" i="2" s="1"/>
  <c r="W507" i="2"/>
  <c r="X507" i="2" s="1"/>
  <c r="Z507" i="2" s="1"/>
  <c r="W536" i="2"/>
  <c r="X536" i="2" s="1"/>
  <c r="Z536" i="2" s="1"/>
  <c r="W466" i="2"/>
  <c r="X466" i="2" s="1"/>
  <c r="Z466" i="2" s="1"/>
  <c r="L466" i="3" s="1"/>
  <c r="W474" i="2"/>
  <c r="X474" i="2" s="1"/>
  <c r="Z474" i="2" s="1"/>
  <c r="W482" i="2"/>
  <c r="X482" i="2" s="1"/>
  <c r="Z482" i="2" s="1"/>
  <c r="L482" i="3" s="1"/>
  <c r="W548" i="2"/>
  <c r="X548" i="2" s="1"/>
  <c r="Z548" i="2" s="1"/>
  <c r="L548" i="3" s="1"/>
  <c r="W582" i="2"/>
  <c r="X582" i="2" s="1"/>
  <c r="Z582" i="2" s="1"/>
  <c r="W565" i="2"/>
  <c r="X565" i="2" s="1"/>
  <c r="Z565" i="2" s="1"/>
  <c r="W542" i="2"/>
  <c r="X542" i="2" s="1"/>
  <c r="Z542" i="2" s="1"/>
  <c r="W596" i="2"/>
  <c r="X596" i="2" s="1"/>
  <c r="Z596" i="2" s="1"/>
  <c r="W720" i="2"/>
  <c r="X720" i="2" s="1"/>
  <c r="Z720" i="2" s="1"/>
  <c r="W636" i="2"/>
  <c r="X636" i="2" s="1"/>
  <c r="Z636" i="2" s="1"/>
  <c r="L636" i="3" s="1"/>
  <c r="W571" i="2"/>
  <c r="X571" i="2" s="1"/>
  <c r="Z571" i="2" s="1"/>
  <c r="L571" i="3" s="1"/>
  <c r="W603" i="2"/>
  <c r="X603" i="2" s="1"/>
  <c r="Z603" i="2" s="1"/>
  <c r="L603" i="3" s="1"/>
  <c r="W625" i="2"/>
  <c r="X625" i="2" s="1"/>
  <c r="Z625" i="2" s="1"/>
  <c r="W646" i="2"/>
  <c r="X646" i="2" s="1"/>
  <c r="Z646" i="2" s="1"/>
  <c r="W725" i="2"/>
  <c r="X725" i="2" s="1"/>
  <c r="Z725" i="2" s="1"/>
  <c r="W575" i="2"/>
  <c r="X575" i="2" s="1"/>
  <c r="Z575" i="2" s="1"/>
  <c r="W723" i="2"/>
  <c r="X723" i="2" s="1"/>
  <c r="Z723" i="2" s="1"/>
  <c r="W726" i="2"/>
  <c r="X726" i="2" s="1"/>
  <c r="Z726" i="2" s="1"/>
  <c r="W666" i="2"/>
  <c r="X666" i="2" s="1"/>
  <c r="Z666" i="2" s="1"/>
  <c r="W674" i="2"/>
  <c r="X674" i="2" s="1"/>
  <c r="Z674" i="2" s="1"/>
  <c r="W682" i="2"/>
  <c r="X682" i="2" s="1"/>
  <c r="Z682" i="2" s="1"/>
  <c r="W704" i="2"/>
  <c r="X704" i="2" s="1"/>
  <c r="Z704" i="2" s="1"/>
  <c r="W690" i="2"/>
  <c r="X690" i="2" s="1"/>
  <c r="Z690" i="2" s="1"/>
  <c r="W713" i="2"/>
  <c r="X713" i="2" s="1"/>
  <c r="Z713" i="2" s="1"/>
  <c r="W742" i="2"/>
  <c r="X742" i="2" s="1"/>
  <c r="Z742" i="2" s="1"/>
  <c r="L742" i="3" s="1"/>
  <c r="W96" i="2"/>
  <c r="X96" i="2" s="1"/>
  <c r="Z96" i="2" s="1"/>
  <c r="L96" i="3" s="1"/>
  <c r="W104" i="2"/>
  <c r="X104" i="2" s="1"/>
  <c r="Z104" i="2" s="1"/>
  <c r="W211" i="2"/>
  <c r="X211" i="2" s="1"/>
  <c r="Z211" i="2" s="1"/>
  <c r="W262" i="2"/>
  <c r="X262" i="2" s="1"/>
  <c r="Z262" i="2" s="1"/>
  <c r="L262" i="3" s="1"/>
  <c r="W59" i="2"/>
  <c r="X59" i="2" s="1"/>
  <c r="Z59" i="2" s="1"/>
  <c r="L59" i="3" s="1"/>
  <c r="W68" i="2"/>
  <c r="X68" i="2" s="1"/>
  <c r="Z68" i="2" s="1"/>
  <c r="W52" i="2"/>
  <c r="X52" i="2" s="1"/>
  <c r="Z52" i="2" s="1"/>
  <c r="W204" i="2"/>
  <c r="X204" i="2" s="1"/>
  <c r="Z204" i="2" s="1"/>
  <c r="L204" i="3" s="1"/>
  <c r="W28" i="2"/>
  <c r="X28" i="2" s="1"/>
  <c r="Z28" i="2" s="1"/>
  <c r="W36" i="2"/>
  <c r="X36" i="2" s="1"/>
  <c r="Z36" i="2" s="1"/>
  <c r="W55" i="2"/>
  <c r="X55" i="2" s="1"/>
  <c r="Z55" i="2" s="1"/>
  <c r="W73" i="2"/>
  <c r="X73" i="2" s="1"/>
  <c r="Z73" i="2" s="1"/>
  <c r="W81" i="2"/>
  <c r="X81" i="2" s="1"/>
  <c r="Z81" i="2" s="1"/>
  <c r="L81" i="3" s="1"/>
  <c r="W212" i="2"/>
  <c r="X212" i="2" s="1"/>
  <c r="Z212" i="2" s="1"/>
  <c r="W163" i="2"/>
  <c r="X163" i="2" s="1"/>
  <c r="Z163" i="2" s="1"/>
  <c r="L163" i="3" s="1"/>
  <c r="W171" i="2"/>
  <c r="X171" i="2" s="1"/>
  <c r="Z171" i="2" s="1"/>
  <c r="W179" i="2"/>
  <c r="X179" i="2" s="1"/>
  <c r="Z179" i="2" s="1"/>
  <c r="W315" i="2"/>
  <c r="X315" i="2" s="1"/>
  <c r="Z315" i="2" s="1"/>
  <c r="W222" i="2"/>
  <c r="X222" i="2" s="1"/>
  <c r="Z222" i="2" s="1"/>
  <c r="L222" i="3" s="1"/>
  <c r="W230" i="2"/>
  <c r="X230" i="2" s="1"/>
  <c r="Z230" i="2" s="1"/>
  <c r="L230" i="3" s="1"/>
  <c r="W238" i="2"/>
  <c r="X238" i="2" s="1"/>
  <c r="Z238" i="2" s="1"/>
  <c r="W282" i="2"/>
  <c r="X282" i="2" s="1"/>
  <c r="Z282" i="2" s="1"/>
  <c r="W122" i="2"/>
  <c r="X122" i="2" s="1"/>
  <c r="Z122" i="2" s="1"/>
  <c r="W130" i="2"/>
  <c r="X130" i="2" s="1"/>
  <c r="Z130" i="2" s="1"/>
  <c r="L130" i="3" s="1"/>
  <c r="W138" i="2"/>
  <c r="X138" i="2" s="1"/>
  <c r="Z138" i="2" s="1"/>
  <c r="W292" i="2"/>
  <c r="X292" i="2" s="1"/>
  <c r="Z292" i="2" s="1"/>
  <c r="W190" i="2"/>
  <c r="X190" i="2" s="1"/>
  <c r="Z190" i="2" s="1"/>
  <c r="W198" i="2"/>
  <c r="X198" i="2" s="1"/>
  <c r="Z198" i="2" s="1"/>
  <c r="W254" i="2"/>
  <c r="X254" i="2" s="1"/>
  <c r="Z254" i="2" s="1"/>
  <c r="W149" i="2"/>
  <c r="X149" i="2" s="1"/>
  <c r="Z149" i="2" s="1"/>
  <c r="W157" i="2"/>
  <c r="X157" i="2" s="1"/>
  <c r="Z157" i="2" s="1"/>
  <c r="W348" i="2"/>
  <c r="X348" i="2" s="1"/>
  <c r="Z348" i="2" s="1"/>
  <c r="L348" i="3" s="1"/>
  <c r="W356" i="2"/>
  <c r="X356" i="2" s="1"/>
  <c r="Z356" i="2" s="1"/>
  <c r="W364" i="2"/>
  <c r="X364" i="2" s="1"/>
  <c r="Z364" i="2" s="1"/>
  <c r="W325" i="2"/>
  <c r="X325" i="2" s="1"/>
  <c r="Z325" i="2" s="1"/>
  <c r="W391" i="2"/>
  <c r="X391" i="2" s="1"/>
  <c r="Z391" i="2" s="1"/>
  <c r="L391" i="3" s="1"/>
  <c r="W407" i="2"/>
  <c r="X407" i="2" s="1"/>
  <c r="Z407" i="2" s="1"/>
  <c r="W304" i="2"/>
  <c r="X304" i="2" s="1"/>
  <c r="Z304" i="2" s="1"/>
  <c r="W334" i="2"/>
  <c r="X334" i="2" s="1"/>
  <c r="Z334" i="2" s="1"/>
  <c r="W342" i="2"/>
  <c r="X342" i="2" s="1"/>
  <c r="Z342" i="2" s="1"/>
  <c r="W372" i="2"/>
  <c r="X372" i="2" s="1"/>
  <c r="Z372" i="2" s="1"/>
  <c r="W442" i="2"/>
  <c r="X442" i="2" s="1"/>
  <c r="Z442" i="2" s="1"/>
  <c r="W413" i="2"/>
  <c r="X413" i="2" s="1"/>
  <c r="Z413" i="2" s="1"/>
  <c r="W421" i="2"/>
  <c r="X421" i="2" s="1"/>
  <c r="Z421" i="2" s="1"/>
  <c r="L421" i="3" s="1"/>
  <c r="W447" i="2"/>
  <c r="X447" i="2" s="1"/>
  <c r="Z447" i="2" s="1"/>
  <c r="L447" i="3" s="1"/>
  <c r="W434" i="2"/>
  <c r="X434" i="2" s="1"/>
  <c r="Z434" i="2" s="1"/>
  <c r="L434" i="3" s="1"/>
  <c r="W518" i="2"/>
  <c r="X518" i="2" s="1"/>
  <c r="Z518" i="2" s="1"/>
  <c r="W497" i="2"/>
  <c r="X497" i="2" s="1"/>
  <c r="Z497" i="2" s="1"/>
  <c r="W501" i="2"/>
  <c r="X501" i="2" s="1"/>
  <c r="Z501" i="2" s="1"/>
  <c r="W509" i="2"/>
  <c r="X509" i="2" s="1"/>
  <c r="Z509" i="2" s="1"/>
  <c r="W535" i="2"/>
  <c r="X535" i="2" s="1"/>
  <c r="Z535" i="2" s="1"/>
  <c r="L535" i="3" s="1"/>
  <c r="W468" i="2"/>
  <c r="X468" i="2" s="1"/>
  <c r="Z468" i="2" s="1"/>
  <c r="W476" i="2"/>
  <c r="X476" i="2" s="1"/>
  <c r="Z476" i="2" s="1"/>
  <c r="W484" i="2"/>
  <c r="X484" i="2" s="1"/>
  <c r="Z484" i="2" s="1"/>
  <c r="W561" i="2"/>
  <c r="X561" i="2" s="1"/>
  <c r="Z561" i="2" s="1"/>
  <c r="W613" i="2"/>
  <c r="X613" i="2" s="1"/>
  <c r="Z613" i="2" s="1"/>
  <c r="W537" i="2"/>
  <c r="X537" i="2" s="1"/>
  <c r="Z537" i="2" s="1"/>
  <c r="W559" i="2"/>
  <c r="X559" i="2" s="1"/>
  <c r="Z559" i="2" s="1"/>
  <c r="W600" i="2"/>
  <c r="X600" i="2" s="1"/>
  <c r="Z600" i="2" s="1"/>
  <c r="W611" i="2"/>
  <c r="X611" i="2" s="1"/>
  <c r="Z611" i="2" s="1"/>
  <c r="L611" i="3" s="1"/>
  <c r="W653" i="2"/>
  <c r="X653" i="2" s="1"/>
  <c r="Z653" i="2" s="1"/>
  <c r="W591" i="2"/>
  <c r="X591" i="2" s="1"/>
  <c r="Z591" i="2" s="1"/>
  <c r="L591" i="3" s="1"/>
  <c r="W616" i="2"/>
  <c r="X616" i="2" s="1"/>
  <c r="Z616" i="2" s="1"/>
  <c r="W627" i="2"/>
  <c r="X627" i="2" s="1"/>
  <c r="Z627" i="2" s="1"/>
  <c r="W635" i="2"/>
  <c r="X635" i="2" s="1"/>
  <c r="Z635" i="2" s="1"/>
  <c r="W634" i="2"/>
  <c r="X634" i="2" s="1"/>
  <c r="Z634" i="2" s="1"/>
  <c r="W577" i="2"/>
  <c r="X577" i="2" s="1"/>
  <c r="Z577" i="2" s="1"/>
  <c r="W708" i="2"/>
  <c r="X708" i="2" s="1"/>
  <c r="Z708" i="2" s="1"/>
  <c r="W660" i="2"/>
  <c r="W668" i="2"/>
  <c r="X668" i="2" s="1"/>
  <c r="Z668" i="2" s="1"/>
  <c r="W676" i="2"/>
  <c r="X676" i="2" s="1"/>
  <c r="Z676" i="2" s="1"/>
  <c r="L676" i="3" s="1"/>
  <c r="W705" i="2"/>
  <c r="X705" i="2" s="1"/>
  <c r="Z705" i="2" s="1"/>
  <c r="W727" i="2"/>
  <c r="X727" i="2" s="1"/>
  <c r="Z727" i="2" s="1"/>
  <c r="W692" i="2"/>
  <c r="X692" i="2" s="1"/>
  <c r="Z692" i="2" s="1"/>
  <c r="L692" i="3" s="1"/>
  <c r="W717" i="2"/>
  <c r="X717" i="2" s="1"/>
  <c r="Z717" i="2" s="1"/>
  <c r="W744" i="2"/>
  <c r="X744" i="2" s="1"/>
  <c r="Z744" i="2" s="1"/>
  <c r="W89" i="2"/>
  <c r="X89" i="2" s="1"/>
  <c r="Z89" i="2" s="1"/>
  <c r="W97" i="2"/>
  <c r="X97" i="2" s="1"/>
  <c r="Z97" i="2" s="1"/>
  <c r="W105" i="2"/>
  <c r="X105" i="2" s="1"/>
  <c r="Z105" i="2" s="1"/>
  <c r="W267" i="2"/>
  <c r="X267" i="2" s="1"/>
  <c r="Z267" i="2" s="1"/>
  <c r="W263" i="2"/>
  <c r="X263" i="2" s="1"/>
  <c r="Z263" i="2" s="1"/>
  <c r="L263" i="3" s="1"/>
  <c r="W268" i="2"/>
  <c r="X268" i="2" s="1"/>
  <c r="Z268" i="2" s="1"/>
  <c r="W119" i="2"/>
  <c r="X119" i="2" s="1"/>
  <c r="Z119" i="2" s="1"/>
  <c r="W54" i="2"/>
  <c r="W205" i="2"/>
  <c r="X205" i="2" s="1"/>
  <c r="Z205" i="2" s="1"/>
  <c r="L205" i="3" s="1"/>
  <c r="W29" i="2"/>
  <c r="X29" i="2" s="1"/>
  <c r="Z29" i="2" s="1"/>
  <c r="W37" i="2"/>
  <c r="X37" i="2" s="1"/>
  <c r="Z37" i="2" s="1"/>
  <c r="L37" i="3" s="1"/>
  <c r="W56" i="2"/>
  <c r="X56" i="2" s="1"/>
  <c r="Z56" i="2" s="1"/>
  <c r="W74" i="2"/>
  <c r="X74" i="2" s="1"/>
  <c r="Z74" i="2" s="1"/>
  <c r="W82" i="2"/>
  <c r="X82" i="2" s="1"/>
  <c r="Z82" i="2" s="1"/>
  <c r="W402" i="2"/>
  <c r="X402" i="2" s="1"/>
  <c r="Z402" i="2" s="1"/>
  <c r="W164" i="2"/>
  <c r="X164" i="2" s="1"/>
  <c r="Z164" i="2" s="1"/>
  <c r="L164" i="3" s="1"/>
  <c r="W172" i="2"/>
  <c r="X172" i="2" s="1"/>
  <c r="Z172" i="2" s="1"/>
  <c r="W180" i="2"/>
  <c r="X180" i="2" s="1"/>
  <c r="Z180" i="2" s="1"/>
  <c r="W316" i="2"/>
  <c r="X316" i="2" s="1"/>
  <c r="Z316" i="2" s="1"/>
  <c r="W223" i="2"/>
  <c r="X223" i="2" s="1"/>
  <c r="Z223" i="2" s="1"/>
  <c r="L223" i="3" s="1"/>
  <c r="W231" i="2"/>
  <c r="X231" i="2" s="1"/>
  <c r="Z231" i="2" s="1"/>
  <c r="L231" i="3" s="1"/>
  <c r="W239" i="2"/>
  <c r="X239" i="2" s="1"/>
  <c r="Z239" i="2" s="1"/>
  <c r="W284" i="2"/>
  <c r="X284" i="2" s="1"/>
  <c r="Z284" i="2" s="1"/>
  <c r="L284" i="3" s="1"/>
  <c r="W123" i="2"/>
  <c r="X123" i="2" s="1"/>
  <c r="Z123" i="2" s="1"/>
  <c r="W131" i="2"/>
  <c r="X131" i="2" s="1"/>
  <c r="Z131" i="2" s="1"/>
  <c r="W139" i="2"/>
  <c r="X139" i="2" s="1"/>
  <c r="Z139" i="2" s="1"/>
  <c r="W293" i="2"/>
  <c r="X293" i="2" s="1"/>
  <c r="Z293" i="2" s="1"/>
  <c r="W191" i="2"/>
  <c r="X191" i="2" s="1"/>
  <c r="Z191" i="2" s="1"/>
  <c r="W199" i="2"/>
  <c r="X199" i="2" s="1"/>
  <c r="Z199" i="2" s="1"/>
  <c r="L199" i="3" s="1"/>
  <c r="W255" i="2"/>
  <c r="X255" i="2" s="1"/>
  <c r="Z255" i="2" s="1"/>
  <c r="W150" i="2"/>
  <c r="X150" i="2" s="1"/>
  <c r="Z150" i="2" s="1"/>
  <c r="W281" i="2"/>
  <c r="W349" i="2"/>
  <c r="X349" i="2" s="1"/>
  <c r="Z349" i="2" s="1"/>
  <c r="W357" i="2"/>
  <c r="X357" i="2" s="1"/>
  <c r="Z357" i="2" s="1"/>
  <c r="W371" i="2"/>
  <c r="X371" i="2" s="1"/>
  <c r="Z371" i="2" s="1"/>
  <c r="L371" i="3" s="1"/>
  <c r="W326" i="2"/>
  <c r="X326" i="2" s="1"/>
  <c r="Z326" i="2" s="1"/>
  <c r="L326" i="3" s="1"/>
  <c r="W395" i="2"/>
  <c r="X395" i="2" s="1"/>
  <c r="Z395" i="2" s="1"/>
  <c r="W297" i="2"/>
  <c r="X297" i="2" s="1"/>
  <c r="W305" i="2"/>
  <c r="X305" i="2" s="1"/>
  <c r="Z305" i="2" s="1"/>
  <c r="W335" i="2"/>
  <c r="X335" i="2" s="1"/>
  <c r="Z335" i="2" s="1"/>
  <c r="W343" i="2"/>
  <c r="X343" i="2" s="1"/>
  <c r="Z343" i="2" s="1"/>
  <c r="W376" i="2"/>
  <c r="X376" i="2" s="1"/>
  <c r="Z376" i="2" s="1"/>
  <c r="L376" i="3" s="1"/>
  <c r="W443" i="2"/>
  <c r="X443" i="2" s="1"/>
  <c r="Z443" i="2" s="1"/>
  <c r="L443" i="3" s="1"/>
  <c r="W414" i="2"/>
  <c r="X414" i="2" s="1"/>
  <c r="Z414" i="2" s="1"/>
  <c r="L414" i="3" s="1"/>
  <c r="W422" i="2"/>
  <c r="X422" i="2" s="1"/>
  <c r="Z422" i="2" s="1"/>
  <c r="W451" i="2"/>
  <c r="X451" i="2" s="1"/>
  <c r="Z451" i="2" s="1"/>
  <c r="W435" i="2"/>
  <c r="X435" i="2" s="1"/>
  <c r="Z435" i="2" s="1"/>
  <c r="L435" i="3" s="1"/>
  <c r="W490" i="2"/>
  <c r="X490" i="2" s="1"/>
  <c r="Z490" i="2" s="1"/>
  <c r="W519" i="2"/>
  <c r="X519" i="2" s="1"/>
  <c r="Z519" i="2" s="1"/>
  <c r="W502" i="2"/>
  <c r="X502" i="2" s="1"/>
  <c r="Z502" i="2" s="1"/>
  <c r="W510" i="2"/>
  <c r="X510" i="2" s="1"/>
  <c r="Z510" i="2" s="1"/>
  <c r="W554" i="2"/>
  <c r="X554" i="2" s="1"/>
  <c r="Z554" i="2" s="1"/>
  <c r="W469" i="2"/>
  <c r="X469" i="2" s="1"/>
  <c r="Z469" i="2" s="1"/>
  <c r="L469" i="3" s="1"/>
  <c r="W477" i="2"/>
  <c r="X477" i="2" s="1"/>
  <c r="Z477" i="2" s="1"/>
  <c r="W485" i="2"/>
  <c r="X485" i="2" s="1"/>
  <c r="Z485" i="2" s="1"/>
  <c r="W527" i="2"/>
  <c r="X527" i="2" s="1"/>
  <c r="Z527" i="2" s="1"/>
  <c r="W541" i="2"/>
  <c r="X541" i="2" s="1"/>
  <c r="Z541" i="2" s="1"/>
  <c r="W539" i="2"/>
  <c r="X539" i="2" s="1"/>
  <c r="Z539" i="2" s="1"/>
  <c r="W617" i="2"/>
  <c r="X617" i="2" s="1"/>
  <c r="Z617" i="2" s="1"/>
  <c r="L617" i="3" s="1"/>
  <c r="W602" i="2"/>
  <c r="X602" i="2" s="1"/>
  <c r="Z602" i="2" s="1"/>
  <c r="W618" i="2"/>
  <c r="X618" i="2" s="1"/>
  <c r="Z618" i="2" s="1"/>
  <c r="W583" i="2"/>
  <c r="X583" i="2" s="1"/>
  <c r="Z583" i="2" s="1"/>
  <c r="L583" i="3" s="1"/>
  <c r="W593" i="2"/>
  <c r="X593" i="2" s="1"/>
  <c r="Z593" i="2" s="1"/>
  <c r="W632" i="2"/>
  <c r="X632" i="2" s="1"/>
  <c r="Z632" i="2" s="1"/>
  <c r="W628" i="2"/>
  <c r="X628" i="2" s="1"/>
  <c r="Z628" i="2" s="1"/>
  <c r="W650" i="2"/>
  <c r="X650" i="2" s="1"/>
  <c r="Z650" i="2" s="1"/>
  <c r="W638" i="2"/>
  <c r="X638" i="2" s="1"/>
  <c r="Z638" i="2" s="1"/>
  <c r="W578" i="2"/>
  <c r="X578" i="2" s="1"/>
  <c r="Z578" i="2" s="1"/>
  <c r="W710" i="2"/>
  <c r="X710" i="2" s="1"/>
  <c r="Z710" i="2" s="1"/>
  <c r="W661" i="2"/>
  <c r="X661" i="2" s="1"/>
  <c r="Z661" i="2" s="1"/>
  <c r="W669" i="2"/>
  <c r="X669" i="2" s="1"/>
  <c r="Z669" i="2" s="1"/>
  <c r="W677" i="2"/>
  <c r="X677" i="2" s="1"/>
  <c r="Z677" i="2" s="1"/>
  <c r="W721" i="2"/>
  <c r="X721" i="2" s="1"/>
  <c r="Z721" i="2" s="1"/>
  <c r="W735" i="2"/>
  <c r="X735" i="2" s="1"/>
  <c r="Z735" i="2" s="1"/>
  <c r="W693" i="2"/>
  <c r="X693" i="2" s="1"/>
  <c r="Z693" i="2" s="1"/>
  <c r="W722" i="2"/>
  <c r="X722" i="2" s="1"/>
  <c r="Z722" i="2" s="1"/>
  <c r="W745" i="2"/>
  <c r="X745" i="2" s="1"/>
  <c r="Z745" i="2" s="1"/>
  <c r="L745" i="3" s="1"/>
  <c r="W90" i="2"/>
  <c r="X90" i="2" s="1"/>
  <c r="Z90" i="2" s="1"/>
  <c r="W98" i="2"/>
  <c r="X98" i="2" s="1"/>
  <c r="Z98" i="2" s="1"/>
  <c r="L98" i="3" s="1"/>
  <c r="W106" i="2"/>
  <c r="X106" i="2" s="1"/>
  <c r="Z106" i="2" s="1"/>
  <c r="L106" i="3" s="1"/>
  <c r="W275" i="2"/>
  <c r="X275" i="2" s="1"/>
  <c r="Z275" i="2" s="1"/>
  <c r="W264" i="2"/>
  <c r="X264" i="2" s="1"/>
  <c r="Z264" i="2" s="1"/>
  <c r="W277" i="2"/>
  <c r="X277" i="2" s="1"/>
  <c r="Z277" i="2" s="1"/>
  <c r="W208" i="2"/>
  <c r="X208" i="2" s="1"/>
  <c r="Z208" i="2" s="1"/>
  <c r="W114" i="2"/>
  <c r="X114" i="2" s="1"/>
  <c r="Z114" i="2" s="1"/>
  <c r="W206" i="2"/>
  <c r="X206" i="2" s="1"/>
  <c r="Z206" i="2" s="1"/>
  <c r="W30" i="2"/>
  <c r="X30" i="2" s="1"/>
  <c r="Z30" i="2" s="1"/>
  <c r="W38" i="2"/>
  <c r="X38" i="2" s="1"/>
  <c r="Z38" i="2" s="1"/>
  <c r="W57" i="2"/>
  <c r="X57" i="2" s="1"/>
  <c r="Z57" i="2" s="1"/>
  <c r="W75" i="2"/>
  <c r="X75" i="2" s="1"/>
  <c r="Z75" i="2" s="1"/>
  <c r="L75" i="3" s="1"/>
  <c r="W83" i="2"/>
  <c r="X83" i="2" s="1"/>
  <c r="Z83" i="2" s="1"/>
  <c r="W17" i="2"/>
  <c r="X17" i="2" s="1"/>
  <c r="Z17" i="2" s="1"/>
  <c r="W165" i="2"/>
  <c r="X165" i="2" s="1"/>
  <c r="Z165" i="2" s="1"/>
  <c r="W173" i="2"/>
  <c r="X173" i="2" s="1"/>
  <c r="Z173" i="2" s="1"/>
  <c r="W181" i="2"/>
  <c r="X181" i="2" s="1"/>
  <c r="Z181" i="2" s="1"/>
  <c r="W317" i="2"/>
  <c r="X317" i="2" s="1"/>
  <c r="Z317" i="2" s="1"/>
  <c r="W224" i="2"/>
  <c r="X224" i="2" s="1"/>
  <c r="Z224" i="2" s="1"/>
  <c r="W232" i="2"/>
  <c r="X232" i="2" s="1"/>
  <c r="Z232" i="2" s="1"/>
  <c r="W240" i="2"/>
  <c r="X240" i="2" s="1"/>
  <c r="Z240" i="2" s="1"/>
  <c r="W286" i="2"/>
  <c r="X286" i="2" s="1"/>
  <c r="Z286" i="2" s="1"/>
  <c r="L286" i="3" s="1"/>
  <c r="W124" i="2"/>
  <c r="X124" i="2" s="1"/>
  <c r="Z124" i="2" s="1"/>
  <c r="W132" i="2"/>
  <c r="X132" i="2" s="1"/>
  <c r="Z132" i="2" s="1"/>
  <c r="W140" i="2"/>
  <c r="X140" i="2" s="1"/>
  <c r="Z140" i="2" s="1"/>
  <c r="W378" i="2"/>
  <c r="X378" i="2" s="1"/>
  <c r="Z378" i="2" s="1"/>
  <c r="W192" i="2"/>
  <c r="X192" i="2" s="1"/>
  <c r="Z192" i="2" s="1"/>
  <c r="W289" i="2"/>
  <c r="X289" i="2" s="1"/>
  <c r="Z289" i="2" s="1"/>
  <c r="W256" i="2"/>
  <c r="X256" i="2" s="1"/>
  <c r="Z256" i="2" s="1"/>
  <c r="W151" i="2"/>
  <c r="X151" i="2" s="1"/>
  <c r="Z151" i="2" s="1"/>
  <c r="W283" i="2"/>
  <c r="X283" i="2" s="1"/>
  <c r="Z283" i="2" s="1"/>
  <c r="W350" i="2"/>
  <c r="X350" i="2" s="1"/>
  <c r="Z350" i="2" s="1"/>
  <c r="L350" i="3" s="1"/>
  <c r="W358" i="2"/>
  <c r="X358" i="2" s="1"/>
  <c r="Z358" i="2" s="1"/>
  <c r="W375" i="2"/>
  <c r="X375" i="2" s="1"/>
  <c r="Z375" i="2" s="1"/>
  <c r="W327" i="2"/>
  <c r="X327" i="2" s="1"/>
  <c r="Z327" i="2" s="1"/>
  <c r="W396" i="2"/>
  <c r="X396" i="2" s="1"/>
  <c r="Z396" i="2" s="1"/>
  <c r="L396" i="3" s="1"/>
  <c r="W298" i="2"/>
  <c r="X298" i="2" s="1"/>
  <c r="Z298" i="2" s="1"/>
  <c r="W306" i="2"/>
  <c r="X306" i="2" s="1"/>
  <c r="Z306" i="2" s="1"/>
  <c r="W336" i="2"/>
  <c r="X336" i="2" s="1"/>
  <c r="Z336" i="2" s="1"/>
  <c r="W379" i="2"/>
  <c r="X379" i="2" s="1"/>
  <c r="Z379" i="2" s="1"/>
  <c r="W386" i="2"/>
  <c r="X386" i="2" s="1"/>
  <c r="Z386" i="2" s="1"/>
  <c r="W444" i="2"/>
  <c r="X444" i="2" s="1"/>
  <c r="Z444" i="2" s="1"/>
  <c r="W415" i="2"/>
  <c r="X415" i="2" s="1"/>
  <c r="Z415" i="2" s="1"/>
  <c r="W423" i="2"/>
  <c r="X423" i="2" s="1"/>
  <c r="Z423" i="2" s="1"/>
  <c r="W454" i="2"/>
  <c r="X454" i="2" s="1"/>
  <c r="Z454" i="2" s="1"/>
  <c r="W446" i="2"/>
  <c r="X446" i="2" s="1"/>
  <c r="Z446" i="2" s="1"/>
  <c r="W491" i="2"/>
  <c r="X491" i="2" s="1"/>
  <c r="Z491" i="2" s="1"/>
  <c r="W521" i="2"/>
  <c r="X521" i="2" s="1"/>
  <c r="Z521" i="2" s="1"/>
  <c r="W503" i="2"/>
  <c r="X503" i="2" s="1"/>
  <c r="Z503" i="2" s="1"/>
  <c r="W511" i="2"/>
  <c r="X511" i="2" s="1"/>
  <c r="Z511" i="2" s="1"/>
  <c r="W462" i="2"/>
  <c r="X462" i="2" s="1"/>
  <c r="Z462" i="2" s="1"/>
  <c r="W470" i="2"/>
  <c r="X470" i="2" s="1"/>
  <c r="Z470" i="2" s="1"/>
  <c r="L470" i="3" s="1"/>
  <c r="W478" i="2"/>
  <c r="X478" i="2" s="1"/>
  <c r="Z478" i="2" s="1"/>
  <c r="W486" i="2"/>
  <c r="X486" i="2" s="1"/>
  <c r="Z486" i="2" s="1"/>
  <c r="L486" i="3" s="1"/>
  <c r="W538" i="2"/>
  <c r="X538" i="2" s="1"/>
  <c r="Z538" i="2" s="1"/>
  <c r="W550" i="2"/>
  <c r="X550" i="2" s="1"/>
  <c r="Z550" i="2" s="1"/>
  <c r="W551" i="2"/>
  <c r="X551" i="2" s="1"/>
  <c r="Z551" i="2" s="1"/>
  <c r="L551" i="3" s="1"/>
  <c r="W584" i="2"/>
  <c r="X584" i="2" s="1"/>
  <c r="Z584" i="2" s="1"/>
  <c r="W604" i="2"/>
  <c r="X604" i="2" s="1"/>
  <c r="Z604" i="2" s="1"/>
  <c r="W637" i="2"/>
  <c r="X637" i="2" s="1"/>
  <c r="Z637" i="2" s="1"/>
  <c r="W612" i="2"/>
  <c r="X612" i="2" s="1"/>
  <c r="Z612" i="2" s="1"/>
  <c r="W595" i="2"/>
  <c r="X595" i="2" s="1"/>
  <c r="Z595" i="2" s="1"/>
  <c r="W652" i="2"/>
  <c r="X652" i="2" s="1"/>
  <c r="Z652" i="2" s="1"/>
  <c r="W629" i="2"/>
  <c r="X629" i="2" s="1"/>
  <c r="Z629" i="2" s="1"/>
  <c r="W655" i="2"/>
  <c r="X655" i="2" s="1"/>
  <c r="Z655" i="2" s="1"/>
  <c r="W644" i="2"/>
  <c r="X644" i="2" s="1"/>
  <c r="Z644" i="2" s="1"/>
  <c r="W648" i="2"/>
  <c r="X648" i="2" s="1"/>
  <c r="Z648" i="2" s="1"/>
  <c r="W712" i="2"/>
  <c r="X712" i="2" s="1"/>
  <c r="Z712" i="2" s="1"/>
  <c r="W662" i="2"/>
  <c r="X662" i="2" s="1"/>
  <c r="Z662" i="2" s="1"/>
  <c r="W670" i="2"/>
  <c r="X670" i="2" s="1"/>
  <c r="Z670" i="2" s="1"/>
  <c r="W678" i="2"/>
  <c r="X678" i="2" s="1"/>
  <c r="Z678" i="2" s="1"/>
  <c r="W729" i="2"/>
  <c r="X729" i="2" s="1"/>
  <c r="Z729" i="2" s="1"/>
  <c r="W686" i="2"/>
  <c r="X686" i="2" s="1"/>
  <c r="Z686" i="2" s="1"/>
  <c r="W694" i="2"/>
  <c r="X694" i="2" s="1"/>
  <c r="Z694" i="2" s="1"/>
  <c r="L694" i="3" s="1"/>
  <c r="W730" i="2"/>
  <c r="X730" i="2" s="1"/>
  <c r="Z730" i="2" s="1"/>
  <c r="L730" i="3" s="1"/>
  <c r="W746" i="2"/>
  <c r="X746" i="2" s="1"/>
  <c r="Z746" i="2" s="1"/>
  <c r="W91" i="2"/>
  <c r="X91" i="2" s="1"/>
  <c r="Z91" i="2" s="1"/>
  <c r="L91" i="3" s="1"/>
  <c r="W99" i="2"/>
  <c r="X99" i="2" s="1"/>
  <c r="Z99" i="2" s="1"/>
  <c r="W107" i="2"/>
  <c r="X107" i="2" s="1"/>
  <c r="Z107" i="2" s="1"/>
  <c r="L107" i="3" s="1"/>
  <c r="W276" i="2"/>
  <c r="X276" i="2" s="1"/>
  <c r="Z276" i="2" s="1"/>
  <c r="L276" i="3" s="1"/>
  <c r="W265" i="2"/>
  <c r="X265" i="2" s="1"/>
  <c r="Z265" i="2" s="1"/>
  <c r="W63" i="2"/>
  <c r="W273" i="2"/>
  <c r="X273" i="2" s="1"/>
  <c r="Z273" i="2" s="1"/>
  <c r="W115" i="2"/>
  <c r="X115" i="2" s="1"/>
  <c r="Z115" i="2" s="1"/>
  <c r="W207" i="2"/>
  <c r="X207" i="2" s="1"/>
  <c r="Z207" i="2" s="1"/>
  <c r="W31" i="2"/>
  <c r="X31" i="2" s="1"/>
  <c r="Z31" i="2" s="1"/>
  <c r="W39" i="2"/>
  <c r="X39" i="2" s="1"/>
  <c r="Z39" i="2" s="1"/>
  <c r="W213" i="2"/>
  <c r="X213" i="2" s="1"/>
  <c r="Z213" i="2" s="1"/>
  <c r="W76" i="2"/>
  <c r="X76" i="2" s="1"/>
  <c r="Z76" i="2" s="1"/>
  <c r="W84" i="2"/>
  <c r="X84" i="2" s="1"/>
  <c r="Z84" i="2" s="1"/>
  <c r="W22" i="2"/>
  <c r="X22" i="2" s="1"/>
  <c r="Z22" i="2" s="1"/>
  <c r="W166" i="2"/>
  <c r="X166" i="2" s="1"/>
  <c r="Z166" i="2" s="1"/>
  <c r="W174" i="2"/>
  <c r="X174" i="2" s="1"/>
  <c r="Z174" i="2" s="1"/>
  <c r="W182" i="2"/>
  <c r="X182" i="2" s="1"/>
  <c r="Z182" i="2" s="1"/>
  <c r="W448" i="2"/>
  <c r="X448" i="2" s="1"/>
  <c r="Z448" i="2" s="1"/>
  <c r="W225" i="2"/>
  <c r="X225" i="2" s="1"/>
  <c r="Z225" i="2" s="1"/>
  <c r="W233" i="2"/>
  <c r="X233" i="2" s="1"/>
  <c r="Z233" i="2" s="1"/>
  <c r="W241" i="2"/>
  <c r="X241" i="2" s="1"/>
  <c r="Z241" i="2" s="1"/>
  <c r="W288" i="2"/>
  <c r="X288" i="2" s="1"/>
  <c r="Z288" i="2" s="1"/>
  <c r="W125" i="2"/>
  <c r="X125" i="2" s="1"/>
  <c r="Z125" i="2" s="1"/>
  <c r="W133" i="2"/>
  <c r="X133" i="2" s="1"/>
  <c r="Z133" i="2" s="1"/>
  <c r="W141" i="2"/>
  <c r="X141" i="2" s="1"/>
  <c r="Z141" i="2" s="1"/>
  <c r="W399" i="2"/>
  <c r="X399" i="2" s="1"/>
  <c r="Z399" i="2" s="1"/>
  <c r="W193" i="2"/>
  <c r="X193" i="2" s="1"/>
  <c r="Z193" i="2" s="1"/>
  <c r="W249" i="2"/>
  <c r="X249" i="2" s="1"/>
  <c r="Z249" i="2" s="1"/>
  <c r="W257" i="2"/>
  <c r="X257" i="2" s="1"/>
  <c r="Z257" i="2" s="1"/>
  <c r="W152" i="2"/>
  <c r="X152" i="2" s="1"/>
  <c r="Z152" i="2" s="1"/>
  <c r="W285" i="2"/>
  <c r="X285" i="2" s="1"/>
  <c r="Z285" i="2" s="1"/>
  <c r="W351" i="2"/>
  <c r="X351" i="2" s="1"/>
  <c r="Z351" i="2" s="1"/>
  <c r="L351" i="3" s="1"/>
  <c r="W359" i="2"/>
  <c r="X359" i="2" s="1"/>
  <c r="Z359" i="2" s="1"/>
  <c r="W384" i="2"/>
  <c r="X384" i="2" s="1"/>
  <c r="Z384" i="2" s="1"/>
  <c r="W328" i="2"/>
  <c r="X328" i="2" s="1"/>
  <c r="Z328" i="2" s="1"/>
  <c r="W397" i="2"/>
  <c r="X397" i="2" s="1"/>
  <c r="Z397" i="2" s="1"/>
  <c r="W299" i="2"/>
  <c r="X299" i="2" s="1"/>
  <c r="Z299" i="2" s="1"/>
  <c r="L299" i="3" s="1"/>
  <c r="W369" i="2"/>
  <c r="X369" i="2" s="1"/>
  <c r="Z369" i="2" s="1"/>
  <c r="W337" i="2"/>
  <c r="X337" i="2" s="1"/>
  <c r="Z337" i="2" s="1"/>
  <c r="W381" i="2"/>
  <c r="X381" i="2" s="1"/>
  <c r="Z381" i="2" s="1"/>
  <c r="W403" i="2"/>
  <c r="X403" i="2" s="1"/>
  <c r="Z403" i="2" s="1"/>
  <c r="W452" i="2"/>
  <c r="X452" i="2" s="1"/>
  <c r="Z452" i="2" s="1"/>
  <c r="W416" i="2"/>
  <c r="X416" i="2" s="1"/>
  <c r="Z416" i="2" s="1"/>
  <c r="W424" i="2"/>
  <c r="X424" i="2" s="1"/>
  <c r="Z424" i="2" s="1"/>
  <c r="W429" i="2"/>
  <c r="X429" i="2" s="1"/>
  <c r="Z429" i="2" s="1"/>
  <c r="W450" i="2"/>
  <c r="X450" i="2" s="1"/>
  <c r="Z450" i="2" s="1"/>
  <c r="W492" i="2"/>
  <c r="X492" i="2" s="1"/>
  <c r="Z492" i="2" s="1"/>
  <c r="W523" i="2"/>
  <c r="X523" i="2" s="1"/>
  <c r="Z523" i="2" s="1"/>
  <c r="W504" i="2"/>
  <c r="X504" i="2" s="1"/>
  <c r="Z504" i="2" s="1"/>
  <c r="W512" i="2"/>
  <c r="X512" i="2" s="1"/>
  <c r="Z512" i="2" s="1"/>
  <c r="W463" i="2"/>
  <c r="X463" i="2" s="1"/>
  <c r="Z463" i="2" s="1"/>
  <c r="W471" i="2"/>
  <c r="X471" i="2" s="1"/>
  <c r="Z471" i="2" s="1"/>
  <c r="W479" i="2"/>
  <c r="X479" i="2" s="1"/>
  <c r="Z479" i="2" s="1"/>
  <c r="W524" i="2"/>
  <c r="X524" i="2" s="1"/>
  <c r="Z524" i="2" s="1"/>
  <c r="W549" i="2"/>
  <c r="X549" i="2" s="1"/>
  <c r="Z549" i="2" s="1"/>
  <c r="L549" i="3" s="1"/>
  <c r="W556" i="2"/>
  <c r="X556" i="2" s="1"/>
  <c r="Z556" i="2" s="1"/>
  <c r="W558" i="2"/>
  <c r="X558" i="2" s="1"/>
  <c r="Z558" i="2" s="1"/>
  <c r="W590" i="2"/>
  <c r="X590" i="2" s="1"/>
  <c r="Z590" i="2" s="1"/>
  <c r="W606" i="2"/>
  <c r="X606" i="2" s="1"/>
  <c r="Z606" i="2" s="1"/>
  <c r="L606" i="3" s="1"/>
  <c r="W645" i="2"/>
  <c r="X645" i="2" s="1"/>
  <c r="Z645" i="2" s="1"/>
  <c r="W619" i="2"/>
  <c r="X619" i="2" s="1"/>
  <c r="Z619" i="2" s="1"/>
  <c r="W597" i="2"/>
  <c r="X597" i="2" s="1"/>
  <c r="Z597" i="2" s="1"/>
  <c r="W699" i="2"/>
  <c r="X699" i="2" s="1"/>
  <c r="Z699" i="2" s="1"/>
  <c r="W630" i="2"/>
  <c r="X630" i="2" s="1"/>
  <c r="Z630" i="2" s="1"/>
  <c r="L630" i="3" s="1"/>
  <c r="W647" i="2"/>
  <c r="X647" i="2" s="1"/>
  <c r="Z647" i="2" s="1"/>
  <c r="W651" i="2"/>
  <c r="X651" i="2" s="1"/>
  <c r="Z651" i="2" s="1"/>
  <c r="W698" i="2"/>
  <c r="X698" i="2" s="1"/>
  <c r="Z698" i="2" s="1"/>
  <c r="W714" i="2"/>
  <c r="X714" i="2" s="1"/>
  <c r="Z714" i="2" s="1"/>
  <c r="W663" i="2"/>
  <c r="X663" i="2" s="1"/>
  <c r="Z663" i="2" s="1"/>
  <c r="W671" i="2"/>
  <c r="X671" i="2" s="1"/>
  <c r="Z671" i="2" s="1"/>
  <c r="W679" i="2"/>
  <c r="X679" i="2" s="1"/>
  <c r="Z679" i="2" s="1"/>
  <c r="L679" i="3" s="1"/>
  <c r="W724" i="2"/>
  <c r="X724" i="2" s="1"/>
  <c r="Z724" i="2" s="1"/>
  <c r="L724" i="3" s="1"/>
  <c r="W687" i="2"/>
  <c r="X687" i="2" s="1"/>
  <c r="Z687" i="2" s="1"/>
  <c r="W707" i="2"/>
  <c r="X707" i="2" s="1"/>
  <c r="Z707" i="2" s="1"/>
  <c r="W739" i="2"/>
  <c r="X739" i="2" s="1"/>
  <c r="Z739" i="2" s="1"/>
  <c r="W747" i="2"/>
  <c r="X747" i="2" s="1"/>
  <c r="Z747" i="2" s="1"/>
  <c r="X50" i="2"/>
  <c r="Z50" i="2" s="1"/>
  <c r="I61" i="3"/>
  <c r="O87" i="2"/>
  <c r="I112" i="3"/>
  <c r="I145" i="3"/>
  <c r="I696" i="3"/>
  <c r="I460" i="3"/>
  <c r="I737" i="3"/>
  <c r="I409" i="3"/>
  <c r="I295" i="3"/>
  <c r="I201" i="3"/>
  <c r="I437" i="3"/>
  <c r="O367" i="2"/>
  <c r="O320" i="2"/>
  <c r="O259" i="2"/>
  <c r="O409" i="2"/>
  <c r="I367" i="3"/>
  <c r="O145" i="2"/>
  <c r="I531" i="3"/>
  <c r="O295" i="2"/>
  <c r="O201" i="2"/>
  <c r="I279" i="3"/>
  <c r="O640" i="2"/>
  <c r="I658" i="3"/>
  <c r="O531" i="2"/>
  <c r="AS346" i="2"/>
  <c r="AS345" i="2" s="1"/>
  <c r="O279" i="2"/>
  <c r="O427" i="2"/>
  <c r="O623" i="2"/>
  <c r="M11" i="2"/>
  <c r="O658" i="2"/>
  <c r="O516" i="2"/>
  <c r="AS500" i="2"/>
  <c r="AS499" i="2" s="1"/>
  <c r="AS641" i="2"/>
  <c r="AS640" i="2" s="1"/>
  <c r="AL61" i="2"/>
  <c r="AL15" i="2"/>
  <c r="AL247" i="2"/>
  <c r="O61" i="2"/>
  <c r="O737" i="2"/>
  <c r="N11" i="2"/>
  <c r="AW685" i="2"/>
  <c r="AW684" i="2" s="1"/>
  <c r="BA569" i="2"/>
  <c r="BA568" i="2" s="1"/>
  <c r="R11" i="2"/>
  <c r="AS659" i="2"/>
  <c r="AS658" i="2" s="1"/>
  <c r="O684" i="2"/>
  <c r="O388" i="2"/>
  <c r="BA581" i="2"/>
  <c r="BA580" i="2" s="1"/>
  <c r="I159" i="3"/>
  <c r="O696" i="2"/>
  <c r="AW280" i="2"/>
  <c r="AW279" i="2" s="1"/>
  <c r="AW659" i="2"/>
  <c r="AW658" i="2" s="1"/>
  <c r="AS410" i="2"/>
  <c r="AS409" i="2" s="1"/>
  <c r="BA517" i="2"/>
  <c r="BA516" i="2" s="1"/>
  <c r="BA697" i="2"/>
  <c r="BA696" i="2" s="1"/>
  <c r="AS15" i="2"/>
  <c r="AS70" i="2"/>
  <c r="J84" i="2"/>
  <c r="H84" i="3" s="1"/>
  <c r="J179" i="2"/>
  <c r="H179" i="3" s="1"/>
  <c r="J386" i="2"/>
  <c r="H386" i="3" s="1"/>
  <c r="G388" i="2"/>
  <c r="J557" i="2"/>
  <c r="H557" i="3" s="1"/>
  <c r="J528" i="2"/>
  <c r="H528" i="3" s="1"/>
  <c r="J635" i="2"/>
  <c r="H635" i="3" s="1"/>
  <c r="J663" i="2"/>
  <c r="H663" i="3" s="1"/>
  <c r="J707" i="2"/>
  <c r="H707" i="3" s="1"/>
  <c r="J715" i="2"/>
  <c r="H715" i="3" s="1"/>
  <c r="J731" i="2"/>
  <c r="H731" i="3" s="1"/>
  <c r="AW217" i="2"/>
  <c r="AW216" i="2" s="1"/>
  <c r="AW389" i="2"/>
  <c r="AW388" i="2" s="1"/>
  <c r="AW589" i="2"/>
  <c r="AW588" i="2" s="1"/>
  <c r="AW697" i="2"/>
  <c r="AW696" i="2" s="1"/>
  <c r="AS517" i="2"/>
  <c r="AS516" i="2" s="1"/>
  <c r="AS546" i="2"/>
  <c r="AS545" i="2" s="1"/>
  <c r="AS685" i="2"/>
  <c r="AS684" i="2" s="1"/>
  <c r="BA248" i="2"/>
  <c r="BA247" i="2" s="1"/>
  <c r="BA368" i="2"/>
  <c r="BA367" i="2" s="1"/>
  <c r="BA500" i="2"/>
  <c r="BA499" i="2" s="1"/>
  <c r="BA624" i="2"/>
  <c r="BA623" i="2" s="1"/>
  <c r="AO70" i="2"/>
  <c r="Y320" i="2"/>
  <c r="Z321" i="2"/>
  <c r="Z428" i="2"/>
  <c r="Y427" i="2"/>
  <c r="Y545" i="2"/>
  <c r="Z546" i="2"/>
  <c r="Z685" i="2"/>
  <c r="Y684" i="2"/>
  <c r="AO345" i="2"/>
  <c r="AO367" i="2"/>
  <c r="AO499" i="2"/>
  <c r="AO516" i="2"/>
  <c r="AO737" i="2"/>
  <c r="O216" i="2"/>
  <c r="J123" i="2"/>
  <c r="H123" i="3" s="1"/>
  <c r="J97" i="2"/>
  <c r="H97" i="3" s="1"/>
  <c r="J105" i="2"/>
  <c r="H105" i="3" s="1"/>
  <c r="G15" i="2"/>
  <c r="J22" i="2"/>
  <c r="H22" i="3" s="1"/>
  <c r="J157" i="2"/>
  <c r="H157" i="3" s="1"/>
  <c r="G70" i="2"/>
  <c r="J208" i="2"/>
  <c r="H208" i="3" s="1"/>
  <c r="J125" i="2"/>
  <c r="H125" i="3" s="1"/>
  <c r="J34" i="2"/>
  <c r="H34" i="3" s="1"/>
  <c r="G43" i="2"/>
  <c r="J272" i="2"/>
  <c r="H272" i="3" s="1"/>
  <c r="J283" i="2"/>
  <c r="H283" i="3" s="1"/>
  <c r="J172" i="2"/>
  <c r="H172" i="3" s="1"/>
  <c r="J180" i="2"/>
  <c r="H180" i="3" s="1"/>
  <c r="J228" i="2"/>
  <c r="H228" i="3" s="1"/>
  <c r="J236" i="2"/>
  <c r="H236" i="3" s="1"/>
  <c r="J132" i="2"/>
  <c r="H132" i="3" s="1"/>
  <c r="J140" i="2"/>
  <c r="H140" i="3" s="1"/>
  <c r="J195" i="2"/>
  <c r="H195" i="3" s="1"/>
  <c r="J253" i="2"/>
  <c r="H253" i="3" s="1"/>
  <c r="J375" i="2"/>
  <c r="H375" i="3" s="1"/>
  <c r="J439" i="2"/>
  <c r="H439" i="3" s="1"/>
  <c r="J305" i="2"/>
  <c r="H305" i="3" s="1"/>
  <c r="J373" i="2"/>
  <c r="H373" i="3" s="1"/>
  <c r="G409" i="2"/>
  <c r="J480" i="2"/>
  <c r="H480" i="3" s="1"/>
  <c r="J411" i="2"/>
  <c r="H411" i="3" s="1"/>
  <c r="J448" i="2"/>
  <c r="H448" i="3" s="1"/>
  <c r="J431" i="2"/>
  <c r="H431" i="3" s="1"/>
  <c r="G608" i="2"/>
  <c r="J495" i="2"/>
  <c r="H495" i="3" s="1"/>
  <c r="J506" i="2"/>
  <c r="H506" i="3" s="1"/>
  <c r="J514" i="2"/>
  <c r="H514" i="3" s="1"/>
  <c r="J565" i="2"/>
  <c r="H565" i="3" s="1"/>
  <c r="J558" i="2"/>
  <c r="H558" i="3" s="1"/>
  <c r="J547" i="2"/>
  <c r="H547" i="3" s="1"/>
  <c r="J525" i="2"/>
  <c r="H525" i="3" s="1"/>
  <c r="J619" i="2"/>
  <c r="H619" i="3" s="1"/>
  <c r="J637" i="2"/>
  <c r="H637" i="3" s="1"/>
  <c r="G568" i="2"/>
  <c r="J572" i="2"/>
  <c r="H572" i="3" s="1"/>
  <c r="J740" i="2"/>
  <c r="H740" i="3" s="1"/>
  <c r="J687" i="2"/>
  <c r="H687" i="3" s="1"/>
  <c r="J645" i="2"/>
  <c r="H645" i="3" s="1"/>
  <c r="J653" i="2"/>
  <c r="H653" i="3" s="1"/>
  <c r="J698" i="2"/>
  <c r="H698" i="3" s="1"/>
  <c r="J664" i="2"/>
  <c r="H664" i="3" s="1"/>
  <c r="J672" i="2"/>
  <c r="H672" i="3" s="1"/>
  <c r="J680" i="2"/>
  <c r="H680" i="3" s="1"/>
  <c r="J708" i="2"/>
  <c r="H708" i="3" s="1"/>
  <c r="J716" i="2"/>
  <c r="H716" i="3" s="1"/>
  <c r="J732" i="2"/>
  <c r="H732" i="3" s="1"/>
  <c r="J747" i="2"/>
  <c r="H747" i="3" s="1"/>
  <c r="O112" i="2"/>
  <c r="AL70" i="2"/>
  <c r="AL345" i="2"/>
  <c r="AL295" i="2"/>
  <c r="AL409" i="2"/>
  <c r="AL568" i="2"/>
  <c r="AL623" i="2"/>
  <c r="J151" i="2"/>
  <c r="H151" i="3" s="1"/>
  <c r="J131" i="2"/>
  <c r="H131" i="3" s="1"/>
  <c r="J418" i="2"/>
  <c r="H418" i="3" s="1"/>
  <c r="J690" i="2"/>
  <c r="H690" i="3" s="1"/>
  <c r="J723" i="2"/>
  <c r="H723" i="3" s="1"/>
  <c r="AW438" i="2"/>
  <c r="AW437" i="2" s="1"/>
  <c r="AW581" i="2"/>
  <c r="AW580" i="2" s="1"/>
  <c r="BA146" i="2"/>
  <c r="BA145" i="2" s="1"/>
  <c r="BA546" i="2"/>
  <c r="BA545" i="2" s="1"/>
  <c r="Z44" i="2"/>
  <c r="Y43" i="2"/>
  <c r="Z389" i="2"/>
  <c r="Y388" i="2"/>
  <c r="Z461" i="2"/>
  <c r="Y460" i="2"/>
  <c r="Y623" i="2"/>
  <c r="Z624" i="2"/>
  <c r="Z738" i="2"/>
  <c r="Y737" i="2"/>
  <c r="AO184" i="2"/>
  <c r="AO427" i="2"/>
  <c r="AO568" i="2"/>
  <c r="AO15" i="2"/>
  <c r="Y216" i="2"/>
  <c r="Z217" i="2"/>
  <c r="AF740" i="2"/>
  <c r="AH740" i="2" s="1"/>
  <c r="AI740" i="2" s="1"/>
  <c r="N740" i="3" s="1"/>
  <c r="AF732" i="2"/>
  <c r="AH732" i="2" s="1"/>
  <c r="AI732" i="2" s="1"/>
  <c r="N732" i="3" s="1"/>
  <c r="AF724" i="2"/>
  <c r="AH724" i="2" s="1"/>
  <c r="AI724" i="2" s="1"/>
  <c r="N724" i="3" s="1"/>
  <c r="AF705" i="2"/>
  <c r="AH705" i="2" s="1"/>
  <c r="AI705" i="2" s="1"/>
  <c r="N705" i="3" s="1"/>
  <c r="AF701" i="2"/>
  <c r="AH701" i="2" s="1"/>
  <c r="AI701" i="2" s="1"/>
  <c r="N701" i="3" s="1"/>
  <c r="AF746" i="2"/>
  <c r="AH746" i="2" s="1"/>
  <c r="AI746" i="2" s="1"/>
  <c r="N746" i="3" s="1"/>
  <c r="AF739" i="2"/>
  <c r="AH739" i="2" s="1"/>
  <c r="AI739" i="2" s="1"/>
  <c r="AF729" i="2"/>
  <c r="AH729" i="2" s="1"/>
  <c r="AI729" i="2" s="1"/>
  <c r="N729" i="3" s="1"/>
  <c r="AF721" i="2"/>
  <c r="AH721" i="2" s="1"/>
  <c r="AI721" i="2" s="1"/>
  <c r="N721" i="3" s="1"/>
  <c r="AF734" i="2"/>
  <c r="AH734" i="2" s="1"/>
  <c r="AI734" i="2" s="1"/>
  <c r="N734" i="3" s="1"/>
  <c r="AF726" i="2"/>
  <c r="AH726" i="2" s="1"/>
  <c r="AI726" i="2" s="1"/>
  <c r="N726" i="3" s="1"/>
  <c r="AF718" i="2"/>
  <c r="AH718" i="2" s="1"/>
  <c r="AI718" i="2" s="1"/>
  <c r="N718" i="3" s="1"/>
  <c r="AF716" i="2"/>
  <c r="AH716" i="2" s="1"/>
  <c r="AI716" i="2" s="1"/>
  <c r="N716" i="3" s="1"/>
  <c r="AF714" i="2"/>
  <c r="AH714" i="2" s="1"/>
  <c r="AI714" i="2" s="1"/>
  <c r="N714" i="3" s="1"/>
  <c r="AF712" i="2"/>
  <c r="AH712" i="2" s="1"/>
  <c r="AI712" i="2" s="1"/>
  <c r="N712" i="3" s="1"/>
  <c r="AF710" i="2"/>
  <c r="AH710" i="2" s="1"/>
  <c r="AI710" i="2" s="1"/>
  <c r="N710" i="3" s="1"/>
  <c r="AF708" i="2"/>
  <c r="AH708" i="2" s="1"/>
  <c r="AI708" i="2" s="1"/>
  <c r="N708" i="3" s="1"/>
  <c r="AF706" i="2"/>
  <c r="AH706" i="2" s="1"/>
  <c r="AI706" i="2" s="1"/>
  <c r="N706" i="3" s="1"/>
  <c r="AF702" i="2"/>
  <c r="AH702" i="2" s="1"/>
  <c r="AI702" i="2" s="1"/>
  <c r="N702" i="3" s="1"/>
  <c r="AF698" i="2"/>
  <c r="AH698" i="2" s="1"/>
  <c r="AI698" i="2" s="1"/>
  <c r="AF656" i="2"/>
  <c r="AH656" i="2" s="1"/>
  <c r="AI656" i="2" s="1"/>
  <c r="N656" i="3" s="1"/>
  <c r="AF655" i="2"/>
  <c r="AH655" i="2" s="1"/>
  <c r="AI655" i="2" s="1"/>
  <c r="N655" i="3" s="1"/>
  <c r="AF654" i="2"/>
  <c r="AH654" i="2" s="1"/>
  <c r="AI654" i="2" s="1"/>
  <c r="N654" i="3" s="1"/>
  <c r="AF653" i="2"/>
  <c r="AH653" i="2" s="1"/>
  <c r="AI653" i="2" s="1"/>
  <c r="N653" i="3" s="1"/>
  <c r="AF652" i="2"/>
  <c r="AH652" i="2" s="1"/>
  <c r="AI652" i="2" s="1"/>
  <c r="N652" i="3" s="1"/>
  <c r="AF651" i="2"/>
  <c r="AH651" i="2" s="1"/>
  <c r="AI651" i="2" s="1"/>
  <c r="N651" i="3" s="1"/>
  <c r="AF650" i="2"/>
  <c r="AH650" i="2" s="1"/>
  <c r="AI650" i="2" s="1"/>
  <c r="N650" i="3" s="1"/>
  <c r="AF649" i="2"/>
  <c r="AH649" i="2" s="1"/>
  <c r="AI649" i="2" s="1"/>
  <c r="N649" i="3" s="1"/>
  <c r="AF648" i="2"/>
  <c r="AH648" i="2" s="1"/>
  <c r="AI648" i="2" s="1"/>
  <c r="N648" i="3" s="1"/>
  <c r="AF647" i="2"/>
  <c r="AH647" i="2" s="1"/>
  <c r="AI647" i="2" s="1"/>
  <c r="N647" i="3" s="1"/>
  <c r="AF646" i="2"/>
  <c r="AH646" i="2" s="1"/>
  <c r="AI646" i="2" s="1"/>
  <c r="N646" i="3" s="1"/>
  <c r="AF645" i="2"/>
  <c r="AH645" i="2" s="1"/>
  <c r="AI645" i="2" s="1"/>
  <c r="N645" i="3" s="1"/>
  <c r="AF644" i="2"/>
  <c r="AH644" i="2" s="1"/>
  <c r="AI644" i="2" s="1"/>
  <c r="N644" i="3" s="1"/>
  <c r="AF643" i="2"/>
  <c r="AH643" i="2" s="1"/>
  <c r="AI643" i="2" s="1"/>
  <c r="N643" i="3" s="1"/>
  <c r="AF642" i="2"/>
  <c r="AH642" i="2" s="1"/>
  <c r="AI642" i="2" s="1"/>
  <c r="AF747" i="2"/>
  <c r="AH747" i="2" s="1"/>
  <c r="AI747" i="2" s="1"/>
  <c r="N747" i="3" s="1"/>
  <c r="AF731" i="2"/>
  <c r="AH731" i="2" s="1"/>
  <c r="AI731" i="2" s="1"/>
  <c r="N731" i="3" s="1"/>
  <c r="AF723" i="2"/>
  <c r="AH723" i="2" s="1"/>
  <c r="AI723" i="2" s="1"/>
  <c r="N723" i="3" s="1"/>
  <c r="AF728" i="2"/>
  <c r="AH728" i="2" s="1"/>
  <c r="AI728" i="2" s="1"/>
  <c r="N728" i="3" s="1"/>
  <c r="AF720" i="2"/>
  <c r="AH720" i="2" s="1"/>
  <c r="AI720" i="2" s="1"/>
  <c r="N720" i="3" s="1"/>
  <c r="AF703" i="2"/>
  <c r="AH703" i="2" s="1"/>
  <c r="AI703" i="2" s="1"/>
  <c r="N703" i="3" s="1"/>
  <c r="AF699" i="2"/>
  <c r="AH699" i="2" s="1"/>
  <c r="AI699" i="2" s="1"/>
  <c r="N699" i="3" s="1"/>
  <c r="AF748" i="2"/>
  <c r="AH748" i="2" s="1"/>
  <c r="AI748" i="2" s="1"/>
  <c r="N748" i="3" s="1"/>
  <c r="AF743" i="2"/>
  <c r="AH743" i="2" s="1"/>
  <c r="AI743" i="2" s="1"/>
  <c r="N743" i="3" s="1"/>
  <c r="AF733" i="2"/>
  <c r="AH733" i="2" s="1"/>
  <c r="AI733" i="2" s="1"/>
  <c r="N733" i="3" s="1"/>
  <c r="AF725" i="2"/>
  <c r="AH725" i="2" s="1"/>
  <c r="AI725" i="2" s="1"/>
  <c r="N725" i="3" s="1"/>
  <c r="AF727" i="2"/>
  <c r="AH727" i="2" s="1"/>
  <c r="AI727" i="2" s="1"/>
  <c r="N727" i="3" s="1"/>
  <c r="AF688" i="2"/>
  <c r="AH688" i="2" s="1"/>
  <c r="AI688" i="2" s="1"/>
  <c r="N688" i="3" s="1"/>
  <c r="AF675" i="2"/>
  <c r="AH675" i="2" s="1"/>
  <c r="AI675" i="2" s="1"/>
  <c r="N675" i="3" s="1"/>
  <c r="AF674" i="2"/>
  <c r="AH674" i="2" s="1"/>
  <c r="AI674" i="2" s="1"/>
  <c r="N674" i="3" s="1"/>
  <c r="AF673" i="2"/>
  <c r="AH673" i="2" s="1"/>
  <c r="AI673" i="2" s="1"/>
  <c r="N673" i="3" s="1"/>
  <c r="AF672" i="2"/>
  <c r="AH672" i="2" s="1"/>
  <c r="AI672" i="2" s="1"/>
  <c r="N672" i="3" s="1"/>
  <c r="AF671" i="2"/>
  <c r="AH671" i="2" s="1"/>
  <c r="AI671" i="2" s="1"/>
  <c r="N671" i="3" s="1"/>
  <c r="AF670" i="2"/>
  <c r="AH670" i="2" s="1"/>
  <c r="AI670" i="2" s="1"/>
  <c r="N670" i="3" s="1"/>
  <c r="AF669" i="2"/>
  <c r="AH669" i="2" s="1"/>
  <c r="AI669" i="2" s="1"/>
  <c r="N669" i="3" s="1"/>
  <c r="AF668" i="2"/>
  <c r="AH668" i="2" s="1"/>
  <c r="AI668" i="2" s="1"/>
  <c r="N668" i="3" s="1"/>
  <c r="AF667" i="2"/>
  <c r="AH667" i="2" s="1"/>
  <c r="AI667" i="2" s="1"/>
  <c r="N667" i="3" s="1"/>
  <c r="AF666" i="2"/>
  <c r="AH666" i="2" s="1"/>
  <c r="AI666" i="2" s="1"/>
  <c r="N666" i="3" s="1"/>
  <c r="AF665" i="2"/>
  <c r="AH665" i="2" s="1"/>
  <c r="AI665" i="2" s="1"/>
  <c r="N665" i="3" s="1"/>
  <c r="AF664" i="2"/>
  <c r="AH664" i="2" s="1"/>
  <c r="AI664" i="2" s="1"/>
  <c r="N664" i="3" s="1"/>
  <c r="AF663" i="2"/>
  <c r="AH663" i="2" s="1"/>
  <c r="AI663" i="2" s="1"/>
  <c r="N663" i="3" s="1"/>
  <c r="AF662" i="2"/>
  <c r="AH662" i="2" s="1"/>
  <c r="AI662" i="2" s="1"/>
  <c r="N662" i="3" s="1"/>
  <c r="AF661" i="2"/>
  <c r="AH661" i="2" s="1"/>
  <c r="AI661" i="2" s="1"/>
  <c r="N661" i="3" s="1"/>
  <c r="AF631" i="2"/>
  <c r="AH631" i="2" s="1"/>
  <c r="AI631" i="2" s="1"/>
  <c r="N631" i="3" s="1"/>
  <c r="AF630" i="2"/>
  <c r="AH630" i="2" s="1"/>
  <c r="AI630" i="2" s="1"/>
  <c r="N630" i="3" s="1"/>
  <c r="AF629" i="2"/>
  <c r="AH629" i="2" s="1"/>
  <c r="AI629" i="2" s="1"/>
  <c r="N629" i="3" s="1"/>
  <c r="AF628" i="2"/>
  <c r="AH628" i="2" s="1"/>
  <c r="AI628" i="2" s="1"/>
  <c r="N628" i="3" s="1"/>
  <c r="AF627" i="2"/>
  <c r="AH627" i="2" s="1"/>
  <c r="AI627" i="2" s="1"/>
  <c r="N627" i="3" s="1"/>
  <c r="AF626" i="2"/>
  <c r="AH626" i="2" s="1"/>
  <c r="AI626" i="2" s="1"/>
  <c r="N626" i="3" s="1"/>
  <c r="AF625" i="2"/>
  <c r="AH625" i="2" s="1"/>
  <c r="AI625" i="2" s="1"/>
  <c r="AF722" i="2"/>
  <c r="AH722" i="2" s="1"/>
  <c r="AI722" i="2" s="1"/>
  <c r="N722" i="3" s="1"/>
  <c r="AF709" i="2"/>
  <c r="AH709" i="2" s="1"/>
  <c r="AI709" i="2" s="1"/>
  <c r="N709" i="3" s="1"/>
  <c r="AF693" i="2"/>
  <c r="AH693" i="2" s="1"/>
  <c r="AI693" i="2" s="1"/>
  <c r="N693" i="3" s="1"/>
  <c r="AF687" i="2"/>
  <c r="AH687" i="2" s="1"/>
  <c r="AI687" i="2" s="1"/>
  <c r="N687" i="3" s="1"/>
  <c r="AF660" i="2"/>
  <c r="AH660" i="2" s="1"/>
  <c r="AI660" i="2" s="1"/>
  <c r="AF636" i="2"/>
  <c r="AH636" i="2" s="1"/>
  <c r="AI636" i="2" s="1"/>
  <c r="N636" i="3" s="1"/>
  <c r="AF632" i="2"/>
  <c r="AH632" i="2" s="1"/>
  <c r="AI632" i="2" s="1"/>
  <c r="N632" i="3" s="1"/>
  <c r="AF707" i="2"/>
  <c r="AH707" i="2" s="1"/>
  <c r="AI707" i="2" s="1"/>
  <c r="N707" i="3" s="1"/>
  <c r="AF704" i="2"/>
  <c r="AH704" i="2" s="1"/>
  <c r="AI704" i="2" s="1"/>
  <c r="N704" i="3" s="1"/>
  <c r="AF692" i="2"/>
  <c r="AH692" i="2" s="1"/>
  <c r="AI692" i="2" s="1"/>
  <c r="N692" i="3" s="1"/>
  <c r="AF686" i="2"/>
  <c r="AH686" i="2" s="1"/>
  <c r="AI686" i="2" s="1"/>
  <c r="AF744" i="2"/>
  <c r="AH744" i="2" s="1"/>
  <c r="AI744" i="2" s="1"/>
  <c r="N744" i="3" s="1"/>
  <c r="AF741" i="2"/>
  <c r="AH741" i="2" s="1"/>
  <c r="AI741" i="2" s="1"/>
  <c r="N741" i="3" s="1"/>
  <c r="AF735" i="2"/>
  <c r="AH735" i="2" s="1"/>
  <c r="AI735" i="2" s="1"/>
  <c r="N735" i="3" s="1"/>
  <c r="AF719" i="2"/>
  <c r="AH719" i="2" s="1"/>
  <c r="AI719" i="2" s="1"/>
  <c r="N719" i="3" s="1"/>
  <c r="AF637" i="2"/>
  <c r="AH637" i="2" s="1"/>
  <c r="AI637" i="2" s="1"/>
  <c r="N637" i="3" s="1"/>
  <c r="AF633" i="2"/>
  <c r="AH633" i="2" s="1"/>
  <c r="AI633" i="2" s="1"/>
  <c r="N633" i="3" s="1"/>
  <c r="AF621" i="2"/>
  <c r="AH621" i="2" s="1"/>
  <c r="AI621" i="2" s="1"/>
  <c r="N609" i="3" s="1"/>
  <c r="AF620" i="2"/>
  <c r="AH620" i="2" s="1"/>
  <c r="AI620" i="2" s="1"/>
  <c r="N620" i="3" s="1"/>
  <c r="AF619" i="2"/>
  <c r="AH619" i="2" s="1"/>
  <c r="AI619" i="2" s="1"/>
  <c r="N619" i="3" s="1"/>
  <c r="AF618" i="2"/>
  <c r="AH618" i="2" s="1"/>
  <c r="AI618" i="2" s="1"/>
  <c r="N618" i="3" s="1"/>
  <c r="AF617" i="2"/>
  <c r="AH617" i="2" s="1"/>
  <c r="AI617" i="2" s="1"/>
  <c r="N617" i="3" s="1"/>
  <c r="AF616" i="2"/>
  <c r="AH616" i="2" s="1"/>
  <c r="AI616" i="2" s="1"/>
  <c r="N616" i="3" s="1"/>
  <c r="AF615" i="2"/>
  <c r="AH615" i="2" s="1"/>
  <c r="AI615" i="2" s="1"/>
  <c r="N615" i="3" s="1"/>
  <c r="AF614" i="2"/>
  <c r="AH614" i="2" s="1"/>
  <c r="AI614" i="2" s="1"/>
  <c r="N614" i="3" s="1"/>
  <c r="AF613" i="2"/>
  <c r="AH613" i="2" s="1"/>
  <c r="AI613" i="2" s="1"/>
  <c r="N613" i="3" s="1"/>
  <c r="AF612" i="2"/>
  <c r="AH612" i="2" s="1"/>
  <c r="AI612" i="2" s="1"/>
  <c r="N612" i="3" s="1"/>
  <c r="AF611" i="2"/>
  <c r="AH611" i="2" s="1"/>
  <c r="AI611" i="2" s="1"/>
  <c r="N611" i="3" s="1"/>
  <c r="AF610" i="2"/>
  <c r="AH610" i="2" s="1"/>
  <c r="AI610" i="2" s="1"/>
  <c r="AF717" i="2"/>
  <c r="AH717" i="2" s="1"/>
  <c r="AI717" i="2" s="1"/>
  <c r="N717" i="3" s="1"/>
  <c r="AF691" i="2"/>
  <c r="AH691" i="2" s="1"/>
  <c r="AI691" i="2" s="1"/>
  <c r="N691" i="3" s="1"/>
  <c r="AF745" i="2"/>
  <c r="AH745" i="2" s="1"/>
  <c r="AI745" i="2" s="1"/>
  <c r="N745" i="3" s="1"/>
  <c r="AF713" i="2"/>
  <c r="AH713" i="2" s="1"/>
  <c r="AI713" i="2" s="1"/>
  <c r="N713" i="3" s="1"/>
  <c r="AF690" i="2"/>
  <c r="AH690" i="2" s="1"/>
  <c r="AI690" i="2" s="1"/>
  <c r="N690" i="3" s="1"/>
  <c r="AF681" i="2"/>
  <c r="AH681" i="2" s="1"/>
  <c r="AI681" i="2" s="1"/>
  <c r="N681" i="3" s="1"/>
  <c r="AF680" i="2"/>
  <c r="AH680" i="2" s="1"/>
  <c r="AI680" i="2" s="1"/>
  <c r="N680" i="3" s="1"/>
  <c r="AF679" i="2"/>
  <c r="AH679" i="2" s="1"/>
  <c r="AI679" i="2" s="1"/>
  <c r="N679" i="3" s="1"/>
  <c r="AF742" i="2"/>
  <c r="AH742" i="2" s="1"/>
  <c r="AI742" i="2" s="1"/>
  <c r="N742" i="3" s="1"/>
  <c r="AF678" i="2"/>
  <c r="AH678" i="2" s="1"/>
  <c r="AI678" i="2" s="1"/>
  <c r="N678" i="3" s="1"/>
  <c r="AF586" i="2"/>
  <c r="AH586" i="2" s="1"/>
  <c r="AI586" i="2" s="1"/>
  <c r="N586" i="3" s="1"/>
  <c r="AF574" i="2"/>
  <c r="AH574" i="2" s="1"/>
  <c r="AI574" i="2" s="1"/>
  <c r="N574" i="3" s="1"/>
  <c r="AF566" i="2"/>
  <c r="AH566" i="2" s="1"/>
  <c r="AI566" i="2" s="1"/>
  <c r="N566" i="3" s="1"/>
  <c r="AF565" i="2"/>
  <c r="AH565" i="2" s="1"/>
  <c r="AI565" i="2" s="1"/>
  <c r="N565" i="3" s="1"/>
  <c r="AF564" i="2"/>
  <c r="AH564" i="2" s="1"/>
  <c r="AI564" i="2" s="1"/>
  <c r="N564" i="3" s="1"/>
  <c r="AF563" i="2"/>
  <c r="AH563" i="2" s="1"/>
  <c r="AI563" i="2" s="1"/>
  <c r="N563" i="3" s="1"/>
  <c r="AF562" i="2"/>
  <c r="AH562" i="2" s="1"/>
  <c r="AI562" i="2" s="1"/>
  <c r="N562" i="3" s="1"/>
  <c r="AF561" i="2"/>
  <c r="AH561" i="2" s="1"/>
  <c r="AI561" i="2" s="1"/>
  <c r="N561" i="3" s="1"/>
  <c r="AF560" i="2"/>
  <c r="AH560" i="2" s="1"/>
  <c r="AI560" i="2" s="1"/>
  <c r="N560" i="3" s="1"/>
  <c r="AF559" i="2"/>
  <c r="AH559" i="2" s="1"/>
  <c r="AI559" i="2" s="1"/>
  <c r="N559" i="3" s="1"/>
  <c r="AF558" i="2"/>
  <c r="AH558" i="2" s="1"/>
  <c r="AI558" i="2" s="1"/>
  <c r="N558" i="3" s="1"/>
  <c r="AF557" i="2"/>
  <c r="AH557" i="2" s="1"/>
  <c r="AI557" i="2" s="1"/>
  <c r="N557" i="3" s="1"/>
  <c r="AF556" i="2"/>
  <c r="AH556" i="2" s="1"/>
  <c r="AI556" i="2" s="1"/>
  <c r="N556" i="3" s="1"/>
  <c r="AF555" i="2"/>
  <c r="AH555" i="2" s="1"/>
  <c r="AI555" i="2" s="1"/>
  <c r="N555" i="3" s="1"/>
  <c r="AF554" i="2"/>
  <c r="AH554" i="2" s="1"/>
  <c r="AI554" i="2" s="1"/>
  <c r="N554" i="3" s="1"/>
  <c r="AF553" i="2"/>
  <c r="AH553" i="2" s="1"/>
  <c r="AI553" i="2" s="1"/>
  <c r="N553" i="3" s="1"/>
  <c r="AF552" i="2"/>
  <c r="AH552" i="2" s="1"/>
  <c r="AI552" i="2" s="1"/>
  <c r="N552" i="3" s="1"/>
  <c r="AF551" i="2"/>
  <c r="AH551" i="2" s="1"/>
  <c r="AI551" i="2" s="1"/>
  <c r="N551" i="3" s="1"/>
  <c r="AF550" i="2"/>
  <c r="AH550" i="2" s="1"/>
  <c r="AI550" i="2" s="1"/>
  <c r="N550" i="3" s="1"/>
  <c r="AF549" i="2"/>
  <c r="AH549" i="2" s="1"/>
  <c r="AI549" i="2" s="1"/>
  <c r="N549" i="3" s="1"/>
  <c r="AF548" i="2"/>
  <c r="AH548" i="2" s="1"/>
  <c r="AI548" i="2" s="1"/>
  <c r="N548" i="3" s="1"/>
  <c r="AF547" i="2"/>
  <c r="AH547" i="2" s="1"/>
  <c r="AI547" i="2" s="1"/>
  <c r="AF694" i="2"/>
  <c r="AH694" i="2" s="1"/>
  <c r="AI694" i="2" s="1"/>
  <c r="N694" i="3" s="1"/>
  <c r="AF638" i="2"/>
  <c r="AH638" i="2" s="1"/>
  <c r="AI638" i="2" s="1"/>
  <c r="N638" i="3" s="1"/>
  <c r="AF635" i="2"/>
  <c r="AH635" i="2" s="1"/>
  <c r="AI635" i="2" s="1"/>
  <c r="N635" i="3" s="1"/>
  <c r="AF577" i="2"/>
  <c r="AH577" i="2" s="1"/>
  <c r="AI577" i="2" s="1"/>
  <c r="N577" i="3" s="1"/>
  <c r="AF730" i="2"/>
  <c r="AH730" i="2" s="1"/>
  <c r="AI730" i="2" s="1"/>
  <c r="N730" i="3" s="1"/>
  <c r="AF606" i="2"/>
  <c r="AH606" i="2" s="1"/>
  <c r="AI606" i="2" s="1"/>
  <c r="N606" i="3" s="1"/>
  <c r="AF604" i="2"/>
  <c r="AH604" i="2" s="1"/>
  <c r="AI604" i="2" s="1"/>
  <c r="N604" i="3" s="1"/>
  <c r="AF602" i="2"/>
  <c r="AH602" i="2" s="1"/>
  <c r="AI602" i="2" s="1"/>
  <c r="N602" i="3" s="1"/>
  <c r="AF600" i="2"/>
  <c r="AH600" i="2" s="1"/>
  <c r="AI600" i="2" s="1"/>
  <c r="N600" i="3" s="1"/>
  <c r="AF598" i="2"/>
  <c r="AH598" i="2" s="1"/>
  <c r="AI598" i="2" s="1"/>
  <c r="N598" i="3" s="1"/>
  <c r="AF596" i="2"/>
  <c r="AH596" i="2" s="1"/>
  <c r="AI596" i="2" s="1"/>
  <c r="N596" i="3" s="1"/>
  <c r="AF594" i="2"/>
  <c r="AH594" i="2" s="1"/>
  <c r="AI594" i="2" s="1"/>
  <c r="N594" i="3" s="1"/>
  <c r="AF592" i="2"/>
  <c r="AH592" i="2" s="1"/>
  <c r="AI592" i="2" s="1"/>
  <c r="N592" i="3" s="1"/>
  <c r="AF590" i="2"/>
  <c r="AH590" i="2" s="1"/>
  <c r="AI590" i="2" s="1"/>
  <c r="AF584" i="2"/>
  <c r="AH584" i="2" s="1"/>
  <c r="AI584" i="2" s="1"/>
  <c r="N584" i="3" s="1"/>
  <c r="AF700" i="2"/>
  <c r="AH700" i="2" s="1"/>
  <c r="AI700" i="2" s="1"/>
  <c r="N700" i="3" s="1"/>
  <c r="AF689" i="2"/>
  <c r="AH689" i="2" s="1"/>
  <c r="AI689" i="2" s="1"/>
  <c r="N689" i="3" s="1"/>
  <c r="AF575" i="2"/>
  <c r="AH575" i="2" s="1"/>
  <c r="AI575" i="2" s="1"/>
  <c r="N575" i="3" s="1"/>
  <c r="AF711" i="2"/>
  <c r="AH711" i="2" s="1"/>
  <c r="AI711" i="2" s="1"/>
  <c r="N711" i="3" s="1"/>
  <c r="AF682" i="2"/>
  <c r="AH682" i="2" s="1"/>
  <c r="AI682" i="2" s="1"/>
  <c r="N659" i="3" s="1"/>
  <c r="AF676" i="2"/>
  <c r="AH676" i="2" s="1"/>
  <c r="AI676" i="2" s="1"/>
  <c r="N676" i="3" s="1"/>
  <c r="AF585" i="2"/>
  <c r="AH585" i="2" s="1"/>
  <c r="AI585" i="2" s="1"/>
  <c r="N585" i="3" s="1"/>
  <c r="AF572" i="2"/>
  <c r="AH572" i="2" s="1"/>
  <c r="AI572" i="2" s="1"/>
  <c r="N572" i="3" s="1"/>
  <c r="AF571" i="2"/>
  <c r="AH571" i="2" s="1"/>
  <c r="AI571" i="2" s="1"/>
  <c r="N571" i="3" s="1"/>
  <c r="AF570" i="2"/>
  <c r="AH570" i="2" s="1"/>
  <c r="AI570" i="2" s="1"/>
  <c r="AF541" i="2"/>
  <c r="AH541" i="2" s="1"/>
  <c r="AI541" i="2" s="1"/>
  <c r="N541" i="3" s="1"/>
  <c r="AF534" i="2"/>
  <c r="AH534" i="2" s="1"/>
  <c r="AI534" i="2" s="1"/>
  <c r="N534" i="3" s="1"/>
  <c r="AF527" i="2"/>
  <c r="AH527" i="2" s="1"/>
  <c r="AI527" i="2" s="1"/>
  <c r="N527" i="3" s="1"/>
  <c r="AF582" i="2"/>
  <c r="AH582" i="2" s="1"/>
  <c r="AI582" i="2" s="1"/>
  <c r="AF578" i="2"/>
  <c r="AH578" i="2" s="1"/>
  <c r="AI578" i="2" s="1"/>
  <c r="N578" i="3" s="1"/>
  <c r="AF576" i="2"/>
  <c r="AH576" i="2" s="1"/>
  <c r="AI576" i="2" s="1"/>
  <c r="N576" i="3" s="1"/>
  <c r="AF538" i="2"/>
  <c r="AH538" i="2" s="1"/>
  <c r="AI538" i="2" s="1"/>
  <c r="N538" i="3" s="1"/>
  <c r="AF528" i="2"/>
  <c r="AH528" i="2" s="1"/>
  <c r="AI528" i="2" s="1"/>
  <c r="N528" i="3" s="1"/>
  <c r="AF634" i="2"/>
  <c r="AH634" i="2" s="1"/>
  <c r="AI634" i="2" s="1"/>
  <c r="N634" i="3" s="1"/>
  <c r="AF603" i="2"/>
  <c r="AH603" i="2" s="1"/>
  <c r="AI603" i="2" s="1"/>
  <c r="N603" i="3" s="1"/>
  <c r="AF715" i="2"/>
  <c r="AH715" i="2" s="1"/>
  <c r="AI715" i="2" s="1"/>
  <c r="N715" i="3" s="1"/>
  <c r="AF599" i="2"/>
  <c r="AH599" i="2" s="1"/>
  <c r="AI599" i="2" s="1"/>
  <c r="N599" i="3" s="1"/>
  <c r="AF595" i="2"/>
  <c r="AH595" i="2" s="1"/>
  <c r="AI595" i="2" s="1"/>
  <c r="N595" i="3" s="1"/>
  <c r="AF591" i="2"/>
  <c r="AH591" i="2" s="1"/>
  <c r="AI591" i="2" s="1"/>
  <c r="N591" i="3" s="1"/>
  <c r="AF583" i="2"/>
  <c r="AH583" i="2" s="1"/>
  <c r="AI583" i="2" s="1"/>
  <c r="N583" i="3" s="1"/>
  <c r="AF540" i="2"/>
  <c r="AH540" i="2" s="1"/>
  <c r="AI540" i="2" s="1"/>
  <c r="N540" i="3" s="1"/>
  <c r="AF536" i="2"/>
  <c r="AH536" i="2" s="1"/>
  <c r="AI536" i="2" s="1"/>
  <c r="N536" i="3" s="1"/>
  <c r="AF573" i="2"/>
  <c r="AH573" i="2" s="1"/>
  <c r="AI573" i="2" s="1"/>
  <c r="N573" i="3" s="1"/>
  <c r="AF539" i="2"/>
  <c r="AH539" i="2" s="1"/>
  <c r="AI539" i="2" s="1"/>
  <c r="N539" i="3" s="1"/>
  <c r="AF537" i="2"/>
  <c r="AH537" i="2" s="1"/>
  <c r="AI537" i="2" s="1"/>
  <c r="N537" i="3" s="1"/>
  <c r="AF533" i="2"/>
  <c r="AH533" i="2" s="1"/>
  <c r="AI533" i="2" s="1"/>
  <c r="AF525" i="2"/>
  <c r="AH525" i="2" s="1"/>
  <c r="AI525" i="2" s="1"/>
  <c r="N525" i="3" s="1"/>
  <c r="AF524" i="2"/>
  <c r="AH524" i="2" s="1"/>
  <c r="AI524" i="2" s="1"/>
  <c r="N524" i="3" s="1"/>
  <c r="AF523" i="2"/>
  <c r="AH523" i="2" s="1"/>
  <c r="AI523" i="2" s="1"/>
  <c r="N523" i="3" s="1"/>
  <c r="AF522" i="2"/>
  <c r="AH522" i="2" s="1"/>
  <c r="AI522" i="2" s="1"/>
  <c r="N522" i="3" s="1"/>
  <c r="AF521" i="2"/>
  <c r="AH521" i="2" s="1"/>
  <c r="AI521" i="2" s="1"/>
  <c r="N521" i="3" s="1"/>
  <c r="AF520" i="2"/>
  <c r="AH520" i="2" s="1"/>
  <c r="AI520" i="2" s="1"/>
  <c r="N520" i="3" s="1"/>
  <c r="AF519" i="2"/>
  <c r="AH519" i="2" s="1"/>
  <c r="AI519" i="2" s="1"/>
  <c r="N519" i="3" s="1"/>
  <c r="AF518" i="2"/>
  <c r="AH518" i="2" s="1"/>
  <c r="AI518" i="2" s="1"/>
  <c r="AF601" i="2"/>
  <c r="AH601" i="2" s="1"/>
  <c r="AI601" i="2" s="1"/>
  <c r="N601" i="3" s="1"/>
  <c r="AF597" i="2"/>
  <c r="AH597" i="2" s="1"/>
  <c r="AI597" i="2" s="1"/>
  <c r="N597" i="3" s="1"/>
  <c r="AF593" i="2"/>
  <c r="AH593" i="2" s="1"/>
  <c r="AI593" i="2" s="1"/>
  <c r="N593" i="3" s="1"/>
  <c r="AF497" i="2"/>
  <c r="AH497" i="2" s="1"/>
  <c r="AI497" i="2" s="1"/>
  <c r="N497" i="3" s="1"/>
  <c r="AF496" i="2"/>
  <c r="AH496" i="2" s="1"/>
  <c r="AI496" i="2" s="1"/>
  <c r="N496" i="3" s="1"/>
  <c r="AF495" i="2"/>
  <c r="AH495" i="2" s="1"/>
  <c r="AI495" i="2" s="1"/>
  <c r="N495" i="3" s="1"/>
  <c r="AF494" i="2"/>
  <c r="AH494" i="2" s="1"/>
  <c r="AI494" i="2" s="1"/>
  <c r="N494" i="3" s="1"/>
  <c r="AF493" i="2"/>
  <c r="AH493" i="2" s="1"/>
  <c r="AI493" i="2" s="1"/>
  <c r="N493" i="3" s="1"/>
  <c r="AF492" i="2"/>
  <c r="AH492" i="2" s="1"/>
  <c r="AI492" i="2" s="1"/>
  <c r="N492" i="3" s="1"/>
  <c r="AF491" i="2"/>
  <c r="AH491" i="2" s="1"/>
  <c r="AI491" i="2" s="1"/>
  <c r="N491" i="3" s="1"/>
  <c r="AF490" i="2"/>
  <c r="AH490" i="2" s="1"/>
  <c r="AI490" i="2" s="1"/>
  <c r="AF605" i="2"/>
  <c r="AH605" i="2" s="1"/>
  <c r="AI605" i="2" s="1"/>
  <c r="N605" i="3" s="1"/>
  <c r="AF526" i="2"/>
  <c r="AH526" i="2" s="1"/>
  <c r="AI526" i="2" s="1"/>
  <c r="N526" i="3" s="1"/>
  <c r="AF677" i="2"/>
  <c r="AH677" i="2" s="1"/>
  <c r="AI677" i="2" s="1"/>
  <c r="N677" i="3" s="1"/>
  <c r="AF542" i="2"/>
  <c r="AH542" i="2" s="1"/>
  <c r="AI542" i="2" s="1"/>
  <c r="N542" i="3" s="1"/>
  <c r="AF486" i="2"/>
  <c r="AH486" i="2" s="1"/>
  <c r="AI486" i="2" s="1"/>
  <c r="N486" i="3" s="1"/>
  <c r="AF485" i="2"/>
  <c r="AH485" i="2" s="1"/>
  <c r="AI485" i="2" s="1"/>
  <c r="N485" i="3" s="1"/>
  <c r="AF484" i="2"/>
  <c r="AH484" i="2" s="1"/>
  <c r="AI484" i="2" s="1"/>
  <c r="N484" i="3" s="1"/>
  <c r="AF483" i="2"/>
  <c r="AH483" i="2" s="1"/>
  <c r="AI483" i="2" s="1"/>
  <c r="N483" i="3" s="1"/>
  <c r="AF482" i="2"/>
  <c r="AH482" i="2" s="1"/>
  <c r="AI482" i="2" s="1"/>
  <c r="N482" i="3" s="1"/>
  <c r="AF481" i="2"/>
  <c r="AH481" i="2" s="1"/>
  <c r="AI481" i="2" s="1"/>
  <c r="N481" i="3" s="1"/>
  <c r="AF480" i="2"/>
  <c r="AH480" i="2" s="1"/>
  <c r="AI480" i="2" s="1"/>
  <c r="N480" i="3" s="1"/>
  <c r="AF479" i="2"/>
  <c r="AH479" i="2" s="1"/>
  <c r="AI479" i="2" s="1"/>
  <c r="N479" i="3" s="1"/>
  <c r="AF478" i="2"/>
  <c r="AH478" i="2" s="1"/>
  <c r="AI478" i="2" s="1"/>
  <c r="N478" i="3" s="1"/>
  <c r="AF477" i="2"/>
  <c r="AH477" i="2" s="1"/>
  <c r="AI477" i="2" s="1"/>
  <c r="N477" i="3" s="1"/>
  <c r="AF476" i="2"/>
  <c r="AH476" i="2" s="1"/>
  <c r="AI476" i="2" s="1"/>
  <c r="N476" i="3" s="1"/>
  <c r="AF475" i="2"/>
  <c r="AH475" i="2" s="1"/>
  <c r="AI475" i="2" s="1"/>
  <c r="N475" i="3" s="1"/>
  <c r="AF474" i="2"/>
  <c r="AH474" i="2" s="1"/>
  <c r="AI474" i="2" s="1"/>
  <c r="N474" i="3" s="1"/>
  <c r="AF473" i="2"/>
  <c r="AH473" i="2" s="1"/>
  <c r="AI473" i="2" s="1"/>
  <c r="N473" i="3" s="1"/>
  <c r="AF472" i="2"/>
  <c r="AH472" i="2" s="1"/>
  <c r="AI472" i="2" s="1"/>
  <c r="N472" i="3" s="1"/>
  <c r="AF471" i="2"/>
  <c r="AH471" i="2" s="1"/>
  <c r="AI471" i="2" s="1"/>
  <c r="N471" i="3" s="1"/>
  <c r="AF470" i="2"/>
  <c r="AH470" i="2" s="1"/>
  <c r="AI470" i="2" s="1"/>
  <c r="N470" i="3" s="1"/>
  <c r="AF469" i="2"/>
  <c r="AH469" i="2" s="1"/>
  <c r="AI469" i="2" s="1"/>
  <c r="N469" i="3" s="1"/>
  <c r="AF468" i="2"/>
  <c r="AH468" i="2" s="1"/>
  <c r="AI468" i="2" s="1"/>
  <c r="N468" i="3" s="1"/>
  <c r="AF749" i="2"/>
  <c r="AH749" i="2" s="1"/>
  <c r="AI749" i="2" s="1"/>
  <c r="N749" i="3" s="1"/>
  <c r="AF543" i="2"/>
  <c r="AH543" i="2" s="1"/>
  <c r="AI543" i="2" s="1"/>
  <c r="N543" i="3" s="1"/>
  <c r="AF454" i="2"/>
  <c r="AH454" i="2" s="1"/>
  <c r="AI454" i="2" s="1"/>
  <c r="N454" i="3" s="1"/>
  <c r="AF451" i="2"/>
  <c r="AH451" i="2" s="1"/>
  <c r="AI451" i="2" s="1"/>
  <c r="N451" i="3" s="1"/>
  <c r="AF447" i="2"/>
  <c r="AH447" i="2" s="1"/>
  <c r="AI447" i="2" s="1"/>
  <c r="N447" i="3" s="1"/>
  <c r="AF425" i="2"/>
  <c r="AH425" i="2" s="1"/>
  <c r="AI425" i="2" s="1"/>
  <c r="N425" i="3" s="1"/>
  <c r="AF424" i="2"/>
  <c r="AH424" i="2" s="1"/>
  <c r="AI424" i="2" s="1"/>
  <c r="N424" i="3" s="1"/>
  <c r="AF423" i="2"/>
  <c r="AH423" i="2" s="1"/>
  <c r="AI423" i="2" s="1"/>
  <c r="N423" i="3" s="1"/>
  <c r="AF422" i="2"/>
  <c r="AH422" i="2" s="1"/>
  <c r="AI422" i="2" s="1"/>
  <c r="N422" i="3" s="1"/>
  <c r="AF421" i="2"/>
  <c r="AH421" i="2" s="1"/>
  <c r="AI421" i="2" s="1"/>
  <c r="N421" i="3" s="1"/>
  <c r="AF420" i="2"/>
  <c r="AH420" i="2" s="1"/>
  <c r="AI420" i="2" s="1"/>
  <c r="N420" i="3" s="1"/>
  <c r="AF419" i="2"/>
  <c r="AH419" i="2" s="1"/>
  <c r="AI419" i="2" s="1"/>
  <c r="N419" i="3" s="1"/>
  <c r="AF418" i="2"/>
  <c r="AH418" i="2" s="1"/>
  <c r="AI418" i="2" s="1"/>
  <c r="N418" i="3" s="1"/>
  <c r="AF417" i="2"/>
  <c r="AH417" i="2" s="1"/>
  <c r="AI417" i="2" s="1"/>
  <c r="N417" i="3" s="1"/>
  <c r="AF416" i="2"/>
  <c r="AH416" i="2" s="1"/>
  <c r="AI416" i="2" s="1"/>
  <c r="N416" i="3" s="1"/>
  <c r="AF415" i="2"/>
  <c r="AH415" i="2" s="1"/>
  <c r="AI415" i="2" s="1"/>
  <c r="N415" i="3" s="1"/>
  <c r="AF414" i="2"/>
  <c r="AH414" i="2" s="1"/>
  <c r="AI414" i="2" s="1"/>
  <c r="N414" i="3" s="1"/>
  <c r="AF413" i="2"/>
  <c r="AH413" i="2" s="1"/>
  <c r="AI413" i="2" s="1"/>
  <c r="N413" i="3" s="1"/>
  <c r="AF412" i="2"/>
  <c r="AH412" i="2" s="1"/>
  <c r="AI412" i="2" s="1"/>
  <c r="N412" i="3" s="1"/>
  <c r="AF411" i="2"/>
  <c r="AH411" i="2" s="1"/>
  <c r="AI411" i="2" s="1"/>
  <c r="AF467" i="2"/>
  <c r="AH467" i="2" s="1"/>
  <c r="AI467" i="2" s="1"/>
  <c r="N467" i="3" s="1"/>
  <c r="AF465" i="2"/>
  <c r="AH465" i="2" s="1"/>
  <c r="AI465" i="2" s="1"/>
  <c r="N465" i="3" s="1"/>
  <c r="AF463" i="2"/>
  <c r="AH463" i="2" s="1"/>
  <c r="AI463" i="2" s="1"/>
  <c r="N463" i="3" s="1"/>
  <c r="AF457" i="2"/>
  <c r="AH457" i="2" s="1"/>
  <c r="AI457" i="2" s="1"/>
  <c r="N457" i="3" s="1"/>
  <c r="AF448" i="2"/>
  <c r="AH448" i="2" s="1"/>
  <c r="AI448" i="2" s="1"/>
  <c r="N448" i="3" s="1"/>
  <c r="AF444" i="2"/>
  <c r="AH444" i="2" s="1"/>
  <c r="AI444" i="2" s="1"/>
  <c r="N444" i="3" s="1"/>
  <c r="AF443" i="2"/>
  <c r="AH443" i="2" s="1"/>
  <c r="AI443" i="2" s="1"/>
  <c r="N443" i="3" s="1"/>
  <c r="AF442" i="2"/>
  <c r="AH442" i="2" s="1"/>
  <c r="AI442" i="2" s="1"/>
  <c r="N442" i="3" s="1"/>
  <c r="AF441" i="2"/>
  <c r="AH441" i="2" s="1"/>
  <c r="AI441" i="2" s="1"/>
  <c r="N441" i="3" s="1"/>
  <c r="AF440" i="2"/>
  <c r="AH440" i="2" s="1"/>
  <c r="AI440" i="2" s="1"/>
  <c r="N440" i="3" s="1"/>
  <c r="AF439" i="2"/>
  <c r="AH439" i="2" s="1"/>
  <c r="AI439" i="2" s="1"/>
  <c r="AF458" i="2"/>
  <c r="AH458" i="2" s="1"/>
  <c r="AI458" i="2" s="1"/>
  <c r="N458" i="3" s="1"/>
  <c r="AF455" i="2"/>
  <c r="AH455" i="2" s="1"/>
  <c r="AI455" i="2" s="1"/>
  <c r="N455" i="3" s="1"/>
  <c r="AF452" i="2"/>
  <c r="AH452" i="2" s="1"/>
  <c r="AI452" i="2" s="1"/>
  <c r="N452" i="3" s="1"/>
  <c r="AF407" i="2"/>
  <c r="AH407" i="2" s="1"/>
  <c r="AI407" i="2" s="1"/>
  <c r="N407" i="3" s="1"/>
  <c r="AF406" i="2"/>
  <c r="AH406" i="2" s="1"/>
  <c r="AI406" i="2" s="1"/>
  <c r="N406" i="3" s="1"/>
  <c r="AF405" i="2"/>
  <c r="AH405" i="2" s="1"/>
  <c r="AI405" i="2" s="1"/>
  <c r="N405" i="3" s="1"/>
  <c r="AF404" i="2"/>
  <c r="AH404" i="2" s="1"/>
  <c r="AI404" i="2" s="1"/>
  <c r="N404" i="3" s="1"/>
  <c r="AF403" i="2"/>
  <c r="AH403" i="2" s="1"/>
  <c r="AI403" i="2" s="1"/>
  <c r="N403" i="3" s="1"/>
  <c r="AF402" i="2"/>
  <c r="AH402" i="2" s="1"/>
  <c r="AI402" i="2" s="1"/>
  <c r="N402" i="3" s="1"/>
  <c r="AF401" i="2"/>
  <c r="AH401" i="2" s="1"/>
  <c r="AI401" i="2" s="1"/>
  <c r="N401" i="3" s="1"/>
  <c r="AF400" i="2"/>
  <c r="AH400" i="2" s="1"/>
  <c r="AI400" i="2" s="1"/>
  <c r="N400" i="3" s="1"/>
  <c r="AF399" i="2"/>
  <c r="AH399" i="2" s="1"/>
  <c r="AI399" i="2" s="1"/>
  <c r="N399" i="3" s="1"/>
  <c r="AF398" i="2"/>
  <c r="AH398" i="2" s="1"/>
  <c r="AI398" i="2" s="1"/>
  <c r="N398" i="3" s="1"/>
  <c r="AF397" i="2"/>
  <c r="AH397" i="2" s="1"/>
  <c r="AI397" i="2" s="1"/>
  <c r="N397" i="3" s="1"/>
  <c r="AF396" i="2"/>
  <c r="AH396" i="2" s="1"/>
  <c r="AI396" i="2" s="1"/>
  <c r="N396" i="3" s="1"/>
  <c r="AF395" i="2"/>
  <c r="AH395" i="2" s="1"/>
  <c r="AI395" i="2" s="1"/>
  <c r="N395" i="3" s="1"/>
  <c r="AF394" i="2"/>
  <c r="AH394" i="2" s="1"/>
  <c r="AI394" i="2" s="1"/>
  <c r="N394" i="3" s="1"/>
  <c r="AF393" i="2"/>
  <c r="AH393" i="2" s="1"/>
  <c r="AI393" i="2" s="1"/>
  <c r="N393" i="3" s="1"/>
  <c r="AF392" i="2"/>
  <c r="AH392" i="2" s="1"/>
  <c r="AI392" i="2" s="1"/>
  <c r="N392" i="3" s="1"/>
  <c r="AF391" i="2"/>
  <c r="AH391" i="2" s="1"/>
  <c r="AI391" i="2" s="1"/>
  <c r="N391" i="3" s="1"/>
  <c r="AF390" i="2"/>
  <c r="AH390" i="2" s="1"/>
  <c r="AI390" i="2" s="1"/>
  <c r="AF529" i="2"/>
  <c r="AH529" i="2" s="1"/>
  <c r="AI529" i="2" s="1"/>
  <c r="N529" i="3" s="1"/>
  <c r="AF449" i="2"/>
  <c r="AH449" i="2" s="1"/>
  <c r="AI449" i="2" s="1"/>
  <c r="N449" i="3" s="1"/>
  <c r="AF445" i="2"/>
  <c r="AH445" i="2" s="1"/>
  <c r="AI445" i="2" s="1"/>
  <c r="N445" i="3" s="1"/>
  <c r="AF513" i="2"/>
  <c r="AH513" i="2" s="1"/>
  <c r="AI513" i="2" s="1"/>
  <c r="N513" i="3" s="1"/>
  <c r="AF512" i="2"/>
  <c r="AH512" i="2" s="1"/>
  <c r="AI512" i="2" s="1"/>
  <c r="N512" i="3" s="1"/>
  <c r="AF511" i="2"/>
  <c r="AH511" i="2" s="1"/>
  <c r="AI511" i="2" s="1"/>
  <c r="N511" i="3" s="1"/>
  <c r="AF510" i="2"/>
  <c r="AH510" i="2" s="1"/>
  <c r="AI510" i="2" s="1"/>
  <c r="N510" i="3" s="1"/>
  <c r="AF509" i="2"/>
  <c r="AH509" i="2" s="1"/>
  <c r="AI509" i="2" s="1"/>
  <c r="N509" i="3" s="1"/>
  <c r="AF508" i="2"/>
  <c r="AH508" i="2" s="1"/>
  <c r="AI508" i="2" s="1"/>
  <c r="N508" i="3" s="1"/>
  <c r="AF507" i="2"/>
  <c r="AH507" i="2" s="1"/>
  <c r="AI507" i="2" s="1"/>
  <c r="N507" i="3" s="1"/>
  <c r="AF506" i="2"/>
  <c r="AH506" i="2" s="1"/>
  <c r="AI506" i="2" s="1"/>
  <c r="N506" i="3" s="1"/>
  <c r="AF505" i="2"/>
  <c r="AH505" i="2" s="1"/>
  <c r="AI505" i="2" s="1"/>
  <c r="N505" i="3" s="1"/>
  <c r="AF504" i="2"/>
  <c r="AH504" i="2" s="1"/>
  <c r="AI504" i="2" s="1"/>
  <c r="N504" i="3" s="1"/>
  <c r="AF503" i="2"/>
  <c r="AH503" i="2" s="1"/>
  <c r="AI503" i="2" s="1"/>
  <c r="N503" i="3" s="1"/>
  <c r="AF502" i="2"/>
  <c r="AH502" i="2" s="1"/>
  <c r="AI502" i="2" s="1"/>
  <c r="N502" i="3" s="1"/>
  <c r="AF501" i="2"/>
  <c r="AH501" i="2" s="1"/>
  <c r="AI501" i="2" s="1"/>
  <c r="AF456" i="2"/>
  <c r="AH456" i="2" s="1"/>
  <c r="AI456" i="2" s="1"/>
  <c r="N456" i="3" s="1"/>
  <c r="AF450" i="2"/>
  <c r="AH450" i="2" s="1"/>
  <c r="AI450" i="2" s="1"/>
  <c r="N450" i="3" s="1"/>
  <c r="AF446" i="2"/>
  <c r="AH446" i="2" s="1"/>
  <c r="AI446" i="2" s="1"/>
  <c r="N446" i="3" s="1"/>
  <c r="AF386" i="2"/>
  <c r="AH386" i="2" s="1"/>
  <c r="AI386" i="2" s="1"/>
  <c r="N386" i="3" s="1"/>
  <c r="AF385" i="2"/>
  <c r="AH385" i="2" s="1"/>
  <c r="AI385" i="2" s="1"/>
  <c r="N385" i="3" s="1"/>
  <c r="AF384" i="2"/>
  <c r="AH384" i="2" s="1"/>
  <c r="AI384" i="2" s="1"/>
  <c r="N384" i="3" s="1"/>
  <c r="AF383" i="2"/>
  <c r="AH383" i="2" s="1"/>
  <c r="AI383" i="2" s="1"/>
  <c r="N383" i="3" s="1"/>
  <c r="AF382" i="2"/>
  <c r="AH382" i="2" s="1"/>
  <c r="AI382" i="2" s="1"/>
  <c r="N382" i="3" s="1"/>
  <c r="AF381" i="2"/>
  <c r="AH381" i="2" s="1"/>
  <c r="AI381" i="2" s="1"/>
  <c r="N381" i="3" s="1"/>
  <c r="AF380" i="2"/>
  <c r="AH380" i="2" s="1"/>
  <c r="AI380" i="2" s="1"/>
  <c r="N380" i="3" s="1"/>
  <c r="AF379" i="2"/>
  <c r="AH379" i="2" s="1"/>
  <c r="AI379" i="2" s="1"/>
  <c r="N379" i="3" s="1"/>
  <c r="AF378" i="2"/>
  <c r="AH378" i="2" s="1"/>
  <c r="AI378" i="2" s="1"/>
  <c r="N378" i="3" s="1"/>
  <c r="AF535" i="2"/>
  <c r="AH535" i="2" s="1"/>
  <c r="AI535" i="2" s="1"/>
  <c r="N535" i="3" s="1"/>
  <c r="AF466" i="2"/>
  <c r="AH466" i="2" s="1"/>
  <c r="AI466" i="2" s="1"/>
  <c r="N466" i="3" s="1"/>
  <c r="AF330" i="2"/>
  <c r="AH330" i="2" s="1"/>
  <c r="AI330" i="2" s="1"/>
  <c r="N330" i="3" s="1"/>
  <c r="AF329" i="2"/>
  <c r="AH329" i="2" s="1"/>
  <c r="AI329" i="2" s="1"/>
  <c r="N329" i="3" s="1"/>
  <c r="AF328" i="2"/>
  <c r="AH328" i="2" s="1"/>
  <c r="AI328" i="2" s="1"/>
  <c r="N328" i="3" s="1"/>
  <c r="AF327" i="2"/>
  <c r="AH327" i="2" s="1"/>
  <c r="AI327" i="2" s="1"/>
  <c r="N327" i="3" s="1"/>
  <c r="AF326" i="2"/>
  <c r="AH326" i="2" s="1"/>
  <c r="AI326" i="2" s="1"/>
  <c r="N326" i="3" s="1"/>
  <c r="AF325" i="2"/>
  <c r="AH325" i="2" s="1"/>
  <c r="AI325" i="2" s="1"/>
  <c r="N325" i="3" s="1"/>
  <c r="AF324" i="2"/>
  <c r="AH324" i="2" s="1"/>
  <c r="AI324" i="2" s="1"/>
  <c r="N324" i="3" s="1"/>
  <c r="AF323" i="2"/>
  <c r="AH323" i="2" s="1"/>
  <c r="AI323" i="2" s="1"/>
  <c r="N323" i="3" s="1"/>
  <c r="AF322" i="2"/>
  <c r="AH322" i="2" s="1"/>
  <c r="AI322" i="2" s="1"/>
  <c r="AF374" i="2"/>
  <c r="AH374" i="2" s="1"/>
  <c r="AI374" i="2" s="1"/>
  <c r="N374" i="3" s="1"/>
  <c r="AF370" i="2"/>
  <c r="AH370" i="2" s="1"/>
  <c r="AI370" i="2" s="1"/>
  <c r="N370" i="3" s="1"/>
  <c r="AF293" i="2"/>
  <c r="AH293" i="2" s="1"/>
  <c r="AI293" i="2" s="1"/>
  <c r="AF292" i="2"/>
  <c r="AH292" i="2" s="1"/>
  <c r="AI292" i="2" s="1"/>
  <c r="N280" i="3" s="1"/>
  <c r="AF291" i="2"/>
  <c r="AH291" i="2" s="1"/>
  <c r="AI291" i="2" s="1"/>
  <c r="N291" i="3" s="1"/>
  <c r="AF290" i="2"/>
  <c r="AH290" i="2" s="1"/>
  <c r="AI290" i="2" s="1"/>
  <c r="N290" i="3" s="1"/>
  <c r="AF289" i="2"/>
  <c r="AH289" i="2" s="1"/>
  <c r="AI289" i="2" s="1"/>
  <c r="N289" i="3" s="1"/>
  <c r="AF288" i="2"/>
  <c r="AH288" i="2" s="1"/>
  <c r="AI288" i="2" s="1"/>
  <c r="N288" i="3" s="1"/>
  <c r="AF287" i="2"/>
  <c r="AH287" i="2" s="1"/>
  <c r="AI287" i="2" s="1"/>
  <c r="N287" i="3" s="1"/>
  <c r="AF286" i="2"/>
  <c r="AH286" i="2" s="1"/>
  <c r="AI286" i="2" s="1"/>
  <c r="N286" i="3" s="1"/>
  <c r="AF285" i="2"/>
  <c r="AH285" i="2" s="1"/>
  <c r="AI285" i="2" s="1"/>
  <c r="N285" i="3" s="1"/>
  <c r="AF284" i="2"/>
  <c r="AH284" i="2" s="1"/>
  <c r="AI284" i="2" s="1"/>
  <c r="N284" i="3" s="1"/>
  <c r="AF283" i="2"/>
  <c r="AH283" i="2" s="1"/>
  <c r="AI283" i="2" s="1"/>
  <c r="N283" i="3" s="1"/>
  <c r="AF282" i="2"/>
  <c r="AH282" i="2" s="1"/>
  <c r="AI282" i="2" s="1"/>
  <c r="N282" i="3" s="1"/>
  <c r="AF281" i="2"/>
  <c r="AH281" i="2" s="1"/>
  <c r="AI281" i="2" s="1"/>
  <c r="AF462" i="2"/>
  <c r="AH462" i="2" s="1"/>
  <c r="AI462" i="2" s="1"/>
  <c r="AF364" i="2"/>
  <c r="AH364" i="2" s="1"/>
  <c r="AI364" i="2" s="1"/>
  <c r="N364" i="3" s="1"/>
  <c r="AF363" i="2"/>
  <c r="AH363" i="2" s="1"/>
  <c r="AI363" i="2" s="1"/>
  <c r="N363" i="3" s="1"/>
  <c r="AF362" i="2"/>
  <c r="AH362" i="2" s="1"/>
  <c r="AI362" i="2" s="1"/>
  <c r="N362" i="3" s="1"/>
  <c r="AF361" i="2"/>
  <c r="AH361" i="2" s="1"/>
  <c r="AI361" i="2" s="1"/>
  <c r="N361" i="3" s="1"/>
  <c r="AF360" i="2"/>
  <c r="AH360" i="2" s="1"/>
  <c r="AI360" i="2" s="1"/>
  <c r="N360" i="3" s="1"/>
  <c r="AF359" i="2"/>
  <c r="AH359" i="2" s="1"/>
  <c r="AI359" i="2" s="1"/>
  <c r="N359" i="3" s="1"/>
  <c r="AF358" i="2"/>
  <c r="AH358" i="2" s="1"/>
  <c r="AI358" i="2" s="1"/>
  <c r="N358" i="3" s="1"/>
  <c r="AF357" i="2"/>
  <c r="AH357" i="2" s="1"/>
  <c r="AI357" i="2" s="1"/>
  <c r="N357" i="3" s="1"/>
  <c r="AF356" i="2"/>
  <c r="AH356" i="2" s="1"/>
  <c r="AI356" i="2" s="1"/>
  <c r="N356" i="3" s="1"/>
  <c r="AF355" i="2"/>
  <c r="AH355" i="2" s="1"/>
  <c r="AI355" i="2" s="1"/>
  <c r="N355" i="3" s="1"/>
  <c r="AF354" i="2"/>
  <c r="AH354" i="2" s="1"/>
  <c r="AI354" i="2" s="1"/>
  <c r="N354" i="3" s="1"/>
  <c r="AF353" i="2"/>
  <c r="AH353" i="2" s="1"/>
  <c r="AI353" i="2" s="1"/>
  <c r="N353" i="3" s="1"/>
  <c r="AF352" i="2"/>
  <c r="AH352" i="2" s="1"/>
  <c r="AI352" i="2" s="1"/>
  <c r="N352" i="3" s="1"/>
  <c r="AF351" i="2"/>
  <c r="AH351" i="2" s="1"/>
  <c r="AI351" i="2" s="1"/>
  <c r="N351" i="3" s="1"/>
  <c r="AF350" i="2"/>
  <c r="AH350" i="2" s="1"/>
  <c r="AI350" i="2" s="1"/>
  <c r="N350" i="3" s="1"/>
  <c r="AF349" i="2"/>
  <c r="AH349" i="2" s="1"/>
  <c r="AI349" i="2" s="1"/>
  <c r="N349" i="3" s="1"/>
  <c r="AF348" i="2"/>
  <c r="AH348" i="2" s="1"/>
  <c r="AI348" i="2" s="1"/>
  <c r="N348" i="3" s="1"/>
  <c r="AF347" i="2"/>
  <c r="AH347" i="2" s="1"/>
  <c r="AI347" i="2" s="1"/>
  <c r="AF429" i="2"/>
  <c r="AH429" i="2" s="1"/>
  <c r="AI429" i="2" s="1"/>
  <c r="AF375" i="2"/>
  <c r="AH375" i="2" s="1"/>
  <c r="AI375" i="2" s="1"/>
  <c r="N375" i="3" s="1"/>
  <c r="AF371" i="2"/>
  <c r="AH371" i="2" s="1"/>
  <c r="AI371" i="2" s="1"/>
  <c r="N371" i="3" s="1"/>
  <c r="AF365" i="2"/>
  <c r="AH365" i="2" s="1"/>
  <c r="AI365" i="2" s="1"/>
  <c r="N365" i="3" s="1"/>
  <c r="AF318" i="2"/>
  <c r="AH318" i="2" s="1"/>
  <c r="AI318" i="2" s="1"/>
  <c r="AF317" i="2"/>
  <c r="AH317" i="2" s="1"/>
  <c r="AI317" i="2" s="1"/>
  <c r="N317" i="3" s="1"/>
  <c r="AF316" i="2"/>
  <c r="AH316" i="2" s="1"/>
  <c r="AI316" i="2" s="1"/>
  <c r="N316" i="3" s="1"/>
  <c r="AF315" i="2"/>
  <c r="AH315" i="2" s="1"/>
  <c r="AI315" i="2" s="1"/>
  <c r="N315" i="3" s="1"/>
  <c r="AF314" i="2"/>
  <c r="AH314" i="2" s="1"/>
  <c r="AI314" i="2" s="1"/>
  <c r="N314" i="3" s="1"/>
  <c r="AF313" i="2"/>
  <c r="AH313" i="2" s="1"/>
  <c r="AI313" i="2" s="1"/>
  <c r="N313" i="3" s="1"/>
  <c r="AF312" i="2"/>
  <c r="AH312" i="2" s="1"/>
  <c r="AI312" i="2" s="1"/>
  <c r="N312" i="3" s="1"/>
  <c r="AF311" i="2"/>
  <c r="AH311" i="2" s="1"/>
  <c r="AI311" i="2" s="1"/>
  <c r="N311" i="3" s="1"/>
  <c r="AF310" i="2"/>
  <c r="AH310" i="2" s="1"/>
  <c r="AI310" i="2" s="1"/>
  <c r="AF430" i="2"/>
  <c r="AH430" i="2" s="1"/>
  <c r="AI430" i="2" s="1"/>
  <c r="N430" i="3" s="1"/>
  <c r="AF514" i="2"/>
  <c r="AH514" i="2" s="1"/>
  <c r="AI514" i="2" s="1"/>
  <c r="N514" i="3" s="1"/>
  <c r="AF453" i="2"/>
  <c r="AH453" i="2" s="1"/>
  <c r="AI453" i="2" s="1"/>
  <c r="N453" i="3" s="1"/>
  <c r="AF432" i="2"/>
  <c r="AH432" i="2" s="1"/>
  <c r="AI432" i="2" s="1"/>
  <c r="N432" i="3" s="1"/>
  <c r="AF306" i="2"/>
  <c r="AH306" i="2" s="1"/>
  <c r="AI306" i="2" s="1"/>
  <c r="N306" i="3" s="1"/>
  <c r="AF305" i="2"/>
  <c r="AH305" i="2" s="1"/>
  <c r="AI305" i="2" s="1"/>
  <c r="N305" i="3" s="1"/>
  <c r="AF304" i="2"/>
  <c r="AH304" i="2" s="1"/>
  <c r="AI304" i="2" s="1"/>
  <c r="N304" i="3" s="1"/>
  <c r="AF303" i="2"/>
  <c r="AH303" i="2" s="1"/>
  <c r="AI303" i="2" s="1"/>
  <c r="N303" i="3" s="1"/>
  <c r="AF302" i="2"/>
  <c r="AH302" i="2" s="1"/>
  <c r="AI302" i="2" s="1"/>
  <c r="N302" i="3" s="1"/>
  <c r="AF301" i="2"/>
  <c r="AH301" i="2" s="1"/>
  <c r="AI301" i="2" s="1"/>
  <c r="N301" i="3" s="1"/>
  <c r="AF300" i="2"/>
  <c r="AH300" i="2" s="1"/>
  <c r="AI300" i="2" s="1"/>
  <c r="N300" i="3" s="1"/>
  <c r="AF299" i="2"/>
  <c r="AH299" i="2" s="1"/>
  <c r="AI299" i="2" s="1"/>
  <c r="N299" i="3" s="1"/>
  <c r="AF298" i="2"/>
  <c r="AH298" i="2" s="1"/>
  <c r="AI298" i="2" s="1"/>
  <c r="N298" i="3" s="1"/>
  <c r="AF297" i="2"/>
  <c r="AH297" i="2" s="1"/>
  <c r="AI297" i="2" s="1"/>
  <c r="AF434" i="2"/>
  <c r="AH434" i="2" s="1"/>
  <c r="AI434" i="2" s="1"/>
  <c r="N434" i="3" s="1"/>
  <c r="AF369" i="2"/>
  <c r="AH369" i="2" s="1"/>
  <c r="AI369" i="2" s="1"/>
  <c r="AF343" i="2"/>
  <c r="AH343" i="2" s="1"/>
  <c r="AI343" i="2" s="1"/>
  <c r="N343" i="3" s="1"/>
  <c r="AF245" i="2"/>
  <c r="AH245" i="2" s="1"/>
  <c r="AI245" i="2" s="1"/>
  <c r="N245" i="3" s="1"/>
  <c r="AF244" i="2"/>
  <c r="AH244" i="2" s="1"/>
  <c r="AI244" i="2" s="1"/>
  <c r="N244" i="3" s="1"/>
  <c r="AF243" i="2"/>
  <c r="AH243" i="2" s="1"/>
  <c r="AI243" i="2" s="1"/>
  <c r="N243" i="3" s="1"/>
  <c r="AF242" i="2"/>
  <c r="AH242" i="2" s="1"/>
  <c r="AI242" i="2" s="1"/>
  <c r="N242" i="3" s="1"/>
  <c r="AF241" i="2"/>
  <c r="AH241" i="2" s="1"/>
  <c r="AI241" i="2" s="1"/>
  <c r="N241" i="3" s="1"/>
  <c r="AF240" i="2"/>
  <c r="AH240" i="2" s="1"/>
  <c r="AI240" i="2" s="1"/>
  <c r="N240" i="3" s="1"/>
  <c r="AF239" i="2"/>
  <c r="AH239" i="2" s="1"/>
  <c r="AI239" i="2" s="1"/>
  <c r="N239" i="3" s="1"/>
  <c r="AF238" i="2"/>
  <c r="AH238" i="2" s="1"/>
  <c r="AI238" i="2" s="1"/>
  <c r="N238" i="3" s="1"/>
  <c r="AF237" i="2"/>
  <c r="AH237" i="2" s="1"/>
  <c r="AI237" i="2" s="1"/>
  <c r="N237" i="3" s="1"/>
  <c r="AF236" i="2"/>
  <c r="AH236" i="2" s="1"/>
  <c r="AI236" i="2" s="1"/>
  <c r="N236" i="3" s="1"/>
  <c r="AF235" i="2"/>
  <c r="AH235" i="2" s="1"/>
  <c r="AI235" i="2" s="1"/>
  <c r="N235" i="3" s="1"/>
  <c r="AF234" i="2"/>
  <c r="AH234" i="2" s="1"/>
  <c r="AI234" i="2" s="1"/>
  <c r="N234" i="3" s="1"/>
  <c r="AF233" i="2"/>
  <c r="AH233" i="2" s="1"/>
  <c r="AI233" i="2" s="1"/>
  <c r="N233" i="3" s="1"/>
  <c r="AF232" i="2"/>
  <c r="AH232" i="2" s="1"/>
  <c r="AI232" i="2" s="1"/>
  <c r="N232" i="3" s="1"/>
  <c r="AF231" i="2"/>
  <c r="AH231" i="2" s="1"/>
  <c r="AI231" i="2" s="1"/>
  <c r="N231" i="3" s="1"/>
  <c r="AF230" i="2"/>
  <c r="AH230" i="2" s="1"/>
  <c r="AI230" i="2" s="1"/>
  <c r="N230" i="3" s="1"/>
  <c r="AF229" i="2"/>
  <c r="AH229" i="2" s="1"/>
  <c r="AI229" i="2" s="1"/>
  <c r="N229" i="3" s="1"/>
  <c r="AF228" i="2"/>
  <c r="AH228" i="2" s="1"/>
  <c r="AI228" i="2" s="1"/>
  <c r="N228" i="3" s="1"/>
  <c r="AF227" i="2"/>
  <c r="AH227" i="2" s="1"/>
  <c r="AI227" i="2" s="1"/>
  <c r="N227" i="3" s="1"/>
  <c r="AF226" i="2"/>
  <c r="AH226" i="2" s="1"/>
  <c r="AI226" i="2" s="1"/>
  <c r="N226" i="3" s="1"/>
  <c r="AF225" i="2"/>
  <c r="AH225" i="2" s="1"/>
  <c r="AI225" i="2" s="1"/>
  <c r="N225" i="3" s="1"/>
  <c r="AF224" i="2"/>
  <c r="AH224" i="2" s="1"/>
  <c r="AI224" i="2" s="1"/>
  <c r="N224" i="3" s="1"/>
  <c r="AF223" i="2"/>
  <c r="AH223" i="2" s="1"/>
  <c r="AI223" i="2" s="1"/>
  <c r="N223" i="3" s="1"/>
  <c r="AF222" i="2"/>
  <c r="AH222" i="2" s="1"/>
  <c r="AI222" i="2" s="1"/>
  <c r="N222" i="3" s="1"/>
  <c r="AF221" i="2"/>
  <c r="AH221" i="2" s="1"/>
  <c r="AI221" i="2" s="1"/>
  <c r="N221" i="3" s="1"/>
  <c r="AF220" i="2"/>
  <c r="AH220" i="2" s="1"/>
  <c r="AI220" i="2" s="1"/>
  <c r="N220" i="3" s="1"/>
  <c r="AF219" i="2"/>
  <c r="AH219" i="2" s="1"/>
  <c r="AI219" i="2" s="1"/>
  <c r="N219" i="3" s="1"/>
  <c r="AF218" i="2"/>
  <c r="AH218" i="2" s="1"/>
  <c r="AI218" i="2" s="1"/>
  <c r="AF182" i="2"/>
  <c r="AH182" i="2" s="1"/>
  <c r="AI182" i="2" s="1"/>
  <c r="N160" i="3" s="1"/>
  <c r="AF181" i="2"/>
  <c r="AH181" i="2" s="1"/>
  <c r="AI181" i="2" s="1"/>
  <c r="N181" i="3" s="1"/>
  <c r="AF180" i="2"/>
  <c r="AH180" i="2" s="1"/>
  <c r="AI180" i="2" s="1"/>
  <c r="N180" i="3" s="1"/>
  <c r="AF179" i="2"/>
  <c r="AH179" i="2" s="1"/>
  <c r="AI179" i="2" s="1"/>
  <c r="N179" i="3" s="1"/>
  <c r="AF178" i="2"/>
  <c r="AH178" i="2" s="1"/>
  <c r="AI178" i="2" s="1"/>
  <c r="N178" i="3" s="1"/>
  <c r="AF177" i="2"/>
  <c r="AH177" i="2" s="1"/>
  <c r="AI177" i="2" s="1"/>
  <c r="N177" i="3" s="1"/>
  <c r="AF176" i="2"/>
  <c r="AH176" i="2" s="1"/>
  <c r="AI176" i="2" s="1"/>
  <c r="N176" i="3" s="1"/>
  <c r="AF175" i="2"/>
  <c r="AH175" i="2" s="1"/>
  <c r="AI175" i="2" s="1"/>
  <c r="N175" i="3" s="1"/>
  <c r="AF174" i="2"/>
  <c r="AH174" i="2" s="1"/>
  <c r="AI174" i="2" s="1"/>
  <c r="N174" i="3" s="1"/>
  <c r="AF173" i="2"/>
  <c r="AH173" i="2" s="1"/>
  <c r="AI173" i="2" s="1"/>
  <c r="N173" i="3" s="1"/>
  <c r="AF172" i="2"/>
  <c r="AH172" i="2" s="1"/>
  <c r="AI172" i="2" s="1"/>
  <c r="N172" i="3" s="1"/>
  <c r="AF171" i="2"/>
  <c r="AH171" i="2" s="1"/>
  <c r="AI171" i="2" s="1"/>
  <c r="N171" i="3" s="1"/>
  <c r="AF170" i="2"/>
  <c r="AH170" i="2" s="1"/>
  <c r="AI170" i="2" s="1"/>
  <c r="N170" i="3" s="1"/>
  <c r="AF169" i="2"/>
  <c r="AH169" i="2" s="1"/>
  <c r="AI169" i="2" s="1"/>
  <c r="N169" i="3" s="1"/>
  <c r="AF168" i="2"/>
  <c r="AH168" i="2" s="1"/>
  <c r="AI168" i="2" s="1"/>
  <c r="N168" i="3" s="1"/>
  <c r="AF167" i="2"/>
  <c r="AH167" i="2" s="1"/>
  <c r="AI167" i="2" s="1"/>
  <c r="N167" i="3" s="1"/>
  <c r="AF166" i="2"/>
  <c r="AH166" i="2" s="1"/>
  <c r="AI166" i="2" s="1"/>
  <c r="N166" i="3" s="1"/>
  <c r="AF165" i="2"/>
  <c r="AH165" i="2" s="1"/>
  <c r="AI165" i="2" s="1"/>
  <c r="N165" i="3" s="1"/>
  <c r="AF164" i="2"/>
  <c r="AH164" i="2" s="1"/>
  <c r="AI164" i="2" s="1"/>
  <c r="N164" i="3" s="1"/>
  <c r="AF163" i="2"/>
  <c r="AH163" i="2" s="1"/>
  <c r="AI163" i="2" s="1"/>
  <c r="N163" i="3" s="1"/>
  <c r="AF162" i="2"/>
  <c r="AH162" i="2" s="1"/>
  <c r="AI162" i="2" s="1"/>
  <c r="N162" i="3" s="1"/>
  <c r="AF161" i="2"/>
  <c r="AH161" i="2" s="1"/>
  <c r="AI161" i="2" s="1"/>
  <c r="AF334" i="2"/>
  <c r="AH334" i="2" s="1"/>
  <c r="AI334" i="2" s="1"/>
  <c r="AF277" i="2"/>
  <c r="AH277" i="2" s="1"/>
  <c r="AI277" i="2" s="1"/>
  <c r="N277" i="3" s="1"/>
  <c r="AF276" i="2"/>
  <c r="AH276" i="2" s="1"/>
  <c r="AI276" i="2" s="1"/>
  <c r="N276" i="3" s="1"/>
  <c r="AF275" i="2"/>
  <c r="AH275" i="2" s="1"/>
  <c r="AI275" i="2" s="1"/>
  <c r="N275" i="3" s="1"/>
  <c r="AF274" i="2"/>
  <c r="AH274" i="2" s="1"/>
  <c r="AI274" i="2" s="1"/>
  <c r="N274" i="3" s="1"/>
  <c r="AF273" i="2"/>
  <c r="AH273" i="2" s="1"/>
  <c r="AI273" i="2" s="1"/>
  <c r="N273" i="3" s="1"/>
  <c r="AF272" i="2"/>
  <c r="AH272" i="2" s="1"/>
  <c r="AI272" i="2" s="1"/>
  <c r="N272" i="3" s="1"/>
  <c r="AF271" i="2"/>
  <c r="AH271" i="2" s="1"/>
  <c r="AI271" i="2" s="1"/>
  <c r="N271" i="3" s="1"/>
  <c r="AF270" i="2"/>
  <c r="AH270" i="2" s="1"/>
  <c r="AI270" i="2" s="1"/>
  <c r="N270" i="3" s="1"/>
  <c r="AF269" i="2"/>
  <c r="AH269" i="2" s="1"/>
  <c r="AI269" i="2" s="1"/>
  <c r="N269" i="3" s="1"/>
  <c r="AF268" i="2"/>
  <c r="AH268" i="2" s="1"/>
  <c r="AI268" i="2" s="1"/>
  <c r="N268" i="3" s="1"/>
  <c r="AF267" i="2"/>
  <c r="AH267" i="2" s="1"/>
  <c r="AI267" i="2" s="1"/>
  <c r="N267" i="3" s="1"/>
  <c r="AF266" i="2"/>
  <c r="AH266" i="2" s="1"/>
  <c r="AI266" i="2" s="1"/>
  <c r="N266" i="3" s="1"/>
  <c r="AF265" i="2"/>
  <c r="AH265" i="2" s="1"/>
  <c r="AI265" i="2" s="1"/>
  <c r="N265" i="3" s="1"/>
  <c r="AF264" i="2"/>
  <c r="AH264" i="2" s="1"/>
  <c r="AI264" i="2" s="1"/>
  <c r="N264" i="3" s="1"/>
  <c r="AF263" i="2"/>
  <c r="AH263" i="2" s="1"/>
  <c r="AI263" i="2" s="1"/>
  <c r="N263" i="3" s="1"/>
  <c r="AF262" i="2"/>
  <c r="AH262" i="2" s="1"/>
  <c r="AI262" i="2" s="1"/>
  <c r="N262" i="3" s="1"/>
  <c r="AF261" i="2"/>
  <c r="AH261" i="2" s="1"/>
  <c r="AI261" i="2" s="1"/>
  <c r="AF435" i="2"/>
  <c r="AH435" i="2" s="1"/>
  <c r="AI435" i="2" s="1"/>
  <c r="N435" i="3" s="1"/>
  <c r="AF335" i="2"/>
  <c r="AH335" i="2" s="1"/>
  <c r="AI335" i="2" s="1"/>
  <c r="N335" i="3" s="1"/>
  <c r="AF214" i="2"/>
  <c r="AH214" i="2" s="1"/>
  <c r="AI214" i="2" s="1"/>
  <c r="N214" i="3" s="1"/>
  <c r="AF213" i="2"/>
  <c r="AH213" i="2" s="1"/>
  <c r="AI213" i="2" s="1"/>
  <c r="N213" i="3" s="1"/>
  <c r="AF212" i="2"/>
  <c r="AH212" i="2" s="1"/>
  <c r="AI212" i="2" s="1"/>
  <c r="N212" i="3" s="1"/>
  <c r="AF211" i="2"/>
  <c r="AH211" i="2" s="1"/>
  <c r="AI211" i="2" s="1"/>
  <c r="N211" i="3" s="1"/>
  <c r="AF210" i="2"/>
  <c r="AH210" i="2" s="1"/>
  <c r="AI210" i="2" s="1"/>
  <c r="N210" i="3" s="1"/>
  <c r="AF209" i="2"/>
  <c r="AH209" i="2" s="1"/>
  <c r="AI209" i="2" s="1"/>
  <c r="N209" i="3" s="1"/>
  <c r="AF208" i="2"/>
  <c r="AH208" i="2" s="1"/>
  <c r="AI208" i="2" s="1"/>
  <c r="N208" i="3" s="1"/>
  <c r="AF207" i="2"/>
  <c r="AH207" i="2" s="1"/>
  <c r="AI207" i="2" s="1"/>
  <c r="N207" i="3" s="1"/>
  <c r="AF206" i="2"/>
  <c r="AH206" i="2" s="1"/>
  <c r="AI206" i="2" s="1"/>
  <c r="N206" i="3" s="1"/>
  <c r="AF205" i="2"/>
  <c r="AH205" i="2" s="1"/>
  <c r="AI205" i="2" s="1"/>
  <c r="N205" i="3" s="1"/>
  <c r="AF204" i="2"/>
  <c r="AH204" i="2" s="1"/>
  <c r="AI204" i="2" s="1"/>
  <c r="N204" i="3" s="1"/>
  <c r="AF203" i="2"/>
  <c r="AH203" i="2" s="1"/>
  <c r="AI203" i="2" s="1"/>
  <c r="AF376" i="2"/>
  <c r="AH376" i="2" s="1"/>
  <c r="AI376" i="2" s="1"/>
  <c r="N376" i="3" s="1"/>
  <c r="AF372" i="2"/>
  <c r="AH372" i="2" s="1"/>
  <c r="AI372" i="2" s="1"/>
  <c r="N372" i="3" s="1"/>
  <c r="AF336" i="2"/>
  <c r="AH336" i="2" s="1"/>
  <c r="AI336" i="2" s="1"/>
  <c r="N336" i="3" s="1"/>
  <c r="AF157" i="2"/>
  <c r="AH157" i="2" s="1"/>
  <c r="AI157" i="2" s="1"/>
  <c r="N157" i="3" s="1"/>
  <c r="AF156" i="2"/>
  <c r="AH156" i="2" s="1"/>
  <c r="AI156" i="2" s="1"/>
  <c r="N156" i="3" s="1"/>
  <c r="AF155" i="2"/>
  <c r="AH155" i="2" s="1"/>
  <c r="AI155" i="2" s="1"/>
  <c r="N155" i="3" s="1"/>
  <c r="AF154" i="2"/>
  <c r="AH154" i="2" s="1"/>
  <c r="AI154" i="2" s="1"/>
  <c r="N154" i="3" s="1"/>
  <c r="AF153" i="2"/>
  <c r="AH153" i="2" s="1"/>
  <c r="AI153" i="2" s="1"/>
  <c r="N153" i="3" s="1"/>
  <c r="AF152" i="2"/>
  <c r="AH152" i="2" s="1"/>
  <c r="AI152" i="2" s="1"/>
  <c r="N152" i="3" s="1"/>
  <c r="AF151" i="2"/>
  <c r="AH151" i="2" s="1"/>
  <c r="AI151" i="2" s="1"/>
  <c r="N151" i="3" s="1"/>
  <c r="AF150" i="2"/>
  <c r="AH150" i="2" s="1"/>
  <c r="AI150" i="2" s="1"/>
  <c r="N150" i="3" s="1"/>
  <c r="AF149" i="2"/>
  <c r="AH149" i="2" s="1"/>
  <c r="AI149" i="2" s="1"/>
  <c r="N149" i="3" s="1"/>
  <c r="AF148" i="2"/>
  <c r="AH148" i="2" s="1"/>
  <c r="AI148" i="2" s="1"/>
  <c r="N148" i="3" s="1"/>
  <c r="AF147" i="2"/>
  <c r="AH147" i="2" s="1"/>
  <c r="AI147" i="2" s="1"/>
  <c r="AF464" i="2"/>
  <c r="AH464" i="2" s="1"/>
  <c r="AI464" i="2" s="1"/>
  <c r="N464" i="3" s="1"/>
  <c r="AF433" i="2"/>
  <c r="AH433" i="2" s="1"/>
  <c r="AI433" i="2" s="1"/>
  <c r="N433" i="3" s="1"/>
  <c r="AF431" i="2"/>
  <c r="AH431" i="2" s="1"/>
  <c r="AI431" i="2" s="1"/>
  <c r="N431" i="3" s="1"/>
  <c r="AF340" i="2"/>
  <c r="AH340" i="2" s="1"/>
  <c r="AI340" i="2" s="1"/>
  <c r="N340" i="3" s="1"/>
  <c r="AF339" i="2"/>
  <c r="AH339" i="2" s="1"/>
  <c r="AI339" i="2" s="1"/>
  <c r="N339" i="3" s="1"/>
  <c r="AF338" i="2"/>
  <c r="AH338" i="2" s="1"/>
  <c r="AI338" i="2" s="1"/>
  <c r="N338" i="3" s="1"/>
  <c r="AF337" i="2"/>
  <c r="AH337" i="2" s="1"/>
  <c r="AI337" i="2" s="1"/>
  <c r="N337" i="3" s="1"/>
  <c r="AF257" i="2"/>
  <c r="AH257" i="2" s="1"/>
  <c r="AI257" i="2" s="1"/>
  <c r="N257" i="3" s="1"/>
  <c r="AF256" i="2"/>
  <c r="AH256" i="2" s="1"/>
  <c r="AI256" i="2" s="1"/>
  <c r="N256" i="3" s="1"/>
  <c r="AF255" i="2"/>
  <c r="AH255" i="2" s="1"/>
  <c r="AI255" i="2" s="1"/>
  <c r="N255" i="3" s="1"/>
  <c r="AF254" i="2"/>
  <c r="AH254" i="2" s="1"/>
  <c r="AI254" i="2" s="1"/>
  <c r="N254" i="3" s="1"/>
  <c r="AF253" i="2"/>
  <c r="AH253" i="2" s="1"/>
  <c r="AI253" i="2" s="1"/>
  <c r="N253" i="3" s="1"/>
  <c r="AF252" i="2"/>
  <c r="AH252" i="2" s="1"/>
  <c r="AI252" i="2" s="1"/>
  <c r="N252" i="3" s="1"/>
  <c r="AF251" i="2"/>
  <c r="AH251" i="2" s="1"/>
  <c r="AI251" i="2" s="1"/>
  <c r="N251" i="3" s="1"/>
  <c r="AF250" i="2"/>
  <c r="AH250" i="2" s="1"/>
  <c r="AI250" i="2" s="1"/>
  <c r="N250" i="3" s="1"/>
  <c r="AF249" i="2"/>
  <c r="AH249" i="2" s="1"/>
  <c r="AI249" i="2" s="1"/>
  <c r="AF198" i="2"/>
  <c r="AH198" i="2" s="1"/>
  <c r="AI198" i="2" s="1"/>
  <c r="N198" i="3" s="1"/>
  <c r="AF194" i="2"/>
  <c r="AH194" i="2" s="1"/>
  <c r="AI194" i="2" s="1"/>
  <c r="N194" i="3" s="1"/>
  <c r="AF190" i="2"/>
  <c r="AH190" i="2" s="1"/>
  <c r="AI190" i="2" s="1"/>
  <c r="N190" i="3" s="1"/>
  <c r="AF186" i="2"/>
  <c r="AH186" i="2" s="1"/>
  <c r="AI186" i="2" s="1"/>
  <c r="AF143" i="2"/>
  <c r="AH143" i="2" s="1"/>
  <c r="AI143" i="2" s="1"/>
  <c r="N143" i="3" s="1"/>
  <c r="AF134" i="2"/>
  <c r="AH134" i="2" s="1"/>
  <c r="AI134" i="2" s="1"/>
  <c r="N134" i="3" s="1"/>
  <c r="AF119" i="2"/>
  <c r="AH119" i="2" s="1"/>
  <c r="AI119" i="2" s="1"/>
  <c r="N119" i="3" s="1"/>
  <c r="AF68" i="2"/>
  <c r="AH68" i="2" s="1"/>
  <c r="AI68" i="2" s="1"/>
  <c r="AF67" i="2"/>
  <c r="AH67" i="2" s="1"/>
  <c r="AI67" i="2" s="1"/>
  <c r="N67" i="3" s="1"/>
  <c r="AF66" i="2"/>
  <c r="AH66" i="2" s="1"/>
  <c r="AI66" i="2" s="1"/>
  <c r="N66" i="3" s="1"/>
  <c r="AF65" i="2"/>
  <c r="AH65" i="2" s="1"/>
  <c r="AI65" i="2" s="1"/>
  <c r="N65" i="3" s="1"/>
  <c r="AF64" i="2"/>
  <c r="AH64" i="2" s="1"/>
  <c r="AI64" i="2" s="1"/>
  <c r="N64" i="3" s="1"/>
  <c r="AF63" i="2"/>
  <c r="AH63" i="2" s="1"/>
  <c r="AI63" i="2" s="1"/>
  <c r="AF37" i="2"/>
  <c r="AH37" i="2" s="1"/>
  <c r="AI37" i="2" s="1"/>
  <c r="N37" i="3" s="1"/>
  <c r="AF32" i="2"/>
  <c r="AH32" i="2" s="1"/>
  <c r="AI32" i="2" s="1"/>
  <c r="N32" i="3" s="1"/>
  <c r="AF377" i="2"/>
  <c r="AH377" i="2" s="1"/>
  <c r="AI377" i="2" s="1"/>
  <c r="N377" i="3" s="1"/>
  <c r="AF117" i="2"/>
  <c r="AH117" i="2" s="1"/>
  <c r="AI117" i="2" s="1"/>
  <c r="N117" i="3" s="1"/>
  <c r="AF114" i="2"/>
  <c r="AH114" i="2" s="1"/>
  <c r="AI114" i="2" s="1"/>
  <c r="AF373" i="2"/>
  <c r="AH373" i="2" s="1"/>
  <c r="AI373" i="2" s="1"/>
  <c r="N373" i="3" s="1"/>
  <c r="AF139" i="2"/>
  <c r="AH139" i="2" s="1"/>
  <c r="AI139" i="2" s="1"/>
  <c r="N139" i="3" s="1"/>
  <c r="AF128" i="2"/>
  <c r="AH128" i="2" s="1"/>
  <c r="AI128" i="2" s="1"/>
  <c r="N128" i="3" s="1"/>
  <c r="AF127" i="2"/>
  <c r="AH127" i="2" s="1"/>
  <c r="AI127" i="2" s="1"/>
  <c r="N127" i="3" s="1"/>
  <c r="AF126" i="2"/>
  <c r="AH126" i="2" s="1"/>
  <c r="AI126" i="2" s="1"/>
  <c r="N126" i="3" s="1"/>
  <c r="AF122" i="2"/>
  <c r="AH122" i="2" s="1"/>
  <c r="AI122" i="2" s="1"/>
  <c r="N122" i="3" s="1"/>
  <c r="AF22" i="2"/>
  <c r="AH22" i="2" s="1"/>
  <c r="AI22" i="2" s="1"/>
  <c r="N22" i="3" s="1"/>
  <c r="AF21" i="2"/>
  <c r="AH21" i="2" s="1"/>
  <c r="AI21" i="2" s="1"/>
  <c r="N21" i="3" s="1"/>
  <c r="AF20" i="2"/>
  <c r="AH20" i="2" s="1"/>
  <c r="AI20" i="2" s="1"/>
  <c r="N20" i="3" s="1"/>
  <c r="AF19" i="2"/>
  <c r="AH19" i="2" s="1"/>
  <c r="AI19" i="2" s="1"/>
  <c r="N19" i="3" s="1"/>
  <c r="AF18" i="2"/>
  <c r="AH18" i="2" s="1"/>
  <c r="AI18" i="2" s="1"/>
  <c r="N18" i="3" s="1"/>
  <c r="AF17" i="2"/>
  <c r="AH17" i="2" s="1"/>
  <c r="AF39" i="2"/>
  <c r="AH39" i="2" s="1"/>
  <c r="AI39" i="2" s="1"/>
  <c r="N39" i="3" s="1"/>
  <c r="AF36" i="2"/>
  <c r="AH36" i="2" s="1"/>
  <c r="AI36" i="2" s="1"/>
  <c r="N36" i="3" s="1"/>
  <c r="AF34" i="2"/>
  <c r="AH34" i="2" s="1"/>
  <c r="AI34" i="2" s="1"/>
  <c r="N34" i="3" s="1"/>
  <c r="AF29" i="2"/>
  <c r="AH29" i="2" s="1"/>
  <c r="AI29" i="2" s="1"/>
  <c r="N29" i="3" s="1"/>
  <c r="AF123" i="2"/>
  <c r="AH123" i="2" s="1"/>
  <c r="AI123" i="2" s="1"/>
  <c r="N123" i="3" s="1"/>
  <c r="AF118" i="2"/>
  <c r="AH118" i="2" s="1"/>
  <c r="AI118" i="2" s="1"/>
  <c r="N118" i="3" s="1"/>
  <c r="AF116" i="2"/>
  <c r="AH116" i="2" s="1"/>
  <c r="AI116" i="2" s="1"/>
  <c r="N116" i="3" s="1"/>
  <c r="AF342" i="2"/>
  <c r="AH342" i="2" s="1"/>
  <c r="AI342" i="2" s="1"/>
  <c r="N342" i="3" s="1"/>
  <c r="AF199" i="2"/>
  <c r="AH199" i="2" s="1"/>
  <c r="AI199" i="2" s="1"/>
  <c r="N199" i="3" s="1"/>
  <c r="AF195" i="2"/>
  <c r="AH195" i="2" s="1"/>
  <c r="AI195" i="2" s="1"/>
  <c r="N195" i="3" s="1"/>
  <c r="AF191" i="2"/>
  <c r="AH191" i="2" s="1"/>
  <c r="AI191" i="2" s="1"/>
  <c r="N191" i="3" s="1"/>
  <c r="AF187" i="2"/>
  <c r="AH187" i="2" s="1"/>
  <c r="AI187" i="2" s="1"/>
  <c r="N187" i="3" s="1"/>
  <c r="AF135" i="2"/>
  <c r="AH135" i="2" s="1"/>
  <c r="AI135" i="2" s="1"/>
  <c r="N135" i="3" s="1"/>
  <c r="AF130" i="2"/>
  <c r="AH130" i="2" s="1"/>
  <c r="AI130" i="2" s="1"/>
  <c r="N130" i="3" s="1"/>
  <c r="AF129" i="2"/>
  <c r="AH129" i="2" s="1"/>
  <c r="AI129" i="2" s="1"/>
  <c r="N129" i="3" s="1"/>
  <c r="AF110" i="2"/>
  <c r="AH110" i="2" s="1"/>
  <c r="AI110" i="2" s="1"/>
  <c r="N110" i="3" s="1"/>
  <c r="AF109" i="2"/>
  <c r="AH109" i="2" s="1"/>
  <c r="AI109" i="2" s="1"/>
  <c r="N109" i="3" s="1"/>
  <c r="AF108" i="2"/>
  <c r="AH108" i="2" s="1"/>
  <c r="AI108" i="2" s="1"/>
  <c r="N108" i="3" s="1"/>
  <c r="AF107" i="2"/>
  <c r="AH107" i="2" s="1"/>
  <c r="AI107" i="2" s="1"/>
  <c r="N107" i="3" s="1"/>
  <c r="AF106" i="2"/>
  <c r="AH106" i="2" s="1"/>
  <c r="AI106" i="2" s="1"/>
  <c r="N106" i="3" s="1"/>
  <c r="AF105" i="2"/>
  <c r="AH105" i="2" s="1"/>
  <c r="AI105" i="2" s="1"/>
  <c r="N105" i="3" s="1"/>
  <c r="AF104" i="2"/>
  <c r="AH104" i="2" s="1"/>
  <c r="AI104" i="2" s="1"/>
  <c r="N104" i="3" s="1"/>
  <c r="AF103" i="2"/>
  <c r="AH103" i="2" s="1"/>
  <c r="AI103" i="2" s="1"/>
  <c r="N103" i="3" s="1"/>
  <c r="AF102" i="2"/>
  <c r="AH102" i="2" s="1"/>
  <c r="AI102" i="2" s="1"/>
  <c r="N102" i="3" s="1"/>
  <c r="AF101" i="2"/>
  <c r="AH101" i="2" s="1"/>
  <c r="AI101" i="2" s="1"/>
  <c r="N101" i="3" s="1"/>
  <c r="AF100" i="2"/>
  <c r="AH100" i="2" s="1"/>
  <c r="AI100" i="2" s="1"/>
  <c r="N100" i="3" s="1"/>
  <c r="AF99" i="2"/>
  <c r="AH99" i="2" s="1"/>
  <c r="AI99" i="2" s="1"/>
  <c r="N99" i="3" s="1"/>
  <c r="AF98" i="2"/>
  <c r="AH98" i="2" s="1"/>
  <c r="AI98" i="2" s="1"/>
  <c r="N98" i="3" s="1"/>
  <c r="AF97" i="2"/>
  <c r="AH97" i="2" s="1"/>
  <c r="AI97" i="2" s="1"/>
  <c r="N97" i="3" s="1"/>
  <c r="AF96" i="2"/>
  <c r="AH96" i="2" s="1"/>
  <c r="AI96" i="2" s="1"/>
  <c r="N96" i="3" s="1"/>
  <c r="AF95" i="2"/>
  <c r="AH95" i="2" s="1"/>
  <c r="AI95" i="2" s="1"/>
  <c r="N95" i="3" s="1"/>
  <c r="AF94" i="2"/>
  <c r="AH94" i="2" s="1"/>
  <c r="AI94" i="2" s="1"/>
  <c r="N94" i="3" s="1"/>
  <c r="AF93" i="2"/>
  <c r="AH93" i="2" s="1"/>
  <c r="AI93" i="2" s="1"/>
  <c r="N93" i="3" s="1"/>
  <c r="AF92" i="2"/>
  <c r="AH92" i="2" s="1"/>
  <c r="AI92" i="2" s="1"/>
  <c r="N92" i="3" s="1"/>
  <c r="AF91" i="2"/>
  <c r="AH91" i="2" s="1"/>
  <c r="AI91" i="2" s="1"/>
  <c r="N91" i="3" s="1"/>
  <c r="AF90" i="2"/>
  <c r="AH90" i="2" s="1"/>
  <c r="AI90" i="2" s="1"/>
  <c r="N90" i="3" s="1"/>
  <c r="AF89" i="2"/>
  <c r="AH89" i="2" s="1"/>
  <c r="AI89" i="2" s="1"/>
  <c r="AF138" i="2"/>
  <c r="AH138" i="2" s="1"/>
  <c r="AI138" i="2" s="1"/>
  <c r="N138" i="3" s="1"/>
  <c r="AF140" i="2"/>
  <c r="AH140" i="2" s="1"/>
  <c r="AI140" i="2" s="1"/>
  <c r="N140" i="3" s="1"/>
  <c r="AF136" i="2"/>
  <c r="AH136" i="2" s="1"/>
  <c r="AI136" i="2" s="1"/>
  <c r="N136" i="3" s="1"/>
  <c r="AF131" i="2"/>
  <c r="AH131" i="2" s="1"/>
  <c r="AI131" i="2" s="1"/>
  <c r="N131" i="3" s="1"/>
  <c r="AF125" i="2"/>
  <c r="AH125" i="2" s="1"/>
  <c r="AI125" i="2" s="1"/>
  <c r="N125" i="3" s="1"/>
  <c r="AF121" i="2"/>
  <c r="AH121" i="2" s="1"/>
  <c r="AI121" i="2" s="1"/>
  <c r="N121" i="3" s="1"/>
  <c r="AF59" i="2"/>
  <c r="AH59" i="2" s="1"/>
  <c r="AI59" i="2" s="1"/>
  <c r="N59" i="3" s="1"/>
  <c r="AF58" i="2"/>
  <c r="AH58" i="2" s="1"/>
  <c r="AI58" i="2" s="1"/>
  <c r="N58" i="3" s="1"/>
  <c r="AF57" i="2"/>
  <c r="AH57" i="2" s="1"/>
  <c r="AI57" i="2" s="1"/>
  <c r="N57" i="3" s="1"/>
  <c r="AF56" i="2"/>
  <c r="AH56" i="2" s="1"/>
  <c r="AI56" i="2" s="1"/>
  <c r="N56" i="3" s="1"/>
  <c r="AF55" i="2"/>
  <c r="AH55" i="2" s="1"/>
  <c r="AI55" i="2" s="1"/>
  <c r="N55" i="3" s="1"/>
  <c r="AF54" i="2"/>
  <c r="AH54" i="2" s="1"/>
  <c r="AI54" i="2" s="1"/>
  <c r="N54" i="3" s="1"/>
  <c r="AF53" i="2"/>
  <c r="AH53" i="2" s="1"/>
  <c r="AI53" i="2" s="1"/>
  <c r="N53" i="3" s="1"/>
  <c r="AF52" i="2"/>
  <c r="AH52" i="2" s="1"/>
  <c r="AI52" i="2" s="1"/>
  <c r="N52" i="3" s="1"/>
  <c r="AF51" i="2"/>
  <c r="AH51" i="2" s="1"/>
  <c r="AI51" i="2" s="1"/>
  <c r="N51" i="3" s="1"/>
  <c r="AF50" i="2"/>
  <c r="AH50" i="2" s="1"/>
  <c r="AI50" i="2" s="1"/>
  <c r="N50" i="3" s="1"/>
  <c r="AF49" i="2"/>
  <c r="AH49" i="2" s="1"/>
  <c r="AI49" i="2" s="1"/>
  <c r="N49" i="3" s="1"/>
  <c r="AF48" i="2"/>
  <c r="AH48" i="2" s="1"/>
  <c r="AI48" i="2" s="1"/>
  <c r="N48" i="3" s="1"/>
  <c r="AF47" i="2"/>
  <c r="AH47" i="2" s="1"/>
  <c r="AI47" i="2" s="1"/>
  <c r="N47" i="3" s="1"/>
  <c r="AF46" i="2"/>
  <c r="AH46" i="2" s="1"/>
  <c r="AI46" i="2" s="1"/>
  <c r="N46" i="3" s="1"/>
  <c r="AF45" i="2"/>
  <c r="AH45" i="2" s="1"/>
  <c r="AI45" i="2" s="1"/>
  <c r="AF33" i="2"/>
  <c r="AH33" i="2" s="1"/>
  <c r="AI33" i="2" s="1"/>
  <c r="N33" i="3" s="1"/>
  <c r="AF30" i="2"/>
  <c r="AH30" i="2" s="1"/>
  <c r="AI30" i="2" s="1"/>
  <c r="N30" i="3" s="1"/>
  <c r="AF28" i="2"/>
  <c r="AH28" i="2" s="1"/>
  <c r="AI28" i="2" s="1"/>
  <c r="N28" i="3" s="1"/>
  <c r="AF26" i="2"/>
  <c r="AH26" i="2" s="1"/>
  <c r="AI26" i="2" s="1"/>
  <c r="AF142" i="2"/>
  <c r="AH142" i="2" s="1"/>
  <c r="AI142" i="2" s="1"/>
  <c r="N142" i="3" s="1"/>
  <c r="AF196" i="2"/>
  <c r="AH196" i="2" s="1"/>
  <c r="AI196" i="2" s="1"/>
  <c r="N196" i="3" s="1"/>
  <c r="AF192" i="2"/>
  <c r="AH192" i="2" s="1"/>
  <c r="AI192" i="2" s="1"/>
  <c r="N192" i="3" s="1"/>
  <c r="AF188" i="2"/>
  <c r="AH188" i="2" s="1"/>
  <c r="AI188" i="2" s="1"/>
  <c r="N188" i="3" s="1"/>
  <c r="AF132" i="2"/>
  <c r="AH132" i="2" s="1"/>
  <c r="AI132" i="2" s="1"/>
  <c r="N132" i="3" s="1"/>
  <c r="AF115" i="2"/>
  <c r="AH115" i="2" s="1"/>
  <c r="AI115" i="2" s="1"/>
  <c r="N115" i="3" s="1"/>
  <c r="AF141" i="2"/>
  <c r="AH141" i="2" s="1"/>
  <c r="AI141" i="2" s="1"/>
  <c r="N141" i="3" s="1"/>
  <c r="AF137" i="2"/>
  <c r="AH137" i="2" s="1"/>
  <c r="AI137" i="2" s="1"/>
  <c r="N137" i="3" s="1"/>
  <c r="AF124" i="2"/>
  <c r="AH124" i="2" s="1"/>
  <c r="AI124" i="2" s="1"/>
  <c r="N124" i="3" s="1"/>
  <c r="AF120" i="2"/>
  <c r="AH120" i="2" s="1"/>
  <c r="AI120" i="2" s="1"/>
  <c r="N120" i="3" s="1"/>
  <c r="AF85" i="2"/>
  <c r="AH85" i="2" s="1"/>
  <c r="AI85" i="2" s="1"/>
  <c r="N85" i="3" s="1"/>
  <c r="AF84" i="2"/>
  <c r="AH84" i="2" s="1"/>
  <c r="AI84" i="2" s="1"/>
  <c r="N84" i="3" s="1"/>
  <c r="AF83" i="2"/>
  <c r="AH83" i="2" s="1"/>
  <c r="AI83" i="2" s="1"/>
  <c r="N83" i="3" s="1"/>
  <c r="AF82" i="2"/>
  <c r="AH82" i="2" s="1"/>
  <c r="AI82" i="2" s="1"/>
  <c r="N82" i="3" s="1"/>
  <c r="AF81" i="2"/>
  <c r="AH81" i="2" s="1"/>
  <c r="AI81" i="2" s="1"/>
  <c r="N81" i="3" s="1"/>
  <c r="AF80" i="2"/>
  <c r="AH80" i="2" s="1"/>
  <c r="AI80" i="2" s="1"/>
  <c r="N80" i="3" s="1"/>
  <c r="AF79" i="2"/>
  <c r="AH79" i="2" s="1"/>
  <c r="AI79" i="2" s="1"/>
  <c r="N79" i="3" s="1"/>
  <c r="AF78" i="2"/>
  <c r="AH78" i="2" s="1"/>
  <c r="AI78" i="2" s="1"/>
  <c r="N78" i="3" s="1"/>
  <c r="AF77" i="2"/>
  <c r="AH77" i="2" s="1"/>
  <c r="AI77" i="2" s="1"/>
  <c r="N77" i="3" s="1"/>
  <c r="AF76" i="2"/>
  <c r="AH76" i="2" s="1"/>
  <c r="AI76" i="2" s="1"/>
  <c r="N76" i="3" s="1"/>
  <c r="AF75" i="2"/>
  <c r="AH75" i="2" s="1"/>
  <c r="AI75" i="2" s="1"/>
  <c r="N75" i="3" s="1"/>
  <c r="AF74" i="2"/>
  <c r="AH74" i="2" s="1"/>
  <c r="AI74" i="2" s="1"/>
  <c r="N74" i="3" s="1"/>
  <c r="AF73" i="2"/>
  <c r="AH73" i="2" s="1"/>
  <c r="AI73" i="2" s="1"/>
  <c r="N73" i="3" s="1"/>
  <c r="AF72" i="2"/>
  <c r="AH72" i="2" s="1"/>
  <c r="AI72" i="2" s="1"/>
  <c r="AF41" i="2"/>
  <c r="AH41" i="2" s="1"/>
  <c r="AI41" i="2" s="1"/>
  <c r="N41" i="3" s="1"/>
  <c r="AF40" i="2"/>
  <c r="AH40" i="2" s="1"/>
  <c r="AI40" i="2" s="1"/>
  <c r="N40" i="3" s="1"/>
  <c r="AF38" i="2"/>
  <c r="AH38" i="2" s="1"/>
  <c r="AI38" i="2" s="1"/>
  <c r="N38" i="3" s="1"/>
  <c r="AF341" i="2"/>
  <c r="AH341" i="2" s="1"/>
  <c r="AI341" i="2" s="1"/>
  <c r="N341" i="3" s="1"/>
  <c r="AF197" i="2"/>
  <c r="AH197" i="2" s="1"/>
  <c r="AI197" i="2" s="1"/>
  <c r="N197" i="3" s="1"/>
  <c r="AF193" i="2"/>
  <c r="AH193" i="2" s="1"/>
  <c r="AI193" i="2" s="1"/>
  <c r="N193" i="3" s="1"/>
  <c r="AF189" i="2"/>
  <c r="AH189" i="2" s="1"/>
  <c r="AI189" i="2" s="1"/>
  <c r="N189" i="3" s="1"/>
  <c r="AF133" i="2"/>
  <c r="AH133" i="2" s="1"/>
  <c r="AI133" i="2" s="1"/>
  <c r="N133" i="3" s="1"/>
  <c r="AF35" i="2"/>
  <c r="AH35" i="2" s="1"/>
  <c r="AI35" i="2" s="1"/>
  <c r="N35" i="3" s="1"/>
  <c r="AF31" i="2"/>
  <c r="AH31" i="2" s="1"/>
  <c r="AI31" i="2" s="1"/>
  <c r="N31" i="3" s="1"/>
  <c r="AF27" i="2"/>
  <c r="AH27" i="2" s="1"/>
  <c r="AI27" i="2" s="1"/>
  <c r="N27" i="3" s="1"/>
  <c r="J127" i="2"/>
  <c r="H127" i="3" s="1"/>
  <c r="J90" i="2"/>
  <c r="H90" i="3" s="1"/>
  <c r="J154" i="2"/>
  <c r="H154" i="3" s="1"/>
  <c r="G24" i="2"/>
  <c r="J50" i="2"/>
  <c r="H50" i="3" s="1"/>
  <c r="J114" i="2"/>
  <c r="H114" i="3" s="1"/>
  <c r="J35" i="2"/>
  <c r="H35" i="3" s="1"/>
  <c r="J210" i="2"/>
  <c r="H210" i="3" s="1"/>
  <c r="J53" i="2"/>
  <c r="H53" i="3" s="1"/>
  <c r="J78" i="2"/>
  <c r="H78" i="3" s="1"/>
  <c r="G87" i="2"/>
  <c r="J273" i="2"/>
  <c r="H273" i="3" s="1"/>
  <c r="J165" i="2"/>
  <c r="H165" i="3" s="1"/>
  <c r="J181" i="2"/>
  <c r="H181" i="3" s="1"/>
  <c r="J229" i="2"/>
  <c r="H229" i="3" s="1"/>
  <c r="J237" i="2"/>
  <c r="H237" i="3" s="1"/>
  <c r="J245" i="2"/>
  <c r="H245" i="3" s="1"/>
  <c r="J133" i="2"/>
  <c r="H133" i="3" s="1"/>
  <c r="J141" i="2"/>
  <c r="H141" i="3" s="1"/>
  <c r="J196" i="2"/>
  <c r="H196" i="3" s="1"/>
  <c r="J288" i="2"/>
  <c r="H288" i="3" s="1"/>
  <c r="J254" i="2"/>
  <c r="H254" i="3" s="1"/>
  <c r="G320" i="2"/>
  <c r="J289" i="2"/>
  <c r="H289" i="3" s="1"/>
  <c r="J472" i="2"/>
  <c r="H472" i="3" s="1"/>
  <c r="L472" i="3" s="1"/>
  <c r="J327" i="2"/>
  <c r="H327" i="3" s="1"/>
  <c r="J555" i="2"/>
  <c r="H555" i="3" s="1"/>
  <c r="J306" i="2"/>
  <c r="H306" i="3" s="1"/>
  <c r="J377" i="2"/>
  <c r="H377" i="3" s="1"/>
  <c r="J393" i="2"/>
  <c r="H393" i="3" s="1"/>
  <c r="J401" i="2"/>
  <c r="H401" i="3" s="1"/>
  <c r="J481" i="2"/>
  <c r="H481" i="3" s="1"/>
  <c r="J412" i="2"/>
  <c r="H412" i="3" s="1"/>
  <c r="J452" i="2"/>
  <c r="H452" i="3" s="1"/>
  <c r="J529" i="2"/>
  <c r="H529" i="3" s="1"/>
  <c r="J432" i="2"/>
  <c r="H432" i="3" s="1"/>
  <c r="J536" i="2"/>
  <c r="H536" i="3" s="1"/>
  <c r="J496" i="2"/>
  <c r="H496" i="3" s="1"/>
  <c r="J526" i="2"/>
  <c r="H526" i="3" s="1"/>
  <c r="J507" i="2"/>
  <c r="H507" i="3" s="1"/>
  <c r="G516" i="2"/>
  <c r="J539" i="2"/>
  <c r="H539" i="3" s="1"/>
  <c r="J593" i="2"/>
  <c r="H593" i="3" s="1"/>
  <c r="G531" i="2"/>
  <c r="J541" i="2"/>
  <c r="H541" i="3" s="1"/>
  <c r="J575" i="2"/>
  <c r="H575" i="3" s="1"/>
  <c r="J594" i="2"/>
  <c r="H594" i="3" s="1"/>
  <c r="J573" i="2"/>
  <c r="H573" i="3" s="1"/>
  <c r="G640" i="2"/>
  <c r="J632" i="2"/>
  <c r="H632" i="3" s="1"/>
  <c r="J693" i="2"/>
  <c r="H693" i="3" s="1"/>
  <c r="J665" i="2"/>
  <c r="H665" i="3" s="1"/>
  <c r="J673" i="2"/>
  <c r="H673" i="3" s="1"/>
  <c r="J681" i="2"/>
  <c r="H681" i="3" s="1"/>
  <c r="J709" i="2"/>
  <c r="H709" i="3" s="1"/>
  <c r="J717" i="2"/>
  <c r="H717" i="3" s="1"/>
  <c r="J725" i="2"/>
  <c r="H725" i="3" s="1"/>
  <c r="J748" i="2"/>
  <c r="H748" i="3" s="1"/>
  <c r="Z532" i="2"/>
  <c r="Y531" i="2"/>
  <c r="Z160" i="2"/>
  <c r="J56" i="2"/>
  <c r="H56" i="3" s="1"/>
  <c r="J356" i="2"/>
  <c r="H356" i="3" s="1"/>
  <c r="J219" i="2"/>
  <c r="H219" i="3" s="1"/>
  <c r="L219" i="3" s="1"/>
  <c r="J449" i="2"/>
  <c r="H449" i="3" s="1"/>
  <c r="J479" i="2"/>
  <c r="H479" i="3" s="1"/>
  <c r="J430" i="2"/>
  <c r="H430" i="3" s="1"/>
  <c r="J513" i="2"/>
  <c r="H513" i="3" s="1"/>
  <c r="J524" i="2"/>
  <c r="H524" i="3" s="1"/>
  <c r="J671" i="2"/>
  <c r="H671" i="3" s="1"/>
  <c r="I545" i="3"/>
  <c r="AW146" i="2"/>
  <c r="AW145" i="2" s="1"/>
  <c r="AW333" i="2"/>
  <c r="AW332" i="2" s="1"/>
  <c r="AW410" i="2"/>
  <c r="AW409" i="2" s="1"/>
  <c r="AW546" i="2"/>
  <c r="AW545" i="2" s="1"/>
  <c r="BA309" i="2"/>
  <c r="BA308" i="2" s="1"/>
  <c r="Z280" i="2"/>
  <c r="Z296" i="2"/>
  <c r="Y295" i="2"/>
  <c r="Y437" i="2"/>
  <c r="Z438" i="2"/>
  <c r="Z641" i="2"/>
  <c r="Y640" i="2"/>
  <c r="AZ11" i="2"/>
  <c r="AO259" i="2"/>
  <c r="AO24" i="2"/>
  <c r="AO145" i="2"/>
  <c r="AO388" i="2"/>
  <c r="AO409" i="2"/>
  <c r="J152" i="2"/>
  <c r="H152" i="3" s="1"/>
  <c r="J99" i="2"/>
  <c r="H99" i="3" s="1"/>
  <c r="J115" i="2"/>
  <c r="H115" i="3" s="1"/>
  <c r="J212" i="2"/>
  <c r="H212" i="3" s="1"/>
  <c r="J36" i="2"/>
  <c r="H36" i="3" s="1"/>
  <c r="J156" i="2"/>
  <c r="H156" i="3" s="1"/>
  <c r="G61" i="2"/>
  <c r="J79" i="2"/>
  <c r="H79" i="3" s="1"/>
  <c r="J122" i="2"/>
  <c r="H122" i="3" s="1"/>
  <c r="J274" i="2"/>
  <c r="H274" i="3" s="1"/>
  <c r="J287" i="2"/>
  <c r="H287" i="3" s="1"/>
  <c r="J166" i="2"/>
  <c r="H166" i="3" s="1"/>
  <c r="J174" i="2"/>
  <c r="H174" i="3" s="1"/>
  <c r="G247" i="2"/>
  <c r="J134" i="2"/>
  <c r="H134" i="3" s="1"/>
  <c r="J142" i="2"/>
  <c r="H142" i="3" s="1"/>
  <c r="J359" i="2"/>
  <c r="H359" i="3" s="1"/>
  <c r="J255" i="2"/>
  <c r="H255" i="3" s="1"/>
  <c r="J290" i="2"/>
  <c r="H290" i="3" s="1"/>
  <c r="J474" i="2"/>
  <c r="H474" i="3" s="1"/>
  <c r="J328" i="2"/>
  <c r="H328" i="3" s="1"/>
  <c r="G367" i="2"/>
  <c r="G308" i="2"/>
  <c r="J385" i="2"/>
  <c r="H385" i="3" s="1"/>
  <c r="J394" i="2"/>
  <c r="H394" i="3" s="1"/>
  <c r="J402" i="2"/>
  <c r="H402" i="3" s="1"/>
  <c r="J456" i="2"/>
  <c r="H456" i="3" s="1"/>
  <c r="J413" i="2"/>
  <c r="H413" i="3" s="1"/>
  <c r="J455" i="2"/>
  <c r="H455" i="3" s="1"/>
  <c r="J433" i="2"/>
  <c r="H433" i="3" s="1"/>
  <c r="J497" i="2"/>
  <c r="H497" i="3" s="1"/>
  <c r="G545" i="2"/>
  <c r="J508" i="2"/>
  <c r="H508" i="3" s="1"/>
  <c r="J527" i="2"/>
  <c r="H527" i="3" s="1"/>
  <c r="J550" i="2"/>
  <c r="H550" i="3" s="1"/>
  <c r="J597" i="2"/>
  <c r="H597" i="3" s="1"/>
  <c r="J559" i="2"/>
  <c r="H559" i="3" s="1"/>
  <c r="J584" i="2"/>
  <c r="H584" i="3" s="1"/>
  <c r="J596" i="2"/>
  <c r="H596" i="3" s="1"/>
  <c r="J586" i="2"/>
  <c r="H586" i="3" s="1"/>
  <c r="J576" i="2"/>
  <c r="H576" i="3" s="1"/>
  <c r="J688" i="2"/>
  <c r="H688" i="3" s="1"/>
  <c r="J647" i="2"/>
  <c r="H647" i="3" s="1"/>
  <c r="J655" i="2"/>
  <c r="H655" i="3" s="1"/>
  <c r="J666" i="2"/>
  <c r="H666" i="3" s="1"/>
  <c r="J674" i="2"/>
  <c r="H674" i="3" s="1"/>
  <c r="J718" i="2"/>
  <c r="H718" i="3" s="1"/>
  <c r="J726" i="2"/>
  <c r="H726" i="3" s="1"/>
  <c r="J734" i="2"/>
  <c r="H734" i="3" s="1"/>
  <c r="J749" i="2"/>
  <c r="H749" i="3" s="1"/>
  <c r="AL516" i="2"/>
  <c r="AL696" i="2"/>
  <c r="AW500" i="2"/>
  <c r="AW499" i="2" s="1"/>
  <c r="Y259" i="2"/>
  <c r="Z260" i="2"/>
  <c r="J171" i="2"/>
  <c r="H171" i="3" s="1"/>
  <c r="J243" i="2"/>
  <c r="H243" i="3" s="1"/>
  <c r="J194" i="2"/>
  <c r="H194" i="3" s="1"/>
  <c r="J317" i="2"/>
  <c r="H317" i="3" s="1"/>
  <c r="J304" i="2"/>
  <c r="H304" i="3" s="1"/>
  <c r="J505" i="2"/>
  <c r="H505" i="3" s="1"/>
  <c r="J540" i="2"/>
  <c r="H540" i="3" s="1"/>
  <c r="J652" i="2"/>
  <c r="H652" i="3" s="1"/>
  <c r="O545" i="2"/>
  <c r="Y87" i="2"/>
  <c r="Z88" i="2"/>
  <c r="AW461" i="2"/>
  <c r="AW460" i="2" s="1"/>
  <c r="AW609" i="2"/>
  <c r="AW608" i="2" s="1"/>
  <c r="Z185" i="2"/>
  <c r="Y184" i="2"/>
  <c r="Z333" i="2"/>
  <c r="Y332" i="2"/>
  <c r="Y488" i="2"/>
  <c r="Z489" i="2"/>
  <c r="Z569" i="2"/>
  <c r="Y568" i="2"/>
  <c r="I216" i="3"/>
  <c r="AS202" i="2"/>
  <c r="AS201" i="2" s="1"/>
  <c r="AS25" i="2"/>
  <c r="AS24" i="2" s="1"/>
  <c r="AO216" i="2"/>
  <c r="AO437" i="2"/>
  <c r="AO488" i="2"/>
  <c r="AO588" i="2"/>
  <c r="AO640" i="2"/>
  <c r="AO684" i="2"/>
  <c r="AS62" i="2"/>
  <c r="AO87" i="2"/>
  <c r="J92" i="2"/>
  <c r="H92" i="3" s="1"/>
  <c r="J108" i="2"/>
  <c r="H108" i="3" s="1"/>
  <c r="J124" i="2"/>
  <c r="H124" i="3" s="1"/>
  <c r="J64" i="2"/>
  <c r="H64" i="3" s="1"/>
  <c r="G216" i="2"/>
  <c r="J80" i="2"/>
  <c r="H80" i="3" s="1"/>
  <c r="J126" i="2"/>
  <c r="H126" i="3" s="1"/>
  <c r="J275" i="2"/>
  <c r="H275" i="3" s="1"/>
  <c r="J355" i="2"/>
  <c r="H355" i="3" s="1"/>
  <c r="J175" i="2"/>
  <c r="H175" i="3" s="1"/>
  <c r="G184" i="2"/>
  <c r="J239" i="2"/>
  <c r="H239" i="3" s="1"/>
  <c r="J362" i="2"/>
  <c r="H362" i="3" s="1"/>
  <c r="J135" i="2"/>
  <c r="H135" i="3" s="1"/>
  <c r="J190" i="2"/>
  <c r="H190" i="3" s="1"/>
  <c r="J198" i="2"/>
  <c r="H198" i="3" s="1"/>
  <c r="J446" i="2"/>
  <c r="H446" i="3" s="1"/>
  <c r="J256" i="2"/>
  <c r="H256" i="3" s="1"/>
  <c r="J313" i="2"/>
  <c r="H313" i="3" s="1"/>
  <c r="L291" i="3"/>
  <c r="J476" i="2"/>
  <c r="H476" i="3" s="1"/>
  <c r="J329" i="2"/>
  <c r="H329" i="3" s="1"/>
  <c r="J370" i="2"/>
  <c r="H370" i="3" s="1"/>
  <c r="J341" i="2"/>
  <c r="H341" i="3" s="1"/>
  <c r="J473" i="2"/>
  <c r="H473" i="3" s="1"/>
  <c r="J395" i="2"/>
  <c r="H395" i="3" s="1"/>
  <c r="J403" i="2"/>
  <c r="H403" i="3" s="1"/>
  <c r="G488" i="2"/>
  <c r="J451" i="2"/>
  <c r="H451" i="3" s="1"/>
  <c r="J490" i="2"/>
  <c r="H490" i="3" s="1"/>
  <c r="G499" i="2"/>
  <c r="J509" i="2"/>
  <c r="H509" i="3" s="1"/>
  <c r="J542" i="2"/>
  <c r="H542" i="3" s="1"/>
  <c r="J556" i="2"/>
  <c r="H556" i="3" s="1"/>
  <c r="J601" i="2"/>
  <c r="H601" i="3" s="1"/>
  <c r="J538" i="2"/>
  <c r="H538" i="3" s="1"/>
  <c r="J554" i="2"/>
  <c r="H554" i="3" s="1"/>
  <c r="J616" i="2"/>
  <c r="H616" i="3" s="1"/>
  <c r="J598" i="2"/>
  <c r="H598" i="3" s="1"/>
  <c r="G588" i="2"/>
  <c r="J648" i="2"/>
  <c r="H648" i="3" s="1"/>
  <c r="J656" i="2"/>
  <c r="H656" i="3" s="1"/>
  <c r="J706" i="2"/>
  <c r="H706" i="3" s="1"/>
  <c r="J667" i="2"/>
  <c r="H667" i="3" s="1"/>
  <c r="J675" i="2"/>
  <c r="H675" i="3" s="1"/>
  <c r="G684" i="2"/>
  <c r="J711" i="2"/>
  <c r="H711" i="3" s="1"/>
  <c r="J727" i="2"/>
  <c r="H727" i="3" s="1"/>
  <c r="J735" i="2"/>
  <c r="H735" i="3" s="1"/>
  <c r="AL112" i="2"/>
  <c r="AL24" i="2"/>
  <c r="AL87" i="2"/>
  <c r="AL320" i="2"/>
  <c r="AL216" i="2"/>
  <c r="AL437" i="2"/>
  <c r="AL332" i="2"/>
  <c r="AL427" i="2"/>
  <c r="J33" i="2"/>
  <c r="H33" i="3" s="1"/>
  <c r="J271" i="2"/>
  <c r="H271" i="3" s="1"/>
  <c r="J235" i="2"/>
  <c r="H235" i="3" s="1"/>
  <c r="G427" i="2"/>
  <c r="O608" i="2"/>
  <c r="I608" i="3"/>
  <c r="O588" i="2"/>
  <c r="AO201" i="2"/>
  <c r="AW296" i="2"/>
  <c r="AW295" i="2" s="1"/>
  <c r="AW309" i="2"/>
  <c r="AW308" i="2" s="1"/>
  <c r="AW517" i="2"/>
  <c r="AW516" i="2" s="1"/>
  <c r="AW624" i="2"/>
  <c r="AW623" i="2" s="1"/>
  <c r="AS217" i="2"/>
  <c r="AS216" i="2" s="1"/>
  <c r="AS532" i="2"/>
  <c r="AS531" i="2" s="1"/>
  <c r="BA62" i="2"/>
  <c r="BA61" i="2" s="1"/>
  <c r="BA685" i="2"/>
  <c r="BA684" i="2" s="1"/>
  <c r="Z248" i="2"/>
  <c r="Y247" i="2"/>
  <c r="Z368" i="2"/>
  <c r="Y367" i="2"/>
  <c r="Z500" i="2"/>
  <c r="Y499" i="2"/>
  <c r="Z589" i="2"/>
  <c r="Y588" i="2"/>
  <c r="AW16" i="2"/>
  <c r="AW15" i="2" s="1"/>
  <c r="AU11" i="2"/>
  <c r="BA280" i="2"/>
  <c r="BA279" i="2" s="1"/>
  <c r="AO112" i="2"/>
  <c r="AO320" i="2"/>
  <c r="AO580" i="2"/>
  <c r="AO623" i="2"/>
  <c r="AW44" i="2"/>
  <c r="AW43" i="2" s="1"/>
  <c r="BA113" i="2"/>
  <c r="BA112" i="2" s="1"/>
  <c r="AS88" i="2"/>
  <c r="AS87" i="2" s="1"/>
  <c r="J109" i="2"/>
  <c r="H109" i="3" s="1"/>
  <c r="J18" i="2"/>
  <c r="H18" i="3" s="1"/>
  <c r="J65" i="2"/>
  <c r="H65" i="3" s="1"/>
  <c r="J214" i="2"/>
  <c r="H214" i="3" s="1"/>
  <c r="J30" i="2"/>
  <c r="H30" i="3" s="1"/>
  <c r="J38" i="2"/>
  <c r="H38" i="3" s="1"/>
  <c r="J73" i="2"/>
  <c r="H73" i="3" s="1"/>
  <c r="J209" i="2"/>
  <c r="H209" i="3" s="1"/>
  <c r="J268" i="2"/>
  <c r="H268" i="3" s="1"/>
  <c r="J364" i="2"/>
  <c r="H364" i="3" s="1"/>
  <c r="J168" i="2"/>
  <c r="H168" i="3" s="1"/>
  <c r="J176" i="2"/>
  <c r="H176" i="3" s="1"/>
  <c r="J354" i="2"/>
  <c r="H354" i="3" s="1"/>
  <c r="J224" i="2"/>
  <c r="H224" i="3" s="1"/>
  <c r="J232" i="2"/>
  <c r="H232" i="3" s="1"/>
  <c r="J240" i="2"/>
  <c r="H240" i="3" s="1"/>
  <c r="G145" i="2"/>
  <c r="J191" i="2"/>
  <c r="H191" i="3" s="1"/>
  <c r="J249" i="2"/>
  <c r="H249" i="3" s="1"/>
  <c r="J257" i="2"/>
  <c r="H257" i="3" s="1"/>
  <c r="J314" i="2"/>
  <c r="H314" i="3" s="1"/>
  <c r="J330" i="2"/>
  <c r="H330" i="3" s="1"/>
  <c r="J374" i="2"/>
  <c r="H374" i="3" s="1"/>
  <c r="J301" i="2"/>
  <c r="H301" i="3" s="1"/>
  <c r="J334" i="2"/>
  <c r="H334" i="3" s="1"/>
  <c r="J342" i="2"/>
  <c r="H342" i="3" s="1"/>
  <c r="J475" i="2"/>
  <c r="H475" i="3" s="1"/>
  <c r="J404" i="2"/>
  <c r="H404" i="3" s="1"/>
  <c r="J415" i="2"/>
  <c r="H415" i="3" s="1"/>
  <c r="J423" i="2"/>
  <c r="H423" i="3" s="1"/>
  <c r="J457" i="2"/>
  <c r="H457" i="3" s="1"/>
  <c r="J491" i="2"/>
  <c r="H491" i="3" s="1"/>
  <c r="J502" i="2"/>
  <c r="H502" i="3" s="1"/>
  <c r="J510" i="2"/>
  <c r="H510" i="3" s="1"/>
  <c r="J563" i="2"/>
  <c r="H563" i="3" s="1"/>
  <c r="J564" i="2"/>
  <c r="H564" i="3" s="1"/>
  <c r="J612" i="2"/>
  <c r="H612" i="3" s="1"/>
  <c r="J560" i="2"/>
  <c r="H560" i="3" s="1"/>
  <c r="J553" i="2"/>
  <c r="H553" i="3" s="1"/>
  <c r="J562" i="2"/>
  <c r="H562" i="3" s="1"/>
  <c r="J633" i="2"/>
  <c r="H633" i="3" s="1"/>
  <c r="J600" i="2"/>
  <c r="H600" i="3" s="1"/>
  <c r="J618" i="2"/>
  <c r="H618" i="3" s="1"/>
  <c r="J686" i="2"/>
  <c r="H686" i="3" s="1"/>
  <c r="G658" i="2"/>
  <c r="J660" i="2"/>
  <c r="H660" i="3" s="1"/>
  <c r="J668" i="2"/>
  <c r="H668" i="3" s="1"/>
  <c r="J712" i="2"/>
  <c r="H712" i="3" s="1"/>
  <c r="G737" i="2"/>
  <c r="AL259" i="2"/>
  <c r="AL499" i="2"/>
  <c r="AL184" i="2"/>
  <c r="AL531" i="2"/>
  <c r="AL580" i="2"/>
  <c r="AL684" i="2"/>
  <c r="AL737" i="2"/>
  <c r="Y409" i="2"/>
  <c r="Z410" i="2"/>
  <c r="J104" i="2"/>
  <c r="H104" i="3" s="1"/>
  <c r="J155" i="2"/>
  <c r="H155" i="3" s="1"/>
  <c r="J76" i="2"/>
  <c r="H76" i="3" s="1"/>
  <c r="J494" i="2"/>
  <c r="H494" i="3" s="1"/>
  <c r="J746" i="2"/>
  <c r="H746" i="3" s="1"/>
  <c r="I623" i="3"/>
  <c r="AW260" i="2"/>
  <c r="AW259" i="2" s="1"/>
  <c r="AW346" i="2"/>
  <c r="AW345" i="2" s="1"/>
  <c r="AW489" i="2"/>
  <c r="AW488" i="2" s="1"/>
  <c r="AW641" i="2"/>
  <c r="AW640" i="2" s="1"/>
  <c r="AS333" i="2"/>
  <c r="AS332" i="2" s="1"/>
  <c r="Z146" i="2"/>
  <c r="Y145" i="2"/>
  <c r="Z309" i="2"/>
  <c r="Z517" i="2"/>
  <c r="Y516" i="2"/>
  <c r="Z609" i="2"/>
  <c r="AO332" i="2"/>
  <c r="AO460" i="2"/>
  <c r="AS260" i="2"/>
  <c r="AS259" i="2" s="1"/>
  <c r="BA25" i="2"/>
  <c r="BA24" i="2" s="1"/>
  <c r="AR11" i="2"/>
  <c r="Y112" i="2"/>
  <c r="Z113" i="2"/>
  <c r="J51" i="2"/>
  <c r="H51" i="3" s="1"/>
  <c r="J94" i="2"/>
  <c r="H94" i="3" s="1"/>
  <c r="J102" i="2"/>
  <c r="H102" i="3" s="1"/>
  <c r="J110" i="2"/>
  <c r="H110" i="3" s="1"/>
  <c r="J19" i="2"/>
  <c r="H19" i="3" s="1"/>
  <c r="J150" i="2"/>
  <c r="H150" i="3" s="1"/>
  <c r="J55" i="2"/>
  <c r="H55" i="3" s="1"/>
  <c r="J31" i="2"/>
  <c r="H31" i="3" s="1"/>
  <c r="J39" i="2"/>
  <c r="H39" i="3" s="1"/>
  <c r="J74" i="2"/>
  <c r="H74" i="3" s="1"/>
  <c r="J82" i="2"/>
  <c r="H82" i="3" s="1"/>
  <c r="J269" i="2"/>
  <c r="H269" i="3" s="1"/>
  <c r="J277" i="2"/>
  <c r="H277" i="3" s="1"/>
  <c r="J161" i="2"/>
  <c r="H161" i="3" s="1"/>
  <c r="J169" i="2"/>
  <c r="H169" i="3" s="1"/>
  <c r="J177" i="2"/>
  <c r="H177" i="3" s="1"/>
  <c r="J363" i="2"/>
  <c r="H363" i="3" s="1"/>
  <c r="J225" i="2"/>
  <c r="H225" i="3" s="1"/>
  <c r="J241" i="2"/>
  <c r="H241" i="3" s="1"/>
  <c r="J129" i="2"/>
  <c r="H129" i="3" s="1"/>
  <c r="J137" i="2"/>
  <c r="H137" i="3" s="1"/>
  <c r="J360" i="2"/>
  <c r="H360" i="3" s="1"/>
  <c r="G201" i="2"/>
  <c r="J250" i="2"/>
  <c r="H250" i="3" s="1"/>
  <c r="G259" i="2"/>
  <c r="J315" i="2"/>
  <c r="H315" i="3" s="1"/>
  <c r="J379" i="2"/>
  <c r="H379" i="3" s="1"/>
  <c r="G332" i="2"/>
  <c r="J378" i="2"/>
  <c r="H378" i="3" s="1"/>
  <c r="J335" i="2"/>
  <c r="H335" i="3" s="1"/>
  <c r="J343" i="2"/>
  <c r="H343" i="3" s="1"/>
  <c r="J405" i="2"/>
  <c r="H405" i="3" s="1"/>
  <c r="J468" i="2"/>
  <c r="H468" i="3" s="1"/>
  <c r="J484" i="2"/>
  <c r="H484" i="3" s="1"/>
  <c r="J416" i="2"/>
  <c r="H416" i="3" s="1"/>
  <c r="J424" i="2"/>
  <c r="H424" i="3" s="1"/>
  <c r="G460" i="2"/>
  <c r="G437" i="2"/>
  <c r="J492" i="2"/>
  <c r="H492" i="3" s="1"/>
  <c r="J522" i="2"/>
  <c r="H522" i="3" s="1"/>
  <c r="J503" i="2"/>
  <c r="H503" i="3" s="1"/>
  <c r="J511" i="2"/>
  <c r="H511" i="3" s="1"/>
  <c r="J615" i="2"/>
  <c r="H615" i="3" s="1"/>
  <c r="G580" i="2"/>
  <c r="J561" i="2"/>
  <c r="H561" i="3" s="1"/>
  <c r="J595" i="2"/>
  <c r="H595" i="3" s="1"/>
  <c r="G623" i="2"/>
  <c r="J602" i="2"/>
  <c r="H602" i="3" s="1"/>
  <c r="J614" i="2"/>
  <c r="H614" i="3" s="1"/>
  <c r="J638" i="2"/>
  <c r="H638" i="3" s="1"/>
  <c r="J628" i="2"/>
  <c r="H628" i="3" s="1"/>
  <c r="G696" i="2"/>
  <c r="J650" i="2"/>
  <c r="H650" i="3" s="1"/>
  <c r="J669" i="2"/>
  <c r="H669" i="3" s="1"/>
  <c r="J677" i="2"/>
  <c r="H677" i="3" s="1"/>
  <c r="J705" i="2"/>
  <c r="H705" i="3" s="1"/>
  <c r="J713" i="2"/>
  <c r="H713" i="3" s="1"/>
  <c r="J721" i="2"/>
  <c r="H721" i="3" s="1"/>
  <c r="J729" i="2"/>
  <c r="H729" i="3" s="1"/>
  <c r="AL145" i="2"/>
  <c r="AL201" i="2"/>
  <c r="AL588" i="2"/>
  <c r="Z659" i="2"/>
  <c r="AO545" i="2"/>
  <c r="J58" i="2"/>
  <c r="H58" i="3" s="1"/>
  <c r="J227" i="2"/>
  <c r="H227" i="3" s="1"/>
  <c r="J139" i="2"/>
  <c r="H139" i="3" s="1"/>
  <c r="J252" i="2"/>
  <c r="H252" i="3" s="1"/>
  <c r="J325" i="2"/>
  <c r="H325" i="3" s="1"/>
  <c r="J337" i="2"/>
  <c r="H337" i="3" s="1"/>
  <c r="J407" i="2"/>
  <c r="H407" i="3" s="1"/>
  <c r="J537" i="2"/>
  <c r="H537" i="3" s="1"/>
  <c r="J523" i="2"/>
  <c r="H523" i="3" s="1"/>
  <c r="I588" i="3"/>
  <c r="O437" i="2"/>
  <c r="O460" i="2"/>
  <c r="AW160" i="2"/>
  <c r="AW159" i="2" s="1"/>
  <c r="AW321" i="2"/>
  <c r="AW320" i="2" s="1"/>
  <c r="AW532" i="2"/>
  <c r="AW531" i="2" s="1"/>
  <c r="AS185" i="2"/>
  <c r="AS184" i="2" s="1"/>
  <c r="AS697" i="2"/>
  <c r="AS696" i="2" s="1"/>
  <c r="AY11" i="2"/>
  <c r="BA16" i="2"/>
  <c r="BA15" i="2" s="1"/>
  <c r="BA428" i="2"/>
  <c r="BA427" i="2" s="1"/>
  <c r="Z202" i="2"/>
  <c r="Y201" i="2"/>
  <c r="Y345" i="2"/>
  <c r="Z346" i="2"/>
  <c r="Z581" i="2"/>
  <c r="Y580" i="2"/>
  <c r="Y696" i="2"/>
  <c r="Z697" i="2"/>
  <c r="BA217" i="2"/>
  <c r="BA216" i="2" s="1"/>
  <c r="AO247" i="2"/>
  <c r="AO531" i="2"/>
  <c r="AO696" i="2"/>
  <c r="AW248" i="2"/>
  <c r="AW247" i="2" s="1"/>
  <c r="Y24" i="2"/>
  <c r="Z25" i="2"/>
  <c r="AQ11" i="2"/>
  <c r="J52" i="2"/>
  <c r="H52" i="3" s="1"/>
  <c r="J54" i="2"/>
  <c r="H54" i="3" s="1"/>
  <c r="J103" i="2"/>
  <c r="H103" i="3" s="1"/>
  <c r="G112" i="2"/>
  <c r="J20" i="2"/>
  <c r="H20" i="3" s="1"/>
  <c r="G159" i="2"/>
  <c r="J153" i="2"/>
  <c r="H153" i="3" s="1"/>
  <c r="J119" i="2"/>
  <c r="H119" i="3" s="1"/>
  <c r="J57" i="2"/>
  <c r="H57" i="3" s="1"/>
  <c r="J32" i="2"/>
  <c r="H32" i="3" s="1"/>
  <c r="J40" i="2"/>
  <c r="H40" i="3" s="1"/>
  <c r="J357" i="2"/>
  <c r="H357" i="3" s="1"/>
  <c r="J83" i="2"/>
  <c r="H83" i="3" s="1"/>
  <c r="J270" i="2"/>
  <c r="H270" i="3" s="1"/>
  <c r="G279" i="2"/>
  <c r="J162" i="2"/>
  <c r="H162" i="3" s="1"/>
  <c r="J170" i="2"/>
  <c r="H170" i="3" s="1"/>
  <c r="J178" i="2"/>
  <c r="H178" i="3" s="1"/>
  <c r="J226" i="2"/>
  <c r="H226" i="3" s="1"/>
  <c r="J242" i="2"/>
  <c r="H242" i="3" s="1"/>
  <c r="J138" i="2"/>
  <c r="H138" i="3" s="1"/>
  <c r="J462" i="2"/>
  <c r="H462" i="3" s="1"/>
  <c r="J193" i="2"/>
  <c r="H193" i="3" s="1"/>
  <c r="J282" i="2"/>
  <c r="H282" i="3" s="1"/>
  <c r="J251" i="2"/>
  <c r="H251" i="3" s="1"/>
  <c r="J358" i="2"/>
  <c r="H358" i="3" s="1"/>
  <c r="J316" i="2"/>
  <c r="H316" i="3" s="1"/>
  <c r="J381" i="2"/>
  <c r="H381" i="3" s="1"/>
  <c r="G295" i="2"/>
  <c r="J445" i="2"/>
  <c r="H445" i="3" s="1"/>
  <c r="J324" i="2"/>
  <c r="H324" i="3" s="1"/>
  <c r="J380" i="2"/>
  <c r="H380" i="3" s="1"/>
  <c r="J303" i="2"/>
  <c r="H303" i="3" s="1"/>
  <c r="J336" i="2"/>
  <c r="H336" i="3" s="1"/>
  <c r="G345" i="2"/>
  <c r="J398" i="2"/>
  <c r="H398" i="3" s="1"/>
  <c r="J478" i="2"/>
  <c r="H478" i="3" s="1"/>
  <c r="J485" i="2"/>
  <c r="H485" i="3" s="1"/>
  <c r="J425" i="2"/>
  <c r="H425" i="3" s="1"/>
  <c r="I427" i="2"/>
  <c r="J454" i="2"/>
  <c r="H454" i="3" s="1"/>
  <c r="J493" i="2"/>
  <c r="H493" i="3" s="1"/>
  <c r="J504" i="2"/>
  <c r="H504" i="3" s="1"/>
  <c r="J512" i="2"/>
  <c r="H512" i="3" s="1"/>
  <c r="J521" i="2"/>
  <c r="H521" i="3" s="1"/>
  <c r="J634" i="2"/>
  <c r="H634" i="3" s="1"/>
  <c r="J578" i="2"/>
  <c r="H578" i="3" s="1"/>
  <c r="J599" i="2"/>
  <c r="H599" i="3" s="1"/>
  <c r="J620" i="2"/>
  <c r="H620" i="3" s="1"/>
  <c r="J604" i="2"/>
  <c r="H604" i="3" s="1"/>
  <c r="J689" i="2"/>
  <c r="H689" i="3" s="1"/>
  <c r="J629" i="2"/>
  <c r="H629" i="3" s="1"/>
  <c r="J651" i="2"/>
  <c r="H651" i="3" s="1"/>
  <c r="J662" i="2"/>
  <c r="H662" i="3" s="1"/>
  <c r="J670" i="2"/>
  <c r="H670" i="3" s="1"/>
  <c r="J678" i="2"/>
  <c r="H678" i="3" s="1"/>
  <c r="J714" i="2"/>
  <c r="H714" i="3" s="1"/>
  <c r="J722" i="2"/>
  <c r="H722" i="3" s="1"/>
  <c r="AL43" i="2"/>
  <c r="AL367" i="2"/>
  <c r="AL488" i="2"/>
  <c r="AL388" i="2"/>
  <c r="AL460" i="2"/>
  <c r="AL545" i="2"/>
  <c r="AL640" i="2"/>
  <c r="L471" i="3" l="1"/>
  <c r="L233" i="3"/>
  <c r="L265" i="3"/>
  <c r="L298" i="3"/>
  <c r="L699" i="3"/>
  <c r="L463" i="3"/>
  <c r="L285" i="3"/>
  <c r="L213" i="3"/>
  <c r="L173" i="3"/>
  <c r="L206" i="3"/>
  <c r="L264" i="3"/>
  <c r="L661" i="3"/>
  <c r="L477" i="3"/>
  <c r="L29" i="3"/>
  <c r="L442" i="3"/>
  <c r="L149" i="3"/>
  <c r="L440" i="3"/>
  <c r="L302" i="3"/>
  <c r="L244" i="3"/>
  <c r="L733" i="3"/>
  <c r="L311" i="3"/>
  <c r="L221" i="3"/>
  <c r="L207" i="3"/>
  <c r="L450" i="3"/>
  <c r="L384" i="3"/>
  <c r="L399" i="3"/>
  <c r="L192" i="3"/>
  <c r="L710" i="3"/>
  <c r="L422" i="3"/>
  <c r="L372" i="3"/>
  <c r="L238" i="3"/>
  <c r="L28" i="3"/>
  <c r="L136" i="3"/>
  <c r="L189" i="3"/>
  <c r="L574" i="3"/>
  <c r="L397" i="3"/>
  <c r="L644" i="3"/>
  <c r="L444" i="3"/>
  <c r="L744" i="3"/>
  <c r="L613" i="3"/>
  <c r="L720" i="3"/>
  <c r="L743" i="3"/>
  <c r="L420" i="3"/>
  <c r="L100" i="3"/>
  <c r="L27" i="3"/>
  <c r="L339" i="3"/>
  <c r="L47" i="3"/>
  <c r="L400" i="3"/>
  <c r="L626" i="3"/>
  <c r="L691" i="3"/>
  <c r="L453" i="3"/>
  <c r="J248" i="3"/>
  <c r="L590" i="3"/>
  <c r="J461" i="3"/>
  <c r="J460" i="3" s="1"/>
  <c r="J113" i="3"/>
  <c r="J112" i="3" s="1"/>
  <c r="L89" i="3"/>
  <c r="J88" i="3"/>
  <c r="J500" i="3"/>
  <c r="J499" i="3" s="1"/>
  <c r="J25" i="3"/>
  <c r="J24" i="3" s="1"/>
  <c r="J260" i="3"/>
  <c r="J259" i="3" s="1"/>
  <c r="L17" i="3"/>
  <c r="J489" i="3"/>
  <c r="L625" i="3"/>
  <c r="J624" i="3"/>
  <c r="J623" i="3" s="1"/>
  <c r="J581" i="3"/>
  <c r="L72" i="3"/>
  <c r="J71" i="3"/>
  <c r="J70" i="3" s="1"/>
  <c r="L347" i="3"/>
  <c r="J346" i="3"/>
  <c r="J685" i="3"/>
  <c r="J684" i="3" s="1"/>
  <c r="J517" i="3"/>
  <c r="J516" i="3" s="1"/>
  <c r="J333" i="3"/>
  <c r="J332" i="3" s="1"/>
  <c r="L186" i="3"/>
  <c r="J185" i="3"/>
  <c r="J184" i="3" s="1"/>
  <c r="L203" i="3"/>
  <c r="J202" i="3"/>
  <c r="J201" i="3" s="1"/>
  <c r="J738" i="3"/>
  <c r="L147" i="3"/>
  <c r="L533" i="3"/>
  <c r="J217" i="3"/>
  <c r="J216" i="3" s="1"/>
  <c r="L390" i="3"/>
  <c r="J389" i="3"/>
  <c r="J388" i="3" s="1"/>
  <c r="L519" i="3"/>
  <c r="L349" i="3"/>
  <c r="L704" i="3"/>
  <c r="L646" i="3"/>
  <c r="L520" i="3"/>
  <c r="L261" i="3"/>
  <c r="L741" i="3"/>
  <c r="L654" i="3"/>
  <c r="L552" i="3"/>
  <c r="L85" i="3"/>
  <c r="L605" i="3"/>
  <c r="L392" i="3"/>
  <c r="L577" i="3"/>
  <c r="L211" i="3"/>
  <c r="L323" i="3"/>
  <c r="L188" i="3"/>
  <c r="L467" i="3"/>
  <c r="L631" i="3"/>
  <c r="L352" i="3"/>
  <c r="L701" i="3"/>
  <c r="L101" i="3"/>
  <c r="L728" i="3"/>
  <c r="AI658" i="2"/>
  <c r="L748" i="3"/>
  <c r="X660" i="2"/>
  <c r="Z660" i="2" s="1"/>
  <c r="W658" i="2"/>
  <c r="AI608" i="2"/>
  <c r="AI308" i="2"/>
  <c r="AI279" i="2"/>
  <c r="AI159" i="2"/>
  <c r="X610" i="2"/>
  <c r="W608" i="2"/>
  <c r="X310" i="2"/>
  <c r="X308" i="2" s="1"/>
  <c r="W308" i="2"/>
  <c r="X281" i="2"/>
  <c r="X279" i="2" s="1"/>
  <c r="W279" i="2"/>
  <c r="X63" i="2"/>
  <c r="W61" i="2"/>
  <c r="X161" i="2"/>
  <c r="W159" i="2"/>
  <c r="L385" i="3"/>
  <c r="L553" i="3"/>
  <c r="L412" i="3"/>
  <c r="L243" i="3"/>
  <c r="L688" i="3"/>
  <c r="L190" i="3"/>
  <c r="L672" i="3"/>
  <c r="L716" i="3"/>
  <c r="L598" i="3"/>
  <c r="L301" i="3"/>
  <c r="L175" i="3"/>
  <c r="L237" i="3"/>
  <c r="L680" i="3"/>
  <c r="L228" i="3"/>
  <c r="L325" i="3"/>
  <c r="L155" i="3"/>
  <c r="L119" i="3"/>
  <c r="L669" i="3"/>
  <c r="L341" i="3"/>
  <c r="L235" i="3"/>
  <c r="L573" i="3"/>
  <c r="L245" i="3"/>
  <c r="L600" i="3"/>
  <c r="L32" i="3"/>
  <c r="L633" i="3"/>
  <c r="L525" i="3"/>
  <c r="L405" i="3"/>
  <c r="L562" i="3"/>
  <c r="L674" i="3"/>
  <c r="L181" i="3"/>
  <c r="L485" i="3"/>
  <c r="L140" i="3"/>
  <c r="L714" i="3"/>
  <c r="L76" i="3"/>
  <c r="L655" i="3"/>
  <c r="L747" i="3"/>
  <c r="L305" i="3"/>
  <c r="L413" i="3"/>
  <c r="L593" i="3"/>
  <c r="L386" i="3"/>
  <c r="L424" i="3"/>
  <c r="L358" i="3"/>
  <c r="L503" i="3"/>
  <c r="L150" i="3"/>
  <c r="L30" i="3"/>
  <c r="L402" i="3"/>
  <c r="L717" i="3"/>
  <c r="L40" i="3"/>
  <c r="L191" i="3"/>
  <c r="L656" i="3"/>
  <c r="L403" i="3"/>
  <c r="L227" i="3"/>
  <c r="L226" i="3"/>
  <c r="L137" i="3"/>
  <c r="L572" i="3"/>
  <c r="L170" i="3"/>
  <c r="L126" i="3"/>
  <c r="L451" i="3"/>
  <c r="L255" i="3"/>
  <c r="L505" i="3"/>
  <c r="L314" i="3"/>
  <c r="L35" i="3"/>
  <c r="L250" i="3"/>
  <c r="L734" i="3"/>
  <c r="L493" i="3"/>
  <c r="L709" i="3"/>
  <c r="L629" i="3"/>
  <c r="L634" i="3"/>
  <c r="L456" i="3"/>
  <c r="L239" i="3"/>
  <c r="L379" i="3"/>
  <c r="L595" i="3"/>
  <c r="L99" i="3"/>
  <c r="L554" i="3"/>
  <c r="L707" i="3"/>
  <c r="L303" i="3"/>
  <c r="L79" i="3"/>
  <c r="L614" i="3"/>
  <c r="L236" i="3"/>
  <c r="L138" i="3"/>
  <c r="L731" i="3"/>
  <c r="L142" i="3"/>
  <c r="L288" i="3"/>
  <c r="L560" i="3"/>
  <c r="L491" i="3"/>
  <c r="L652" i="3"/>
  <c r="L39" i="3"/>
  <c r="L645" i="3"/>
  <c r="L287" i="3"/>
  <c r="L252" i="3"/>
  <c r="L538" i="3"/>
  <c r="L448" i="3"/>
  <c r="L651" i="3"/>
  <c r="L727" i="3"/>
  <c r="L336" i="3"/>
  <c r="L512" i="3"/>
  <c r="L74" i="3"/>
  <c r="L618" i="3"/>
  <c r="L393" i="3"/>
  <c r="L283" i="3"/>
  <c r="L179" i="3"/>
  <c r="L678" i="3"/>
  <c r="L537" i="3"/>
  <c r="L395" i="3"/>
  <c r="L474" i="3"/>
  <c r="L356" i="3"/>
  <c r="L165" i="3"/>
  <c r="L726" i="3"/>
  <c r="L452" i="3"/>
  <c r="L635" i="3"/>
  <c r="L22" i="3"/>
  <c r="L445" i="3"/>
  <c r="L508" i="3"/>
  <c r="L686" i="3"/>
  <c r="L648" i="3"/>
  <c r="L327" i="3"/>
  <c r="L363" i="3"/>
  <c r="L555" i="3"/>
  <c r="L224" i="3"/>
  <c r="L109" i="3"/>
  <c r="L354" i="3"/>
  <c r="L129" i="3"/>
  <c r="L139" i="3"/>
  <c r="L313" i="3"/>
  <c r="L115" i="3"/>
  <c r="L565" i="3"/>
  <c r="L433" i="3"/>
  <c r="L212" i="3"/>
  <c r="L153" i="3"/>
  <c r="L169" i="3"/>
  <c r="L735" i="3"/>
  <c r="L272" i="3"/>
  <c r="L162" i="3"/>
  <c r="L484" i="3"/>
  <c r="L84" i="3"/>
  <c r="L242" i="3"/>
  <c r="L134" i="3"/>
  <c r="L576" i="3"/>
  <c r="L690" i="3"/>
  <c r="L539" i="3"/>
  <c r="L398" i="3"/>
  <c r="L492" i="3"/>
  <c r="L381" i="3"/>
  <c r="L523" i="3"/>
  <c r="L269" i="3"/>
  <c r="L64" i="3"/>
  <c r="L394" i="3"/>
  <c r="L273" i="3"/>
  <c r="L131" i="3"/>
  <c r="L316" i="3"/>
  <c r="L721" i="3"/>
  <c r="L628" i="3"/>
  <c r="L712" i="3"/>
  <c r="L423" i="3"/>
  <c r="L374" i="3"/>
  <c r="L355" i="3"/>
  <c r="L671" i="3"/>
  <c r="L725" i="3"/>
  <c r="L496" i="3"/>
  <c r="L401" i="3"/>
  <c r="L289" i="3"/>
  <c r="L664" i="3"/>
  <c r="L105" i="3"/>
  <c r="L528" i="3"/>
  <c r="L746" i="3"/>
  <c r="L290" i="3"/>
  <c r="L507" i="3"/>
  <c r="L425" i="3"/>
  <c r="L407" i="3"/>
  <c r="L343" i="3"/>
  <c r="L415" i="3"/>
  <c r="L675" i="3"/>
  <c r="L542" i="3"/>
  <c r="L476" i="3"/>
  <c r="L275" i="3"/>
  <c r="L304" i="3"/>
  <c r="L597" i="3"/>
  <c r="L156" i="3"/>
  <c r="L152" i="3"/>
  <c r="L524" i="3"/>
  <c r="L541" i="3"/>
  <c r="L637" i="3"/>
  <c r="L253" i="3"/>
  <c r="L180" i="3"/>
  <c r="L34" i="3"/>
  <c r="L97" i="3"/>
  <c r="L650" i="3"/>
  <c r="L604" i="3"/>
  <c r="L337" i="3"/>
  <c r="L102" i="3"/>
  <c r="L668" i="3"/>
  <c r="L510" i="3"/>
  <c r="L667" i="3"/>
  <c r="L362" i="3"/>
  <c r="L166" i="3"/>
  <c r="L377" i="3"/>
  <c r="L732" i="3"/>
  <c r="L653" i="3"/>
  <c r="L172" i="3"/>
  <c r="L125" i="3"/>
  <c r="L561" i="3"/>
  <c r="L277" i="3"/>
  <c r="L282" i="3"/>
  <c r="L357" i="3"/>
  <c r="L177" i="3"/>
  <c r="L94" i="3"/>
  <c r="L502" i="3"/>
  <c r="L232" i="3"/>
  <c r="L80" i="3"/>
  <c r="L194" i="3"/>
  <c r="L586" i="3"/>
  <c r="L430" i="3"/>
  <c r="L529" i="3"/>
  <c r="L254" i="3"/>
  <c r="L373" i="3"/>
  <c r="L359" i="3"/>
  <c r="L83" i="3"/>
  <c r="W367" i="2"/>
  <c r="L455" i="3"/>
  <c r="L174" i="3"/>
  <c r="L449" i="3"/>
  <c r="L229" i="3"/>
  <c r="L558" i="3"/>
  <c r="W145" i="2"/>
  <c r="W15" i="2"/>
  <c r="L722" i="3"/>
  <c r="X216" i="2"/>
  <c r="L713" i="3"/>
  <c r="L638" i="3"/>
  <c r="L711" i="3"/>
  <c r="L256" i="3"/>
  <c r="W516" i="2"/>
  <c r="L740" i="3"/>
  <c r="L705" i="3"/>
  <c r="L556" i="3"/>
  <c r="L446" i="3"/>
  <c r="L596" i="3"/>
  <c r="L526" i="3"/>
  <c r="L196" i="3"/>
  <c r="W531" i="2"/>
  <c r="L208" i="3"/>
  <c r="W43" i="2"/>
  <c r="X580" i="2"/>
  <c r="L723" i="3"/>
  <c r="L504" i="3"/>
  <c r="L475" i="3"/>
  <c r="L240" i="3"/>
  <c r="L599" i="3"/>
  <c r="L478" i="3"/>
  <c r="L324" i="3"/>
  <c r="L178" i="3"/>
  <c r="L602" i="3"/>
  <c r="L110" i="3"/>
  <c r="L342" i="3"/>
  <c r="L209" i="3"/>
  <c r="L18" i="3"/>
  <c r="L271" i="3"/>
  <c r="L370" i="3"/>
  <c r="L171" i="3"/>
  <c r="L575" i="3"/>
  <c r="L151" i="3"/>
  <c r="X531" i="2"/>
  <c r="X427" i="2"/>
  <c r="L329" i="3"/>
  <c r="L497" i="3"/>
  <c r="L693" i="3"/>
  <c r="L536" i="3"/>
  <c r="L141" i="3"/>
  <c r="L480" i="3"/>
  <c r="L157" i="3"/>
  <c r="L715" i="3"/>
  <c r="X295" i="2"/>
  <c r="L306" i="3"/>
  <c r="L687" i="3"/>
  <c r="L670" i="3"/>
  <c r="L578" i="3"/>
  <c r="L612" i="3"/>
  <c r="L662" i="3"/>
  <c r="L454" i="3"/>
  <c r="L31" i="3"/>
  <c r="L564" i="3"/>
  <c r="L616" i="3"/>
  <c r="L647" i="3"/>
  <c r="L122" i="3"/>
  <c r="L513" i="3"/>
  <c r="L133" i="3"/>
  <c r="W247" i="2"/>
  <c r="L257" i="3"/>
  <c r="L268" i="3"/>
  <c r="W112" i="2"/>
  <c r="X247" i="2"/>
  <c r="L317" i="3"/>
  <c r="L550" i="3"/>
  <c r="W332" i="2"/>
  <c r="L479" i="3"/>
  <c r="W345" i="2"/>
  <c r="L619" i="3"/>
  <c r="L495" i="3"/>
  <c r="L375" i="3"/>
  <c r="L663" i="3"/>
  <c r="X623" i="2"/>
  <c r="W70" i="2"/>
  <c r="L521" i="3"/>
  <c r="W184" i="2"/>
  <c r="L677" i="3"/>
  <c r="L315" i="3"/>
  <c r="L241" i="3"/>
  <c r="W488" i="2"/>
  <c r="Z297" i="2"/>
  <c r="L666" i="3"/>
  <c r="W201" i="2"/>
  <c r="X24" i="2"/>
  <c r="W24" i="2"/>
  <c r="X409" i="2"/>
  <c r="W568" i="2"/>
  <c r="L527" i="3"/>
  <c r="X684" i="2"/>
  <c r="W216" i="2"/>
  <c r="L335" i="3"/>
  <c r="L82" i="3"/>
  <c r="W737" i="2"/>
  <c r="L73" i="3"/>
  <c r="L509" i="3"/>
  <c r="L198" i="3"/>
  <c r="W295" i="2"/>
  <c r="L584" i="3"/>
  <c r="W259" i="2"/>
  <c r="L708" i="3"/>
  <c r="W320" i="2"/>
  <c r="W388" i="2"/>
  <c r="L511" i="3"/>
  <c r="L416" i="3"/>
  <c r="L225" i="3"/>
  <c r="W696" i="2"/>
  <c r="X737" i="2"/>
  <c r="L328" i="3"/>
  <c r="L36" i="3"/>
  <c r="W623" i="2"/>
  <c r="X54" i="2"/>
  <c r="Z54" i="2" s="1"/>
  <c r="L54" i="3" s="1"/>
  <c r="W640" i="2"/>
  <c r="L378" i="3"/>
  <c r="W588" i="2"/>
  <c r="L38" i="3"/>
  <c r="W684" i="2"/>
  <c r="W87" i="2"/>
  <c r="W545" i="2"/>
  <c r="L132" i="3"/>
  <c r="L123" i="3"/>
  <c r="W580" i="2"/>
  <c r="W437" i="2"/>
  <c r="L193" i="3"/>
  <c r="X460" i="2"/>
  <c r="L729" i="3"/>
  <c r="L468" i="3"/>
  <c r="W427" i="2"/>
  <c r="L364" i="3"/>
  <c r="W460" i="2"/>
  <c r="L559" i="3"/>
  <c r="W499" i="2"/>
  <c r="L632" i="3"/>
  <c r="L432" i="3"/>
  <c r="L90" i="3"/>
  <c r="W409" i="2"/>
  <c r="X332" i="2"/>
  <c r="X87" i="2"/>
  <c r="X588" i="2"/>
  <c r="L490" i="3"/>
  <c r="X488" i="2"/>
  <c r="X499" i="2"/>
  <c r="X145" i="2"/>
  <c r="L251" i="3"/>
  <c r="X15" i="2"/>
  <c r="L20" i="3"/>
  <c r="Z154" i="2"/>
  <c r="L154" i="3" s="1"/>
  <c r="X184" i="2"/>
  <c r="X112" i="2"/>
  <c r="L33" i="3"/>
  <c r="L462" i="3"/>
  <c r="X70" i="2"/>
  <c r="X201" i="2"/>
  <c r="L681" i="3"/>
  <c r="L65" i="3"/>
  <c r="X516" i="2"/>
  <c r="L673" i="3"/>
  <c r="L506" i="3"/>
  <c r="X545" i="2"/>
  <c r="L50" i="3"/>
  <c r="X696" i="2"/>
  <c r="X367" i="2"/>
  <c r="L56" i="3"/>
  <c r="L380" i="3"/>
  <c r="L473" i="3"/>
  <c r="L104" i="3"/>
  <c r="L404" i="3"/>
  <c r="L92" i="3"/>
  <c r="L749" i="3"/>
  <c r="Z557" i="2"/>
  <c r="L557" i="3" s="1"/>
  <c r="Z382" i="2"/>
  <c r="L382" i="3" s="1"/>
  <c r="Z176" i="2"/>
  <c r="L176" i="3" s="1"/>
  <c r="L689" i="3"/>
  <c r="L57" i="3"/>
  <c r="X259" i="2"/>
  <c r="Z70" i="2"/>
  <c r="L210" i="3"/>
  <c r="L514" i="3"/>
  <c r="L168" i="3"/>
  <c r="L78" i="3"/>
  <c r="L195" i="3"/>
  <c r="Z19" i="2"/>
  <c r="L19" i="3" s="1"/>
  <c r="L522" i="3"/>
  <c r="L457" i="3"/>
  <c r="L135" i="3"/>
  <c r="X388" i="2"/>
  <c r="Z431" i="2"/>
  <c r="L431" i="3" s="1"/>
  <c r="L52" i="3"/>
  <c r="L360" i="3"/>
  <c r="L249" i="3"/>
  <c r="L214" i="3"/>
  <c r="L274" i="3"/>
  <c r="X345" i="2"/>
  <c r="Z418" i="2"/>
  <c r="L418" i="3" s="1"/>
  <c r="Z718" i="2"/>
  <c r="L718" i="3" s="1"/>
  <c r="Z540" i="2"/>
  <c r="L540" i="3" s="1"/>
  <c r="L270" i="3"/>
  <c r="L620" i="3"/>
  <c r="L494" i="3"/>
  <c r="L563" i="3"/>
  <c r="L601" i="3"/>
  <c r="L665" i="3"/>
  <c r="L127" i="3"/>
  <c r="L706" i="3"/>
  <c r="L103" i="3"/>
  <c r="L58" i="3"/>
  <c r="L53" i="3"/>
  <c r="Z594" i="2"/>
  <c r="L594" i="3" s="1"/>
  <c r="L55" i="3"/>
  <c r="L124" i="3"/>
  <c r="L481" i="3"/>
  <c r="L615" i="3"/>
  <c r="L51" i="3"/>
  <c r="L330" i="3"/>
  <c r="L108" i="3"/>
  <c r="BA11" i="2"/>
  <c r="L547" i="3"/>
  <c r="I11" i="3"/>
  <c r="F14" i="4" s="1"/>
  <c r="L698" i="3"/>
  <c r="I737" i="2"/>
  <c r="J739" i="2"/>
  <c r="H739" i="3" s="1"/>
  <c r="L739" i="3" s="1"/>
  <c r="J429" i="2"/>
  <c r="H429" i="3" s="1"/>
  <c r="L429" i="3" s="1"/>
  <c r="AL11" i="2"/>
  <c r="I345" i="2"/>
  <c r="O11" i="2"/>
  <c r="I580" i="2"/>
  <c r="N322" i="3"/>
  <c r="N320" i="3" s="1"/>
  <c r="AI320" i="2"/>
  <c r="N369" i="3"/>
  <c r="N367" i="3" s="1"/>
  <c r="AI367" i="2"/>
  <c r="N310" i="3"/>
  <c r="N308" i="3" s="1"/>
  <c r="N281" i="3"/>
  <c r="N279" i="3" s="1"/>
  <c r="AH12" i="2"/>
  <c r="AI17" i="2"/>
  <c r="AH10" i="2"/>
  <c r="N490" i="3"/>
  <c r="N488" i="3" s="1"/>
  <c r="AI488" i="2"/>
  <c r="N698" i="3"/>
  <c r="N696" i="3" s="1"/>
  <c r="AI696" i="2"/>
  <c r="N297" i="3"/>
  <c r="N295" i="3" s="1"/>
  <c r="AI295" i="2"/>
  <c r="N547" i="3"/>
  <c r="N545" i="3" s="1"/>
  <c r="AI545" i="2"/>
  <c r="N610" i="3"/>
  <c r="N608" i="3" s="1"/>
  <c r="N660" i="3"/>
  <c r="N658" i="3" s="1"/>
  <c r="N642" i="3"/>
  <c r="N640" i="3" s="1"/>
  <c r="AI640" i="2"/>
  <c r="N72" i="3"/>
  <c r="N70" i="3" s="1"/>
  <c r="AI70" i="2"/>
  <c r="N26" i="3"/>
  <c r="N24" i="3" s="1"/>
  <c r="AI24" i="2"/>
  <c r="N186" i="3"/>
  <c r="N184" i="3" s="1"/>
  <c r="AI184" i="2"/>
  <c r="N261" i="3"/>
  <c r="N259" i="3" s="1"/>
  <c r="AI259" i="2"/>
  <c r="N218" i="3"/>
  <c r="N216" i="3" s="1"/>
  <c r="AI216" i="2"/>
  <c r="N439" i="3"/>
  <c r="N437" i="3" s="1"/>
  <c r="AI437" i="2"/>
  <c r="N45" i="3"/>
  <c r="N43" i="3" s="1"/>
  <c r="AI43" i="2"/>
  <c r="N89" i="3"/>
  <c r="N87" i="3" s="1"/>
  <c r="AI87" i="2"/>
  <c r="N334" i="3"/>
  <c r="N332" i="3" s="1"/>
  <c r="AI332" i="2"/>
  <c r="N518" i="3"/>
  <c r="N516" i="3" s="1"/>
  <c r="AI516" i="2"/>
  <c r="N533" i="3"/>
  <c r="N531" i="3" s="1"/>
  <c r="AI531" i="2"/>
  <c r="N590" i="3"/>
  <c r="N588" i="3" s="1"/>
  <c r="AI588" i="2"/>
  <c r="N249" i="3"/>
  <c r="N247" i="3" s="1"/>
  <c r="AI247" i="2"/>
  <c r="N114" i="3"/>
  <c r="N112" i="3" s="1"/>
  <c r="AI112" i="2"/>
  <c r="N203" i="3"/>
  <c r="N201" i="3" s="1"/>
  <c r="AI201" i="2"/>
  <c r="N161" i="3"/>
  <c r="N159" i="3" s="1"/>
  <c r="N347" i="3"/>
  <c r="N345" i="3" s="1"/>
  <c r="AI345" i="2"/>
  <c r="N582" i="3"/>
  <c r="N580" i="3" s="1"/>
  <c r="AI580" i="2"/>
  <c r="N147" i="3"/>
  <c r="N145" i="3" s="1"/>
  <c r="AI145" i="2"/>
  <c r="N501" i="3"/>
  <c r="N499" i="3" s="1"/>
  <c r="AI499" i="2"/>
  <c r="N390" i="3"/>
  <c r="N388" i="3" s="1"/>
  <c r="AI388" i="2"/>
  <c r="N411" i="3"/>
  <c r="N409" i="3" s="1"/>
  <c r="AI409" i="2"/>
  <c r="N739" i="3"/>
  <c r="N737" i="3" s="1"/>
  <c r="AI737" i="2"/>
  <c r="H460" i="2"/>
  <c r="J461" i="2"/>
  <c r="N63" i="3"/>
  <c r="N61" i="3" s="1"/>
  <c r="N429" i="3"/>
  <c r="N427" i="3" s="1"/>
  <c r="AI427" i="2"/>
  <c r="N462" i="3"/>
  <c r="N460" i="3" s="1"/>
  <c r="AI460" i="2"/>
  <c r="N570" i="3"/>
  <c r="N568" i="3" s="1"/>
  <c r="AI568" i="2"/>
  <c r="J296" i="2"/>
  <c r="H295" i="2"/>
  <c r="I216" i="2"/>
  <c r="H201" i="2"/>
  <c r="J202" i="2"/>
  <c r="J659" i="2"/>
  <c r="H658" i="2"/>
  <c r="AW11" i="2"/>
  <c r="Z247" i="2"/>
  <c r="J247" i="3"/>
  <c r="J217" i="2"/>
  <c r="H216" i="2"/>
  <c r="Z184" i="2"/>
  <c r="J248" i="2"/>
  <c r="H247" i="2"/>
  <c r="I531" i="2"/>
  <c r="I388" i="2"/>
  <c r="J353" i="2"/>
  <c r="H353" i="3" s="1"/>
  <c r="L353" i="3" s="1"/>
  <c r="I87" i="2"/>
  <c r="Z216" i="2"/>
  <c r="I201" i="2"/>
  <c r="H15" i="2"/>
  <c r="J16" i="2"/>
  <c r="Z684" i="2"/>
  <c r="N625" i="3"/>
  <c r="N623" i="3" s="1"/>
  <c r="AI623" i="2"/>
  <c r="N686" i="3"/>
  <c r="N684" i="3" s="1"/>
  <c r="AI684" i="2"/>
  <c r="J218" i="2"/>
  <c r="H218" i="3" s="1"/>
  <c r="L218" i="3" s="1"/>
  <c r="J280" i="2"/>
  <c r="H279" i="2"/>
  <c r="H145" i="2"/>
  <c r="J146" i="2"/>
  <c r="I70" i="2"/>
  <c r="H684" i="2"/>
  <c r="J685" i="2"/>
  <c r="H588" i="2"/>
  <c r="J589" i="2"/>
  <c r="I488" i="2"/>
  <c r="J489" i="2"/>
  <c r="H488" i="2"/>
  <c r="J582" i="2"/>
  <c r="H582" i="3" s="1"/>
  <c r="L582" i="3" s="1"/>
  <c r="J368" i="2"/>
  <c r="H367" i="2"/>
  <c r="J517" i="2"/>
  <c r="H516" i="2"/>
  <c r="I437" i="2"/>
  <c r="J44" i="2"/>
  <c r="H43" i="2"/>
  <c r="G11" i="2"/>
  <c r="I696" i="2"/>
  <c r="I184" i="2"/>
  <c r="J113" i="2"/>
  <c r="H112" i="2"/>
  <c r="I308" i="2"/>
  <c r="J62" i="2"/>
  <c r="H61" i="2"/>
  <c r="I279" i="2"/>
  <c r="H531" i="2"/>
  <c r="J532" i="2"/>
  <c r="J321" i="2"/>
  <c r="H320" i="2"/>
  <c r="J88" i="2"/>
  <c r="H87" i="2"/>
  <c r="AO11" i="2"/>
  <c r="Z460" i="2"/>
  <c r="J389" i="2"/>
  <c r="H388" i="2"/>
  <c r="Z345" i="2"/>
  <c r="J345" i="3"/>
  <c r="Z516" i="2"/>
  <c r="J410" i="2"/>
  <c r="H409" i="2"/>
  <c r="I568" i="2"/>
  <c r="Z201" i="2"/>
  <c r="I640" i="2"/>
  <c r="J570" i="2"/>
  <c r="H570" i="3" s="1"/>
  <c r="H345" i="2"/>
  <c r="J346" i="2"/>
  <c r="I320" i="2"/>
  <c r="Z24" i="2"/>
  <c r="J642" i="2"/>
  <c r="H642" i="3" s="1"/>
  <c r="Z322" i="2"/>
  <c r="X320" i="2"/>
  <c r="I247" i="2"/>
  <c r="I61" i="2"/>
  <c r="Z488" i="2"/>
  <c r="J488" i="3"/>
  <c r="Z259" i="2"/>
  <c r="J312" i="2"/>
  <c r="H312" i="3" s="1"/>
  <c r="L312" i="3" s="1"/>
  <c r="X640" i="2"/>
  <c r="Z642" i="2"/>
  <c r="J641" i="3" s="1"/>
  <c r="J281" i="2"/>
  <c r="H281" i="3" s="1"/>
  <c r="J25" i="2"/>
  <c r="H24" i="2"/>
  <c r="I409" i="2"/>
  <c r="J71" i="2"/>
  <c r="H70" i="2"/>
  <c r="I15" i="2"/>
  <c r="J428" i="2"/>
  <c r="H427" i="2"/>
  <c r="J738" i="2"/>
  <c r="H737" i="2"/>
  <c r="I684" i="2"/>
  <c r="L334" i="3"/>
  <c r="Z499" i="2"/>
  <c r="I608" i="2"/>
  <c r="Z439" i="2"/>
  <c r="X437" i="2"/>
  <c r="Z87" i="2"/>
  <c r="J87" i="3"/>
  <c r="I145" i="2"/>
  <c r="I367" i="2"/>
  <c r="Z388" i="2"/>
  <c r="I588" i="2"/>
  <c r="J609" i="2"/>
  <c r="H608" i="2"/>
  <c r="L411" i="3"/>
  <c r="I24" i="2"/>
  <c r="Z45" i="2"/>
  <c r="J500" i="2"/>
  <c r="H499" i="2"/>
  <c r="AS61" i="2"/>
  <c r="AS11" i="2" s="1"/>
  <c r="H545" i="2"/>
  <c r="J546" i="2"/>
  <c r="Z623" i="2"/>
  <c r="H696" i="2"/>
  <c r="J697" i="2"/>
  <c r="J581" i="2"/>
  <c r="H580" i="2"/>
  <c r="Z112" i="2"/>
  <c r="I623" i="2"/>
  <c r="I516" i="2"/>
  <c r="I332" i="2"/>
  <c r="J610" i="2"/>
  <c r="H610" i="3" s="1"/>
  <c r="I499" i="2"/>
  <c r="I295" i="2"/>
  <c r="J185" i="2"/>
  <c r="H184" i="2"/>
  <c r="I259" i="2"/>
  <c r="I43" i="2"/>
  <c r="J309" i="2"/>
  <c r="H308" i="2"/>
  <c r="J148" i="2"/>
  <c r="H148" i="3" s="1"/>
  <c r="L148" i="3" s="1"/>
  <c r="J369" i="2"/>
  <c r="H369" i="3" s="1"/>
  <c r="L369" i="3" s="1"/>
  <c r="J641" i="2"/>
  <c r="H640" i="2"/>
  <c r="L114" i="3"/>
  <c r="Z570" i="2"/>
  <c r="J569" i="3" s="1"/>
  <c r="X568" i="2"/>
  <c r="J592" i="2"/>
  <c r="H592" i="3" s="1"/>
  <c r="L592" i="3" s="1"/>
  <c r="J26" i="2"/>
  <c r="H26" i="3" s="1"/>
  <c r="L26" i="3" s="1"/>
  <c r="J624" i="2"/>
  <c r="H623" i="2"/>
  <c r="J569" i="2"/>
  <c r="H568" i="2"/>
  <c r="Y11" i="2"/>
  <c r="H437" i="2"/>
  <c r="J438" i="2"/>
  <c r="J333" i="2"/>
  <c r="H332" i="2"/>
  <c r="J260" i="2"/>
  <c r="H259" i="2"/>
  <c r="I159" i="2"/>
  <c r="I460" i="2"/>
  <c r="J160" i="2"/>
  <c r="H159" i="2"/>
  <c r="Z580" i="2"/>
  <c r="J580" i="3"/>
  <c r="I658" i="2"/>
  <c r="J627" i="2"/>
  <c r="H627" i="3" s="1"/>
  <c r="L627" i="3" s="1"/>
  <c r="J518" i="2"/>
  <c r="H518" i="3" s="1"/>
  <c r="L518" i="3" s="1"/>
  <c r="J501" i="2"/>
  <c r="H501" i="3" s="1"/>
  <c r="L501" i="3" s="1"/>
  <c r="J300" i="2"/>
  <c r="H300" i="3" s="1"/>
  <c r="L300" i="3" s="1"/>
  <c r="J267" i="2"/>
  <c r="H267" i="3" s="1"/>
  <c r="L267" i="3" s="1"/>
  <c r="J46" i="2"/>
  <c r="H46" i="3" s="1"/>
  <c r="L46" i="3" s="1"/>
  <c r="Z332" i="2"/>
  <c r="I112" i="2"/>
  <c r="Z737" i="2"/>
  <c r="J737" i="3"/>
  <c r="I545" i="2"/>
  <c r="J187" i="2"/>
  <c r="H187" i="3" s="1"/>
  <c r="L187" i="3" s="1"/>
  <c r="L439" i="3" l="1"/>
  <c r="J438" i="3"/>
  <c r="J437" i="3" s="1"/>
  <c r="L322" i="3"/>
  <c r="J321" i="3"/>
  <c r="J320" i="3" s="1"/>
  <c r="L297" i="3"/>
  <c r="J296" i="3"/>
  <c r="J295" i="3" s="1"/>
  <c r="L660" i="3"/>
  <c r="J659" i="3"/>
  <c r="J532" i="3"/>
  <c r="J697" i="3"/>
  <c r="J696" i="3" s="1"/>
  <c r="J428" i="3"/>
  <c r="J368" i="3"/>
  <c r="J367" i="3" s="1"/>
  <c r="J146" i="3"/>
  <c r="J145" i="3" s="1"/>
  <c r="J546" i="3"/>
  <c r="J545" i="3" s="1"/>
  <c r="J589" i="3"/>
  <c r="J588" i="3" s="1"/>
  <c r="L45" i="3"/>
  <c r="J44" i="3"/>
  <c r="J410" i="3"/>
  <c r="J409" i="3" s="1"/>
  <c r="J16" i="3"/>
  <c r="J15" i="3" s="1"/>
  <c r="X658" i="2"/>
  <c r="Z281" i="2"/>
  <c r="Z658" i="2"/>
  <c r="Z310" i="2"/>
  <c r="J309" i="3" s="1"/>
  <c r="J658" i="3"/>
  <c r="Z610" i="2"/>
  <c r="J609" i="3" s="1"/>
  <c r="X608" i="2"/>
  <c r="Z161" i="2"/>
  <c r="J160" i="3" s="1"/>
  <c r="X159" i="2"/>
  <c r="Z63" i="2"/>
  <c r="J62" i="3" s="1"/>
  <c r="X61" i="2"/>
  <c r="J427" i="3"/>
  <c r="Z295" i="2"/>
  <c r="Z367" i="2"/>
  <c r="Z427" i="2"/>
  <c r="X43" i="2"/>
  <c r="Z15" i="2"/>
  <c r="W11" i="2"/>
  <c r="Z145" i="2"/>
  <c r="Z588" i="2"/>
  <c r="Z545" i="2"/>
  <c r="J531" i="3"/>
  <c r="Z531" i="2"/>
  <c r="Z409" i="2"/>
  <c r="Z696" i="2"/>
  <c r="Z320" i="2"/>
  <c r="Z437" i="2"/>
  <c r="H88" i="3"/>
  <c r="J87" i="2"/>
  <c r="H581" i="3"/>
  <c r="J580" i="2"/>
  <c r="H62" i="3"/>
  <c r="J61" i="2"/>
  <c r="H368" i="3"/>
  <c r="J367" i="2"/>
  <c r="J43" i="3"/>
  <c r="H438" i="3"/>
  <c r="J437" i="2"/>
  <c r="H624" i="3"/>
  <c r="J623" i="2"/>
  <c r="H697" i="3"/>
  <c r="J696" i="2"/>
  <c r="H71" i="3"/>
  <c r="J70" i="2"/>
  <c r="H389" i="3"/>
  <c r="J388" i="2"/>
  <c r="H321" i="3"/>
  <c r="J320" i="2"/>
  <c r="H113" i="3"/>
  <c r="J112" i="2"/>
  <c r="H44" i="3"/>
  <c r="J43" i="2"/>
  <c r="Z43" i="2"/>
  <c r="H569" i="3"/>
  <c r="J568" i="2"/>
  <c r="H309" i="3"/>
  <c r="J308" i="2"/>
  <c r="H500" i="3"/>
  <c r="J499" i="2"/>
  <c r="H609" i="3"/>
  <c r="J608" i="2"/>
  <c r="H532" i="3"/>
  <c r="J531" i="2"/>
  <c r="J568" i="3"/>
  <c r="H146" i="3"/>
  <c r="J145" i="2"/>
  <c r="H202" i="3"/>
  <c r="J201" i="2"/>
  <c r="H333" i="3"/>
  <c r="J332" i="2"/>
  <c r="H160" i="3"/>
  <c r="J159" i="2"/>
  <c r="H641" i="3"/>
  <c r="J640" i="2"/>
  <c r="H185" i="3"/>
  <c r="J184" i="2"/>
  <c r="H738" i="3"/>
  <c r="J737" i="2"/>
  <c r="H346" i="3"/>
  <c r="J345" i="2"/>
  <c r="H410" i="3"/>
  <c r="J409" i="2"/>
  <c r="Z568" i="2"/>
  <c r="H489" i="3"/>
  <c r="J488" i="2"/>
  <c r="H248" i="3"/>
  <c r="J247" i="2"/>
  <c r="H25" i="3"/>
  <c r="J24" i="2"/>
  <c r="H517" i="3"/>
  <c r="J516" i="2"/>
  <c r="H546" i="3"/>
  <c r="J545" i="2"/>
  <c r="H428" i="3"/>
  <c r="J427" i="2"/>
  <c r="L642" i="3"/>
  <c r="L570" i="3"/>
  <c r="J640" i="3"/>
  <c r="H589" i="3"/>
  <c r="J588" i="2"/>
  <c r="H280" i="3"/>
  <c r="J279" i="2"/>
  <c r="H16" i="3"/>
  <c r="J15" i="2"/>
  <c r="H659" i="3"/>
  <c r="J658" i="2"/>
  <c r="H260" i="3"/>
  <c r="J259" i="2"/>
  <c r="I11" i="2"/>
  <c r="Z640" i="2"/>
  <c r="H11" i="2"/>
  <c r="H296" i="3"/>
  <c r="J295" i="2"/>
  <c r="N17" i="3"/>
  <c r="N15" i="3" s="1"/>
  <c r="N11" i="3" s="1"/>
  <c r="F18" i="4" s="1"/>
  <c r="AI15" i="2"/>
  <c r="H685" i="3"/>
  <c r="J684" i="2"/>
  <c r="H217" i="3"/>
  <c r="J216" i="2"/>
  <c r="H461" i="3"/>
  <c r="J460" i="2"/>
  <c r="L281" i="3" l="1"/>
  <c r="J280" i="3"/>
  <c r="Z279" i="2"/>
  <c r="X11" i="2"/>
  <c r="Z308" i="2"/>
  <c r="L310" i="3"/>
  <c r="J308" i="3"/>
  <c r="AI11" i="2"/>
  <c r="Z608" i="2"/>
  <c r="J279" i="3"/>
  <c r="Z61" i="2"/>
  <c r="Z159" i="2"/>
  <c r="I25" i="1"/>
  <c r="I27" i="1" s="1"/>
  <c r="Y76" i="1" s="1"/>
  <c r="J11" i="2"/>
  <c r="H24" i="3"/>
  <c r="L25" i="3"/>
  <c r="L24" i="3" s="1"/>
  <c r="P24" i="3" s="1"/>
  <c r="H145" i="3"/>
  <c r="L146" i="3"/>
  <c r="L145" i="3" s="1"/>
  <c r="P145" i="3" s="1"/>
  <c r="H216" i="3"/>
  <c r="L217" i="3"/>
  <c r="L216" i="3" s="1"/>
  <c r="P216" i="3" s="1"/>
  <c r="L16" i="3"/>
  <c r="L15" i="3" s="1"/>
  <c r="P15" i="3" s="1"/>
  <c r="H15" i="3"/>
  <c r="L346" i="3"/>
  <c r="L345" i="3" s="1"/>
  <c r="P345" i="3" s="1"/>
  <c r="H345" i="3"/>
  <c r="L160" i="3"/>
  <c r="H159" i="3"/>
  <c r="H367" i="3"/>
  <c r="L368" i="3"/>
  <c r="L367" i="3" s="1"/>
  <c r="P367" i="3" s="1"/>
  <c r="L44" i="3"/>
  <c r="L43" i="3" s="1"/>
  <c r="P43" i="3" s="1"/>
  <c r="H43" i="3"/>
  <c r="H70" i="3"/>
  <c r="L71" i="3"/>
  <c r="L70" i="3" s="1"/>
  <c r="P70" i="3" s="1"/>
  <c r="H427" i="3"/>
  <c r="L428" i="3"/>
  <c r="L427" i="3" s="1"/>
  <c r="P427" i="3" s="1"/>
  <c r="H247" i="3"/>
  <c r="L248" i="3"/>
  <c r="L247" i="3" s="1"/>
  <c r="P247" i="3" s="1"/>
  <c r="L309" i="3"/>
  <c r="H308" i="3"/>
  <c r="L113" i="3"/>
  <c r="L112" i="3" s="1"/>
  <c r="P112" i="3" s="1"/>
  <c r="H112" i="3"/>
  <c r="H696" i="3"/>
  <c r="L697" i="3"/>
  <c r="L696" i="3" s="1"/>
  <c r="P696" i="3" s="1"/>
  <c r="L280" i="3"/>
  <c r="L279" i="3" s="1"/>
  <c r="P279" i="3" s="1"/>
  <c r="H279" i="3"/>
  <c r="H737" i="3"/>
  <c r="L738" i="3"/>
  <c r="L737" i="3" s="1"/>
  <c r="P737" i="3" s="1"/>
  <c r="L333" i="3"/>
  <c r="L332" i="3" s="1"/>
  <c r="P332" i="3" s="1"/>
  <c r="H332" i="3"/>
  <c r="H531" i="3"/>
  <c r="L532" i="3"/>
  <c r="L531" i="3" s="1"/>
  <c r="P531" i="3" s="1"/>
  <c r="L62" i="3"/>
  <c r="H61" i="3"/>
  <c r="L569" i="3"/>
  <c r="L568" i="3" s="1"/>
  <c r="P568" i="3" s="1"/>
  <c r="H568" i="3"/>
  <c r="L321" i="3"/>
  <c r="L320" i="3" s="1"/>
  <c r="P320" i="3" s="1"/>
  <c r="H320" i="3"/>
  <c r="L624" i="3"/>
  <c r="L623" i="3" s="1"/>
  <c r="P623" i="3" s="1"/>
  <c r="H623" i="3"/>
  <c r="L546" i="3"/>
  <c r="L545" i="3" s="1"/>
  <c r="P545" i="3" s="1"/>
  <c r="H545" i="3"/>
  <c r="L489" i="3"/>
  <c r="L488" i="3" s="1"/>
  <c r="P488" i="3" s="1"/>
  <c r="H488" i="3"/>
  <c r="L581" i="3"/>
  <c r="L580" i="3" s="1"/>
  <c r="P580" i="3" s="1"/>
  <c r="H580" i="3"/>
  <c r="L260" i="3"/>
  <c r="L259" i="3" s="1"/>
  <c r="P259" i="3" s="1"/>
  <c r="H259" i="3"/>
  <c r="H588" i="3"/>
  <c r="L589" i="3"/>
  <c r="L588" i="3" s="1"/>
  <c r="P588" i="3" s="1"/>
  <c r="H184" i="3"/>
  <c r="L185" i="3"/>
  <c r="L184" i="3" s="1"/>
  <c r="P184" i="3" s="1"/>
  <c r="L609" i="3"/>
  <c r="H608" i="3"/>
  <c r="H516" i="3"/>
  <c r="L517" i="3"/>
  <c r="L516" i="3" s="1"/>
  <c r="P516" i="3" s="1"/>
  <c r="L202" i="3"/>
  <c r="L201" i="3" s="1"/>
  <c r="P201" i="3" s="1"/>
  <c r="H201" i="3"/>
  <c r="L389" i="3"/>
  <c r="L388" i="3" s="1"/>
  <c r="P388" i="3" s="1"/>
  <c r="H388" i="3"/>
  <c r="L438" i="3"/>
  <c r="L437" i="3" s="1"/>
  <c r="P437" i="3" s="1"/>
  <c r="H437" i="3"/>
  <c r="L685" i="3"/>
  <c r="L684" i="3" s="1"/>
  <c r="P684" i="3" s="1"/>
  <c r="H684" i="3"/>
  <c r="L461" i="3"/>
  <c r="L460" i="3" s="1"/>
  <c r="P460" i="3" s="1"/>
  <c r="H460" i="3"/>
  <c r="L296" i="3"/>
  <c r="L295" i="3" s="1"/>
  <c r="P295" i="3" s="1"/>
  <c r="H295" i="3"/>
  <c r="L659" i="3"/>
  <c r="L658" i="3" s="1"/>
  <c r="P658" i="3" s="1"/>
  <c r="H658" i="3"/>
  <c r="L410" i="3"/>
  <c r="L409" i="3" s="1"/>
  <c r="P409" i="3" s="1"/>
  <c r="H409" i="3"/>
  <c r="H640" i="3"/>
  <c r="L641" i="3"/>
  <c r="L640" i="3" s="1"/>
  <c r="P640" i="3" s="1"/>
  <c r="H499" i="3"/>
  <c r="L500" i="3"/>
  <c r="L499" i="3" s="1"/>
  <c r="P499" i="3" s="1"/>
  <c r="L88" i="3"/>
  <c r="L87" i="3" s="1"/>
  <c r="P87" i="3" s="1"/>
  <c r="H87" i="3"/>
  <c r="Y77" i="1" l="1"/>
  <c r="Y78" i="1"/>
  <c r="L308" i="3"/>
  <c r="P308" i="3" s="1"/>
  <c r="Z11" i="2"/>
  <c r="F20" i="4" s="1"/>
  <c r="J608" i="3"/>
  <c r="L610" i="3"/>
  <c r="L608" i="3" s="1"/>
  <c r="P608" i="3" s="1"/>
  <c r="L161" i="3"/>
  <c r="L159" i="3" s="1"/>
  <c r="P159" i="3" s="1"/>
  <c r="J159" i="3"/>
  <c r="L63" i="3"/>
  <c r="L61" i="3" s="1"/>
  <c r="P61" i="3" s="1"/>
  <c r="J61" i="3"/>
  <c r="H11" i="3"/>
  <c r="F12" i="4" s="1"/>
  <c r="F28" i="4" l="1"/>
  <c r="Y79" i="1"/>
  <c r="J11" i="3"/>
  <c r="L11" i="3"/>
  <c r="F8" i="4" s="1"/>
  <c r="P11" i="3"/>
  <c r="O8" i="4" l="1"/>
  <c r="F30" i="4"/>
  <c r="O14" i="4" l="1"/>
  <c r="Q14" i="4" s="1"/>
  <c r="O12" i="4"/>
  <c r="Q12" i="4" s="1"/>
  <c r="O20" i="4"/>
  <c r="Q20" i="4" s="1"/>
  <c r="I76" i="10" s="1"/>
  <c r="O18" i="4"/>
  <c r="Q18" i="4" s="1"/>
  <c r="O26" i="4"/>
  <c r="Q26" i="4" s="1"/>
  <c r="I92" i="10" s="1"/>
  <c r="O16" i="4"/>
  <c r="Q16" i="4" s="1"/>
  <c r="O24" i="4"/>
  <c r="Q24" i="4" s="1"/>
  <c r="I88" i="10" s="1"/>
  <c r="O22" i="4"/>
  <c r="Q22" i="4" s="1"/>
  <c r="I84" i="10" s="1"/>
  <c r="I86" i="10" l="1"/>
  <c r="I85" i="10"/>
  <c r="AO742" i="11"/>
  <c r="AO746" i="11"/>
  <c r="AO739" i="11"/>
  <c r="AO743" i="11"/>
  <c r="AO747" i="11"/>
  <c r="AO699" i="11"/>
  <c r="AO703" i="11"/>
  <c r="AO740" i="11"/>
  <c r="AO744" i="11"/>
  <c r="AO748" i="11"/>
  <c r="AO700" i="11"/>
  <c r="AO701" i="11"/>
  <c r="AO706" i="11"/>
  <c r="AO710" i="11"/>
  <c r="AO714" i="11"/>
  <c r="AO718" i="11"/>
  <c r="AO722" i="11"/>
  <c r="AO726" i="11"/>
  <c r="AO730" i="11"/>
  <c r="AO734" i="11"/>
  <c r="AO688" i="11"/>
  <c r="AO692" i="11"/>
  <c r="AO661" i="11"/>
  <c r="AO665" i="11"/>
  <c r="AO669" i="11"/>
  <c r="AO673" i="11"/>
  <c r="AO677" i="11"/>
  <c r="AO681" i="11"/>
  <c r="AO644" i="11"/>
  <c r="AO648" i="11"/>
  <c r="AO652" i="11"/>
  <c r="AO656" i="11"/>
  <c r="AO628" i="11"/>
  <c r="AO632" i="11"/>
  <c r="AO636" i="11"/>
  <c r="AO611" i="11"/>
  <c r="AO615" i="11"/>
  <c r="AO619" i="11"/>
  <c r="AO591" i="11"/>
  <c r="AO595" i="11"/>
  <c r="AO599" i="11"/>
  <c r="AO603" i="11"/>
  <c r="AO590" i="11"/>
  <c r="AO586" i="11"/>
  <c r="AO573" i="11"/>
  <c r="AO577" i="11"/>
  <c r="AO549" i="11"/>
  <c r="AO553" i="11"/>
  <c r="AO557" i="11"/>
  <c r="AO561" i="11"/>
  <c r="AO565" i="11"/>
  <c r="AO535" i="11"/>
  <c r="AO539" i="11"/>
  <c r="AO543" i="11"/>
  <c r="AO521" i="11"/>
  <c r="AO525" i="11"/>
  <c r="AO529" i="11"/>
  <c r="AO504" i="11"/>
  <c r="AO508" i="11"/>
  <c r="AO512" i="11"/>
  <c r="AO491" i="11"/>
  <c r="AO495" i="11"/>
  <c r="AO463" i="11"/>
  <c r="AO467" i="11"/>
  <c r="AO471" i="11"/>
  <c r="AO475" i="11"/>
  <c r="AO479" i="11"/>
  <c r="AO483" i="11"/>
  <c r="AO462" i="11"/>
  <c r="AO443" i="11"/>
  <c r="AO447" i="11"/>
  <c r="AO451" i="11"/>
  <c r="AO455" i="11"/>
  <c r="AO439" i="11"/>
  <c r="AO433" i="11"/>
  <c r="AO412" i="11"/>
  <c r="AO416" i="11"/>
  <c r="AO420" i="11"/>
  <c r="AO424" i="11"/>
  <c r="AO392" i="11"/>
  <c r="AO396" i="11"/>
  <c r="AO400" i="11"/>
  <c r="AO404" i="11"/>
  <c r="AO390" i="11"/>
  <c r="AO373" i="11"/>
  <c r="AO377" i="11"/>
  <c r="AO381" i="11"/>
  <c r="AO385" i="11"/>
  <c r="AO349" i="11"/>
  <c r="AO353" i="11"/>
  <c r="AO357" i="11"/>
  <c r="AO361" i="11"/>
  <c r="AO365" i="11"/>
  <c r="AO337" i="11"/>
  <c r="AO341" i="11"/>
  <c r="AO323" i="11"/>
  <c r="AO327" i="11"/>
  <c r="AO322" i="11"/>
  <c r="AO314" i="11"/>
  <c r="AO318" i="11"/>
  <c r="N309" i="12" s="1"/>
  <c r="AO300" i="11"/>
  <c r="AO304" i="11"/>
  <c r="AO282" i="11"/>
  <c r="AO286" i="11"/>
  <c r="AO290" i="11"/>
  <c r="AO281" i="11"/>
  <c r="AO265" i="11"/>
  <c r="AO269" i="11"/>
  <c r="AO273" i="11"/>
  <c r="AO277" i="11"/>
  <c r="AO252" i="11"/>
  <c r="AO256" i="11"/>
  <c r="AO220" i="11"/>
  <c r="AO224" i="11"/>
  <c r="AO228" i="11"/>
  <c r="AO232" i="11"/>
  <c r="AO236" i="11"/>
  <c r="AO240" i="11"/>
  <c r="AO244" i="11"/>
  <c r="AO205" i="11"/>
  <c r="AO209" i="11"/>
  <c r="AO213" i="11"/>
  <c r="AO188" i="11"/>
  <c r="AO192" i="11"/>
  <c r="AO196" i="11"/>
  <c r="AO186" i="11"/>
  <c r="AO165" i="11"/>
  <c r="AO169" i="11"/>
  <c r="AO173" i="11"/>
  <c r="AO177" i="11"/>
  <c r="AO181" i="11"/>
  <c r="AO149" i="11"/>
  <c r="AO153" i="11"/>
  <c r="AO157" i="11"/>
  <c r="AO741" i="11"/>
  <c r="AO702" i="11"/>
  <c r="AO707" i="11"/>
  <c r="AO711" i="11"/>
  <c r="AO715" i="11"/>
  <c r="AO719" i="11"/>
  <c r="AO723" i="11"/>
  <c r="AO727" i="11"/>
  <c r="AO731" i="11"/>
  <c r="AO735" i="11"/>
  <c r="AO689" i="11"/>
  <c r="AO693" i="11"/>
  <c r="AO662" i="11"/>
  <c r="AO666" i="11"/>
  <c r="AO670" i="11"/>
  <c r="AO674" i="11"/>
  <c r="AO678" i="11"/>
  <c r="AO682" i="11"/>
  <c r="AO645" i="11"/>
  <c r="AO649" i="11"/>
  <c r="AO653" i="11"/>
  <c r="AO642" i="11"/>
  <c r="AO629" i="11"/>
  <c r="AO633" i="11"/>
  <c r="AO637" i="11"/>
  <c r="AO612" i="11"/>
  <c r="AO616" i="11"/>
  <c r="AO620" i="11"/>
  <c r="AO592" i="11"/>
  <c r="AO596" i="11"/>
  <c r="AO600" i="11"/>
  <c r="AO604" i="11"/>
  <c r="AO583" i="11"/>
  <c r="AO582" i="11"/>
  <c r="AO574" i="11"/>
  <c r="AO578" i="11"/>
  <c r="AO550" i="11"/>
  <c r="AO554" i="11"/>
  <c r="AO558" i="11"/>
  <c r="AO562" i="11"/>
  <c r="AO566" i="11"/>
  <c r="AO536" i="11"/>
  <c r="AO540" i="11"/>
  <c r="AO533" i="11"/>
  <c r="AO522" i="11"/>
  <c r="AO526" i="11"/>
  <c r="AO518" i="11"/>
  <c r="AO505" i="11"/>
  <c r="AO509" i="11"/>
  <c r="AO513" i="11"/>
  <c r="AO492" i="11"/>
  <c r="AO496" i="11"/>
  <c r="AO464" i="11"/>
  <c r="AO468" i="11"/>
  <c r="AO472" i="11"/>
  <c r="AO476" i="11"/>
  <c r="AO480" i="11"/>
  <c r="AO484" i="11"/>
  <c r="AO440" i="11"/>
  <c r="AO444" i="11"/>
  <c r="AO448" i="11"/>
  <c r="AO452" i="11"/>
  <c r="AO456" i="11"/>
  <c r="AO430" i="11"/>
  <c r="AO434" i="11"/>
  <c r="AO413" i="11"/>
  <c r="AO417" i="11"/>
  <c r="AO421" i="11"/>
  <c r="AO425" i="11"/>
  <c r="AO393" i="11"/>
  <c r="AO397" i="11"/>
  <c r="AO401" i="11"/>
  <c r="AO405" i="11"/>
  <c r="AO370" i="11"/>
  <c r="AO374" i="11"/>
  <c r="AO378" i="11"/>
  <c r="AO382" i="11"/>
  <c r="AO386" i="11"/>
  <c r="AO350" i="11"/>
  <c r="AO354" i="11"/>
  <c r="AO358" i="11"/>
  <c r="AO362" i="11"/>
  <c r="AO347" i="11"/>
  <c r="AO338" i="11"/>
  <c r="AO342" i="11"/>
  <c r="AO324" i="11"/>
  <c r="AO328" i="11"/>
  <c r="AO311" i="11"/>
  <c r="AO315" i="11"/>
  <c r="AO310" i="11"/>
  <c r="AO301" i="11"/>
  <c r="AO305" i="11"/>
  <c r="AO283" i="11"/>
  <c r="AO287" i="11"/>
  <c r="AO291" i="11"/>
  <c r="AO262" i="11"/>
  <c r="AO266" i="11"/>
  <c r="AO270" i="11"/>
  <c r="AO274" i="11"/>
  <c r="AO261" i="11"/>
  <c r="AO253" i="11"/>
  <c r="AO257" i="11"/>
  <c r="AO221" i="11"/>
  <c r="AO225" i="11"/>
  <c r="AO229" i="11"/>
  <c r="AO233" i="11"/>
  <c r="AO237" i="11"/>
  <c r="AO241" i="11"/>
  <c r="AO245" i="11"/>
  <c r="AO206" i="11"/>
  <c r="AO210" i="11"/>
  <c r="AO214" i="11"/>
  <c r="AO189" i="11"/>
  <c r="AO193" i="11"/>
  <c r="AO197" i="11"/>
  <c r="AO162" i="11"/>
  <c r="AO166" i="11"/>
  <c r="AO745" i="11"/>
  <c r="AO704" i="11"/>
  <c r="AO708" i="11"/>
  <c r="AO712" i="11"/>
  <c r="AO716" i="11"/>
  <c r="AO720" i="11"/>
  <c r="AO724" i="11"/>
  <c r="AO728" i="11"/>
  <c r="AO732" i="11"/>
  <c r="AO698" i="11"/>
  <c r="AO690" i="11"/>
  <c r="AO694" i="11"/>
  <c r="AO663" i="11"/>
  <c r="AO667" i="11"/>
  <c r="AO671" i="11"/>
  <c r="AO675" i="11"/>
  <c r="AO679" i="11"/>
  <c r="AO660" i="11"/>
  <c r="AO646" i="11"/>
  <c r="AO650" i="11"/>
  <c r="AO654" i="11"/>
  <c r="AO626" i="11"/>
  <c r="AO630" i="11"/>
  <c r="AO634" i="11"/>
  <c r="AO638" i="11"/>
  <c r="AO613" i="11"/>
  <c r="AO617" i="11"/>
  <c r="AO621" i="11"/>
  <c r="AO593" i="11"/>
  <c r="AO597" i="11"/>
  <c r="AO601" i="11"/>
  <c r="AO605" i="11"/>
  <c r="AO584" i="11"/>
  <c r="AO571" i="11"/>
  <c r="AO575" i="11"/>
  <c r="AO570" i="11"/>
  <c r="AO551" i="11"/>
  <c r="AO555" i="11"/>
  <c r="AO559" i="11"/>
  <c r="AO563" i="11"/>
  <c r="AO547" i="11"/>
  <c r="AO537" i="11"/>
  <c r="AO541" i="11"/>
  <c r="AO519" i="11"/>
  <c r="AO523" i="11"/>
  <c r="AO527" i="11"/>
  <c r="AO502" i="11"/>
  <c r="AO506" i="11"/>
  <c r="AO510" i="11"/>
  <c r="AO514" i="11"/>
  <c r="AO493" i="11"/>
  <c r="AO497" i="11"/>
  <c r="AO465" i="11"/>
  <c r="AO469" i="11"/>
  <c r="AO473" i="11"/>
  <c r="AO477" i="11"/>
  <c r="AO481" i="11"/>
  <c r="AO485" i="11"/>
  <c r="AO441" i="11"/>
  <c r="AO445" i="11"/>
  <c r="AO449" i="11"/>
  <c r="AO453" i="11"/>
  <c r="AO457" i="11"/>
  <c r="AO431" i="11"/>
  <c r="AO435" i="11"/>
  <c r="AO414" i="11"/>
  <c r="AO418" i="11"/>
  <c r="AO422" i="11"/>
  <c r="AO411" i="11"/>
  <c r="AO394" i="11"/>
  <c r="AO398" i="11"/>
  <c r="AO402" i="11"/>
  <c r="AO406" i="11"/>
  <c r="AO371" i="11"/>
  <c r="AO375" i="11"/>
  <c r="AO379" i="11"/>
  <c r="AO383" i="11"/>
  <c r="AO369" i="11"/>
  <c r="AO351" i="11"/>
  <c r="AO355" i="11"/>
  <c r="AO359" i="11"/>
  <c r="AO363" i="11"/>
  <c r="AO335" i="11"/>
  <c r="AO339" i="11"/>
  <c r="AO343" i="11"/>
  <c r="AO325" i="11"/>
  <c r="AO329" i="11"/>
  <c r="AO312" i="11"/>
  <c r="AO316" i="11"/>
  <c r="AO298" i="11"/>
  <c r="AO302" i="11"/>
  <c r="AO306" i="11"/>
  <c r="AO284" i="11"/>
  <c r="AO288" i="11"/>
  <c r="AO292" i="11"/>
  <c r="AO263" i="11"/>
  <c r="AO267" i="11"/>
  <c r="AO271" i="11"/>
  <c r="AO275" i="11"/>
  <c r="AO250" i="11"/>
  <c r="AO254" i="11"/>
  <c r="AO249" i="11"/>
  <c r="AO222" i="11"/>
  <c r="AO226" i="11"/>
  <c r="AO230" i="11"/>
  <c r="AO234" i="11"/>
  <c r="AO238" i="11"/>
  <c r="AO242" i="11"/>
  <c r="AO218" i="11"/>
  <c r="AO207" i="11"/>
  <c r="AO211" i="11"/>
  <c r="AO203" i="11"/>
  <c r="AO190" i="11"/>
  <c r="AO194" i="11"/>
  <c r="AO198" i="11"/>
  <c r="AO163" i="11"/>
  <c r="AO167" i="11"/>
  <c r="AO171" i="11"/>
  <c r="AO175" i="11"/>
  <c r="AO179" i="11"/>
  <c r="AO161" i="11"/>
  <c r="AO151" i="11"/>
  <c r="AO155" i="11"/>
  <c r="AO749" i="11"/>
  <c r="AO705" i="11"/>
  <c r="AO709" i="11"/>
  <c r="AO713" i="11"/>
  <c r="AO717" i="11"/>
  <c r="AO721" i="11"/>
  <c r="AO725" i="11"/>
  <c r="AO729" i="11"/>
  <c r="AO733" i="11"/>
  <c r="AO687" i="11"/>
  <c r="AO691" i="11"/>
  <c r="AO686" i="11"/>
  <c r="AO664" i="11"/>
  <c r="AO668" i="11"/>
  <c r="AO672" i="11"/>
  <c r="AO676" i="11"/>
  <c r="AO680" i="11"/>
  <c r="AO643" i="11"/>
  <c r="AO647" i="11"/>
  <c r="AO651" i="11"/>
  <c r="AO655" i="11"/>
  <c r="AO627" i="11"/>
  <c r="AO631" i="11"/>
  <c r="AO635" i="11"/>
  <c r="AO625" i="11"/>
  <c r="AO614" i="11"/>
  <c r="AO618" i="11"/>
  <c r="AO610" i="11"/>
  <c r="AO594" i="11"/>
  <c r="AO598" i="11"/>
  <c r="AO602" i="11"/>
  <c r="AO606" i="11"/>
  <c r="AO585" i="11"/>
  <c r="AO572" i="11"/>
  <c r="AO576" i="11"/>
  <c r="AO548" i="11"/>
  <c r="AO552" i="11"/>
  <c r="AO556" i="11"/>
  <c r="AO560" i="11"/>
  <c r="AO534" i="11"/>
  <c r="AO524" i="11"/>
  <c r="AO511" i="11"/>
  <c r="AO466" i="11"/>
  <c r="AO482" i="11"/>
  <c r="AO450" i="11"/>
  <c r="AO429" i="11"/>
  <c r="AO391" i="11"/>
  <c r="AO407" i="11"/>
  <c r="AO384" i="11"/>
  <c r="AO360" i="11"/>
  <c r="AO334" i="11"/>
  <c r="AO317" i="11"/>
  <c r="AO285" i="11"/>
  <c r="AO268" i="11"/>
  <c r="AO255" i="11"/>
  <c r="AO231" i="11"/>
  <c r="AO204" i="11"/>
  <c r="AO191" i="11"/>
  <c r="AO168" i="11"/>
  <c r="AO176" i="11"/>
  <c r="AO148" i="11"/>
  <c r="AO156" i="11"/>
  <c r="AO117" i="11"/>
  <c r="AO121" i="11"/>
  <c r="AO125" i="11"/>
  <c r="AO129" i="11"/>
  <c r="AO133" i="11"/>
  <c r="AO137" i="11"/>
  <c r="AO141" i="11"/>
  <c r="AO90" i="11"/>
  <c r="AO94" i="11"/>
  <c r="AO98" i="11"/>
  <c r="AO102" i="11"/>
  <c r="AO106" i="11"/>
  <c r="AO110" i="11"/>
  <c r="AO75" i="11"/>
  <c r="AO79" i="11"/>
  <c r="AO83" i="11"/>
  <c r="AO64" i="11"/>
  <c r="AO68" i="11"/>
  <c r="N62" i="12" s="1"/>
  <c r="AO48" i="11"/>
  <c r="AO52" i="11"/>
  <c r="AO56" i="11"/>
  <c r="AO45" i="11"/>
  <c r="AO30" i="11"/>
  <c r="AO34" i="11"/>
  <c r="AO38" i="11"/>
  <c r="AO26" i="11"/>
  <c r="AO19" i="11"/>
  <c r="AL748" i="11"/>
  <c r="AL744" i="11"/>
  <c r="AL740" i="11"/>
  <c r="AL733" i="11"/>
  <c r="AL729" i="11"/>
  <c r="AL725" i="11"/>
  <c r="AL721" i="11"/>
  <c r="AL717" i="11"/>
  <c r="AL713" i="11"/>
  <c r="AL709" i="11"/>
  <c r="AL705" i="11"/>
  <c r="AL701" i="11"/>
  <c r="AL694" i="11"/>
  <c r="AL690" i="11"/>
  <c r="AL686" i="11"/>
  <c r="AL679" i="11"/>
  <c r="AL675" i="11"/>
  <c r="AL671" i="11"/>
  <c r="AL667" i="11"/>
  <c r="AL663" i="11"/>
  <c r="AL656" i="11"/>
  <c r="AL652" i="11"/>
  <c r="AL648" i="11"/>
  <c r="AL644" i="11"/>
  <c r="AL637" i="11"/>
  <c r="AL633" i="11"/>
  <c r="AL629" i="11"/>
  <c r="AL625" i="11"/>
  <c r="AL618" i="11"/>
  <c r="AL614" i="11"/>
  <c r="AL610" i="11"/>
  <c r="AL603" i="11"/>
  <c r="AL599" i="11"/>
  <c r="AL595" i="11"/>
  <c r="AL591" i="11"/>
  <c r="AL584" i="11"/>
  <c r="AL577" i="11"/>
  <c r="AL573" i="11"/>
  <c r="AL566" i="11"/>
  <c r="AL562" i="11"/>
  <c r="AL558" i="11"/>
  <c r="AL554" i="11"/>
  <c r="AL550" i="11"/>
  <c r="AL543" i="11"/>
  <c r="AL539" i="11"/>
  <c r="AL535" i="11"/>
  <c r="AL528" i="11"/>
  <c r="AL524" i="11"/>
  <c r="AL520" i="11"/>
  <c r="AL513" i="11"/>
  <c r="AL509" i="11"/>
  <c r="AL505" i="11"/>
  <c r="AL501" i="11"/>
  <c r="AL494" i="11"/>
  <c r="AL490" i="11"/>
  <c r="AL483" i="11"/>
  <c r="AL479" i="11"/>
  <c r="AL475" i="11"/>
  <c r="AL471" i="11"/>
  <c r="AL467" i="11"/>
  <c r="AL463" i="11"/>
  <c r="AL456" i="11"/>
  <c r="AL452" i="11"/>
  <c r="AL448" i="11"/>
  <c r="AL444" i="11"/>
  <c r="AL440" i="11"/>
  <c r="AL433" i="11"/>
  <c r="AL429" i="11"/>
  <c r="AL422" i="11"/>
  <c r="AL418" i="11"/>
  <c r="AL414" i="11"/>
  <c r="AL407" i="11"/>
  <c r="AL403" i="11"/>
  <c r="AL399" i="11"/>
  <c r="AL395" i="11"/>
  <c r="AL391" i="11"/>
  <c r="AL384" i="11"/>
  <c r="AL380" i="11"/>
  <c r="AL376" i="11"/>
  <c r="AL372" i="11"/>
  <c r="AL365" i="11"/>
  <c r="AL361" i="11"/>
  <c r="AL357" i="11"/>
  <c r="AL353" i="11"/>
  <c r="AL349" i="11"/>
  <c r="AL342" i="11"/>
  <c r="AL338" i="11"/>
  <c r="AL334" i="11"/>
  <c r="AL327" i="11"/>
  <c r="AL323" i="11"/>
  <c r="AL316" i="11"/>
  <c r="AL312" i="11"/>
  <c r="AL305" i="11"/>
  <c r="AL301" i="11"/>
  <c r="AL297" i="11"/>
  <c r="AL290" i="11"/>
  <c r="AL286" i="11"/>
  <c r="AL282" i="11"/>
  <c r="AL275" i="11"/>
  <c r="AL271" i="11"/>
  <c r="AL267" i="11"/>
  <c r="AL263" i="11"/>
  <c r="AL256" i="11"/>
  <c r="AL252" i="11"/>
  <c r="AL245" i="11"/>
  <c r="AL241" i="11"/>
  <c r="AL237" i="11"/>
  <c r="AL233" i="11"/>
  <c r="AL229" i="11"/>
  <c r="AL225" i="11"/>
  <c r="AL221" i="11"/>
  <c r="AL214" i="11"/>
  <c r="AL210" i="11"/>
  <c r="AL206" i="11"/>
  <c r="AL199" i="11"/>
  <c r="AL195" i="11"/>
  <c r="AL191" i="11"/>
  <c r="AL187" i="11"/>
  <c r="AL180" i="11"/>
  <c r="AL176" i="11"/>
  <c r="AO538" i="11"/>
  <c r="AO528" i="11"/>
  <c r="AO501" i="11"/>
  <c r="AO470" i="11"/>
  <c r="AO486" i="11"/>
  <c r="AO454" i="11"/>
  <c r="AO415" i="11"/>
  <c r="AO395" i="11"/>
  <c r="AO372" i="11"/>
  <c r="AO348" i="11"/>
  <c r="AO364" i="11"/>
  <c r="AO326" i="11"/>
  <c r="AO299" i="11"/>
  <c r="AO289" i="11"/>
  <c r="AO272" i="11"/>
  <c r="AO219" i="11"/>
  <c r="AO235" i="11"/>
  <c r="AO208" i="11"/>
  <c r="AO195" i="11"/>
  <c r="AO170" i="11"/>
  <c r="AO178" i="11"/>
  <c r="AO150" i="11"/>
  <c r="AO147" i="11"/>
  <c r="AO118" i="11"/>
  <c r="AO122" i="11"/>
  <c r="AO126" i="11"/>
  <c r="AO130" i="11"/>
  <c r="AO134" i="11"/>
  <c r="AO138" i="11"/>
  <c r="AO142" i="11"/>
  <c r="AO91" i="11"/>
  <c r="AO95" i="11"/>
  <c r="AO99" i="11"/>
  <c r="AO103" i="11"/>
  <c r="AO107" i="11"/>
  <c r="AO89" i="11"/>
  <c r="AO76" i="11"/>
  <c r="AO80" i="11"/>
  <c r="AO84" i="11"/>
  <c r="AO65" i="11"/>
  <c r="AO63" i="11"/>
  <c r="AO49" i="11"/>
  <c r="AO53" i="11"/>
  <c r="AO57" i="11"/>
  <c r="AO27" i="11"/>
  <c r="AO31" i="11"/>
  <c r="AO35" i="11"/>
  <c r="AO39" i="11"/>
  <c r="AO20" i="11"/>
  <c r="AO18" i="11"/>
  <c r="AL747" i="11"/>
  <c r="AL743" i="11"/>
  <c r="AL739" i="11"/>
  <c r="AL732" i="11"/>
  <c r="AL728" i="11"/>
  <c r="AL724" i="11"/>
  <c r="AL720" i="11"/>
  <c r="AL716" i="11"/>
  <c r="AL712" i="11"/>
  <c r="AL708" i="11"/>
  <c r="AL704" i="11"/>
  <c r="AL700" i="11"/>
  <c r="AL693" i="11"/>
  <c r="AL689" i="11"/>
  <c r="AL682" i="11"/>
  <c r="AL678" i="11"/>
  <c r="AL674" i="11"/>
  <c r="AL670" i="11"/>
  <c r="AL666" i="11"/>
  <c r="AL662" i="11"/>
  <c r="AL655" i="11"/>
  <c r="AL651" i="11"/>
  <c r="AL647" i="11"/>
  <c r="AL643" i="11"/>
  <c r="AL636" i="11"/>
  <c r="AL632" i="11"/>
  <c r="AL628" i="11"/>
  <c r="AL621" i="11"/>
  <c r="AL617" i="11"/>
  <c r="AL613" i="11"/>
  <c r="AL606" i="11"/>
  <c r="AL602" i="11"/>
  <c r="AL598" i="11"/>
  <c r="AL594" i="11"/>
  <c r="AL590" i="11"/>
  <c r="AL583" i="11"/>
  <c r="AL576" i="11"/>
  <c r="AL572" i="11"/>
  <c r="AL565" i="11"/>
  <c r="AL561" i="11"/>
  <c r="AL557" i="11"/>
  <c r="AL553" i="11"/>
  <c r="AL549" i="11"/>
  <c r="AL542" i="11"/>
  <c r="AL538" i="11"/>
  <c r="AL534" i="11"/>
  <c r="AL527" i="11"/>
  <c r="AL523" i="11"/>
  <c r="AL519" i="11"/>
  <c r="AL512" i="11"/>
  <c r="AL508" i="11"/>
  <c r="AL504" i="11"/>
  <c r="AL497" i="11"/>
  <c r="AL493" i="11"/>
  <c r="AL486" i="11"/>
  <c r="AL482" i="11"/>
  <c r="AL478" i="11"/>
  <c r="AL474" i="11"/>
  <c r="AL470" i="11"/>
  <c r="AL466" i="11"/>
  <c r="AL462" i="11"/>
  <c r="AL455" i="11"/>
  <c r="AL451" i="11"/>
  <c r="AL447" i="11"/>
  <c r="AL443" i="11"/>
  <c r="AL439" i="11"/>
  <c r="AL432" i="11"/>
  <c r="AL425" i="11"/>
  <c r="AL421" i="11"/>
  <c r="AL417" i="11"/>
  <c r="AL413" i="11"/>
  <c r="AL406" i="11"/>
  <c r="AL402" i="11"/>
  <c r="AL398" i="11"/>
  <c r="AL394" i="11"/>
  <c r="AL390" i="11"/>
  <c r="AL383" i="11"/>
  <c r="AL379" i="11"/>
  <c r="AL375" i="11"/>
  <c r="AL371" i="11"/>
  <c r="AL364" i="11"/>
  <c r="AL360" i="11"/>
  <c r="AL356" i="11"/>
  <c r="AL352" i="11"/>
  <c r="AL348" i="11"/>
  <c r="AL341" i="11"/>
  <c r="AL337" i="11"/>
  <c r="AL330" i="11"/>
  <c r="AL326" i="11"/>
  <c r="AL322" i="11"/>
  <c r="AL315" i="11"/>
  <c r="AL311" i="11"/>
  <c r="AL304" i="11"/>
  <c r="AL300" i="11"/>
  <c r="AL293" i="11"/>
  <c r="AL289" i="11"/>
  <c r="AL285" i="11"/>
  <c r="AL281" i="11"/>
  <c r="AL274" i="11"/>
  <c r="AL270" i="11"/>
  <c r="AL266" i="11"/>
  <c r="AL262" i="11"/>
  <c r="AL255" i="11"/>
  <c r="AL251" i="11"/>
  <c r="AL244" i="11"/>
  <c r="AL240" i="11"/>
  <c r="AL236" i="11"/>
  <c r="AL232" i="11"/>
  <c r="AL228" i="11"/>
  <c r="AL224" i="11"/>
  <c r="AL220" i="11"/>
  <c r="AL213" i="11"/>
  <c r="AL209" i="11"/>
  <c r="AL205" i="11"/>
  <c r="AL198" i="11"/>
  <c r="AL194" i="11"/>
  <c r="AL190" i="11"/>
  <c r="AL186" i="11"/>
  <c r="AL179" i="11"/>
  <c r="AL175" i="11"/>
  <c r="AO542" i="11"/>
  <c r="AO503" i="11"/>
  <c r="AO494" i="11"/>
  <c r="AO474" i="11"/>
  <c r="AO442" i="11"/>
  <c r="AO458" i="11"/>
  <c r="AO419" i="11"/>
  <c r="AO399" i="11"/>
  <c r="AO376" i="11"/>
  <c r="AO352" i="11"/>
  <c r="AO336" i="11"/>
  <c r="AO330" i="11"/>
  <c r="AO303" i="11"/>
  <c r="AO293" i="11"/>
  <c r="AO276" i="11"/>
  <c r="AO223" i="11"/>
  <c r="AO239" i="11"/>
  <c r="AO212" i="11"/>
  <c r="AO199" i="11"/>
  <c r="AO172" i="11"/>
  <c r="AO180" i="11"/>
  <c r="AO152" i="11"/>
  <c r="AO115" i="11"/>
  <c r="AO119" i="11"/>
  <c r="AO123" i="11"/>
  <c r="AO127" i="11"/>
  <c r="AO131" i="11"/>
  <c r="AO135" i="11"/>
  <c r="AO139" i="11"/>
  <c r="AO143" i="11"/>
  <c r="AO92" i="11"/>
  <c r="AO96" i="11"/>
  <c r="AO100" i="11"/>
  <c r="AO104" i="11"/>
  <c r="AO108" i="11"/>
  <c r="AO73" i="11"/>
  <c r="AO77" i="11"/>
  <c r="AO81" i="11"/>
  <c r="AO85" i="11"/>
  <c r="AO66" i="11"/>
  <c r="AO46" i="11"/>
  <c r="AO50" i="11"/>
  <c r="AO54" i="11"/>
  <c r="AO58" i="11"/>
  <c r="AO28" i="11"/>
  <c r="AO32" i="11"/>
  <c r="AO36" i="11"/>
  <c r="AO40" i="11"/>
  <c r="AO21" i="11"/>
  <c r="AO17" i="11"/>
  <c r="AL746" i="11"/>
  <c r="AL742" i="11"/>
  <c r="AL735" i="11"/>
  <c r="AL731" i="11"/>
  <c r="AL727" i="11"/>
  <c r="AL723" i="11"/>
  <c r="AL719" i="11"/>
  <c r="AL715" i="11"/>
  <c r="AL711" i="11"/>
  <c r="AL707" i="11"/>
  <c r="AL703" i="11"/>
  <c r="AL699" i="11"/>
  <c r="AL692" i="11"/>
  <c r="AL688" i="11"/>
  <c r="AL681" i="11"/>
  <c r="AL677" i="11"/>
  <c r="AL673" i="11"/>
  <c r="AL669" i="11"/>
  <c r="AL665" i="11"/>
  <c r="AL661" i="11"/>
  <c r="AL654" i="11"/>
  <c r="AL650" i="11"/>
  <c r="AL646" i="11"/>
  <c r="AL642" i="11"/>
  <c r="AL635" i="11"/>
  <c r="AL631" i="11"/>
  <c r="AL627" i="11"/>
  <c r="AL620" i="11"/>
  <c r="AL616" i="11"/>
  <c r="AL612" i="11"/>
  <c r="AL605" i="11"/>
  <c r="AL601" i="11"/>
  <c r="AL597" i="11"/>
  <c r="AL593" i="11"/>
  <c r="AL586" i="11"/>
  <c r="AL582" i="11"/>
  <c r="AL575" i="11"/>
  <c r="AL571" i="11"/>
  <c r="AL564" i="11"/>
  <c r="AL560" i="11"/>
  <c r="AL556" i="11"/>
  <c r="AL552" i="11"/>
  <c r="AL548" i="11"/>
  <c r="AL541" i="11"/>
  <c r="AL537" i="11"/>
  <c r="AL533" i="11"/>
  <c r="AL526" i="11"/>
  <c r="AL522" i="11"/>
  <c r="AL518" i="11"/>
  <c r="AL511" i="11"/>
  <c r="AL507" i="11"/>
  <c r="AL503" i="11"/>
  <c r="AL496" i="11"/>
  <c r="AL492" i="11"/>
  <c r="AL485" i="11"/>
  <c r="AL481" i="11"/>
  <c r="AL477" i="11"/>
  <c r="AL473" i="11"/>
  <c r="AL469" i="11"/>
  <c r="AL465" i="11"/>
  <c r="AL458" i="11"/>
  <c r="AL454" i="11"/>
  <c r="AL450" i="11"/>
  <c r="AL446" i="11"/>
  <c r="AL442" i="11"/>
  <c r="AL435" i="11"/>
  <c r="AL431" i="11"/>
  <c r="AL424" i="11"/>
  <c r="AL420" i="11"/>
  <c r="AL416" i="11"/>
  <c r="AL412" i="11"/>
  <c r="AL405" i="11"/>
  <c r="AL401" i="11"/>
  <c r="AL397" i="11"/>
  <c r="AL393" i="11"/>
  <c r="AL386" i="11"/>
  <c r="AL382" i="11"/>
  <c r="AL378" i="11"/>
  <c r="AL374" i="11"/>
  <c r="AL370" i="11"/>
  <c r="AL363" i="11"/>
  <c r="AL359" i="11"/>
  <c r="AL355" i="11"/>
  <c r="AL351" i="11"/>
  <c r="AL347" i="11"/>
  <c r="AL340" i="11"/>
  <c r="AL336" i="11"/>
  <c r="AL329" i="11"/>
  <c r="AL325" i="11"/>
  <c r="AL318" i="11"/>
  <c r="AL314" i="11"/>
  <c r="AL310" i="11"/>
  <c r="AL303" i="11"/>
  <c r="AL299" i="11"/>
  <c r="AL292" i="11"/>
  <c r="AL288" i="11"/>
  <c r="AL284" i="11"/>
  <c r="AL277" i="11"/>
  <c r="AL273" i="11"/>
  <c r="AL269" i="11"/>
  <c r="AL265" i="11"/>
  <c r="AL261" i="11"/>
  <c r="AL254" i="11"/>
  <c r="AL250" i="11"/>
  <c r="AL243" i="11"/>
  <c r="AL239" i="11"/>
  <c r="AL235" i="11"/>
  <c r="AL231" i="11"/>
  <c r="AL227" i="11"/>
  <c r="AL223" i="11"/>
  <c r="AL219" i="11"/>
  <c r="AL212" i="11"/>
  <c r="AL208" i="11"/>
  <c r="AL204" i="11"/>
  <c r="AL197" i="11"/>
  <c r="AL193" i="11"/>
  <c r="AL189" i="11"/>
  <c r="AL182" i="11"/>
  <c r="AL178" i="11"/>
  <c r="AO564" i="11"/>
  <c r="AO520" i="11"/>
  <c r="AO507" i="11"/>
  <c r="AO490" i="11"/>
  <c r="AO478" i="11"/>
  <c r="AO446" i="11"/>
  <c r="AO432" i="11"/>
  <c r="AO423" i="11"/>
  <c r="AO403" i="11"/>
  <c r="AO380" i="11"/>
  <c r="AO356" i="11"/>
  <c r="AO340" i="11"/>
  <c r="AO313" i="11"/>
  <c r="AO297" i="11"/>
  <c r="AO264" i="11"/>
  <c r="AO251" i="11"/>
  <c r="AO227" i="11"/>
  <c r="AO243" i="11"/>
  <c r="AO187" i="11"/>
  <c r="AO164" i="11"/>
  <c r="AO174" i="11"/>
  <c r="AO182" i="11"/>
  <c r="AO154" i="11"/>
  <c r="AO116" i="11"/>
  <c r="AO120" i="11"/>
  <c r="AO124" i="11"/>
  <c r="AO128" i="11"/>
  <c r="AO132" i="11"/>
  <c r="AO136" i="11"/>
  <c r="AO140" i="11"/>
  <c r="AO114" i="11"/>
  <c r="AO93" i="11"/>
  <c r="AO97" i="11"/>
  <c r="AO101" i="11"/>
  <c r="AO105" i="11"/>
  <c r="AO109" i="11"/>
  <c r="AO74" i="11"/>
  <c r="AO78" i="11"/>
  <c r="AO82" i="11"/>
  <c r="AO72" i="11"/>
  <c r="AO67" i="11"/>
  <c r="AO47" i="11"/>
  <c r="AO51" i="11"/>
  <c r="AO55" i="11"/>
  <c r="AO59" i="11"/>
  <c r="AO29" i="11"/>
  <c r="AO33" i="11"/>
  <c r="AO37" i="11"/>
  <c r="AO41" i="11"/>
  <c r="AO22" i="11"/>
  <c r="AL749" i="11"/>
  <c r="AL745" i="11"/>
  <c r="AL741" i="11"/>
  <c r="AL734" i="11"/>
  <c r="AL730" i="11"/>
  <c r="AL726" i="11"/>
  <c r="AL722" i="11"/>
  <c r="AL718" i="11"/>
  <c r="AL714" i="11"/>
  <c r="AL710" i="11"/>
  <c r="AL706" i="11"/>
  <c r="AL702" i="11"/>
  <c r="AL698" i="11"/>
  <c r="AL691" i="11"/>
  <c r="AL687" i="11"/>
  <c r="AL680" i="11"/>
  <c r="AL676" i="11"/>
  <c r="AL672" i="11"/>
  <c r="AL668" i="11"/>
  <c r="AL664" i="11"/>
  <c r="AL660" i="11"/>
  <c r="AL653" i="11"/>
  <c r="AL649" i="11"/>
  <c r="AL645" i="11"/>
  <c r="AL638" i="11"/>
  <c r="AL634" i="11"/>
  <c r="AL630" i="11"/>
  <c r="AL626" i="11"/>
  <c r="AL619" i="11"/>
  <c r="AL615" i="11"/>
  <c r="AL611" i="11"/>
  <c r="AL604" i="11"/>
  <c r="AL600" i="11"/>
  <c r="AL596" i="11"/>
  <c r="AL592" i="11"/>
  <c r="AL585" i="11"/>
  <c r="AL578" i="11"/>
  <c r="AL574" i="11"/>
  <c r="AL570" i="11"/>
  <c r="AL563" i="11"/>
  <c r="AL559" i="11"/>
  <c r="AL555" i="11"/>
  <c r="AL551" i="11"/>
  <c r="AL547" i="11"/>
  <c r="AL540" i="11"/>
  <c r="AL536" i="11"/>
  <c r="AL529" i="11"/>
  <c r="AL525" i="11"/>
  <c r="AL521" i="11"/>
  <c r="AL514" i="11"/>
  <c r="AL510" i="11"/>
  <c r="AL506" i="11"/>
  <c r="AL502" i="11"/>
  <c r="AL495" i="11"/>
  <c r="AL491" i="11"/>
  <c r="AL484" i="11"/>
  <c r="AL480" i="11"/>
  <c r="AL476" i="11"/>
  <c r="AL472" i="11"/>
  <c r="AL468" i="11"/>
  <c r="AL464" i="11"/>
  <c r="AL457" i="11"/>
  <c r="AL453" i="11"/>
  <c r="AL449" i="11"/>
  <c r="AL445" i="11"/>
  <c r="AL441" i="11"/>
  <c r="AL434" i="11"/>
  <c r="AL430" i="11"/>
  <c r="AL423" i="11"/>
  <c r="AL419" i="11"/>
  <c r="AL415" i="11"/>
  <c r="AL411" i="11"/>
  <c r="AL404" i="11"/>
  <c r="AL400" i="11"/>
  <c r="AL396" i="11"/>
  <c r="AL392" i="11"/>
  <c r="AL385" i="11"/>
  <c r="AL381" i="11"/>
  <c r="AL377" i="11"/>
  <c r="AL373" i="11"/>
  <c r="AL369" i="11"/>
  <c r="AL362" i="11"/>
  <c r="AL358" i="11"/>
  <c r="AL354" i="11"/>
  <c r="AL350" i="11"/>
  <c r="AL343" i="11"/>
  <c r="AL339" i="11"/>
  <c r="AL335" i="11"/>
  <c r="AL328" i="11"/>
  <c r="AL324" i="11"/>
  <c r="AL317" i="11"/>
  <c r="AL313" i="11"/>
  <c r="AL306" i="11"/>
  <c r="AL302" i="11"/>
  <c r="AL298" i="11"/>
  <c r="AL291" i="11"/>
  <c r="AL287" i="11"/>
  <c r="AL283" i="11"/>
  <c r="AL276" i="11"/>
  <c r="AL272" i="11"/>
  <c r="AL268" i="11"/>
  <c r="AL264" i="11"/>
  <c r="AL257" i="11"/>
  <c r="AL253" i="11"/>
  <c r="AL249" i="11"/>
  <c r="AL242" i="11"/>
  <c r="AL238" i="11"/>
  <c r="AL234" i="11"/>
  <c r="AL230" i="11"/>
  <c r="AL226" i="11"/>
  <c r="AL222" i="11"/>
  <c r="AL218" i="11"/>
  <c r="AL211" i="11"/>
  <c r="AL207" i="11"/>
  <c r="AL203" i="11"/>
  <c r="AL196" i="11"/>
  <c r="AL192" i="11"/>
  <c r="AL188" i="11"/>
  <c r="AL181" i="11"/>
  <c r="AL177" i="11"/>
  <c r="AL173" i="11"/>
  <c r="AL169" i="11"/>
  <c r="AL165" i="11"/>
  <c r="AL161" i="11"/>
  <c r="AL154" i="11"/>
  <c r="AL150" i="11"/>
  <c r="AL143" i="11"/>
  <c r="AL139" i="11"/>
  <c r="AL135" i="11"/>
  <c r="AL131" i="11"/>
  <c r="AL127" i="11"/>
  <c r="AL123" i="11"/>
  <c r="AL119" i="11"/>
  <c r="AL115" i="11"/>
  <c r="AL104" i="11"/>
  <c r="AL100" i="11"/>
  <c r="AL85" i="11"/>
  <c r="AL77" i="11"/>
  <c r="AL66" i="11"/>
  <c r="AL55" i="11"/>
  <c r="AL47" i="11"/>
  <c r="AL36" i="11"/>
  <c r="AL28" i="11"/>
  <c r="AL21" i="11"/>
  <c r="AL19" i="11"/>
  <c r="AL172" i="11"/>
  <c r="AL168" i="11"/>
  <c r="AL164" i="11"/>
  <c r="AL157" i="11"/>
  <c r="AL153" i="11"/>
  <c r="AL149" i="11"/>
  <c r="AL142" i="11"/>
  <c r="AL138" i="11"/>
  <c r="AL134" i="11"/>
  <c r="AL130" i="11"/>
  <c r="AL126" i="11"/>
  <c r="AL122" i="11"/>
  <c r="AL118" i="11"/>
  <c r="AL114" i="11"/>
  <c r="AL107" i="11"/>
  <c r="AL103" i="11"/>
  <c r="AL99" i="11"/>
  <c r="AL95" i="11"/>
  <c r="AL91" i="11"/>
  <c r="AL84" i="11"/>
  <c r="AL80" i="11"/>
  <c r="AL76" i="11"/>
  <c r="AL72" i="11"/>
  <c r="AL65" i="11"/>
  <c r="AL58" i="11"/>
  <c r="AL54" i="11"/>
  <c r="AL50" i="11"/>
  <c r="AL46" i="11"/>
  <c r="AL39" i="11"/>
  <c r="AL35" i="11"/>
  <c r="AL31" i="11"/>
  <c r="AL27" i="11"/>
  <c r="AL20" i="11"/>
  <c r="AL110" i="11"/>
  <c r="AL98" i="11"/>
  <c r="AL90" i="11"/>
  <c r="AL79" i="11"/>
  <c r="AL68" i="11"/>
  <c r="AL57" i="11"/>
  <c r="AL49" i="11"/>
  <c r="AL45" i="11"/>
  <c r="AL38" i="11"/>
  <c r="AL34" i="11"/>
  <c r="AL30" i="11"/>
  <c r="AL171" i="11"/>
  <c r="AL167" i="11"/>
  <c r="AL163" i="11"/>
  <c r="AL156" i="11"/>
  <c r="AL152" i="11"/>
  <c r="AL148" i="11"/>
  <c r="AL141" i="11"/>
  <c r="AL137" i="11"/>
  <c r="AL133" i="11"/>
  <c r="AL129" i="11"/>
  <c r="AL125" i="11"/>
  <c r="AL121" i="11"/>
  <c r="AL117" i="11"/>
  <c r="AL106" i="11"/>
  <c r="AL102" i="11"/>
  <c r="AL94" i="11"/>
  <c r="AL83" i="11"/>
  <c r="AL75" i="11"/>
  <c r="AL64" i="11"/>
  <c r="AL53" i="11"/>
  <c r="AL174" i="11"/>
  <c r="AL170" i="11"/>
  <c r="AL166" i="11"/>
  <c r="AL162" i="11"/>
  <c r="AL155" i="11"/>
  <c r="AL151" i="11"/>
  <c r="AL147" i="11"/>
  <c r="AL140" i="11"/>
  <c r="AL136" i="11"/>
  <c r="AL132" i="11"/>
  <c r="AL128" i="11"/>
  <c r="AL124" i="11"/>
  <c r="AL120" i="11"/>
  <c r="AL116" i="11"/>
  <c r="AL109" i="11"/>
  <c r="AL105" i="11"/>
  <c r="AL101" i="11"/>
  <c r="AL97" i="11"/>
  <c r="AL93" i="11"/>
  <c r="AL89" i="11"/>
  <c r="AL82" i="11"/>
  <c r="AL78" i="11"/>
  <c r="AL74" i="11"/>
  <c r="AL67" i="11"/>
  <c r="AL63" i="11"/>
  <c r="AL56" i="11"/>
  <c r="AL52" i="11"/>
  <c r="AL48" i="11"/>
  <c r="AL41" i="11"/>
  <c r="AL37" i="11"/>
  <c r="AL33" i="11"/>
  <c r="AL29" i="11"/>
  <c r="AL22" i="11"/>
  <c r="AL18" i="11"/>
  <c r="AL108" i="11"/>
  <c r="AL96" i="11"/>
  <c r="AL92" i="11"/>
  <c r="AL81" i="11"/>
  <c r="AL73" i="11"/>
  <c r="AL59" i="11"/>
  <c r="AL51" i="11"/>
  <c r="AL40" i="11"/>
  <c r="AL32" i="11"/>
  <c r="AL17" i="11"/>
  <c r="AL26" i="11"/>
  <c r="AH741" i="11"/>
  <c r="AI741" i="11" s="1"/>
  <c r="N741" i="12" s="1"/>
  <c r="AH745" i="11"/>
  <c r="AI745" i="11" s="1"/>
  <c r="AH749" i="11"/>
  <c r="AI749" i="11" s="1"/>
  <c r="N749" i="12" s="1"/>
  <c r="AH701" i="11"/>
  <c r="AI701" i="11" s="1"/>
  <c r="AH705" i="11"/>
  <c r="AI705" i="11" s="1"/>
  <c r="AH709" i="11"/>
  <c r="AI709" i="11" s="1"/>
  <c r="AH713" i="11"/>
  <c r="AI713" i="11" s="1"/>
  <c r="AH717" i="11"/>
  <c r="AI717" i="11" s="1"/>
  <c r="N717" i="12" s="1"/>
  <c r="AH721" i="11"/>
  <c r="AI721" i="11" s="1"/>
  <c r="AH725" i="11"/>
  <c r="AI725" i="11" s="1"/>
  <c r="AH729" i="11"/>
  <c r="AI729" i="11" s="1"/>
  <c r="AH733" i="11"/>
  <c r="AI733" i="11" s="1"/>
  <c r="N733" i="12" s="1"/>
  <c r="AH687" i="11"/>
  <c r="AI687" i="11" s="1"/>
  <c r="AH691" i="11"/>
  <c r="AI691" i="11" s="1"/>
  <c r="AH686" i="11"/>
  <c r="AI686" i="11" s="1"/>
  <c r="AH664" i="11"/>
  <c r="AI664" i="11" s="1"/>
  <c r="AH668" i="11"/>
  <c r="AI668" i="11" s="1"/>
  <c r="AH672" i="11"/>
  <c r="AI672" i="11" s="1"/>
  <c r="AH676" i="11"/>
  <c r="AI676" i="11" s="1"/>
  <c r="AH680" i="11"/>
  <c r="AI680" i="11" s="1"/>
  <c r="AH643" i="11"/>
  <c r="AI643" i="11" s="1"/>
  <c r="AH647" i="11"/>
  <c r="AI647" i="11" s="1"/>
  <c r="AH651" i="11"/>
  <c r="AI651" i="11" s="1"/>
  <c r="AH655" i="11"/>
  <c r="AI655" i="11" s="1"/>
  <c r="N655" i="12" s="1"/>
  <c r="AH627" i="11"/>
  <c r="AI627" i="11" s="1"/>
  <c r="AH631" i="11"/>
  <c r="AI631" i="11" s="1"/>
  <c r="AH635" i="11"/>
  <c r="AI635" i="11" s="1"/>
  <c r="AH625" i="11"/>
  <c r="AI625" i="11" s="1"/>
  <c r="AH614" i="11"/>
  <c r="AI614" i="11" s="1"/>
  <c r="AH618" i="11"/>
  <c r="AI618" i="11" s="1"/>
  <c r="AH610" i="11"/>
  <c r="AI610" i="11" s="1"/>
  <c r="AH594" i="11"/>
  <c r="AI594" i="11" s="1"/>
  <c r="N594" i="12" s="1"/>
  <c r="AH598" i="11"/>
  <c r="AI598" i="11" s="1"/>
  <c r="AH602" i="11"/>
  <c r="AI602" i="11" s="1"/>
  <c r="AH606" i="11"/>
  <c r="AI606" i="11" s="1"/>
  <c r="AH585" i="11"/>
  <c r="AI585" i="11" s="1"/>
  <c r="AH572" i="11"/>
  <c r="AI572" i="11" s="1"/>
  <c r="AH576" i="11"/>
  <c r="AI576" i="11" s="1"/>
  <c r="AH548" i="11"/>
  <c r="AI548" i="11" s="1"/>
  <c r="AH552" i="11"/>
  <c r="AI552" i="11" s="1"/>
  <c r="AH556" i="11"/>
  <c r="AI556" i="11" s="1"/>
  <c r="AH560" i="11"/>
  <c r="AI560" i="11" s="1"/>
  <c r="AH564" i="11"/>
  <c r="AI564" i="11" s="1"/>
  <c r="AH534" i="11"/>
  <c r="AI534" i="11" s="1"/>
  <c r="N534" i="12" s="1"/>
  <c r="AH538" i="11"/>
  <c r="AI538" i="11" s="1"/>
  <c r="AH542" i="11"/>
  <c r="AI542" i="11" s="1"/>
  <c r="AH520" i="11"/>
  <c r="AI520" i="11" s="1"/>
  <c r="AH524" i="11"/>
  <c r="AI524" i="11" s="1"/>
  <c r="N524" i="12" s="1"/>
  <c r="AH528" i="11"/>
  <c r="AI528" i="11" s="1"/>
  <c r="AH503" i="11"/>
  <c r="AI503" i="11" s="1"/>
  <c r="AH507" i="11"/>
  <c r="AI507" i="11" s="1"/>
  <c r="AH511" i="11"/>
  <c r="AI511" i="11" s="1"/>
  <c r="AH501" i="11"/>
  <c r="AI501" i="11" s="1"/>
  <c r="AH494" i="11"/>
  <c r="AI494" i="11" s="1"/>
  <c r="AH490" i="11"/>
  <c r="AI490" i="11" s="1"/>
  <c r="AH466" i="11"/>
  <c r="AI466" i="11" s="1"/>
  <c r="AH470" i="11"/>
  <c r="AI470" i="11" s="1"/>
  <c r="AH474" i="11"/>
  <c r="AI474" i="11" s="1"/>
  <c r="AH478" i="11"/>
  <c r="AI478" i="11" s="1"/>
  <c r="AH482" i="11"/>
  <c r="AI482" i="11" s="1"/>
  <c r="AH486" i="11"/>
  <c r="AI486" i="11" s="1"/>
  <c r="AH442" i="11"/>
  <c r="AI442" i="11" s="1"/>
  <c r="AH446" i="11"/>
  <c r="AI446" i="11" s="1"/>
  <c r="AH450" i="11"/>
  <c r="AI450" i="11" s="1"/>
  <c r="N450" i="12" s="1"/>
  <c r="AH454" i="11"/>
  <c r="AI454" i="11" s="1"/>
  <c r="AH458" i="11"/>
  <c r="AI458" i="11" s="1"/>
  <c r="N458" i="12" s="1"/>
  <c r="AH432" i="11"/>
  <c r="AI432" i="11" s="1"/>
  <c r="AH429" i="11"/>
  <c r="AI429" i="11" s="1"/>
  <c r="AH415" i="11"/>
  <c r="AI415" i="11" s="1"/>
  <c r="AH419" i="11"/>
  <c r="AI419" i="11" s="1"/>
  <c r="AH423" i="11"/>
  <c r="AI423" i="11" s="1"/>
  <c r="AH391" i="11"/>
  <c r="AI391" i="11" s="1"/>
  <c r="AH395" i="11"/>
  <c r="AI395" i="11" s="1"/>
  <c r="AH399" i="11"/>
  <c r="AI399" i="11" s="1"/>
  <c r="AH403" i="11"/>
  <c r="AI403" i="11" s="1"/>
  <c r="AH407" i="11"/>
  <c r="AI407" i="11" s="1"/>
  <c r="N407" i="12" s="1"/>
  <c r="AH372" i="11"/>
  <c r="AI372" i="11" s="1"/>
  <c r="AH376" i="11"/>
  <c r="AI376" i="11" s="1"/>
  <c r="AH380" i="11"/>
  <c r="AI380" i="11" s="1"/>
  <c r="AH384" i="11"/>
  <c r="AI384" i="11" s="1"/>
  <c r="AH348" i="11"/>
  <c r="AI348" i="11" s="1"/>
  <c r="AH352" i="11"/>
  <c r="AI352" i="11" s="1"/>
  <c r="AH356" i="11"/>
  <c r="AI356" i="11" s="1"/>
  <c r="AH360" i="11"/>
  <c r="AI360" i="11" s="1"/>
  <c r="AH364" i="11"/>
  <c r="AI364" i="11" s="1"/>
  <c r="AH336" i="11"/>
  <c r="AI336" i="11" s="1"/>
  <c r="AH340" i="11"/>
  <c r="AI340" i="11" s="1"/>
  <c r="AH334" i="11"/>
  <c r="AI334" i="11" s="1"/>
  <c r="AH326" i="11"/>
  <c r="AI326" i="11" s="1"/>
  <c r="AH330" i="11"/>
  <c r="AI330" i="11" s="1"/>
  <c r="AH313" i="11"/>
  <c r="AI313" i="11" s="1"/>
  <c r="AH317" i="11"/>
  <c r="AI317" i="11" s="1"/>
  <c r="N317" i="12" s="1"/>
  <c r="AH299" i="11"/>
  <c r="AI299" i="11" s="1"/>
  <c r="AH303" i="11"/>
  <c r="AI303" i="11" s="1"/>
  <c r="AH297" i="11"/>
  <c r="AI297" i="11" s="1"/>
  <c r="AH285" i="11"/>
  <c r="AI285" i="11" s="1"/>
  <c r="N285" i="12" s="1"/>
  <c r="AH289" i="11"/>
  <c r="AI289" i="11" s="1"/>
  <c r="AH293" i="11"/>
  <c r="AI293" i="11" s="1"/>
  <c r="AH264" i="11"/>
  <c r="AI264" i="11" s="1"/>
  <c r="AH268" i="11"/>
  <c r="AI268" i="11" s="1"/>
  <c r="AH272" i="11"/>
  <c r="AI272" i="11" s="1"/>
  <c r="AH276" i="11"/>
  <c r="AI276" i="11" s="1"/>
  <c r="AH251" i="11"/>
  <c r="AI251" i="11" s="1"/>
  <c r="AH255" i="11"/>
  <c r="AI255" i="11" s="1"/>
  <c r="AH219" i="11"/>
  <c r="AI219" i="11" s="1"/>
  <c r="AH223" i="11"/>
  <c r="AI223" i="11" s="1"/>
  <c r="AH227" i="11"/>
  <c r="AI227" i="11" s="1"/>
  <c r="AH231" i="11"/>
  <c r="AI231" i="11" s="1"/>
  <c r="N231" i="12" s="1"/>
  <c r="AH235" i="11"/>
  <c r="AI235" i="11" s="1"/>
  <c r="AH239" i="11"/>
  <c r="AI239" i="11" s="1"/>
  <c r="AH243" i="11"/>
  <c r="AI243" i="11" s="1"/>
  <c r="AH204" i="11"/>
  <c r="AI204" i="11" s="1"/>
  <c r="AH208" i="11"/>
  <c r="AI208" i="11" s="1"/>
  <c r="AH212" i="11"/>
  <c r="AI212" i="11" s="1"/>
  <c r="N212" i="12" s="1"/>
  <c r="AH187" i="11"/>
  <c r="AI187" i="11" s="1"/>
  <c r="N187" i="12" s="1"/>
  <c r="AH191" i="11"/>
  <c r="AI191" i="11" s="1"/>
  <c r="AH195" i="11"/>
  <c r="AI195" i="11" s="1"/>
  <c r="AH199" i="11"/>
  <c r="AI199" i="11" s="1"/>
  <c r="AH164" i="11"/>
  <c r="AI164" i="11" s="1"/>
  <c r="AH168" i="11"/>
  <c r="AI168" i="11" s="1"/>
  <c r="AH172" i="11"/>
  <c r="AI172" i="11" s="1"/>
  <c r="AH176" i="11"/>
  <c r="AI176" i="11" s="1"/>
  <c r="AH180" i="11"/>
  <c r="AI180" i="11" s="1"/>
  <c r="AH148" i="11"/>
  <c r="AI148" i="11" s="1"/>
  <c r="N148" i="12" s="1"/>
  <c r="AH152" i="11"/>
  <c r="AI152" i="11" s="1"/>
  <c r="AH156" i="11"/>
  <c r="AI156" i="11" s="1"/>
  <c r="AH116" i="11"/>
  <c r="AI116" i="11" s="1"/>
  <c r="AH120" i="11"/>
  <c r="AI120" i="11" s="1"/>
  <c r="N120" i="12" s="1"/>
  <c r="AH124" i="11"/>
  <c r="AI124" i="11" s="1"/>
  <c r="AH128" i="11"/>
  <c r="AI128" i="11" s="1"/>
  <c r="AH132" i="11"/>
  <c r="AI132" i="11" s="1"/>
  <c r="AH136" i="11"/>
  <c r="AI136" i="11" s="1"/>
  <c r="N136" i="12" s="1"/>
  <c r="AH140" i="11"/>
  <c r="AI140" i="11" s="1"/>
  <c r="AH114" i="11"/>
  <c r="AI114" i="11" s="1"/>
  <c r="AH93" i="11"/>
  <c r="AI93" i="11" s="1"/>
  <c r="AH97" i="11"/>
  <c r="AI97" i="11" s="1"/>
  <c r="N97" i="12" s="1"/>
  <c r="AH101" i="11"/>
  <c r="AI101" i="11" s="1"/>
  <c r="AH105" i="11"/>
  <c r="AI105" i="11" s="1"/>
  <c r="AH109" i="11"/>
  <c r="AI109" i="11" s="1"/>
  <c r="AH74" i="11"/>
  <c r="AI74" i="11" s="1"/>
  <c r="AH78" i="11"/>
  <c r="AI78" i="11" s="1"/>
  <c r="AH82" i="11"/>
  <c r="AI82" i="11" s="1"/>
  <c r="AH72" i="11"/>
  <c r="AI72" i="11" s="1"/>
  <c r="AH67" i="11"/>
  <c r="AI67" i="11" s="1"/>
  <c r="AH47" i="11"/>
  <c r="AI47" i="11" s="1"/>
  <c r="AH51" i="11"/>
  <c r="AI51" i="11" s="1"/>
  <c r="AH55" i="11"/>
  <c r="AI55" i="11" s="1"/>
  <c r="AH59" i="11"/>
  <c r="AI59" i="11" s="1"/>
  <c r="AH29" i="11"/>
  <c r="AI29" i="11" s="1"/>
  <c r="AH33" i="11"/>
  <c r="AI33" i="11" s="1"/>
  <c r="AH37" i="11"/>
  <c r="AI37" i="11" s="1"/>
  <c r="AH41" i="11"/>
  <c r="AI41" i="11" s="1"/>
  <c r="N41" i="12" s="1"/>
  <c r="AH20" i="11"/>
  <c r="AI20" i="11" s="1"/>
  <c r="AH742" i="11"/>
  <c r="AI742" i="11" s="1"/>
  <c r="AH746" i="11"/>
  <c r="AI746" i="11" s="1"/>
  <c r="AH739" i="11"/>
  <c r="AI739" i="11" s="1"/>
  <c r="AH702" i="11"/>
  <c r="AI702" i="11" s="1"/>
  <c r="AH706" i="11"/>
  <c r="AI706" i="11" s="1"/>
  <c r="N706" i="12" s="1"/>
  <c r="AH710" i="11"/>
  <c r="AI710" i="11" s="1"/>
  <c r="AH714" i="11"/>
  <c r="AI714" i="11" s="1"/>
  <c r="AH718" i="11"/>
  <c r="AI718" i="11" s="1"/>
  <c r="AH722" i="11"/>
  <c r="AI722" i="11" s="1"/>
  <c r="N722" i="12" s="1"/>
  <c r="AH726" i="11"/>
  <c r="AI726" i="11" s="1"/>
  <c r="AH730" i="11"/>
  <c r="AI730" i="11" s="1"/>
  <c r="AH734" i="11"/>
  <c r="AI734" i="11" s="1"/>
  <c r="AH688" i="11"/>
  <c r="AI688" i="11" s="1"/>
  <c r="AH692" i="11"/>
  <c r="AI692" i="11" s="1"/>
  <c r="AH661" i="11"/>
  <c r="AI661" i="11" s="1"/>
  <c r="N661" i="12" s="1"/>
  <c r="AH665" i="11"/>
  <c r="AI665" i="11" s="1"/>
  <c r="AH669" i="11"/>
  <c r="AI669" i="11" s="1"/>
  <c r="AH673" i="11"/>
  <c r="AI673" i="11" s="1"/>
  <c r="AH677" i="11"/>
  <c r="AI677" i="11" s="1"/>
  <c r="N677" i="12" s="1"/>
  <c r="AH681" i="11"/>
  <c r="AI681" i="11" s="1"/>
  <c r="AH644" i="11"/>
  <c r="AI644" i="11" s="1"/>
  <c r="N644" i="12" s="1"/>
  <c r="AH648" i="11"/>
  <c r="AI648" i="11" s="1"/>
  <c r="AH652" i="11"/>
  <c r="AI652" i="11" s="1"/>
  <c r="AH656" i="11"/>
  <c r="AI656" i="11" s="1"/>
  <c r="AH628" i="11"/>
  <c r="AI628" i="11" s="1"/>
  <c r="N628" i="12" s="1"/>
  <c r="AH632" i="11"/>
  <c r="AI632" i="11" s="1"/>
  <c r="AH636" i="11"/>
  <c r="AI636" i="11" s="1"/>
  <c r="N636" i="12" s="1"/>
  <c r="AH611" i="11"/>
  <c r="AI611" i="11" s="1"/>
  <c r="AH615" i="11"/>
  <c r="AI615" i="11" s="1"/>
  <c r="AH619" i="11"/>
  <c r="AI619" i="11" s="1"/>
  <c r="AH591" i="11"/>
  <c r="AI591" i="11" s="1"/>
  <c r="N591" i="12" s="1"/>
  <c r="AH595" i="11"/>
  <c r="AI595" i="11" s="1"/>
  <c r="AH599" i="11"/>
  <c r="AI599" i="11" s="1"/>
  <c r="N599" i="12" s="1"/>
  <c r="AH603" i="11"/>
  <c r="AI603" i="11" s="1"/>
  <c r="AH590" i="11"/>
  <c r="AI590" i="11" s="1"/>
  <c r="AH586" i="11"/>
  <c r="AI586" i="11" s="1"/>
  <c r="AH573" i="11"/>
  <c r="AI573" i="11" s="1"/>
  <c r="N573" i="12" s="1"/>
  <c r="AH577" i="11"/>
  <c r="AI577" i="11" s="1"/>
  <c r="AH549" i="11"/>
  <c r="AI549" i="11" s="1"/>
  <c r="AH553" i="11"/>
  <c r="AI553" i="11" s="1"/>
  <c r="AH557" i="11"/>
  <c r="AI557" i="11" s="1"/>
  <c r="AH561" i="11"/>
  <c r="AI561" i="11" s="1"/>
  <c r="AH565" i="11"/>
  <c r="AI565" i="11" s="1"/>
  <c r="AH535" i="11"/>
  <c r="AI535" i="11" s="1"/>
  <c r="AH539" i="11"/>
  <c r="AI539" i="11" s="1"/>
  <c r="N539" i="12" s="1"/>
  <c r="AH543" i="11"/>
  <c r="AI543" i="11" s="1"/>
  <c r="AH521" i="11"/>
  <c r="AI521" i="11" s="1"/>
  <c r="AH525" i="11"/>
  <c r="AI525" i="11" s="1"/>
  <c r="AH529" i="11"/>
  <c r="AI529" i="11" s="1"/>
  <c r="N529" i="12" s="1"/>
  <c r="AH504" i="11"/>
  <c r="AI504" i="11" s="1"/>
  <c r="AH508" i="11"/>
  <c r="AI508" i="11" s="1"/>
  <c r="AH512" i="11"/>
  <c r="AI512" i="11" s="1"/>
  <c r="AH491" i="11"/>
  <c r="AI491" i="11" s="1"/>
  <c r="N491" i="12" s="1"/>
  <c r="AH495" i="11"/>
  <c r="AI495" i="11" s="1"/>
  <c r="AH463" i="11"/>
  <c r="AI463" i="11" s="1"/>
  <c r="AH467" i="11"/>
  <c r="AI467" i="11" s="1"/>
  <c r="AH471" i="11"/>
  <c r="AI471" i="11" s="1"/>
  <c r="AH475" i="11"/>
  <c r="AI475" i="11" s="1"/>
  <c r="AH479" i="11"/>
  <c r="AI479" i="11" s="1"/>
  <c r="AH483" i="11"/>
  <c r="AI483" i="11" s="1"/>
  <c r="AH462" i="11"/>
  <c r="AI462" i="11" s="1"/>
  <c r="AH443" i="11"/>
  <c r="AI443" i="11" s="1"/>
  <c r="AH447" i="11"/>
  <c r="AI447" i="11" s="1"/>
  <c r="AH451" i="11"/>
  <c r="AI451" i="11" s="1"/>
  <c r="AH455" i="11"/>
  <c r="AI455" i="11" s="1"/>
  <c r="N455" i="12" s="1"/>
  <c r="AH439" i="11"/>
  <c r="AI439" i="11" s="1"/>
  <c r="AH433" i="11"/>
  <c r="AI433" i="11" s="1"/>
  <c r="N433" i="12" s="1"/>
  <c r="AH412" i="11"/>
  <c r="AI412" i="11" s="1"/>
  <c r="AH416" i="11"/>
  <c r="AI416" i="11" s="1"/>
  <c r="AH420" i="11"/>
  <c r="AI420" i="11" s="1"/>
  <c r="AH424" i="11"/>
  <c r="AI424" i="11" s="1"/>
  <c r="N424" i="12" s="1"/>
  <c r="AH392" i="11"/>
  <c r="AI392" i="11" s="1"/>
  <c r="AH396" i="11"/>
  <c r="AI396" i="11" s="1"/>
  <c r="N396" i="12" s="1"/>
  <c r="AH400" i="11"/>
  <c r="AI400" i="11" s="1"/>
  <c r="AH404" i="11"/>
  <c r="AI404" i="11" s="1"/>
  <c r="AH390" i="11"/>
  <c r="AI390" i="11" s="1"/>
  <c r="AH373" i="11"/>
  <c r="AI373" i="11" s="1"/>
  <c r="N373" i="12" s="1"/>
  <c r="AH377" i="11"/>
  <c r="AI377" i="11" s="1"/>
  <c r="AH381" i="11"/>
  <c r="AI381" i="11" s="1"/>
  <c r="N381" i="12" s="1"/>
  <c r="AH385" i="11"/>
  <c r="AI385" i="11" s="1"/>
  <c r="AH349" i="11"/>
  <c r="AI349" i="11" s="1"/>
  <c r="N349" i="12" s="1"/>
  <c r="AH353" i="11"/>
  <c r="AI353" i="11" s="1"/>
  <c r="AH357" i="11"/>
  <c r="AI357" i="11" s="1"/>
  <c r="N357" i="12" s="1"/>
  <c r="AH361" i="11"/>
  <c r="AI361" i="11" s="1"/>
  <c r="AH365" i="11"/>
  <c r="AI365" i="11" s="1"/>
  <c r="N365" i="12" s="1"/>
  <c r="AH337" i="11"/>
  <c r="AI337" i="11" s="1"/>
  <c r="AH341" i="11"/>
  <c r="AI341" i="11" s="1"/>
  <c r="N341" i="12" s="1"/>
  <c r="AH323" i="11"/>
  <c r="AI323" i="11" s="1"/>
  <c r="AH327" i="11"/>
  <c r="AI327" i="11" s="1"/>
  <c r="N327" i="12" s="1"/>
  <c r="AH322" i="11"/>
  <c r="AI322" i="11" s="1"/>
  <c r="AH314" i="11"/>
  <c r="AI314" i="11" s="1"/>
  <c r="N314" i="12" s="1"/>
  <c r="AH318" i="11"/>
  <c r="AI318" i="11" s="1"/>
  <c r="AH300" i="11"/>
  <c r="AI300" i="11" s="1"/>
  <c r="N300" i="12" s="1"/>
  <c r="AH304" i="11"/>
  <c r="AI304" i="11" s="1"/>
  <c r="AH282" i="11"/>
  <c r="AI282" i="11" s="1"/>
  <c r="AH286" i="11"/>
  <c r="AI286" i="11" s="1"/>
  <c r="AH290" i="11"/>
  <c r="AI290" i="11" s="1"/>
  <c r="N290" i="12" s="1"/>
  <c r="AH281" i="11"/>
  <c r="AI281" i="11" s="1"/>
  <c r="AH265" i="11"/>
  <c r="AI265" i="11" s="1"/>
  <c r="AH269" i="11"/>
  <c r="AI269" i="11" s="1"/>
  <c r="AH273" i="11"/>
  <c r="AI273" i="11" s="1"/>
  <c r="AH277" i="11"/>
  <c r="AI277" i="11" s="1"/>
  <c r="AH252" i="11"/>
  <c r="AI252" i="11" s="1"/>
  <c r="N252" i="12" s="1"/>
  <c r="AH256" i="11"/>
  <c r="AI256" i="11" s="1"/>
  <c r="AH220" i="11"/>
  <c r="AI220" i="11" s="1"/>
  <c r="N220" i="12" s="1"/>
  <c r="AH224" i="11"/>
  <c r="AI224" i="11" s="1"/>
  <c r="AH228" i="11"/>
  <c r="AI228" i="11" s="1"/>
  <c r="N228" i="12" s="1"/>
  <c r="AH232" i="11"/>
  <c r="AI232" i="11" s="1"/>
  <c r="AH236" i="11"/>
  <c r="AI236" i="11" s="1"/>
  <c r="N236" i="12" s="1"/>
  <c r="AH240" i="11"/>
  <c r="AI240" i="11" s="1"/>
  <c r="AH244" i="11"/>
  <c r="AI244" i="11" s="1"/>
  <c r="N244" i="12" s="1"/>
  <c r="AH205" i="11"/>
  <c r="AI205" i="11" s="1"/>
  <c r="AH209" i="11"/>
  <c r="AI209" i="11" s="1"/>
  <c r="AH213" i="11"/>
  <c r="AI213" i="11" s="1"/>
  <c r="AH188" i="11"/>
  <c r="AI188" i="11" s="1"/>
  <c r="N188" i="12" s="1"/>
  <c r="AH192" i="11"/>
  <c r="AI192" i="11" s="1"/>
  <c r="AH196" i="11"/>
  <c r="AI196" i="11" s="1"/>
  <c r="N196" i="12" s="1"/>
  <c r="AH186" i="11"/>
  <c r="AI186" i="11" s="1"/>
  <c r="AH165" i="11"/>
  <c r="AI165" i="11" s="1"/>
  <c r="N165" i="12" s="1"/>
  <c r="AH169" i="11"/>
  <c r="AI169" i="11" s="1"/>
  <c r="AH173" i="11"/>
  <c r="AI173" i="11" s="1"/>
  <c r="AH177" i="11"/>
  <c r="AI177" i="11" s="1"/>
  <c r="AH181" i="11"/>
  <c r="AI181" i="11" s="1"/>
  <c r="N181" i="12" s="1"/>
  <c r="AH149" i="11"/>
  <c r="AI149" i="11" s="1"/>
  <c r="AH153" i="11"/>
  <c r="AI153" i="11" s="1"/>
  <c r="AH157" i="11"/>
  <c r="AI157" i="11" s="1"/>
  <c r="AH117" i="11"/>
  <c r="AI117" i="11" s="1"/>
  <c r="AH121" i="11"/>
  <c r="AI121" i="11" s="1"/>
  <c r="AH125" i="11"/>
  <c r="AI125" i="11" s="1"/>
  <c r="N125" i="12" s="1"/>
  <c r="AH129" i="11"/>
  <c r="AI129" i="11" s="1"/>
  <c r="AH133" i="11"/>
  <c r="AI133" i="11" s="1"/>
  <c r="AH137" i="11"/>
  <c r="AI137" i="11" s="1"/>
  <c r="AH141" i="11"/>
  <c r="AI141" i="11" s="1"/>
  <c r="N141" i="12" s="1"/>
  <c r="AH90" i="11"/>
  <c r="AI90" i="11" s="1"/>
  <c r="AH94" i="11"/>
  <c r="AI94" i="11" s="1"/>
  <c r="AH98" i="11"/>
  <c r="AI98" i="11" s="1"/>
  <c r="AH102" i="11"/>
  <c r="AI102" i="11" s="1"/>
  <c r="N102" i="12" s="1"/>
  <c r="AH106" i="11"/>
  <c r="AI106" i="11" s="1"/>
  <c r="AH110" i="11"/>
  <c r="AI110" i="11" s="1"/>
  <c r="AH75" i="11"/>
  <c r="AI75" i="11" s="1"/>
  <c r="AH79" i="11"/>
  <c r="AI79" i="11" s="1"/>
  <c r="AH83" i="11"/>
  <c r="AI83" i="11" s="1"/>
  <c r="AH64" i="11"/>
  <c r="AI64" i="11" s="1"/>
  <c r="AH68" i="11"/>
  <c r="AI68" i="11" s="1"/>
  <c r="AH48" i="11"/>
  <c r="AI48" i="11" s="1"/>
  <c r="AH52" i="11"/>
  <c r="AI52" i="11" s="1"/>
  <c r="AH56" i="11"/>
  <c r="AI56" i="11" s="1"/>
  <c r="AH45" i="11"/>
  <c r="AI45" i="11" s="1"/>
  <c r="AH30" i="11"/>
  <c r="AI30" i="11" s="1"/>
  <c r="AH34" i="11"/>
  <c r="AI34" i="11" s="1"/>
  <c r="AH38" i="11"/>
  <c r="AI38" i="11" s="1"/>
  <c r="AH26" i="11"/>
  <c r="AI26" i="11" s="1"/>
  <c r="AH21" i="11"/>
  <c r="AI21" i="11" s="1"/>
  <c r="AH743" i="11"/>
  <c r="AI743" i="11" s="1"/>
  <c r="AH747" i="11"/>
  <c r="AI747" i="11" s="1"/>
  <c r="AH699" i="11"/>
  <c r="AI699" i="11" s="1"/>
  <c r="AH703" i="11"/>
  <c r="AI703" i="11" s="1"/>
  <c r="AH707" i="11"/>
  <c r="AI707" i="11" s="1"/>
  <c r="N707" i="12" s="1"/>
  <c r="AH711" i="11"/>
  <c r="AI711" i="11" s="1"/>
  <c r="AH715" i="11"/>
  <c r="AI715" i="11" s="1"/>
  <c r="N715" i="12" s="1"/>
  <c r="AH719" i="11"/>
  <c r="AI719" i="11" s="1"/>
  <c r="AH723" i="11"/>
  <c r="AI723" i="11" s="1"/>
  <c r="N723" i="12" s="1"/>
  <c r="AH727" i="11"/>
  <c r="AI727" i="11" s="1"/>
  <c r="AH731" i="11"/>
  <c r="AI731" i="11" s="1"/>
  <c r="N731" i="12" s="1"/>
  <c r="AH735" i="11"/>
  <c r="AI735" i="11" s="1"/>
  <c r="AH689" i="11"/>
  <c r="AI689" i="11" s="1"/>
  <c r="N689" i="12" s="1"/>
  <c r="AH693" i="11"/>
  <c r="AI693" i="11" s="1"/>
  <c r="N693" i="12" s="1"/>
  <c r="AH662" i="11"/>
  <c r="AI662" i="11" s="1"/>
  <c r="AH666" i="11"/>
  <c r="AI666" i="11" s="1"/>
  <c r="N666" i="12" s="1"/>
  <c r="AH670" i="11"/>
  <c r="AI670" i="11" s="1"/>
  <c r="N670" i="12" s="1"/>
  <c r="AH674" i="11"/>
  <c r="AI674" i="11" s="1"/>
  <c r="N674" i="12" s="1"/>
  <c r="AH678" i="11"/>
  <c r="AI678" i="11" s="1"/>
  <c r="AH682" i="11"/>
  <c r="AI682" i="11" s="1"/>
  <c r="N659" i="12" s="1"/>
  <c r="AH645" i="11"/>
  <c r="AI645" i="11" s="1"/>
  <c r="AH649" i="11"/>
  <c r="AI649" i="11" s="1"/>
  <c r="N649" i="12" s="1"/>
  <c r="AH653" i="11"/>
  <c r="AI653" i="11" s="1"/>
  <c r="AH642" i="11"/>
  <c r="AI642" i="11" s="1"/>
  <c r="AH629" i="11"/>
  <c r="AI629" i="11" s="1"/>
  <c r="AH633" i="11"/>
  <c r="AI633" i="11" s="1"/>
  <c r="AH637" i="11"/>
  <c r="AI637" i="11" s="1"/>
  <c r="AH612" i="11"/>
  <c r="AI612" i="11" s="1"/>
  <c r="AH616" i="11"/>
  <c r="AI616" i="11" s="1"/>
  <c r="AH620" i="11"/>
  <c r="AI620" i="11" s="1"/>
  <c r="N620" i="12" s="1"/>
  <c r="AH592" i="11"/>
  <c r="AI592" i="11" s="1"/>
  <c r="N592" i="12" s="1"/>
  <c r="AH596" i="11"/>
  <c r="AI596" i="11" s="1"/>
  <c r="AH600" i="11"/>
  <c r="AI600" i="11" s="1"/>
  <c r="N600" i="12" s="1"/>
  <c r="AH604" i="11"/>
  <c r="AI604" i="11" s="1"/>
  <c r="AH583" i="11"/>
  <c r="AI583" i="11" s="1"/>
  <c r="AH582" i="11"/>
  <c r="AI582" i="11" s="1"/>
  <c r="AH574" i="11"/>
  <c r="AI574" i="11" s="1"/>
  <c r="AH578" i="11"/>
  <c r="AI578" i="11" s="1"/>
  <c r="AH550" i="11"/>
  <c r="AI550" i="11" s="1"/>
  <c r="AH554" i="11"/>
  <c r="AI554" i="11" s="1"/>
  <c r="N554" i="12" s="1"/>
  <c r="AH558" i="11"/>
  <c r="AI558" i="11" s="1"/>
  <c r="AH562" i="11"/>
  <c r="AI562" i="11" s="1"/>
  <c r="N562" i="12" s="1"/>
  <c r="AH566" i="11"/>
  <c r="AI566" i="11" s="1"/>
  <c r="AH536" i="11"/>
  <c r="AI536" i="11" s="1"/>
  <c r="AH540" i="11"/>
  <c r="AI540" i="11" s="1"/>
  <c r="N540" i="12" s="1"/>
  <c r="AH533" i="11"/>
  <c r="AI533" i="11" s="1"/>
  <c r="AH522" i="11"/>
  <c r="AI522" i="11" s="1"/>
  <c r="N522" i="12" s="1"/>
  <c r="AH526" i="11"/>
  <c r="AI526" i="11" s="1"/>
  <c r="AH518" i="11"/>
  <c r="AI518" i="11" s="1"/>
  <c r="AH505" i="11"/>
  <c r="AI505" i="11" s="1"/>
  <c r="N505" i="12" s="1"/>
  <c r="AH509" i="11"/>
  <c r="AI509" i="11" s="1"/>
  <c r="AH513" i="11"/>
  <c r="AI513" i="11" s="1"/>
  <c r="N513" i="12" s="1"/>
  <c r="AH492" i="11"/>
  <c r="AI492" i="11" s="1"/>
  <c r="N492" i="12" s="1"/>
  <c r="AH496" i="11"/>
  <c r="AI496" i="11" s="1"/>
  <c r="AH464" i="11"/>
  <c r="AI464" i="11" s="1"/>
  <c r="AH468" i="11"/>
  <c r="AI468" i="11" s="1"/>
  <c r="N468" i="12" s="1"/>
  <c r="AH472" i="11"/>
  <c r="AI472" i="11" s="1"/>
  <c r="N472" i="12" s="1"/>
  <c r="AH476" i="11"/>
  <c r="AI476" i="11" s="1"/>
  <c r="N476" i="12" s="1"/>
  <c r="AH480" i="11"/>
  <c r="AI480" i="11" s="1"/>
  <c r="AH484" i="11"/>
  <c r="AI484" i="11" s="1"/>
  <c r="N484" i="12" s="1"/>
  <c r="AH440" i="11"/>
  <c r="AI440" i="11" s="1"/>
  <c r="N440" i="12" s="1"/>
  <c r="AH444" i="11"/>
  <c r="AI444" i="11" s="1"/>
  <c r="AH448" i="11"/>
  <c r="AI448" i="11" s="1"/>
  <c r="N448" i="12" s="1"/>
  <c r="AH452" i="11"/>
  <c r="AI452" i="11" s="1"/>
  <c r="AH456" i="11"/>
  <c r="AI456" i="11" s="1"/>
  <c r="N456" i="12" s="1"/>
  <c r="AH430" i="11"/>
  <c r="AI430" i="11" s="1"/>
  <c r="AH434" i="11"/>
  <c r="AI434" i="11" s="1"/>
  <c r="N434" i="12" s="1"/>
  <c r="AH413" i="11"/>
  <c r="AI413" i="11" s="1"/>
  <c r="N413" i="12" s="1"/>
  <c r="AH417" i="11"/>
  <c r="AI417" i="11" s="1"/>
  <c r="N417" i="12" s="1"/>
  <c r="AH421" i="11"/>
  <c r="AI421" i="11" s="1"/>
  <c r="N421" i="12" s="1"/>
  <c r="AH425" i="11"/>
  <c r="AI425" i="11" s="1"/>
  <c r="AH393" i="11"/>
  <c r="AI393" i="11" s="1"/>
  <c r="AH397" i="11"/>
  <c r="AI397" i="11" s="1"/>
  <c r="N397" i="12" s="1"/>
  <c r="AH401" i="11"/>
  <c r="AI401" i="11" s="1"/>
  <c r="AH405" i="11"/>
  <c r="AI405" i="11" s="1"/>
  <c r="N405" i="12" s="1"/>
  <c r="AH370" i="11"/>
  <c r="AI370" i="11" s="1"/>
  <c r="N370" i="12" s="1"/>
  <c r="AH374" i="11"/>
  <c r="AI374" i="11" s="1"/>
  <c r="AH378" i="11"/>
  <c r="AI378" i="11" s="1"/>
  <c r="AH382" i="11"/>
  <c r="AI382" i="11" s="1"/>
  <c r="AH386" i="11"/>
  <c r="AI386" i="11" s="1"/>
  <c r="N386" i="12" s="1"/>
  <c r="AH350" i="11"/>
  <c r="AI350" i="11" s="1"/>
  <c r="N350" i="12" s="1"/>
  <c r="AH354" i="11"/>
  <c r="AI354" i="11" s="1"/>
  <c r="AH358" i="11"/>
  <c r="AI358" i="11" s="1"/>
  <c r="N358" i="12" s="1"/>
  <c r="AH362" i="11"/>
  <c r="AI362" i="11" s="1"/>
  <c r="AH347" i="11"/>
  <c r="AI347" i="11" s="1"/>
  <c r="AH338" i="11"/>
  <c r="AI338" i="11" s="1"/>
  <c r="N338" i="12" s="1"/>
  <c r="AH342" i="11"/>
  <c r="AI342" i="11" s="1"/>
  <c r="AH324" i="11"/>
  <c r="AI324" i="11" s="1"/>
  <c r="AH328" i="11"/>
  <c r="AI328" i="11" s="1"/>
  <c r="N328" i="12" s="1"/>
  <c r="AH311" i="11"/>
  <c r="AI311" i="11" s="1"/>
  <c r="AH315" i="11"/>
  <c r="AI315" i="11" s="1"/>
  <c r="AH310" i="11"/>
  <c r="AI310" i="11" s="1"/>
  <c r="AH301" i="11"/>
  <c r="AI301" i="11" s="1"/>
  <c r="N301" i="12" s="1"/>
  <c r="AH305" i="11"/>
  <c r="AI305" i="11" s="1"/>
  <c r="AH283" i="11"/>
  <c r="AI283" i="11" s="1"/>
  <c r="AH287" i="11"/>
  <c r="AI287" i="11" s="1"/>
  <c r="AH291" i="11"/>
  <c r="AI291" i="11" s="1"/>
  <c r="AH262" i="11"/>
  <c r="AI262" i="11" s="1"/>
  <c r="N262" i="12" s="1"/>
  <c r="AH266" i="11"/>
  <c r="AI266" i="11" s="1"/>
  <c r="AH270" i="11"/>
  <c r="AI270" i="11" s="1"/>
  <c r="N270" i="12" s="1"/>
  <c r="AH274" i="11"/>
  <c r="AI274" i="11" s="1"/>
  <c r="AH261" i="11"/>
  <c r="AI261" i="11" s="1"/>
  <c r="AH253" i="11"/>
  <c r="AI253" i="11" s="1"/>
  <c r="AH257" i="11"/>
  <c r="AI257" i="11" s="1"/>
  <c r="N257" i="12" s="1"/>
  <c r="AH221" i="11"/>
  <c r="AI221" i="11" s="1"/>
  <c r="AH225" i="11"/>
  <c r="AI225" i="11" s="1"/>
  <c r="AH229" i="11"/>
  <c r="AI229" i="11" s="1"/>
  <c r="AH233" i="11"/>
  <c r="AI233" i="11" s="1"/>
  <c r="N233" i="12" s="1"/>
  <c r="AH237" i="11"/>
  <c r="AI237" i="11" s="1"/>
  <c r="AH241" i="11"/>
  <c r="AI241" i="11" s="1"/>
  <c r="AH245" i="11"/>
  <c r="AI245" i="11" s="1"/>
  <c r="AH206" i="11"/>
  <c r="AI206" i="11" s="1"/>
  <c r="N206" i="12" s="1"/>
  <c r="AH210" i="11"/>
  <c r="AI210" i="11" s="1"/>
  <c r="AH214" i="11"/>
  <c r="AI214" i="11" s="1"/>
  <c r="N214" i="12" s="1"/>
  <c r="AH189" i="11"/>
  <c r="AI189" i="11" s="1"/>
  <c r="AH193" i="11"/>
  <c r="AI193" i="11" s="1"/>
  <c r="N193" i="12" s="1"/>
  <c r="AH197" i="11"/>
  <c r="AI197" i="11" s="1"/>
  <c r="AH162" i="11"/>
  <c r="AI162" i="11" s="1"/>
  <c r="AH166" i="11"/>
  <c r="AI166" i="11" s="1"/>
  <c r="AH170" i="11"/>
  <c r="AI170" i="11" s="1"/>
  <c r="N170" i="12" s="1"/>
  <c r="AH174" i="11"/>
  <c r="AI174" i="11" s="1"/>
  <c r="AH178" i="11"/>
  <c r="AI178" i="11" s="1"/>
  <c r="AH182" i="11"/>
  <c r="AI182" i="11" s="1"/>
  <c r="AH150" i="11"/>
  <c r="AI150" i="11" s="1"/>
  <c r="AH154" i="11"/>
  <c r="AI154" i="11" s="1"/>
  <c r="N154" i="12" s="1"/>
  <c r="AH147" i="11"/>
  <c r="AI147" i="11" s="1"/>
  <c r="AH118" i="11"/>
  <c r="AI118" i="11" s="1"/>
  <c r="AH122" i="11"/>
  <c r="AI122" i="11" s="1"/>
  <c r="AH126" i="11"/>
  <c r="AI126" i="11" s="1"/>
  <c r="AH130" i="11"/>
  <c r="AI130" i="11" s="1"/>
  <c r="N130" i="12" s="1"/>
  <c r="AH134" i="11"/>
  <c r="AI134" i="11" s="1"/>
  <c r="AH138" i="11"/>
  <c r="AI138" i="11" s="1"/>
  <c r="AH142" i="11"/>
  <c r="AI142" i="11" s="1"/>
  <c r="AH91" i="11"/>
  <c r="AI91" i="11" s="1"/>
  <c r="AH95" i="11"/>
  <c r="AI95" i="11" s="1"/>
  <c r="N95" i="12" s="1"/>
  <c r="AH99" i="11"/>
  <c r="AI99" i="11" s="1"/>
  <c r="AH103" i="11"/>
  <c r="AI103" i="11" s="1"/>
  <c r="N103" i="12" s="1"/>
  <c r="AH107" i="11"/>
  <c r="AI107" i="11" s="1"/>
  <c r="AH89" i="11"/>
  <c r="AI89" i="11" s="1"/>
  <c r="AH76" i="11"/>
  <c r="AI76" i="11" s="1"/>
  <c r="N76" i="12" s="1"/>
  <c r="AH80" i="11"/>
  <c r="AI80" i="11" s="1"/>
  <c r="AH84" i="11"/>
  <c r="AI84" i="11" s="1"/>
  <c r="AH65" i="11"/>
  <c r="AI65" i="11" s="1"/>
  <c r="AH63" i="11"/>
  <c r="AI63" i="11" s="1"/>
  <c r="AH49" i="11"/>
  <c r="AI49" i="11" s="1"/>
  <c r="N49" i="12" s="1"/>
  <c r="AH53" i="11"/>
  <c r="AI53" i="11" s="1"/>
  <c r="AH57" i="11"/>
  <c r="AI57" i="11" s="1"/>
  <c r="AH27" i="11"/>
  <c r="AI27" i="11" s="1"/>
  <c r="AH31" i="11"/>
  <c r="AI31" i="11" s="1"/>
  <c r="AH35" i="11"/>
  <c r="AI35" i="11" s="1"/>
  <c r="N35" i="12" s="1"/>
  <c r="AH39" i="11"/>
  <c r="AI39" i="11" s="1"/>
  <c r="AH18" i="11"/>
  <c r="AI18" i="11" s="1"/>
  <c r="N18" i="12" s="1"/>
  <c r="AH22" i="11"/>
  <c r="AI22" i="11" s="1"/>
  <c r="AH740" i="11"/>
  <c r="AI740" i="11" s="1"/>
  <c r="AH744" i="11"/>
  <c r="AI744" i="11" s="1"/>
  <c r="AH748" i="11"/>
  <c r="AI748" i="11" s="1"/>
  <c r="AH700" i="11"/>
  <c r="AI700" i="11" s="1"/>
  <c r="N700" i="12" s="1"/>
  <c r="AH704" i="11"/>
  <c r="AI704" i="11" s="1"/>
  <c r="AH708" i="11"/>
  <c r="AI708" i="11" s="1"/>
  <c r="AH712" i="11"/>
  <c r="AI712" i="11" s="1"/>
  <c r="AH716" i="11"/>
  <c r="AI716" i="11" s="1"/>
  <c r="AH720" i="11"/>
  <c r="AI720" i="11" s="1"/>
  <c r="AH724" i="11"/>
  <c r="AI724" i="11" s="1"/>
  <c r="AH728" i="11"/>
  <c r="AI728" i="11" s="1"/>
  <c r="AH732" i="11"/>
  <c r="AI732" i="11" s="1"/>
  <c r="AH698" i="11"/>
  <c r="AI698" i="11" s="1"/>
  <c r="AH690" i="11"/>
  <c r="AI690" i="11" s="1"/>
  <c r="AH694" i="11"/>
  <c r="AI694" i="11" s="1"/>
  <c r="N694" i="12" s="1"/>
  <c r="AH663" i="11"/>
  <c r="AI663" i="11" s="1"/>
  <c r="AH667" i="11"/>
  <c r="AI667" i="11" s="1"/>
  <c r="AH671" i="11"/>
  <c r="AI671" i="11" s="1"/>
  <c r="AH675" i="11"/>
  <c r="AI675" i="11" s="1"/>
  <c r="N675" i="12" s="1"/>
  <c r="AH679" i="11"/>
  <c r="AI679" i="11" s="1"/>
  <c r="AH660" i="11"/>
  <c r="AI660" i="11" s="1"/>
  <c r="AH646" i="11"/>
  <c r="AI646" i="11" s="1"/>
  <c r="AH650" i="11"/>
  <c r="AI650" i="11" s="1"/>
  <c r="N650" i="12" s="1"/>
  <c r="AH654" i="11"/>
  <c r="AI654" i="11" s="1"/>
  <c r="AH626" i="11"/>
  <c r="AI626" i="11" s="1"/>
  <c r="AH630" i="11"/>
  <c r="AI630" i="11" s="1"/>
  <c r="AH634" i="11"/>
  <c r="AI634" i="11" s="1"/>
  <c r="AH638" i="11"/>
  <c r="AI638" i="11" s="1"/>
  <c r="AH613" i="11"/>
  <c r="AI613" i="11" s="1"/>
  <c r="AH617" i="11"/>
  <c r="AI617" i="11" s="1"/>
  <c r="AH621" i="11"/>
  <c r="AI621" i="11" s="1"/>
  <c r="N609" i="12" s="1"/>
  <c r="AH593" i="11"/>
  <c r="AI593" i="11" s="1"/>
  <c r="AH597" i="11"/>
  <c r="AI597" i="11" s="1"/>
  <c r="AH601" i="11"/>
  <c r="AI601" i="11" s="1"/>
  <c r="AH605" i="11"/>
  <c r="AI605" i="11" s="1"/>
  <c r="AH584" i="11"/>
  <c r="AI584" i="11" s="1"/>
  <c r="AH571" i="11"/>
  <c r="AI571" i="11" s="1"/>
  <c r="AH575" i="11"/>
  <c r="AI575" i="11" s="1"/>
  <c r="AH570" i="11"/>
  <c r="AI570" i="11" s="1"/>
  <c r="AH551" i="11"/>
  <c r="AI551" i="11" s="1"/>
  <c r="AH555" i="11"/>
  <c r="AI555" i="11" s="1"/>
  <c r="AH559" i="11"/>
  <c r="AI559" i="11" s="1"/>
  <c r="AH563" i="11"/>
  <c r="AI563" i="11" s="1"/>
  <c r="N563" i="12" s="1"/>
  <c r="AH547" i="11"/>
  <c r="AI547" i="11" s="1"/>
  <c r="AH537" i="11"/>
  <c r="AI537" i="11" s="1"/>
  <c r="AH541" i="11"/>
  <c r="AI541" i="11" s="1"/>
  <c r="AH519" i="11"/>
  <c r="AI519" i="11" s="1"/>
  <c r="AH523" i="11"/>
  <c r="AI523" i="11" s="1"/>
  <c r="AH527" i="11"/>
  <c r="AI527" i="11" s="1"/>
  <c r="AH502" i="11"/>
  <c r="AI502" i="11" s="1"/>
  <c r="AH506" i="11"/>
  <c r="AI506" i="11" s="1"/>
  <c r="N506" i="12" s="1"/>
  <c r="AH510" i="11"/>
  <c r="AI510" i="11" s="1"/>
  <c r="AH514" i="11"/>
  <c r="AI514" i="11" s="1"/>
  <c r="AH493" i="11"/>
  <c r="AI493" i="11" s="1"/>
  <c r="AH497" i="11"/>
  <c r="AI497" i="11" s="1"/>
  <c r="AH465" i="11"/>
  <c r="AI465" i="11" s="1"/>
  <c r="AH469" i="11"/>
  <c r="AI469" i="11" s="1"/>
  <c r="AH473" i="11"/>
  <c r="AI473" i="11" s="1"/>
  <c r="AH477" i="11"/>
  <c r="AI477" i="11" s="1"/>
  <c r="N477" i="12" s="1"/>
  <c r="AH481" i="11"/>
  <c r="AI481" i="11" s="1"/>
  <c r="AH485" i="11"/>
  <c r="AI485" i="11" s="1"/>
  <c r="AH441" i="11"/>
  <c r="AI441" i="11" s="1"/>
  <c r="AH445" i="11"/>
  <c r="AI445" i="11" s="1"/>
  <c r="AH449" i="11"/>
  <c r="AI449" i="11" s="1"/>
  <c r="AH453" i="11"/>
  <c r="AI453" i="11" s="1"/>
  <c r="AH457" i="11"/>
  <c r="AI457" i="11" s="1"/>
  <c r="AH431" i="11"/>
  <c r="AI431" i="11" s="1"/>
  <c r="AH435" i="11"/>
  <c r="AI435" i="11" s="1"/>
  <c r="AH414" i="11"/>
  <c r="AI414" i="11" s="1"/>
  <c r="AH418" i="11"/>
  <c r="AI418" i="11" s="1"/>
  <c r="AH422" i="11"/>
  <c r="AI422" i="11" s="1"/>
  <c r="N422" i="12" s="1"/>
  <c r="AH411" i="11"/>
  <c r="AI411" i="11" s="1"/>
  <c r="AH394" i="11"/>
  <c r="AI394" i="11" s="1"/>
  <c r="AH398" i="11"/>
  <c r="AI398" i="11" s="1"/>
  <c r="AH402" i="11"/>
  <c r="AI402" i="11" s="1"/>
  <c r="AH406" i="11"/>
  <c r="AI406" i="11" s="1"/>
  <c r="AH371" i="11"/>
  <c r="AI371" i="11" s="1"/>
  <c r="AH375" i="11"/>
  <c r="AI375" i="11" s="1"/>
  <c r="AH379" i="11"/>
  <c r="AI379" i="11" s="1"/>
  <c r="N379" i="12" s="1"/>
  <c r="AH383" i="11"/>
  <c r="AI383" i="11" s="1"/>
  <c r="AH369" i="11"/>
  <c r="AI369" i="11" s="1"/>
  <c r="AH351" i="11"/>
  <c r="AI351" i="11" s="1"/>
  <c r="AH355" i="11"/>
  <c r="AI355" i="11" s="1"/>
  <c r="AH359" i="11"/>
  <c r="AI359" i="11" s="1"/>
  <c r="AH363" i="11"/>
  <c r="AI363" i="11" s="1"/>
  <c r="AH335" i="11"/>
  <c r="AI335" i="11" s="1"/>
  <c r="AH339" i="11"/>
  <c r="AI339" i="11" s="1"/>
  <c r="N339" i="12" s="1"/>
  <c r="AH343" i="11"/>
  <c r="AI343" i="11" s="1"/>
  <c r="AH325" i="11"/>
  <c r="AI325" i="11" s="1"/>
  <c r="AH329" i="11"/>
  <c r="AI329" i="11" s="1"/>
  <c r="AH312" i="11"/>
  <c r="AI312" i="11" s="1"/>
  <c r="N312" i="12" s="1"/>
  <c r="AH316" i="11"/>
  <c r="AI316" i="11" s="1"/>
  <c r="AH298" i="11"/>
  <c r="AI298" i="11" s="1"/>
  <c r="AH302" i="11"/>
  <c r="AI302" i="11" s="1"/>
  <c r="AH306" i="11"/>
  <c r="AI306" i="11" s="1"/>
  <c r="AH284" i="11"/>
  <c r="AI284" i="11" s="1"/>
  <c r="AH288" i="11"/>
  <c r="AI288" i="11" s="1"/>
  <c r="AH292" i="11"/>
  <c r="AI292" i="11" s="1"/>
  <c r="AH263" i="11"/>
  <c r="AI263" i="11" s="1"/>
  <c r="N263" i="12" s="1"/>
  <c r="AH267" i="11"/>
  <c r="AI267" i="11" s="1"/>
  <c r="AH271" i="11"/>
  <c r="AI271" i="11" s="1"/>
  <c r="AH275" i="11"/>
  <c r="AI275" i="11" s="1"/>
  <c r="AH250" i="11"/>
  <c r="AI250" i="11" s="1"/>
  <c r="N250" i="12" s="1"/>
  <c r="AH254" i="11"/>
  <c r="AI254" i="11" s="1"/>
  <c r="AH249" i="11"/>
  <c r="AI249" i="11" s="1"/>
  <c r="AH222" i="11"/>
  <c r="AI222" i="11" s="1"/>
  <c r="AH226" i="11"/>
  <c r="AI226" i="11" s="1"/>
  <c r="AH230" i="11"/>
  <c r="AI230" i="11" s="1"/>
  <c r="AH234" i="11"/>
  <c r="AI234" i="11" s="1"/>
  <c r="AH238" i="11"/>
  <c r="AI238" i="11" s="1"/>
  <c r="AH242" i="11"/>
  <c r="AI242" i="11" s="1"/>
  <c r="AH218" i="11"/>
  <c r="AI218" i="11" s="1"/>
  <c r="AH207" i="11"/>
  <c r="AI207" i="11" s="1"/>
  <c r="AH211" i="11"/>
  <c r="AI211" i="11" s="1"/>
  <c r="AH203" i="11"/>
  <c r="AI203" i="11" s="1"/>
  <c r="AH190" i="11"/>
  <c r="AI190" i="11" s="1"/>
  <c r="AH194" i="11"/>
  <c r="AI194" i="11" s="1"/>
  <c r="AH198" i="11"/>
  <c r="AI198" i="11" s="1"/>
  <c r="AH163" i="11"/>
  <c r="AI163" i="11" s="1"/>
  <c r="N163" i="12" s="1"/>
  <c r="AH167" i="11"/>
  <c r="AI167" i="11" s="1"/>
  <c r="AH171" i="11"/>
  <c r="AI171" i="11" s="1"/>
  <c r="AH175" i="11"/>
  <c r="AI175" i="11" s="1"/>
  <c r="AH179" i="11"/>
  <c r="AI179" i="11" s="1"/>
  <c r="N179" i="12" s="1"/>
  <c r="AH161" i="11"/>
  <c r="AI161" i="11" s="1"/>
  <c r="AH151" i="11"/>
  <c r="AI151" i="11" s="1"/>
  <c r="AH155" i="11"/>
  <c r="AI155" i="11" s="1"/>
  <c r="AH115" i="11"/>
  <c r="AI115" i="11" s="1"/>
  <c r="AH119" i="11"/>
  <c r="AI119" i="11" s="1"/>
  <c r="N119" i="12" s="1"/>
  <c r="AH123" i="11"/>
  <c r="AI123" i="11" s="1"/>
  <c r="AH127" i="11"/>
  <c r="AI127" i="11" s="1"/>
  <c r="N127" i="12" s="1"/>
  <c r="AH131" i="11"/>
  <c r="AI131" i="11" s="1"/>
  <c r="AH135" i="11"/>
  <c r="AI135" i="11" s="1"/>
  <c r="N135" i="12" s="1"/>
  <c r="AH139" i="11"/>
  <c r="AI139" i="11" s="1"/>
  <c r="AH143" i="11"/>
  <c r="AI143" i="11" s="1"/>
  <c r="N143" i="12" s="1"/>
  <c r="AH92" i="11"/>
  <c r="AI92" i="11" s="1"/>
  <c r="AH96" i="11"/>
  <c r="AI96" i="11" s="1"/>
  <c r="N96" i="12" s="1"/>
  <c r="AH100" i="11"/>
  <c r="AI100" i="11" s="1"/>
  <c r="AH104" i="11"/>
  <c r="AI104" i="11" s="1"/>
  <c r="N104" i="12" s="1"/>
  <c r="AH108" i="11"/>
  <c r="AI108" i="11" s="1"/>
  <c r="N108" i="12" s="1"/>
  <c r="AH73" i="11"/>
  <c r="AI73" i="11" s="1"/>
  <c r="AH77" i="11"/>
  <c r="AI77" i="11" s="1"/>
  <c r="N77" i="12" s="1"/>
  <c r="AH81" i="11"/>
  <c r="AI81" i="11" s="1"/>
  <c r="N81" i="12" s="1"/>
  <c r="AH85" i="11"/>
  <c r="AI85" i="11" s="1"/>
  <c r="AH66" i="11"/>
  <c r="AI66" i="11" s="1"/>
  <c r="N66" i="12" s="1"/>
  <c r="AH46" i="11"/>
  <c r="AI46" i="11" s="1"/>
  <c r="AH50" i="11"/>
  <c r="AI50" i="11" s="1"/>
  <c r="AH54" i="11"/>
  <c r="AI54" i="11" s="1"/>
  <c r="N54" i="12" s="1"/>
  <c r="AH58" i="11"/>
  <c r="AI58" i="11" s="1"/>
  <c r="AH28" i="11"/>
  <c r="AI28" i="11" s="1"/>
  <c r="N28" i="12" s="1"/>
  <c r="AH32" i="11"/>
  <c r="AI32" i="11" s="1"/>
  <c r="AH36" i="11"/>
  <c r="AI36" i="11" s="1"/>
  <c r="AH40" i="11"/>
  <c r="AI40" i="11" s="1"/>
  <c r="N40" i="12" s="1"/>
  <c r="AH19" i="11"/>
  <c r="AI19" i="11" s="1"/>
  <c r="AH17" i="11"/>
  <c r="I65" i="10"/>
  <c r="I67" i="10"/>
  <c r="I69" i="10"/>
  <c r="I78" i="10"/>
  <c r="I77" i="10"/>
  <c r="I54" i="10"/>
  <c r="I53" i="10"/>
  <c r="I90" i="10"/>
  <c r="I89" i="10"/>
  <c r="I94" i="10"/>
  <c r="I93" i="10"/>
  <c r="N740" i="11"/>
  <c r="N742" i="11"/>
  <c r="N744" i="11"/>
  <c r="N746" i="11"/>
  <c r="N748" i="11"/>
  <c r="M738" i="11"/>
  <c r="N699" i="11"/>
  <c r="N701" i="11"/>
  <c r="N703" i="11"/>
  <c r="N705" i="11"/>
  <c r="N707" i="11"/>
  <c r="N709" i="11"/>
  <c r="N711" i="11"/>
  <c r="N713" i="11"/>
  <c r="N715" i="11"/>
  <c r="N717" i="11"/>
  <c r="N719" i="11"/>
  <c r="N721" i="11"/>
  <c r="N723" i="11"/>
  <c r="N725" i="11"/>
  <c r="N727" i="11"/>
  <c r="N729" i="11"/>
  <c r="N731" i="11"/>
  <c r="N733" i="11"/>
  <c r="N735" i="11"/>
  <c r="N686" i="11"/>
  <c r="N688" i="11"/>
  <c r="N690" i="11"/>
  <c r="N692" i="11"/>
  <c r="N694" i="11"/>
  <c r="N660" i="11"/>
  <c r="N662" i="11"/>
  <c r="N664" i="11"/>
  <c r="N666" i="11"/>
  <c r="N668" i="11"/>
  <c r="N670" i="11"/>
  <c r="N672" i="11"/>
  <c r="N674" i="11"/>
  <c r="N676" i="11"/>
  <c r="N678" i="11"/>
  <c r="N680" i="11"/>
  <c r="N682" i="11"/>
  <c r="N642" i="11"/>
  <c r="N644" i="11"/>
  <c r="N646" i="11"/>
  <c r="N648" i="11"/>
  <c r="N650" i="11"/>
  <c r="N652" i="11"/>
  <c r="N654" i="11"/>
  <c r="N656" i="11"/>
  <c r="N625" i="11"/>
  <c r="N627" i="11"/>
  <c r="N629" i="11"/>
  <c r="N631" i="11"/>
  <c r="N633" i="11"/>
  <c r="N635" i="11"/>
  <c r="N637" i="11"/>
  <c r="M624" i="11"/>
  <c r="N611" i="11"/>
  <c r="N613" i="11"/>
  <c r="N615" i="11"/>
  <c r="N617" i="11"/>
  <c r="N619" i="11"/>
  <c r="N621" i="11"/>
  <c r="N590" i="11"/>
  <c r="N592" i="11"/>
  <c r="N594" i="11"/>
  <c r="N596" i="11"/>
  <c r="N598" i="11"/>
  <c r="N600" i="11"/>
  <c r="N602" i="11"/>
  <c r="N604" i="11"/>
  <c r="N606" i="11"/>
  <c r="N582" i="11"/>
  <c r="N584" i="11"/>
  <c r="N586" i="11"/>
  <c r="N570" i="11"/>
  <c r="N572" i="11"/>
  <c r="N574" i="11"/>
  <c r="N576" i="11"/>
  <c r="N578" i="11"/>
  <c r="N547" i="11"/>
  <c r="N549" i="11"/>
  <c r="N551" i="11"/>
  <c r="N553" i="11"/>
  <c r="N555" i="11"/>
  <c r="N557" i="11"/>
  <c r="N559" i="11"/>
  <c r="N561" i="11"/>
  <c r="N563" i="11"/>
  <c r="N565" i="11"/>
  <c r="M546" i="11"/>
  <c r="N534" i="11"/>
  <c r="N536" i="11"/>
  <c r="N538" i="11"/>
  <c r="N540" i="11"/>
  <c r="N542" i="11"/>
  <c r="M532" i="11"/>
  <c r="N519" i="11"/>
  <c r="N521" i="11"/>
  <c r="N523" i="11"/>
  <c r="N525" i="11"/>
  <c r="N527" i="11"/>
  <c r="N529" i="11"/>
  <c r="N501" i="11"/>
  <c r="N503" i="11"/>
  <c r="N505" i="11"/>
  <c r="N507" i="11"/>
  <c r="N509" i="11"/>
  <c r="N511" i="11"/>
  <c r="N513" i="11"/>
  <c r="M500" i="11"/>
  <c r="N491" i="11"/>
  <c r="N493" i="11"/>
  <c r="N495" i="11"/>
  <c r="N497" i="11"/>
  <c r="N462" i="11"/>
  <c r="N464" i="11"/>
  <c r="N466" i="11"/>
  <c r="N468" i="11"/>
  <c r="N470" i="11"/>
  <c r="N472" i="11"/>
  <c r="N474" i="11"/>
  <c r="N476" i="11"/>
  <c r="N478" i="11"/>
  <c r="N480" i="11"/>
  <c r="N482" i="11"/>
  <c r="N484" i="11"/>
  <c r="N486" i="11"/>
  <c r="N439" i="11"/>
  <c r="N441" i="11"/>
  <c r="N443" i="11"/>
  <c r="N445" i="11"/>
  <c r="N447" i="11"/>
  <c r="N449" i="11"/>
  <c r="N451" i="11"/>
  <c r="N453" i="11"/>
  <c r="N455" i="11"/>
  <c r="N457" i="11"/>
  <c r="M438" i="11"/>
  <c r="N430" i="11"/>
  <c r="N432" i="11"/>
  <c r="N434" i="11"/>
  <c r="M428" i="11"/>
  <c r="N412" i="11"/>
  <c r="N414" i="11"/>
  <c r="N416" i="11"/>
  <c r="N418" i="11"/>
  <c r="N420" i="11"/>
  <c r="N422" i="11"/>
  <c r="N424" i="11"/>
  <c r="M410" i="11"/>
  <c r="N391" i="11"/>
  <c r="N393" i="11"/>
  <c r="N395" i="11"/>
  <c r="N397" i="11"/>
  <c r="N399" i="11"/>
  <c r="N401" i="11"/>
  <c r="N403" i="11"/>
  <c r="N405" i="11"/>
  <c r="N407" i="11"/>
  <c r="N369" i="11"/>
  <c r="N371" i="11"/>
  <c r="N373" i="11"/>
  <c r="N375" i="11"/>
  <c r="N377" i="11"/>
  <c r="N379" i="11"/>
  <c r="N381" i="11"/>
  <c r="N383" i="11"/>
  <c r="M739" i="11"/>
  <c r="M741" i="11"/>
  <c r="M743" i="11"/>
  <c r="M745" i="11"/>
  <c r="M747" i="11"/>
  <c r="M749" i="11"/>
  <c r="M698" i="11"/>
  <c r="M700" i="11"/>
  <c r="M702" i="11"/>
  <c r="M704" i="11"/>
  <c r="M706" i="11"/>
  <c r="M708" i="11"/>
  <c r="M710" i="11"/>
  <c r="M712" i="11"/>
  <c r="M714" i="11"/>
  <c r="M716" i="11"/>
  <c r="M718" i="11"/>
  <c r="M720" i="11"/>
  <c r="M722" i="11"/>
  <c r="M724" i="11"/>
  <c r="M726" i="11"/>
  <c r="M728" i="11"/>
  <c r="M730" i="11"/>
  <c r="M732" i="11"/>
  <c r="M734" i="11"/>
  <c r="N697" i="11"/>
  <c r="M687" i="11"/>
  <c r="M689" i="11"/>
  <c r="M691" i="11"/>
  <c r="M693" i="11"/>
  <c r="N685" i="11"/>
  <c r="M661" i="11"/>
  <c r="M663" i="11"/>
  <c r="M665" i="11"/>
  <c r="M667" i="11"/>
  <c r="M669" i="11"/>
  <c r="M671" i="11"/>
  <c r="M673" i="11"/>
  <c r="M675" i="11"/>
  <c r="M677" i="11"/>
  <c r="M679" i="11"/>
  <c r="M681" i="11"/>
  <c r="N659" i="11"/>
  <c r="M643" i="11"/>
  <c r="M645" i="11"/>
  <c r="M647" i="11"/>
  <c r="M649" i="11"/>
  <c r="M651" i="11"/>
  <c r="M653" i="11"/>
  <c r="M655" i="11"/>
  <c r="N641" i="11"/>
  <c r="M626" i="11"/>
  <c r="M628" i="11"/>
  <c r="M630" i="11"/>
  <c r="M632" i="11"/>
  <c r="M634" i="11"/>
  <c r="M636" i="11"/>
  <c r="M638" i="11"/>
  <c r="M610" i="11"/>
  <c r="M612" i="11"/>
  <c r="M614" i="11"/>
  <c r="M616" i="11"/>
  <c r="M618" i="11"/>
  <c r="M620" i="11"/>
  <c r="N609" i="11"/>
  <c r="M591" i="11"/>
  <c r="M593" i="11"/>
  <c r="M595" i="11"/>
  <c r="M597" i="11"/>
  <c r="M599" i="11"/>
  <c r="M601" i="11"/>
  <c r="M603" i="11"/>
  <c r="M605" i="11"/>
  <c r="N589" i="11"/>
  <c r="M583" i="11"/>
  <c r="M585" i="11"/>
  <c r="N581" i="11"/>
  <c r="M571" i="11"/>
  <c r="M573" i="11"/>
  <c r="M575" i="11"/>
  <c r="M577" i="11"/>
  <c r="N569" i="11"/>
  <c r="M548" i="11"/>
  <c r="M550" i="11"/>
  <c r="M552" i="11"/>
  <c r="M554" i="11"/>
  <c r="M556" i="11"/>
  <c r="M558" i="11"/>
  <c r="M560" i="11"/>
  <c r="M562" i="11"/>
  <c r="M564" i="11"/>
  <c r="M566" i="11"/>
  <c r="M533" i="11"/>
  <c r="M535" i="11"/>
  <c r="M537" i="11"/>
  <c r="M539" i="11"/>
  <c r="M541" i="11"/>
  <c r="M543" i="11"/>
  <c r="M518" i="11"/>
  <c r="M520" i="11"/>
  <c r="M522" i="11"/>
  <c r="M524" i="11"/>
  <c r="M526" i="11"/>
  <c r="M528" i="11"/>
  <c r="N517" i="11"/>
  <c r="M502" i="11"/>
  <c r="M504" i="11"/>
  <c r="M506" i="11"/>
  <c r="M508" i="11"/>
  <c r="M510" i="11"/>
  <c r="M512" i="11"/>
  <c r="M514" i="11"/>
  <c r="M490" i="11"/>
  <c r="M492" i="11"/>
  <c r="M494" i="11"/>
  <c r="M496" i="11"/>
  <c r="N489" i="11"/>
  <c r="M463" i="11"/>
  <c r="M465" i="11"/>
  <c r="M467" i="11"/>
  <c r="M469" i="11"/>
  <c r="M471" i="11"/>
  <c r="M473" i="11"/>
  <c r="M475" i="11"/>
  <c r="M477" i="11"/>
  <c r="M479" i="11"/>
  <c r="M481" i="11"/>
  <c r="M483" i="11"/>
  <c r="M485" i="11"/>
  <c r="N461" i="11"/>
  <c r="M440" i="11"/>
  <c r="M442" i="11"/>
  <c r="M444" i="11"/>
  <c r="M446" i="11"/>
  <c r="M448" i="11"/>
  <c r="M450" i="11"/>
  <c r="M452" i="11"/>
  <c r="M454" i="11"/>
  <c r="M456" i="11"/>
  <c r="M458" i="11"/>
  <c r="M429" i="11"/>
  <c r="M431" i="11"/>
  <c r="M433" i="11"/>
  <c r="M435" i="11"/>
  <c r="M411" i="11"/>
  <c r="M413" i="11"/>
  <c r="M415" i="11"/>
  <c r="M417" i="11"/>
  <c r="M419" i="11"/>
  <c r="M421" i="11"/>
  <c r="M423" i="11"/>
  <c r="M425" i="11"/>
  <c r="M390" i="11"/>
  <c r="M392" i="11"/>
  <c r="M394" i="11"/>
  <c r="M396" i="11"/>
  <c r="M398" i="11"/>
  <c r="M400" i="11"/>
  <c r="M402" i="11"/>
  <c r="M404" i="11"/>
  <c r="M406" i="11"/>
  <c r="N389" i="11"/>
  <c r="M370" i="11"/>
  <c r="M372" i="11"/>
  <c r="M374" i="11"/>
  <c r="M376" i="11"/>
  <c r="M378" i="11"/>
  <c r="M380" i="11"/>
  <c r="M382" i="11"/>
  <c r="M384" i="11"/>
  <c r="N739" i="11"/>
  <c r="N741" i="11"/>
  <c r="N743" i="11"/>
  <c r="N745" i="11"/>
  <c r="N747" i="11"/>
  <c r="N749" i="11"/>
  <c r="N698" i="11"/>
  <c r="N700" i="11"/>
  <c r="N702" i="11"/>
  <c r="N704" i="11"/>
  <c r="N706" i="11"/>
  <c r="N708" i="11"/>
  <c r="N710" i="11"/>
  <c r="N712" i="11"/>
  <c r="N714" i="11"/>
  <c r="N716" i="11"/>
  <c r="N718" i="11"/>
  <c r="N720" i="11"/>
  <c r="N722" i="11"/>
  <c r="N724" i="11"/>
  <c r="N726" i="11"/>
  <c r="N728" i="11"/>
  <c r="N730" i="11"/>
  <c r="N732" i="11"/>
  <c r="N734" i="11"/>
  <c r="M697" i="11"/>
  <c r="N687" i="11"/>
  <c r="N689" i="11"/>
  <c r="N691" i="11"/>
  <c r="N693" i="11"/>
  <c r="M685" i="11"/>
  <c r="N661" i="11"/>
  <c r="N663" i="11"/>
  <c r="N665" i="11"/>
  <c r="N667" i="11"/>
  <c r="N669" i="11"/>
  <c r="N671" i="11"/>
  <c r="N673" i="11"/>
  <c r="N675" i="11"/>
  <c r="N677" i="11"/>
  <c r="N679" i="11"/>
  <c r="N681" i="11"/>
  <c r="M659" i="11"/>
  <c r="N643" i="11"/>
  <c r="N645" i="11"/>
  <c r="N647" i="11"/>
  <c r="N649" i="11"/>
  <c r="N651" i="11"/>
  <c r="N653" i="11"/>
  <c r="N655" i="11"/>
  <c r="M641" i="11"/>
  <c r="N626" i="11"/>
  <c r="N628" i="11"/>
  <c r="N630" i="11"/>
  <c r="N632" i="11"/>
  <c r="N634" i="11"/>
  <c r="N636" i="11"/>
  <c r="N638" i="11"/>
  <c r="N610" i="11"/>
  <c r="N612" i="11"/>
  <c r="N614" i="11"/>
  <c r="N616" i="11"/>
  <c r="N618" i="11"/>
  <c r="N620" i="11"/>
  <c r="M609" i="11"/>
  <c r="N591" i="11"/>
  <c r="N593" i="11"/>
  <c r="N595" i="11"/>
  <c r="N597" i="11"/>
  <c r="N599" i="11"/>
  <c r="N601" i="11"/>
  <c r="N603" i="11"/>
  <c r="N605" i="11"/>
  <c r="M589" i="11"/>
  <c r="N583" i="11"/>
  <c r="N585" i="11"/>
  <c r="M581" i="11"/>
  <c r="N571" i="11"/>
  <c r="N573" i="11"/>
  <c r="N575" i="11"/>
  <c r="N577" i="11"/>
  <c r="M569" i="11"/>
  <c r="N548" i="11"/>
  <c r="N550" i="11"/>
  <c r="N552" i="11"/>
  <c r="N554" i="11"/>
  <c r="N556" i="11"/>
  <c r="N558" i="11"/>
  <c r="N560" i="11"/>
  <c r="N562" i="11"/>
  <c r="N564" i="11"/>
  <c r="N566" i="11"/>
  <c r="N533" i="11"/>
  <c r="N535" i="11"/>
  <c r="N537" i="11"/>
  <c r="N539" i="11"/>
  <c r="N541" i="11"/>
  <c r="N543" i="11"/>
  <c r="N518" i="11"/>
  <c r="N520" i="11"/>
  <c r="N522" i="11"/>
  <c r="N524" i="11"/>
  <c r="N526" i="11"/>
  <c r="N528" i="11"/>
  <c r="M517" i="11"/>
  <c r="N502" i="11"/>
  <c r="N504" i="11"/>
  <c r="N506" i="11"/>
  <c r="N508" i="11"/>
  <c r="N510" i="11"/>
  <c r="N512" i="11"/>
  <c r="N514" i="11"/>
  <c r="N490" i="11"/>
  <c r="N492" i="11"/>
  <c r="N494" i="11"/>
  <c r="N496" i="11"/>
  <c r="M489" i="11"/>
  <c r="N463" i="11"/>
  <c r="N465" i="11"/>
  <c r="N467" i="11"/>
  <c r="N469" i="11"/>
  <c r="N471" i="11"/>
  <c r="N473" i="11"/>
  <c r="N475" i="11"/>
  <c r="N477" i="11"/>
  <c r="N479" i="11"/>
  <c r="N481" i="11"/>
  <c r="N483" i="11"/>
  <c r="N485" i="11"/>
  <c r="M461" i="11"/>
  <c r="N440" i="11"/>
  <c r="N442" i="11"/>
  <c r="N444" i="11"/>
  <c r="N446" i="11"/>
  <c r="N448" i="11"/>
  <c r="N450" i="11"/>
  <c r="N452" i="11"/>
  <c r="N454" i="11"/>
  <c r="N456" i="11"/>
  <c r="N458" i="11"/>
  <c r="N429" i="11"/>
  <c r="N431" i="11"/>
  <c r="N433" i="11"/>
  <c r="N435" i="11"/>
  <c r="N411" i="11"/>
  <c r="N413" i="11"/>
  <c r="N415" i="11"/>
  <c r="N417" i="11"/>
  <c r="N419" i="11"/>
  <c r="N421" i="11"/>
  <c r="N423" i="11"/>
  <c r="N425" i="11"/>
  <c r="N390" i="11"/>
  <c r="N392" i="11"/>
  <c r="N394" i="11"/>
  <c r="N396" i="11"/>
  <c r="N398" i="11"/>
  <c r="N400" i="11"/>
  <c r="N402" i="11"/>
  <c r="N404" i="11"/>
  <c r="N406" i="11"/>
  <c r="M389" i="11"/>
  <c r="N370" i="11"/>
  <c r="N372" i="11"/>
  <c r="N374" i="11"/>
  <c r="N376" i="11"/>
  <c r="N378" i="11"/>
  <c r="N380" i="11"/>
  <c r="N382" i="11"/>
  <c r="N384" i="11"/>
  <c r="M740" i="11"/>
  <c r="O740" i="11" s="1"/>
  <c r="I740" i="12" s="1"/>
  <c r="M742" i="11"/>
  <c r="M744" i="11"/>
  <c r="M746" i="11"/>
  <c r="M748" i="11"/>
  <c r="O748" i="11" s="1"/>
  <c r="I748" i="12" s="1"/>
  <c r="N738" i="11"/>
  <c r="M699" i="11"/>
  <c r="M701" i="11"/>
  <c r="M703" i="11"/>
  <c r="O703" i="11" s="1"/>
  <c r="I703" i="12" s="1"/>
  <c r="M705" i="11"/>
  <c r="M707" i="11"/>
  <c r="M709" i="11"/>
  <c r="M711" i="11"/>
  <c r="O711" i="11" s="1"/>
  <c r="I711" i="12" s="1"/>
  <c r="M713" i="11"/>
  <c r="M715" i="11"/>
  <c r="M717" i="11"/>
  <c r="M719" i="11"/>
  <c r="O719" i="11" s="1"/>
  <c r="I719" i="12" s="1"/>
  <c r="M721" i="11"/>
  <c r="M723" i="11"/>
  <c r="M725" i="11"/>
  <c r="M727" i="11"/>
  <c r="O727" i="11" s="1"/>
  <c r="I727" i="12" s="1"/>
  <c r="M729" i="11"/>
  <c r="M731" i="11"/>
  <c r="M733" i="11"/>
  <c r="M735" i="11"/>
  <c r="O735" i="11" s="1"/>
  <c r="I735" i="12" s="1"/>
  <c r="M686" i="11"/>
  <c r="M688" i="11"/>
  <c r="M690" i="11"/>
  <c r="M692" i="11"/>
  <c r="O692" i="11" s="1"/>
  <c r="I692" i="12" s="1"/>
  <c r="M694" i="11"/>
  <c r="M660" i="11"/>
  <c r="M662" i="11"/>
  <c r="M664" i="11"/>
  <c r="O664" i="11" s="1"/>
  <c r="I664" i="12" s="1"/>
  <c r="M666" i="11"/>
  <c r="M668" i="11"/>
  <c r="M670" i="11"/>
  <c r="M672" i="11"/>
  <c r="O672" i="11" s="1"/>
  <c r="I672" i="12" s="1"/>
  <c r="M674" i="11"/>
  <c r="M676" i="11"/>
  <c r="M678" i="11"/>
  <c r="M680" i="11"/>
  <c r="O680" i="11" s="1"/>
  <c r="I680" i="12" s="1"/>
  <c r="M682" i="11"/>
  <c r="M642" i="11"/>
  <c r="M644" i="11"/>
  <c r="M646" i="11"/>
  <c r="O646" i="11" s="1"/>
  <c r="I646" i="12" s="1"/>
  <c r="M648" i="11"/>
  <c r="M650" i="11"/>
  <c r="M652" i="11"/>
  <c r="M654" i="11"/>
  <c r="O654" i="11" s="1"/>
  <c r="I654" i="12" s="1"/>
  <c r="M656" i="11"/>
  <c r="M625" i="11"/>
  <c r="M627" i="11"/>
  <c r="M629" i="11"/>
  <c r="O629" i="11" s="1"/>
  <c r="M631" i="11"/>
  <c r="M633" i="11"/>
  <c r="M635" i="11"/>
  <c r="M637" i="11"/>
  <c r="O637" i="11" s="1"/>
  <c r="I637" i="12" s="1"/>
  <c r="N624" i="11"/>
  <c r="M611" i="11"/>
  <c r="M613" i="11"/>
  <c r="M615" i="11"/>
  <c r="O615" i="11" s="1"/>
  <c r="I615" i="12" s="1"/>
  <c r="M617" i="11"/>
  <c r="M619" i="11"/>
  <c r="M621" i="11"/>
  <c r="M590" i="11"/>
  <c r="O590" i="11" s="1"/>
  <c r="M592" i="11"/>
  <c r="M594" i="11"/>
  <c r="M596" i="11"/>
  <c r="M598" i="11"/>
  <c r="O598" i="11" s="1"/>
  <c r="I598" i="12" s="1"/>
  <c r="M600" i="11"/>
  <c r="M602" i="11"/>
  <c r="M604" i="11"/>
  <c r="M606" i="11"/>
  <c r="O606" i="11" s="1"/>
  <c r="I606" i="12" s="1"/>
  <c r="M582" i="11"/>
  <c r="M584" i="11"/>
  <c r="M586" i="11"/>
  <c r="M570" i="11"/>
  <c r="O570" i="11" s="1"/>
  <c r="I570" i="12" s="1"/>
  <c r="M572" i="11"/>
  <c r="M574" i="11"/>
  <c r="M576" i="11"/>
  <c r="M578" i="11"/>
  <c r="O578" i="11" s="1"/>
  <c r="I578" i="12" s="1"/>
  <c r="M547" i="11"/>
  <c r="M549" i="11"/>
  <c r="M551" i="11"/>
  <c r="M553" i="11"/>
  <c r="O553" i="11" s="1"/>
  <c r="I553" i="12" s="1"/>
  <c r="M555" i="11"/>
  <c r="M557" i="11"/>
  <c r="M559" i="11"/>
  <c r="M561" i="11"/>
  <c r="O561" i="11" s="1"/>
  <c r="I561" i="12" s="1"/>
  <c r="M563" i="11"/>
  <c r="M565" i="11"/>
  <c r="N546" i="11"/>
  <c r="M534" i="11"/>
  <c r="O534" i="11" s="1"/>
  <c r="I534" i="12" s="1"/>
  <c r="M536" i="11"/>
  <c r="M538" i="11"/>
  <c r="M540" i="11"/>
  <c r="M542" i="11"/>
  <c r="O542" i="11" s="1"/>
  <c r="I542" i="12" s="1"/>
  <c r="N532" i="11"/>
  <c r="M519" i="11"/>
  <c r="M521" i="11"/>
  <c r="M523" i="11"/>
  <c r="O523" i="11" s="1"/>
  <c r="I523" i="12" s="1"/>
  <c r="M525" i="11"/>
  <c r="M527" i="11"/>
  <c r="M529" i="11"/>
  <c r="M501" i="11"/>
  <c r="O501" i="11" s="1"/>
  <c r="I501" i="12" s="1"/>
  <c r="M503" i="11"/>
  <c r="M505" i="11"/>
  <c r="M507" i="11"/>
  <c r="M509" i="11"/>
  <c r="O509" i="11" s="1"/>
  <c r="I509" i="12" s="1"/>
  <c r="M511" i="11"/>
  <c r="M513" i="11"/>
  <c r="N500" i="11"/>
  <c r="M491" i="11"/>
  <c r="O491" i="11" s="1"/>
  <c r="I491" i="12" s="1"/>
  <c r="M493" i="11"/>
  <c r="M495" i="11"/>
  <c r="M497" i="11"/>
  <c r="M462" i="11"/>
  <c r="O462" i="11" s="1"/>
  <c r="I462" i="12" s="1"/>
  <c r="M464" i="11"/>
  <c r="M466" i="11"/>
  <c r="M468" i="11"/>
  <c r="M470" i="11"/>
  <c r="O470" i="11" s="1"/>
  <c r="I470" i="12" s="1"/>
  <c r="M472" i="11"/>
  <c r="M474" i="11"/>
  <c r="M476" i="11"/>
  <c r="M478" i="11"/>
  <c r="O478" i="11" s="1"/>
  <c r="I478" i="12" s="1"/>
  <c r="M480" i="11"/>
  <c r="M482" i="11"/>
  <c r="M484" i="11"/>
  <c r="M486" i="11"/>
  <c r="O486" i="11" s="1"/>
  <c r="I486" i="12" s="1"/>
  <c r="M439" i="11"/>
  <c r="M441" i="11"/>
  <c r="M443" i="11"/>
  <c r="M445" i="11"/>
  <c r="O445" i="11" s="1"/>
  <c r="I445" i="12" s="1"/>
  <c r="M447" i="11"/>
  <c r="M449" i="11"/>
  <c r="M451" i="11"/>
  <c r="M453" i="11"/>
  <c r="O453" i="11" s="1"/>
  <c r="I453" i="12" s="1"/>
  <c r="M455" i="11"/>
  <c r="M457" i="11"/>
  <c r="N438" i="11"/>
  <c r="M430" i="11"/>
  <c r="O430" i="11" s="1"/>
  <c r="I430" i="12" s="1"/>
  <c r="M432" i="11"/>
  <c r="M434" i="11"/>
  <c r="N428" i="11"/>
  <c r="M412" i="11"/>
  <c r="O412" i="11" s="1"/>
  <c r="I412" i="12" s="1"/>
  <c r="M414" i="11"/>
  <c r="M416" i="11"/>
  <c r="M418" i="11"/>
  <c r="M420" i="11"/>
  <c r="O420" i="11" s="1"/>
  <c r="I420" i="12" s="1"/>
  <c r="M422" i="11"/>
  <c r="M424" i="11"/>
  <c r="N410" i="11"/>
  <c r="M391" i="11"/>
  <c r="O391" i="11" s="1"/>
  <c r="I391" i="12" s="1"/>
  <c r="M393" i="11"/>
  <c r="M395" i="11"/>
  <c r="M397" i="11"/>
  <c r="M399" i="11"/>
  <c r="O399" i="11" s="1"/>
  <c r="I399" i="12" s="1"/>
  <c r="M401" i="11"/>
  <c r="M403" i="11"/>
  <c r="M405" i="11"/>
  <c r="M407" i="11"/>
  <c r="O407" i="11" s="1"/>
  <c r="I407" i="12" s="1"/>
  <c r="M369" i="11"/>
  <c r="M371" i="11"/>
  <c r="M373" i="11"/>
  <c r="M375" i="11"/>
  <c r="O375" i="11" s="1"/>
  <c r="I375" i="12" s="1"/>
  <c r="M377" i="11"/>
  <c r="M379" i="11"/>
  <c r="M381" i="11"/>
  <c r="M383" i="11"/>
  <c r="O383" i="11" s="1"/>
  <c r="I383" i="12" s="1"/>
  <c r="M385" i="11"/>
  <c r="N385" i="11"/>
  <c r="M368" i="11"/>
  <c r="N348" i="11"/>
  <c r="N350" i="11"/>
  <c r="N352" i="11"/>
  <c r="N354" i="11"/>
  <c r="N356" i="11"/>
  <c r="N358" i="11"/>
  <c r="N360" i="11"/>
  <c r="N362" i="11"/>
  <c r="N364" i="11"/>
  <c r="M346" i="11"/>
  <c r="N335" i="11"/>
  <c r="N337" i="11"/>
  <c r="N339" i="11"/>
  <c r="N341" i="11"/>
  <c r="N343" i="11"/>
  <c r="N322" i="11"/>
  <c r="N324" i="11"/>
  <c r="N326" i="11"/>
  <c r="N328" i="11"/>
  <c r="N330" i="11"/>
  <c r="N310" i="11"/>
  <c r="N312" i="11"/>
  <c r="N314" i="11"/>
  <c r="N316" i="11"/>
  <c r="N318" i="11"/>
  <c r="N297" i="11"/>
  <c r="N299" i="11"/>
  <c r="N301" i="11"/>
  <c r="N303" i="11"/>
  <c r="N305" i="11"/>
  <c r="M296" i="11"/>
  <c r="N282" i="11"/>
  <c r="N284" i="11"/>
  <c r="N286" i="11"/>
  <c r="N288" i="11"/>
  <c r="N290" i="11"/>
  <c r="N292" i="11"/>
  <c r="M280" i="11"/>
  <c r="N262" i="11"/>
  <c r="N264" i="11"/>
  <c r="N266" i="11"/>
  <c r="N268" i="11"/>
  <c r="N270" i="11"/>
  <c r="N272" i="11"/>
  <c r="N274" i="11"/>
  <c r="N276" i="11"/>
  <c r="M260" i="11"/>
  <c r="N250" i="11"/>
  <c r="N252" i="11"/>
  <c r="N254" i="11"/>
  <c r="N256" i="11"/>
  <c r="M248" i="11"/>
  <c r="N219" i="11"/>
  <c r="N221" i="11"/>
  <c r="N223" i="11"/>
  <c r="N225" i="11"/>
  <c r="N227" i="11"/>
  <c r="N229" i="11"/>
  <c r="N231" i="11"/>
  <c r="N233" i="11"/>
  <c r="N235" i="11"/>
  <c r="N237" i="11"/>
  <c r="N239" i="11"/>
  <c r="N241" i="11"/>
  <c r="N243" i="11"/>
  <c r="N245" i="11"/>
  <c r="N203" i="11"/>
  <c r="N205" i="11"/>
  <c r="N207" i="11"/>
  <c r="N209" i="11"/>
  <c r="N211" i="11"/>
  <c r="N213" i="11"/>
  <c r="M202" i="11"/>
  <c r="N187" i="11"/>
  <c r="N189" i="11"/>
  <c r="N191" i="11"/>
  <c r="N193" i="11"/>
  <c r="N195" i="11"/>
  <c r="N197" i="11"/>
  <c r="N199" i="11"/>
  <c r="N161" i="11"/>
  <c r="N163" i="11"/>
  <c r="N165" i="11"/>
  <c r="N167" i="11"/>
  <c r="N169" i="11"/>
  <c r="N171" i="11"/>
  <c r="N173" i="11"/>
  <c r="N175" i="11"/>
  <c r="N177" i="11"/>
  <c r="N179" i="11"/>
  <c r="N181" i="11"/>
  <c r="M160" i="11"/>
  <c r="N148" i="11"/>
  <c r="N150" i="11"/>
  <c r="N152" i="11"/>
  <c r="N154" i="11"/>
  <c r="N156" i="11"/>
  <c r="M146" i="11"/>
  <c r="N115" i="11"/>
  <c r="N117" i="11"/>
  <c r="N119" i="11"/>
  <c r="N121" i="11"/>
  <c r="N123" i="11"/>
  <c r="N125" i="11"/>
  <c r="N127" i="11"/>
  <c r="N129" i="11"/>
  <c r="N131" i="11"/>
  <c r="N133" i="11"/>
  <c r="N135" i="11"/>
  <c r="N137" i="11"/>
  <c r="N139" i="11"/>
  <c r="N141" i="11"/>
  <c r="N143" i="11"/>
  <c r="N89" i="11"/>
  <c r="N91" i="11"/>
  <c r="N93" i="11"/>
  <c r="N95" i="11"/>
  <c r="N97" i="11"/>
  <c r="N99" i="11"/>
  <c r="N101" i="11"/>
  <c r="N103" i="11"/>
  <c r="N105" i="11"/>
  <c r="N107" i="11"/>
  <c r="N109" i="11"/>
  <c r="M88" i="11"/>
  <c r="N73" i="11"/>
  <c r="N75" i="11"/>
  <c r="N77" i="11"/>
  <c r="N79" i="11"/>
  <c r="N81" i="11"/>
  <c r="N83" i="11"/>
  <c r="N85" i="11"/>
  <c r="N63" i="11"/>
  <c r="N65" i="11"/>
  <c r="N67" i="11"/>
  <c r="M62" i="11"/>
  <c r="N46" i="11"/>
  <c r="N48" i="11"/>
  <c r="N50" i="11"/>
  <c r="N52" i="11"/>
  <c r="N54" i="11"/>
  <c r="N56" i="11"/>
  <c r="N58" i="11"/>
  <c r="M44" i="11"/>
  <c r="N27" i="11"/>
  <c r="N29" i="11"/>
  <c r="N31" i="11"/>
  <c r="N33" i="11"/>
  <c r="N35" i="11"/>
  <c r="N37" i="11"/>
  <c r="N39" i="11"/>
  <c r="N41" i="11"/>
  <c r="N17" i="11"/>
  <c r="N19" i="11"/>
  <c r="N21" i="11"/>
  <c r="M16" i="11"/>
  <c r="M386" i="11"/>
  <c r="M347" i="11"/>
  <c r="M349" i="11"/>
  <c r="M351" i="11"/>
  <c r="M353" i="11"/>
  <c r="M355" i="11"/>
  <c r="M357" i="11"/>
  <c r="M359" i="11"/>
  <c r="M361" i="11"/>
  <c r="M363" i="11"/>
  <c r="M365" i="11"/>
  <c r="M334" i="11"/>
  <c r="M336" i="11"/>
  <c r="M338" i="11"/>
  <c r="M340" i="11"/>
  <c r="M342" i="11"/>
  <c r="N333" i="11"/>
  <c r="M323" i="11"/>
  <c r="M325" i="11"/>
  <c r="M327" i="11"/>
  <c r="M329" i="11"/>
  <c r="N321" i="11"/>
  <c r="M311" i="11"/>
  <c r="M313" i="11"/>
  <c r="M315" i="11"/>
  <c r="M317" i="11"/>
  <c r="N309" i="11"/>
  <c r="M298" i="11"/>
  <c r="M300" i="11"/>
  <c r="M302" i="11"/>
  <c r="M304" i="11"/>
  <c r="M306" i="11"/>
  <c r="M281" i="11"/>
  <c r="M283" i="11"/>
  <c r="M285" i="11"/>
  <c r="M287" i="11"/>
  <c r="M289" i="11"/>
  <c r="M291" i="11"/>
  <c r="M293" i="11"/>
  <c r="M261" i="11"/>
  <c r="M263" i="11"/>
  <c r="M265" i="11"/>
  <c r="M267" i="11"/>
  <c r="M269" i="11"/>
  <c r="M271" i="11"/>
  <c r="M273" i="11"/>
  <c r="M275" i="11"/>
  <c r="M277" i="11"/>
  <c r="M249" i="11"/>
  <c r="M251" i="11"/>
  <c r="M253" i="11"/>
  <c r="M255" i="11"/>
  <c r="M257" i="11"/>
  <c r="M218" i="11"/>
  <c r="M220" i="11"/>
  <c r="M222" i="11"/>
  <c r="M224" i="11"/>
  <c r="M226" i="11"/>
  <c r="M228" i="11"/>
  <c r="M230" i="11"/>
  <c r="M232" i="11"/>
  <c r="M234" i="11"/>
  <c r="M236" i="11"/>
  <c r="M238" i="11"/>
  <c r="M240" i="11"/>
  <c r="M242" i="11"/>
  <c r="M244" i="11"/>
  <c r="N217" i="11"/>
  <c r="M204" i="11"/>
  <c r="M206" i="11"/>
  <c r="M208" i="11"/>
  <c r="M210" i="11"/>
  <c r="M212" i="11"/>
  <c r="M214" i="11"/>
  <c r="M186" i="11"/>
  <c r="M188" i="11"/>
  <c r="M190" i="11"/>
  <c r="M192" i="11"/>
  <c r="M194" i="11"/>
  <c r="M196" i="11"/>
  <c r="M198" i="11"/>
  <c r="N185" i="11"/>
  <c r="M162" i="11"/>
  <c r="M164" i="11"/>
  <c r="M166" i="11"/>
  <c r="M168" i="11"/>
  <c r="M170" i="11"/>
  <c r="M172" i="11"/>
  <c r="M174" i="11"/>
  <c r="M176" i="11"/>
  <c r="M178" i="11"/>
  <c r="M180" i="11"/>
  <c r="M182" i="11"/>
  <c r="M147" i="11"/>
  <c r="M149" i="11"/>
  <c r="M151" i="11"/>
  <c r="M153" i="11"/>
  <c r="M155" i="11"/>
  <c r="M157" i="11"/>
  <c r="M114" i="11"/>
  <c r="M116" i="11"/>
  <c r="M118" i="11"/>
  <c r="M120" i="11"/>
  <c r="M122" i="11"/>
  <c r="M124" i="11"/>
  <c r="M126" i="11"/>
  <c r="M128" i="11"/>
  <c r="M130" i="11"/>
  <c r="M132" i="11"/>
  <c r="M134" i="11"/>
  <c r="M136" i="11"/>
  <c r="M138" i="11"/>
  <c r="M140" i="11"/>
  <c r="M142" i="11"/>
  <c r="N113" i="11"/>
  <c r="M90" i="11"/>
  <c r="M92" i="11"/>
  <c r="M94" i="11"/>
  <c r="M96" i="11"/>
  <c r="M98" i="11"/>
  <c r="M100" i="11"/>
  <c r="M102" i="11"/>
  <c r="M104" i="11"/>
  <c r="M106" i="11"/>
  <c r="M108" i="11"/>
  <c r="M110" i="11"/>
  <c r="M72" i="11"/>
  <c r="M74" i="11"/>
  <c r="M76" i="11"/>
  <c r="M78" i="11"/>
  <c r="M80" i="11"/>
  <c r="M82" i="11"/>
  <c r="M84" i="11"/>
  <c r="N71" i="11"/>
  <c r="M64" i="11"/>
  <c r="M66" i="11"/>
  <c r="M68" i="11"/>
  <c r="M45" i="11"/>
  <c r="M47" i="11"/>
  <c r="M49" i="11"/>
  <c r="M51" i="11"/>
  <c r="M53" i="11"/>
  <c r="M55" i="11"/>
  <c r="M57" i="11"/>
  <c r="M59" i="11"/>
  <c r="M26" i="11"/>
  <c r="M28" i="11"/>
  <c r="M30" i="11"/>
  <c r="M32" i="11"/>
  <c r="M34" i="11"/>
  <c r="M36" i="11"/>
  <c r="M38" i="11"/>
  <c r="M40" i="11"/>
  <c r="N25" i="11"/>
  <c r="M18" i="11"/>
  <c r="M20" i="11"/>
  <c r="M22" i="11"/>
  <c r="N386" i="11"/>
  <c r="N347" i="11"/>
  <c r="N349" i="11"/>
  <c r="N351" i="11"/>
  <c r="N353" i="11"/>
  <c r="N355" i="11"/>
  <c r="N357" i="11"/>
  <c r="N359" i="11"/>
  <c r="N361" i="11"/>
  <c r="N363" i="11"/>
  <c r="N365" i="11"/>
  <c r="N334" i="11"/>
  <c r="N336" i="11"/>
  <c r="N338" i="11"/>
  <c r="N340" i="11"/>
  <c r="N342" i="11"/>
  <c r="M333" i="11"/>
  <c r="N323" i="11"/>
  <c r="N325" i="11"/>
  <c r="N327" i="11"/>
  <c r="N329" i="11"/>
  <c r="M321" i="11"/>
  <c r="N311" i="11"/>
  <c r="N313" i="11"/>
  <c r="N315" i="11"/>
  <c r="N317" i="11"/>
  <c r="M309" i="11"/>
  <c r="N298" i="11"/>
  <c r="N300" i="11"/>
  <c r="N302" i="11"/>
  <c r="N304" i="11"/>
  <c r="N306" i="11"/>
  <c r="N281" i="11"/>
  <c r="N283" i="11"/>
  <c r="N285" i="11"/>
  <c r="N287" i="11"/>
  <c r="N289" i="11"/>
  <c r="N291" i="11"/>
  <c r="N293" i="11"/>
  <c r="N261" i="11"/>
  <c r="N263" i="11"/>
  <c r="N265" i="11"/>
  <c r="N267" i="11"/>
  <c r="N269" i="11"/>
  <c r="N271" i="11"/>
  <c r="N273" i="11"/>
  <c r="N275" i="11"/>
  <c r="N277" i="11"/>
  <c r="N249" i="11"/>
  <c r="N251" i="11"/>
  <c r="N253" i="11"/>
  <c r="N255" i="11"/>
  <c r="N257" i="11"/>
  <c r="N218" i="11"/>
  <c r="N220" i="11"/>
  <c r="N222" i="11"/>
  <c r="N224" i="11"/>
  <c r="N226" i="11"/>
  <c r="N228" i="11"/>
  <c r="N230" i="11"/>
  <c r="N232" i="11"/>
  <c r="N234" i="11"/>
  <c r="N236" i="11"/>
  <c r="N238" i="11"/>
  <c r="N240" i="11"/>
  <c r="N242" i="11"/>
  <c r="N244" i="11"/>
  <c r="M217" i="11"/>
  <c r="N204" i="11"/>
  <c r="N206" i="11"/>
  <c r="N208" i="11"/>
  <c r="N210" i="11"/>
  <c r="N212" i="11"/>
  <c r="N214" i="11"/>
  <c r="N186" i="11"/>
  <c r="N188" i="11"/>
  <c r="N190" i="11"/>
  <c r="N192" i="11"/>
  <c r="N194" i="11"/>
  <c r="N196" i="11"/>
  <c r="N198" i="11"/>
  <c r="M185" i="11"/>
  <c r="N162" i="11"/>
  <c r="N164" i="11"/>
  <c r="N166" i="11"/>
  <c r="N168" i="11"/>
  <c r="N170" i="11"/>
  <c r="N172" i="11"/>
  <c r="N174" i="11"/>
  <c r="N176" i="11"/>
  <c r="N178" i="11"/>
  <c r="N180" i="11"/>
  <c r="N182" i="11"/>
  <c r="N147" i="11"/>
  <c r="N149" i="11"/>
  <c r="N151" i="11"/>
  <c r="N153" i="11"/>
  <c r="N155" i="11"/>
  <c r="N157" i="11"/>
  <c r="N114" i="11"/>
  <c r="N116" i="11"/>
  <c r="N118" i="11"/>
  <c r="N120" i="11"/>
  <c r="N122" i="11"/>
  <c r="N124" i="11"/>
  <c r="N126" i="11"/>
  <c r="N128" i="11"/>
  <c r="N130" i="11"/>
  <c r="N132" i="11"/>
  <c r="N134" i="11"/>
  <c r="N136" i="11"/>
  <c r="N138" i="11"/>
  <c r="N140" i="11"/>
  <c r="N142" i="11"/>
  <c r="M113" i="11"/>
  <c r="N90" i="11"/>
  <c r="N92" i="11"/>
  <c r="N94" i="11"/>
  <c r="N96" i="11"/>
  <c r="N98" i="11"/>
  <c r="N100" i="11"/>
  <c r="N102" i="11"/>
  <c r="N104" i="11"/>
  <c r="N106" i="11"/>
  <c r="N108" i="11"/>
  <c r="N110" i="11"/>
  <c r="N72" i="11"/>
  <c r="N74" i="11"/>
  <c r="N76" i="11"/>
  <c r="N78" i="11"/>
  <c r="N80" i="11"/>
  <c r="N82" i="11"/>
  <c r="N84" i="11"/>
  <c r="M71" i="11"/>
  <c r="N64" i="11"/>
  <c r="N66" i="11"/>
  <c r="N68" i="11"/>
  <c r="N45" i="11"/>
  <c r="N47" i="11"/>
  <c r="N49" i="11"/>
  <c r="N51" i="11"/>
  <c r="N53" i="11"/>
  <c r="N55" i="11"/>
  <c r="N57" i="11"/>
  <c r="N59" i="11"/>
  <c r="N26" i="11"/>
  <c r="N28" i="11"/>
  <c r="N30" i="11"/>
  <c r="N32" i="11"/>
  <c r="N34" i="11"/>
  <c r="N36" i="11"/>
  <c r="N38" i="11"/>
  <c r="N40" i="11"/>
  <c r="M25" i="11"/>
  <c r="N18" i="11"/>
  <c r="N20" i="11"/>
  <c r="N22" i="11"/>
  <c r="N368" i="11"/>
  <c r="M348" i="11"/>
  <c r="M350" i="11"/>
  <c r="M352" i="11"/>
  <c r="M354" i="11"/>
  <c r="O354" i="11" s="1"/>
  <c r="I354" i="12" s="1"/>
  <c r="M356" i="11"/>
  <c r="M358" i="11"/>
  <c r="M360" i="11"/>
  <c r="M362" i="11"/>
  <c r="O362" i="11" s="1"/>
  <c r="I362" i="12" s="1"/>
  <c r="M364" i="11"/>
  <c r="N346" i="11"/>
  <c r="M335" i="11"/>
  <c r="M337" i="11"/>
  <c r="O337" i="11" s="1"/>
  <c r="I337" i="12" s="1"/>
  <c r="M339" i="11"/>
  <c r="M341" i="11"/>
  <c r="M343" i="11"/>
  <c r="M322" i="11"/>
  <c r="O322" i="11" s="1"/>
  <c r="I322" i="12" s="1"/>
  <c r="M324" i="11"/>
  <c r="M326" i="11"/>
  <c r="M328" i="11"/>
  <c r="M330" i="11"/>
  <c r="O330" i="11" s="1"/>
  <c r="I330" i="12" s="1"/>
  <c r="M310" i="11"/>
  <c r="M312" i="11"/>
  <c r="M314" i="11"/>
  <c r="M316" i="11"/>
  <c r="O316" i="11" s="1"/>
  <c r="I316" i="12" s="1"/>
  <c r="M318" i="11"/>
  <c r="M297" i="11"/>
  <c r="M299" i="11"/>
  <c r="M301" i="11"/>
  <c r="O301" i="11" s="1"/>
  <c r="I301" i="12" s="1"/>
  <c r="M303" i="11"/>
  <c r="M305" i="11"/>
  <c r="N296" i="11"/>
  <c r="M282" i="11"/>
  <c r="O282" i="11" s="1"/>
  <c r="I282" i="12" s="1"/>
  <c r="M284" i="11"/>
  <c r="M286" i="11"/>
  <c r="M288" i="11"/>
  <c r="M290" i="11"/>
  <c r="O290" i="11" s="1"/>
  <c r="I290" i="12" s="1"/>
  <c r="M292" i="11"/>
  <c r="N280" i="11"/>
  <c r="M262" i="11"/>
  <c r="M264" i="11"/>
  <c r="O264" i="11" s="1"/>
  <c r="I264" i="12" s="1"/>
  <c r="M266" i="11"/>
  <c r="M268" i="11"/>
  <c r="M270" i="11"/>
  <c r="M272" i="11"/>
  <c r="O272" i="11" s="1"/>
  <c r="I272" i="12" s="1"/>
  <c r="M274" i="11"/>
  <c r="M276" i="11"/>
  <c r="N260" i="11"/>
  <c r="M250" i="11"/>
  <c r="O250" i="11" s="1"/>
  <c r="I250" i="12" s="1"/>
  <c r="M252" i="11"/>
  <c r="M254" i="11"/>
  <c r="M256" i="11"/>
  <c r="N248" i="11"/>
  <c r="M219" i="11"/>
  <c r="M221" i="11"/>
  <c r="M223" i="11"/>
  <c r="M225" i="11"/>
  <c r="O225" i="11" s="1"/>
  <c r="I225" i="12" s="1"/>
  <c r="M227" i="11"/>
  <c r="M229" i="11"/>
  <c r="M231" i="11"/>
  <c r="M233" i="11"/>
  <c r="O233" i="11" s="1"/>
  <c r="I233" i="12" s="1"/>
  <c r="M235" i="11"/>
  <c r="M237" i="11"/>
  <c r="M239" i="11"/>
  <c r="M241" i="11"/>
  <c r="O241" i="11" s="1"/>
  <c r="I241" i="12" s="1"/>
  <c r="M243" i="11"/>
  <c r="M245" i="11"/>
  <c r="M203" i="11"/>
  <c r="M205" i="11"/>
  <c r="O205" i="11" s="1"/>
  <c r="I205" i="12" s="1"/>
  <c r="M207" i="11"/>
  <c r="M209" i="11"/>
  <c r="M211" i="11"/>
  <c r="M213" i="11"/>
  <c r="O213" i="11" s="1"/>
  <c r="I213" i="12" s="1"/>
  <c r="N202" i="11"/>
  <c r="M187" i="11"/>
  <c r="M189" i="11"/>
  <c r="M191" i="11"/>
  <c r="O191" i="11" s="1"/>
  <c r="I191" i="12" s="1"/>
  <c r="M193" i="11"/>
  <c r="M195" i="11"/>
  <c r="M197" i="11"/>
  <c r="M199" i="11"/>
  <c r="O199" i="11" s="1"/>
  <c r="I199" i="12" s="1"/>
  <c r="M161" i="11"/>
  <c r="M163" i="11"/>
  <c r="M165" i="11"/>
  <c r="M167" i="11"/>
  <c r="O167" i="11" s="1"/>
  <c r="I167" i="12" s="1"/>
  <c r="M169" i="11"/>
  <c r="M171" i="11"/>
  <c r="M173" i="11"/>
  <c r="M175" i="11"/>
  <c r="O175" i="11" s="1"/>
  <c r="I175" i="12" s="1"/>
  <c r="M177" i="11"/>
  <c r="M179" i="11"/>
  <c r="M181" i="11"/>
  <c r="N160" i="11"/>
  <c r="M148" i="11"/>
  <c r="M150" i="11"/>
  <c r="M152" i="11"/>
  <c r="M154" i="11"/>
  <c r="O154" i="11" s="1"/>
  <c r="I154" i="12" s="1"/>
  <c r="M156" i="11"/>
  <c r="N146" i="11"/>
  <c r="M115" i="11"/>
  <c r="M117" i="11"/>
  <c r="O117" i="11" s="1"/>
  <c r="I117" i="12" s="1"/>
  <c r="M119" i="11"/>
  <c r="M121" i="11"/>
  <c r="M123" i="11"/>
  <c r="M125" i="11"/>
  <c r="O125" i="11" s="1"/>
  <c r="I125" i="12" s="1"/>
  <c r="M127" i="11"/>
  <c r="M129" i="11"/>
  <c r="M131" i="11"/>
  <c r="M133" i="11"/>
  <c r="O133" i="11" s="1"/>
  <c r="I133" i="12" s="1"/>
  <c r="M135" i="11"/>
  <c r="M137" i="11"/>
  <c r="M139" i="11"/>
  <c r="M141" i="11"/>
  <c r="O141" i="11" s="1"/>
  <c r="I141" i="12" s="1"/>
  <c r="M143" i="11"/>
  <c r="M89" i="11"/>
  <c r="M91" i="11"/>
  <c r="M93" i="11"/>
  <c r="O93" i="11" s="1"/>
  <c r="I93" i="12" s="1"/>
  <c r="M95" i="11"/>
  <c r="M97" i="11"/>
  <c r="M99" i="11"/>
  <c r="M101" i="11"/>
  <c r="O101" i="11" s="1"/>
  <c r="I101" i="12" s="1"/>
  <c r="M103" i="11"/>
  <c r="M105" i="11"/>
  <c r="M107" i="11"/>
  <c r="M109" i="11"/>
  <c r="O109" i="11" s="1"/>
  <c r="I109" i="12" s="1"/>
  <c r="N88" i="11"/>
  <c r="M73" i="11"/>
  <c r="M75" i="11"/>
  <c r="M77" i="11"/>
  <c r="O77" i="11" s="1"/>
  <c r="I77" i="12" s="1"/>
  <c r="M79" i="11"/>
  <c r="M81" i="11"/>
  <c r="M83" i="11"/>
  <c r="M85" i="11"/>
  <c r="O85" i="11" s="1"/>
  <c r="I85" i="12" s="1"/>
  <c r="M63" i="11"/>
  <c r="M65" i="11"/>
  <c r="M67" i="11"/>
  <c r="N62" i="11"/>
  <c r="M46" i="11"/>
  <c r="M48" i="11"/>
  <c r="M50" i="11"/>
  <c r="M52" i="11"/>
  <c r="O52" i="11" s="1"/>
  <c r="I52" i="12" s="1"/>
  <c r="M54" i="11"/>
  <c r="M56" i="11"/>
  <c r="M58" i="11"/>
  <c r="N44" i="11"/>
  <c r="M27" i="11"/>
  <c r="M29" i="11"/>
  <c r="M31" i="11"/>
  <c r="M33" i="11"/>
  <c r="O33" i="11" s="1"/>
  <c r="I33" i="12" s="1"/>
  <c r="M35" i="11"/>
  <c r="M37" i="11"/>
  <c r="M39" i="11"/>
  <c r="M41" i="11"/>
  <c r="O41" i="11" s="1"/>
  <c r="I41" i="12" s="1"/>
  <c r="M17" i="11"/>
  <c r="M19" i="11"/>
  <c r="M21" i="11"/>
  <c r="N16" i="11"/>
  <c r="I43" i="10"/>
  <c r="I42" i="10"/>
  <c r="I44" i="10"/>
  <c r="I47" i="10"/>
  <c r="I739" i="11"/>
  <c r="I741" i="11"/>
  <c r="I743" i="11"/>
  <c r="I745" i="11"/>
  <c r="I747" i="11"/>
  <c r="I749" i="11"/>
  <c r="H735" i="11"/>
  <c r="I699" i="11"/>
  <c r="I701" i="11"/>
  <c r="I703" i="11"/>
  <c r="I705" i="11"/>
  <c r="I707" i="11"/>
  <c r="I709" i="11"/>
  <c r="I711" i="11"/>
  <c r="I713" i="11"/>
  <c r="I715" i="11"/>
  <c r="I717" i="11"/>
  <c r="I719" i="11"/>
  <c r="I721" i="11"/>
  <c r="I723" i="11"/>
  <c r="I725" i="11"/>
  <c r="I727" i="11"/>
  <c r="I729" i="11"/>
  <c r="I731" i="11"/>
  <c r="I733" i="11"/>
  <c r="H697" i="11"/>
  <c r="I687" i="11"/>
  <c r="I689" i="11"/>
  <c r="I691" i="11"/>
  <c r="I693" i="11"/>
  <c r="H685" i="11"/>
  <c r="I661" i="11"/>
  <c r="I663" i="11"/>
  <c r="I665" i="11"/>
  <c r="I667" i="11"/>
  <c r="I669" i="11"/>
  <c r="I671" i="11"/>
  <c r="I673" i="11"/>
  <c r="I675" i="11"/>
  <c r="I677" i="11"/>
  <c r="I679" i="11"/>
  <c r="I681" i="11"/>
  <c r="H659" i="11"/>
  <c r="I643" i="11"/>
  <c r="I645" i="11"/>
  <c r="I647" i="11"/>
  <c r="I649" i="11"/>
  <c r="I651" i="11"/>
  <c r="I653" i="11"/>
  <c r="I655" i="11"/>
  <c r="H641" i="11"/>
  <c r="I626" i="11"/>
  <c r="I628" i="11"/>
  <c r="I630" i="11"/>
  <c r="I632" i="11"/>
  <c r="I634" i="11"/>
  <c r="I636" i="11"/>
  <c r="I638" i="11"/>
  <c r="I610" i="11"/>
  <c r="I612" i="11"/>
  <c r="I614" i="11"/>
  <c r="I616" i="11"/>
  <c r="I618" i="11"/>
  <c r="I620" i="11"/>
  <c r="H609" i="11"/>
  <c r="I591" i="11"/>
  <c r="I593" i="11"/>
  <c r="I595" i="11"/>
  <c r="I597" i="11"/>
  <c r="I599" i="11"/>
  <c r="I601" i="11"/>
  <c r="I603" i="11"/>
  <c r="I605" i="11"/>
  <c r="H589" i="11"/>
  <c r="I583" i="11"/>
  <c r="I585" i="11"/>
  <c r="H581" i="11"/>
  <c r="I571" i="11"/>
  <c r="I573" i="11"/>
  <c r="I575" i="11"/>
  <c r="I577" i="11"/>
  <c r="H569" i="11"/>
  <c r="I548" i="11"/>
  <c r="I550" i="11"/>
  <c r="H740" i="11"/>
  <c r="H742" i="11"/>
  <c r="H744" i="11"/>
  <c r="H746" i="11"/>
  <c r="H748" i="11"/>
  <c r="I738" i="11"/>
  <c r="H698" i="11"/>
  <c r="H700" i="11"/>
  <c r="H702" i="11"/>
  <c r="H704" i="11"/>
  <c r="H706" i="11"/>
  <c r="H708" i="11"/>
  <c r="H710" i="11"/>
  <c r="H712" i="11"/>
  <c r="H714" i="11"/>
  <c r="H716" i="11"/>
  <c r="H718" i="11"/>
  <c r="H720" i="11"/>
  <c r="H722" i="11"/>
  <c r="H724" i="11"/>
  <c r="H726" i="11"/>
  <c r="H728" i="11"/>
  <c r="H730" i="11"/>
  <c r="H732" i="11"/>
  <c r="H734" i="11"/>
  <c r="H686" i="11"/>
  <c r="H688" i="11"/>
  <c r="H690" i="11"/>
  <c r="H692" i="11"/>
  <c r="H694" i="11"/>
  <c r="H660" i="11"/>
  <c r="H662" i="11"/>
  <c r="H664" i="11"/>
  <c r="H666" i="11"/>
  <c r="H668" i="11"/>
  <c r="H670" i="11"/>
  <c r="H672" i="11"/>
  <c r="H674" i="11"/>
  <c r="H676" i="11"/>
  <c r="H678" i="11"/>
  <c r="H680" i="11"/>
  <c r="H682" i="11"/>
  <c r="H642" i="11"/>
  <c r="H644" i="11"/>
  <c r="H646" i="11"/>
  <c r="H648" i="11"/>
  <c r="H650" i="11"/>
  <c r="H652" i="11"/>
  <c r="H654" i="11"/>
  <c r="H656" i="11"/>
  <c r="H625" i="11"/>
  <c r="H627" i="11"/>
  <c r="H629" i="11"/>
  <c r="H631" i="11"/>
  <c r="H633" i="11"/>
  <c r="H635" i="11"/>
  <c r="H637" i="11"/>
  <c r="I624" i="11"/>
  <c r="H611" i="11"/>
  <c r="H613" i="11"/>
  <c r="H615" i="11"/>
  <c r="H617" i="11"/>
  <c r="H619" i="11"/>
  <c r="H621" i="11"/>
  <c r="H590" i="11"/>
  <c r="H592" i="11"/>
  <c r="H594" i="11"/>
  <c r="H596" i="11"/>
  <c r="H598" i="11"/>
  <c r="H600" i="11"/>
  <c r="H602" i="11"/>
  <c r="H604" i="11"/>
  <c r="H606" i="11"/>
  <c r="H582" i="11"/>
  <c r="H584" i="11"/>
  <c r="H586" i="11"/>
  <c r="H570" i="11"/>
  <c r="H572" i="11"/>
  <c r="H574" i="11"/>
  <c r="H576" i="11"/>
  <c r="H578" i="11"/>
  <c r="H547" i="11"/>
  <c r="H549" i="11"/>
  <c r="H551" i="11"/>
  <c r="H553" i="11"/>
  <c r="I740" i="11"/>
  <c r="I742" i="11"/>
  <c r="I744" i="11"/>
  <c r="I746" i="11"/>
  <c r="I748" i="11"/>
  <c r="H738" i="11"/>
  <c r="I698" i="11"/>
  <c r="I700" i="11"/>
  <c r="I702" i="11"/>
  <c r="I704" i="11"/>
  <c r="I706" i="11"/>
  <c r="I708" i="11"/>
  <c r="I710" i="11"/>
  <c r="I712" i="11"/>
  <c r="I714" i="11"/>
  <c r="I716" i="11"/>
  <c r="I718" i="11"/>
  <c r="I720" i="11"/>
  <c r="I722" i="11"/>
  <c r="I724" i="11"/>
  <c r="I726" i="11"/>
  <c r="I728" i="11"/>
  <c r="I730" i="11"/>
  <c r="I732" i="11"/>
  <c r="I734" i="11"/>
  <c r="I686" i="11"/>
  <c r="I688" i="11"/>
  <c r="I690" i="11"/>
  <c r="I692" i="11"/>
  <c r="I694" i="11"/>
  <c r="I660" i="11"/>
  <c r="I662" i="11"/>
  <c r="I664" i="11"/>
  <c r="I666" i="11"/>
  <c r="I668" i="11"/>
  <c r="I670" i="11"/>
  <c r="I672" i="11"/>
  <c r="I674" i="11"/>
  <c r="I676" i="11"/>
  <c r="I678" i="11"/>
  <c r="I680" i="11"/>
  <c r="I682" i="11"/>
  <c r="I642" i="11"/>
  <c r="I644" i="11"/>
  <c r="I646" i="11"/>
  <c r="I648" i="11"/>
  <c r="I650" i="11"/>
  <c r="I652" i="11"/>
  <c r="I654" i="11"/>
  <c r="I656" i="11"/>
  <c r="I625" i="11"/>
  <c r="I627" i="11"/>
  <c r="I629" i="11"/>
  <c r="I631" i="11"/>
  <c r="I633" i="11"/>
  <c r="I635" i="11"/>
  <c r="I637" i="11"/>
  <c r="H624" i="11"/>
  <c r="I611" i="11"/>
  <c r="I613" i="11"/>
  <c r="I615" i="11"/>
  <c r="I617" i="11"/>
  <c r="I619" i="11"/>
  <c r="I621" i="11"/>
  <c r="I590" i="11"/>
  <c r="I592" i="11"/>
  <c r="I594" i="11"/>
  <c r="I596" i="11"/>
  <c r="I598" i="11"/>
  <c r="I600" i="11"/>
  <c r="I602" i="11"/>
  <c r="I604" i="11"/>
  <c r="I606" i="11"/>
  <c r="I582" i="11"/>
  <c r="I584" i="11"/>
  <c r="I586" i="11"/>
  <c r="I570" i="11"/>
  <c r="I572" i="11"/>
  <c r="I574" i="11"/>
  <c r="I576" i="11"/>
  <c r="I578" i="11"/>
  <c r="I547" i="11"/>
  <c r="I549" i="11"/>
  <c r="I551" i="11"/>
  <c r="I553" i="11"/>
  <c r="H741" i="11"/>
  <c r="H749" i="11"/>
  <c r="H703" i="11"/>
  <c r="H711" i="11"/>
  <c r="J711" i="11" s="1"/>
  <c r="H711" i="12" s="1"/>
  <c r="L711" i="12" s="1"/>
  <c r="H719" i="11"/>
  <c r="H727" i="11"/>
  <c r="I697" i="11"/>
  <c r="H693" i="11"/>
  <c r="J693" i="11" s="1"/>
  <c r="H693" i="12" s="1"/>
  <c r="H665" i="11"/>
  <c r="H673" i="11"/>
  <c r="H681" i="11"/>
  <c r="H647" i="11"/>
  <c r="J647" i="11" s="1"/>
  <c r="H647" i="12" s="1"/>
  <c r="H655" i="11"/>
  <c r="H630" i="11"/>
  <c r="H638" i="11"/>
  <c r="H616" i="11"/>
  <c r="J616" i="11" s="1"/>
  <c r="H616" i="12" s="1"/>
  <c r="H591" i="11"/>
  <c r="H599" i="11"/>
  <c r="I589" i="11"/>
  <c r="H571" i="11"/>
  <c r="J571" i="11" s="1"/>
  <c r="H571" i="12" s="1"/>
  <c r="I569" i="11"/>
  <c r="I552" i="11"/>
  <c r="I555" i="11"/>
  <c r="I557" i="11"/>
  <c r="I559" i="11"/>
  <c r="I561" i="11"/>
  <c r="I563" i="11"/>
  <c r="I565" i="11"/>
  <c r="H546" i="11"/>
  <c r="I534" i="11"/>
  <c r="I536" i="11"/>
  <c r="I538" i="11"/>
  <c r="I540" i="11"/>
  <c r="I542" i="11"/>
  <c r="H532" i="11"/>
  <c r="I519" i="11"/>
  <c r="I521" i="11"/>
  <c r="I523" i="11"/>
  <c r="I525" i="11"/>
  <c r="I527" i="11"/>
  <c r="I529" i="11"/>
  <c r="I501" i="11"/>
  <c r="I503" i="11"/>
  <c r="I505" i="11"/>
  <c r="I507" i="11"/>
  <c r="I509" i="11"/>
  <c r="I511" i="11"/>
  <c r="I513" i="11"/>
  <c r="H500" i="11"/>
  <c r="I491" i="11"/>
  <c r="I493" i="11"/>
  <c r="I495" i="11"/>
  <c r="I497" i="11"/>
  <c r="I462" i="11"/>
  <c r="I464" i="11"/>
  <c r="I466" i="11"/>
  <c r="I468" i="11"/>
  <c r="I470" i="11"/>
  <c r="I472" i="11"/>
  <c r="I474" i="11"/>
  <c r="I476" i="11"/>
  <c r="I478" i="11"/>
  <c r="I480" i="11"/>
  <c r="I482" i="11"/>
  <c r="I484" i="11"/>
  <c r="I486" i="11"/>
  <c r="I439" i="11"/>
  <c r="I441" i="11"/>
  <c r="I443" i="11"/>
  <c r="I445" i="11"/>
  <c r="I447" i="11"/>
  <c r="I449" i="11"/>
  <c r="I451" i="11"/>
  <c r="I453" i="11"/>
  <c r="I455" i="11"/>
  <c r="I457" i="11"/>
  <c r="H438" i="11"/>
  <c r="I430" i="11"/>
  <c r="I432" i="11"/>
  <c r="I434" i="11"/>
  <c r="H428" i="11"/>
  <c r="I412" i="11"/>
  <c r="I414" i="11"/>
  <c r="I416" i="11"/>
  <c r="I418" i="11"/>
  <c r="I420" i="11"/>
  <c r="H743" i="11"/>
  <c r="I735" i="11"/>
  <c r="H705" i="11"/>
  <c r="J705" i="11" s="1"/>
  <c r="H705" i="12" s="1"/>
  <c r="H713" i="11"/>
  <c r="H721" i="11"/>
  <c r="H729" i="11"/>
  <c r="H687" i="11"/>
  <c r="J687" i="11" s="1"/>
  <c r="H687" i="12" s="1"/>
  <c r="I685" i="11"/>
  <c r="H667" i="11"/>
  <c r="H675" i="11"/>
  <c r="I659" i="11"/>
  <c r="H649" i="11"/>
  <c r="I641" i="11"/>
  <c r="H632" i="11"/>
  <c r="H610" i="11"/>
  <c r="J610" i="11" s="1"/>
  <c r="H610" i="12" s="1"/>
  <c r="H618" i="11"/>
  <c r="H593" i="11"/>
  <c r="H601" i="11"/>
  <c r="H583" i="11"/>
  <c r="J583" i="11" s="1"/>
  <c r="H583" i="12" s="1"/>
  <c r="H573" i="11"/>
  <c r="H548" i="11"/>
  <c r="H554" i="11"/>
  <c r="H556" i="11"/>
  <c r="H558" i="11"/>
  <c r="H560" i="11"/>
  <c r="H562" i="11"/>
  <c r="H564" i="11"/>
  <c r="H566" i="11"/>
  <c r="H533" i="11"/>
  <c r="H535" i="11"/>
  <c r="H537" i="11"/>
  <c r="H539" i="11"/>
  <c r="H541" i="11"/>
  <c r="H543" i="11"/>
  <c r="H518" i="11"/>
  <c r="H520" i="11"/>
  <c r="H522" i="11"/>
  <c r="H524" i="11"/>
  <c r="H526" i="11"/>
  <c r="H528" i="11"/>
  <c r="I517" i="11"/>
  <c r="H502" i="11"/>
  <c r="H504" i="11"/>
  <c r="H506" i="11"/>
  <c r="H508" i="11"/>
  <c r="H510" i="11"/>
  <c r="H512" i="11"/>
  <c r="H514" i="11"/>
  <c r="H490" i="11"/>
  <c r="H492" i="11"/>
  <c r="H494" i="11"/>
  <c r="H496" i="11"/>
  <c r="I489" i="11"/>
  <c r="H463" i="11"/>
  <c r="H465" i="11"/>
  <c r="H467" i="11"/>
  <c r="H469" i="11"/>
  <c r="H471" i="11"/>
  <c r="H473" i="11"/>
  <c r="H475" i="11"/>
  <c r="H477" i="11"/>
  <c r="H479" i="11"/>
  <c r="H481" i="11"/>
  <c r="H483" i="11"/>
  <c r="H485" i="11"/>
  <c r="I461" i="11"/>
  <c r="H440" i="11"/>
  <c r="H442" i="11"/>
  <c r="H444" i="11"/>
  <c r="H446" i="11"/>
  <c r="H448" i="11"/>
  <c r="H450" i="11"/>
  <c r="H452" i="11"/>
  <c r="H454" i="11"/>
  <c r="H456" i="11"/>
  <c r="H458" i="11"/>
  <c r="H429" i="11"/>
  <c r="H431" i="11"/>
  <c r="H433" i="11"/>
  <c r="H435" i="11"/>
  <c r="H411" i="11"/>
  <c r="H413" i="11"/>
  <c r="H415" i="11"/>
  <c r="H417" i="11"/>
  <c r="H419" i="11"/>
  <c r="H745" i="11"/>
  <c r="H699" i="11"/>
  <c r="H707" i="11"/>
  <c r="H715" i="11"/>
  <c r="H723" i="11"/>
  <c r="H731" i="11"/>
  <c r="H689" i="11"/>
  <c r="J689" i="11" s="1"/>
  <c r="H689" i="12" s="1"/>
  <c r="H661" i="11"/>
  <c r="H669" i="11"/>
  <c r="H677" i="11"/>
  <c r="H643" i="11"/>
  <c r="J643" i="11" s="1"/>
  <c r="H643" i="12" s="1"/>
  <c r="H651" i="11"/>
  <c r="H626" i="11"/>
  <c r="H634" i="11"/>
  <c r="H612" i="11"/>
  <c r="J612" i="11" s="1"/>
  <c r="H612" i="12" s="1"/>
  <c r="H620" i="11"/>
  <c r="H595" i="11"/>
  <c r="H603" i="11"/>
  <c r="H585" i="11"/>
  <c r="J585" i="11" s="1"/>
  <c r="H585" i="12" s="1"/>
  <c r="H575" i="11"/>
  <c r="H550" i="11"/>
  <c r="I554" i="11"/>
  <c r="I556" i="11"/>
  <c r="I558" i="11"/>
  <c r="I560" i="11"/>
  <c r="I562" i="11"/>
  <c r="I564" i="11"/>
  <c r="I566" i="11"/>
  <c r="I533" i="11"/>
  <c r="I535" i="11"/>
  <c r="I537" i="11"/>
  <c r="I539" i="11"/>
  <c r="I541" i="11"/>
  <c r="I543" i="11"/>
  <c r="I518" i="11"/>
  <c r="I520" i="11"/>
  <c r="I522" i="11"/>
  <c r="I524" i="11"/>
  <c r="I526" i="11"/>
  <c r="I528" i="11"/>
  <c r="H517" i="11"/>
  <c r="I502" i="11"/>
  <c r="I504" i="11"/>
  <c r="I506" i="11"/>
  <c r="I508" i="11"/>
  <c r="I510" i="11"/>
  <c r="I512" i="11"/>
  <c r="I514" i="11"/>
  <c r="I490" i="11"/>
  <c r="I492" i="11"/>
  <c r="I494" i="11"/>
  <c r="I496" i="11"/>
  <c r="H489" i="11"/>
  <c r="I463" i="11"/>
  <c r="I465" i="11"/>
  <c r="I467" i="11"/>
  <c r="I469" i="11"/>
  <c r="I471" i="11"/>
  <c r="I473" i="11"/>
  <c r="I475" i="11"/>
  <c r="I477" i="11"/>
  <c r="I479" i="11"/>
  <c r="I481" i="11"/>
  <c r="I483" i="11"/>
  <c r="I485" i="11"/>
  <c r="H461" i="11"/>
  <c r="I440" i="11"/>
  <c r="I442" i="11"/>
  <c r="I444" i="11"/>
  <c r="I446" i="11"/>
  <c r="I448" i="11"/>
  <c r="I450" i="11"/>
  <c r="I452" i="11"/>
  <c r="I454" i="11"/>
  <c r="I456" i="11"/>
  <c r="I458" i="11"/>
  <c r="I429" i="11"/>
  <c r="I431" i="11"/>
  <c r="I433" i="11"/>
  <c r="I435" i="11"/>
  <c r="I411" i="11"/>
  <c r="I413" i="11"/>
  <c r="I415" i="11"/>
  <c r="I417" i="11"/>
  <c r="I419" i="11"/>
  <c r="H747" i="11"/>
  <c r="H725" i="11"/>
  <c r="H671" i="11"/>
  <c r="J671" i="11" s="1"/>
  <c r="H671" i="12" s="1"/>
  <c r="H628" i="11"/>
  <c r="H597" i="11"/>
  <c r="H552" i="11"/>
  <c r="J552" i="11" s="1"/>
  <c r="H552" i="12" s="1"/>
  <c r="H561" i="11"/>
  <c r="H534" i="11"/>
  <c r="H542" i="11"/>
  <c r="H523" i="11"/>
  <c r="J523" i="11" s="1"/>
  <c r="H523" i="12" s="1"/>
  <c r="H501" i="11"/>
  <c r="H509" i="11"/>
  <c r="H491" i="11"/>
  <c r="H462" i="11"/>
  <c r="J462" i="11" s="1"/>
  <c r="H462" i="12" s="1"/>
  <c r="H470" i="11"/>
  <c r="H478" i="11"/>
  <c r="H486" i="11"/>
  <c r="H445" i="11"/>
  <c r="J445" i="11" s="1"/>
  <c r="H445" i="12" s="1"/>
  <c r="H453" i="11"/>
  <c r="H430" i="11"/>
  <c r="H412" i="11"/>
  <c r="H420" i="11"/>
  <c r="J420" i="11" s="1"/>
  <c r="H420" i="12" s="1"/>
  <c r="I422" i="11"/>
  <c r="I424" i="11"/>
  <c r="H410" i="11"/>
  <c r="I391" i="11"/>
  <c r="I393" i="11"/>
  <c r="I395" i="11"/>
  <c r="I397" i="11"/>
  <c r="I399" i="11"/>
  <c r="I401" i="11"/>
  <c r="I403" i="11"/>
  <c r="I405" i="11"/>
  <c r="I407" i="11"/>
  <c r="I369" i="11"/>
  <c r="I371" i="11"/>
  <c r="I373" i="11"/>
  <c r="I375" i="11"/>
  <c r="I377" i="11"/>
  <c r="I379" i="11"/>
  <c r="I381" i="11"/>
  <c r="I383" i="11"/>
  <c r="I385" i="11"/>
  <c r="H368" i="11"/>
  <c r="I348" i="11"/>
  <c r="I350" i="11"/>
  <c r="I352" i="11"/>
  <c r="I354" i="11"/>
  <c r="I356" i="11"/>
  <c r="I358" i="11"/>
  <c r="I360" i="11"/>
  <c r="I362" i="11"/>
  <c r="I364" i="11"/>
  <c r="H346" i="11"/>
  <c r="I335" i="11"/>
  <c r="I337" i="11"/>
  <c r="I339" i="11"/>
  <c r="I341" i="11"/>
  <c r="I343" i="11"/>
  <c r="I322" i="11"/>
  <c r="I324" i="11"/>
  <c r="I326" i="11"/>
  <c r="I328" i="11"/>
  <c r="I330" i="11"/>
  <c r="I310" i="11"/>
  <c r="I312" i="11"/>
  <c r="I314" i="11"/>
  <c r="I316" i="11"/>
  <c r="I318" i="11"/>
  <c r="I297" i="11"/>
  <c r="I299" i="11"/>
  <c r="I301" i="11"/>
  <c r="I303" i="11"/>
  <c r="I305" i="11"/>
  <c r="H296" i="11"/>
  <c r="I282" i="11"/>
  <c r="I284" i="11"/>
  <c r="I286" i="11"/>
  <c r="I288" i="11"/>
  <c r="I290" i="11"/>
  <c r="I292" i="11"/>
  <c r="H280" i="11"/>
  <c r="I262" i="11"/>
  <c r="I264" i="11"/>
  <c r="I266" i="11"/>
  <c r="I268" i="11"/>
  <c r="H701" i="11"/>
  <c r="J701" i="11" s="1"/>
  <c r="H701" i="12" s="1"/>
  <c r="H733" i="11"/>
  <c r="H679" i="11"/>
  <c r="H636" i="11"/>
  <c r="H605" i="11"/>
  <c r="J605" i="11" s="1"/>
  <c r="H605" i="12" s="1"/>
  <c r="H555" i="11"/>
  <c r="H563" i="11"/>
  <c r="H536" i="11"/>
  <c r="I532" i="11"/>
  <c r="H525" i="11"/>
  <c r="H503" i="11"/>
  <c r="H511" i="11"/>
  <c r="H493" i="11"/>
  <c r="J493" i="11" s="1"/>
  <c r="H493" i="12" s="1"/>
  <c r="H464" i="11"/>
  <c r="H472" i="11"/>
  <c r="H480" i="11"/>
  <c r="H439" i="11"/>
  <c r="J439" i="11" s="1"/>
  <c r="H439" i="12" s="1"/>
  <c r="H447" i="11"/>
  <c r="H455" i="11"/>
  <c r="H432" i="11"/>
  <c r="H414" i="11"/>
  <c r="J414" i="11" s="1"/>
  <c r="H414" i="12" s="1"/>
  <c r="H421" i="11"/>
  <c r="H423" i="11"/>
  <c r="H425" i="11"/>
  <c r="H390" i="11"/>
  <c r="H392" i="11"/>
  <c r="H394" i="11"/>
  <c r="H396" i="11"/>
  <c r="H398" i="11"/>
  <c r="H400" i="11"/>
  <c r="H402" i="11"/>
  <c r="H404" i="11"/>
  <c r="H406" i="11"/>
  <c r="I389" i="11"/>
  <c r="H370" i="11"/>
  <c r="H372" i="11"/>
  <c r="H374" i="11"/>
  <c r="H376" i="11"/>
  <c r="H378" i="11"/>
  <c r="H380" i="11"/>
  <c r="H382" i="11"/>
  <c r="H384" i="11"/>
  <c r="H386" i="11"/>
  <c r="H347" i="11"/>
  <c r="H349" i="11"/>
  <c r="H351" i="11"/>
  <c r="H353" i="11"/>
  <c r="H355" i="11"/>
  <c r="H357" i="11"/>
  <c r="H359" i="11"/>
  <c r="H361" i="11"/>
  <c r="H363" i="11"/>
  <c r="H365" i="11"/>
  <c r="H334" i="11"/>
  <c r="H336" i="11"/>
  <c r="H338" i="11"/>
  <c r="H340" i="11"/>
  <c r="H342" i="11"/>
  <c r="I333" i="11"/>
  <c r="H323" i="11"/>
  <c r="H325" i="11"/>
  <c r="H327" i="11"/>
  <c r="H329" i="11"/>
  <c r="I321" i="11"/>
  <c r="H311" i="11"/>
  <c r="H313" i="11"/>
  <c r="H315" i="11"/>
  <c r="H317" i="11"/>
  <c r="I309" i="11"/>
  <c r="H298" i="11"/>
  <c r="H300" i="11"/>
  <c r="H302" i="11"/>
  <c r="H304" i="11"/>
  <c r="H306" i="11"/>
  <c r="H281" i="11"/>
  <c r="H283" i="11"/>
  <c r="H285" i="11"/>
  <c r="H287" i="11"/>
  <c r="H289" i="11"/>
  <c r="H291" i="11"/>
  <c r="H293" i="11"/>
  <c r="H261" i="11"/>
  <c r="H263" i="11"/>
  <c r="H265" i="11"/>
  <c r="H267" i="11"/>
  <c r="H269" i="11"/>
  <c r="H709" i="11"/>
  <c r="H691" i="11"/>
  <c r="J691" i="11" s="1"/>
  <c r="H691" i="12" s="1"/>
  <c r="H645" i="11"/>
  <c r="J645" i="11" s="1"/>
  <c r="H645" i="12" s="1"/>
  <c r="H614" i="11"/>
  <c r="I581" i="11"/>
  <c r="H557" i="11"/>
  <c r="H565" i="11"/>
  <c r="H538" i="11"/>
  <c r="J538" i="11" s="1"/>
  <c r="H538" i="12" s="1"/>
  <c r="H519" i="11"/>
  <c r="H527" i="11"/>
  <c r="H505" i="11"/>
  <c r="H513" i="11"/>
  <c r="J513" i="11" s="1"/>
  <c r="H513" i="12" s="1"/>
  <c r="H495" i="11"/>
  <c r="H466" i="11"/>
  <c r="H474" i="11"/>
  <c r="H482" i="11"/>
  <c r="J482" i="11" s="1"/>
  <c r="H482" i="12" s="1"/>
  <c r="H441" i="11"/>
  <c r="H449" i="11"/>
  <c r="H457" i="11"/>
  <c r="H434" i="11"/>
  <c r="J434" i="11" s="1"/>
  <c r="H434" i="12" s="1"/>
  <c r="H416" i="11"/>
  <c r="I421" i="11"/>
  <c r="I423" i="11"/>
  <c r="I425" i="11"/>
  <c r="I390" i="11"/>
  <c r="I392" i="11"/>
  <c r="I394" i="11"/>
  <c r="I396" i="11"/>
  <c r="I398" i="11"/>
  <c r="I400" i="11"/>
  <c r="I402" i="11"/>
  <c r="I404" i="11"/>
  <c r="I406" i="11"/>
  <c r="H389" i="11"/>
  <c r="I370" i="11"/>
  <c r="I372" i="11"/>
  <c r="I374" i="11"/>
  <c r="I376" i="11"/>
  <c r="I378" i="11"/>
  <c r="I380" i="11"/>
  <c r="I382" i="11"/>
  <c r="I384" i="11"/>
  <c r="I386" i="11"/>
  <c r="I347" i="11"/>
  <c r="I349" i="11"/>
  <c r="I351" i="11"/>
  <c r="I353" i="11"/>
  <c r="I355" i="11"/>
  <c r="I357" i="11"/>
  <c r="I359" i="11"/>
  <c r="I361" i="11"/>
  <c r="I363" i="11"/>
  <c r="I365" i="11"/>
  <c r="I334" i="11"/>
  <c r="I336" i="11"/>
  <c r="I338" i="11"/>
  <c r="I340" i="11"/>
  <c r="I342" i="11"/>
  <c r="H333" i="11"/>
  <c r="I323" i="11"/>
  <c r="I325" i="11"/>
  <c r="I327" i="11"/>
  <c r="I329" i="11"/>
  <c r="H321" i="11"/>
  <c r="I311" i="11"/>
  <c r="I313" i="11"/>
  <c r="I315" i="11"/>
  <c r="I317" i="11"/>
  <c r="H309" i="11"/>
  <c r="I298" i="11"/>
  <c r="I300" i="11"/>
  <c r="I302" i="11"/>
  <c r="I304" i="11"/>
  <c r="I306" i="11"/>
  <c r="I281" i="11"/>
  <c r="I283" i="11"/>
  <c r="I285" i="11"/>
  <c r="I287" i="11"/>
  <c r="I289" i="11"/>
  <c r="I291" i="11"/>
  <c r="I293" i="11"/>
  <c r="I261" i="11"/>
  <c r="I263" i="11"/>
  <c r="I265" i="11"/>
  <c r="I267" i="11"/>
  <c r="H717" i="11"/>
  <c r="J717" i="11" s="1"/>
  <c r="H717" i="12" s="1"/>
  <c r="H577" i="11"/>
  <c r="J577" i="11" s="1"/>
  <c r="H577" i="12" s="1"/>
  <c r="H521" i="11"/>
  <c r="H497" i="11"/>
  <c r="J497" i="11" s="1"/>
  <c r="H497" i="12" s="1"/>
  <c r="H443" i="11"/>
  <c r="H418" i="11"/>
  <c r="H391" i="11"/>
  <c r="H399" i="11"/>
  <c r="H407" i="11"/>
  <c r="J407" i="11" s="1"/>
  <c r="H407" i="12" s="1"/>
  <c r="H375" i="11"/>
  <c r="H383" i="11"/>
  <c r="H350" i="11"/>
  <c r="H358" i="11"/>
  <c r="J358" i="11" s="1"/>
  <c r="H358" i="12" s="1"/>
  <c r="I346" i="11"/>
  <c r="H341" i="11"/>
  <c r="H326" i="11"/>
  <c r="H312" i="11"/>
  <c r="J312" i="11" s="1"/>
  <c r="H312" i="12" s="1"/>
  <c r="H297" i="11"/>
  <c r="H305" i="11"/>
  <c r="H286" i="11"/>
  <c r="I280" i="11"/>
  <c r="H268" i="11"/>
  <c r="H271" i="11"/>
  <c r="H273" i="11"/>
  <c r="H275" i="11"/>
  <c r="H277" i="11"/>
  <c r="H249" i="11"/>
  <c r="H251" i="11"/>
  <c r="H253" i="11"/>
  <c r="H255" i="11"/>
  <c r="H257" i="11"/>
  <c r="H218" i="11"/>
  <c r="H220" i="11"/>
  <c r="H222" i="11"/>
  <c r="H224" i="11"/>
  <c r="H226" i="11"/>
  <c r="H228" i="11"/>
  <c r="H230" i="11"/>
  <c r="H232" i="11"/>
  <c r="H234" i="11"/>
  <c r="H236" i="11"/>
  <c r="H238" i="11"/>
  <c r="H240" i="11"/>
  <c r="H242" i="11"/>
  <c r="H244" i="11"/>
  <c r="I217" i="11"/>
  <c r="H204" i="11"/>
  <c r="H206" i="11"/>
  <c r="H208" i="11"/>
  <c r="H210" i="11"/>
  <c r="H212" i="11"/>
  <c r="H214" i="11"/>
  <c r="H186" i="11"/>
  <c r="H188" i="11"/>
  <c r="H190" i="11"/>
  <c r="H192" i="11"/>
  <c r="H194" i="11"/>
  <c r="H196" i="11"/>
  <c r="H198" i="11"/>
  <c r="I185" i="11"/>
  <c r="H162" i="11"/>
  <c r="H164" i="11"/>
  <c r="H166" i="11"/>
  <c r="H168" i="11"/>
  <c r="H170" i="11"/>
  <c r="H172" i="11"/>
  <c r="H174" i="11"/>
  <c r="H176" i="11"/>
  <c r="H178" i="11"/>
  <c r="H180" i="11"/>
  <c r="H182" i="11"/>
  <c r="H147" i="11"/>
  <c r="H149" i="11"/>
  <c r="H151" i="11"/>
  <c r="H153" i="11"/>
  <c r="H155" i="11"/>
  <c r="H157" i="11"/>
  <c r="H114" i="11"/>
  <c r="H116" i="11"/>
  <c r="H118" i="11"/>
  <c r="H120" i="11"/>
  <c r="H122" i="11"/>
  <c r="H124" i="11"/>
  <c r="H126" i="11"/>
  <c r="H128" i="11"/>
  <c r="H130" i="11"/>
  <c r="H132" i="11"/>
  <c r="H134" i="11"/>
  <c r="H136" i="11"/>
  <c r="H138" i="11"/>
  <c r="H140" i="11"/>
  <c r="H142" i="11"/>
  <c r="I113" i="11"/>
  <c r="H90" i="11"/>
  <c r="H92" i="11"/>
  <c r="H94" i="11"/>
  <c r="H96" i="11"/>
  <c r="H98" i="11"/>
  <c r="H100" i="11"/>
  <c r="H102" i="11"/>
  <c r="H104" i="11"/>
  <c r="H106" i="11"/>
  <c r="H108" i="11"/>
  <c r="H110" i="11"/>
  <c r="H72" i="11"/>
  <c r="H74" i="11"/>
  <c r="H76" i="11"/>
  <c r="H78" i="11"/>
  <c r="H80" i="11"/>
  <c r="H82" i="11"/>
  <c r="H84" i="11"/>
  <c r="I71" i="11"/>
  <c r="H64" i="11"/>
  <c r="H66" i="11"/>
  <c r="H68" i="11"/>
  <c r="H45" i="11"/>
  <c r="H47" i="11"/>
  <c r="H49" i="11"/>
  <c r="H51" i="11"/>
  <c r="H53" i="11"/>
  <c r="H55" i="11"/>
  <c r="H57" i="11"/>
  <c r="H59" i="11"/>
  <c r="H26" i="11"/>
  <c r="H28" i="11"/>
  <c r="H30" i="11"/>
  <c r="H32" i="11"/>
  <c r="H34" i="11"/>
  <c r="H36" i="11"/>
  <c r="H38" i="11"/>
  <c r="H40" i="11"/>
  <c r="I25" i="11"/>
  <c r="I19" i="11"/>
  <c r="I16" i="11"/>
  <c r="H19" i="11"/>
  <c r="I32" i="10"/>
  <c r="I33" i="10" s="1"/>
  <c r="I34" i="11"/>
  <c r="I38" i="11"/>
  <c r="H25" i="11"/>
  <c r="I20" i="11"/>
  <c r="H20" i="11"/>
  <c r="H540" i="11"/>
  <c r="H381" i="11"/>
  <c r="H356" i="11"/>
  <c r="J356" i="11" s="1"/>
  <c r="H356" i="12" s="1"/>
  <c r="H339" i="11"/>
  <c r="H318" i="11"/>
  <c r="H284" i="11"/>
  <c r="I270" i="11"/>
  <c r="I274" i="11"/>
  <c r="I250" i="11"/>
  <c r="I256" i="11"/>
  <c r="I221" i="11"/>
  <c r="I227" i="11"/>
  <c r="I233" i="11"/>
  <c r="I239" i="11"/>
  <c r="I245" i="11"/>
  <c r="I209" i="11"/>
  <c r="H202" i="11"/>
  <c r="I191" i="11"/>
  <c r="I197" i="11"/>
  <c r="I163" i="11"/>
  <c r="I169" i="11"/>
  <c r="I175" i="11"/>
  <c r="H160" i="11"/>
  <c r="I150" i="11"/>
  <c r="H146" i="11"/>
  <c r="I119" i="11"/>
  <c r="I125" i="11"/>
  <c r="I131" i="11"/>
  <c r="H663" i="11"/>
  <c r="J663" i="11" s="1"/>
  <c r="H663" i="12" s="1"/>
  <c r="H559" i="11"/>
  <c r="H529" i="11"/>
  <c r="J529" i="11" s="1"/>
  <c r="H529" i="12" s="1"/>
  <c r="H468" i="11"/>
  <c r="H451" i="11"/>
  <c r="H422" i="11"/>
  <c r="H393" i="11"/>
  <c r="H401" i="11"/>
  <c r="H369" i="11"/>
  <c r="J369" i="11" s="1"/>
  <c r="H369" i="12" s="1"/>
  <c r="H377" i="11"/>
  <c r="H385" i="11"/>
  <c r="H352" i="11"/>
  <c r="H360" i="11"/>
  <c r="J360" i="11" s="1"/>
  <c r="H360" i="12" s="1"/>
  <c r="H335" i="11"/>
  <c r="H343" i="11"/>
  <c r="H328" i="11"/>
  <c r="H314" i="11"/>
  <c r="J314" i="11" s="1"/>
  <c r="H314" i="12" s="1"/>
  <c r="H299" i="11"/>
  <c r="I296" i="11"/>
  <c r="H288" i="11"/>
  <c r="H262" i="11"/>
  <c r="J262" i="11" s="1"/>
  <c r="H262" i="12" s="1"/>
  <c r="I269" i="11"/>
  <c r="I271" i="11"/>
  <c r="I273" i="11"/>
  <c r="I275" i="11"/>
  <c r="I277" i="11"/>
  <c r="I249" i="11"/>
  <c r="I251" i="11"/>
  <c r="I253" i="11"/>
  <c r="I255" i="11"/>
  <c r="I257" i="11"/>
  <c r="I218" i="11"/>
  <c r="I220" i="11"/>
  <c r="I222" i="11"/>
  <c r="I224" i="11"/>
  <c r="I226" i="11"/>
  <c r="I228" i="11"/>
  <c r="I230" i="11"/>
  <c r="I232" i="11"/>
  <c r="I234" i="11"/>
  <c r="I236" i="11"/>
  <c r="I238" i="11"/>
  <c r="I240" i="11"/>
  <c r="I242" i="11"/>
  <c r="I244" i="11"/>
  <c r="H217" i="11"/>
  <c r="I204" i="11"/>
  <c r="I206" i="11"/>
  <c r="I208" i="11"/>
  <c r="I210" i="11"/>
  <c r="I212" i="11"/>
  <c r="I214" i="11"/>
  <c r="I186" i="11"/>
  <c r="I188" i="11"/>
  <c r="I190" i="11"/>
  <c r="I192" i="11"/>
  <c r="I194" i="11"/>
  <c r="I196" i="11"/>
  <c r="I198" i="11"/>
  <c r="H185" i="11"/>
  <c r="I162" i="11"/>
  <c r="I164" i="11"/>
  <c r="I166" i="11"/>
  <c r="I168" i="11"/>
  <c r="I170" i="11"/>
  <c r="I172" i="11"/>
  <c r="I174" i="11"/>
  <c r="I176" i="11"/>
  <c r="I178" i="11"/>
  <c r="I180" i="11"/>
  <c r="I182" i="11"/>
  <c r="I147" i="11"/>
  <c r="I149" i="11"/>
  <c r="I151" i="11"/>
  <c r="I153" i="11"/>
  <c r="I155" i="11"/>
  <c r="I157" i="11"/>
  <c r="I114" i="11"/>
  <c r="I116" i="11"/>
  <c r="I118" i="11"/>
  <c r="I120" i="11"/>
  <c r="I122" i="11"/>
  <c r="I124" i="11"/>
  <c r="I126" i="11"/>
  <c r="I128" i="11"/>
  <c r="I130" i="11"/>
  <c r="I132" i="11"/>
  <c r="I134" i="11"/>
  <c r="I136" i="11"/>
  <c r="I138" i="11"/>
  <c r="I140" i="11"/>
  <c r="I142" i="11"/>
  <c r="H113" i="11"/>
  <c r="I90" i="11"/>
  <c r="I92" i="11"/>
  <c r="I94" i="11"/>
  <c r="I96" i="11"/>
  <c r="I98" i="11"/>
  <c r="I100" i="11"/>
  <c r="I102" i="11"/>
  <c r="I104" i="11"/>
  <c r="I106" i="11"/>
  <c r="I108" i="11"/>
  <c r="I110" i="11"/>
  <c r="I72" i="11"/>
  <c r="I74" i="11"/>
  <c r="I76" i="11"/>
  <c r="I78" i="11"/>
  <c r="I80" i="11"/>
  <c r="I82" i="11"/>
  <c r="I84" i="11"/>
  <c r="H71" i="11"/>
  <c r="I64" i="11"/>
  <c r="I66" i="11"/>
  <c r="I68" i="11"/>
  <c r="I45" i="11"/>
  <c r="I47" i="11"/>
  <c r="I49" i="11"/>
  <c r="I51" i="11"/>
  <c r="I53" i="11"/>
  <c r="I55" i="11"/>
  <c r="I57" i="11"/>
  <c r="I59" i="11"/>
  <c r="I26" i="11"/>
  <c r="I28" i="11"/>
  <c r="I30" i="11"/>
  <c r="I32" i="11"/>
  <c r="I36" i="11"/>
  <c r="I40" i="11"/>
  <c r="H16" i="11"/>
  <c r="H484" i="11"/>
  <c r="J484" i="11" s="1"/>
  <c r="H484" i="12" s="1"/>
  <c r="H310" i="11"/>
  <c r="H292" i="11"/>
  <c r="I272" i="11"/>
  <c r="I276" i="11"/>
  <c r="I252" i="11"/>
  <c r="H248" i="11"/>
  <c r="I225" i="11"/>
  <c r="I231" i="11"/>
  <c r="I237" i="11"/>
  <c r="I243" i="11"/>
  <c r="I205" i="11"/>
  <c r="I211" i="11"/>
  <c r="I187" i="11"/>
  <c r="I193" i="11"/>
  <c r="I161" i="11"/>
  <c r="I167" i="11"/>
  <c r="I173" i="11"/>
  <c r="I179" i="11"/>
  <c r="I148" i="11"/>
  <c r="I154" i="11"/>
  <c r="I115" i="11"/>
  <c r="I121" i="11"/>
  <c r="I127" i="11"/>
  <c r="H653" i="11"/>
  <c r="J653" i="11" s="1"/>
  <c r="H653" i="12" s="1"/>
  <c r="I546" i="11"/>
  <c r="H507" i="11"/>
  <c r="H476" i="11"/>
  <c r="I438" i="11"/>
  <c r="H424" i="11"/>
  <c r="H395" i="11"/>
  <c r="H403" i="11"/>
  <c r="J403" i="11" s="1"/>
  <c r="H403" i="12" s="1"/>
  <c r="H371" i="11"/>
  <c r="H379" i="11"/>
  <c r="I368" i="11"/>
  <c r="H354" i="11"/>
  <c r="J354" i="11" s="1"/>
  <c r="H354" i="12" s="1"/>
  <c r="H362" i="11"/>
  <c r="H337" i="11"/>
  <c r="H322" i="11"/>
  <c r="H330" i="11"/>
  <c r="J330" i="11" s="1"/>
  <c r="H330" i="12" s="1"/>
  <c r="H316" i="11"/>
  <c r="H301" i="11"/>
  <c r="H282" i="11"/>
  <c r="H290" i="11"/>
  <c r="J290" i="11" s="1"/>
  <c r="H290" i="12" s="1"/>
  <c r="H264" i="11"/>
  <c r="H270" i="11"/>
  <c r="H272" i="11"/>
  <c r="H274" i="11"/>
  <c r="H276" i="11"/>
  <c r="J276" i="11" s="1"/>
  <c r="H276" i="12" s="1"/>
  <c r="I260" i="11"/>
  <c r="H250" i="11"/>
  <c r="J250" i="11" s="1"/>
  <c r="H250" i="12" s="1"/>
  <c r="H252" i="11"/>
  <c r="H254" i="11"/>
  <c r="H256" i="11"/>
  <c r="I248" i="11"/>
  <c r="H219" i="11"/>
  <c r="H221" i="11"/>
  <c r="J221" i="11" s="1"/>
  <c r="H221" i="12" s="1"/>
  <c r="H223" i="11"/>
  <c r="H225" i="11"/>
  <c r="H227" i="11"/>
  <c r="H229" i="11"/>
  <c r="H231" i="11"/>
  <c r="H233" i="11"/>
  <c r="J233" i="11" s="1"/>
  <c r="H233" i="12" s="1"/>
  <c r="H235" i="11"/>
  <c r="H237" i="11"/>
  <c r="H239" i="11"/>
  <c r="H241" i="11"/>
  <c r="H243" i="11"/>
  <c r="H245" i="11"/>
  <c r="J245" i="11" s="1"/>
  <c r="H245" i="12" s="1"/>
  <c r="H203" i="11"/>
  <c r="H205" i="11"/>
  <c r="H207" i="11"/>
  <c r="H209" i="11"/>
  <c r="H211" i="11"/>
  <c r="H213" i="11"/>
  <c r="I202" i="11"/>
  <c r="H187" i="11"/>
  <c r="H189" i="11"/>
  <c r="H191" i="11"/>
  <c r="H193" i="11"/>
  <c r="H195" i="11"/>
  <c r="H197" i="11"/>
  <c r="H199" i="11"/>
  <c r="H161" i="11"/>
  <c r="J161" i="11" s="1"/>
  <c r="H161" i="12" s="1"/>
  <c r="H163" i="11"/>
  <c r="H165" i="11"/>
  <c r="H167" i="11"/>
  <c r="H169" i="11"/>
  <c r="H171" i="11"/>
  <c r="H173" i="11"/>
  <c r="J173" i="11" s="1"/>
  <c r="H173" i="12" s="1"/>
  <c r="H175" i="11"/>
  <c r="H177" i="11"/>
  <c r="H179" i="11"/>
  <c r="H181" i="11"/>
  <c r="I160" i="11"/>
  <c r="H148" i="11"/>
  <c r="J148" i="11" s="1"/>
  <c r="H148" i="12" s="1"/>
  <c r="H150" i="11"/>
  <c r="H152" i="11"/>
  <c r="H154" i="11"/>
  <c r="H156" i="11"/>
  <c r="I146" i="11"/>
  <c r="H115" i="11"/>
  <c r="J115" i="11" s="1"/>
  <c r="H115" i="12" s="1"/>
  <c r="H117" i="11"/>
  <c r="H119" i="11"/>
  <c r="J119" i="11" s="1"/>
  <c r="H119" i="12" s="1"/>
  <c r="H121" i="11"/>
  <c r="H123" i="11"/>
  <c r="H125" i="11"/>
  <c r="H127" i="11"/>
  <c r="J127" i="11" s="1"/>
  <c r="H127" i="12" s="1"/>
  <c r="H129" i="11"/>
  <c r="H131" i="11"/>
  <c r="J131" i="11" s="1"/>
  <c r="H131" i="12" s="1"/>
  <c r="H133" i="11"/>
  <c r="H135" i="11"/>
  <c r="H137" i="11"/>
  <c r="H139" i="11"/>
  <c r="H141" i="11"/>
  <c r="H143" i="11"/>
  <c r="H89" i="11"/>
  <c r="H91" i="11"/>
  <c r="H93" i="11"/>
  <c r="H95" i="11"/>
  <c r="H97" i="11"/>
  <c r="H99" i="11"/>
  <c r="H101" i="11"/>
  <c r="H103" i="11"/>
  <c r="H105" i="11"/>
  <c r="H107" i="11"/>
  <c r="H109" i="11"/>
  <c r="I88" i="11"/>
  <c r="H73" i="11"/>
  <c r="H75" i="11"/>
  <c r="H77" i="11"/>
  <c r="H79" i="11"/>
  <c r="H81" i="11"/>
  <c r="H83" i="11"/>
  <c r="H85" i="11"/>
  <c r="H63" i="11"/>
  <c r="H65" i="11"/>
  <c r="H67" i="11"/>
  <c r="I62" i="11"/>
  <c r="H46" i="11"/>
  <c r="H48" i="11"/>
  <c r="H50" i="11"/>
  <c r="H52" i="11"/>
  <c r="H54" i="11"/>
  <c r="H56" i="11"/>
  <c r="H58" i="11"/>
  <c r="I44" i="11"/>
  <c r="H27" i="11"/>
  <c r="H29" i="11"/>
  <c r="H31" i="11"/>
  <c r="H33" i="11"/>
  <c r="H35" i="11"/>
  <c r="H37" i="11"/>
  <c r="H39" i="11"/>
  <c r="H41" i="11"/>
  <c r="I17" i="11"/>
  <c r="I21" i="11"/>
  <c r="H17" i="11"/>
  <c r="H21" i="11"/>
  <c r="H739" i="11"/>
  <c r="J739" i="11" s="1"/>
  <c r="H739" i="12" s="1"/>
  <c r="I609" i="11"/>
  <c r="I500" i="11"/>
  <c r="I428" i="11"/>
  <c r="I410" i="11"/>
  <c r="H397" i="11"/>
  <c r="J397" i="11" s="1"/>
  <c r="H397" i="12" s="1"/>
  <c r="H405" i="11"/>
  <c r="H373" i="11"/>
  <c r="H348" i="11"/>
  <c r="H364" i="11"/>
  <c r="J364" i="11" s="1"/>
  <c r="H364" i="12" s="1"/>
  <c r="H324" i="11"/>
  <c r="H303" i="11"/>
  <c r="H266" i="11"/>
  <c r="H260" i="11"/>
  <c r="I254" i="11"/>
  <c r="I219" i="11"/>
  <c r="I223" i="11"/>
  <c r="I229" i="11"/>
  <c r="I235" i="11"/>
  <c r="I241" i="11"/>
  <c r="I203" i="11"/>
  <c r="I207" i="11"/>
  <c r="I213" i="11"/>
  <c r="I189" i="11"/>
  <c r="I195" i="11"/>
  <c r="I199" i="11"/>
  <c r="I165" i="11"/>
  <c r="I171" i="11"/>
  <c r="I177" i="11"/>
  <c r="I181" i="11"/>
  <c r="I152" i="11"/>
  <c r="I156" i="11"/>
  <c r="I117" i="11"/>
  <c r="I123" i="11"/>
  <c r="I129" i="11"/>
  <c r="I135" i="11"/>
  <c r="I143" i="11"/>
  <c r="I95" i="11"/>
  <c r="I103" i="11"/>
  <c r="H88" i="11"/>
  <c r="I79" i="11"/>
  <c r="I63" i="11"/>
  <c r="I46" i="11"/>
  <c r="I54" i="11"/>
  <c r="I27" i="11"/>
  <c r="I35" i="11"/>
  <c r="I18" i="11"/>
  <c r="I56" i="11"/>
  <c r="I37" i="11"/>
  <c r="I22" i="11"/>
  <c r="I109" i="11"/>
  <c r="H62" i="11"/>
  <c r="I33" i="11"/>
  <c r="H22" i="11"/>
  <c r="I137" i="11"/>
  <c r="I89" i="11"/>
  <c r="I97" i="11"/>
  <c r="I105" i="11"/>
  <c r="I73" i="11"/>
  <c r="I81" i="11"/>
  <c r="I65" i="11"/>
  <c r="I48" i="11"/>
  <c r="I29" i="11"/>
  <c r="I77" i="11"/>
  <c r="H44" i="11"/>
  <c r="I139" i="11"/>
  <c r="I91" i="11"/>
  <c r="I99" i="11"/>
  <c r="I107" i="11"/>
  <c r="I75" i="11"/>
  <c r="I83" i="11"/>
  <c r="I67" i="11"/>
  <c r="I50" i="11"/>
  <c r="I58" i="11"/>
  <c r="I31" i="11"/>
  <c r="I39" i="11"/>
  <c r="H18" i="11"/>
  <c r="I133" i="11"/>
  <c r="I141" i="11"/>
  <c r="I93" i="11"/>
  <c r="I101" i="11"/>
  <c r="I85" i="11"/>
  <c r="I52" i="11"/>
  <c r="I41" i="11"/>
  <c r="I23" i="10"/>
  <c r="H26" i="4"/>
  <c r="K26" i="4"/>
  <c r="H14" i="4"/>
  <c r="K14" i="4"/>
  <c r="H22" i="4"/>
  <c r="K22" i="4"/>
  <c r="H18" i="4"/>
  <c r="K18" i="4"/>
  <c r="H24" i="4"/>
  <c r="K24" i="4"/>
  <c r="K20" i="4"/>
  <c r="H20" i="4"/>
  <c r="H16" i="4"/>
  <c r="K16" i="4"/>
  <c r="H12" i="4"/>
  <c r="K12" i="4"/>
  <c r="J22" i="11" l="1"/>
  <c r="H22" i="12" s="1"/>
  <c r="N85" i="12"/>
  <c r="N306" i="12"/>
  <c r="N445" i="12"/>
  <c r="N27" i="12"/>
  <c r="N122" i="12"/>
  <c r="N287" i="12"/>
  <c r="N612" i="12"/>
  <c r="N30" i="12"/>
  <c r="N173" i="12"/>
  <c r="N416" i="12"/>
  <c r="N669" i="12"/>
  <c r="N688" i="12"/>
  <c r="N742" i="12"/>
  <c r="N330" i="12"/>
  <c r="N352" i="12"/>
  <c r="N399" i="12"/>
  <c r="N474" i="12"/>
  <c r="N494" i="12"/>
  <c r="N602" i="12"/>
  <c r="N618" i="12"/>
  <c r="N647" i="12"/>
  <c r="N725" i="12"/>
  <c r="N709" i="12"/>
  <c r="J707" i="11"/>
  <c r="H707" i="12" s="1"/>
  <c r="N743" i="12"/>
  <c r="J559" i="11"/>
  <c r="H559" i="12" s="1"/>
  <c r="O19" i="11"/>
  <c r="I19" i="12" s="1"/>
  <c r="O29" i="11"/>
  <c r="I29" i="12" s="1"/>
  <c r="O65" i="11"/>
  <c r="I65" i="12" s="1"/>
  <c r="O73" i="11"/>
  <c r="I73" i="12" s="1"/>
  <c r="O105" i="11"/>
  <c r="I105" i="12" s="1"/>
  <c r="O137" i="11"/>
  <c r="I137" i="12" s="1"/>
  <c r="O121" i="11"/>
  <c r="I121" i="12" s="1"/>
  <c r="O150" i="11"/>
  <c r="I150" i="12" s="1"/>
  <c r="O171" i="11"/>
  <c r="I171" i="12" s="1"/>
  <c r="O187" i="11"/>
  <c r="I187" i="12" s="1"/>
  <c r="O245" i="11"/>
  <c r="I245" i="12" s="1"/>
  <c r="L245" i="12" s="1"/>
  <c r="O237" i="11"/>
  <c r="I237" i="12" s="1"/>
  <c r="O221" i="11"/>
  <c r="I221" i="12" s="1"/>
  <c r="L221" i="12" s="1"/>
  <c r="O268" i="11"/>
  <c r="I268" i="12" s="1"/>
  <c r="O305" i="11"/>
  <c r="I305" i="12" s="1"/>
  <c r="O312" i="11"/>
  <c r="I312" i="12" s="1"/>
  <c r="L312" i="12" s="1"/>
  <c r="O341" i="11"/>
  <c r="I341" i="12" s="1"/>
  <c r="N151" i="12"/>
  <c r="N171" i="12"/>
  <c r="N194" i="12"/>
  <c r="N207" i="12"/>
  <c r="N271" i="12"/>
  <c r="N288" i="12"/>
  <c r="N298" i="12"/>
  <c r="N414" i="12"/>
  <c r="N453" i="12"/>
  <c r="N485" i="12"/>
  <c r="N469" i="12"/>
  <c r="N514" i="12"/>
  <c r="N555" i="12"/>
  <c r="N613" i="12"/>
  <c r="N667" i="12"/>
  <c r="N740" i="12"/>
  <c r="N747" i="12"/>
  <c r="J348" i="11"/>
  <c r="H348" i="12" s="1"/>
  <c r="J381" i="11"/>
  <c r="H381" i="12" s="1"/>
  <c r="O48" i="11"/>
  <c r="I48" i="12" s="1"/>
  <c r="O89" i="11"/>
  <c r="I89" i="12" s="1"/>
  <c r="O163" i="11"/>
  <c r="I163" i="12" s="1"/>
  <c r="O254" i="11"/>
  <c r="I254" i="12" s="1"/>
  <c r="O350" i="11"/>
  <c r="I350" i="12" s="1"/>
  <c r="J266" i="11"/>
  <c r="H266" i="12" s="1"/>
  <c r="J476" i="11"/>
  <c r="H476" i="12" s="1"/>
  <c r="J521" i="11"/>
  <c r="H521" i="12" s="1"/>
  <c r="O37" i="11"/>
  <c r="I37" i="12" s="1"/>
  <c r="O56" i="11"/>
  <c r="I56" i="12" s="1"/>
  <c r="O81" i="11"/>
  <c r="I81" i="12" s="1"/>
  <c r="O97" i="11"/>
  <c r="I97" i="12" s="1"/>
  <c r="O129" i="11"/>
  <c r="I129" i="12" s="1"/>
  <c r="O179" i="11"/>
  <c r="I179" i="12" s="1"/>
  <c r="O195" i="11"/>
  <c r="I195" i="12" s="1"/>
  <c r="O209" i="11"/>
  <c r="I209" i="12" s="1"/>
  <c r="O229" i="11"/>
  <c r="I229" i="12" s="1"/>
  <c r="O276" i="11"/>
  <c r="I276" i="12" s="1"/>
  <c r="L276" i="12" s="1"/>
  <c r="O286" i="11"/>
  <c r="I286" i="12" s="1"/>
  <c r="O297" i="11"/>
  <c r="I297" i="12" s="1"/>
  <c r="O326" i="11"/>
  <c r="I326" i="12" s="1"/>
  <c r="O358" i="11"/>
  <c r="I358" i="12" s="1"/>
  <c r="L358" i="12" s="1"/>
  <c r="N48" i="12"/>
  <c r="N33" i="12"/>
  <c r="N105" i="12"/>
  <c r="N128" i="12"/>
  <c r="N156" i="12"/>
  <c r="N223" i="12"/>
  <c r="N631" i="12"/>
  <c r="N276" i="12"/>
  <c r="N503" i="12"/>
  <c r="N560" i="12"/>
  <c r="J324" i="11"/>
  <c r="H324" i="12" s="1"/>
  <c r="J405" i="11"/>
  <c r="H405" i="12" s="1"/>
  <c r="J310" i="11"/>
  <c r="H310" i="12" s="1"/>
  <c r="J284" i="11"/>
  <c r="H284" i="12" s="1"/>
  <c r="J468" i="11"/>
  <c r="H468" i="12" s="1"/>
  <c r="J339" i="11"/>
  <c r="H339" i="12" s="1"/>
  <c r="J443" i="11"/>
  <c r="H443" i="12" s="1"/>
  <c r="J573" i="11"/>
  <c r="H573" i="12" s="1"/>
  <c r="J618" i="11"/>
  <c r="H618" i="12" s="1"/>
  <c r="J649" i="11"/>
  <c r="H649" i="12" s="1"/>
  <c r="J713" i="11"/>
  <c r="H713" i="12" s="1"/>
  <c r="O379" i="11"/>
  <c r="I379" i="12" s="1"/>
  <c r="O371" i="11"/>
  <c r="I371" i="12" s="1"/>
  <c r="O403" i="11"/>
  <c r="I403" i="12" s="1"/>
  <c r="O395" i="11"/>
  <c r="I395" i="12" s="1"/>
  <c r="O424" i="11"/>
  <c r="I424" i="12" s="1"/>
  <c r="O416" i="11"/>
  <c r="I416" i="12" s="1"/>
  <c r="O434" i="11"/>
  <c r="I434" i="12" s="1"/>
  <c r="L434" i="12" s="1"/>
  <c r="O457" i="11"/>
  <c r="I457" i="12" s="1"/>
  <c r="O449" i="11"/>
  <c r="I449" i="12" s="1"/>
  <c r="O441" i="11"/>
  <c r="I441" i="12" s="1"/>
  <c r="O482" i="11"/>
  <c r="I482" i="12" s="1"/>
  <c r="L482" i="12" s="1"/>
  <c r="O474" i="11"/>
  <c r="I474" i="12" s="1"/>
  <c r="O466" i="11"/>
  <c r="I466" i="12" s="1"/>
  <c r="O495" i="11"/>
  <c r="I495" i="12" s="1"/>
  <c r="O513" i="11"/>
  <c r="I513" i="12" s="1"/>
  <c r="L513" i="12" s="1"/>
  <c r="O505" i="11"/>
  <c r="I505" i="12" s="1"/>
  <c r="O527" i="11"/>
  <c r="I527" i="12" s="1"/>
  <c r="O519" i="11"/>
  <c r="I519" i="12" s="1"/>
  <c r="O538" i="11"/>
  <c r="I538" i="12" s="1"/>
  <c r="O565" i="11"/>
  <c r="I565" i="12" s="1"/>
  <c r="O557" i="11"/>
  <c r="I557" i="12" s="1"/>
  <c r="O549" i="11"/>
  <c r="I549" i="12" s="1"/>
  <c r="O574" i="11"/>
  <c r="I574" i="12" s="1"/>
  <c r="O584" i="11"/>
  <c r="I584" i="12" s="1"/>
  <c r="O602" i="11"/>
  <c r="I602" i="12" s="1"/>
  <c r="O594" i="11"/>
  <c r="I594" i="12" s="1"/>
  <c r="O619" i="11"/>
  <c r="I619" i="12" s="1"/>
  <c r="O611" i="11"/>
  <c r="I611" i="12" s="1"/>
  <c r="O633" i="11"/>
  <c r="I633" i="12" s="1"/>
  <c r="O625" i="11"/>
  <c r="I625" i="12" s="1"/>
  <c r="O650" i="11"/>
  <c r="I650" i="12" s="1"/>
  <c r="O642" i="11"/>
  <c r="I642" i="12" s="1"/>
  <c r="O676" i="11"/>
  <c r="I676" i="12" s="1"/>
  <c r="O668" i="11"/>
  <c r="I668" i="12" s="1"/>
  <c r="O660" i="11"/>
  <c r="I660" i="12" s="1"/>
  <c r="O688" i="11"/>
  <c r="I688" i="12" s="1"/>
  <c r="O731" i="11"/>
  <c r="I731" i="12" s="1"/>
  <c r="O723" i="11"/>
  <c r="I723" i="12" s="1"/>
  <c r="O715" i="11"/>
  <c r="I715" i="12" s="1"/>
  <c r="O707" i="11"/>
  <c r="I707" i="12" s="1"/>
  <c r="L707" i="12" s="1"/>
  <c r="O699" i="11"/>
  <c r="I699" i="12" s="1"/>
  <c r="O744" i="11"/>
  <c r="I744" i="12" s="1"/>
  <c r="N19" i="12"/>
  <c r="N46" i="12"/>
  <c r="N371" i="12"/>
  <c r="N571" i="12"/>
  <c r="N53" i="12"/>
  <c r="N84" i="12"/>
  <c r="N162" i="12"/>
  <c r="N241" i="12"/>
  <c r="N225" i="12"/>
  <c r="N311" i="12"/>
  <c r="N378" i="12"/>
  <c r="N578" i="12"/>
  <c r="N633" i="12"/>
  <c r="N38" i="12"/>
  <c r="N56" i="12"/>
  <c r="N110" i="12"/>
  <c r="N94" i="12"/>
  <c r="N133" i="12"/>
  <c r="N117" i="12"/>
  <c r="N282" i="12"/>
  <c r="N404" i="12"/>
  <c r="N447" i="12"/>
  <c r="N521" i="12"/>
  <c r="N652" i="12"/>
  <c r="N730" i="12"/>
  <c r="N714" i="12"/>
  <c r="N59" i="12"/>
  <c r="N67" i="12"/>
  <c r="N168" i="12"/>
  <c r="N204" i="12"/>
  <c r="N391" i="12"/>
  <c r="N482" i="12"/>
  <c r="N466" i="12"/>
  <c r="N552" i="12"/>
  <c r="N701" i="12"/>
  <c r="J373" i="11"/>
  <c r="H373" i="12" s="1"/>
  <c r="J507" i="11"/>
  <c r="H507" i="12" s="1"/>
  <c r="N744" i="12"/>
  <c r="N65" i="12"/>
  <c r="N342" i="12"/>
  <c r="N425" i="12"/>
  <c r="N480" i="12"/>
  <c r="N464" i="12"/>
  <c r="N583" i="12"/>
  <c r="N678" i="12"/>
  <c r="N662" i="12"/>
  <c r="N323" i="12"/>
  <c r="N361" i="12"/>
  <c r="N385" i="12"/>
  <c r="N483" i="12"/>
  <c r="N467" i="12"/>
  <c r="N512" i="12"/>
  <c r="N535" i="12"/>
  <c r="N553" i="12"/>
  <c r="N595" i="12"/>
  <c r="N611" i="12"/>
  <c r="N289" i="12"/>
  <c r="N454" i="12"/>
  <c r="N138" i="12"/>
  <c r="I499" i="11"/>
  <c r="J301" i="11"/>
  <c r="H301" i="12" s="1"/>
  <c r="L301" i="12" s="1"/>
  <c r="J337" i="11"/>
  <c r="H337" i="12" s="1"/>
  <c r="L337" i="12" s="1"/>
  <c r="J379" i="11"/>
  <c r="H379" i="12" s="1"/>
  <c r="L379" i="12" s="1"/>
  <c r="J424" i="11"/>
  <c r="H424" i="12" s="1"/>
  <c r="I545" i="11"/>
  <c r="L407" i="12"/>
  <c r="J449" i="11"/>
  <c r="H449" i="12" s="1"/>
  <c r="L449" i="12" s="1"/>
  <c r="J466" i="11"/>
  <c r="H466" i="12" s="1"/>
  <c r="J527" i="11"/>
  <c r="H527" i="12" s="1"/>
  <c r="J557" i="11"/>
  <c r="H557" i="12" s="1"/>
  <c r="L420" i="12"/>
  <c r="L445" i="12"/>
  <c r="L462" i="12"/>
  <c r="L523" i="12"/>
  <c r="J599" i="11"/>
  <c r="H599" i="12" s="1"/>
  <c r="J630" i="11"/>
  <c r="H630" i="12" s="1"/>
  <c r="J673" i="11"/>
  <c r="H673" i="12" s="1"/>
  <c r="J727" i="11"/>
  <c r="H727" i="12" s="1"/>
  <c r="L727" i="12" s="1"/>
  <c r="J749" i="11"/>
  <c r="H749" i="12" s="1"/>
  <c r="N15" i="11"/>
  <c r="N43" i="11"/>
  <c r="N61" i="11"/>
  <c r="N159" i="11"/>
  <c r="N247" i="11"/>
  <c r="N367" i="11"/>
  <c r="J264" i="11"/>
  <c r="H264" i="12" s="1"/>
  <c r="L264" i="12" s="1"/>
  <c r="J316" i="11"/>
  <c r="H316" i="12" s="1"/>
  <c r="L316" i="12" s="1"/>
  <c r="J362" i="11"/>
  <c r="H362" i="12" s="1"/>
  <c r="J371" i="11"/>
  <c r="H371" i="12" s="1"/>
  <c r="J416" i="11"/>
  <c r="H416" i="12" s="1"/>
  <c r="J441" i="11"/>
  <c r="H441" i="12" s="1"/>
  <c r="L441" i="12" s="1"/>
  <c r="J495" i="11"/>
  <c r="H495" i="12" s="1"/>
  <c r="J519" i="11"/>
  <c r="H519" i="12" s="1"/>
  <c r="J591" i="11"/>
  <c r="H591" i="12" s="1"/>
  <c r="J655" i="11"/>
  <c r="H655" i="12" s="1"/>
  <c r="J665" i="11"/>
  <c r="H665" i="12" s="1"/>
  <c r="J719" i="11"/>
  <c r="H719" i="12" s="1"/>
  <c r="L719" i="12" s="1"/>
  <c r="J741" i="11"/>
  <c r="H741" i="12" s="1"/>
  <c r="J303" i="11"/>
  <c r="H303" i="12" s="1"/>
  <c r="J282" i="11"/>
  <c r="H282" i="12" s="1"/>
  <c r="L282" i="12" s="1"/>
  <c r="J322" i="11"/>
  <c r="H322" i="12" s="1"/>
  <c r="L322" i="12" s="1"/>
  <c r="J395" i="11"/>
  <c r="H395" i="12" s="1"/>
  <c r="J292" i="11"/>
  <c r="J451" i="11"/>
  <c r="H451" i="12" s="1"/>
  <c r="J318" i="11"/>
  <c r="J540" i="11"/>
  <c r="H540" i="12" s="1"/>
  <c r="J418" i="11"/>
  <c r="H418" i="12" s="1"/>
  <c r="J457" i="11"/>
  <c r="H457" i="12" s="1"/>
  <c r="N100" i="12"/>
  <c r="N139" i="12"/>
  <c r="N123" i="12"/>
  <c r="N234" i="12"/>
  <c r="N325" i="12"/>
  <c r="N363" i="12"/>
  <c r="N394" i="12"/>
  <c r="N527" i="12"/>
  <c r="N537" i="12"/>
  <c r="N597" i="12"/>
  <c r="N626" i="12"/>
  <c r="N720" i="12"/>
  <c r="N704" i="12"/>
  <c r="N107" i="12"/>
  <c r="N91" i="12"/>
  <c r="N178" i="12"/>
  <c r="N305" i="12"/>
  <c r="N354" i="12"/>
  <c r="N401" i="12"/>
  <c r="N430" i="12"/>
  <c r="N444" i="12"/>
  <c r="N496" i="12"/>
  <c r="N604" i="12"/>
  <c r="N727" i="12"/>
  <c r="N711" i="12"/>
  <c r="N64" i="12"/>
  <c r="N265" i="12"/>
  <c r="N479" i="12"/>
  <c r="N463" i="12"/>
  <c r="N508" i="12"/>
  <c r="N565" i="12"/>
  <c r="N549" i="12"/>
  <c r="N74" i="12"/>
  <c r="N191" i="12"/>
  <c r="N255" i="12"/>
  <c r="N268" i="12"/>
  <c r="N360" i="12"/>
  <c r="N384" i="12"/>
  <c r="N511" i="12"/>
  <c r="N585" i="12"/>
  <c r="N680" i="12"/>
  <c r="N664" i="12"/>
  <c r="AL24" i="11"/>
  <c r="AL61" i="11"/>
  <c r="AO70" i="11"/>
  <c r="AO488" i="11"/>
  <c r="O377" i="11"/>
  <c r="I377" i="12" s="1"/>
  <c r="O369" i="11"/>
  <c r="I369" i="12" s="1"/>
  <c r="L369" i="12" s="1"/>
  <c r="O401" i="11"/>
  <c r="I401" i="12" s="1"/>
  <c r="O393" i="11"/>
  <c r="I393" i="12" s="1"/>
  <c r="O422" i="11"/>
  <c r="I422" i="12" s="1"/>
  <c r="O414" i="11"/>
  <c r="I414" i="12" s="1"/>
  <c r="O432" i="11"/>
  <c r="I432" i="12" s="1"/>
  <c r="O455" i="11"/>
  <c r="I455" i="12" s="1"/>
  <c r="O447" i="11"/>
  <c r="I447" i="12" s="1"/>
  <c r="O439" i="11"/>
  <c r="I439" i="12" s="1"/>
  <c r="L439" i="12" s="1"/>
  <c r="O480" i="11"/>
  <c r="I480" i="12" s="1"/>
  <c r="O472" i="11"/>
  <c r="I472" i="12" s="1"/>
  <c r="O464" i="11"/>
  <c r="I464" i="12" s="1"/>
  <c r="O493" i="11"/>
  <c r="I493" i="12" s="1"/>
  <c r="L493" i="12" s="1"/>
  <c r="O511" i="11"/>
  <c r="I511" i="12" s="1"/>
  <c r="O503" i="11"/>
  <c r="I503" i="12" s="1"/>
  <c r="O525" i="11"/>
  <c r="I525" i="12" s="1"/>
  <c r="O536" i="11"/>
  <c r="I536" i="12" s="1"/>
  <c r="O563" i="11"/>
  <c r="I563" i="12" s="1"/>
  <c r="O555" i="11"/>
  <c r="I555" i="12" s="1"/>
  <c r="O547" i="11"/>
  <c r="I547" i="12" s="1"/>
  <c r="O572" i="11"/>
  <c r="I572" i="12" s="1"/>
  <c r="O582" i="11"/>
  <c r="I582" i="12" s="1"/>
  <c r="O600" i="11"/>
  <c r="I600" i="12" s="1"/>
  <c r="O592" i="11"/>
  <c r="I592" i="12" s="1"/>
  <c r="O617" i="11"/>
  <c r="I617" i="12" s="1"/>
  <c r="O631" i="11"/>
  <c r="I631" i="12" s="1"/>
  <c r="O656" i="11"/>
  <c r="I656" i="12" s="1"/>
  <c r="O648" i="11"/>
  <c r="I648" i="12" s="1"/>
  <c r="O682" i="11"/>
  <c r="I659" i="12" s="1"/>
  <c r="O674" i="11"/>
  <c r="I674" i="12" s="1"/>
  <c r="O666" i="11"/>
  <c r="I666" i="12" s="1"/>
  <c r="O694" i="11"/>
  <c r="I694" i="12" s="1"/>
  <c r="O686" i="11"/>
  <c r="I686" i="12" s="1"/>
  <c r="O729" i="11"/>
  <c r="I729" i="12" s="1"/>
  <c r="O721" i="11"/>
  <c r="I721" i="12" s="1"/>
  <c r="O713" i="11"/>
  <c r="I713" i="12" s="1"/>
  <c r="O705" i="11"/>
  <c r="I705" i="12" s="1"/>
  <c r="L705" i="12" s="1"/>
  <c r="O742" i="11"/>
  <c r="I742" i="12" s="1"/>
  <c r="N73" i="12"/>
  <c r="N167" i="12"/>
  <c r="N230" i="12"/>
  <c r="N267" i="12"/>
  <c r="N284" i="12"/>
  <c r="N359" i="12"/>
  <c r="N406" i="12"/>
  <c r="N435" i="12"/>
  <c r="N449" i="12"/>
  <c r="N481" i="12"/>
  <c r="N465" i="12"/>
  <c r="N510" i="12"/>
  <c r="N523" i="12"/>
  <c r="N551" i="12"/>
  <c r="N584" i="12"/>
  <c r="N593" i="12"/>
  <c r="N638" i="12"/>
  <c r="N654" i="12"/>
  <c r="N679" i="12"/>
  <c r="N663" i="12"/>
  <c r="N732" i="12"/>
  <c r="N716" i="12"/>
  <c r="N31" i="12"/>
  <c r="N142" i="12"/>
  <c r="N126" i="12"/>
  <c r="N210" i="12"/>
  <c r="N274" i="12"/>
  <c r="N291" i="12"/>
  <c r="N558" i="12"/>
  <c r="N616" i="12"/>
  <c r="N645" i="12"/>
  <c r="N34" i="12"/>
  <c r="N52" i="12"/>
  <c r="N106" i="12"/>
  <c r="N90" i="12"/>
  <c r="N129" i="12"/>
  <c r="N356" i="12"/>
  <c r="N403" i="12"/>
  <c r="N432" i="12"/>
  <c r="J474" i="11"/>
  <c r="H474" i="12" s="1"/>
  <c r="J505" i="11"/>
  <c r="H505" i="12" s="1"/>
  <c r="J565" i="11"/>
  <c r="H565" i="12" s="1"/>
  <c r="L414" i="12"/>
  <c r="J638" i="11"/>
  <c r="H638" i="12" s="1"/>
  <c r="J681" i="11"/>
  <c r="H681" i="12" s="1"/>
  <c r="J703" i="11"/>
  <c r="H703" i="12" s="1"/>
  <c r="L703" i="12" s="1"/>
  <c r="O17" i="11"/>
  <c r="I17" i="12" s="1"/>
  <c r="O35" i="11"/>
  <c r="I35" i="12" s="1"/>
  <c r="O27" i="11"/>
  <c r="I27" i="12" s="1"/>
  <c r="O54" i="11"/>
  <c r="I54" i="12" s="1"/>
  <c r="O46" i="11"/>
  <c r="I46" i="12" s="1"/>
  <c r="O63" i="11"/>
  <c r="I63" i="12" s="1"/>
  <c r="O79" i="11"/>
  <c r="I79" i="12" s="1"/>
  <c r="O103" i="11"/>
  <c r="I103" i="12" s="1"/>
  <c r="O95" i="11"/>
  <c r="I95" i="12" s="1"/>
  <c r="O143" i="11"/>
  <c r="I143" i="12" s="1"/>
  <c r="O135" i="11"/>
  <c r="I135" i="12" s="1"/>
  <c r="O127" i="11"/>
  <c r="I127" i="12" s="1"/>
  <c r="L127" i="12" s="1"/>
  <c r="O119" i="11"/>
  <c r="I119" i="12" s="1"/>
  <c r="L119" i="12" s="1"/>
  <c r="O156" i="11"/>
  <c r="I156" i="12" s="1"/>
  <c r="O148" i="11"/>
  <c r="I148" i="12" s="1"/>
  <c r="L148" i="12" s="1"/>
  <c r="O177" i="11"/>
  <c r="I177" i="12" s="1"/>
  <c r="O169" i="11"/>
  <c r="I169" i="12" s="1"/>
  <c r="O161" i="11"/>
  <c r="I161" i="12" s="1"/>
  <c r="L161" i="12" s="1"/>
  <c r="O193" i="11"/>
  <c r="I193" i="12" s="1"/>
  <c r="O207" i="11"/>
  <c r="I207" i="12" s="1"/>
  <c r="O243" i="11"/>
  <c r="I243" i="12" s="1"/>
  <c r="O235" i="11"/>
  <c r="I235" i="12" s="1"/>
  <c r="O227" i="11"/>
  <c r="I227" i="12" s="1"/>
  <c r="O219" i="11"/>
  <c r="I219" i="12" s="1"/>
  <c r="O252" i="11"/>
  <c r="I252" i="12" s="1"/>
  <c r="O274" i="11"/>
  <c r="I274" i="12" s="1"/>
  <c r="O266" i="11"/>
  <c r="I266" i="12" s="1"/>
  <c r="L266" i="12" s="1"/>
  <c r="O292" i="11"/>
  <c r="I280" i="12" s="1"/>
  <c r="O284" i="11"/>
  <c r="I284" i="12" s="1"/>
  <c r="O303" i="11"/>
  <c r="I303" i="12" s="1"/>
  <c r="O318" i="11"/>
  <c r="I309" i="12" s="1"/>
  <c r="O310" i="11"/>
  <c r="I310" i="12" s="1"/>
  <c r="O324" i="11"/>
  <c r="I324" i="12" s="1"/>
  <c r="O339" i="11"/>
  <c r="I339" i="12" s="1"/>
  <c r="L339" i="12" s="1"/>
  <c r="O364" i="11"/>
  <c r="I364" i="12" s="1"/>
  <c r="L364" i="12" s="1"/>
  <c r="O356" i="11"/>
  <c r="I356" i="12" s="1"/>
  <c r="L356" i="12" s="1"/>
  <c r="O348" i="11"/>
  <c r="I348" i="12" s="1"/>
  <c r="N32" i="12"/>
  <c r="N50" i="12"/>
  <c r="N57" i="12"/>
  <c r="N160" i="12"/>
  <c r="N166" i="12"/>
  <c r="N189" i="12"/>
  <c r="N245" i="12"/>
  <c r="N229" i="12"/>
  <c r="N253" i="12"/>
  <c r="N315" i="12"/>
  <c r="N382" i="12"/>
  <c r="N637" i="12"/>
  <c r="N149" i="12"/>
  <c r="N192" i="12"/>
  <c r="N205" i="12"/>
  <c r="N232" i="12"/>
  <c r="N269" i="12"/>
  <c r="N286" i="12"/>
  <c r="N392" i="12"/>
  <c r="N451" i="12"/>
  <c r="N525" i="12"/>
  <c r="N656" i="12"/>
  <c r="N734" i="12"/>
  <c r="N718" i="12"/>
  <c r="N702" i="12"/>
  <c r="N29" i="12"/>
  <c r="N47" i="12"/>
  <c r="N78" i="12"/>
  <c r="N140" i="12"/>
  <c r="N124" i="12"/>
  <c r="N208" i="12"/>
  <c r="N299" i="12"/>
  <c r="N372" i="12"/>
  <c r="N486" i="12"/>
  <c r="N470" i="12"/>
  <c r="N572" i="12"/>
  <c r="N614" i="12"/>
  <c r="N643" i="12"/>
  <c r="N668" i="12"/>
  <c r="N687" i="12"/>
  <c r="N243" i="12"/>
  <c r="N227" i="12"/>
  <c r="N313" i="12"/>
  <c r="N380" i="12"/>
  <c r="N446" i="12"/>
  <c r="N520" i="12"/>
  <c r="N556" i="12"/>
  <c r="O18" i="11"/>
  <c r="I18" i="12" s="1"/>
  <c r="O36" i="11"/>
  <c r="I36" i="12" s="1"/>
  <c r="O28" i="11"/>
  <c r="I28" i="12" s="1"/>
  <c r="O55" i="11"/>
  <c r="I55" i="12" s="1"/>
  <c r="O47" i="11"/>
  <c r="I47" i="12" s="1"/>
  <c r="O64" i="11"/>
  <c r="I64" i="12" s="1"/>
  <c r="O80" i="11"/>
  <c r="I80" i="12" s="1"/>
  <c r="O72" i="11"/>
  <c r="I72" i="12" s="1"/>
  <c r="O104" i="11"/>
  <c r="I104" i="12" s="1"/>
  <c r="O96" i="11"/>
  <c r="I96" i="12" s="1"/>
  <c r="O136" i="11"/>
  <c r="I136" i="12" s="1"/>
  <c r="O128" i="11"/>
  <c r="I128" i="12" s="1"/>
  <c r="O120" i="11"/>
  <c r="I120" i="12" s="1"/>
  <c r="O157" i="11"/>
  <c r="I157" i="12" s="1"/>
  <c r="O149" i="11"/>
  <c r="I149" i="12" s="1"/>
  <c r="O178" i="11"/>
  <c r="I178" i="12" s="1"/>
  <c r="O170" i="11"/>
  <c r="I170" i="12" s="1"/>
  <c r="O162" i="11"/>
  <c r="I162" i="12" s="1"/>
  <c r="O194" i="11"/>
  <c r="I194" i="12" s="1"/>
  <c r="O186" i="11"/>
  <c r="I186" i="12" s="1"/>
  <c r="O208" i="11"/>
  <c r="I208" i="12" s="1"/>
  <c r="O244" i="11"/>
  <c r="I244" i="12" s="1"/>
  <c r="O236" i="11"/>
  <c r="I236" i="12" s="1"/>
  <c r="O228" i="11"/>
  <c r="I228" i="12" s="1"/>
  <c r="O220" i="11"/>
  <c r="I220" i="12" s="1"/>
  <c r="O253" i="11"/>
  <c r="I253" i="12" s="1"/>
  <c r="O275" i="11"/>
  <c r="I275" i="12" s="1"/>
  <c r="O267" i="11"/>
  <c r="I267" i="12" s="1"/>
  <c r="O293" i="11"/>
  <c r="O285" i="11"/>
  <c r="I285" i="12" s="1"/>
  <c r="O304" i="11"/>
  <c r="I304" i="12" s="1"/>
  <c r="AO608" i="11"/>
  <c r="L233" i="12"/>
  <c r="L250" i="12"/>
  <c r="O311" i="11"/>
  <c r="I311" i="12" s="1"/>
  <c r="O325" i="11"/>
  <c r="I325" i="12" s="1"/>
  <c r="O340" i="11"/>
  <c r="I340" i="12" s="1"/>
  <c r="O365" i="11"/>
  <c r="I365" i="12" s="1"/>
  <c r="O357" i="11"/>
  <c r="I357" i="12" s="1"/>
  <c r="O349" i="11"/>
  <c r="I349" i="12" s="1"/>
  <c r="O378" i="11"/>
  <c r="I378" i="12" s="1"/>
  <c r="O370" i="11"/>
  <c r="I370" i="12" s="1"/>
  <c r="O402" i="11"/>
  <c r="I402" i="12" s="1"/>
  <c r="O394" i="11"/>
  <c r="I394" i="12" s="1"/>
  <c r="O423" i="11"/>
  <c r="I423" i="12" s="1"/>
  <c r="O415" i="11"/>
  <c r="I415" i="12" s="1"/>
  <c r="O433" i="11"/>
  <c r="I433" i="12" s="1"/>
  <c r="O456" i="11"/>
  <c r="I456" i="12" s="1"/>
  <c r="O448" i="11"/>
  <c r="I448" i="12" s="1"/>
  <c r="O440" i="11"/>
  <c r="I440" i="12" s="1"/>
  <c r="O481" i="11"/>
  <c r="I481" i="12" s="1"/>
  <c r="O473" i="11"/>
  <c r="I473" i="12" s="1"/>
  <c r="O465" i="11"/>
  <c r="I465" i="12" s="1"/>
  <c r="O494" i="11"/>
  <c r="I494" i="12" s="1"/>
  <c r="O512" i="11"/>
  <c r="I512" i="12" s="1"/>
  <c r="O504" i="11"/>
  <c r="I504" i="12" s="1"/>
  <c r="O526" i="11"/>
  <c r="I526" i="12" s="1"/>
  <c r="O518" i="11"/>
  <c r="I518" i="12" s="1"/>
  <c r="O537" i="11"/>
  <c r="I537" i="12" s="1"/>
  <c r="O564" i="11"/>
  <c r="I564" i="12" s="1"/>
  <c r="O556" i="11"/>
  <c r="I556" i="12" s="1"/>
  <c r="O548" i="11"/>
  <c r="I548" i="12" s="1"/>
  <c r="O573" i="11"/>
  <c r="I573" i="12" s="1"/>
  <c r="O583" i="11"/>
  <c r="I583" i="12" s="1"/>
  <c r="L583" i="12" s="1"/>
  <c r="O601" i="11"/>
  <c r="I601" i="12" s="1"/>
  <c r="O593" i="11"/>
  <c r="I593" i="12" s="1"/>
  <c r="O618" i="11"/>
  <c r="I618" i="12" s="1"/>
  <c r="O610" i="11"/>
  <c r="I610" i="12" s="1"/>
  <c r="L610" i="12" s="1"/>
  <c r="O632" i="11"/>
  <c r="I632" i="12" s="1"/>
  <c r="O649" i="11"/>
  <c r="I649" i="12" s="1"/>
  <c r="L649" i="12" s="1"/>
  <c r="O675" i="11"/>
  <c r="I675" i="12" s="1"/>
  <c r="O667" i="11"/>
  <c r="I667" i="12" s="1"/>
  <c r="O687" i="11"/>
  <c r="I687" i="12" s="1"/>
  <c r="L687" i="12" s="1"/>
  <c r="O730" i="11"/>
  <c r="I730" i="12" s="1"/>
  <c r="O722" i="11"/>
  <c r="I722" i="12" s="1"/>
  <c r="O714" i="11"/>
  <c r="I714" i="12" s="1"/>
  <c r="O706" i="11"/>
  <c r="I706" i="12" s="1"/>
  <c r="O698" i="11"/>
  <c r="I698" i="12" s="1"/>
  <c r="O743" i="11"/>
  <c r="I743" i="12" s="1"/>
  <c r="AO145" i="11"/>
  <c r="AO499" i="11"/>
  <c r="AO684" i="11"/>
  <c r="M40" i="4"/>
  <c r="K40" i="4"/>
  <c r="O20" i="11"/>
  <c r="I20" i="12" s="1"/>
  <c r="O38" i="11"/>
  <c r="I38" i="12" s="1"/>
  <c r="O30" i="11"/>
  <c r="I30" i="12" s="1"/>
  <c r="O57" i="11"/>
  <c r="I57" i="12" s="1"/>
  <c r="O49" i="11"/>
  <c r="I49" i="12" s="1"/>
  <c r="O66" i="11"/>
  <c r="I66" i="12" s="1"/>
  <c r="O82" i="11"/>
  <c r="I82" i="12" s="1"/>
  <c r="O74" i="11"/>
  <c r="I74" i="12" s="1"/>
  <c r="O106" i="11"/>
  <c r="I106" i="12" s="1"/>
  <c r="O98" i="11"/>
  <c r="I98" i="12" s="1"/>
  <c r="O90" i="11"/>
  <c r="I90" i="12" s="1"/>
  <c r="O138" i="11"/>
  <c r="I138" i="12" s="1"/>
  <c r="O130" i="11"/>
  <c r="I130" i="12" s="1"/>
  <c r="O122" i="11"/>
  <c r="I122" i="12" s="1"/>
  <c r="O114" i="11"/>
  <c r="I114" i="12" s="1"/>
  <c r="O151" i="11"/>
  <c r="I151" i="12" s="1"/>
  <c r="O180" i="11"/>
  <c r="I180" i="12" s="1"/>
  <c r="O172" i="11"/>
  <c r="I172" i="12" s="1"/>
  <c r="O380" i="11"/>
  <c r="I380" i="12" s="1"/>
  <c r="O372" i="11"/>
  <c r="I372" i="12" s="1"/>
  <c r="O404" i="11"/>
  <c r="I404" i="12" s="1"/>
  <c r="O396" i="11"/>
  <c r="I396" i="12" s="1"/>
  <c r="O425" i="11"/>
  <c r="I425" i="12" s="1"/>
  <c r="O417" i="11"/>
  <c r="I417" i="12" s="1"/>
  <c r="O435" i="11"/>
  <c r="I435" i="12" s="1"/>
  <c r="O458" i="11"/>
  <c r="I458" i="12" s="1"/>
  <c r="O450" i="11"/>
  <c r="I450" i="12" s="1"/>
  <c r="O442" i="11"/>
  <c r="I442" i="12" s="1"/>
  <c r="O483" i="11"/>
  <c r="I483" i="12" s="1"/>
  <c r="O475" i="11"/>
  <c r="I475" i="12" s="1"/>
  <c r="O467" i="11"/>
  <c r="I467" i="12" s="1"/>
  <c r="O496" i="11"/>
  <c r="I496" i="12" s="1"/>
  <c r="O514" i="11"/>
  <c r="I514" i="12" s="1"/>
  <c r="O506" i="11"/>
  <c r="I506" i="12" s="1"/>
  <c r="O528" i="11"/>
  <c r="I528" i="12" s="1"/>
  <c r="O520" i="11"/>
  <c r="I520" i="12" s="1"/>
  <c r="O539" i="11"/>
  <c r="I539" i="12" s="1"/>
  <c r="O566" i="11"/>
  <c r="I566" i="12" s="1"/>
  <c r="O558" i="11"/>
  <c r="I558" i="12" s="1"/>
  <c r="O550" i="11"/>
  <c r="I550" i="12" s="1"/>
  <c r="O575" i="11"/>
  <c r="I575" i="12" s="1"/>
  <c r="O581" i="11"/>
  <c r="M580" i="11"/>
  <c r="N640" i="11"/>
  <c r="N658" i="11"/>
  <c r="N684" i="11"/>
  <c r="M409" i="11"/>
  <c r="O410" i="11"/>
  <c r="M427" i="11"/>
  <c r="O428" i="11"/>
  <c r="M437" i="11"/>
  <c r="O438" i="11"/>
  <c r="M499" i="11"/>
  <c r="O500" i="11"/>
  <c r="M545" i="11"/>
  <c r="O546" i="11"/>
  <c r="AY738" i="11"/>
  <c r="AY438" i="11"/>
  <c r="AY160" i="11"/>
  <c r="AY260" i="11"/>
  <c r="AY569" i="11"/>
  <c r="AY296" i="11"/>
  <c r="AY659" i="11"/>
  <c r="AY685" i="11"/>
  <c r="AY410" i="11"/>
  <c r="AY113" i="11"/>
  <c r="AY25" i="11"/>
  <c r="AY641" i="11"/>
  <c r="AY368" i="11"/>
  <c r="AY71" i="11"/>
  <c r="AY88" i="11"/>
  <c r="AY500" i="11"/>
  <c r="AY217" i="11"/>
  <c r="AY589" i="11"/>
  <c r="AY609" i="11"/>
  <c r="AY333" i="11"/>
  <c r="AY44" i="11"/>
  <c r="AY581" i="11"/>
  <c r="AY309" i="11"/>
  <c r="AY16" i="11"/>
  <c r="AY697" i="11"/>
  <c r="AY428" i="11"/>
  <c r="AY146" i="11"/>
  <c r="AY389" i="11"/>
  <c r="AY546" i="11"/>
  <c r="AY280" i="11"/>
  <c r="AY532" i="11"/>
  <c r="AY517" i="11"/>
  <c r="AY248" i="11"/>
  <c r="AY461" i="11"/>
  <c r="AY624" i="11"/>
  <c r="AY346" i="11"/>
  <c r="AY62" i="11"/>
  <c r="AY185" i="11"/>
  <c r="AY489" i="11"/>
  <c r="AY202" i="11"/>
  <c r="AY321" i="11"/>
  <c r="R532" i="11"/>
  <c r="R260" i="11"/>
  <c r="R738" i="11"/>
  <c r="R438" i="11"/>
  <c r="R160" i="11"/>
  <c r="R624" i="11"/>
  <c r="R346" i="11"/>
  <c r="R62" i="11"/>
  <c r="R489" i="11"/>
  <c r="R202" i="11"/>
  <c r="R461" i="11"/>
  <c r="R185" i="11"/>
  <c r="R641" i="11"/>
  <c r="R368" i="11"/>
  <c r="R71" i="11"/>
  <c r="R569" i="11"/>
  <c r="R296" i="11"/>
  <c r="R685" i="11"/>
  <c r="R410" i="11"/>
  <c r="R113" i="11"/>
  <c r="R659" i="11"/>
  <c r="R389" i="11"/>
  <c r="R88" i="11"/>
  <c r="R581" i="11"/>
  <c r="R309" i="11"/>
  <c r="R16" i="11"/>
  <c r="R500" i="11"/>
  <c r="R217" i="11"/>
  <c r="R609" i="11"/>
  <c r="R333" i="11"/>
  <c r="R44" i="11"/>
  <c r="R589" i="11"/>
  <c r="R321" i="11"/>
  <c r="R25" i="11"/>
  <c r="R517" i="11"/>
  <c r="R248" i="11"/>
  <c r="R697" i="11"/>
  <c r="R428" i="11"/>
  <c r="R146" i="11"/>
  <c r="R546" i="11"/>
  <c r="R280" i="11"/>
  <c r="N249" i="12"/>
  <c r="AI247" i="11"/>
  <c r="N369" i="12"/>
  <c r="AI367" i="11"/>
  <c r="N660" i="12"/>
  <c r="AI658" i="11"/>
  <c r="N698" i="12"/>
  <c r="AI696" i="11"/>
  <c r="N147" i="12"/>
  <c r="AI145" i="11"/>
  <c r="N261" i="12"/>
  <c r="AI259" i="11"/>
  <c r="N533" i="12"/>
  <c r="AI531" i="11"/>
  <c r="N590" i="12"/>
  <c r="AI588" i="11"/>
  <c r="N739" i="12"/>
  <c r="AI737" i="11"/>
  <c r="N334" i="12"/>
  <c r="AI332" i="11"/>
  <c r="N429" i="12"/>
  <c r="AI427" i="11"/>
  <c r="N625" i="12"/>
  <c r="AI623" i="11"/>
  <c r="AL43" i="11"/>
  <c r="AL460" i="11"/>
  <c r="AL295" i="11"/>
  <c r="AL488" i="11"/>
  <c r="AL608" i="11"/>
  <c r="AL684" i="11"/>
  <c r="AO24" i="11"/>
  <c r="AO43" i="11"/>
  <c r="AO259" i="11"/>
  <c r="AO531" i="11"/>
  <c r="AO184" i="11"/>
  <c r="AO279" i="11"/>
  <c r="AO320" i="11"/>
  <c r="AO437" i="11"/>
  <c r="O25" i="11"/>
  <c r="M24" i="11"/>
  <c r="O185" i="11"/>
  <c r="M184" i="11"/>
  <c r="N112" i="11"/>
  <c r="N308" i="11"/>
  <c r="O609" i="11"/>
  <c r="M608" i="11"/>
  <c r="L362" i="12"/>
  <c r="J343" i="11"/>
  <c r="H343" i="12" s="1"/>
  <c r="J385" i="11"/>
  <c r="H385" i="12" s="1"/>
  <c r="J393" i="11"/>
  <c r="H393" i="12" s="1"/>
  <c r="J709" i="11"/>
  <c r="H709" i="12" s="1"/>
  <c r="J679" i="11"/>
  <c r="H679" i="12" s="1"/>
  <c r="J597" i="11"/>
  <c r="H597" i="12" s="1"/>
  <c r="J747" i="11"/>
  <c r="H747" i="12" s="1"/>
  <c r="O21" i="11"/>
  <c r="I21" i="12" s="1"/>
  <c r="O39" i="11"/>
  <c r="I39" i="12" s="1"/>
  <c r="O31" i="11"/>
  <c r="I31" i="12" s="1"/>
  <c r="O58" i="11"/>
  <c r="I58" i="12" s="1"/>
  <c r="O50" i="11"/>
  <c r="I50" i="12" s="1"/>
  <c r="O67" i="11"/>
  <c r="I67" i="12" s="1"/>
  <c r="O83" i="11"/>
  <c r="I83" i="12" s="1"/>
  <c r="O75" i="11"/>
  <c r="I75" i="12" s="1"/>
  <c r="O107" i="11"/>
  <c r="I107" i="12" s="1"/>
  <c r="O99" i="11"/>
  <c r="I99" i="12" s="1"/>
  <c r="O91" i="11"/>
  <c r="I91" i="12" s="1"/>
  <c r="O139" i="11"/>
  <c r="I139" i="12" s="1"/>
  <c r="O131" i="11"/>
  <c r="I131" i="12" s="1"/>
  <c r="L131" i="12" s="1"/>
  <c r="O123" i="11"/>
  <c r="I123" i="12" s="1"/>
  <c r="O115" i="11"/>
  <c r="I115" i="12" s="1"/>
  <c r="L115" i="12" s="1"/>
  <c r="O152" i="11"/>
  <c r="I152" i="12" s="1"/>
  <c r="O181" i="11"/>
  <c r="I181" i="12" s="1"/>
  <c r="O173" i="11"/>
  <c r="I173" i="12" s="1"/>
  <c r="L173" i="12" s="1"/>
  <c r="O165" i="11"/>
  <c r="I165" i="12" s="1"/>
  <c r="O197" i="11"/>
  <c r="I197" i="12" s="1"/>
  <c r="O189" i="11"/>
  <c r="I189" i="12" s="1"/>
  <c r="O211" i="11"/>
  <c r="I211" i="12" s="1"/>
  <c r="O203" i="11"/>
  <c r="I203" i="12" s="1"/>
  <c r="O239" i="11"/>
  <c r="I239" i="12" s="1"/>
  <c r="O231" i="11"/>
  <c r="I231" i="12" s="1"/>
  <c r="O223" i="11"/>
  <c r="I223" i="12" s="1"/>
  <c r="O256" i="11"/>
  <c r="I256" i="12" s="1"/>
  <c r="N259" i="11"/>
  <c r="O270" i="11"/>
  <c r="I270" i="12" s="1"/>
  <c r="O262" i="11"/>
  <c r="I262" i="12" s="1"/>
  <c r="L262" i="12" s="1"/>
  <c r="O288" i="11"/>
  <c r="N295" i="11"/>
  <c r="O299" i="11"/>
  <c r="I299" i="12" s="1"/>
  <c r="O314" i="11"/>
  <c r="I314" i="12" s="1"/>
  <c r="L314" i="12" s="1"/>
  <c r="O328" i="11"/>
  <c r="I328" i="12" s="1"/>
  <c r="O343" i="11"/>
  <c r="I343" i="12" s="1"/>
  <c r="O335" i="11"/>
  <c r="I335" i="12" s="1"/>
  <c r="O360" i="11"/>
  <c r="I360" i="12" s="1"/>
  <c r="L360" i="12" s="1"/>
  <c r="O352" i="11"/>
  <c r="I352" i="12" s="1"/>
  <c r="M332" i="11"/>
  <c r="O333" i="11"/>
  <c r="N24" i="11"/>
  <c r="O34" i="11"/>
  <c r="I34" i="12" s="1"/>
  <c r="O26" i="11"/>
  <c r="I26" i="12" s="1"/>
  <c r="O53" i="11"/>
  <c r="I53" i="12" s="1"/>
  <c r="O45" i="11"/>
  <c r="I45" i="12" s="1"/>
  <c r="N70" i="11"/>
  <c r="O78" i="11"/>
  <c r="I78" i="12" s="1"/>
  <c r="O110" i="11"/>
  <c r="I110" i="12" s="1"/>
  <c r="O102" i="11"/>
  <c r="I102" i="12" s="1"/>
  <c r="O94" i="11"/>
  <c r="I94" i="12" s="1"/>
  <c r="O142" i="11"/>
  <c r="I142" i="12" s="1"/>
  <c r="O134" i="11"/>
  <c r="I134" i="12" s="1"/>
  <c r="O126" i="11"/>
  <c r="I126" i="12" s="1"/>
  <c r="O118" i="11"/>
  <c r="I118" i="12" s="1"/>
  <c r="O155" i="11"/>
  <c r="I155" i="12" s="1"/>
  <c r="O147" i="11"/>
  <c r="I147" i="12" s="1"/>
  <c r="O176" i="11"/>
  <c r="I176" i="12" s="1"/>
  <c r="O168" i="11"/>
  <c r="I168" i="12" s="1"/>
  <c r="N184" i="11"/>
  <c r="O192" i="11"/>
  <c r="I192" i="12" s="1"/>
  <c r="O214" i="11"/>
  <c r="I214" i="12" s="1"/>
  <c r="O206" i="11"/>
  <c r="I206" i="12" s="1"/>
  <c r="O242" i="11"/>
  <c r="I242" i="12" s="1"/>
  <c r="O234" i="11"/>
  <c r="I234" i="12" s="1"/>
  <c r="O226" i="11"/>
  <c r="I226" i="12" s="1"/>
  <c r="O218" i="11"/>
  <c r="I218" i="12" s="1"/>
  <c r="O251" i="11"/>
  <c r="I251" i="12" s="1"/>
  <c r="O273" i="11"/>
  <c r="I273" i="12" s="1"/>
  <c r="O265" i="11"/>
  <c r="I265" i="12" s="1"/>
  <c r="O291" i="11"/>
  <c r="I291" i="12" s="1"/>
  <c r="O283" i="11"/>
  <c r="I283" i="12" s="1"/>
  <c r="O302" i="11"/>
  <c r="I302" i="12" s="1"/>
  <c r="O317" i="11"/>
  <c r="I317" i="12" s="1"/>
  <c r="N320" i="11"/>
  <c r="O323" i="11"/>
  <c r="I323" i="12" s="1"/>
  <c r="O338" i="11"/>
  <c r="I338" i="12" s="1"/>
  <c r="O363" i="11"/>
  <c r="I363" i="12" s="1"/>
  <c r="O355" i="11"/>
  <c r="I355" i="12" s="1"/>
  <c r="O347" i="11"/>
  <c r="I347" i="12" s="1"/>
  <c r="M145" i="11"/>
  <c r="O146" i="11"/>
  <c r="O280" i="11"/>
  <c r="M279" i="11"/>
  <c r="M345" i="11"/>
  <c r="O346" i="11"/>
  <c r="O385" i="11"/>
  <c r="I385" i="12" s="1"/>
  <c r="N531" i="11"/>
  <c r="N623" i="11"/>
  <c r="N737" i="11"/>
  <c r="O384" i="11"/>
  <c r="I384" i="12" s="1"/>
  <c r="O376" i="11"/>
  <c r="I376" i="12" s="1"/>
  <c r="N388" i="11"/>
  <c r="O400" i="11"/>
  <c r="I400" i="12" s="1"/>
  <c r="O392" i="11"/>
  <c r="I392" i="12" s="1"/>
  <c r="O421" i="11"/>
  <c r="I421" i="12" s="1"/>
  <c r="O413" i="11"/>
  <c r="I413" i="12" s="1"/>
  <c r="O431" i="11"/>
  <c r="I431" i="12" s="1"/>
  <c r="O454" i="11"/>
  <c r="I454" i="12" s="1"/>
  <c r="O446" i="11"/>
  <c r="I446" i="12" s="1"/>
  <c r="N460" i="11"/>
  <c r="O479" i="11"/>
  <c r="I479" i="12" s="1"/>
  <c r="O471" i="11"/>
  <c r="I471" i="12" s="1"/>
  <c r="O463" i="11"/>
  <c r="I463" i="12" s="1"/>
  <c r="O492" i="11"/>
  <c r="I492" i="12" s="1"/>
  <c r="O510" i="11"/>
  <c r="I510" i="12" s="1"/>
  <c r="O502" i="11"/>
  <c r="I502" i="12" s="1"/>
  <c r="O524" i="11"/>
  <c r="I524" i="12" s="1"/>
  <c r="O543" i="11"/>
  <c r="I543" i="12" s="1"/>
  <c r="O535" i="11"/>
  <c r="I535" i="12" s="1"/>
  <c r="O562" i="11"/>
  <c r="I562" i="12" s="1"/>
  <c r="O554" i="11"/>
  <c r="I554" i="12" s="1"/>
  <c r="N568" i="11"/>
  <c r="O571" i="11"/>
  <c r="I571" i="12" s="1"/>
  <c r="L571" i="12" s="1"/>
  <c r="N588" i="11"/>
  <c r="O599" i="11"/>
  <c r="I599" i="12" s="1"/>
  <c r="L599" i="12" s="1"/>
  <c r="O591" i="11"/>
  <c r="I591" i="12" s="1"/>
  <c r="O616" i="11"/>
  <c r="I616" i="12" s="1"/>
  <c r="L616" i="12" s="1"/>
  <c r="O638" i="11"/>
  <c r="I638" i="12" s="1"/>
  <c r="O630" i="11"/>
  <c r="I630" i="12" s="1"/>
  <c r="O655" i="11"/>
  <c r="I655" i="12" s="1"/>
  <c r="O647" i="11"/>
  <c r="I647" i="12" s="1"/>
  <c r="L647" i="12" s="1"/>
  <c r="O681" i="11"/>
  <c r="I681" i="12" s="1"/>
  <c r="O673" i="11"/>
  <c r="I673" i="12" s="1"/>
  <c r="O665" i="11"/>
  <c r="I665" i="12" s="1"/>
  <c r="L665" i="12" s="1"/>
  <c r="O693" i="11"/>
  <c r="I693" i="12" s="1"/>
  <c r="L693" i="12" s="1"/>
  <c r="N696" i="11"/>
  <c r="O728" i="11"/>
  <c r="I728" i="12" s="1"/>
  <c r="O720" i="11"/>
  <c r="I720" i="12" s="1"/>
  <c r="O712" i="11"/>
  <c r="I712" i="12" s="1"/>
  <c r="O704" i="11"/>
  <c r="I704" i="12" s="1"/>
  <c r="O749" i="11"/>
  <c r="I749" i="12" s="1"/>
  <c r="L749" i="12" s="1"/>
  <c r="O741" i="11"/>
  <c r="I741" i="12" s="1"/>
  <c r="AZ697" i="11"/>
  <c r="AZ428" i="11"/>
  <c r="AZ146" i="11"/>
  <c r="AZ368" i="11"/>
  <c r="AZ609" i="11"/>
  <c r="AZ333" i="11"/>
  <c r="AZ44" i="11"/>
  <c r="AZ160" i="11"/>
  <c r="AZ461" i="11"/>
  <c r="AZ185" i="11"/>
  <c r="AZ71" i="11"/>
  <c r="AZ624" i="11"/>
  <c r="AZ346" i="11"/>
  <c r="AZ62" i="11"/>
  <c r="AZ248" i="11"/>
  <c r="AZ546" i="11"/>
  <c r="AZ280" i="11"/>
  <c r="AZ581" i="11"/>
  <c r="AZ659" i="11"/>
  <c r="AZ389" i="11"/>
  <c r="AZ88" i="11"/>
  <c r="AZ569" i="11"/>
  <c r="AZ296" i="11"/>
  <c r="AZ641" i="11"/>
  <c r="AZ16" i="11"/>
  <c r="AZ489" i="11"/>
  <c r="AZ202" i="11"/>
  <c r="AZ438" i="11"/>
  <c r="AZ589" i="11"/>
  <c r="AZ321" i="11"/>
  <c r="AZ25" i="11"/>
  <c r="AZ500" i="11"/>
  <c r="AZ217" i="11"/>
  <c r="AZ517" i="11"/>
  <c r="AZ685" i="11"/>
  <c r="AZ410" i="11"/>
  <c r="AZ113" i="11"/>
  <c r="AZ309" i="11"/>
  <c r="AZ532" i="11"/>
  <c r="AZ260" i="11"/>
  <c r="AZ738" i="11"/>
  <c r="N58" i="12"/>
  <c r="N161" i="12"/>
  <c r="AI159" i="11"/>
  <c r="N190" i="12"/>
  <c r="N218" i="12"/>
  <c r="AI216" i="11"/>
  <c r="N254" i="12"/>
  <c r="N316" i="12"/>
  <c r="N343" i="12"/>
  <c r="N383" i="12"/>
  <c r="N411" i="12"/>
  <c r="AI409" i="11"/>
  <c r="N547" i="12"/>
  <c r="AI545" i="11"/>
  <c r="N22" i="12"/>
  <c r="N80" i="12"/>
  <c r="N174" i="12"/>
  <c r="N197" i="12"/>
  <c r="N237" i="12"/>
  <c r="N221" i="12"/>
  <c r="N347" i="12"/>
  <c r="AI345" i="11"/>
  <c r="N374" i="12"/>
  <c r="N518" i="12"/>
  <c r="AI516" i="11"/>
  <c r="N574" i="12"/>
  <c r="N629" i="12"/>
  <c r="N83" i="12"/>
  <c r="N157" i="12"/>
  <c r="N177" i="12"/>
  <c r="N186" i="12"/>
  <c r="AI184" i="11"/>
  <c r="N213" i="12"/>
  <c r="N240" i="12"/>
  <c r="N224" i="12"/>
  <c r="N277" i="12"/>
  <c r="N281" i="12"/>
  <c r="AI279" i="11"/>
  <c r="N304" i="12"/>
  <c r="N322" i="12"/>
  <c r="AI320" i="11"/>
  <c r="N337" i="12"/>
  <c r="N353" i="12"/>
  <c r="N377" i="12"/>
  <c r="N400" i="12"/>
  <c r="N420" i="12"/>
  <c r="N439" i="12"/>
  <c r="AI437" i="11"/>
  <c r="N443" i="12"/>
  <c r="N475" i="12"/>
  <c r="N495" i="12"/>
  <c r="N504" i="12"/>
  <c r="N543" i="12"/>
  <c r="N561" i="12"/>
  <c r="N577" i="12"/>
  <c r="N603" i="12"/>
  <c r="N619" i="12"/>
  <c r="N632" i="12"/>
  <c r="N648" i="12"/>
  <c r="N673" i="12"/>
  <c r="N692" i="12"/>
  <c r="N726" i="12"/>
  <c r="N710" i="12"/>
  <c r="N746" i="12"/>
  <c r="N37" i="12"/>
  <c r="N55" i="12"/>
  <c r="N72" i="12"/>
  <c r="AI70" i="11"/>
  <c r="N109" i="12"/>
  <c r="N93" i="12"/>
  <c r="N132" i="12"/>
  <c r="N116" i="12"/>
  <c r="N180" i="12"/>
  <c r="N164" i="12"/>
  <c r="N251" i="12"/>
  <c r="N264" i="12"/>
  <c r="N297" i="12"/>
  <c r="AI295" i="11"/>
  <c r="N340" i="12"/>
  <c r="N423" i="12"/>
  <c r="N478" i="12"/>
  <c r="N490" i="12"/>
  <c r="AI488" i="11"/>
  <c r="N507" i="12"/>
  <c r="N564" i="12"/>
  <c r="N548" i="12"/>
  <c r="N606" i="12"/>
  <c r="N610" i="12"/>
  <c r="AI608" i="11"/>
  <c r="N635" i="12"/>
  <c r="N651" i="12"/>
  <c r="N676" i="12"/>
  <c r="AI684" i="11"/>
  <c r="N686" i="12"/>
  <c r="N729" i="12"/>
  <c r="N713" i="12"/>
  <c r="AL15" i="11"/>
  <c r="AL87" i="11"/>
  <c r="AL247" i="11"/>
  <c r="AL367" i="11"/>
  <c r="AL658" i="11"/>
  <c r="AL696" i="11"/>
  <c r="AO112" i="11"/>
  <c r="AL259" i="11"/>
  <c r="AL531" i="11"/>
  <c r="AL388" i="11"/>
  <c r="AO332" i="11"/>
  <c r="AO247" i="11"/>
  <c r="AO367" i="11"/>
  <c r="AO658" i="11"/>
  <c r="AO696" i="11"/>
  <c r="AO345" i="11"/>
  <c r="AO516" i="11"/>
  <c r="AO460" i="11"/>
  <c r="O71" i="11"/>
  <c r="M70" i="11"/>
  <c r="M320" i="11"/>
  <c r="O321" i="11"/>
  <c r="O260" i="11"/>
  <c r="M259" i="11"/>
  <c r="O296" i="11"/>
  <c r="M295" i="11"/>
  <c r="M488" i="11"/>
  <c r="O489" i="11"/>
  <c r="M516" i="11"/>
  <c r="O517" i="11"/>
  <c r="L290" i="12"/>
  <c r="L330" i="12"/>
  <c r="L354" i="12"/>
  <c r="L403" i="12"/>
  <c r="L538" i="12"/>
  <c r="J614" i="11"/>
  <c r="H614" i="12" s="1"/>
  <c r="N145" i="11"/>
  <c r="N279" i="11"/>
  <c r="N345" i="11"/>
  <c r="M216" i="11"/>
  <c r="O217" i="11"/>
  <c r="O22" i="11"/>
  <c r="I22" i="12" s="1"/>
  <c r="L22" i="12" s="1"/>
  <c r="O40" i="11"/>
  <c r="I40" i="12" s="1"/>
  <c r="O32" i="11"/>
  <c r="I32" i="12" s="1"/>
  <c r="O59" i="11"/>
  <c r="O51" i="11"/>
  <c r="I51" i="12" s="1"/>
  <c r="O68" i="11"/>
  <c r="I62" i="12" s="1"/>
  <c r="O84" i="11"/>
  <c r="I84" i="12" s="1"/>
  <c r="O76" i="11"/>
  <c r="I76" i="12" s="1"/>
  <c r="O108" i="11"/>
  <c r="I108" i="12" s="1"/>
  <c r="O100" i="11"/>
  <c r="I100" i="12" s="1"/>
  <c r="O92" i="11"/>
  <c r="I92" i="12" s="1"/>
  <c r="O140" i="11"/>
  <c r="I140" i="12" s="1"/>
  <c r="O132" i="11"/>
  <c r="I132" i="12" s="1"/>
  <c r="O124" i="11"/>
  <c r="I124" i="12" s="1"/>
  <c r="O116" i="11"/>
  <c r="I116" i="12" s="1"/>
  <c r="O153" i="11"/>
  <c r="I153" i="12" s="1"/>
  <c r="O182" i="11"/>
  <c r="I160" i="12" s="1"/>
  <c r="O174" i="11"/>
  <c r="I174" i="12" s="1"/>
  <c r="O166" i="11"/>
  <c r="I166" i="12" s="1"/>
  <c r="O198" i="11"/>
  <c r="I198" i="12" s="1"/>
  <c r="O190" i="11"/>
  <c r="I190" i="12" s="1"/>
  <c r="O212" i="11"/>
  <c r="I212" i="12" s="1"/>
  <c r="O204" i="11"/>
  <c r="I204" i="12" s="1"/>
  <c r="O240" i="11"/>
  <c r="I240" i="12" s="1"/>
  <c r="O232" i="11"/>
  <c r="I232" i="12" s="1"/>
  <c r="O224" i="11"/>
  <c r="I224" i="12" s="1"/>
  <c r="O257" i="11"/>
  <c r="I257" i="12" s="1"/>
  <c r="O249" i="11"/>
  <c r="I249" i="12" s="1"/>
  <c r="O271" i="11"/>
  <c r="I271" i="12" s="1"/>
  <c r="O263" i="11"/>
  <c r="I263" i="12" s="1"/>
  <c r="O289" i="11"/>
  <c r="I289" i="12" s="1"/>
  <c r="O281" i="11"/>
  <c r="I281" i="12" s="1"/>
  <c r="O300" i="11"/>
  <c r="I300" i="12" s="1"/>
  <c r="O315" i="11"/>
  <c r="I315" i="12" s="1"/>
  <c r="O329" i="11"/>
  <c r="I329" i="12" s="1"/>
  <c r="N332" i="11"/>
  <c r="O336" i="11"/>
  <c r="I336" i="12" s="1"/>
  <c r="O361" i="11"/>
  <c r="I361" i="12" s="1"/>
  <c r="O353" i="11"/>
  <c r="I353" i="12" s="1"/>
  <c r="O386" i="11"/>
  <c r="I386" i="12" s="1"/>
  <c r="M87" i="11"/>
  <c r="O88" i="11"/>
  <c r="O202" i="11"/>
  <c r="M201" i="11"/>
  <c r="I590" i="12"/>
  <c r="I629" i="12"/>
  <c r="O641" i="11"/>
  <c r="M640" i="11"/>
  <c r="O659" i="11"/>
  <c r="M658" i="11"/>
  <c r="O685" i="11"/>
  <c r="M684" i="11"/>
  <c r="O382" i="11"/>
  <c r="I382" i="12" s="1"/>
  <c r="O374" i="11"/>
  <c r="I374" i="12" s="1"/>
  <c r="O406" i="11"/>
  <c r="I406" i="12" s="1"/>
  <c r="O398" i="11"/>
  <c r="I398" i="12" s="1"/>
  <c r="O390" i="11"/>
  <c r="I390" i="12" s="1"/>
  <c r="O419" i="11"/>
  <c r="I419" i="12" s="1"/>
  <c r="O411" i="11"/>
  <c r="I411" i="12" s="1"/>
  <c r="O429" i="11"/>
  <c r="I429" i="12" s="1"/>
  <c r="O452" i="11"/>
  <c r="I452" i="12" s="1"/>
  <c r="O444" i="11"/>
  <c r="I444" i="12" s="1"/>
  <c r="O485" i="11"/>
  <c r="I485" i="12" s="1"/>
  <c r="O477" i="11"/>
  <c r="I477" i="12" s="1"/>
  <c r="O469" i="11"/>
  <c r="I469" i="12" s="1"/>
  <c r="N488" i="11"/>
  <c r="O490" i="11"/>
  <c r="I490" i="12" s="1"/>
  <c r="O508" i="11"/>
  <c r="I508" i="12" s="1"/>
  <c r="N516" i="11"/>
  <c r="O522" i="11"/>
  <c r="I522" i="12" s="1"/>
  <c r="O541" i="11"/>
  <c r="I541" i="12" s="1"/>
  <c r="O533" i="11"/>
  <c r="I533" i="12" s="1"/>
  <c r="O560" i="11"/>
  <c r="I560" i="12" s="1"/>
  <c r="O552" i="11"/>
  <c r="I552" i="12" s="1"/>
  <c r="L552" i="12" s="1"/>
  <c r="O577" i="11"/>
  <c r="I577" i="12" s="1"/>
  <c r="L577" i="12" s="1"/>
  <c r="N580" i="11"/>
  <c r="O605" i="11"/>
  <c r="I605" i="12" s="1"/>
  <c r="L605" i="12" s="1"/>
  <c r="O597" i="11"/>
  <c r="I597" i="12" s="1"/>
  <c r="N608" i="11"/>
  <c r="O614" i="11"/>
  <c r="I614" i="12" s="1"/>
  <c r="O636" i="11"/>
  <c r="I636" i="12" s="1"/>
  <c r="O628" i="11"/>
  <c r="I628" i="12" s="1"/>
  <c r="O653" i="11"/>
  <c r="I653" i="12" s="1"/>
  <c r="L653" i="12" s="1"/>
  <c r="O645" i="11"/>
  <c r="I645" i="12" s="1"/>
  <c r="L645" i="12" s="1"/>
  <c r="O679" i="11"/>
  <c r="I679" i="12" s="1"/>
  <c r="O671" i="11"/>
  <c r="I671" i="12" s="1"/>
  <c r="L671" i="12" s="1"/>
  <c r="O663" i="11"/>
  <c r="I663" i="12" s="1"/>
  <c r="L663" i="12" s="1"/>
  <c r="O691" i="11"/>
  <c r="I691" i="12" s="1"/>
  <c r="L691" i="12" s="1"/>
  <c r="O734" i="11"/>
  <c r="I734" i="12" s="1"/>
  <c r="O726" i="11"/>
  <c r="I726" i="12" s="1"/>
  <c r="O718" i="11"/>
  <c r="I718" i="12" s="1"/>
  <c r="O710" i="11"/>
  <c r="I710" i="12" s="1"/>
  <c r="O702" i="11"/>
  <c r="I702" i="12" s="1"/>
  <c r="O747" i="11"/>
  <c r="I747" i="12" s="1"/>
  <c r="O739" i="11"/>
  <c r="I739" i="12" s="1"/>
  <c r="M531" i="11"/>
  <c r="O532" i="11"/>
  <c r="O624" i="11"/>
  <c r="M623" i="11"/>
  <c r="O738" i="11"/>
  <c r="M737" i="11"/>
  <c r="AU461" i="11"/>
  <c r="AU185" i="11"/>
  <c r="AU410" i="11"/>
  <c r="AU581" i="11"/>
  <c r="AU309" i="11"/>
  <c r="AU16" i="11"/>
  <c r="AU113" i="11"/>
  <c r="AU500" i="11"/>
  <c r="AU217" i="11"/>
  <c r="AU280" i="11"/>
  <c r="AU659" i="11"/>
  <c r="AU389" i="11"/>
  <c r="AU88" i="11"/>
  <c r="AU44" i="11"/>
  <c r="AU517" i="11"/>
  <c r="AU248" i="11"/>
  <c r="AU685" i="11"/>
  <c r="AU697" i="11"/>
  <c r="AU428" i="11"/>
  <c r="AU146" i="11"/>
  <c r="AU202" i="11"/>
  <c r="AU589" i="11"/>
  <c r="AU321" i="11"/>
  <c r="AU25" i="11"/>
  <c r="AU738" i="11"/>
  <c r="AU438" i="11"/>
  <c r="AU160" i="11"/>
  <c r="AU546" i="11"/>
  <c r="AU624" i="11"/>
  <c r="AU346" i="11"/>
  <c r="AU62" i="11"/>
  <c r="AU532" i="11"/>
  <c r="AU260" i="11"/>
  <c r="AU609" i="11"/>
  <c r="AU641" i="11"/>
  <c r="AU368" i="11"/>
  <c r="AU71" i="11"/>
  <c r="AU333" i="11"/>
  <c r="AU569" i="11"/>
  <c r="AU296" i="11"/>
  <c r="AU489" i="11"/>
  <c r="Y517" i="11"/>
  <c r="Y248" i="11"/>
  <c r="Y697" i="11"/>
  <c r="Y428" i="11"/>
  <c r="Y146" i="11"/>
  <c r="Y546" i="11"/>
  <c r="Y280" i="11"/>
  <c r="Y659" i="11"/>
  <c r="Y321" i="11"/>
  <c r="Y461" i="11"/>
  <c r="Y738" i="11"/>
  <c r="Y438" i="11"/>
  <c r="Y160" i="11"/>
  <c r="Y624" i="11"/>
  <c r="Y346" i="11"/>
  <c r="Y62" i="11"/>
  <c r="Y489" i="11"/>
  <c r="Y202" i="11"/>
  <c r="Y389" i="11"/>
  <c r="Y25" i="11"/>
  <c r="Y185" i="11"/>
  <c r="Y641" i="11"/>
  <c r="Y368" i="11"/>
  <c r="Y71" i="11"/>
  <c r="Y569" i="11"/>
  <c r="Y296" i="11"/>
  <c r="Y685" i="11"/>
  <c r="Y410" i="11"/>
  <c r="Y113" i="11"/>
  <c r="Y88" i="11"/>
  <c r="Y532" i="11"/>
  <c r="Y581" i="11"/>
  <c r="Y309" i="11"/>
  <c r="Y16" i="11"/>
  <c r="Y500" i="11"/>
  <c r="Y217" i="11"/>
  <c r="Y609" i="11"/>
  <c r="Y333" i="11"/>
  <c r="Y44" i="11"/>
  <c r="Y589" i="11"/>
  <c r="Y260" i="11"/>
  <c r="I71" i="10"/>
  <c r="N36" i="12"/>
  <c r="N92" i="12"/>
  <c r="N131" i="12"/>
  <c r="N115" i="12"/>
  <c r="N203" i="12"/>
  <c r="AI201" i="11"/>
  <c r="N242" i="12"/>
  <c r="N226" i="12"/>
  <c r="N355" i="12"/>
  <c r="N402" i="12"/>
  <c r="N431" i="12"/>
  <c r="N497" i="12"/>
  <c r="N519" i="12"/>
  <c r="N570" i="12"/>
  <c r="AI568" i="11"/>
  <c r="N605" i="12"/>
  <c r="N634" i="12"/>
  <c r="N728" i="12"/>
  <c r="N712" i="12"/>
  <c r="N748" i="12"/>
  <c r="N63" i="12"/>
  <c r="AI61" i="11"/>
  <c r="N99" i="12"/>
  <c r="N150" i="12"/>
  <c r="N310" i="12"/>
  <c r="AI308" i="11"/>
  <c r="N324" i="12"/>
  <c r="N362" i="12"/>
  <c r="N393" i="12"/>
  <c r="N452" i="12"/>
  <c r="N526" i="12"/>
  <c r="N536" i="12"/>
  <c r="N582" i="12"/>
  <c r="AI580" i="11"/>
  <c r="N596" i="12"/>
  <c r="N642" i="12"/>
  <c r="AI640" i="11"/>
  <c r="N735" i="12"/>
  <c r="N719" i="12"/>
  <c r="N703" i="12"/>
  <c r="N21" i="12"/>
  <c r="N79" i="12"/>
  <c r="N153" i="12"/>
  <c r="N209" i="12"/>
  <c r="N273" i="12"/>
  <c r="N462" i="12"/>
  <c r="AI460" i="11"/>
  <c r="N471" i="12"/>
  <c r="N557" i="12"/>
  <c r="N615" i="12"/>
  <c r="N51" i="12"/>
  <c r="N82" i="12"/>
  <c r="N114" i="12"/>
  <c r="AI112" i="11"/>
  <c r="N176" i="12"/>
  <c r="N199" i="12"/>
  <c r="N239" i="12"/>
  <c r="N303" i="12"/>
  <c r="N336" i="12"/>
  <c r="N376" i="12"/>
  <c r="N419" i="12"/>
  <c r="N442" i="12"/>
  <c r="N542" i="12"/>
  <c r="N576" i="12"/>
  <c r="N672" i="12"/>
  <c r="N691" i="12"/>
  <c r="N745" i="12"/>
  <c r="AL145" i="11"/>
  <c r="AL70" i="11"/>
  <c r="AL159" i="11"/>
  <c r="AL216" i="11"/>
  <c r="AL409" i="11"/>
  <c r="AL545" i="11"/>
  <c r="AO295" i="11"/>
  <c r="AL345" i="11"/>
  <c r="AL516" i="11"/>
  <c r="AL588" i="11"/>
  <c r="AL737" i="11"/>
  <c r="AO61" i="11"/>
  <c r="AL499" i="11"/>
  <c r="AO427" i="11"/>
  <c r="AO159" i="11"/>
  <c r="AO216" i="11"/>
  <c r="AO409" i="11"/>
  <c r="AO545" i="11"/>
  <c r="AO308" i="11"/>
  <c r="AO580" i="11"/>
  <c r="AO640" i="11"/>
  <c r="AO388" i="11"/>
  <c r="AQ685" i="11"/>
  <c r="AQ410" i="11"/>
  <c r="AQ113" i="11"/>
  <c r="AQ428" i="11"/>
  <c r="AQ589" i="11"/>
  <c r="AQ321" i="11"/>
  <c r="AQ25" i="11"/>
  <c r="AQ581" i="11"/>
  <c r="AQ309" i="11"/>
  <c r="AQ16" i="11"/>
  <c r="AQ146" i="11"/>
  <c r="AQ609" i="11"/>
  <c r="AQ333" i="11"/>
  <c r="AQ44" i="11"/>
  <c r="AQ217" i="11"/>
  <c r="AQ532" i="11"/>
  <c r="AQ260" i="11"/>
  <c r="AQ346" i="11"/>
  <c r="AQ517" i="11"/>
  <c r="AQ248" i="11"/>
  <c r="AQ624" i="11"/>
  <c r="AQ546" i="11"/>
  <c r="AQ280" i="11"/>
  <c r="AQ697" i="11"/>
  <c r="AQ62" i="11"/>
  <c r="AQ461" i="11"/>
  <c r="AQ185" i="11"/>
  <c r="AQ738" i="11"/>
  <c r="AQ438" i="11"/>
  <c r="AQ160" i="11"/>
  <c r="AQ500" i="11"/>
  <c r="AQ489" i="11"/>
  <c r="AQ202" i="11"/>
  <c r="AQ569" i="11"/>
  <c r="AQ659" i="11"/>
  <c r="AQ389" i="11"/>
  <c r="AQ88" i="11"/>
  <c r="AQ641" i="11"/>
  <c r="AQ368" i="11"/>
  <c r="AQ71" i="11"/>
  <c r="AQ296" i="11"/>
  <c r="N87" i="11"/>
  <c r="N201" i="11"/>
  <c r="M112" i="11"/>
  <c r="O113" i="11"/>
  <c r="M308" i="11"/>
  <c r="O309" i="11"/>
  <c r="O164" i="11"/>
  <c r="I164" i="12" s="1"/>
  <c r="O196" i="11"/>
  <c r="I196" i="12" s="1"/>
  <c r="O188" i="11"/>
  <c r="I188" i="12" s="1"/>
  <c r="O210" i="11"/>
  <c r="I210" i="12" s="1"/>
  <c r="N216" i="11"/>
  <c r="O238" i="11"/>
  <c r="I238" i="12" s="1"/>
  <c r="O230" i="11"/>
  <c r="I230" i="12" s="1"/>
  <c r="O222" i="11"/>
  <c r="I222" i="12" s="1"/>
  <c r="O255" i="11"/>
  <c r="I255" i="12" s="1"/>
  <c r="O277" i="11"/>
  <c r="I277" i="12" s="1"/>
  <c r="O269" i="11"/>
  <c r="I269" i="12" s="1"/>
  <c r="O261" i="11"/>
  <c r="I261" i="12" s="1"/>
  <c r="O287" i="11"/>
  <c r="I287" i="12" s="1"/>
  <c r="O306" i="11"/>
  <c r="I306" i="12" s="1"/>
  <c r="O298" i="11"/>
  <c r="I298" i="12" s="1"/>
  <c r="O313" i="11"/>
  <c r="I313" i="12" s="1"/>
  <c r="O327" i="11"/>
  <c r="I327" i="12" s="1"/>
  <c r="O342" i="11"/>
  <c r="I342" i="12" s="1"/>
  <c r="O334" i="11"/>
  <c r="I334" i="12" s="1"/>
  <c r="O359" i="11"/>
  <c r="I359" i="12" s="1"/>
  <c r="O351" i="11"/>
  <c r="I351" i="12" s="1"/>
  <c r="M15" i="11"/>
  <c r="O16" i="11"/>
  <c r="M43" i="11"/>
  <c r="O44" i="11"/>
  <c r="O62" i="11"/>
  <c r="M61" i="11"/>
  <c r="M159" i="11"/>
  <c r="O160" i="11"/>
  <c r="O248" i="11"/>
  <c r="M247" i="11"/>
  <c r="O368" i="11"/>
  <c r="M367" i="11"/>
  <c r="O381" i="11"/>
  <c r="I381" i="12" s="1"/>
  <c r="O373" i="11"/>
  <c r="I373" i="12" s="1"/>
  <c r="O405" i="11"/>
  <c r="I405" i="12" s="1"/>
  <c r="L405" i="12" s="1"/>
  <c r="O397" i="11"/>
  <c r="I397" i="12" s="1"/>
  <c r="L397" i="12" s="1"/>
  <c r="N409" i="11"/>
  <c r="O418" i="11"/>
  <c r="I418" i="12" s="1"/>
  <c r="N427" i="11"/>
  <c r="N437" i="11"/>
  <c r="O451" i="11"/>
  <c r="I451" i="12" s="1"/>
  <c r="L451" i="12" s="1"/>
  <c r="O443" i="11"/>
  <c r="I443" i="12" s="1"/>
  <c r="O484" i="11"/>
  <c r="I484" i="12" s="1"/>
  <c r="L484" i="12" s="1"/>
  <c r="O476" i="11"/>
  <c r="I476" i="12" s="1"/>
  <c r="O468" i="11"/>
  <c r="I468" i="12" s="1"/>
  <c r="O497" i="11"/>
  <c r="I497" i="12" s="1"/>
  <c r="L497" i="12" s="1"/>
  <c r="N499" i="11"/>
  <c r="O507" i="11"/>
  <c r="I507" i="12" s="1"/>
  <c r="L507" i="12" s="1"/>
  <c r="O529" i="11"/>
  <c r="I529" i="12" s="1"/>
  <c r="L529" i="12" s="1"/>
  <c r="O521" i="11"/>
  <c r="I521" i="12" s="1"/>
  <c r="O540" i="11"/>
  <c r="I540" i="12" s="1"/>
  <c r="N545" i="11"/>
  <c r="O559" i="11"/>
  <c r="I559" i="12" s="1"/>
  <c r="O551" i="11"/>
  <c r="I551" i="12" s="1"/>
  <c r="O576" i="11"/>
  <c r="I576" i="12" s="1"/>
  <c r="O586" i="11"/>
  <c r="O604" i="11"/>
  <c r="I604" i="12" s="1"/>
  <c r="O596" i="11"/>
  <c r="I596" i="12" s="1"/>
  <c r="O621" i="11"/>
  <c r="I609" i="12" s="1"/>
  <c r="O613" i="11"/>
  <c r="I613" i="12" s="1"/>
  <c r="O635" i="11"/>
  <c r="I635" i="12" s="1"/>
  <c r="O627" i="11"/>
  <c r="I627" i="12" s="1"/>
  <c r="O652" i="11"/>
  <c r="I652" i="12" s="1"/>
  <c r="O644" i="11"/>
  <c r="I644" i="12" s="1"/>
  <c r="O678" i="11"/>
  <c r="I678" i="12" s="1"/>
  <c r="O670" i="11"/>
  <c r="I670" i="12" s="1"/>
  <c r="O662" i="11"/>
  <c r="I662" i="12" s="1"/>
  <c r="O690" i="11"/>
  <c r="I690" i="12" s="1"/>
  <c r="O733" i="11"/>
  <c r="I733" i="12" s="1"/>
  <c r="O725" i="11"/>
  <c r="I725" i="12" s="1"/>
  <c r="O717" i="11"/>
  <c r="I717" i="12" s="1"/>
  <c r="L717" i="12" s="1"/>
  <c r="O709" i="11"/>
  <c r="I709" i="12" s="1"/>
  <c r="O701" i="11"/>
  <c r="I701" i="12" s="1"/>
  <c r="L701" i="12" s="1"/>
  <c r="O746" i="11"/>
  <c r="I746" i="12" s="1"/>
  <c r="O389" i="11"/>
  <c r="M388" i="11"/>
  <c r="O461" i="11"/>
  <c r="M460" i="11"/>
  <c r="O569" i="11"/>
  <c r="M568" i="11"/>
  <c r="O589" i="11"/>
  <c r="M588" i="11"/>
  <c r="O697" i="11"/>
  <c r="M696" i="11"/>
  <c r="O585" i="11"/>
  <c r="I585" i="12" s="1"/>
  <c r="L585" i="12" s="1"/>
  <c r="O603" i="11"/>
  <c r="I603" i="12" s="1"/>
  <c r="O595" i="11"/>
  <c r="I595" i="12" s="1"/>
  <c r="O620" i="11"/>
  <c r="I620" i="12" s="1"/>
  <c r="O612" i="11"/>
  <c r="I612" i="12" s="1"/>
  <c r="L612" i="12" s="1"/>
  <c r="O634" i="11"/>
  <c r="I634" i="12" s="1"/>
  <c r="O626" i="11"/>
  <c r="I626" i="12" s="1"/>
  <c r="O651" i="11"/>
  <c r="I651" i="12" s="1"/>
  <c r="O643" i="11"/>
  <c r="I643" i="12" s="1"/>
  <c r="L643" i="12" s="1"/>
  <c r="O677" i="11"/>
  <c r="I677" i="12" s="1"/>
  <c r="O669" i="11"/>
  <c r="I669" i="12" s="1"/>
  <c r="O661" i="11"/>
  <c r="I661" i="12" s="1"/>
  <c r="O689" i="11"/>
  <c r="I689" i="12" s="1"/>
  <c r="O732" i="11"/>
  <c r="I732" i="12" s="1"/>
  <c r="O724" i="11"/>
  <c r="I724" i="12" s="1"/>
  <c r="O716" i="11"/>
  <c r="I716" i="12" s="1"/>
  <c r="O708" i="11"/>
  <c r="I708" i="12" s="1"/>
  <c r="O700" i="11"/>
  <c r="I700" i="12" s="1"/>
  <c r="O745" i="11"/>
  <c r="I745" i="12" s="1"/>
  <c r="AV581" i="11"/>
  <c r="AV309" i="11"/>
  <c r="AV16" i="11"/>
  <c r="AV185" i="11"/>
  <c r="AV569" i="11"/>
  <c r="AV296" i="11"/>
  <c r="AV589" i="11"/>
  <c r="AV685" i="11"/>
  <c r="AV410" i="11"/>
  <c r="AV113" i="11"/>
  <c r="AV517" i="11"/>
  <c r="AV248" i="11"/>
  <c r="AV659" i="11"/>
  <c r="AV25" i="11"/>
  <c r="AV500" i="11"/>
  <c r="AV217" i="11"/>
  <c r="AV461" i="11"/>
  <c r="AV609" i="11"/>
  <c r="AV333" i="11"/>
  <c r="AV44" i="11"/>
  <c r="AV738" i="11"/>
  <c r="AV438" i="11"/>
  <c r="AV160" i="11"/>
  <c r="AV532" i="11"/>
  <c r="AV697" i="11"/>
  <c r="AV428" i="11"/>
  <c r="AV146" i="11"/>
  <c r="AV321" i="11"/>
  <c r="AV546" i="11"/>
  <c r="AV280" i="11"/>
  <c r="AV260" i="11"/>
  <c r="AV641" i="11"/>
  <c r="AV368" i="11"/>
  <c r="AV71" i="11"/>
  <c r="AV389" i="11"/>
  <c r="AV624" i="11"/>
  <c r="AV346" i="11"/>
  <c r="AV62" i="11"/>
  <c r="AV88" i="11"/>
  <c r="AV489" i="11"/>
  <c r="AV202" i="11"/>
  <c r="X735" i="11"/>
  <c r="Z735" i="11" s="1"/>
  <c r="X719" i="11"/>
  <c r="Z719" i="11" s="1"/>
  <c r="X703" i="11"/>
  <c r="Z703" i="11" s="1"/>
  <c r="X681" i="11"/>
  <c r="Z681" i="11" s="1"/>
  <c r="X665" i="11"/>
  <c r="Z665" i="11" s="1"/>
  <c r="X646" i="11"/>
  <c r="Z646" i="11" s="1"/>
  <c r="X627" i="11"/>
  <c r="Z627" i="11" s="1"/>
  <c r="X605" i="11"/>
  <c r="Z605" i="11" s="1"/>
  <c r="X586" i="11"/>
  <c r="Z586" i="11" s="1"/>
  <c r="X564" i="11"/>
  <c r="Z564" i="11" s="1"/>
  <c r="X548" i="11"/>
  <c r="Z548" i="11" s="1"/>
  <c r="X526" i="11"/>
  <c r="Z526" i="11" s="1"/>
  <c r="X507" i="11"/>
  <c r="Z507" i="11" s="1"/>
  <c r="X485" i="11"/>
  <c r="Z485" i="11" s="1"/>
  <c r="X469" i="11"/>
  <c r="Z469" i="11" s="1"/>
  <c r="X450" i="11"/>
  <c r="Z450" i="11" s="1"/>
  <c r="X431" i="11"/>
  <c r="Z431" i="11" s="1"/>
  <c r="X412" i="11"/>
  <c r="Z412" i="11" s="1"/>
  <c r="X749" i="11"/>
  <c r="Z749" i="11" s="1"/>
  <c r="X730" i="11"/>
  <c r="Z730" i="11" s="1"/>
  <c r="X714" i="11"/>
  <c r="Z714" i="11" s="1"/>
  <c r="X698" i="11"/>
  <c r="X676" i="11"/>
  <c r="Z676" i="11" s="1"/>
  <c r="X660" i="11"/>
  <c r="X638" i="11"/>
  <c r="Z638" i="11" s="1"/>
  <c r="X619" i="11"/>
  <c r="Z619" i="11" s="1"/>
  <c r="X600" i="11"/>
  <c r="Z600" i="11" s="1"/>
  <c r="X578" i="11"/>
  <c r="Z578" i="11" s="1"/>
  <c r="X559" i="11"/>
  <c r="Z559" i="11" s="1"/>
  <c r="X540" i="11"/>
  <c r="Z540" i="11" s="1"/>
  <c r="X521" i="11"/>
  <c r="Z521" i="11" s="1"/>
  <c r="X502" i="11"/>
  <c r="Z502" i="11" s="1"/>
  <c r="X480" i="11"/>
  <c r="Z480" i="11" s="1"/>
  <c r="X464" i="11"/>
  <c r="Z464" i="11" s="1"/>
  <c r="X445" i="11"/>
  <c r="Z445" i="11" s="1"/>
  <c r="X423" i="11"/>
  <c r="Z423" i="11" s="1"/>
  <c r="X404" i="11"/>
  <c r="Z404" i="11" s="1"/>
  <c r="X744" i="11"/>
  <c r="Z744" i="11" s="1"/>
  <c r="X725" i="11"/>
  <c r="Z725" i="11" s="1"/>
  <c r="X709" i="11"/>
  <c r="Z709" i="11" s="1"/>
  <c r="X690" i="11"/>
  <c r="Z690" i="11" s="1"/>
  <c r="X671" i="11"/>
  <c r="Z671" i="11" s="1"/>
  <c r="X652" i="11"/>
  <c r="Z652" i="11" s="1"/>
  <c r="X633" i="11"/>
  <c r="Z633" i="11" s="1"/>
  <c r="X614" i="11"/>
  <c r="Z614" i="11" s="1"/>
  <c r="X595" i="11"/>
  <c r="Z595" i="11" s="1"/>
  <c r="X573" i="11"/>
  <c r="Z573" i="11" s="1"/>
  <c r="X554" i="11"/>
  <c r="Z554" i="11" s="1"/>
  <c r="X535" i="11"/>
  <c r="Z535" i="11" s="1"/>
  <c r="X513" i="11"/>
  <c r="Z513" i="11" s="1"/>
  <c r="X494" i="11"/>
  <c r="Z494" i="11" s="1"/>
  <c r="X475" i="11"/>
  <c r="Z475" i="11" s="1"/>
  <c r="X456" i="11"/>
  <c r="Z456" i="11" s="1"/>
  <c r="X440" i="11"/>
  <c r="Z440" i="11" s="1"/>
  <c r="X418" i="11"/>
  <c r="Z418" i="11" s="1"/>
  <c r="X399" i="11"/>
  <c r="Z399" i="11" s="1"/>
  <c r="X704" i="11"/>
  <c r="Z704" i="11" s="1"/>
  <c r="X628" i="11"/>
  <c r="Z628" i="11" s="1"/>
  <c r="X549" i="11"/>
  <c r="Z549" i="11" s="1"/>
  <c r="X470" i="11"/>
  <c r="Z470" i="11" s="1"/>
  <c r="X394" i="11"/>
  <c r="Z394" i="11" s="1"/>
  <c r="X375" i="11"/>
  <c r="Z375" i="11" s="1"/>
  <c r="X356" i="11"/>
  <c r="Z356" i="11" s="1"/>
  <c r="X337" i="11"/>
  <c r="Z337" i="11" s="1"/>
  <c r="X315" i="11"/>
  <c r="Z315" i="11" s="1"/>
  <c r="X293" i="11"/>
  <c r="Z293" i="11" s="1"/>
  <c r="X274" i="11"/>
  <c r="Z274" i="11" s="1"/>
  <c r="X255" i="11"/>
  <c r="Z255" i="11" s="1"/>
  <c r="X236" i="11"/>
  <c r="Z236" i="11" s="1"/>
  <c r="X220" i="11"/>
  <c r="Z220" i="11" s="1"/>
  <c r="X198" i="11"/>
  <c r="Z198" i="11" s="1"/>
  <c r="X179" i="11"/>
  <c r="Z179" i="11" s="1"/>
  <c r="X163" i="11"/>
  <c r="Z163" i="11" s="1"/>
  <c r="X141" i="11"/>
  <c r="Z141" i="11" s="1"/>
  <c r="X125" i="11"/>
  <c r="Z125" i="11" s="1"/>
  <c r="X106" i="11"/>
  <c r="Z106" i="11" s="1"/>
  <c r="X90" i="11"/>
  <c r="Z90" i="11" s="1"/>
  <c r="X678" i="11"/>
  <c r="Z678" i="11" s="1"/>
  <c r="X602" i="11"/>
  <c r="Z602" i="11" s="1"/>
  <c r="X523" i="11"/>
  <c r="Z523" i="11" s="1"/>
  <c r="X447" i="11"/>
  <c r="Z447" i="11" s="1"/>
  <c r="X386" i="11"/>
  <c r="Z386" i="11" s="1"/>
  <c r="X370" i="11"/>
  <c r="Z370" i="11" s="1"/>
  <c r="X351" i="11"/>
  <c r="Z351" i="11" s="1"/>
  <c r="X329" i="11"/>
  <c r="Z329" i="11" s="1"/>
  <c r="X310" i="11"/>
  <c r="X288" i="11"/>
  <c r="Z288" i="11" s="1"/>
  <c r="X269" i="11"/>
  <c r="Z269" i="11" s="1"/>
  <c r="X250" i="11"/>
  <c r="Z250" i="11" s="1"/>
  <c r="X231" i="11"/>
  <c r="Z231" i="11" s="1"/>
  <c r="X212" i="11"/>
  <c r="Z212" i="11" s="1"/>
  <c r="X193" i="11"/>
  <c r="Z193" i="11" s="1"/>
  <c r="X174" i="11"/>
  <c r="Z174" i="11" s="1"/>
  <c r="X155" i="11"/>
  <c r="Z155" i="11" s="1"/>
  <c r="X136" i="11"/>
  <c r="Z136" i="11" s="1"/>
  <c r="X120" i="11"/>
  <c r="Z120" i="11" s="1"/>
  <c r="X101" i="11"/>
  <c r="Z101" i="11" s="1"/>
  <c r="X728" i="11"/>
  <c r="Z728" i="11" s="1"/>
  <c r="X655" i="11"/>
  <c r="Z655" i="11" s="1"/>
  <c r="X576" i="11"/>
  <c r="Z576" i="11" s="1"/>
  <c r="X497" i="11"/>
  <c r="Z497" i="11" s="1"/>
  <c r="X421" i="11"/>
  <c r="Z421" i="11" s="1"/>
  <c r="X381" i="11"/>
  <c r="Z381" i="11" s="1"/>
  <c r="X362" i="11"/>
  <c r="Z362" i="11" s="1"/>
  <c r="X343" i="11"/>
  <c r="Z343" i="11" s="1"/>
  <c r="X324" i="11"/>
  <c r="Z324" i="11" s="1"/>
  <c r="X302" i="11"/>
  <c r="Z302" i="11" s="1"/>
  <c r="X283" i="11"/>
  <c r="Z283" i="11" s="1"/>
  <c r="X264" i="11"/>
  <c r="Z264" i="11" s="1"/>
  <c r="X242" i="11"/>
  <c r="Z242" i="11" s="1"/>
  <c r="X226" i="11"/>
  <c r="Z226" i="11" s="1"/>
  <c r="X207" i="11"/>
  <c r="Z207" i="11" s="1"/>
  <c r="X188" i="11"/>
  <c r="Z188" i="11" s="1"/>
  <c r="X169" i="11"/>
  <c r="Z169" i="11" s="1"/>
  <c r="X150" i="11"/>
  <c r="Z150" i="11" s="1"/>
  <c r="X131" i="11"/>
  <c r="Z131" i="11" s="1"/>
  <c r="X115" i="11"/>
  <c r="Z115" i="11" s="1"/>
  <c r="X96" i="11"/>
  <c r="Z96" i="11" s="1"/>
  <c r="X553" i="11"/>
  <c r="Z553" i="11" s="1"/>
  <c r="X357" i="11"/>
  <c r="Z357" i="11" s="1"/>
  <c r="X275" i="11"/>
  <c r="Z275" i="11" s="1"/>
  <c r="X199" i="11"/>
  <c r="Z199" i="11" s="1"/>
  <c r="X126" i="11"/>
  <c r="Z126" i="11" s="1"/>
  <c r="X79" i="11"/>
  <c r="Z79" i="11" s="1"/>
  <c r="X57" i="11"/>
  <c r="Z57" i="11" s="1"/>
  <c r="X38" i="11"/>
  <c r="Z38" i="11" s="1"/>
  <c r="X19" i="11"/>
  <c r="Z19" i="11" s="1"/>
  <c r="X342" i="11"/>
  <c r="Z342" i="11" s="1"/>
  <c r="X187" i="11"/>
  <c r="Z187" i="11" s="1"/>
  <c r="X72" i="11"/>
  <c r="X689" i="11"/>
  <c r="Z689" i="11" s="1"/>
  <c r="X391" i="11"/>
  <c r="Z391" i="11" s="1"/>
  <c r="X312" i="11"/>
  <c r="Z312" i="11" s="1"/>
  <c r="X233" i="11"/>
  <c r="Z233" i="11" s="1"/>
  <c r="X157" i="11"/>
  <c r="Z157" i="11" s="1"/>
  <c r="X89" i="11"/>
  <c r="X67" i="11"/>
  <c r="Z67" i="11" s="1"/>
  <c r="X48" i="11"/>
  <c r="Z48" i="11" s="1"/>
  <c r="X29" i="11"/>
  <c r="Z29" i="11" s="1"/>
  <c r="X84" i="11"/>
  <c r="Z84" i="11" s="1"/>
  <c r="X743" i="11"/>
  <c r="Z743" i="11" s="1"/>
  <c r="X439" i="11"/>
  <c r="X327" i="11"/>
  <c r="Z327" i="11" s="1"/>
  <c r="X245" i="11"/>
  <c r="Z245" i="11" s="1"/>
  <c r="X172" i="11"/>
  <c r="Z172" i="11" s="1"/>
  <c r="X99" i="11"/>
  <c r="Z99" i="11" s="1"/>
  <c r="X73" i="11"/>
  <c r="Z73" i="11" s="1"/>
  <c r="X51" i="11"/>
  <c r="Z51" i="11" s="1"/>
  <c r="X32" i="11"/>
  <c r="Z32" i="11" s="1"/>
  <c r="X724" i="11"/>
  <c r="Z724" i="11" s="1"/>
  <c r="X282" i="11"/>
  <c r="Z282" i="11" s="1"/>
  <c r="X130" i="11"/>
  <c r="Z130" i="11" s="1"/>
  <c r="X50" i="11"/>
  <c r="Z50" i="11" s="1"/>
  <c r="X731" i="11"/>
  <c r="Z731" i="11" s="1"/>
  <c r="X715" i="11"/>
  <c r="Z715" i="11" s="1"/>
  <c r="X699" i="11"/>
  <c r="Z699" i="11" s="1"/>
  <c r="X677" i="11"/>
  <c r="Z677" i="11" s="1"/>
  <c r="X661" i="11"/>
  <c r="Z661" i="11" s="1"/>
  <c r="X642" i="11"/>
  <c r="X620" i="11"/>
  <c r="Z620" i="11" s="1"/>
  <c r="X601" i="11"/>
  <c r="Z601" i="11" s="1"/>
  <c r="X582" i="11"/>
  <c r="X560" i="11"/>
  <c r="Z560" i="11" s="1"/>
  <c r="X541" i="11"/>
  <c r="Z541" i="11" s="1"/>
  <c r="X522" i="11"/>
  <c r="Z522" i="11" s="1"/>
  <c r="X503" i="11"/>
  <c r="Z503" i="11" s="1"/>
  <c r="X481" i="11"/>
  <c r="Z481" i="11" s="1"/>
  <c r="X465" i="11"/>
  <c r="Z465" i="11" s="1"/>
  <c r="X446" i="11"/>
  <c r="Z446" i="11" s="1"/>
  <c r="X424" i="11"/>
  <c r="Z424" i="11" s="1"/>
  <c r="X405" i="11"/>
  <c r="Z405" i="11" s="1"/>
  <c r="X745" i="11"/>
  <c r="Z745" i="11" s="1"/>
  <c r="X726" i="11"/>
  <c r="Z726" i="11" s="1"/>
  <c r="X710" i="11"/>
  <c r="Z710" i="11" s="1"/>
  <c r="X691" i="11"/>
  <c r="Z691" i="11" s="1"/>
  <c r="X672" i="11"/>
  <c r="Z672" i="11" s="1"/>
  <c r="X653" i="11"/>
  <c r="Z653" i="11" s="1"/>
  <c r="X634" i="11"/>
  <c r="Z634" i="11" s="1"/>
  <c r="X615" i="11"/>
  <c r="Z615" i="11" s="1"/>
  <c r="X596" i="11"/>
  <c r="Z596" i="11" s="1"/>
  <c r="X574" i="11"/>
  <c r="Z574" i="11" s="1"/>
  <c r="X555" i="11"/>
  <c r="Z555" i="11" s="1"/>
  <c r="X536" i="11"/>
  <c r="Z536" i="11" s="1"/>
  <c r="X514" i="11"/>
  <c r="Z514" i="11" s="1"/>
  <c r="X495" i="11"/>
  <c r="Z495" i="11" s="1"/>
  <c r="X476" i="11"/>
  <c r="Z476" i="11" s="1"/>
  <c r="X457" i="11"/>
  <c r="Z457" i="11" s="1"/>
  <c r="X441" i="11"/>
  <c r="Z441" i="11" s="1"/>
  <c r="X419" i="11"/>
  <c r="Z419" i="11" s="1"/>
  <c r="X400" i="11"/>
  <c r="Z400" i="11" s="1"/>
  <c r="X740" i="11"/>
  <c r="Z740" i="11" s="1"/>
  <c r="X721" i="11"/>
  <c r="Z721" i="11" s="1"/>
  <c r="X705" i="11"/>
  <c r="Z705" i="11" s="1"/>
  <c r="X686" i="11"/>
  <c r="X667" i="11"/>
  <c r="Z667" i="11" s="1"/>
  <c r="X648" i="11"/>
  <c r="Z648" i="11" s="1"/>
  <c r="X629" i="11"/>
  <c r="Z629" i="11" s="1"/>
  <c r="X610" i="11"/>
  <c r="X591" i="11"/>
  <c r="Z591" i="11" s="1"/>
  <c r="X566" i="11"/>
  <c r="Z566" i="11" s="1"/>
  <c r="X550" i="11"/>
  <c r="Z550" i="11" s="1"/>
  <c r="X528" i="11"/>
  <c r="Z528" i="11" s="1"/>
  <c r="X509" i="11"/>
  <c r="Z509" i="11" s="1"/>
  <c r="X490" i="11"/>
  <c r="X471" i="11"/>
  <c r="Z471" i="11" s="1"/>
  <c r="X452" i="11"/>
  <c r="Z452" i="11" s="1"/>
  <c r="X433" i="11"/>
  <c r="Z433" i="11" s="1"/>
  <c r="X414" i="11"/>
  <c r="Z414" i="11" s="1"/>
  <c r="X395" i="11"/>
  <c r="Z395" i="11" s="1"/>
  <c r="X682" i="11"/>
  <c r="Z682" i="11" s="1"/>
  <c r="X606" i="11"/>
  <c r="Z606" i="11" s="1"/>
  <c r="X527" i="11"/>
  <c r="Z527" i="11" s="1"/>
  <c r="X451" i="11"/>
  <c r="Z451" i="11" s="1"/>
  <c r="X390" i="11"/>
  <c r="X371" i="11"/>
  <c r="Z371" i="11" s="1"/>
  <c r="X352" i="11"/>
  <c r="Z352" i="11" s="1"/>
  <c r="X330" i="11"/>
  <c r="Z330" i="11" s="1"/>
  <c r="X311" i="11"/>
  <c r="Z311" i="11" s="1"/>
  <c r="X289" i="11"/>
  <c r="Z289" i="11" s="1"/>
  <c r="X270" i="11"/>
  <c r="Z270" i="11" s="1"/>
  <c r="X251" i="11"/>
  <c r="Z251" i="11" s="1"/>
  <c r="X232" i="11"/>
  <c r="Z232" i="11" s="1"/>
  <c r="X213" i="11"/>
  <c r="Z213" i="11" s="1"/>
  <c r="X194" i="11"/>
  <c r="Z194" i="11" s="1"/>
  <c r="X175" i="11"/>
  <c r="Z175" i="11" s="1"/>
  <c r="X156" i="11"/>
  <c r="Z156" i="11" s="1"/>
  <c r="X137" i="11"/>
  <c r="Z137" i="11" s="1"/>
  <c r="X121" i="11"/>
  <c r="Z121" i="11" s="1"/>
  <c r="X102" i="11"/>
  <c r="Z102" i="11" s="1"/>
  <c r="X732" i="11"/>
  <c r="Z732" i="11" s="1"/>
  <c r="X662" i="11"/>
  <c r="Z662" i="11" s="1"/>
  <c r="X583" i="11"/>
  <c r="Z583" i="11" s="1"/>
  <c r="X504" i="11"/>
  <c r="Z504" i="11" s="1"/>
  <c r="X425" i="11"/>
  <c r="Z425" i="11" s="1"/>
  <c r="X382" i="11"/>
  <c r="Z382" i="11" s="1"/>
  <c r="X363" i="11"/>
  <c r="Z363" i="11" s="1"/>
  <c r="X347" i="11"/>
  <c r="X325" i="11"/>
  <c r="Z325" i="11" s="1"/>
  <c r="X303" i="11"/>
  <c r="Z303" i="11" s="1"/>
  <c r="X284" i="11"/>
  <c r="Z284" i="11" s="1"/>
  <c r="X265" i="11"/>
  <c r="Z265" i="11" s="1"/>
  <c r="X243" i="11"/>
  <c r="Z243" i="11" s="1"/>
  <c r="X227" i="11"/>
  <c r="Z227" i="11" s="1"/>
  <c r="X208" i="11"/>
  <c r="Z208" i="11" s="1"/>
  <c r="X189" i="11"/>
  <c r="Z189" i="11" s="1"/>
  <c r="X170" i="11"/>
  <c r="Z170" i="11" s="1"/>
  <c r="X151" i="11"/>
  <c r="Z151" i="11" s="1"/>
  <c r="X132" i="11"/>
  <c r="Z132" i="11" s="1"/>
  <c r="X116" i="11"/>
  <c r="Z116" i="11" s="1"/>
  <c r="X97" i="11"/>
  <c r="Z97" i="11" s="1"/>
  <c r="X712" i="11"/>
  <c r="Z712" i="11" s="1"/>
  <c r="X636" i="11"/>
  <c r="Z636" i="11" s="1"/>
  <c r="X557" i="11"/>
  <c r="Z557" i="11" s="1"/>
  <c r="X478" i="11"/>
  <c r="Z478" i="11" s="1"/>
  <c r="X402" i="11"/>
  <c r="Z402" i="11" s="1"/>
  <c r="X377" i="11"/>
  <c r="Z377" i="11" s="1"/>
  <c r="X358" i="11"/>
  <c r="Z358" i="11" s="1"/>
  <c r="X339" i="11"/>
  <c r="Z339" i="11" s="1"/>
  <c r="X317" i="11"/>
  <c r="Z317" i="11" s="1"/>
  <c r="X298" i="11"/>
  <c r="Z298" i="11" s="1"/>
  <c r="X276" i="11"/>
  <c r="Z276" i="11" s="1"/>
  <c r="X257" i="11"/>
  <c r="Z257" i="11" s="1"/>
  <c r="X238" i="11"/>
  <c r="Z238" i="11" s="1"/>
  <c r="X222" i="11"/>
  <c r="Z222" i="11" s="1"/>
  <c r="X203" i="11"/>
  <c r="X181" i="11"/>
  <c r="Z181" i="11" s="1"/>
  <c r="X165" i="11"/>
  <c r="Z165" i="11" s="1"/>
  <c r="X143" i="11"/>
  <c r="Z143" i="11" s="1"/>
  <c r="X127" i="11"/>
  <c r="Z127" i="11" s="1"/>
  <c r="X108" i="11"/>
  <c r="Z108" i="11" s="1"/>
  <c r="X92" i="11"/>
  <c r="Z92" i="11" s="1"/>
  <c r="X474" i="11"/>
  <c r="Z474" i="11" s="1"/>
  <c r="X338" i="11"/>
  <c r="Z338" i="11" s="1"/>
  <c r="X256" i="11"/>
  <c r="Z256" i="11" s="1"/>
  <c r="X180" i="11"/>
  <c r="Z180" i="11" s="1"/>
  <c r="X107" i="11"/>
  <c r="Z107" i="11" s="1"/>
  <c r="X75" i="11"/>
  <c r="Z75" i="11" s="1"/>
  <c r="X53" i="11"/>
  <c r="Z53" i="11" s="1"/>
  <c r="X34" i="11"/>
  <c r="Z34" i="11" s="1"/>
  <c r="X651" i="11"/>
  <c r="Z651" i="11" s="1"/>
  <c r="X301" i="11"/>
  <c r="Z301" i="11" s="1"/>
  <c r="X149" i="11"/>
  <c r="Z149" i="11" s="1"/>
  <c r="X58" i="11"/>
  <c r="Z58" i="11" s="1"/>
  <c r="X613" i="11"/>
  <c r="Z613" i="11" s="1"/>
  <c r="X372" i="11"/>
  <c r="Z372" i="11" s="1"/>
  <c r="X290" i="11"/>
  <c r="Z290" i="11" s="1"/>
  <c r="X214" i="11"/>
  <c r="Z214" i="11" s="1"/>
  <c r="X138" i="11"/>
  <c r="Z138" i="11" s="1"/>
  <c r="X82" i="11"/>
  <c r="Z82" i="11" s="1"/>
  <c r="X63" i="11"/>
  <c r="X41" i="11"/>
  <c r="Z41" i="11" s="1"/>
  <c r="X22" i="11"/>
  <c r="Z22" i="11" s="1"/>
  <c r="X54" i="11"/>
  <c r="Z54" i="11" s="1"/>
  <c r="X670" i="11"/>
  <c r="Z670" i="11" s="1"/>
  <c r="X384" i="11"/>
  <c r="Z384" i="11" s="1"/>
  <c r="X305" i="11"/>
  <c r="Z305" i="11" s="1"/>
  <c r="X229" i="11"/>
  <c r="Z229" i="11" s="1"/>
  <c r="X153" i="11"/>
  <c r="Z153" i="11" s="1"/>
  <c r="X85" i="11"/>
  <c r="Z85" i="11" s="1"/>
  <c r="X66" i="11"/>
  <c r="Z66" i="11" s="1"/>
  <c r="X47" i="11"/>
  <c r="Z47" i="11" s="1"/>
  <c r="X28" i="11"/>
  <c r="Z28" i="11" s="1"/>
  <c r="X417" i="11"/>
  <c r="Z417" i="11" s="1"/>
  <c r="X241" i="11"/>
  <c r="Z241" i="11" s="1"/>
  <c r="X95" i="11"/>
  <c r="Z95" i="11" s="1"/>
  <c r="X39" i="11"/>
  <c r="Z39" i="11" s="1"/>
  <c r="X746" i="11"/>
  <c r="Z746" i="11" s="1"/>
  <c r="X727" i="11"/>
  <c r="Z727" i="11" s="1"/>
  <c r="X711" i="11"/>
  <c r="Z711" i="11" s="1"/>
  <c r="X692" i="11"/>
  <c r="Z692" i="11" s="1"/>
  <c r="X673" i="11"/>
  <c r="Z673" i="11" s="1"/>
  <c r="X654" i="11"/>
  <c r="Z654" i="11" s="1"/>
  <c r="X635" i="11"/>
  <c r="Z635" i="11" s="1"/>
  <c r="X616" i="11"/>
  <c r="Z616" i="11" s="1"/>
  <c r="X597" i="11"/>
  <c r="Z597" i="11" s="1"/>
  <c r="X575" i="11"/>
  <c r="Z575" i="11" s="1"/>
  <c r="X556" i="11"/>
  <c r="Z556" i="11" s="1"/>
  <c r="X537" i="11"/>
  <c r="Z537" i="11" s="1"/>
  <c r="X518" i="11"/>
  <c r="X496" i="11"/>
  <c r="Z496" i="11" s="1"/>
  <c r="X477" i="11"/>
  <c r="Z477" i="11" s="1"/>
  <c r="X458" i="11"/>
  <c r="Z458" i="11" s="1"/>
  <c r="X442" i="11"/>
  <c r="Z442" i="11" s="1"/>
  <c r="X420" i="11"/>
  <c r="Z420" i="11" s="1"/>
  <c r="X401" i="11"/>
  <c r="Z401" i="11" s="1"/>
  <c r="X741" i="11"/>
  <c r="Z741" i="11" s="1"/>
  <c r="X722" i="11"/>
  <c r="Z722" i="11" s="1"/>
  <c r="X706" i="11"/>
  <c r="Z706" i="11" s="1"/>
  <c r="X687" i="11"/>
  <c r="Z687" i="11" s="1"/>
  <c r="X668" i="11"/>
  <c r="Z668" i="11" s="1"/>
  <c r="X649" i="11"/>
  <c r="Z649" i="11" s="1"/>
  <c r="X630" i="11"/>
  <c r="Z630" i="11" s="1"/>
  <c r="X611" i="11"/>
  <c r="Z611" i="11" s="1"/>
  <c r="X592" i="11"/>
  <c r="Z592" i="11" s="1"/>
  <c r="X570" i="11"/>
  <c r="X551" i="11"/>
  <c r="Z551" i="11" s="1"/>
  <c r="X529" i="11"/>
  <c r="Z529" i="11" s="1"/>
  <c r="X510" i="11"/>
  <c r="Z510" i="11" s="1"/>
  <c r="X491" i="11"/>
  <c r="Z491" i="11" s="1"/>
  <c r="X472" i="11"/>
  <c r="Z472" i="11" s="1"/>
  <c r="X453" i="11"/>
  <c r="Z453" i="11" s="1"/>
  <c r="X434" i="11"/>
  <c r="Z434" i="11" s="1"/>
  <c r="X415" i="11"/>
  <c r="Z415" i="11" s="1"/>
  <c r="X396" i="11"/>
  <c r="Z396" i="11" s="1"/>
  <c r="X733" i="11"/>
  <c r="Z733" i="11" s="1"/>
  <c r="X717" i="11"/>
  <c r="Z717" i="11" s="1"/>
  <c r="X701" i="11"/>
  <c r="Z701" i="11" s="1"/>
  <c r="X679" i="11"/>
  <c r="Z679" i="11" s="1"/>
  <c r="X663" i="11"/>
  <c r="Z663" i="11" s="1"/>
  <c r="X644" i="11"/>
  <c r="Z644" i="11" s="1"/>
  <c r="X625" i="11"/>
  <c r="X603" i="11"/>
  <c r="Z603" i="11" s="1"/>
  <c r="X584" i="11"/>
  <c r="Z584" i="11" s="1"/>
  <c r="X562" i="11"/>
  <c r="Z562" i="11" s="1"/>
  <c r="X543" i="11"/>
  <c r="Z543" i="11" s="1"/>
  <c r="X524" i="11"/>
  <c r="Z524" i="11" s="1"/>
  <c r="X505" i="11"/>
  <c r="Z505" i="11" s="1"/>
  <c r="X483" i="11"/>
  <c r="Z483" i="11" s="1"/>
  <c r="X467" i="11"/>
  <c r="Z467" i="11" s="1"/>
  <c r="X448" i="11"/>
  <c r="Z448" i="11" s="1"/>
  <c r="X429" i="11"/>
  <c r="X407" i="11"/>
  <c r="Z407" i="11" s="1"/>
  <c r="X739" i="11"/>
  <c r="X666" i="11"/>
  <c r="Z666" i="11" s="1"/>
  <c r="X590" i="11"/>
  <c r="X508" i="11"/>
  <c r="Z508" i="11" s="1"/>
  <c r="X432" i="11"/>
  <c r="Z432" i="11" s="1"/>
  <c r="X383" i="11"/>
  <c r="Z383" i="11" s="1"/>
  <c r="X364" i="11"/>
  <c r="Z364" i="11" s="1"/>
  <c r="X348" i="11"/>
  <c r="Z348" i="11" s="1"/>
  <c r="X326" i="11"/>
  <c r="Z326" i="11" s="1"/>
  <c r="X304" i="11"/>
  <c r="Z304" i="11" s="1"/>
  <c r="X285" i="11"/>
  <c r="Z285" i="11" s="1"/>
  <c r="X266" i="11"/>
  <c r="Z266" i="11" s="1"/>
  <c r="X244" i="11"/>
  <c r="Z244" i="11" s="1"/>
  <c r="X228" i="11"/>
  <c r="Z228" i="11" s="1"/>
  <c r="X209" i="11"/>
  <c r="Z209" i="11" s="1"/>
  <c r="X190" i="11"/>
  <c r="Z190" i="11" s="1"/>
  <c r="X171" i="11"/>
  <c r="Z171" i="11" s="1"/>
  <c r="X152" i="11"/>
  <c r="Z152" i="11" s="1"/>
  <c r="X133" i="11"/>
  <c r="Z133" i="11" s="1"/>
  <c r="X117" i="11"/>
  <c r="Z117" i="11" s="1"/>
  <c r="X98" i="11"/>
  <c r="Z98" i="11" s="1"/>
  <c r="X716" i="11"/>
  <c r="Z716" i="11" s="1"/>
  <c r="X643" i="11"/>
  <c r="Z643" i="11" s="1"/>
  <c r="X561" i="11"/>
  <c r="Z561" i="11" s="1"/>
  <c r="X482" i="11"/>
  <c r="Z482" i="11" s="1"/>
  <c r="X406" i="11"/>
  <c r="Z406" i="11" s="1"/>
  <c r="X378" i="11"/>
  <c r="Z378" i="11" s="1"/>
  <c r="X359" i="11"/>
  <c r="Z359" i="11" s="1"/>
  <c r="X340" i="11"/>
  <c r="Z340" i="11" s="1"/>
  <c r="X318" i="11"/>
  <c r="Z318" i="11" s="1"/>
  <c r="X299" i="11"/>
  <c r="Z299" i="11" s="1"/>
  <c r="X277" i="11"/>
  <c r="Z277" i="11" s="1"/>
  <c r="X261" i="11"/>
  <c r="X239" i="11"/>
  <c r="Z239" i="11" s="1"/>
  <c r="X223" i="11"/>
  <c r="Z223" i="11" s="1"/>
  <c r="X204" i="11"/>
  <c r="Z204" i="11" s="1"/>
  <c r="X182" i="11"/>
  <c r="Z182" i="11" s="1"/>
  <c r="X166" i="11"/>
  <c r="Z166" i="11" s="1"/>
  <c r="X147" i="11"/>
  <c r="X128" i="11"/>
  <c r="Z128" i="11" s="1"/>
  <c r="X109" i="11"/>
  <c r="Z109" i="11" s="1"/>
  <c r="X93" i="11"/>
  <c r="Z93" i="11" s="1"/>
  <c r="X693" i="11"/>
  <c r="Z693" i="11" s="1"/>
  <c r="X617" i="11"/>
  <c r="Z617" i="11" s="1"/>
  <c r="X538" i="11"/>
  <c r="Z538" i="11" s="1"/>
  <c r="X462" i="11"/>
  <c r="X392" i="11"/>
  <c r="Z392" i="11" s="1"/>
  <c r="X373" i="11"/>
  <c r="Z373" i="11" s="1"/>
  <c r="X354" i="11"/>
  <c r="Z354" i="11" s="1"/>
  <c r="X335" i="11"/>
  <c r="Z335" i="11" s="1"/>
  <c r="X313" i="11"/>
  <c r="Z313" i="11" s="1"/>
  <c r="X291" i="11"/>
  <c r="Z291" i="11" s="1"/>
  <c r="X272" i="11"/>
  <c r="Z272" i="11" s="1"/>
  <c r="X253" i="11"/>
  <c r="Z253" i="11" s="1"/>
  <c r="X234" i="11"/>
  <c r="Z234" i="11" s="1"/>
  <c r="X218" i="11"/>
  <c r="X196" i="11"/>
  <c r="Z196" i="11" s="1"/>
  <c r="X177" i="11"/>
  <c r="Z177" i="11" s="1"/>
  <c r="X161" i="11"/>
  <c r="X139" i="11"/>
  <c r="Z139" i="11" s="1"/>
  <c r="X123" i="11"/>
  <c r="Z123" i="11" s="1"/>
  <c r="X104" i="11"/>
  <c r="Z104" i="11" s="1"/>
  <c r="X708" i="11"/>
  <c r="Z708" i="11" s="1"/>
  <c r="X398" i="11"/>
  <c r="Z398" i="11" s="1"/>
  <c r="X316" i="11"/>
  <c r="Z316" i="11" s="1"/>
  <c r="X237" i="11"/>
  <c r="Z237" i="11" s="1"/>
  <c r="X164" i="11"/>
  <c r="Z164" i="11" s="1"/>
  <c r="X91" i="11"/>
  <c r="Z91" i="11" s="1"/>
  <c r="X68" i="11"/>
  <c r="Z68" i="11" s="1"/>
  <c r="X49" i="11"/>
  <c r="Z49" i="11" s="1"/>
  <c r="X30" i="11"/>
  <c r="Z30" i="11" s="1"/>
  <c r="X493" i="11"/>
  <c r="Z493" i="11" s="1"/>
  <c r="X263" i="11"/>
  <c r="Z263" i="11" s="1"/>
  <c r="X114" i="11"/>
  <c r="X46" i="11"/>
  <c r="Z46" i="11" s="1"/>
  <c r="X534" i="11"/>
  <c r="Z534" i="11" s="1"/>
  <c r="X353" i="11"/>
  <c r="Z353" i="11" s="1"/>
  <c r="X271" i="11"/>
  <c r="Z271" i="11" s="1"/>
  <c r="X195" i="11"/>
  <c r="Z195" i="11" s="1"/>
  <c r="X122" i="11"/>
  <c r="Z122" i="11" s="1"/>
  <c r="X78" i="11"/>
  <c r="Z78" i="11" s="1"/>
  <c r="X56" i="11"/>
  <c r="Z56" i="11" s="1"/>
  <c r="X37" i="11"/>
  <c r="Z37" i="11" s="1"/>
  <c r="X18" i="11"/>
  <c r="Z18" i="11" s="1"/>
  <c r="X35" i="11"/>
  <c r="Z35" i="11" s="1"/>
  <c r="X594" i="11"/>
  <c r="Z594" i="11" s="1"/>
  <c r="X365" i="11"/>
  <c r="Z365" i="11" s="1"/>
  <c r="X286" i="11"/>
  <c r="Z286" i="11" s="1"/>
  <c r="X210" i="11"/>
  <c r="Z210" i="11" s="1"/>
  <c r="X134" i="11"/>
  <c r="Z134" i="11" s="1"/>
  <c r="X81" i="11"/>
  <c r="Z81" i="11" s="1"/>
  <c r="X59" i="11"/>
  <c r="Z59" i="11" s="1"/>
  <c r="X40" i="11"/>
  <c r="Z40" i="11" s="1"/>
  <c r="X21" i="11"/>
  <c r="Z21" i="11" s="1"/>
  <c r="X361" i="11"/>
  <c r="Z361" i="11" s="1"/>
  <c r="X206" i="11"/>
  <c r="Z206" i="11" s="1"/>
  <c r="X76" i="11"/>
  <c r="Z76" i="11" s="1"/>
  <c r="X27" i="11"/>
  <c r="Z27" i="11" s="1"/>
  <c r="J27" i="12" s="1"/>
  <c r="X742" i="11"/>
  <c r="Z742" i="11" s="1"/>
  <c r="X723" i="11"/>
  <c r="Z723" i="11" s="1"/>
  <c r="X707" i="11"/>
  <c r="Z707" i="11" s="1"/>
  <c r="X688" i="11"/>
  <c r="Z688" i="11" s="1"/>
  <c r="X669" i="11"/>
  <c r="Z669" i="11" s="1"/>
  <c r="X650" i="11"/>
  <c r="Z650" i="11" s="1"/>
  <c r="X631" i="11"/>
  <c r="Z631" i="11" s="1"/>
  <c r="X612" i="11"/>
  <c r="Z612" i="11" s="1"/>
  <c r="X593" i="11"/>
  <c r="Z593" i="11" s="1"/>
  <c r="X571" i="11"/>
  <c r="Z571" i="11" s="1"/>
  <c r="X552" i="11"/>
  <c r="Z552" i="11" s="1"/>
  <c r="X533" i="11"/>
  <c r="X511" i="11"/>
  <c r="Z511" i="11" s="1"/>
  <c r="X492" i="11"/>
  <c r="Z492" i="11" s="1"/>
  <c r="X473" i="11"/>
  <c r="Z473" i="11" s="1"/>
  <c r="X454" i="11"/>
  <c r="Z454" i="11" s="1"/>
  <c r="X435" i="11"/>
  <c r="Z435" i="11" s="1"/>
  <c r="X416" i="11"/>
  <c r="Z416" i="11" s="1"/>
  <c r="X397" i="11"/>
  <c r="Z397" i="11" s="1"/>
  <c r="X734" i="11"/>
  <c r="Z734" i="11" s="1"/>
  <c r="X718" i="11"/>
  <c r="Z718" i="11" s="1"/>
  <c r="X702" i="11"/>
  <c r="Z702" i="11" s="1"/>
  <c r="X680" i="11"/>
  <c r="Z680" i="11" s="1"/>
  <c r="X664" i="11"/>
  <c r="Z664" i="11" s="1"/>
  <c r="X645" i="11"/>
  <c r="Z645" i="11" s="1"/>
  <c r="X626" i="11"/>
  <c r="Z626" i="11" s="1"/>
  <c r="X604" i="11"/>
  <c r="Z604" i="11" s="1"/>
  <c r="X585" i="11"/>
  <c r="Z585" i="11" s="1"/>
  <c r="X563" i="11"/>
  <c r="Z563" i="11" s="1"/>
  <c r="X547" i="11"/>
  <c r="X525" i="11"/>
  <c r="Z525" i="11" s="1"/>
  <c r="X506" i="11"/>
  <c r="Z506" i="11" s="1"/>
  <c r="X484" i="11"/>
  <c r="Z484" i="11" s="1"/>
  <c r="X468" i="11"/>
  <c r="Z468" i="11" s="1"/>
  <c r="X449" i="11"/>
  <c r="Z449" i="11" s="1"/>
  <c r="X430" i="11"/>
  <c r="Z430" i="11" s="1"/>
  <c r="X411" i="11"/>
  <c r="X748" i="11"/>
  <c r="Z748" i="11" s="1"/>
  <c r="X729" i="11"/>
  <c r="Z729" i="11" s="1"/>
  <c r="X713" i="11"/>
  <c r="Z713" i="11" s="1"/>
  <c r="X694" i="11"/>
  <c r="Z694" i="11" s="1"/>
  <c r="X675" i="11"/>
  <c r="Z675" i="11" s="1"/>
  <c r="X656" i="11"/>
  <c r="Z656" i="11" s="1"/>
  <c r="X637" i="11"/>
  <c r="Z637" i="11" s="1"/>
  <c r="X618" i="11"/>
  <c r="Z618" i="11" s="1"/>
  <c r="X599" i="11"/>
  <c r="Z599" i="11" s="1"/>
  <c r="X577" i="11"/>
  <c r="Z577" i="11" s="1"/>
  <c r="X558" i="11"/>
  <c r="Z558" i="11" s="1"/>
  <c r="X539" i="11"/>
  <c r="Z539" i="11" s="1"/>
  <c r="X520" i="11"/>
  <c r="Z520" i="11" s="1"/>
  <c r="X501" i="11"/>
  <c r="X479" i="11"/>
  <c r="Z479" i="11" s="1"/>
  <c r="X463" i="11"/>
  <c r="Z463" i="11" s="1"/>
  <c r="X444" i="11"/>
  <c r="Z444" i="11" s="1"/>
  <c r="X422" i="11"/>
  <c r="Z422" i="11" s="1"/>
  <c r="X403" i="11"/>
  <c r="Z403" i="11" s="1"/>
  <c r="X720" i="11"/>
  <c r="Z720" i="11" s="1"/>
  <c r="X647" i="11"/>
  <c r="Z647" i="11" s="1"/>
  <c r="X565" i="11"/>
  <c r="Z565" i="11" s="1"/>
  <c r="X486" i="11"/>
  <c r="Z486" i="11" s="1"/>
  <c r="X413" i="11"/>
  <c r="Z413" i="11" s="1"/>
  <c r="X379" i="11"/>
  <c r="Z379" i="11" s="1"/>
  <c r="X360" i="11"/>
  <c r="Z360" i="11" s="1"/>
  <c r="X341" i="11"/>
  <c r="Z341" i="11" s="1"/>
  <c r="X322" i="11"/>
  <c r="X300" i="11"/>
  <c r="Z300" i="11" s="1"/>
  <c r="X281" i="11"/>
  <c r="X262" i="11"/>
  <c r="Z262" i="11" s="1"/>
  <c r="X240" i="11"/>
  <c r="Z240" i="11" s="1"/>
  <c r="X224" i="11"/>
  <c r="Z224" i="11" s="1"/>
  <c r="X205" i="11"/>
  <c r="Z205" i="11" s="1"/>
  <c r="X186" i="11"/>
  <c r="X167" i="11"/>
  <c r="Z167" i="11" s="1"/>
  <c r="X148" i="11"/>
  <c r="Z148" i="11" s="1"/>
  <c r="X129" i="11"/>
  <c r="Z129" i="11" s="1"/>
  <c r="X110" i="11"/>
  <c r="Z110" i="11" s="1"/>
  <c r="X94" i="11"/>
  <c r="Z94" i="11" s="1"/>
  <c r="X700" i="11"/>
  <c r="Z700" i="11" s="1"/>
  <c r="X621" i="11"/>
  <c r="Z621" i="11" s="1"/>
  <c r="X542" i="11"/>
  <c r="Z542" i="11" s="1"/>
  <c r="X466" i="11"/>
  <c r="Z466" i="11" s="1"/>
  <c r="X393" i="11"/>
  <c r="Z393" i="11" s="1"/>
  <c r="X374" i="11"/>
  <c r="Z374" i="11" s="1"/>
  <c r="X355" i="11"/>
  <c r="Z355" i="11" s="1"/>
  <c r="X336" i="11"/>
  <c r="Z336" i="11" s="1"/>
  <c r="X314" i="11"/>
  <c r="Z314" i="11" s="1"/>
  <c r="X292" i="11"/>
  <c r="Z292" i="11" s="1"/>
  <c r="X273" i="11"/>
  <c r="Z273" i="11" s="1"/>
  <c r="X254" i="11"/>
  <c r="Z254" i="11" s="1"/>
  <c r="X235" i="11"/>
  <c r="Z235" i="11" s="1"/>
  <c r="X219" i="11"/>
  <c r="Z219" i="11" s="1"/>
  <c r="X197" i="11"/>
  <c r="Z197" i="11" s="1"/>
  <c r="X178" i="11"/>
  <c r="Z178" i="11" s="1"/>
  <c r="X162" i="11"/>
  <c r="Z162" i="11" s="1"/>
  <c r="X140" i="11"/>
  <c r="Z140" i="11" s="1"/>
  <c r="X124" i="11"/>
  <c r="Z124" i="11" s="1"/>
  <c r="X105" i="11"/>
  <c r="Z105" i="11" s="1"/>
  <c r="X747" i="11"/>
  <c r="Z747" i="11" s="1"/>
  <c r="X674" i="11"/>
  <c r="Z674" i="11" s="1"/>
  <c r="X598" i="11"/>
  <c r="Z598" i="11" s="1"/>
  <c r="X519" i="11"/>
  <c r="Z519" i="11" s="1"/>
  <c r="X443" i="11"/>
  <c r="Z443" i="11" s="1"/>
  <c r="X385" i="11"/>
  <c r="Z385" i="11" s="1"/>
  <c r="X369" i="11"/>
  <c r="X350" i="11"/>
  <c r="Z350" i="11" s="1"/>
  <c r="X328" i="11"/>
  <c r="Z328" i="11" s="1"/>
  <c r="X306" i="11"/>
  <c r="Z306" i="11" s="1"/>
  <c r="X287" i="11"/>
  <c r="Z287" i="11" s="1"/>
  <c r="X268" i="11"/>
  <c r="Z268" i="11" s="1"/>
  <c r="X249" i="11"/>
  <c r="X230" i="11"/>
  <c r="Z230" i="11" s="1"/>
  <c r="X211" i="11"/>
  <c r="Z211" i="11" s="1"/>
  <c r="X192" i="11"/>
  <c r="Z192" i="11" s="1"/>
  <c r="X173" i="11"/>
  <c r="Z173" i="11" s="1"/>
  <c r="X154" i="11"/>
  <c r="Z154" i="11" s="1"/>
  <c r="X135" i="11"/>
  <c r="Z135" i="11" s="1"/>
  <c r="X119" i="11"/>
  <c r="Z119" i="11" s="1"/>
  <c r="X100" i="11"/>
  <c r="Z100" i="11" s="1"/>
  <c r="X632" i="11"/>
  <c r="Z632" i="11" s="1"/>
  <c r="X376" i="11"/>
  <c r="Z376" i="11" s="1"/>
  <c r="X297" i="11"/>
  <c r="X221" i="11"/>
  <c r="Z221" i="11" s="1"/>
  <c r="X142" i="11"/>
  <c r="Z142" i="11" s="1"/>
  <c r="X83" i="11"/>
  <c r="Z83" i="11" s="1"/>
  <c r="X64" i="11"/>
  <c r="Z64" i="11" s="1"/>
  <c r="X45" i="11"/>
  <c r="X26" i="11"/>
  <c r="X380" i="11"/>
  <c r="Z380" i="11" s="1"/>
  <c r="X225" i="11"/>
  <c r="Z225" i="11" s="1"/>
  <c r="X80" i="11"/>
  <c r="Z80" i="11" s="1"/>
  <c r="X31" i="11"/>
  <c r="Z31" i="11" s="1"/>
  <c r="X455" i="11"/>
  <c r="Z455" i="11" s="1"/>
  <c r="X334" i="11"/>
  <c r="X252" i="11"/>
  <c r="Z252" i="11" s="1"/>
  <c r="X176" i="11"/>
  <c r="Z176" i="11" s="1"/>
  <c r="X103" i="11"/>
  <c r="Z103" i="11" s="1"/>
  <c r="X74" i="11"/>
  <c r="Z74" i="11" s="1"/>
  <c r="X52" i="11"/>
  <c r="Z52" i="11" s="1"/>
  <c r="X33" i="11"/>
  <c r="Z33" i="11" s="1"/>
  <c r="X572" i="11"/>
  <c r="Z572" i="11" s="1"/>
  <c r="X20" i="11"/>
  <c r="Z20" i="11" s="1"/>
  <c r="X512" i="11"/>
  <c r="Z512" i="11" s="1"/>
  <c r="X349" i="11"/>
  <c r="Z349" i="11" s="1"/>
  <c r="X267" i="11"/>
  <c r="Z267" i="11" s="1"/>
  <c r="X191" i="11"/>
  <c r="Z191" i="11" s="1"/>
  <c r="X118" i="11"/>
  <c r="Z118" i="11" s="1"/>
  <c r="X77" i="11"/>
  <c r="Z77" i="11" s="1"/>
  <c r="X55" i="11"/>
  <c r="Z55" i="11" s="1"/>
  <c r="X36" i="11"/>
  <c r="Z36" i="11" s="1"/>
  <c r="X17" i="11"/>
  <c r="X323" i="11"/>
  <c r="Z323" i="11" s="1"/>
  <c r="X168" i="11"/>
  <c r="Z168" i="11" s="1"/>
  <c r="X65" i="11"/>
  <c r="Z65" i="11" s="1"/>
  <c r="AH10" i="11"/>
  <c r="AI17" i="11"/>
  <c r="AH12" i="11"/>
  <c r="N155" i="12"/>
  <c r="N175" i="12"/>
  <c r="N198" i="12"/>
  <c r="N211" i="12"/>
  <c r="N238" i="12"/>
  <c r="N222" i="12"/>
  <c r="N275" i="12"/>
  <c r="N280" i="12"/>
  <c r="N302" i="12"/>
  <c r="N329" i="12"/>
  <c r="N335" i="12"/>
  <c r="N351" i="12"/>
  <c r="N375" i="12"/>
  <c r="N398" i="12"/>
  <c r="N418" i="12"/>
  <c r="N457" i="12"/>
  <c r="N441" i="12"/>
  <c r="N473" i="12"/>
  <c r="N493" i="12"/>
  <c r="N502" i="12"/>
  <c r="N541" i="12"/>
  <c r="N559" i="12"/>
  <c r="N575" i="12"/>
  <c r="N601" i="12"/>
  <c r="N617" i="12"/>
  <c r="N630" i="12"/>
  <c r="N646" i="12"/>
  <c r="N671" i="12"/>
  <c r="N690" i="12"/>
  <c r="N724" i="12"/>
  <c r="N708" i="12"/>
  <c r="N39" i="12"/>
  <c r="N89" i="12"/>
  <c r="AI87" i="11"/>
  <c r="N134" i="12"/>
  <c r="N118" i="12"/>
  <c r="N266" i="12"/>
  <c r="N283" i="12"/>
  <c r="N509" i="12"/>
  <c r="N566" i="12"/>
  <c r="N550" i="12"/>
  <c r="N653" i="12"/>
  <c r="N699" i="12"/>
  <c r="N26" i="12"/>
  <c r="AI24" i="11"/>
  <c r="N45" i="12"/>
  <c r="AI43" i="11"/>
  <c r="N75" i="12"/>
  <c r="N98" i="12"/>
  <c r="N137" i="12"/>
  <c r="N121" i="12"/>
  <c r="N169" i="12"/>
  <c r="N256" i="12"/>
  <c r="N390" i="12"/>
  <c r="AI388" i="11"/>
  <c r="N412" i="12"/>
  <c r="N586" i="12"/>
  <c r="N681" i="12"/>
  <c r="N665" i="12"/>
  <c r="N20" i="12"/>
  <c r="N101" i="12"/>
  <c r="N152" i="12"/>
  <c r="N172" i="12"/>
  <c r="N195" i="12"/>
  <c r="N235" i="12"/>
  <c r="N219" i="12"/>
  <c r="N272" i="12"/>
  <c r="N326" i="12"/>
  <c r="N364" i="12"/>
  <c r="N348" i="12"/>
  <c r="N395" i="12"/>
  <c r="N415" i="12"/>
  <c r="N501" i="12"/>
  <c r="AI499" i="11"/>
  <c r="N528" i="12"/>
  <c r="N538" i="12"/>
  <c r="N598" i="12"/>
  <c r="N627" i="12"/>
  <c r="N721" i="12"/>
  <c r="N705" i="12"/>
  <c r="AL112" i="11"/>
  <c r="AL201" i="11"/>
  <c r="AL568" i="11"/>
  <c r="AL308" i="11"/>
  <c r="AL580" i="11"/>
  <c r="AL640" i="11"/>
  <c r="AO15" i="11"/>
  <c r="AL184" i="11"/>
  <c r="AL279" i="11"/>
  <c r="AL320" i="11"/>
  <c r="AL437" i="11"/>
  <c r="AO87" i="11"/>
  <c r="AL332" i="11"/>
  <c r="AL427" i="11"/>
  <c r="AL623" i="11"/>
  <c r="AO623" i="11"/>
  <c r="AO201" i="11"/>
  <c r="AO568" i="11"/>
  <c r="AO588" i="11"/>
  <c r="AO737" i="11"/>
  <c r="AR589" i="11"/>
  <c r="AR321" i="11"/>
  <c r="AR25" i="11"/>
  <c r="AR113" i="11"/>
  <c r="AR517" i="11"/>
  <c r="AR248" i="11"/>
  <c r="AR202" i="11"/>
  <c r="AR500" i="11"/>
  <c r="AR217" i="11"/>
  <c r="AR546" i="11"/>
  <c r="AR532" i="11"/>
  <c r="AR260" i="11"/>
  <c r="AR609" i="11"/>
  <c r="AR738" i="11"/>
  <c r="AR438" i="11"/>
  <c r="AR160" i="11"/>
  <c r="AR697" i="11"/>
  <c r="AR428" i="11"/>
  <c r="AR146" i="11"/>
  <c r="AR410" i="11"/>
  <c r="AR461" i="11"/>
  <c r="AR185" i="11"/>
  <c r="AR489" i="11"/>
  <c r="AR641" i="11"/>
  <c r="AR368" i="11"/>
  <c r="AR71" i="11"/>
  <c r="AR624" i="11"/>
  <c r="AR346" i="11"/>
  <c r="AR62" i="11"/>
  <c r="AR280" i="11"/>
  <c r="AR659" i="11"/>
  <c r="AR389" i="11"/>
  <c r="AR88" i="11"/>
  <c r="AR333" i="11"/>
  <c r="AR581" i="11"/>
  <c r="AR309" i="11"/>
  <c r="AR16" i="11"/>
  <c r="AR569" i="11"/>
  <c r="AR296" i="11"/>
  <c r="AR685" i="11"/>
  <c r="AR44" i="11"/>
  <c r="J197" i="11"/>
  <c r="H197" i="12" s="1"/>
  <c r="J270" i="11"/>
  <c r="H270" i="12" s="1"/>
  <c r="J288" i="11"/>
  <c r="H288" i="12" s="1"/>
  <c r="J328" i="11"/>
  <c r="H328" i="12" s="1"/>
  <c r="J352" i="11"/>
  <c r="H352" i="12" s="1"/>
  <c r="J401" i="11"/>
  <c r="H401" i="12" s="1"/>
  <c r="J432" i="11"/>
  <c r="H432" i="12" s="1"/>
  <c r="L432" i="12" s="1"/>
  <c r="J480" i="11"/>
  <c r="H480" i="12" s="1"/>
  <c r="J511" i="11"/>
  <c r="H511" i="12" s="1"/>
  <c r="J536" i="11"/>
  <c r="H536" i="12" s="1"/>
  <c r="J636" i="11"/>
  <c r="H636" i="12" s="1"/>
  <c r="J725" i="11"/>
  <c r="H725" i="12" s="1"/>
  <c r="J455" i="11"/>
  <c r="H455" i="12" s="1"/>
  <c r="J472" i="11"/>
  <c r="H472" i="12" s="1"/>
  <c r="J503" i="11"/>
  <c r="H503" i="12" s="1"/>
  <c r="J563" i="11"/>
  <c r="H563" i="12" s="1"/>
  <c r="J299" i="11"/>
  <c r="H299" i="12" s="1"/>
  <c r="J335" i="11"/>
  <c r="H335" i="12" s="1"/>
  <c r="J377" i="11"/>
  <c r="H377" i="12" s="1"/>
  <c r="J422" i="11"/>
  <c r="H422" i="12" s="1"/>
  <c r="J447" i="11"/>
  <c r="H447" i="12" s="1"/>
  <c r="J464" i="11"/>
  <c r="H464" i="12" s="1"/>
  <c r="J525" i="11"/>
  <c r="H525" i="12" s="1"/>
  <c r="J555" i="11"/>
  <c r="H555" i="12" s="1"/>
  <c r="J733" i="11"/>
  <c r="H733" i="12" s="1"/>
  <c r="J628" i="11"/>
  <c r="H628" i="12" s="1"/>
  <c r="J169" i="11"/>
  <c r="H169" i="12" s="1"/>
  <c r="J125" i="11"/>
  <c r="H125" i="12" s="1"/>
  <c r="L125" i="12" s="1"/>
  <c r="I437" i="11"/>
  <c r="I409" i="11"/>
  <c r="J601" i="11"/>
  <c r="H601" i="12" s="1"/>
  <c r="L601" i="12" s="1"/>
  <c r="J632" i="11"/>
  <c r="H632" i="12" s="1"/>
  <c r="J675" i="11"/>
  <c r="H675" i="12" s="1"/>
  <c r="J729" i="11"/>
  <c r="H729" i="12" s="1"/>
  <c r="I608" i="11"/>
  <c r="I427" i="11"/>
  <c r="J21" i="11"/>
  <c r="H21" i="12" s="1"/>
  <c r="J154" i="11"/>
  <c r="H154" i="12" s="1"/>
  <c r="L154" i="12" s="1"/>
  <c r="J167" i="11"/>
  <c r="H167" i="12" s="1"/>
  <c r="L167" i="12" s="1"/>
  <c r="J548" i="11"/>
  <c r="H548" i="12" s="1"/>
  <c r="J593" i="11"/>
  <c r="H593" i="12" s="1"/>
  <c r="J667" i="11"/>
  <c r="H667" i="12" s="1"/>
  <c r="J721" i="11"/>
  <c r="H721" i="12" s="1"/>
  <c r="J743" i="11"/>
  <c r="H743" i="12" s="1"/>
  <c r="J239" i="11"/>
  <c r="H239" i="12" s="1"/>
  <c r="J256" i="11"/>
  <c r="H256" i="12" s="1"/>
  <c r="J121" i="11"/>
  <c r="H121" i="12" s="1"/>
  <c r="J179" i="11"/>
  <c r="H179" i="12" s="1"/>
  <c r="I580" i="11"/>
  <c r="J603" i="11"/>
  <c r="H603" i="12" s="1"/>
  <c r="J634" i="11"/>
  <c r="H634" i="12" s="1"/>
  <c r="J677" i="11"/>
  <c r="H677" i="12" s="1"/>
  <c r="J731" i="11"/>
  <c r="H731" i="12" s="1"/>
  <c r="J699" i="11"/>
  <c r="H699" i="12" s="1"/>
  <c r="J227" i="11"/>
  <c r="H227" i="12" s="1"/>
  <c r="J274" i="11"/>
  <c r="H274" i="12" s="1"/>
  <c r="J430" i="11"/>
  <c r="H430" i="12" s="1"/>
  <c r="L430" i="12" s="1"/>
  <c r="J478" i="11"/>
  <c r="H478" i="12" s="1"/>
  <c r="L478" i="12" s="1"/>
  <c r="J509" i="11"/>
  <c r="H509" i="12" s="1"/>
  <c r="L509" i="12" s="1"/>
  <c r="J534" i="11"/>
  <c r="H534" i="12" s="1"/>
  <c r="L534" i="12" s="1"/>
  <c r="J550" i="11"/>
  <c r="H550" i="12" s="1"/>
  <c r="J595" i="11"/>
  <c r="H595" i="12" s="1"/>
  <c r="L595" i="12" s="1"/>
  <c r="J626" i="11"/>
  <c r="H626" i="12" s="1"/>
  <c r="J669" i="11"/>
  <c r="H669" i="12" s="1"/>
  <c r="J723" i="11"/>
  <c r="H723" i="12" s="1"/>
  <c r="J745" i="11"/>
  <c r="H745" i="12" s="1"/>
  <c r="L745" i="12" s="1"/>
  <c r="J575" i="11"/>
  <c r="H575" i="12" s="1"/>
  <c r="L575" i="12" s="1"/>
  <c r="J620" i="11"/>
  <c r="H620" i="12" s="1"/>
  <c r="J651" i="11"/>
  <c r="H651" i="12" s="1"/>
  <c r="J661" i="11"/>
  <c r="H661" i="12" s="1"/>
  <c r="J715" i="11"/>
  <c r="H715" i="12" s="1"/>
  <c r="L715" i="12" s="1"/>
  <c r="J18" i="11"/>
  <c r="H18" i="12" s="1"/>
  <c r="J252" i="11"/>
  <c r="H252" i="12" s="1"/>
  <c r="I684" i="11"/>
  <c r="J17" i="11"/>
  <c r="H17" i="12" s="1"/>
  <c r="J37" i="11"/>
  <c r="H37" i="12" s="1"/>
  <c r="J29" i="11"/>
  <c r="H29" i="12" s="1"/>
  <c r="J65" i="11"/>
  <c r="H65" i="12" s="1"/>
  <c r="J73" i="11"/>
  <c r="H73" i="12" s="1"/>
  <c r="L73" i="12" s="1"/>
  <c r="J97" i="11"/>
  <c r="H97" i="12" s="1"/>
  <c r="J137" i="11"/>
  <c r="H137" i="12" s="1"/>
  <c r="J129" i="11"/>
  <c r="H129" i="12" s="1"/>
  <c r="J150" i="11"/>
  <c r="H150" i="12" s="1"/>
  <c r="L150" i="12" s="1"/>
  <c r="J163" i="11"/>
  <c r="H163" i="12" s="1"/>
  <c r="J195" i="11"/>
  <c r="H195" i="12" s="1"/>
  <c r="J187" i="11"/>
  <c r="H187" i="12" s="1"/>
  <c r="J209" i="11"/>
  <c r="H209" i="12" s="1"/>
  <c r="L209" i="12" s="1"/>
  <c r="J237" i="11"/>
  <c r="H237" i="12" s="1"/>
  <c r="J254" i="11"/>
  <c r="H254" i="12" s="1"/>
  <c r="I295" i="11"/>
  <c r="J34" i="11"/>
  <c r="H34" i="12" s="1"/>
  <c r="J286" i="11"/>
  <c r="H286" i="12" s="1"/>
  <c r="J326" i="11"/>
  <c r="H326" i="12" s="1"/>
  <c r="J350" i="11"/>
  <c r="H350" i="12" s="1"/>
  <c r="J399" i="11"/>
  <c r="H399" i="12" s="1"/>
  <c r="L399" i="12" s="1"/>
  <c r="J412" i="11"/>
  <c r="H412" i="12" s="1"/>
  <c r="L412" i="12" s="1"/>
  <c r="J486" i="11"/>
  <c r="H486" i="12" s="1"/>
  <c r="L486" i="12" s="1"/>
  <c r="J491" i="11"/>
  <c r="H491" i="12" s="1"/>
  <c r="L491" i="12" s="1"/>
  <c r="J542" i="11"/>
  <c r="H542" i="12" s="1"/>
  <c r="L542" i="12" s="1"/>
  <c r="J415" i="11"/>
  <c r="H415" i="12" s="1"/>
  <c r="J433" i="11"/>
  <c r="H433" i="12" s="1"/>
  <c r="J456" i="11"/>
  <c r="H456" i="12" s="1"/>
  <c r="J448" i="11"/>
  <c r="H448" i="12" s="1"/>
  <c r="L448" i="12" s="1"/>
  <c r="J440" i="11"/>
  <c r="H440" i="12" s="1"/>
  <c r="J481" i="11"/>
  <c r="H481" i="12" s="1"/>
  <c r="J473" i="11"/>
  <c r="H473" i="12" s="1"/>
  <c r="J465" i="11"/>
  <c r="H465" i="12" s="1"/>
  <c r="L465" i="12" s="1"/>
  <c r="J494" i="11"/>
  <c r="H494" i="12" s="1"/>
  <c r="J512" i="11"/>
  <c r="H512" i="12" s="1"/>
  <c r="J504" i="11"/>
  <c r="H504" i="12" s="1"/>
  <c r="J526" i="11"/>
  <c r="H526" i="12" s="1"/>
  <c r="L526" i="12" s="1"/>
  <c r="J518" i="11"/>
  <c r="H518" i="12" s="1"/>
  <c r="J537" i="11"/>
  <c r="H537" i="12" s="1"/>
  <c r="J564" i="11"/>
  <c r="H564" i="12" s="1"/>
  <c r="J556" i="11"/>
  <c r="H556" i="12" s="1"/>
  <c r="L556" i="12" s="1"/>
  <c r="I658" i="11"/>
  <c r="I568" i="11"/>
  <c r="J549" i="11"/>
  <c r="H549" i="12" s="1"/>
  <c r="J574" i="11"/>
  <c r="H574" i="12" s="1"/>
  <c r="L574" i="12" s="1"/>
  <c r="J584" i="11"/>
  <c r="H584" i="12" s="1"/>
  <c r="J602" i="11"/>
  <c r="H602" i="12" s="1"/>
  <c r="J594" i="11"/>
  <c r="H594" i="12" s="1"/>
  <c r="J619" i="11"/>
  <c r="H619" i="12" s="1"/>
  <c r="L619" i="12" s="1"/>
  <c r="J611" i="11"/>
  <c r="H611" i="12" s="1"/>
  <c r="J19" i="11"/>
  <c r="H19" i="12" s="1"/>
  <c r="J305" i="11"/>
  <c r="H305" i="12" s="1"/>
  <c r="J341" i="11"/>
  <c r="H341" i="12" s="1"/>
  <c r="J383" i="11"/>
  <c r="H383" i="12" s="1"/>
  <c r="L383" i="12" s="1"/>
  <c r="J391" i="11"/>
  <c r="H391" i="12" s="1"/>
  <c r="L391" i="12" s="1"/>
  <c r="J33" i="11"/>
  <c r="H33" i="12" s="1"/>
  <c r="L33" i="12" s="1"/>
  <c r="J52" i="11"/>
  <c r="H52" i="12" s="1"/>
  <c r="L52" i="12" s="1"/>
  <c r="J109" i="11"/>
  <c r="H109" i="12" s="1"/>
  <c r="L109" i="12" s="1"/>
  <c r="J101" i="11"/>
  <c r="H101" i="12" s="1"/>
  <c r="L101" i="12" s="1"/>
  <c r="J141" i="11"/>
  <c r="H141" i="12" s="1"/>
  <c r="L141" i="12" s="1"/>
  <c r="J117" i="11"/>
  <c r="H117" i="12" s="1"/>
  <c r="L117" i="12" s="1"/>
  <c r="J175" i="11"/>
  <c r="H175" i="12" s="1"/>
  <c r="L175" i="12" s="1"/>
  <c r="J191" i="11"/>
  <c r="H191" i="12" s="1"/>
  <c r="L191" i="12" s="1"/>
  <c r="J213" i="11"/>
  <c r="H213" i="12" s="1"/>
  <c r="L213" i="12" s="1"/>
  <c r="J205" i="11"/>
  <c r="H205" i="12" s="1"/>
  <c r="L205" i="12" s="1"/>
  <c r="J225" i="11"/>
  <c r="H225" i="12" s="1"/>
  <c r="L225" i="12" s="1"/>
  <c r="I247" i="11"/>
  <c r="J272" i="11"/>
  <c r="H272" i="12" s="1"/>
  <c r="L272" i="12" s="1"/>
  <c r="I367" i="11"/>
  <c r="J30" i="11"/>
  <c r="H30" i="12" s="1"/>
  <c r="J57" i="11"/>
  <c r="H57" i="12" s="1"/>
  <c r="J268" i="11"/>
  <c r="H268" i="12" s="1"/>
  <c r="J297" i="11"/>
  <c r="H297" i="12" s="1"/>
  <c r="L297" i="12" s="1"/>
  <c r="I345" i="11"/>
  <c r="J375" i="11"/>
  <c r="H375" i="12" s="1"/>
  <c r="L375" i="12" s="1"/>
  <c r="I531" i="11"/>
  <c r="J453" i="11"/>
  <c r="H453" i="12" s="1"/>
  <c r="L453" i="12" s="1"/>
  <c r="J470" i="11"/>
  <c r="H470" i="12" s="1"/>
  <c r="L470" i="12" s="1"/>
  <c r="J501" i="11"/>
  <c r="H501" i="12" s="1"/>
  <c r="L501" i="12" s="1"/>
  <c r="J561" i="11"/>
  <c r="H561" i="12" s="1"/>
  <c r="L561" i="12" s="1"/>
  <c r="J419" i="11"/>
  <c r="H419" i="12" s="1"/>
  <c r="J411" i="11"/>
  <c r="H411" i="12" s="1"/>
  <c r="J429" i="11"/>
  <c r="H429" i="12" s="1"/>
  <c r="J452" i="11"/>
  <c r="H452" i="12" s="1"/>
  <c r="J444" i="11"/>
  <c r="H444" i="12" s="1"/>
  <c r="J485" i="11"/>
  <c r="H485" i="12" s="1"/>
  <c r="J477" i="11"/>
  <c r="H477" i="12" s="1"/>
  <c r="J469" i="11"/>
  <c r="H469" i="12" s="1"/>
  <c r="J490" i="11"/>
  <c r="H490" i="12" s="1"/>
  <c r="J508" i="11"/>
  <c r="H508" i="12" s="1"/>
  <c r="J522" i="11"/>
  <c r="H522" i="12" s="1"/>
  <c r="J541" i="11"/>
  <c r="H541" i="12" s="1"/>
  <c r="J533" i="11"/>
  <c r="H533" i="12" s="1"/>
  <c r="J560" i="11"/>
  <c r="H560" i="12" s="1"/>
  <c r="I640" i="11"/>
  <c r="I588" i="11"/>
  <c r="I696" i="11"/>
  <c r="J553" i="11"/>
  <c r="H553" i="12" s="1"/>
  <c r="L553" i="12" s="1"/>
  <c r="J578" i="11"/>
  <c r="H578" i="12" s="1"/>
  <c r="L578" i="12" s="1"/>
  <c r="J570" i="11"/>
  <c r="H570" i="12" s="1"/>
  <c r="L570" i="12" s="1"/>
  <c r="J606" i="11"/>
  <c r="H606" i="12" s="1"/>
  <c r="L606" i="12" s="1"/>
  <c r="J598" i="11"/>
  <c r="H598" i="12" s="1"/>
  <c r="L598" i="12" s="1"/>
  <c r="J590" i="11"/>
  <c r="H590" i="12" s="1"/>
  <c r="J62" i="11"/>
  <c r="H62" i="12" s="1"/>
  <c r="H61" i="11"/>
  <c r="J88" i="11"/>
  <c r="H88" i="12" s="1"/>
  <c r="H87" i="11"/>
  <c r="J41" i="11"/>
  <c r="H41" i="12" s="1"/>
  <c r="L41" i="12" s="1"/>
  <c r="I43" i="11"/>
  <c r="I61" i="11"/>
  <c r="J77" i="11"/>
  <c r="H77" i="12" s="1"/>
  <c r="L77" i="12" s="1"/>
  <c r="J133" i="11"/>
  <c r="H133" i="12" s="1"/>
  <c r="L133" i="12" s="1"/>
  <c r="I159" i="11"/>
  <c r="J199" i="11"/>
  <c r="H199" i="12" s="1"/>
  <c r="L199" i="12" s="1"/>
  <c r="J241" i="11"/>
  <c r="H241" i="12" s="1"/>
  <c r="L241" i="12" s="1"/>
  <c r="J39" i="11"/>
  <c r="H39" i="12" s="1"/>
  <c r="J31" i="11"/>
  <c r="H31" i="12" s="1"/>
  <c r="J58" i="11"/>
  <c r="H58" i="12" s="1"/>
  <c r="J50" i="11"/>
  <c r="H50" i="12" s="1"/>
  <c r="J67" i="11"/>
  <c r="H67" i="12" s="1"/>
  <c r="J83" i="11"/>
  <c r="H83" i="12" s="1"/>
  <c r="J75" i="11"/>
  <c r="H75" i="12" s="1"/>
  <c r="J107" i="11"/>
  <c r="H107" i="12" s="1"/>
  <c r="J99" i="11"/>
  <c r="H99" i="12" s="1"/>
  <c r="J91" i="11"/>
  <c r="H91" i="12" s="1"/>
  <c r="J139" i="11"/>
  <c r="H139" i="12" s="1"/>
  <c r="J123" i="11"/>
  <c r="H123" i="12" s="1"/>
  <c r="J152" i="11"/>
  <c r="H152" i="12" s="1"/>
  <c r="J181" i="11"/>
  <c r="H181" i="12" s="1"/>
  <c r="J165" i="11"/>
  <c r="H165" i="12" s="1"/>
  <c r="J189" i="11"/>
  <c r="H189" i="12" s="1"/>
  <c r="J211" i="11"/>
  <c r="H211" i="12" s="1"/>
  <c r="J203" i="11"/>
  <c r="H203" i="12" s="1"/>
  <c r="J231" i="11"/>
  <c r="H231" i="12" s="1"/>
  <c r="J223" i="11"/>
  <c r="H223" i="12" s="1"/>
  <c r="J260" i="11"/>
  <c r="H260" i="12" s="1"/>
  <c r="H259" i="11"/>
  <c r="J48" i="11"/>
  <c r="H48" i="12" s="1"/>
  <c r="J81" i="11"/>
  <c r="H81" i="12" s="1"/>
  <c r="J105" i="11"/>
  <c r="H105" i="12" s="1"/>
  <c r="J171" i="11"/>
  <c r="H171" i="12" s="1"/>
  <c r="J229" i="11"/>
  <c r="H229" i="12" s="1"/>
  <c r="J56" i="11"/>
  <c r="H56" i="12" s="1"/>
  <c r="J89" i="11"/>
  <c r="H89" i="12" s="1"/>
  <c r="I145" i="11"/>
  <c r="H43" i="11"/>
  <c r="J44" i="11"/>
  <c r="H44" i="12" s="1"/>
  <c r="J35" i="11"/>
  <c r="H35" i="12" s="1"/>
  <c r="J27" i="11"/>
  <c r="H27" i="12" s="1"/>
  <c r="J54" i="11"/>
  <c r="H54" i="12" s="1"/>
  <c r="J46" i="11"/>
  <c r="H46" i="12" s="1"/>
  <c r="J63" i="11"/>
  <c r="H63" i="12" s="1"/>
  <c r="J79" i="11"/>
  <c r="H79" i="12" s="1"/>
  <c r="I87" i="11"/>
  <c r="J103" i="11"/>
  <c r="H103" i="12" s="1"/>
  <c r="J95" i="11"/>
  <c r="H95" i="12" s="1"/>
  <c r="J143" i="11"/>
  <c r="H143" i="12" s="1"/>
  <c r="J135" i="11"/>
  <c r="H135" i="12" s="1"/>
  <c r="J156" i="11"/>
  <c r="H156" i="12" s="1"/>
  <c r="J177" i="11"/>
  <c r="H177" i="12" s="1"/>
  <c r="J193" i="11"/>
  <c r="H193" i="12" s="1"/>
  <c r="I201" i="11"/>
  <c r="J207" i="11"/>
  <c r="H207" i="12" s="1"/>
  <c r="J243" i="11"/>
  <c r="H243" i="12" s="1"/>
  <c r="J235" i="11"/>
  <c r="H235" i="12" s="1"/>
  <c r="J219" i="11"/>
  <c r="H219" i="12" s="1"/>
  <c r="J85" i="11"/>
  <c r="H85" i="12" s="1"/>
  <c r="L85" i="12" s="1"/>
  <c r="J93" i="11"/>
  <c r="H93" i="12" s="1"/>
  <c r="L93" i="12" s="1"/>
  <c r="H247" i="11"/>
  <c r="J248" i="11"/>
  <c r="H248" i="12" s="1"/>
  <c r="J113" i="11"/>
  <c r="H113" i="12" s="1"/>
  <c r="H112" i="11"/>
  <c r="I259" i="11"/>
  <c r="H70" i="11"/>
  <c r="J71" i="11"/>
  <c r="H71" i="12" s="1"/>
  <c r="H184" i="11"/>
  <c r="J185" i="11"/>
  <c r="H185" i="12" s="1"/>
  <c r="J20" i="11"/>
  <c r="H20" i="12" s="1"/>
  <c r="J36" i="11"/>
  <c r="H36" i="12" s="1"/>
  <c r="J28" i="11"/>
  <c r="H28" i="12" s="1"/>
  <c r="J55" i="11"/>
  <c r="H55" i="12" s="1"/>
  <c r="J47" i="11"/>
  <c r="H47" i="12" s="1"/>
  <c r="J64" i="11"/>
  <c r="H64" i="12" s="1"/>
  <c r="J80" i="11"/>
  <c r="H80" i="12" s="1"/>
  <c r="J72" i="11"/>
  <c r="H72" i="12" s="1"/>
  <c r="J104" i="11"/>
  <c r="H104" i="12" s="1"/>
  <c r="J96" i="11"/>
  <c r="H96" i="12" s="1"/>
  <c r="I112" i="11"/>
  <c r="J136" i="11"/>
  <c r="H136" i="12" s="1"/>
  <c r="J128" i="11"/>
  <c r="H128" i="12" s="1"/>
  <c r="J120" i="11"/>
  <c r="H120" i="12" s="1"/>
  <c r="J157" i="11"/>
  <c r="H157" i="12" s="1"/>
  <c r="J149" i="11"/>
  <c r="H149" i="12" s="1"/>
  <c r="J178" i="11"/>
  <c r="H178" i="12" s="1"/>
  <c r="J170" i="11"/>
  <c r="H170" i="12" s="1"/>
  <c r="J162" i="11"/>
  <c r="H162" i="12" s="1"/>
  <c r="J194" i="11"/>
  <c r="H194" i="12" s="1"/>
  <c r="J186" i="11"/>
  <c r="H186" i="12" s="1"/>
  <c r="J208" i="11"/>
  <c r="H208" i="12" s="1"/>
  <c r="J244" i="11"/>
  <c r="H244" i="12" s="1"/>
  <c r="J236" i="11"/>
  <c r="H236" i="12" s="1"/>
  <c r="J228" i="11"/>
  <c r="H228" i="12" s="1"/>
  <c r="J220" i="11"/>
  <c r="H220" i="12" s="1"/>
  <c r="J253" i="11"/>
  <c r="H253" i="12" s="1"/>
  <c r="J275" i="11"/>
  <c r="H275" i="12" s="1"/>
  <c r="I279" i="11"/>
  <c r="H388" i="11"/>
  <c r="J389" i="11"/>
  <c r="H389" i="12" s="1"/>
  <c r="J265" i="11"/>
  <c r="H265" i="12" s="1"/>
  <c r="J291" i="11"/>
  <c r="H291" i="12" s="1"/>
  <c r="J283" i="11"/>
  <c r="H283" i="12" s="1"/>
  <c r="J302" i="11"/>
  <c r="H302" i="12" s="1"/>
  <c r="J317" i="11"/>
  <c r="H317" i="12" s="1"/>
  <c r="I320" i="11"/>
  <c r="J323" i="11"/>
  <c r="H323" i="12" s="1"/>
  <c r="J338" i="11"/>
  <c r="H338" i="12" s="1"/>
  <c r="J363" i="11"/>
  <c r="H363" i="12" s="1"/>
  <c r="J355" i="11"/>
  <c r="H355" i="12" s="1"/>
  <c r="J347" i="11"/>
  <c r="H347" i="12" s="1"/>
  <c r="J380" i="11"/>
  <c r="H380" i="12" s="1"/>
  <c r="J372" i="11"/>
  <c r="H372" i="12" s="1"/>
  <c r="J404" i="11"/>
  <c r="H404" i="12" s="1"/>
  <c r="J396" i="11"/>
  <c r="H396" i="12" s="1"/>
  <c r="J425" i="11"/>
  <c r="H425" i="12" s="1"/>
  <c r="H279" i="11"/>
  <c r="J280" i="11"/>
  <c r="H280" i="12" s="1"/>
  <c r="H345" i="11"/>
  <c r="J346" i="11"/>
  <c r="H346" i="12" s="1"/>
  <c r="J417" i="11"/>
  <c r="H417" i="12" s="1"/>
  <c r="J435" i="11"/>
  <c r="H435" i="12" s="1"/>
  <c r="J458" i="11"/>
  <c r="H458" i="12" s="1"/>
  <c r="J450" i="11"/>
  <c r="H450" i="12" s="1"/>
  <c r="J442" i="11"/>
  <c r="H442" i="12" s="1"/>
  <c r="J483" i="11"/>
  <c r="H483" i="12" s="1"/>
  <c r="J475" i="11"/>
  <c r="H475" i="12" s="1"/>
  <c r="J467" i="11"/>
  <c r="H467" i="12" s="1"/>
  <c r="J496" i="11"/>
  <c r="H496" i="12" s="1"/>
  <c r="J514" i="11"/>
  <c r="H514" i="12" s="1"/>
  <c r="J506" i="11"/>
  <c r="H506" i="12" s="1"/>
  <c r="J528" i="11"/>
  <c r="H528" i="12" s="1"/>
  <c r="J520" i="11"/>
  <c r="H520" i="12" s="1"/>
  <c r="J539" i="11"/>
  <c r="H539" i="12" s="1"/>
  <c r="J566" i="11"/>
  <c r="H566" i="12" s="1"/>
  <c r="J558" i="11"/>
  <c r="H558" i="12" s="1"/>
  <c r="J551" i="11"/>
  <c r="H551" i="12" s="1"/>
  <c r="L551" i="12" s="1"/>
  <c r="J576" i="11"/>
  <c r="H576" i="12" s="1"/>
  <c r="J586" i="11"/>
  <c r="H586" i="12" s="1"/>
  <c r="J604" i="11"/>
  <c r="H604" i="12" s="1"/>
  <c r="J596" i="11"/>
  <c r="H596" i="12" s="1"/>
  <c r="L596" i="12" s="1"/>
  <c r="J621" i="11"/>
  <c r="J613" i="11"/>
  <c r="H613" i="12" s="1"/>
  <c r="J635" i="11"/>
  <c r="H635" i="12" s="1"/>
  <c r="J627" i="11"/>
  <c r="H627" i="12" s="1"/>
  <c r="L627" i="12" s="1"/>
  <c r="J652" i="11"/>
  <c r="H652" i="12" s="1"/>
  <c r="J644" i="11"/>
  <c r="H644" i="12" s="1"/>
  <c r="J678" i="11"/>
  <c r="H678" i="12" s="1"/>
  <c r="J670" i="11"/>
  <c r="H670" i="12" s="1"/>
  <c r="L670" i="12" s="1"/>
  <c r="J662" i="11"/>
  <c r="H662" i="12" s="1"/>
  <c r="J690" i="11"/>
  <c r="H690" i="12" s="1"/>
  <c r="J732" i="11"/>
  <c r="H732" i="12" s="1"/>
  <c r="J724" i="11"/>
  <c r="H724" i="12" s="1"/>
  <c r="J716" i="11"/>
  <c r="H716" i="12" s="1"/>
  <c r="J708" i="11"/>
  <c r="H708" i="12" s="1"/>
  <c r="J700" i="11"/>
  <c r="H700" i="12" s="1"/>
  <c r="J746" i="11"/>
  <c r="H746" i="12" s="1"/>
  <c r="L746" i="12" s="1"/>
  <c r="H159" i="11"/>
  <c r="J160" i="11"/>
  <c r="H160" i="12" s="1"/>
  <c r="I24" i="11"/>
  <c r="J26" i="11"/>
  <c r="H26" i="12" s="1"/>
  <c r="J53" i="11"/>
  <c r="H53" i="12" s="1"/>
  <c r="J45" i="11"/>
  <c r="H45" i="12" s="1"/>
  <c r="I70" i="11"/>
  <c r="J78" i="11"/>
  <c r="H78" i="12" s="1"/>
  <c r="J110" i="11"/>
  <c r="H110" i="12" s="1"/>
  <c r="J102" i="11"/>
  <c r="H102" i="12" s="1"/>
  <c r="J94" i="11"/>
  <c r="H94" i="12" s="1"/>
  <c r="J142" i="11"/>
  <c r="H142" i="12" s="1"/>
  <c r="J134" i="11"/>
  <c r="H134" i="12" s="1"/>
  <c r="J126" i="11"/>
  <c r="H126" i="12" s="1"/>
  <c r="J118" i="11"/>
  <c r="H118" i="12" s="1"/>
  <c r="J155" i="11"/>
  <c r="H155" i="12" s="1"/>
  <c r="J147" i="11"/>
  <c r="H147" i="12" s="1"/>
  <c r="J176" i="11"/>
  <c r="H176" i="12" s="1"/>
  <c r="J168" i="11"/>
  <c r="H168" i="12" s="1"/>
  <c r="I184" i="11"/>
  <c r="J192" i="11"/>
  <c r="H192" i="12" s="1"/>
  <c r="J214" i="11"/>
  <c r="H214" i="12" s="1"/>
  <c r="J206" i="11"/>
  <c r="H206" i="12" s="1"/>
  <c r="J242" i="11"/>
  <c r="H242" i="12" s="1"/>
  <c r="J234" i="11"/>
  <c r="H234" i="12" s="1"/>
  <c r="J226" i="11"/>
  <c r="H226" i="12" s="1"/>
  <c r="J218" i="11"/>
  <c r="H218" i="12" s="1"/>
  <c r="J251" i="11"/>
  <c r="H251" i="12" s="1"/>
  <c r="J273" i="11"/>
  <c r="H273" i="12" s="1"/>
  <c r="H308" i="11"/>
  <c r="J309" i="11"/>
  <c r="H309" i="12" s="1"/>
  <c r="J263" i="11"/>
  <c r="H263" i="12" s="1"/>
  <c r="J289" i="11"/>
  <c r="H289" i="12" s="1"/>
  <c r="J281" i="11"/>
  <c r="H281" i="12" s="1"/>
  <c r="J300" i="11"/>
  <c r="H300" i="12" s="1"/>
  <c r="J315" i="11"/>
  <c r="H315" i="12" s="1"/>
  <c r="J329" i="11"/>
  <c r="H329" i="12" s="1"/>
  <c r="I332" i="11"/>
  <c r="J336" i="11"/>
  <c r="H336" i="12" s="1"/>
  <c r="J361" i="11"/>
  <c r="H361" i="12" s="1"/>
  <c r="J353" i="11"/>
  <c r="H353" i="12" s="1"/>
  <c r="J386" i="11"/>
  <c r="H386" i="12" s="1"/>
  <c r="J378" i="11"/>
  <c r="H378" i="12" s="1"/>
  <c r="J370" i="11"/>
  <c r="H370" i="12" s="1"/>
  <c r="J402" i="11"/>
  <c r="H402" i="12" s="1"/>
  <c r="J394" i="11"/>
  <c r="H394" i="12" s="1"/>
  <c r="J423" i="11"/>
  <c r="H423" i="12" s="1"/>
  <c r="J410" i="11"/>
  <c r="H410" i="12" s="1"/>
  <c r="H409" i="11"/>
  <c r="J461" i="11"/>
  <c r="H461" i="12" s="1"/>
  <c r="H460" i="11"/>
  <c r="J428" i="11"/>
  <c r="H428" i="12" s="1"/>
  <c r="H427" i="11"/>
  <c r="H437" i="11"/>
  <c r="J438" i="11"/>
  <c r="H438" i="12" s="1"/>
  <c r="J500" i="11"/>
  <c r="H500" i="12" s="1"/>
  <c r="H499" i="11"/>
  <c r="J546" i="11"/>
  <c r="H546" i="12" s="1"/>
  <c r="H545" i="11"/>
  <c r="J624" i="11"/>
  <c r="H624" i="12" s="1"/>
  <c r="H623" i="11"/>
  <c r="H737" i="11"/>
  <c r="J738" i="11"/>
  <c r="H738" i="12" s="1"/>
  <c r="J633" i="11"/>
  <c r="H633" i="12" s="1"/>
  <c r="L633" i="12" s="1"/>
  <c r="J625" i="11"/>
  <c r="H625" i="12" s="1"/>
  <c r="J650" i="11"/>
  <c r="H650" i="12" s="1"/>
  <c r="J642" i="11"/>
  <c r="H642" i="12" s="1"/>
  <c r="J676" i="11"/>
  <c r="H676" i="12" s="1"/>
  <c r="L676" i="12" s="1"/>
  <c r="J668" i="11"/>
  <c r="H668" i="12" s="1"/>
  <c r="J660" i="11"/>
  <c r="H660" i="12" s="1"/>
  <c r="J688" i="11"/>
  <c r="H688" i="12" s="1"/>
  <c r="J730" i="11"/>
  <c r="H730" i="12" s="1"/>
  <c r="J722" i="11"/>
  <c r="H722" i="12" s="1"/>
  <c r="J714" i="11"/>
  <c r="H714" i="12" s="1"/>
  <c r="J706" i="11"/>
  <c r="H706" i="12" s="1"/>
  <c r="J698" i="11"/>
  <c r="H698" i="12" s="1"/>
  <c r="J744" i="11"/>
  <c r="H744" i="12" s="1"/>
  <c r="J641" i="11"/>
  <c r="H641" i="12" s="1"/>
  <c r="H640" i="11"/>
  <c r="H658" i="11"/>
  <c r="J659" i="11"/>
  <c r="H659" i="12" s="1"/>
  <c r="J685" i="11"/>
  <c r="H685" i="12" s="1"/>
  <c r="H684" i="11"/>
  <c r="J735" i="11"/>
  <c r="H735" i="12" s="1"/>
  <c r="L735" i="12" s="1"/>
  <c r="J16" i="11"/>
  <c r="H16" i="12" s="1"/>
  <c r="H15" i="11"/>
  <c r="H216" i="11"/>
  <c r="J217" i="11"/>
  <c r="H217" i="12" s="1"/>
  <c r="H24" i="11"/>
  <c r="J25" i="11"/>
  <c r="H25" i="12" s="1"/>
  <c r="J40" i="11"/>
  <c r="H40" i="12" s="1"/>
  <c r="J32" i="11"/>
  <c r="H32" i="12" s="1"/>
  <c r="J59" i="11"/>
  <c r="H59" i="12" s="1"/>
  <c r="J51" i="11"/>
  <c r="H51" i="12" s="1"/>
  <c r="J68" i="11"/>
  <c r="J84" i="11"/>
  <c r="H84" i="12" s="1"/>
  <c r="J76" i="11"/>
  <c r="H76" i="12" s="1"/>
  <c r="J108" i="11"/>
  <c r="H108" i="12" s="1"/>
  <c r="J100" i="11"/>
  <c r="H100" i="12" s="1"/>
  <c r="J92" i="11"/>
  <c r="H92" i="12" s="1"/>
  <c r="J140" i="11"/>
  <c r="H140" i="12" s="1"/>
  <c r="J132" i="11"/>
  <c r="H132" i="12" s="1"/>
  <c r="J124" i="11"/>
  <c r="H124" i="12" s="1"/>
  <c r="J116" i="11"/>
  <c r="H116" i="12" s="1"/>
  <c r="J153" i="11"/>
  <c r="H153" i="12" s="1"/>
  <c r="J182" i="11"/>
  <c r="J174" i="11"/>
  <c r="H174" i="12" s="1"/>
  <c r="J166" i="11"/>
  <c r="H166" i="12" s="1"/>
  <c r="J198" i="11"/>
  <c r="H198" i="12" s="1"/>
  <c r="J190" i="11"/>
  <c r="H190" i="12" s="1"/>
  <c r="J212" i="11"/>
  <c r="H212" i="12" s="1"/>
  <c r="J204" i="11"/>
  <c r="H204" i="12" s="1"/>
  <c r="J240" i="11"/>
  <c r="H240" i="12" s="1"/>
  <c r="J232" i="11"/>
  <c r="H232" i="12" s="1"/>
  <c r="J224" i="11"/>
  <c r="H224" i="12" s="1"/>
  <c r="J257" i="11"/>
  <c r="H257" i="12" s="1"/>
  <c r="J249" i="11"/>
  <c r="H249" i="12" s="1"/>
  <c r="J271" i="11"/>
  <c r="H271" i="12" s="1"/>
  <c r="J321" i="11"/>
  <c r="H321" i="12" s="1"/>
  <c r="H320" i="11"/>
  <c r="J269" i="11"/>
  <c r="H269" i="12" s="1"/>
  <c r="L269" i="12" s="1"/>
  <c r="J261" i="11"/>
  <c r="H261" i="12" s="1"/>
  <c r="J287" i="11"/>
  <c r="H287" i="12" s="1"/>
  <c r="J306" i="11"/>
  <c r="H306" i="12" s="1"/>
  <c r="J298" i="11"/>
  <c r="H298" i="12" s="1"/>
  <c r="L298" i="12" s="1"/>
  <c r="J313" i="11"/>
  <c r="H313" i="12" s="1"/>
  <c r="J327" i="11"/>
  <c r="H327" i="12" s="1"/>
  <c r="J342" i="11"/>
  <c r="H342" i="12" s="1"/>
  <c r="J334" i="11"/>
  <c r="H334" i="12" s="1"/>
  <c r="L334" i="12" s="1"/>
  <c r="J359" i="11"/>
  <c r="H359" i="12" s="1"/>
  <c r="J351" i="11"/>
  <c r="H351" i="12" s="1"/>
  <c r="J384" i="11"/>
  <c r="H384" i="12" s="1"/>
  <c r="J376" i="11"/>
  <c r="H376" i="12" s="1"/>
  <c r="I388" i="11"/>
  <c r="J400" i="11"/>
  <c r="H400" i="12" s="1"/>
  <c r="J392" i="11"/>
  <c r="H392" i="12" s="1"/>
  <c r="J421" i="11"/>
  <c r="H421" i="12" s="1"/>
  <c r="H367" i="11"/>
  <c r="J368" i="11"/>
  <c r="H368" i="12" s="1"/>
  <c r="H488" i="11"/>
  <c r="J489" i="11"/>
  <c r="H489" i="12" s="1"/>
  <c r="J517" i="11"/>
  <c r="H517" i="12" s="1"/>
  <c r="H516" i="11"/>
  <c r="J413" i="11"/>
  <c r="H413" i="12" s="1"/>
  <c r="J431" i="11"/>
  <c r="H431" i="12" s="1"/>
  <c r="L431" i="12" s="1"/>
  <c r="J454" i="11"/>
  <c r="H454" i="12" s="1"/>
  <c r="J446" i="11"/>
  <c r="H446" i="12" s="1"/>
  <c r="I460" i="11"/>
  <c r="J479" i="11"/>
  <c r="H479" i="12" s="1"/>
  <c r="L479" i="12" s="1"/>
  <c r="J471" i="11"/>
  <c r="H471" i="12" s="1"/>
  <c r="J463" i="11"/>
  <c r="H463" i="12" s="1"/>
  <c r="J492" i="11"/>
  <c r="H492" i="12" s="1"/>
  <c r="J510" i="11"/>
  <c r="H510" i="12" s="1"/>
  <c r="L510" i="12" s="1"/>
  <c r="J502" i="11"/>
  <c r="H502" i="12" s="1"/>
  <c r="J524" i="11"/>
  <c r="H524" i="12" s="1"/>
  <c r="J543" i="11"/>
  <c r="H543" i="12" s="1"/>
  <c r="J535" i="11"/>
  <c r="H535" i="12" s="1"/>
  <c r="L535" i="12" s="1"/>
  <c r="J562" i="11"/>
  <c r="H562" i="12" s="1"/>
  <c r="J554" i="11"/>
  <c r="H554" i="12" s="1"/>
  <c r="J547" i="11"/>
  <c r="H547" i="12" s="1"/>
  <c r="J572" i="11"/>
  <c r="H572" i="12" s="1"/>
  <c r="J582" i="11"/>
  <c r="H582" i="12" s="1"/>
  <c r="J600" i="11"/>
  <c r="H600" i="12" s="1"/>
  <c r="J592" i="11"/>
  <c r="H592" i="12" s="1"/>
  <c r="J617" i="11"/>
  <c r="H617" i="12" s="1"/>
  <c r="I623" i="11"/>
  <c r="J631" i="11"/>
  <c r="H631" i="12" s="1"/>
  <c r="J656" i="11"/>
  <c r="H656" i="12" s="1"/>
  <c r="J648" i="11"/>
  <c r="H648" i="12" s="1"/>
  <c r="J682" i="11"/>
  <c r="J674" i="11"/>
  <c r="H674" i="12" s="1"/>
  <c r="J666" i="11"/>
  <c r="H666" i="12" s="1"/>
  <c r="J694" i="11"/>
  <c r="H694" i="12" s="1"/>
  <c r="J686" i="11"/>
  <c r="H686" i="12" s="1"/>
  <c r="J728" i="11"/>
  <c r="H728" i="12" s="1"/>
  <c r="J720" i="11"/>
  <c r="H720" i="12" s="1"/>
  <c r="J712" i="11"/>
  <c r="H712" i="12" s="1"/>
  <c r="L712" i="12" s="1"/>
  <c r="J704" i="11"/>
  <c r="H704" i="12" s="1"/>
  <c r="I737" i="11"/>
  <c r="J742" i="11"/>
  <c r="H742" i="12" s="1"/>
  <c r="H568" i="11"/>
  <c r="J569" i="11"/>
  <c r="H569" i="12" s="1"/>
  <c r="J589" i="11"/>
  <c r="H589" i="12" s="1"/>
  <c r="H588" i="11"/>
  <c r="J697" i="11"/>
  <c r="H697" i="12" s="1"/>
  <c r="H696" i="11"/>
  <c r="J146" i="11"/>
  <c r="H146" i="12" s="1"/>
  <c r="H145" i="11"/>
  <c r="J202" i="11"/>
  <c r="H202" i="12" s="1"/>
  <c r="H201" i="11"/>
  <c r="I15" i="11"/>
  <c r="J38" i="11"/>
  <c r="H38" i="12" s="1"/>
  <c r="J49" i="11"/>
  <c r="H49" i="12" s="1"/>
  <c r="J66" i="11"/>
  <c r="H66" i="12" s="1"/>
  <c r="J82" i="11"/>
  <c r="H82" i="12" s="1"/>
  <c r="J74" i="11"/>
  <c r="H74" i="12" s="1"/>
  <c r="J106" i="11"/>
  <c r="H106" i="12" s="1"/>
  <c r="J98" i="11"/>
  <c r="H98" i="12" s="1"/>
  <c r="J90" i="11"/>
  <c r="H90" i="12" s="1"/>
  <c r="J138" i="11"/>
  <c r="H138" i="12" s="1"/>
  <c r="J130" i="11"/>
  <c r="H130" i="12" s="1"/>
  <c r="J122" i="11"/>
  <c r="H122" i="12" s="1"/>
  <c r="J114" i="11"/>
  <c r="H114" i="12" s="1"/>
  <c r="J151" i="11"/>
  <c r="H151" i="12" s="1"/>
  <c r="J180" i="11"/>
  <c r="H180" i="12" s="1"/>
  <c r="J172" i="11"/>
  <c r="H172" i="12" s="1"/>
  <c r="J164" i="11"/>
  <c r="H164" i="12" s="1"/>
  <c r="J196" i="11"/>
  <c r="H196" i="12" s="1"/>
  <c r="J188" i="11"/>
  <c r="H188" i="12" s="1"/>
  <c r="L188" i="12" s="1"/>
  <c r="J210" i="11"/>
  <c r="H210" i="12" s="1"/>
  <c r="I216" i="11"/>
  <c r="J238" i="11"/>
  <c r="H238" i="12" s="1"/>
  <c r="J230" i="11"/>
  <c r="H230" i="12" s="1"/>
  <c r="L230" i="12" s="1"/>
  <c r="J222" i="11"/>
  <c r="H222" i="12" s="1"/>
  <c r="J255" i="11"/>
  <c r="H255" i="12" s="1"/>
  <c r="J277" i="11"/>
  <c r="H277" i="12" s="1"/>
  <c r="J333" i="11"/>
  <c r="H333" i="12" s="1"/>
  <c r="H332" i="11"/>
  <c r="J267" i="11"/>
  <c r="H267" i="12" s="1"/>
  <c r="J293" i="11"/>
  <c r="J285" i="11"/>
  <c r="H285" i="12" s="1"/>
  <c r="J304" i="11"/>
  <c r="H304" i="12" s="1"/>
  <c r="I308" i="11"/>
  <c r="J311" i="11"/>
  <c r="H311" i="12" s="1"/>
  <c r="J325" i="11"/>
  <c r="H325" i="12" s="1"/>
  <c r="J340" i="11"/>
  <c r="H340" i="12" s="1"/>
  <c r="J365" i="11"/>
  <c r="H365" i="12" s="1"/>
  <c r="J357" i="11"/>
  <c r="H357" i="12" s="1"/>
  <c r="J349" i="11"/>
  <c r="H349" i="12" s="1"/>
  <c r="J382" i="11"/>
  <c r="H382" i="12" s="1"/>
  <c r="J374" i="11"/>
  <c r="H374" i="12" s="1"/>
  <c r="J406" i="11"/>
  <c r="H406" i="12" s="1"/>
  <c r="J398" i="11"/>
  <c r="H398" i="12" s="1"/>
  <c r="J390" i="11"/>
  <c r="H390" i="12" s="1"/>
  <c r="H295" i="11"/>
  <c r="J296" i="11"/>
  <c r="H296" i="12" s="1"/>
  <c r="I488" i="11"/>
  <c r="I516" i="11"/>
  <c r="J532" i="11"/>
  <c r="H532" i="12" s="1"/>
  <c r="H531" i="11"/>
  <c r="J615" i="11"/>
  <c r="H615" i="12" s="1"/>
  <c r="L615" i="12" s="1"/>
  <c r="J637" i="11"/>
  <c r="H637" i="12" s="1"/>
  <c r="L637" i="12" s="1"/>
  <c r="J629" i="11"/>
  <c r="H629" i="12" s="1"/>
  <c r="J654" i="11"/>
  <c r="H654" i="12" s="1"/>
  <c r="L654" i="12" s="1"/>
  <c r="J646" i="11"/>
  <c r="H646" i="12" s="1"/>
  <c r="L646" i="12" s="1"/>
  <c r="J680" i="11"/>
  <c r="H680" i="12" s="1"/>
  <c r="L680" i="12" s="1"/>
  <c r="J672" i="11"/>
  <c r="H672" i="12" s="1"/>
  <c r="L672" i="12" s="1"/>
  <c r="J664" i="11"/>
  <c r="H664" i="12" s="1"/>
  <c r="L664" i="12" s="1"/>
  <c r="J692" i="11"/>
  <c r="H692" i="12" s="1"/>
  <c r="L692" i="12" s="1"/>
  <c r="J734" i="11"/>
  <c r="H734" i="12" s="1"/>
  <c r="J726" i="11"/>
  <c r="H726" i="12" s="1"/>
  <c r="J718" i="11"/>
  <c r="H718" i="12" s="1"/>
  <c r="J710" i="11"/>
  <c r="H710" i="12" s="1"/>
  <c r="J702" i="11"/>
  <c r="H702" i="12" s="1"/>
  <c r="J748" i="11"/>
  <c r="H748" i="12" s="1"/>
  <c r="L748" i="12" s="1"/>
  <c r="J740" i="11"/>
  <c r="H740" i="12" s="1"/>
  <c r="L740" i="12" s="1"/>
  <c r="H580" i="11"/>
  <c r="J581" i="11"/>
  <c r="H581" i="12" s="1"/>
  <c r="H608" i="11"/>
  <c r="J609" i="11"/>
  <c r="H609" i="12" s="1"/>
  <c r="K28" i="4"/>
  <c r="K30" i="4" s="1"/>
  <c r="L355" i="12" l="1"/>
  <c r="L135" i="12"/>
  <c r="L165" i="12"/>
  <c r="L328" i="12"/>
  <c r="L291" i="12"/>
  <c r="L699" i="12"/>
  <c r="L573" i="12"/>
  <c r="L557" i="12"/>
  <c r="L602" i="12"/>
  <c r="L254" i="12"/>
  <c r="L731" i="12"/>
  <c r="L521" i="12"/>
  <c r="L237" i="12"/>
  <c r="L97" i="12"/>
  <c r="L559" i="12"/>
  <c r="L381" i="12"/>
  <c r="L424" i="12"/>
  <c r="L527" i="12"/>
  <c r="L466" i="12"/>
  <c r="L284" i="12"/>
  <c r="L171" i="12"/>
  <c r="L341" i="12"/>
  <c r="L373" i="12"/>
  <c r="L618" i="12"/>
  <c r="L468" i="12"/>
  <c r="L324" i="12"/>
  <c r="L89" i="12"/>
  <c r="L268" i="12"/>
  <c r="L187" i="12"/>
  <c r="L660" i="12"/>
  <c r="L650" i="12"/>
  <c r="L56" i="12"/>
  <c r="L137" i="12"/>
  <c r="L29" i="12"/>
  <c r="L179" i="12"/>
  <c r="L673" i="12"/>
  <c r="L706" i="12"/>
  <c r="L423" i="12"/>
  <c r="L378" i="12"/>
  <c r="L340" i="12"/>
  <c r="L180" i="12"/>
  <c r="L130" i="12"/>
  <c r="L106" i="12"/>
  <c r="L49" i="12"/>
  <c r="L617" i="12"/>
  <c r="L572" i="12"/>
  <c r="L539" i="12"/>
  <c r="L514" i="12"/>
  <c r="L483" i="12"/>
  <c r="L435" i="12"/>
  <c r="L404" i="12"/>
  <c r="L20" i="12"/>
  <c r="L632" i="12"/>
  <c r="L505" i="12"/>
  <c r="L139" i="12"/>
  <c r="L75" i="12"/>
  <c r="L58" i="12"/>
  <c r="L611" i="12"/>
  <c r="L584" i="12"/>
  <c r="L286" i="12"/>
  <c r="L163" i="12"/>
  <c r="L533" i="12"/>
  <c r="L193" i="12"/>
  <c r="L79" i="12"/>
  <c r="L227" i="12"/>
  <c r="L121" i="12"/>
  <c r="L474" i="12"/>
  <c r="L543" i="12"/>
  <c r="L413" i="12"/>
  <c r="L688" i="12"/>
  <c r="L80" i="12"/>
  <c r="L28" i="12"/>
  <c r="L305" i="12"/>
  <c r="L65" i="12"/>
  <c r="L720" i="12"/>
  <c r="L492" i="12"/>
  <c r="L363" i="12"/>
  <c r="L317" i="12"/>
  <c r="L265" i="12"/>
  <c r="L275" i="12"/>
  <c r="L236" i="12"/>
  <c r="L194" i="12"/>
  <c r="L149" i="12"/>
  <c r="L136" i="12"/>
  <c r="L304" i="12"/>
  <c r="L81" i="12"/>
  <c r="L195" i="12"/>
  <c r="L565" i="12"/>
  <c r="L476" i="12"/>
  <c r="L348" i="12"/>
  <c r="L443" i="12"/>
  <c r="L310" i="12"/>
  <c r="L681" i="12"/>
  <c r="L416" i="12"/>
  <c r="L713" i="12"/>
  <c r="L19" i="12"/>
  <c r="L326" i="12"/>
  <c r="L723" i="12"/>
  <c r="L371" i="12"/>
  <c r="L694" i="12"/>
  <c r="L648" i="12"/>
  <c r="L744" i="12"/>
  <c r="L668" i="12"/>
  <c r="L625" i="12"/>
  <c r="L228" i="12"/>
  <c r="L186" i="12"/>
  <c r="L178" i="12"/>
  <c r="L128" i="12"/>
  <c r="L219" i="12"/>
  <c r="L54" i="12"/>
  <c r="L229" i="12"/>
  <c r="L48" i="12"/>
  <c r="L37" i="12"/>
  <c r="L422" i="12"/>
  <c r="L267" i="12"/>
  <c r="L728" i="12"/>
  <c r="L554" i="12"/>
  <c r="L524" i="12"/>
  <c r="L463" i="12"/>
  <c r="L446" i="12"/>
  <c r="L338" i="12"/>
  <c r="L302" i="12"/>
  <c r="L177" i="12"/>
  <c r="L105" i="12"/>
  <c r="L594" i="12"/>
  <c r="L549" i="12"/>
  <c r="L350" i="12"/>
  <c r="L129" i="12"/>
  <c r="L464" i="12"/>
  <c r="L457" i="12"/>
  <c r="L395" i="12"/>
  <c r="L519" i="12"/>
  <c r="AW569" i="11"/>
  <c r="AW568" i="11" s="1"/>
  <c r="L495" i="12"/>
  <c r="O568" i="11"/>
  <c r="L726" i="12"/>
  <c r="L629" i="12"/>
  <c r="L374" i="12"/>
  <c r="L255" i="12"/>
  <c r="L164" i="12"/>
  <c r="L674" i="12"/>
  <c r="L631" i="12"/>
  <c r="L351" i="12"/>
  <c r="L327" i="12"/>
  <c r="L287" i="12"/>
  <c r="L224" i="12"/>
  <c r="L212" i="12"/>
  <c r="L174" i="12"/>
  <c r="L124" i="12"/>
  <c r="L100" i="12"/>
  <c r="L40" i="12"/>
  <c r="L211" i="12"/>
  <c r="L99" i="12"/>
  <c r="L67" i="12"/>
  <c r="L39" i="12"/>
  <c r="L564" i="12"/>
  <c r="L504" i="12"/>
  <c r="L473" i="12"/>
  <c r="L456" i="12"/>
  <c r="L667" i="12"/>
  <c r="L729" i="12"/>
  <c r="L628" i="12"/>
  <c r="L401" i="12"/>
  <c r="L714" i="12"/>
  <c r="L394" i="12"/>
  <c r="L511" i="12"/>
  <c r="L582" i="12"/>
  <c r="L349" i="12"/>
  <c r="L325" i="12"/>
  <c r="L57" i="12"/>
  <c r="L550" i="12"/>
  <c r="L560" i="12"/>
  <c r="L151" i="12"/>
  <c r="L138" i="12"/>
  <c r="L74" i="12"/>
  <c r="L520" i="12"/>
  <c r="L496" i="12"/>
  <c r="L442" i="12"/>
  <c r="L417" i="12"/>
  <c r="L372" i="12"/>
  <c r="L207" i="12"/>
  <c r="L103" i="12"/>
  <c r="L447" i="12"/>
  <c r="L418" i="12"/>
  <c r="L592" i="12"/>
  <c r="L547" i="12"/>
  <c r="L72" i="12"/>
  <c r="L55" i="12"/>
  <c r="L525" i="12"/>
  <c r="L377" i="12"/>
  <c r="L718" i="12"/>
  <c r="L257" i="12"/>
  <c r="L204" i="12"/>
  <c r="L166" i="12"/>
  <c r="L116" i="12"/>
  <c r="L92" i="12"/>
  <c r="L84" i="12"/>
  <c r="L32" i="12"/>
  <c r="L203" i="12"/>
  <c r="L91" i="12"/>
  <c r="L83" i="12"/>
  <c r="L31" i="12"/>
  <c r="L34" i="12"/>
  <c r="L17" i="12"/>
  <c r="L169" i="12"/>
  <c r="L406" i="12"/>
  <c r="L311" i="12"/>
  <c r="L90" i="12"/>
  <c r="L218" i="12"/>
  <c r="L118" i="12"/>
  <c r="L528" i="12"/>
  <c r="L467" i="12"/>
  <c r="L425" i="12"/>
  <c r="L380" i="12"/>
  <c r="L243" i="12"/>
  <c r="L95" i="12"/>
  <c r="L541" i="12"/>
  <c r="L256" i="12"/>
  <c r="L536" i="12"/>
  <c r="I568" i="12"/>
  <c r="L630" i="12"/>
  <c r="L357" i="12"/>
  <c r="L114" i="12"/>
  <c r="L82" i="12"/>
  <c r="L400" i="12"/>
  <c r="L206" i="12"/>
  <c r="L168" i="12"/>
  <c r="L94" i="12"/>
  <c r="L558" i="12"/>
  <c r="L450" i="12"/>
  <c r="L686" i="12"/>
  <c r="L220" i="12"/>
  <c r="L208" i="12"/>
  <c r="L170" i="12"/>
  <c r="L120" i="12"/>
  <c r="L46" i="12"/>
  <c r="L252" i="12"/>
  <c r="L352" i="12"/>
  <c r="L638" i="12"/>
  <c r="L361" i="12"/>
  <c r="L315" i="12"/>
  <c r="L263" i="12"/>
  <c r="L181" i="12"/>
  <c r="L444" i="12"/>
  <c r="L419" i="12"/>
  <c r="L222" i="12"/>
  <c r="L210" i="12"/>
  <c r="L189" i="12"/>
  <c r="L107" i="12"/>
  <c r="L50" i="12"/>
  <c r="L522" i="12"/>
  <c r="L642" i="12"/>
  <c r="L336" i="12"/>
  <c r="L300" i="12"/>
  <c r="L678" i="12"/>
  <c r="L635" i="12"/>
  <c r="L604" i="12"/>
  <c r="L253" i="12"/>
  <c r="L244" i="12"/>
  <c r="L162" i="12"/>
  <c r="L157" i="12"/>
  <c r="L35" i="12"/>
  <c r="L152" i="12"/>
  <c r="L472" i="12"/>
  <c r="L540" i="12"/>
  <c r="L365" i="12"/>
  <c r="L600" i="12"/>
  <c r="L702" i="12"/>
  <c r="L734" i="12"/>
  <c r="L390" i="12"/>
  <c r="L382" i="12"/>
  <c r="L172" i="12"/>
  <c r="L122" i="12"/>
  <c r="L98" i="12"/>
  <c r="L66" i="12"/>
  <c r="L704" i="12"/>
  <c r="L562" i="12"/>
  <c r="L502" i="12"/>
  <c r="L471" i="12"/>
  <c r="L454" i="12"/>
  <c r="L271" i="12"/>
  <c r="L232" i="12"/>
  <c r="L190" i="12"/>
  <c r="L132" i="12"/>
  <c r="L108" i="12"/>
  <c r="L51" i="12"/>
  <c r="L708" i="12"/>
  <c r="L566" i="12"/>
  <c r="L506" i="12"/>
  <c r="L475" i="12"/>
  <c r="L458" i="12"/>
  <c r="L396" i="12"/>
  <c r="L347" i="12"/>
  <c r="L323" i="12"/>
  <c r="L283" i="12"/>
  <c r="L590" i="12"/>
  <c r="L239" i="12"/>
  <c r="L593" i="12"/>
  <c r="L733" i="12"/>
  <c r="L197" i="12"/>
  <c r="L277" i="12"/>
  <c r="L238" i="12"/>
  <c r="L196" i="12"/>
  <c r="L38" i="12"/>
  <c r="L666" i="12"/>
  <c r="L656" i="12"/>
  <c r="L392" i="12"/>
  <c r="L384" i="12"/>
  <c r="L342" i="12"/>
  <c r="L306" i="12"/>
  <c r="L698" i="12"/>
  <c r="L730" i="12"/>
  <c r="L370" i="12"/>
  <c r="L251" i="12"/>
  <c r="L242" i="12"/>
  <c r="L155" i="12"/>
  <c r="L142" i="12"/>
  <c r="L78" i="12"/>
  <c r="L26" i="12"/>
  <c r="L235" i="12"/>
  <c r="L143" i="12"/>
  <c r="L721" i="12"/>
  <c r="L503" i="12"/>
  <c r="L636" i="12"/>
  <c r="I427" i="12"/>
  <c r="L742" i="12"/>
  <c r="L303" i="12"/>
  <c r="L63" i="12"/>
  <c r="L661" i="12"/>
  <c r="AS146" i="11"/>
  <c r="AS145" i="11" s="1"/>
  <c r="I308" i="12"/>
  <c r="L393" i="12"/>
  <c r="O15" i="11"/>
  <c r="L359" i="12"/>
  <c r="L313" i="12"/>
  <c r="L261" i="12"/>
  <c r="L386" i="12"/>
  <c r="L281" i="12"/>
  <c r="L226" i="12"/>
  <c r="L214" i="12"/>
  <c r="L176" i="12"/>
  <c r="L126" i="12"/>
  <c r="L102" i="12"/>
  <c r="L45" i="12"/>
  <c r="L690" i="12"/>
  <c r="L644" i="12"/>
  <c r="L613" i="12"/>
  <c r="L96" i="12"/>
  <c r="L64" i="12"/>
  <c r="L36" i="12"/>
  <c r="L156" i="12"/>
  <c r="L223" i="12"/>
  <c r="L123" i="12"/>
  <c r="L477" i="12"/>
  <c r="L429" i="12"/>
  <c r="L537" i="12"/>
  <c r="L512" i="12"/>
  <c r="L481" i="12"/>
  <c r="L433" i="12"/>
  <c r="L21" i="12"/>
  <c r="L675" i="12"/>
  <c r="L299" i="12"/>
  <c r="L455" i="12"/>
  <c r="L710" i="12"/>
  <c r="L398" i="12"/>
  <c r="L285" i="12"/>
  <c r="L421" i="12"/>
  <c r="L376" i="12"/>
  <c r="L249" i="12"/>
  <c r="L240" i="12"/>
  <c r="L198" i="12"/>
  <c r="L153" i="12"/>
  <c r="L140" i="12"/>
  <c r="L76" i="12"/>
  <c r="L722" i="12"/>
  <c r="L402" i="12"/>
  <c r="L353" i="12"/>
  <c r="L329" i="12"/>
  <c r="L289" i="12"/>
  <c r="L273" i="12"/>
  <c r="L234" i="12"/>
  <c r="L192" i="12"/>
  <c r="L147" i="12"/>
  <c r="L134" i="12"/>
  <c r="L110" i="12"/>
  <c r="L53" i="12"/>
  <c r="L716" i="12"/>
  <c r="L576" i="12"/>
  <c r="L104" i="12"/>
  <c r="L47" i="12"/>
  <c r="L231" i="12"/>
  <c r="L508" i="12"/>
  <c r="L485" i="12"/>
  <c r="L411" i="12"/>
  <c r="L30" i="12"/>
  <c r="L518" i="12"/>
  <c r="L494" i="12"/>
  <c r="L440" i="12"/>
  <c r="L415" i="12"/>
  <c r="L18" i="12"/>
  <c r="L620" i="12"/>
  <c r="L274" i="12"/>
  <c r="L743" i="12"/>
  <c r="L548" i="12"/>
  <c r="L555" i="12"/>
  <c r="L563" i="12"/>
  <c r="L480" i="12"/>
  <c r="N308" i="12"/>
  <c r="N61" i="12"/>
  <c r="L741" i="12"/>
  <c r="L655" i="12"/>
  <c r="L591" i="12"/>
  <c r="I15" i="12"/>
  <c r="L677" i="12"/>
  <c r="L725" i="12"/>
  <c r="AS697" i="11"/>
  <c r="AS696" i="11" s="1"/>
  <c r="AW296" i="11"/>
  <c r="AW295" i="11" s="1"/>
  <c r="I684" i="12"/>
  <c r="O61" i="11"/>
  <c r="L700" i="12"/>
  <c r="L732" i="12"/>
  <c r="L469" i="12"/>
  <c r="L452" i="12"/>
  <c r="L603" i="12"/>
  <c r="L335" i="12"/>
  <c r="L270" i="12"/>
  <c r="O388" i="11"/>
  <c r="L662" i="12"/>
  <c r="L724" i="12"/>
  <c r="L490" i="12"/>
  <c r="L626" i="12"/>
  <c r="AS410" i="11"/>
  <c r="AS409" i="11" s="1"/>
  <c r="N159" i="12"/>
  <c r="N279" i="12"/>
  <c r="O159" i="11"/>
  <c r="N43" i="12"/>
  <c r="AW333" i="11"/>
  <c r="AW332" i="11" s="1"/>
  <c r="AW589" i="11"/>
  <c r="AW588" i="11" s="1"/>
  <c r="L652" i="12"/>
  <c r="L669" i="12"/>
  <c r="AW609" i="11"/>
  <c r="AW608" i="11" s="1"/>
  <c r="O112" i="11"/>
  <c r="I70" i="12"/>
  <c r="O588" i="11"/>
  <c r="I658" i="12"/>
  <c r="AW641" i="11"/>
  <c r="AW640" i="11" s="1"/>
  <c r="AW62" i="11"/>
  <c r="AW61" i="11" s="1"/>
  <c r="AW321" i="11"/>
  <c r="AW320" i="11" s="1"/>
  <c r="AW428" i="11"/>
  <c r="AW427" i="11" s="1"/>
  <c r="AW113" i="11"/>
  <c r="AW112" i="11" s="1"/>
  <c r="O737" i="11"/>
  <c r="I531" i="12"/>
  <c r="L343" i="12"/>
  <c r="H145" i="12"/>
  <c r="AO11" i="11"/>
  <c r="N658" i="12"/>
  <c r="I623" i="12"/>
  <c r="O696" i="11"/>
  <c r="O308" i="11"/>
  <c r="AS641" i="11"/>
  <c r="AS640" i="11" s="1"/>
  <c r="AS569" i="11"/>
  <c r="AS568" i="11" s="1"/>
  <c r="AS546" i="11"/>
  <c r="AS545" i="11" s="1"/>
  <c r="AS321" i="11"/>
  <c r="AS320" i="11" s="1"/>
  <c r="O640" i="11"/>
  <c r="O488" i="11"/>
  <c r="I696" i="12"/>
  <c r="I545" i="12"/>
  <c r="I332" i="12"/>
  <c r="I295" i="12"/>
  <c r="I184" i="12"/>
  <c r="N608" i="12"/>
  <c r="AW489" i="11"/>
  <c r="AW488" i="11" s="1"/>
  <c r="AW71" i="11"/>
  <c r="AW70" i="11" s="1"/>
  <c r="AW624" i="11"/>
  <c r="AW623" i="11" s="1"/>
  <c r="AW685" i="11"/>
  <c r="AW684" i="11" s="1"/>
  <c r="AW217" i="11"/>
  <c r="AW216" i="11" s="1"/>
  <c r="AW309" i="11"/>
  <c r="AW308" i="11" s="1"/>
  <c r="O623" i="11"/>
  <c r="O201" i="11"/>
  <c r="I112" i="12"/>
  <c r="I87" i="12"/>
  <c r="L689" i="12"/>
  <c r="I499" i="12"/>
  <c r="I145" i="12"/>
  <c r="N11" i="11"/>
  <c r="AS71" i="11"/>
  <c r="AS70" i="11" s="1"/>
  <c r="AS389" i="11"/>
  <c r="AS388" i="11" s="1"/>
  <c r="AS738" i="11"/>
  <c r="AS737" i="11" s="1"/>
  <c r="AS248" i="11"/>
  <c r="AS247" i="11" s="1"/>
  <c r="O70" i="11"/>
  <c r="I320" i="12"/>
  <c r="H588" i="12"/>
  <c r="H437" i="12"/>
  <c r="H345" i="12"/>
  <c r="H388" i="12"/>
  <c r="H259" i="12"/>
  <c r="H61" i="12"/>
  <c r="Z533" i="11"/>
  <c r="X531" i="11"/>
  <c r="X112" i="11"/>
  <c r="Z114" i="11"/>
  <c r="X460" i="11"/>
  <c r="Z462" i="11"/>
  <c r="H580" i="12"/>
  <c r="H568" i="12"/>
  <c r="H516" i="12"/>
  <c r="H24" i="12"/>
  <c r="H684" i="12"/>
  <c r="H640" i="12"/>
  <c r="H545" i="12"/>
  <c r="H460" i="12"/>
  <c r="H159" i="12"/>
  <c r="H70" i="12"/>
  <c r="H112" i="12"/>
  <c r="H43" i="12"/>
  <c r="L651" i="12"/>
  <c r="AS428" i="11"/>
  <c r="AS427" i="11" s="1"/>
  <c r="N388" i="12"/>
  <c r="AI15" i="11"/>
  <c r="AI11" i="11" s="1"/>
  <c r="N17" i="12"/>
  <c r="Z26" i="11"/>
  <c r="X24" i="11"/>
  <c r="Z281" i="11"/>
  <c r="X279" i="11"/>
  <c r="Z501" i="11"/>
  <c r="X499" i="11"/>
  <c r="X259" i="11"/>
  <c r="Z261" i="11"/>
  <c r="Z739" i="11"/>
  <c r="X737" i="11"/>
  <c r="Z625" i="11"/>
  <c r="X623" i="11"/>
  <c r="X568" i="11"/>
  <c r="Z570" i="11"/>
  <c r="Z518" i="11"/>
  <c r="X516" i="11"/>
  <c r="X640" i="11"/>
  <c r="Z642" i="11"/>
  <c r="I608" i="12"/>
  <c r="O367" i="11"/>
  <c r="I259" i="12"/>
  <c r="AS296" i="11"/>
  <c r="AS295" i="11" s="1"/>
  <c r="AS88" i="11"/>
  <c r="AS87" i="11" s="1"/>
  <c r="AS202" i="11"/>
  <c r="AS201" i="11" s="1"/>
  <c r="AS438" i="11"/>
  <c r="AS437" i="11" s="1"/>
  <c r="AS62" i="11"/>
  <c r="AS61" i="11" s="1"/>
  <c r="AS624" i="11"/>
  <c r="AS623" i="11" s="1"/>
  <c r="AS260" i="11"/>
  <c r="AS259" i="11" s="1"/>
  <c r="AS333" i="11"/>
  <c r="AS332" i="11" s="1"/>
  <c r="AS309" i="11"/>
  <c r="AS308" i="11" s="1"/>
  <c r="AS589" i="11"/>
  <c r="AS588" i="11" s="1"/>
  <c r="AS685" i="11"/>
  <c r="AS684" i="11" s="1"/>
  <c r="N640" i="12"/>
  <c r="N201" i="12"/>
  <c r="Z44" i="11"/>
  <c r="Y43" i="11"/>
  <c r="Z500" i="11"/>
  <c r="Y499" i="11"/>
  <c r="Z532" i="11"/>
  <c r="Y531" i="11"/>
  <c r="Z685" i="11"/>
  <c r="Y684" i="11"/>
  <c r="Z368" i="11"/>
  <c r="Y367" i="11"/>
  <c r="Z389" i="11"/>
  <c r="Y388" i="11"/>
  <c r="Z346" i="11"/>
  <c r="Y345" i="11"/>
  <c r="Y737" i="11"/>
  <c r="Z738" i="11"/>
  <c r="Z280" i="11"/>
  <c r="Y279" i="11"/>
  <c r="Z697" i="11"/>
  <c r="Y696" i="11"/>
  <c r="AW368" i="11"/>
  <c r="AW367" i="11" s="1"/>
  <c r="AW532" i="11"/>
  <c r="AW531" i="11" s="1"/>
  <c r="AW546" i="11"/>
  <c r="AW545" i="11" s="1"/>
  <c r="AW25" i="11"/>
  <c r="AW24" i="11" s="1"/>
  <c r="AW146" i="11"/>
  <c r="AW145" i="11" s="1"/>
  <c r="AW248" i="11"/>
  <c r="AW247" i="11" s="1"/>
  <c r="AW389" i="11"/>
  <c r="AW388" i="11" s="1"/>
  <c r="AW500" i="11"/>
  <c r="AW499" i="11" s="1"/>
  <c r="AW581" i="11"/>
  <c r="AW580" i="11" s="1"/>
  <c r="O531" i="11"/>
  <c r="I388" i="12"/>
  <c r="O658" i="11"/>
  <c r="O87" i="11"/>
  <c r="I61" i="12"/>
  <c r="N684" i="12"/>
  <c r="N488" i="12"/>
  <c r="O345" i="11"/>
  <c r="O145" i="11"/>
  <c r="L709" i="12"/>
  <c r="L385" i="12"/>
  <c r="N623" i="12"/>
  <c r="N332" i="12"/>
  <c r="N588" i="12"/>
  <c r="N259" i="12"/>
  <c r="N696" i="12"/>
  <c r="N367" i="12"/>
  <c r="R545" i="11"/>
  <c r="R247" i="11"/>
  <c r="R588" i="11"/>
  <c r="R216" i="11"/>
  <c r="R580" i="11"/>
  <c r="R112" i="11"/>
  <c r="R568" i="11"/>
  <c r="R184" i="11"/>
  <c r="R61" i="11"/>
  <c r="R437" i="11"/>
  <c r="BA321" i="11"/>
  <c r="BA320" i="11" s="1"/>
  <c r="BA62" i="11"/>
  <c r="BA61" i="11" s="1"/>
  <c r="BA248" i="11"/>
  <c r="BA247" i="11" s="1"/>
  <c r="BA546" i="11"/>
  <c r="BA545" i="11" s="1"/>
  <c r="BA697" i="11"/>
  <c r="BA696" i="11" s="1"/>
  <c r="BA44" i="11"/>
  <c r="BA43" i="11" s="1"/>
  <c r="BA217" i="11"/>
  <c r="BA216" i="11" s="1"/>
  <c r="BA368" i="11"/>
  <c r="BA367" i="11" s="1"/>
  <c r="BA410" i="11"/>
  <c r="BA409" i="11" s="1"/>
  <c r="BA569" i="11"/>
  <c r="BA568" i="11" s="1"/>
  <c r="BA738" i="11"/>
  <c r="BA737" i="11" s="1"/>
  <c r="H87" i="12"/>
  <c r="AR11" i="11"/>
  <c r="N499" i="12"/>
  <c r="Z17" i="11"/>
  <c r="X15" i="11"/>
  <c r="X247" i="11"/>
  <c r="Z249" i="11"/>
  <c r="Z218" i="11"/>
  <c r="X216" i="11"/>
  <c r="X61" i="11"/>
  <c r="Z63" i="11"/>
  <c r="Z390" i="11"/>
  <c r="X388" i="11"/>
  <c r="X608" i="11"/>
  <c r="Z610" i="11"/>
  <c r="X684" i="11"/>
  <c r="Z686" i="11"/>
  <c r="X580" i="11"/>
  <c r="Z582" i="11"/>
  <c r="Z439" i="11"/>
  <c r="X437" i="11"/>
  <c r="Z72" i="11"/>
  <c r="X70" i="11"/>
  <c r="X308" i="11"/>
  <c r="Z310" i="11"/>
  <c r="Z698" i="11"/>
  <c r="X696" i="11"/>
  <c r="AV11" i="11"/>
  <c r="AS489" i="11"/>
  <c r="AS488" i="11" s="1"/>
  <c r="AS532" i="11"/>
  <c r="AS531" i="11" s="1"/>
  <c r="AS609" i="11"/>
  <c r="AS608" i="11" s="1"/>
  <c r="AS581" i="11"/>
  <c r="AS580" i="11" s="1"/>
  <c r="N460" i="12"/>
  <c r="Z333" i="11"/>
  <c r="Y332" i="11"/>
  <c r="Z16" i="11"/>
  <c r="Y15" i="11"/>
  <c r="Z88" i="11"/>
  <c r="Y87" i="11"/>
  <c r="Y295" i="11"/>
  <c r="Z296" i="11"/>
  <c r="Z641" i="11"/>
  <c r="Y640" i="11"/>
  <c r="Y201" i="11"/>
  <c r="Z202" i="11"/>
  <c r="Z624" i="11"/>
  <c r="Y623" i="11"/>
  <c r="Z461" i="11"/>
  <c r="Y460" i="11"/>
  <c r="Z546" i="11"/>
  <c r="Y545" i="11"/>
  <c r="Y247" i="11"/>
  <c r="Z248" i="11"/>
  <c r="AW160" i="11"/>
  <c r="AW159" i="11" s="1"/>
  <c r="AW517" i="11"/>
  <c r="AW516" i="11" s="1"/>
  <c r="AW659" i="11"/>
  <c r="AW658" i="11" s="1"/>
  <c r="AW410" i="11"/>
  <c r="AW409" i="11" s="1"/>
  <c r="I588" i="12"/>
  <c r="I460" i="12"/>
  <c r="I159" i="12"/>
  <c r="L614" i="12"/>
  <c r="O295" i="11"/>
  <c r="AL11" i="11"/>
  <c r="N295" i="12"/>
  <c r="N345" i="12"/>
  <c r="N545" i="12"/>
  <c r="N216" i="12"/>
  <c r="I437" i="12"/>
  <c r="O332" i="11"/>
  <c r="L747" i="12"/>
  <c r="O24" i="11"/>
  <c r="R145" i="11"/>
  <c r="R516" i="11"/>
  <c r="R43" i="11"/>
  <c r="R499" i="11"/>
  <c r="R87" i="11"/>
  <c r="R409" i="11"/>
  <c r="R70" i="11"/>
  <c r="R460" i="11"/>
  <c r="R345" i="11"/>
  <c r="R737" i="11"/>
  <c r="BA202" i="11"/>
  <c r="BA201" i="11" s="1"/>
  <c r="BA346" i="11"/>
  <c r="BA345" i="11" s="1"/>
  <c r="BA517" i="11"/>
  <c r="BA516" i="11" s="1"/>
  <c r="BA389" i="11"/>
  <c r="BA388" i="11" s="1"/>
  <c r="BA16" i="11"/>
  <c r="BA15" i="11" s="1"/>
  <c r="AY11" i="11"/>
  <c r="BA333" i="11"/>
  <c r="BA332" i="11" s="1"/>
  <c r="BA500" i="11"/>
  <c r="BA499" i="11" s="1"/>
  <c r="BA641" i="11"/>
  <c r="BA640" i="11" s="1"/>
  <c r="BA685" i="11"/>
  <c r="BA684" i="11" s="1"/>
  <c r="BA260" i="11"/>
  <c r="BA259" i="11" s="1"/>
  <c r="O545" i="11"/>
  <c r="O437" i="11"/>
  <c r="O409" i="11"/>
  <c r="I516" i="12"/>
  <c r="H531" i="12"/>
  <c r="H332" i="12"/>
  <c r="H201" i="12"/>
  <c r="H696" i="12"/>
  <c r="H488" i="12"/>
  <c r="H15" i="12"/>
  <c r="H658" i="12"/>
  <c r="H279" i="12"/>
  <c r="H247" i="12"/>
  <c r="X43" i="11"/>
  <c r="Z45" i="11"/>
  <c r="Z547" i="11"/>
  <c r="X545" i="11"/>
  <c r="H608" i="12"/>
  <c r="H295" i="12"/>
  <c r="H216" i="12"/>
  <c r="H623" i="12"/>
  <c r="H499" i="12"/>
  <c r="H427" i="12"/>
  <c r="H409" i="12"/>
  <c r="H184" i="12"/>
  <c r="L27" i="12"/>
  <c r="L634" i="12"/>
  <c r="AS160" i="11"/>
  <c r="AS159" i="11" s="1"/>
  <c r="N24" i="12"/>
  <c r="N87" i="12"/>
  <c r="Z334" i="11"/>
  <c r="X332" i="11"/>
  <c r="X295" i="11"/>
  <c r="Z297" i="11"/>
  <c r="Z322" i="11"/>
  <c r="X320" i="11"/>
  <c r="X409" i="11"/>
  <c r="Z411" i="11"/>
  <c r="Z161" i="11"/>
  <c r="X159" i="11"/>
  <c r="Z147" i="11"/>
  <c r="X145" i="11"/>
  <c r="Z590" i="11"/>
  <c r="X588" i="11"/>
  <c r="X427" i="11"/>
  <c r="Z429" i="11"/>
  <c r="X201" i="11"/>
  <c r="Z203" i="11"/>
  <c r="X345" i="11"/>
  <c r="Z347" i="11"/>
  <c r="O460" i="11"/>
  <c r="O247" i="11"/>
  <c r="M11" i="11"/>
  <c r="AS368" i="11"/>
  <c r="AS367" i="11" s="1"/>
  <c r="AS659" i="11"/>
  <c r="AS658" i="11" s="1"/>
  <c r="AS500" i="11"/>
  <c r="AS499" i="11" s="1"/>
  <c r="AS185" i="11"/>
  <c r="AS184" i="11" s="1"/>
  <c r="AS280" i="11"/>
  <c r="AS279" i="11" s="1"/>
  <c r="AS517" i="11"/>
  <c r="AS516" i="11" s="1"/>
  <c r="AS217" i="11"/>
  <c r="AS216" i="11" s="1"/>
  <c r="AS25" i="11"/>
  <c r="AS24" i="11" s="1"/>
  <c r="AS113" i="11"/>
  <c r="AS112" i="11" s="1"/>
  <c r="N112" i="12"/>
  <c r="Y259" i="11"/>
  <c r="Z260" i="11"/>
  <c r="Z609" i="11"/>
  <c r="Y608" i="11"/>
  <c r="Z309" i="11"/>
  <c r="Y308" i="11"/>
  <c r="Z113" i="11"/>
  <c r="Y112" i="11"/>
  <c r="Z569" i="11"/>
  <c r="Y568" i="11"/>
  <c r="Z185" i="11"/>
  <c r="Y184" i="11"/>
  <c r="Z489" i="11"/>
  <c r="Y488" i="11"/>
  <c r="Z160" i="11"/>
  <c r="Y159" i="11"/>
  <c r="Z321" i="11"/>
  <c r="Y320" i="11"/>
  <c r="Z146" i="11"/>
  <c r="Y145" i="11"/>
  <c r="Y516" i="11"/>
  <c r="Z517" i="11"/>
  <c r="AW346" i="11"/>
  <c r="AW345" i="11" s="1"/>
  <c r="AW438" i="11"/>
  <c r="AW437" i="11" s="1"/>
  <c r="AW697" i="11"/>
  <c r="AW696" i="11" s="1"/>
  <c r="AW44" i="11"/>
  <c r="AW43" i="11" s="1"/>
  <c r="AW280" i="11"/>
  <c r="AW279" i="11" s="1"/>
  <c r="AU11" i="11"/>
  <c r="AW16" i="11"/>
  <c r="AW15" i="11" s="1"/>
  <c r="AW185" i="11"/>
  <c r="AW184" i="11" s="1"/>
  <c r="I737" i="12"/>
  <c r="I488" i="12"/>
  <c r="I409" i="12"/>
  <c r="O684" i="11"/>
  <c r="I247" i="12"/>
  <c r="O43" i="11"/>
  <c r="I59" i="12"/>
  <c r="L59" i="12" s="1"/>
  <c r="O216" i="11"/>
  <c r="L739" i="12"/>
  <c r="O320" i="11"/>
  <c r="N320" i="12"/>
  <c r="N516" i="12"/>
  <c r="AZ11" i="11"/>
  <c r="I367" i="12"/>
  <c r="I345" i="12"/>
  <c r="I24" i="12"/>
  <c r="L597" i="12"/>
  <c r="N427" i="12"/>
  <c r="N737" i="12"/>
  <c r="N531" i="12"/>
  <c r="N145" i="12"/>
  <c r="N247" i="12"/>
  <c r="R427" i="11"/>
  <c r="R24" i="11"/>
  <c r="R332" i="11"/>
  <c r="R15" i="11"/>
  <c r="R388" i="11"/>
  <c r="R684" i="11"/>
  <c r="R367" i="11"/>
  <c r="R201" i="11"/>
  <c r="R623" i="11"/>
  <c r="R259" i="11"/>
  <c r="BA489" i="11"/>
  <c r="BA488" i="11" s="1"/>
  <c r="BA624" i="11"/>
  <c r="BA623" i="11" s="1"/>
  <c r="BA532" i="11"/>
  <c r="BA531" i="11" s="1"/>
  <c r="BA146" i="11"/>
  <c r="BA145" i="11" s="1"/>
  <c r="BA309" i="11"/>
  <c r="BA308" i="11" s="1"/>
  <c r="BA609" i="11"/>
  <c r="BA608" i="11" s="1"/>
  <c r="BA88" i="11"/>
  <c r="BA87" i="11" s="1"/>
  <c r="BA25" i="11"/>
  <c r="BA24" i="11" s="1"/>
  <c r="BA659" i="11"/>
  <c r="BA658" i="11" s="1"/>
  <c r="BA160" i="11"/>
  <c r="BA159" i="11" s="1"/>
  <c r="I640" i="12"/>
  <c r="H367" i="12"/>
  <c r="H320" i="12"/>
  <c r="H737" i="12"/>
  <c r="H308" i="12"/>
  <c r="Z369" i="11"/>
  <c r="X367" i="11"/>
  <c r="X184" i="11"/>
  <c r="Z186" i="11"/>
  <c r="Z490" i="11"/>
  <c r="X488" i="11"/>
  <c r="X87" i="11"/>
  <c r="Z89" i="11"/>
  <c r="Z660" i="11"/>
  <c r="X658" i="11"/>
  <c r="O580" i="11"/>
  <c r="I586" i="12"/>
  <c r="L586" i="12" s="1"/>
  <c r="AS461" i="11"/>
  <c r="AS460" i="11" s="1"/>
  <c r="AS346" i="11"/>
  <c r="AS345" i="11" s="1"/>
  <c r="AS44" i="11"/>
  <c r="AS43" i="11" s="1"/>
  <c r="AS16" i="11"/>
  <c r="AS15" i="11" s="1"/>
  <c r="AQ11" i="11"/>
  <c r="N580" i="12"/>
  <c r="N568" i="12"/>
  <c r="Y588" i="11"/>
  <c r="Z589" i="11"/>
  <c r="Z217" i="11"/>
  <c r="Y216" i="11"/>
  <c r="Z581" i="11"/>
  <c r="Y580" i="11"/>
  <c r="Z410" i="11"/>
  <c r="Y409" i="11"/>
  <c r="Y70" i="11"/>
  <c r="Z71" i="11"/>
  <c r="Y24" i="11"/>
  <c r="Z25" i="11"/>
  <c r="Z62" i="11"/>
  <c r="Y61" i="11"/>
  <c r="Z438" i="11"/>
  <c r="Y437" i="11"/>
  <c r="Z659" i="11"/>
  <c r="Y658" i="11"/>
  <c r="Y427" i="11"/>
  <c r="Z428" i="11"/>
  <c r="AW260" i="11"/>
  <c r="AW259" i="11" s="1"/>
  <c r="AW738" i="11"/>
  <c r="AW737" i="11" s="1"/>
  <c r="AW202" i="11"/>
  <c r="AW201" i="11" s="1"/>
  <c r="AW88" i="11"/>
  <c r="AW87" i="11" s="1"/>
  <c r="AW461" i="11"/>
  <c r="AW460" i="11" s="1"/>
  <c r="O516" i="11"/>
  <c r="O259" i="11"/>
  <c r="N70" i="12"/>
  <c r="N437" i="12"/>
  <c r="N184" i="12"/>
  <c r="N409" i="12"/>
  <c r="I216" i="12"/>
  <c r="O279" i="11"/>
  <c r="I288" i="12"/>
  <c r="I279" i="12" s="1"/>
  <c r="I201" i="12"/>
  <c r="L679" i="12"/>
  <c r="O608" i="11"/>
  <c r="O184" i="11"/>
  <c r="R279" i="11"/>
  <c r="R696" i="11"/>
  <c r="R320" i="11"/>
  <c r="R608" i="11"/>
  <c r="R308" i="11"/>
  <c r="R658" i="11"/>
  <c r="R295" i="11"/>
  <c r="R640" i="11"/>
  <c r="R488" i="11"/>
  <c r="R159" i="11"/>
  <c r="R531" i="11"/>
  <c r="BA185" i="11"/>
  <c r="BA184" i="11" s="1"/>
  <c r="BA461" i="11"/>
  <c r="BA460" i="11" s="1"/>
  <c r="BA280" i="11"/>
  <c r="BA279" i="11" s="1"/>
  <c r="BA428" i="11"/>
  <c r="BA427" i="11" s="1"/>
  <c r="BA581" i="11"/>
  <c r="BA580" i="11" s="1"/>
  <c r="BA589" i="11"/>
  <c r="BA588" i="11" s="1"/>
  <c r="BA71" i="11"/>
  <c r="BA70" i="11" s="1"/>
  <c r="BA113" i="11"/>
  <c r="BA112" i="11" s="1"/>
  <c r="BA296" i="11"/>
  <c r="BA295" i="11" s="1"/>
  <c r="BA438" i="11"/>
  <c r="BA437" i="11" s="1"/>
  <c r="O499" i="11"/>
  <c r="O427" i="11"/>
  <c r="J580" i="11"/>
  <c r="J15" i="11"/>
  <c r="I11" i="11"/>
  <c r="I25" i="10" s="1"/>
  <c r="I27" i="10" s="1"/>
  <c r="J531" i="11"/>
  <c r="J145" i="11"/>
  <c r="J588" i="11"/>
  <c r="J332" i="11"/>
  <c r="J201" i="11"/>
  <c r="J488" i="11"/>
  <c r="J568" i="11"/>
  <c r="J516" i="11"/>
  <c r="J24" i="11"/>
  <c r="H11" i="11"/>
  <c r="J684" i="11"/>
  <c r="J640" i="11"/>
  <c r="J545" i="11"/>
  <c r="J460" i="11"/>
  <c r="J159" i="11"/>
  <c r="J70" i="11"/>
  <c r="J112" i="11"/>
  <c r="J43" i="11"/>
  <c r="J696" i="11"/>
  <c r="J658" i="11"/>
  <c r="J279" i="11"/>
  <c r="J247" i="11"/>
  <c r="J87" i="11"/>
  <c r="J608" i="11"/>
  <c r="J295" i="11"/>
  <c r="J216" i="11"/>
  <c r="J623" i="11"/>
  <c r="J499" i="11"/>
  <c r="J427" i="11"/>
  <c r="J409" i="11"/>
  <c r="J184" i="11"/>
  <c r="J367" i="11"/>
  <c r="J320" i="11"/>
  <c r="J737" i="11"/>
  <c r="J437" i="11"/>
  <c r="J308" i="11"/>
  <c r="J345" i="11"/>
  <c r="J388" i="11"/>
  <c r="J259" i="11"/>
  <c r="J61" i="11"/>
  <c r="J641" i="12" l="1"/>
  <c r="J640" i="12" s="1"/>
  <c r="N15" i="12"/>
  <c r="J217" i="12"/>
  <c r="L217" i="12" s="1"/>
  <c r="Z696" i="11"/>
  <c r="Z623" i="11"/>
  <c r="J589" i="12"/>
  <c r="J588" i="12" s="1"/>
  <c r="J368" i="12"/>
  <c r="J367" i="12" s="1"/>
  <c r="J260" i="12"/>
  <c r="J259" i="12" s="1"/>
  <c r="Z145" i="11"/>
  <c r="J248" i="12"/>
  <c r="L248" i="12" s="1"/>
  <c r="Z684" i="11"/>
  <c r="Z184" i="11"/>
  <c r="Z545" i="11"/>
  <c r="J428" i="12"/>
  <c r="J427" i="12" s="1"/>
  <c r="J333" i="12"/>
  <c r="J332" i="12" s="1"/>
  <c r="J517" i="12"/>
  <c r="L517" i="12" s="1"/>
  <c r="J438" i="12"/>
  <c r="J437" i="12" s="1"/>
  <c r="J410" i="12"/>
  <c r="J409" i="12" s="1"/>
  <c r="Z201" i="11"/>
  <c r="J389" i="12"/>
  <c r="J388" i="12" s="1"/>
  <c r="J113" i="12"/>
  <c r="J112" i="12" s="1"/>
  <c r="Z295" i="11"/>
  <c r="I580" i="12"/>
  <c r="J532" i="12"/>
  <c r="L532" i="12" s="1"/>
  <c r="J25" i="12"/>
  <c r="L25" i="12" s="1"/>
  <c r="J146" i="12"/>
  <c r="L146" i="12" s="1"/>
  <c r="J461" i="12"/>
  <c r="J460" i="12" s="1"/>
  <c r="Z388" i="11"/>
  <c r="Z15" i="11"/>
  <c r="J280" i="12"/>
  <c r="J279" i="12" s="1"/>
  <c r="J346" i="12"/>
  <c r="J345" i="12" s="1"/>
  <c r="J44" i="12"/>
  <c r="J43" i="12" s="1"/>
  <c r="Z460" i="11"/>
  <c r="J738" i="12"/>
  <c r="J737" i="12" s="1"/>
  <c r="O11" i="11"/>
  <c r="J659" i="12"/>
  <c r="J658" i="12" s="1"/>
  <c r="J62" i="12"/>
  <c r="J61" i="12" s="1"/>
  <c r="J581" i="12"/>
  <c r="L581" i="12" s="1"/>
  <c r="AS11" i="11"/>
  <c r="J321" i="12"/>
  <c r="L321" i="12" s="1"/>
  <c r="J489" i="12"/>
  <c r="J488" i="12" s="1"/>
  <c r="J569" i="12"/>
  <c r="J568" i="12" s="1"/>
  <c r="J309" i="12"/>
  <c r="L309" i="12" s="1"/>
  <c r="J546" i="12"/>
  <c r="L546" i="12" s="1"/>
  <c r="J88" i="12"/>
  <c r="J87" i="12" s="1"/>
  <c r="J71" i="12"/>
  <c r="J70" i="12" s="1"/>
  <c r="Z308" i="11"/>
  <c r="J516" i="12"/>
  <c r="J24" i="12"/>
  <c r="X11" i="11"/>
  <c r="Z516" i="11"/>
  <c r="Z279" i="11"/>
  <c r="AW11" i="11"/>
  <c r="H11" i="12"/>
  <c r="Z437" i="11"/>
  <c r="Z216" i="11"/>
  <c r="I43" i="12"/>
  <c r="I11" i="12" s="1"/>
  <c r="Z658" i="11"/>
  <c r="Z488" i="11"/>
  <c r="Z367" i="11"/>
  <c r="J685" i="12"/>
  <c r="J16" i="12"/>
  <c r="Z588" i="11"/>
  <c r="Z159" i="11"/>
  <c r="Z320" i="11"/>
  <c r="Z332" i="11"/>
  <c r="L288" i="12"/>
  <c r="Z43" i="11"/>
  <c r="Y11" i="11"/>
  <c r="Z580" i="11"/>
  <c r="Z608" i="11"/>
  <c r="Z61" i="11"/>
  <c r="Z247" i="11"/>
  <c r="Z737" i="11"/>
  <c r="Z499" i="11"/>
  <c r="Z24" i="11"/>
  <c r="Z531" i="11"/>
  <c r="J624" i="12"/>
  <c r="J500" i="12"/>
  <c r="J160" i="12"/>
  <c r="J609" i="12"/>
  <c r="J697" i="12"/>
  <c r="J185" i="12"/>
  <c r="Z640" i="11"/>
  <c r="Z568" i="11"/>
  <c r="L641" i="12"/>
  <c r="J296" i="12"/>
  <c r="Z87" i="11"/>
  <c r="J202" i="12"/>
  <c r="R11" i="11"/>
  <c r="Z345" i="11"/>
  <c r="Z427" i="11"/>
  <c r="Z409" i="11"/>
  <c r="BA11" i="11"/>
  <c r="Z70" i="11"/>
  <c r="Z259" i="11"/>
  <c r="N11" i="12"/>
  <c r="Z112" i="11"/>
  <c r="J11" i="11"/>
  <c r="L659" i="12" l="1"/>
  <c r="L44" i="12"/>
  <c r="L389" i="12"/>
  <c r="J320" i="12"/>
  <c r="L260" i="12"/>
  <c r="J531" i="12"/>
  <c r="L580" i="12"/>
  <c r="L145" i="12"/>
  <c r="L247" i="12"/>
  <c r="L545" i="12"/>
  <c r="L320" i="12"/>
  <c r="L531" i="12"/>
  <c r="L516" i="12"/>
  <c r="L24" i="12"/>
  <c r="L658" i="12"/>
  <c r="L640" i="12"/>
  <c r="L259" i="12"/>
  <c r="L308" i="12"/>
  <c r="L216" i="12"/>
  <c r="L461" i="12"/>
  <c r="L368" i="12"/>
  <c r="J216" i="12"/>
  <c r="L346" i="12"/>
  <c r="L438" i="12"/>
  <c r="L113" i="12"/>
  <c r="L333" i="12"/>
  <c r="J545" i="12"/>
  <c r="J580" i="12"/>
  <c r="L410" i="12"/>
  <c r="L738" i="12"/>
  <c r="J145" i="12"/>
  <c r="J247" i="12"/>
  <c r="L428" i="12"/>
  <c r="L589" i="12"/>
  <c r="L280" i="12"/>
  <c r="L489" i="12"/>
  <c r="L569" i="12"/>
  <c r="L62" i="12"/>
  <c r="L88" i="12"/>
  <c r="L71" i="12"/>
  <c r="Z11" i="11"/>
  <c r="J308" i="12"/>
  <c r="J295" i="12"/>
  <c r="L296" i="12"/>
  <c r="J696" i="12"/>
  <c r="L697" i="12"/>
  <c r="J159" i="12"/>
  <c r="L160" i="12"/>
  <c r="J684" i="12"/>
  <c r="L685" i="12"/>
  <c r="J201" i="12"/>
  <c r="L202" i="12"/>
  <c r="J608" i="12"/>
  <c r="L609" i="12"/>
  <c r="J499" i="12"/>
  <c r="L500" i="12"/>
  <c r="J15" i="12"/>
  <c r="L16" i="12"/>
  <c r="J184" i="12"/>
  <c r="L185" i="12"/>
  <c r="J623" i="12"/>
  <c r="L624" i="12"/>
  <c r="L43" i="12" l="1"/>
  <c r="L388" i="12"/>
  <c r="L499" i="12"/>
  <c r="L159" i="12"/>
  <c r="L70" i="12"/>
  <c r="L460" i="12"/>
  <c r="L623" i="12"/>
  <c r="L608" i="12"/>
  <c r="L684" i="12"/>
  <c r="L696" i="12"/>
  <c r="L568" i="12"/>
  <c r="L427" i="12"/>
  <c r="L409" i="12"/>
  <c r="L112" i="12"/>
  <c r="L367" i="12"/>
  <c r="L201" i="12"/>
  <c r="L488" i="12"/>
  <c r="P640" i="12"/>
  <c r="P516" i="12"/>
  <c r="L87" i="12"/>
  <c r="L279" i="12"/>
  <c r="L345" i="12"/>
  <c r="L184" i="12"/>
  <c r="L295" i="12"/>
  <c r="L437" i="12"/>
  <c r="P308" i="12"/>
  <c r="P320" i="12"/>
  <c r="P145" i="12"/>
  <c r="L15" i="12"/>
  <c r="L61" i="12"/>
  <c r="L588" i="12"/>
  <c r="L737" i="12"/>
  <c r="L332" i="12"/>
  <c r="P216" i="12"/>
  <c r="P259" i="12"/>
  <c r="P658" i="12"/>
  <c r="P24" i="12"/>
  <c r="P531" i="12"/>
  <c r="P545" i="12"/>
  <c r="P247" i="12"/>
  <c r="P580" i="12"/>
  <c r="J11" i="12"/>
  <c r="P388" i="12" l="1"/>
  <c r="P43" i="12"/>
  <c r="P15" i="12"/>
  <c r="L11" i="12"/>
  <c r="P61" i="12"/>
  <c r="P437" i="12"/>
  <c r="P184" i="12"/>
  <c r="P279" i="12"/>
  <c r="P488" i="12"/>
  <c r="P367" i="12"/>
  <c r="P409" i="12"/>
  <c r="P568" i="12"/>
  <c r="P684" i="12"/>
  <c r="P623" i="12"/>
  <c r="P460" i="12"/>
  <c r="P159" i="12"/>
  <c r="P737" i="12"/>
  <c r="P332" i="12"/>
  <c r="P588" i="12"/>
  <c r="P295" i="12"/>
  <c r="P345" i="12"/>
  <c r="P87" i="12"/>
  <c r="P201" i="12"/>
  <c r="P112" i="12"/>
  <c r="P427" i="12"/>
  <c r="P696" i="12"/>
  <c r="P608" i="12"/>
  <c r="P70" i="12"/>
  <c r="P499" i="12"/>
  <c r="P11" i="12" l="1"/>
</calcChain>
</file>

<file path=xl/sharedStrings.xml><?xml version="1.0" encoding="utf-8"?>
<sst xmlns="http://schemas.openxmlformats.org/spreadsheetml/2006/main" count="12600" uniqueCount="917">
  <si>
    <t>DADOS DA PRÉ-EXPANSÃO</t>
  </si>
  <si>
    <t>Crescimento de Matrículas</t>
  </si>
  <si>
    <t>Composição da Matriz da Pré-Expansão</t>
  </si>
  <si>
    <t>Valor Mínimo Pré-Expansão (Piso)</t>
  </si>
  <si>
    <t>Limite máximo de complementação</t>
  </si>
  <si>
    <t>DADOS DA EXPANSÃO</t>
  </si>
  <si>
    <t>Piso para Expansão</t>
  </si>
  <si>
    <t>Piso para Expansão Agrícola</t>
  </si>
  <si>
    <t>Piso para Expansão Capital</t>
  </si>
  <si>
    <t>Piso para Campus Avançado</t>
  </si>
  <si>
    <t>Valor da Matrícula Total</t>
  </si>
  <si>
    <t>DADOS DA REITORIA</t>
  </si>
  <si>
    <t>Piso</t>
  </si>
  <si>
    <t>Complemento por campus</t>
  </si>
  <si>
    <t>DADOS DE ASSISTÊNCIA ESTUDANTIL</t>
  </si>
  <si>
    <t>Assistência Estudantil Presencial</t>
  </si>
  <si>
    <t>Assistência Estudantil RIP</t>
  </si>
  <si>
    <t>Assistência Estudantil EAD</t>
  </si>
  <si>
    <t>Total da Assistência Estudantil</t>
  </si>
  <si>
    <t>DADOS DE EDUCAÇÃO A DISTÂNCIA</t>
  </si>
  <si>
    <t>Valor Proposto</t>
  </si>
  <si>
    <t>Distribuição Linear (10%)</t>
  </si>
  <si>
    <t>Distribuição por Aluno (90%)</t>
  </si>
  <si>
    <t>DADOS DE EXTENSÃO, PESQUISA E INOVAÇÃO</t>
  </si>
  <si>
    <t>Valor Proposto para Extensão</t>
  </si>
  <si>
    <t>Distribuição por IF (50%)</t>
  </si>
  <si>
    <t>Distribuição por Campus (50%)</t>
  </si>
  <si>
    <t>Valor Proposto para Pesquisa</t>
  </si>
  <si>
    <t>Distribuição Linear (50%)</t>
  </si>
  <si>
    <t>Valor Proposto para Inovação</t>
  </si>
  <si>
    <t>Percentual - cálculo da Anuidade CONIF</t>
  </si>
  <si>
    <t>v 2.3</t>
  </si>
  <si>
    <t>PRÉ-EXPANSÃO</t>
  </si>
  <si>
    <t>EXPANSÃO</t>
  </si>
  <si>
    <t>REITORIA</t>
  </si>
  <si>
    <t>Educação a Distância</t>
  </si>
  <si>
    <t>ASSISTÊNCIA ESTUDANTIL</t>
  </si>
  <si>
    <t>EXTENSÃO, PESQUISA APLICADA E INOVAÇÃO</t>
  </si>
  <si>
    <t>UF</t>
  </si>
  <si>
    <t>Instituição</t>
  </si>
  <si>
    <t xml:space="preserve">Categoria </t>
  </si>
  <si>
    <r>
      <t xml:space="preserve">MTP
</t>
    </r>
    <r>
      <rPr>
        <sz val="8"/>
        <color rgb="FF000000"/>
        <rFont val="Calibri"/>
      </rPr>
      <t>Matriculas Totais dos cursos Presenciais</t>
    </r>
  </si>
  <si>
    <t>FRAÇÃO GERAL
Pré-Expansão</t>
  </si>
  <si>
    <t>Pré-Expansão
ainda sem 
complemento</t>
  </si>
  <si>
    <t>Complemento
para a  
Pré-Expansão</t>
  </si>
  <si>
    <t>Piso para Expansão
ainda sem 
complemento</t>
  </si>
  <si>
    <t>Complemento
da Expansão
Matriculas Totais</t>
  </si>
  <si>
    <t>Quantidade
de Campus
(P, E, EC, EA, ECA)</t>
  </si>
  <si>
    <r>
      <t xml:space="preserve">MTD
</t>
    </r>
    <r>
      <rPr>
        <sz val="8"/>
        <color rgb="FF000000"/>
        <rFont val="Calibri"/>
      </rPr>
      <t>Matriculas Totais dos cursos a Distância</t>
    </r>
  </si>
  <si>
    <t>FRAÇÃO GERAL
Educação a Distância</t>
  </si>
  <si>
    <t>Distribuição por Aluno</t>
  </si>
  <si>
    <t>Distribuição Linear</t>
  </si>
  <si>
    <r>
      <t xml:space="preserve">QACP
</t>
    </r>
    <r>
      <rPr>
        <sz val="8"/>
        <color rgb="FF000000"/>
        <rFont val="Calibri"/>
      </rPr>
      <t>Quantidade de alunos nos cursos Presenciais</t>
    </r>
  </si>
  <si>
    <t>IDH do Município</t>
  </si>
  <si>
    <t>IDH Ponderado</t>
  </si>
  <si>
    <t>Fator de Potencialização do IDH =(IDH-IDH médio)*1,585</t>
  </si>
  <si>
    <t>Recursos a serem disponibilizados por aluno (R$)</t>
  </si>
  <si>
    <r>
      <t xml:space="preserve">QRIP
</t>
    </r>
    <r>
      <rPr>
        <sz val="8"/>
        <color rgb="FF000000"/>
        <rFont val="Calibri"/>
      </rPr>
      <t>Quantidade de alunos em Regime de Internato Pleno</t>
    </r>
  </si>
  <si>
    <r>
      <t xml:space="preserve">QEAD/4
</t>
    </r>
    <r>
      <rPr>
        <sz val="8"/>
        <color rgb="FF000000"/>
        <rFont val="Calibri"/>
      </rPr>
      <t>Quantidade de alunos nos cursos a Distância/4</t>
    </r>
  </si>
  <si>
    <t>Extensão
Distribuição por IF</t>
  </si>
  <si>
    <t>Extensão
Distribuição por Campus</t>
  </si>
  <si>
    <t>Pesquisa
Distribuição por IF</t>
  </si>
  <si>
    <t>Pesquisa
Distribuição por Campus</t>
  </si>
  <si>
    <t>Inovação
Distribuição por IF</t>
  </si>
  <si>
    <t>Inovação
Distribuição por Campus</t>
  </si>
  <si>
    <t>Maior IDH</t>
  </si>
  <si>
    <t>Menor</t>
  </si>
  <si>
    <t>TOTAIS PARA TODA A REDE</t>
  </si>
  <si>
    <t>Maior/Menor</t>
  </si>
  <si>
    <t>Médio</t>
  </si>
  <si>
    <t>Menor IDH</t>
  </si>
  <si>
    <t>Maior</t>
  </si>
  <si>
    <t>AC</t>
  </si>
  <si>
    <t>INSTITUTO FEDERAL DO ACRE</t>
  </si>
  <si>
    <t>T</t>
  </si>
  <si>
    <t>R</t>
  </si>
  <si>
    <t>CAMPUS AVANCADO RIO BRANCO BAIXADA SOL</t>
  </si>
  <si>
    <t>ECA</t>
  </si>
  <si>
    <t>CAMPUS CRUZEIRO DO SUL</t>
  </si>
  <si>
    <t>P</t>
  </si>
  <si>
    <t>CAMPUS RIO BRANCO</t>
  </si>
  <si>
    <t>CAMPUS SENA MADUREIRA</t>
  </si>
  <si>
    <t>CAMPUS TARAUACA</t>
  </si>
  <si>
    <t>E</t>
  </si>
  <si>
    <t>CAMPUS XAPURI</t>
  </si>
  <si>
    <t>AL</t>
  </si>
  <si>
    <t>INSTITUTO FEDERAL DE ALAGOAS</t>
  </si>
  <si>
    <t>CAMPUS ARAPIRACA</t>
  </si>
  <si>
    <t>CAMPUS AVANCADO MACEIO BENEDITO BENTES</t>
  </si>
  <si>
    <t>CAMPUS BATALHA</t>
  </si>
  <si>
    <t>CAMPUS CORURIPE</t>
  </si>
  <si>
    <t>CAMPUS MACEIO</t>
  </si>
  <si>
    <t>CAMPUS MARAGOGI</t>
  </si>
  <si>
    <t>CAMPUS MARECHAL DEODORO</t>
  </si>
  <si>
    <t>CAMPUS MURICI</t>
  </si>
  <si>
    <t>CAMPUS PALMEIRA DOS INDIOS</t>
  </si>
  <si>
    <t>CAMPUS PENEDO</t>
  </si>
  <si>
    <t>CAMPUS PIRANHAS</t>
  </si>
  <si>
    <t>CAMPUS RIO LARGO</t>
  </si>
  <si>
    <t>CAMPUS SANTANA DO IPANEMA</t>
  </si>
  <si>
    <t>CAMPUS SAO MIGUEL DOS CAMPOS</t>
  </si>
  <si>
    <t>CAMPUS SATUBA</t>
  </si>
  <si>
    <t>CAMPUS VIÇOSA</t>
  </si>
  <si>
    <t>AM</t>
  </si>
  <si>
    <t>INSTITUTO FEDERAL DO AMAZONAS</t>
  </si>
  <si>
    <t>CAMPUS AVANCADO MANACAPURU</t>
  </si>
  <si>
    <t>CAMPUS COARI</t>
  </si>
  <si>
    <t>CAMPUS EIRUNEPE</t>
  </si>
  <si>
    <t>CAMPUS HUMAITA</t>
  </si>
  <si>
    <t>CAMPUS ITACOATIARA</t>
  </si>
  <si>
    <t>CAMPUS LABREA</t>
  </si>
  <si>
    <t>CAMPUS MANAUS CENTRO</t>
  </si>
  <si>
    <t>CAMPUS MANAUS DISTRITO INDUSTRIAL</t>
  </si>
  <si>
    <t>CAMPUS MANAUS ZONA LESTE</t>
  </si>
  <si>
    <t>CAMPUS MAUES</t>
  </si>
  <si>
    <t>CAMPUS PARINTINS</t>
  </si>
  <si>
    <t>CAMPUS PRESIDENTE FIGUEIREDO</t>
  </si>
  <si>
    <t>CAMPUS SAO GABRIEL DA CACHOEIRA</t>
  </si>
  <si>
    <t>CAMPUS TABATINGA</t>
  </si>
  <si>
    <t>CAMPUS TEFE</t>
  </si>
  <si>
    <t>AP</t>
  </si>
  <si>
    <t>INSTITUTO FEDERAL DO AMAPA</t>
  </si>
  <si>
    <t>CAMPUS AVANCADO OIAPOQUE</t>
  </si>
  <si>
    <t>CAMPUS LARANJAL DO JARI</t>
  </si>
  <si>
    <t>CAMPUS MACAPA</t>
  </si>
  <si>
    <t>CAMPUS PORTO GRANDE</t>
  </si>
  <si>
    <t>EA</t>
  </si>
  <si>
    <t>CAMPUS SANTANA</t>
  </si>
  <si>
    <t>CENTRO DE REFERÊNCIA PEDRA BRANCA DO AMAPARI</t>
  </si>
  <si>
    <t>ECR</t>
  </si>
  <si>
    <t>BA</t>
  </si>
  <si>
    <t>INSTITUTO FEDERAL BAIANO</t>
  </si>
  <si>
    <t>CAMPUS ALAGOINHAS</t>
  </si>
  <si>
    <t>CAMPUS BOM JESUS DA LAPA</t>
  </si>
  <si>
    <t>CAMPUS CATU</t>
  </si>
  <si>
    <t>CAMPUS GOVERNADOR MANGABEIRA</t>
  </si>
  <si>
    <t>CAMPUS GUANAMBI</t>
  </si>
  <si>
    <t>CAMPUS ITABERABA</t>
  </si>
  <si>
    <t>CAMPUS ITAPETINGA</t>
  </si>
  <si>
    <t>CAMPUS SANTA INES</t>
  </si>
  <si>
    <t>CAMPUS SENHOR DO BONFIM</t>
  </si>
  <si>
    <t>CAMPUS SERRINHA</t>
  </si>
  <si>
    <t>CAMPUS TEIXEIRA DE FREITAS</t>
  </si>
  <si>
    <t>CAMPUS URUCUCA</t>
  </si>
  <si>
    <t>CAMPUS VALENCA</t>
  </si>
  <si>
    <t>CAMPUS XIQUE-XIQUE</t>
  </si>
  <si>
    <t>INSTITUTO FEDERAL DA BAHIA</t>
  </si>
  <si>
    <t>CAMPUS AVANÇADO UBAITABA</t>
  </si>
  <si>
    <t>CAMPUS BARREIRAS</t>
  </si>
  <si>
    <t>CAMPUS BRUMADO</t>
  </si>
  <si>
    <t>CAMPUS CAMACARI</t>
  </si>
  <si>
    <t>CAMPUS EUCLIDES DA CUNHA</t>
  </si>
  <si>
    <t>CAMPUS EUNAPOLIS</t>
  </si>
  <si>
    <t>CAMPUS FEIRA DE SANTANA</t>
  </si>
  <si>
    <t>CAMPUS ILHEUS</t>
  </si>
  <si>
    <t>CAMPUS IRECE</t>
  </si>
  <si>
    <t>CAMPUS JACOBINA</t>
  </si>
  <si>
    <t>CAMPUS JEQUIE</t>
  </si>
  <si>
    <t>CAMPUS JUAZEIRO</t>
  </si>
  <si>
    <t>CAMPUS LAURO DE FREITAS</t>
  </si>
  <si>
    <t>CAMPUS PAULO AFONSO</t>
  </si>
  <si>
    <t>CAMPUS PORTO SEGURO</t>
  </si>
  <si>
    <t>CAMPUS SALVADOR</t>
  </si>
  <si>
    <t>CAMPUS SANTO AMARO</t>
  </si>
  <si>
    <t>CAMPUS SANTO ANTONIO DE JESUS</t>
  </si>
  <si>
    <t>CAMPUS SEABRA</t>
  </si>
  <si>
    <t>CAMPUS SIMOES FILHO</t>
  </si>
  <si>
    <t>CAMPUS VALENÇA TENTO</t>
  </si>
  <si>
    <t>CAMPUS VITORIA DA CONQUISTA</t>
  </si>
  <si>
    <t>CE</t>
  </si>
  <si>
    <t>INSTITUTO FEDERAL DO CEARA</t>
  </si>
  <si>
    <t>CAMPUS ACARAU</t>
  </si>
  <si>
    <t>CAMPUS ARACATI</t>
  </si>
  <si>
    <t>CAMPUS AVANCADO GUARAMIRANGA</t>
  </si>
  <si>
    <t>CAMPUS AVANCADO JAGUARUANA</t>
  </si>
  <si>
    <t>CAMPUS AVANCADO PECEM</t>
  </si>
  <si>
    <t>CAMPUS BATURITE</t>
  </si>
  <si>
    <t>CAMPUS BOA VIAGEM</t>
  </si>
  <si>
    <t>CAMPUS CAMOCIM</t>
  </si>
  <si>
    <t>CAMPUS CANINDE</t>
  </si>
  <si>
    <t>CAMPUS CAUCAIA</t>
  </si>
  <si>
    <t>CAMPUS CEDRO</t>
  </si>
  <si>
    <t>CAMPUS CRATEUS</t>
  </si>
  <si>
    <t>CAMPUS CRATO</t>
  </si>
  <si>
    <t>CAMPUS FORTALEZA</t>
  </si>
  <si>
    <t>CAMPUS HORIZONTE</t>
  </si>
  <si>
    <t>CAMPUS IGUATU</t>
  </si>
  <si>
    <t>CAMPUS ITAPIPOCA</t>
  </si>
  <si>
    <t>CAMPUS JAGUARIBE</t>
  </si>
  <si>
    <t>CAMPUS JUAZEIRO DO NORTE</t>
  </si>
  <si>
    <t>CAMPUS LIMOEIRO DO NORTE</t>
  </si>
  <si>
    <t>CAMPUS MARACANAU</t>
  </si>
  <si>
    <t>CAMPUS MORADA NOVA</t>
  </si>
  <si>
    <t>CAMPUS PARACURU</t>
  </si>
  <si>
    <t>CAMPUS QUIXADA</t>
  </si>
  <si>
    <t>CAMPUS SOBRAL</t>
  </si>
  <si>
    <t>CAMPUS TABULEIRO DO NORTE</t>
  </si>
  <si>
    <t>CAMPUS TAUA</t>
  </si>
  <si>
    <t>CAMPUS TIANGUA</t>
  </si>
  <si>
    <t>CAMPUS UBAJARA</t>
  </si>
  <si>
    <t>CAMPUS UMIRIM</t>
  </si>
  <si>
    <t>DF</t>
  </si>
  <si>
    <t>INSTITUTO FEDERAL DE BRASILIA</t>
  </si>
  <si>
    <t>CAMPUS AVANÇADO SOBRADINHO</t>
  </si>
  <si>
    <t>CAMPUS BRASILIA</t>
  </si>
  <si>
    <t>CAMPUS CEILANDIA</t>
  </si>
  <si>
    <t>CAMPUS ESTRUTURAL</t>
  </si>
  <si>
    <t>CAMPUS GAMA</t>
  </si>
  <si>
    <t>CAMPUS PLANALTINA</t>
  </si>
  <si>
    <t>CAMPUS RIACHO FUNDO</t>
  </si>
  <si>
    <t>CAMPUS SAMAMBAIA</t>
  </si>
  <si>
    <t>CAMPUS SAO SEBASTIAO</t>
  </si>
  <si>
    <t>CAMPUS TAGUATINGA</t>
  </si>
  <si>
    <t>CAMPUS TAGUATINGA CENTRO</t>
  </si>
  <si>
    <t>ES</t>
  </si>
  <si>
    <t>INSTITUTO FEDERAL DO ESPIRITO SANTO</t>
  </si>
  <si>
    <t>CAMPUS ALEGRE</t>
  </si>
  <si>
    <t>CAMPUS ARACRUZ</t>
  </si>
  <si>
    <t>CAMPUS AVANCADO VIANA</t>
  </si>
  <si>
    <t>CAMPUS BARRA DE SAO FRANCISCO</t>
  </si>
  <si>
    <t>CAMPUS CACHOEIRO DE ITAPEMIRIM</t>
  </si>
  <si>
    <t>CAMPUS CARIACICA</t>
  </si>
  <si>
    <t>CAMPUS CENTRO SERRANO</t>
  </si>
  <si>
    <t>CAMPUS COLATINA</t>
  </si>
  <si>
    <t>CAMPUS GUARAPARI</t>
  </si>
  <si>
    <t>CAMPUS IBATIBA</t>
  </si>
  <si>
    <t>CAMPUS ITAPINA</t>
  </si>
  <si>
    <t>CAMPUS LINHARES</t>
  </si>
  <si>
    <t>CAMPUS MONTANHA</t>
  </si>
  <si>
    <t>CAMPUS NOVA VENECIA</t>
  </si>
  <si>
    <t>CAMPUS PIUMA</t>
  </si>
  <si>
    <t>CAMPUS SANTA TERESA</t>
  </si>
  <si>
    <t>CAMPUS SAO MATEUS</t>
  </si>
  <si>
    <t>CAMPUS SERRA</t>
  </si>
  <si>
    <t>CAMPUS VENDA NOVA DO IMIGRANTE</t>
  </si>
  <si>
    <t>CAMPUS VILA VELHA</t>
  </si>
  <si>
    <t>CAMPUS VITORIA</t>
  </si>
  <si>
    <t>CENTRO DE REFERÊNCIA EM FORMAÇÃO E EM EDUCAÇÃO A DISTÂNCIA</t>
  </si>
  <si>
    <t>GO</t>
  </si>
  <si>
    <t>INSTITUTO FEDERAL DE GOIAS</t>
  </si>
  <si>
    <t>CAMPUS AGUAS LINDAS DE GOIAS</t>
  </si>
  <si>
    <t>CAMPUS ANAPOLIS</t>
  </si>
  <si>
    <t>CAMPUS APARECIDA DE GOIANIA</t>
  </si>
  <si>
    <t>CAMPUS CIDADE DE GOIAS</t>
  </si>
  <si>
    <t>CAMPUS FORMOSA</t>
  </si>
  <si>
    <t>CAMPUS GOIANIA</t>
  </si>
  <si>
    <t>CAMPUS GOIANIA OESTE</t>
  </si>
  <si>
    <t>CAMPUS INHUMAS</t>
  </si>
  <si>
    <t>CAMPUS ITUMBIARA</t>
  </si>
  <si>
    <t>CAMPUS JATAI</t>
  </si>
  <si>
    <t>CAMPUS LUZIANIA</t>
  </si>
  <si>
    <t>CAMPUS SENADOR CANEDO</t>
  </si>
  <si>
    <t>CAMPUS URUACU</t>
  </si>
  <si>
    <t>CAMPUS VALPARAISO DE GOIAS</t>
  </si>
  <si>
    <t>INSTITUTO FEDERAL GOIANO</t>
  </si>
  <si>
    <t>CAMPUS AVANCADO CATALAO</t>
  </si>
  <si>
    <t>CAMPUS AVANCADO CRISTALINA</t>
  </si>
  <si>
    <t>CAMPUS AVANCADO HIDROLANDIA</t>
  </si>
  <si>
    <t>CAMPUS AVANCADO IPAMERI</t>
  </si>
  <si>
    <t>CAMPUS CAMPOS BELOS</t>
  </si>
  <si>
    <t>CAMPUS CERES</t>
  </si>
  <si>
    <t>CAMPUS IPORA</t>
  </si>
  <si>
    <t>CAMPUS MORRINHOS</t>
  </si>
  <si>
    <t>CAMPUS POSSE</t>
  </si>
  <si>
    <t>CAMPUS RIO VERDE</t>
  </si>
  <si>
    <t>CAMPUS TRINDADE</t>
  </si>
  <si>
    <t>CAMPUS URUTAI</t>
  </si>
  <si>
    <t>MA</t>
  </si>
  <si>
    <t>INSTITUTO FEDERAL DO MARANHAO</t>
  </si>
  <si>
    <t>CAMPUS ACAILANDIA</t>
  </si>
  <si>
    <t>CAMPUS ALCANTARA</t>
  </si>
  <si>
    <t>CAMPUS ARAIOSES</t>
  </si>
  <si>
    <t>CAMPUS AVANCADO CAROLINA</t>
  </si>
  <si>
    <t>CAMPUS AVANCADO PORTO FRANCO</t>
  </si>
  <si>
    <t>CAMPUS AVANCADO ROSARIO</t>
  </si>
  <si>
    <t>CAMPUS BACABAL</t>
  </si>
  <si>
    <t>CAMPUS BARRA DO CORDA</t>
  </si>
  <si>
    <t>CAMPUS BARREIRINHAS</t>
  </si>
  <si>
    <t>CAMPUS BURITICUPU</t>
  </si>
  <si>
    <t>CAMPUS CAXIAS</t>
  </si>
  <si>
    <t>CAMPUS CODO</t>
  </si>
  <si>
    <t>CAMPUS COELHO NETO</t>
  </si>
  <si>
    <t>CAMPUS GRAJAU</t>
  </si>
  <si>
    <t>CAMPUS IMPERATRIZ</t>
  </si>
  <si>
    <t>CAMPUS ITAPECURU MIRIM</t>
  </si>
  <si>
    <t>CAMPUS PEDREIRAS</t>
  </si>
  <si>
    <t>CAMPUS PINHEIRO</t>
  </si>
  <si>
    <t>CAMPUS SAO JOAO DOS PATOS</t>
  </si>
  <si>
    <t>CAMPUS SAO JOSE DE RIBAMAR</t>
  </si>
  <si>
    <t>CAMPUS SAO LUIS CENTRO HISTORICO</t>
  </si>
  <si>
    <t>CAMPUS SAO LUIS MARACANA</t>
  </si>
  <si>
    <t>CAMPUS SAO LUIS MONTE CASTELO</t>
  </si>
  <si>
    <t>CAMPUS SAO RAIMUNDO DAS MANGABEIRAS</t>
  </si>
  <si>
    <t>CAMPUS TIMON</t>
  </si>
  <si>
    <t>CAMPUS VIANA</t>
  </si>
  <si>
    <t>CAMPUS ZE DOCA</t>
  </si>
  <si>
    <t>MG</t>
  </si>
  <si>
    <t>CEFET MG</t>
  </si>
  <si>
    <t>CAMPUS ARAXÁ</t>
  </si>
  <si>
    <t>CAMPUS BELO HORIZONTE</t>
  </si>
  <si>
    <t>CAMPUS CONTAGEM</t>
  </si>
  <si>
    <t>CAMPUS CURVELO</t>
  </si>
  <si>
    <t>CAMPUS DIVINOPOLIS</t>
  </si>
  <si>
    <t>CAMPUS LEOPOLDINA</t>
  </si>
  <si>
    <t>CAMPUS NEPOMUCENO</t>
  </si>
  <si>
    <t>CAMPUS TIMOTEO</t>
  </si>
  <si>
    <t>CAMPUS VARGINHA</t>
  </si>
  <si>
    <t>INSTITUTO FEDERAL DE MINAS GERAIS</t>
  </si>
  <si>
    <t>CAMPUS AVANCADO ARCOS</t>
  </si>
  <si>
    <t>CAMPUS AVANCADO CONSELHEIRO LAFAIETE</t>
  </si>
  <si>
    <t>CAMPUS AVANCADO IPATINGA</t>
  </si>
  <si>
    <t>CAMPUS AVANÇADO ITABIRITO</t>
  </si>
  <si>
    <t>CAMPUS AVANCADO PIUMHI</t>
  </si>
  <si>
    <t>CAMPUS AVANCADO PONTE NOVA</t>
  </si>
  <si>
    <t>CAMPUS BAMBUI</t>
  </si>
  <si>
    <t>CAMPUS BETIM</t>
  </si>
  <si>
    <t>CAMPUS CONGONHAS</t>
  </si>
  <si>
    <t>CAMPUS FORMIGA</t>
  </si>
  <si>
    <t>CAMPUS GOVERNADOR VALADARES</t>
  </si>
  <si>
    <t>CAMPUS OURO BRANCO</t>
  </si>
  <si>
    <t>CAMPUS OURO PRETO</t>
  </si>
  <si>
    <t>CAMPUS RIBEIRAO DAS NEVES</t>
  </si>
  <si>
    <t>CAMPUS SABARA</t>
  </si>
  <si>
    <t>CAMPUS SANTA LUZIA</t>
  </si>
  <si>
    <t>CAMPUS SAO JOAO EVANGELISTA</t>
  </si>
  <si>
    <t>INSTITUTO FEDERAL DO NORTE DE MINAS GERAIS</t>
  </si>
  <si>
    <t>CAMPUS ALMENARA</t>
  </si>
  <si>
    <t>CAMPUS ARACUAI</t>
  </si>
  <si>
    <t>CAMPUS ARINOS</t>
  </si>
  <si>
    <t>CAMPUS AVANCADO JANAUBA</t>
  </si>
  <si>
    <t>CAMPUS AVANCADO PORTEIRINHA</t>
  </si>
  <si>
    <t>CAMPUS DIAMANTINA</t>
  </si>
  <si>
    <t>CAMPUS JANUARIA</t>
  </si>
  <si>
    <t>CAMPUS MONTES CLAROS</t>
  </si>
  <si>
    <t>CAMPUS PIRAPORA</t>
  </si>
  <si>
    <t>CAMPUS SALINAS</t>
  </si>
  <si>
    <t>CAMPUS TEOFILO OTONI</t>
  </si>
  <si>
    <t>CENTRO DE REFERENCIA CORINTO</t>
  </si>
  <si>
    <t>INSTITUTO FEDERAL DO SUDESTE DE MINAS GERAIS</t>
  </si>
  <si>
    <t>CAMPUS AVANCADO BOM SUCESSO</t>
  </si>
  <si>
    <t>CAMPUS AVANÇADO CATAGUASES</t>
  </si>
  <si>
    <t>CAMPUS AVANÇADO UBA</t>
  </si>
  <si>
    <t>CAMPUS BARBACENA</t>
  </si>
  <si>
    <t>CAMPUS JUIZ DE FORA</t>
  </si>
  <si>
    <t>CAMPUS MANHUACU</t>
  </si>
  <si>
    <t>CAMPUS MURIAE</t>
  </si>
  <si>
    <t>CAMPUS RIO POMBA</t>
  </si>
  <si>
    <t>CAMPUS SANTOS DUMONT</t>
  </si>
  <si>
    <t>CAMPUS SAO JOAO DEL REI</t>
  </si>
  <si>
    <t>INSTITUTO FEDERAL DO SUL MINAS GERAIS</t>
  </si>
  <si>
    <t>CAMPUS AVANCADO CARMO DE MINAS</t>
  </si>
  <si>
    <t>CAMPUS AVANCADO TRES CORACOES</t>
  </si>
  <si>
    <t>CAMPUS INCONFIDENTES</t>
  </si>
  <si>
    <t>CAMPUS MACHADO</t>
  </si>
  <si>
    <t>CAMPUS MUZAMBINHO</t>
  </si>
  <si>
    <t>CAMPUS PASSOS</t>
  </si>
  <si>
    <t>CAMPUS POCOS DE CALDAS</t>
  </si>
  <si>
    <t>CAMPUS POUSO ALEGRE</t>
  </si>
  <si>
    <t>CENTRO DE REFERENCIA ITANHANDU</t>
  </si>
  <si>
    <t>INSTITUTO FEDERAL DO TRIANGULO MINEIRO</t>
  </si>
  <si>
    <t>CAMPUS AVANCADO CAMPINA VERDE</t>
  </si>
  <si>
    <t>CAMPUS AVANCADO UBERABA PARQUE TECNOLOGICO</t>
  </si>
  <si>
    <t>CAMPUS ITUIUTABA</t>
  </si>
  <si>
    <t>CAMPUS PARACATU</t>
  </si>
  <si>
    <t>CAMPUS PATOS MINAS</t>
  </si>
  <si>
    <t>CAMPUS PATROCINIO</t>
  </si>
  <si>
    <t>CAMPUS UBERABA</t>
  </si>
  <si>
    <t>CAMPUS UBERLANDIA</t>
  </si>
  <si>
    <t>CAMPUS UBERLANDIA CENTRO</t>
  </si>
  <si>
    <t>MS</t>
  </si>
  <si>
    <t>INSTITUTO FEDERAL DE MATO GROSSO DO SUL</t>
  </si>
  <si>
    <t>CAMPUS AQUIDAUANA</t>
  </si>
  <si>
    <t>CAMPUS CAMPO GRANDE</t>
  </si>
  <si>
    <t>CAMPUS CORUMBA</t>
  </si>
  <si>
    <t>CAMPUS COXIM</t>
  </si>
  <si>
    <t>CAMPUS DOURADOS</t>
  </si>
  <si>
    <t>CAMPUS JARDIM</t>
  </si>
  <si>
    <t>CAMPUS NAVIRAI</t>
  </si>
  <si>
    <t>CAMPUS NOVA ANDRADINA</t>
  </si>
  <si>
    <t>CAMPUS PONTA PORA</t>
  </si>
  <si>
    <t>CAMPUS TRES LAGOAS</t>
  </si>
  <si>
    <t>MT</t>
  </si>
  <si>
    <t>INSTITUTO FEDERAL DE MATO GROSSO</t>
  </si>
  <si>
    <t>CAMPUS ALTA FLORESTA</t>
  </si>
  <si>
    <t>CAMPUS AVANCADO DIAMANTINO</t>
  </si>
  <si>
    <t>CAMPUS AVANCADO GUARANTA DO NORTE</t>
  </si>
  <si>
    <t>CAMPUS AVANCADO LUCAS DO RIO VERDE</t>
  </si>
  <si>
    <t>CAMPUS AVANCADO SINOP</t>
  </si>
  <si>
    <t>CAMPUS AVANCADO TANGARA DA SERRA</t>
  </si>
  <si>
    <t>CAMPUS BARRA DO GARCAS</t>
  </si>
  <si>
    <t>CAMPUS BELA VISTA</t>
  </si>
  <si>
    <t>CAMPUS CACERES</t>
  </si>
  <si>
    <t>CAMPUS CAMPO NOVO DO PARECIS</t>
  </si>
  <si>
    <t>CAMPUS CONFRESA</t>
  </si>
  <si>
    <t>CAMPUS CUIABA</t>
  </si>
  <si>
    <t>CAMPUS JUINA</t>
  </si>
  <si>
    <t>CAMPUS PONTES E LACERDA</t>
  </si>
  <si>
    <t>CAMPUS PRIMAVERA DO LESTE</t>
  </si>
  <si>
    <t>CAMPUS RONDONOPOLIS</t>
  </si>
  <si>
    <t>CAMPUS SAO VICENTE</t>
  </si>
  <si>
    <t>CAMPUS SORRISO</t>
  </si>
  <si>
    <t>CAMPUS VARZEA GRANDE</t>
  </si>
  <si>
    <t>PA</t>
  </si>
  <si>
    <t>INSTITUTO FEDERAL DO PARÁ</t>
  </si>
  <si>
    <t>CAMPUS ABAETETUBA</t>
  </si>
  <si>
    <t>CAMPUS ALTAMIRA</t>
  </si>
  <si>
    <t>CAMPUS ANANINDEUA</t>
  </si>
  <si>
    <t>CAMPUS AVANCADO VIGIA</t>
  </si>
  <si>
    <t>CAMPUS BELEM</t>
  </si>
  <si>
    <t>CAMPUS BRAGANCA</t>
  </si>
  <si>
    <t>CAMPUS BREVES</t>
  </si>
  <si>
    <t>CAMPUS CAMETA</t>
  </si>
  <si>
    <t>CAMPUS CASTANHAL</t>
  </si>
  <si>
    <t>CAMPUS CONCEICAO DO ARAGUAIA</t>
  </si>
  <si>
    <t>CAMPUS ITAITUBA</t>
  </si>
  <si>
    <t>CAMPUS MARABA INDUSTRIAL</t>
  </si>
  <si>
    <t>CAMPUS MARABA RURAL</t>
  </si>
  <si>
    <t>CAMPUS OBIDOS</t>
  </si>
  <si>
    <t>CAMPUS PARAGOMINAS</t>
  </si>
  <si>
    <t>CAMPUS PARAUAPEBAS</t>
  </si>
  <si>
    <t>CAMPUS SANTAREM</t>
  </si>
  <si>
    <t>CAMPUS TUCURUI</t>
  </si>
  <si>
    <t>PB</t>
  </si>
  <si>
    <t>INSTITUTO FEDERAL DA PARAIBA</t>
  </si>
  <si>
    <t>CAMPUS AVANCADO CABEDELO CENTRO</t>
  </si>
  <si>
    <t>CAMPUS AVANCADO JOAO PESSOA MANGABEIRA</t>
  </si>
  <si>
    <t>CAMPUS AVANCADO SOLEDADE</t>
  </si>
  <si>
    <t>CAMPUS CABEDELO</t>
  </si>
  <si>
    <t>CAMPUS CAJAZEIRAS</t>
  </si>
  <si>
    <t>CAMPUS CAMPINA GRANDE</t>
  </si>
  <si>
    <t>CAMPUS CATOLE DO ROCHA</t>
  </si>
  <si>
    <t>CAMPUS ESPERANCA</t>
  </si>
  <si>
    <t>CAMPUS GUARABIRA</t>
  </si>
  <si>
    <t>CAMPUS ITABAIANA</t>
  </si>
  <si>
    <t>CAMPUS ITAPORANGA</t>
  </si>
  <si>
    <t>CAMPUS JOAO PESSOA</t>
  </si>
  <si>
    <t>CAMPUS MONTEIRO</t>
  </si>
  <si>
    <t>CAMPUS PATOS</t>
  </si>
  <si>
    <t>CAMPUS PICUI</t>
  </si>
  <si>
    <t>CAMPUS PRINCESA ISABEL</t>
  </si>
  <si>
    <t>CAMPUS SANTA RITA</t>
  </si>
  <si>
    <t>CAMPUS SOUSA</t>
  </si>
  <si>
    <t>PE</t>
  </si>
  <si>
    <t>INSTITUTO FEDERAL DE PERNAMBUCO</t>
  </si>
  <si>
    <t>CAMPUS AFOGADOS DA INGAZEIRA</t>
  </si>
  <si>
    <t>CAMPUS BARREIROS</t>
  </si>
  <si>
    <t>CAMPUS BELO JARDIM</t>
  </si>
  <si>
    <t>CAMPUS CABO DE SANTO AGOSTINHO</t>
  </si>
  <si>
    <t>CAMPUS CARUARU</t>
  </si>
  <si>
    <t>CAMPUS GARANHUNS</t>
  </si>
  <si>
    <t>CAMPUS IGARASSU</t>
  </si>
  <si>
    <t>CAMPUS IPOJUCA</t>
  </si>
  <si>
    <t>CAMPUS JABOATAO DOS GUARARAPES</t>
  </si>
  <si>
    <t>CAMPUS OLINDA</t>
  </si>
  <si>
    <t>CAMPUS PALMARES</t>
  </si>
  <si>
    <t>CAMPUS PAULISTA</t>
  </si>
  <si>
    <t>CAMPUS PESQUEIRA</t>
  </si>
  <si>
    <t>CAMPUS RECIFE</t>
  </si>
  <si>
    <t>CAMPUS VITORIA DE SANTO ANTAO</t>
  </si>
  <si>
    <t>INSTITUTO FEDERAL DO SERTAO PERNAMBUCANO</t>
  </si>
  <si>
    <t>CAMPUS FLORESTA</t>
  </si>
  <si>
    <t>CAMPUS OURICURI</t>
  </si>
  <si>
    <t>CAMPUS PETROLINA</t>
  </si>
  <si>
    <t>CAMPUS PETROLINA ZONA RURAL</t>
  </si>
  <si>
    <t>CAMPUS SALGUEIRO</t>
  </si>
  <si>
    <t>CAMPUS SANTA MARIA DA BOA VISTA</t>
  </si>
  <si>
    <t>CAMPUS SERRA TALHADA</t>
  </si>
  <si>
    <t>PI</t>
  </si>
  <si>
    <t>INSTITUTO FEDERAL DO PIAUI</t>
  </si>
  <si>
    <t>CAMPUS ANGICAL DO PIAUI</t>
  </si>
  <si>
    <t>CAMPUS AVANÇADO JOSE DE FREITAS</t>
  </si>
  <si>
    <t>CAMPUS AVANCADO PIO IX</t>
  </si>
  <si>
    <t>CAMPUS AVANCADO TERESINA DIRCEU ARCOVERDE</t>
  </si>
  <si>
    <t>CAMPUS CAMPO MAIOR</t>
  </si>
  <si>
    <t>CAMPUS COCAL</t>
  </si>
  <si>
    <t>CAMPUS CORRENTE</t>
  </si>
  <si>
    <t>CAMPUS FLORIANO</t>
  </si>
  <si>
    <t>CAMPUS OEIRAS</t>
  </si>
  <si>
    <t>CAMPUS PARNAIBA</t>
  </si>
  <si>
    <t>CAMPUS PAULISTANA</t>
  </si>
  <si>
    <t>CAMPUS PEDRO II</t>
  </si>
  <si>
    <t>CAMPUS PICOS</t>
  </si>
  <si>
    <t>CAMPUS PIRIPIRI</t>
  </si>
  <si>
    <t>CAMPUS SAO JOAO DO PIAUI</t>
  </si>
  <si>
    <t>CAMPUS SAO RAIMUNDO NONATO</t>
  </si>
  <si>
    <t>CAMPUS TERESINA CENTRAL</t>
  </si>
  <si>
    <t>CAMPUS TERESINA ZONA SUL</t>
  </si>
  <si>
    <t>CAMPUS URUCUI</t>
  </si>
  <si>
    <t>CAMPUS VALENCA DO PIAUI</t>
  </si>
  <si>
    <t>PR</t>
  </si>
  <si>
    <t>INSTITUTO FEDERAL DO PARANA</t>
  </si>
  <si>
    <t>CAMPUS ASSIS CHATEAUBRIAND</t>
  </si>
  <si>
    <t>CAMPUS AVANCADO ASTORGA</t>
  </si>
  <si>
    <t>CAMPUS AVANCADO BARRACAO</t>
  </si>
  <si>
    <t>CAMPUS AVANCADO CORONEL VIVIDA</t>
  </si>
  <si>
    <t>CAMPUS AVANÇADO GOIOERE</t>
  </si>
  <si>
    <t>CAMPUS AVANCADO QUEDAS DO IGUACU</t>
  </si>
  <si>
    <t>CAMPUS CAMPO LARGO</t>
  </si>
  <si>
    <t>CAMPUS CAPANEMA</t>
  </si>
  <si>
    <t>CAMPUS CASCAVEL</t>
  </si>
  <si>
    <t>CAMPUS COLOMBO</t>
  </si>
  <si>
    <t>CAMPUS CURITIBA</t>
  </si>
  <si>
    <t>CAMPUS FOZ DO IGUACU</t>
  </si>
  <si>
    <t>CAMPUS IRATI</t>
  </si>
  <si>
    <t>CAMPUS IVAIPORA</t>
  </si>
  <si>
    <t>CAMPUS JACAREZINHO</t>
  </si>
  <si>
    <t>CAMPUS JAGUARIAIVA</t>
  </si>
  <si>
    <t>CAMPUS LONDRINA</t>
  </si>
  <si>
    <t>CAMPUS PALMAS</t>
  </si>
  <si>
    <t>CAMPUS PARANAGUA</t>
  </si>
  <si>
    <t>CAMPUS PARANAVAI</t>
  </si>
  <si>
    <t>CAMPUS PINHAIS</t>
  </si>
  <si>
    <t>CAMPUS PITANGA</t>
  </si>
  <si>
    <t>CAMPUS TELEMACO BORBA</t>
  </si>
  <si>
    <t>CAMPUS UMUARAMA</t>
  </si>
  <si>
    <t>CAMPUS UNIAO DA VITORIA</t>
  </si>
  <si>
    <t>RJ</t>
  </si>
  <si>
    <t>CEFET RJ</t>
  </si>
  <si>
    <t>CAMPUS ANGRA DOS REIS</t>
  </si>
  <si>
    <t>CAMPUS ITAGUAI</t>
  </si>
  <si>
    <t>CAMPUS MARACANA (SEDE)</t>
  </si>
  <si>
    <t>CAMPUS MARIA DA GRACA</t>
  </si>
  <si>
    <t>CAMPUS NOVA FRIBURGO</t>
  </si>
  <si>
    <t>CAMPUS NOVA IGUACU</t>
  </si>
  <si>
    <t>CAMPUS PETROPOLIS</t>
  </si>
  <si>
    <t>COLEGIO PEDRO II</t>
  </si>
  <si>
    <t>CAMPUS CENTRO</t>
  </si>
  <si>
    <t>CAMPUS DUQUE DE CAXIAS</t>
  </si>
  <si>
    <t>CAMPUS ENGENHO NOVO I</t>
  </si>
  <si>
    <t>CAMPUS ENGENHO NOVO II</t>
  </si>
  <si>
    <t>CAMPUS HUMAITA I</t>
  </si>
  <si>
    <t>CAMPUS HUMAITA II</t>
  </si>
  <si>
    <t>CAMPUS NITEROI</t>
  </si>
  <si>
    <t>CAMPUS REALENGO I</t>
  </si>
  <si>
    <t>CAMPUS REALENGO II</t>
  </si>
  <si>
    <t>CAMPUS SAO CRISTOVAO I</t>
  </si>
  <si>
    <t>CAMPUS SAO CRISTOVAO II</t>
  </si>
  <si>
    <t>CAMPUS SAO CRISTOVAO III</t>
  </si>
  <si>
    <t>CAMPUS TIJUCA I</t>
  </si>
  <si>
    <t>CAMPUS TIJUCA II</t>
  </si>
  <si>
    <t>INSTITUTO FEDERAL DO RIO DE JANEIRO</t>
  </si>
  <si>
    <t>CAMPUS ARRAIAL CABO</t>
  </si>
  <si>
    <t>CAMPUS AVANCADO MESQUITA</t>
  </si>
  <si>
    <t>CAMPUS AVANCADO RESENDE</t>
  </si>
  <si>
    <t>CAMPUS ENGENHEIRO PAULO DE FRONTIN</t>
  </si>
  <si>
    <t>CAMPUS NILOPOLIS</t>
  </si>
  <si>
    <t>CAMPUS PARACAMBI</t>
  </si>
  <si>
    <t>CAMPUS PINHEIRAL</t>
  </si>
  <si>
    <t>CAMPUS REALENGO</t>
  </si>
  <si>
    <t>CAMPUS RIO DE JANEIRO MARACANA</t>
  </si>
  <si>
    <t>CAMPUS SAO GONCALO</t>
  </si>
  <si>
    <t>CAMPUS VOLTA REDONDA</t>
  </si>
  <si>
    <t>INSTITUTO FEDERAL FLUMINENSE</t>
  </si>
  <si>
    <t>CAMPUS AVANCADO CAMBUCI</t>
  </si>
  <si>
    <t>CAMPUS AVANCADO MARICA</t>
  </si>
  <si>
    <t>CAMPUS AVANCADO SAO JOAO DA BARRA</t>
  </si>
  <si>
    <t>CAMPUS BOM JESUS DO ITABAPOANA</t>
  </si>
  <si>
    <t>CAMPUS CABO FRIO</t>
  </si>
  <si>
    <t>CAMPUS CAMPOS-CENTRO</t>
  </si>
  <si>
    <t>CAMPUS CAMPOS-GUARUS</t>
  </si>
  <si>
    <t>CAMPUS ITAPERUNA</t>
  </si>
  <si>
    <t>CAMPUS MACAE</t>
  </si>
  <si>
    <t>CAMPUS QUISSAMA</t>
  </si>
  <si>
    <t>CAMPUS SANTO ANTONIO DE PADUA</t>
  </si>
  <si>
    <t>RN</t>
  </si>
  <si>
    <t>INSTITUTO FEDERAL DO RIO GRANDE DO NORTE</t>
  </si>
  <si>
    <t>CAMPUS APODI</t>
  </si>
  <si>
    <t>CAMPUS AVANÇADO LAJES</t>
  </si>
  <si>
    <t>CAMPUS AVANÇADO PARELHAS</t>
  </si>
  <si>
    <t>CAMPUS CAICO</t>
  </si>
  <si>
    <t>CAMPUS CANGUARETAMA</t>
  </si>
  <si>
    <t>CAMPUS CEARA-MIRIM</t>
  </si>
  <si>
    <t>CAMPUS CURRAIS NOVOS</t>
  </si>
  <si>
    <t>CAMPUS IPANGUACU</t>
  </si>
  <si>
    <t>CAMPUS JOAO CAMARA</t>
  </si>
  <si>
    <t>CAMPUS MACAU</t>
  </si>
  <si>
    <t>CAMPUS MOSSORO</t>
  </si>
  <si>
    <t>CAMPUS NATAL CENTRAL</t>
  </si>
  <si>
    <t>CAMPUS NATAL CIDADE ALTA</t>
  </si>
  <si>
    <t>CAMPUS NATAL ZONA NORTE</t>
  </si>
  <si>
    <t>CAMPUS NOVA CRUZ</t>
  </si>
  <si>
    <t>CAMPUS PARNAMIRIM</t>
  </si>
  <si>
    <t>CAMPUS PAU DOS FERROS</t>
  </si>
  <si>
    <t>CAMPUS SANTA CRUZ</t>
  </si>
  <si>
    <t>CAMPUS SAO GONCALO AMARANTE</t>
  </si>
  <si>
    <t>CAMPUS SAO PAULO DO POTENGI</t>
  </si>
  <si>
    <t>RO</t>
  </si>
  <si>
    <t>INSTITUTO FEDERAL DE RONDONIA</t>
  </si>
  <si>
    <t>CAMPUS ARIQUEMES</t>
  </si>
  <si>
    <t>CAMPUS AVANCADO JARU</t>
  </si>
  <si>
    <t>CAMPUS CACOAL</t>
  </si>
  <si>
    <t>CAMPUS COLORADO DO OESTE</t>
  </si>
  <si>
    <t>CAMPUS GUAJARA-MIRIM</t>
  </si>
  <si>
    <t>CAMPUS JI - PARANA</t>
  </si>
  <si>
    <t>CAMPUS PORTO VELHO CALAMA</t>
  </si>
  <si>
    <t>CAMPUS PORTO VELHO ZONA NORTE</t>
  </si>
  <si>
    <t>CAMPUS VILHENA</t>
  </si>
  <si>
    <t>RR</t>
  </si>
  <si>
    <t>INSTITUTO FEDERAL DE RORAIMA</t>
  </si>
  <si>
    <t>CAMPUS AMAJARI</t>
  </si>
  <si>
    <t>CAMPUS AVANCADO BONFIM</t>
  </si>
  <si>
    <t>CAMPUS BOA VISTA</t>
  </si>
  <si>
    <t>CAMPUS BOA VISTA ZONA OESTE</t>
  </si>
  <si>
    <t>CAMPUS NOVO PARAISO</t>
  </si>
  <si>
    <t>RS</t>
  </si>
  <si>
    <t>INSTITUTO FEDERAL DO RIO GRANDE DO SUL</t>
  </si>
  <si>
    <t>CAMPUS ALVORADA</t>
  </si>
  <si>
    <t>CAMPUS AVANCADO VERANOPOLIS</t>
  </si>
  <si>
    <t>CAMPUS BENTO GONCALVES</t>
  </si>
  <si>
    <t>CAMPUS CANOAS</t>
  </si>
  <si>
    <t>CAMPUS CAXIAS DO SUL</t>
  </si>
  <si>
    <t>CAMPUS ERECHIM</t>
  </si>
  <si>
    <t>CAMPUS FARROUPILHA</t>
  </si>
  <si>
    <t>CAMPUS FELIZ</t>
  </si>
  <si>
    <t>CAMPUS IBIRUBA</t>
  </si>
  <si>
    <t>CAMPUS OSORIO</t>
  </si>
  <si>
    <t>CAMPUS PORTO ALEGRE</t>
  </si>
  <si>
    <t>CAMPUS PORTO ALEGRE RESTINGA</t>
  </si>
  <si>
    <t>CAMPUS RIO GRANDE</t>
  </si>
  <si>
    <t>CAMPUS ROLANTE</t>
  </si>
  <si>
    <t>CAMPUS SERTAO</t>
  </si>
  <si>
    <t>CAMPUS VACARIA</t>
  </si>
  <si>
    <t>CAMPUS VIAMAO</t>
  </si>
  <si>
    <t>INSTITUTO FEDERAL FARROUPILHA</t>
  </si>
  <si>
    <t>CAMPUS ALEGRETE</t>
  </si>
  <si>
    <t>CAMPUS AVANCADO URUGUAIANA</t>
  </si>
  <si>
    <t>CAMPUS FREDERICO WESTPHALEN</t>
  </si>
  <si>
    <t>CAMPUS JAGUARI</t>
  </si>
  <si>
    <t>CAMPUS JULIO DE CASTILHOS</t>
  </si>
  <si>
    <t>CAMPUS PANAMBI</t>
  </si>
  <si>
    <t>CAMPUS SANTA ROSA</t>
  </si>
  <si>
    <t>CAMPUS SANTO ANGELO</t>
  </si>
  <si>
    <t>CAMPUS SANTO AUGUSTO</t>
  </si>
  <si>
    <t>CAMPUS SAO BORJA</t>
  </si>
  <si>
    <t>CAMPUS SAO VICENTE DO SUL</t>
  </si>
  <si>
    <t>COLEGIO AGRICOLA FREDERICO WESTPHALEN</t>
  </si>
  <si>
    <t>INSTITUTO FEDERAL SUL-RIO-GRANDENSE</t>
  </si>
  <si>
    <t>CAMPUS AVANCADO JAGUARAO</t>
  </si>
  <si>
    <t>CAMPUS AVANÇADO NOVO HAMBURGO</t>
  </si>
  <si>
    <t>CAMPUS BAGE</t>
  </si>
  <si>
    <t>CAMPUS CAMAQUA</t>
  </si>
  <si>
    <t>CAMPUS CHARQUEADAS</t>
  </si>
  <si>
    <t>CAMPUS GRAVATAI</t>
  </si>
  <si>
    <t>CAMPUS LAJEADO</t>
  </si>
  <si>
    <t>CAMPUS PASSO FUNDO</t>
  </si>
  <si>
    <t>CAMPUS PELOTAS</t>
  </si>
  <si>
    <t>CAMPUS PELOTAS VISCONDE DA GRACA</t>
  </si>
  <si>
    <t>CAMPUS SANTANA DO LIVRAMENTO</t>
  </si>
  <si>
    <t>CAMPUS SAPIRANGA</t>
  </si>
  <si>
    <t>CAMPUS SAPUCAIA DO SUL</t>
  </si>
  <si>
    <t>CAMPUS VENANCIO AIRES</t>
  </si>
  <si>
    <t>SC</t>
  </si>
  <si>
    <t>INSTITUTO FEDERAL CATARINENSE</t>
  </si>
  <si>
    <t>CAMPUS ARAQUARI</t>
  </si>
  <si>
    <t>CAMPUS AVANCADO ABELARDO LUZ</t>
  </si>
  <si>
    <t>CAMPUS AVANCADO SOMBRIO</t>
  </si>
  <si>
    <t>CAMPUS BLUMENAU</t>
  </si>
  <si>
    <t>CAMPUS BRUSQUE</t>
  </si>
  <si>
    <t>CAMPUS CAMBORIU</t>
  </si>
  <si>
    <t>CAMPUS CONCORDIA</t>
  </si>
  <si>
    <t>CAMPUS FRAIBURGO</t>
  </si>
  <si>
    <t>CAMPUS IBIRAMA</t>
  </si>
  <si>
    <t>CAMPUS LUZERNA</t>
  </si>
  <si>
    <t>CAMPUS RIO DO SUL</t>
  </si>
  <si>
    <t>CAMPUS SANTA ROSA DO SUL</t>
  </si>
  <si>
    <t>CAMPUS SAO BENTO DO SUL</t>
  </si>
  <si>
    <t>CAMPUS SAO FRANCISCO DO SUL</t>
  </si>
  <si>
    <t>CAMPUS VIDEIRA</t>
  </si>
  <si>
    <t>INSTITUTO FEDERAL DE SANTA CATARINA</t>
  </si>
  <si>
    <t>CAMPUS ARARANGUA</t>
  </si>
  <si>
    <t>CAMPUS AVANCADO SAO LOURENCO DO OESTE</t>
  </si>
  <si>
    <t>CAMPUS CACADOR</t>
  </si>
  <si>
    <t>CAMPUS CANOINHAS</t>
  </si>
  <si>
    <t>CAMPUS CHAPECO</t>
  </si>
  <si>
    <t>CAMPUS CRICIUMA</t>
  </si>
  <si>
    <t>CAMPUS FLORIANOPOLIS</t>
  </si>
  <si>
    <t>CAMPUS FLORIANOPOLIS - CONTINENTE</t>
  </si>
  <si>
    <t>CAMPUS GAROPABA</t>
  </si>
  <si>
    <t>CAMPUS GASPAR</t>
  </si>
  <si>
    <t>CAMPUS ITAJAI</t>
  </si>
  <si>
    <t>CAMPUS JARAGUA DO SUL</t>
  </si>
  <si>
    <t>CAMPUS JARAGUA SUL - RAU</t>
  </si>
  <si>
    <t>CAMPUS JOINVILLE</t>
  </si>
  <si>
    <t>CAMPUS LAGES</t>
  </si>
  <si>
    <t>CAMPUS PALHOCA</t>
  </si>
  <si>
    <t>CAMPUS SAO CARLOS</t>
  </si>
  <si>
    <t>CAMPUS SAO JOSE</t>
  </si>
  <si>
    <t>CAMPUS SAO MIGUEL DO OESTE</t>
  </si>
  <si>
    <t>CAMPUS TUBARAO</t>
  </si>
  <si>
    <t>CAMPUS URUPEMA</t>
  </si>
  <si>
    <t>CAMPUS XANXERE</t>
  </si>
  <si>
    <t>SE</t>
  </si>
  <si>
    <t>INSTITUTO FEDERAL DE SERGIPE</t>
  </si>
  <si>
    <t>CAMPUS ARACAJU</t>
  </si>
  <si>
    <t>CAMPUS ESTANCIA</t>
  </si>
  <si>
    <t>CAMPUS LAGARTO</t>
  </si>
  <si>
    <t>CAMPUS NOSSA SENHORA DA GLORIA</t>
  </si>
  <si>
    <t>CAMPUS NOSSA SENHORA DO SOCORRO</t>
  </si>
  <si>
    <t>CAMPUS PROPRIA</t>
  </si>
  <si>
    <t>CAMPUS SAO CRISTOVAO</t>
  </si>
  <si>
    <t>CAMPUS TOBIAS BARRETO</t>
  </si>
  <si>
    <t>SP</t>
  </si>
  <si>
    <t>INSTITUTO FEDERAL DE SAO PAULO</t>
  </si>
  <si>
    <t>CAMPUS ARARAQUARA</t>
  </si>
  <si>
    <t>CAMPUS AVANCADO ILHA SOLTEIRA</t>
  </si>
  <si>
    <t>CAMPUS AVANÇADO JUNDIAI</t>
  </si>
  <si>
    <t>CAMPUS AVANCADO LIMEIRA</t>
  </si>
  <si>
    <t>CAMPUS AVANCADO MOCOCA</t>
  </si>
  <si>
    <t>CAMPUS AVANCADO PIRASSUNUNGA</t>
  </si>
  <si>
    <t>CAMPUS AVANÇADO TUPÃ</t>
  </si>
  <si>
    <t>CAMPUS AVARE</t>
  </si>
  <si>
    <t>CAMPUS BARRETOS</t>
  </si>
  <si>
    <t>CAMPUS BIRIGUI</t>
  </si>
  <si>
    <t>CAMPUS BOITUVA</t>
  </si>
  <si>
    <t>CAMPUS BRAGANCA PAULISTA</t>
  </si>
  <si>
    <t>CAMPUS CAMPINAS</t>
  </si>
  <si>
    <t>CAMPUS CAMPOS DO JORDAO</t>
  </si>
  <si>
    <t>CAMPUS CAPIVARI</t>
  </si>
  <si>
    <t>CAMPUS CARAGUATATUBA</t>
  </si>
  <si>
    <t>CAMPUS CATANDUVA</t>
  </si>
  <si>
    <t>CAMPUS CUBATAO</t>
  </si>
  <si>
    <t>CAMPUS GUARULHOS</t>
  </si>
  <si>
    <t>CAMPUS HORTOLANDIA</t>
  </si>
  <si>
    <t>CAMPUS ITAPETININGA</t>
  </si>
  <si>
    <t>CAMPUS ITAQUAQUECETUBA</t>
  </si>
  <si>
    <t>CAMPUS JACAREI</t>
  </si>
  <si>
    <t>CAMPUS MATAO</t>
  </si>
  <si>
    <t>CAMPUS PIRACICABA</t>
  </si>
  <si>
    <t>CAMPUS PRESIDENTE EPITACIO</t>
  </si>
  <si>
    <t>CAMPUS REGISTRO</t>
  </si>
  <si>
    <t>CAMPUS SALTO</t>
  </si>
  <si>
    <t>CAMPUS SAO JOAO DA BOA VISTA</t>
  </si>
  <si>
    <t>CAMPUS SAO JOSE DOS CAMPOS</t>
  </si>
  <si>
    <t>CAMPUS SAO PAULO</t>
  </si>
  <si>
    <t>CAMPUS SÃO PAULO PIRITUBA</t>
  </si>
  <si>
    <t>CAMPUS SAO ROQUE</t>
  </si>
  <si>
    <t>CAMPUS SERTAOZINHO</t>
  </si>
  <si>
    <t>CAMPUS SOROCABA</t>
  </si>
  <si>
    <t>CAMPUS SUZANO</t>
  </si>
  <si>
    <t>CAMPUS VOTUPORANGA</t>
  </si>
  <si>
    <t>TO</t>
  </si>
  <si>
    <t>INSTITUTO FEDERAL DE TOCANTINS</t>
  </si>
  <si>
    <t>CAMPUS ARAGUAINA</t>
  </si>
  <si>
    <t>CAMPUS ARAGUATINS</t>
  </si>
  <si>
    <t>CAMPUS AVANCADO FORMOSO DO ARAGUAIA</t>
  </si>
  <si>
    <t>CAMPUS AVANCADO LAGOA DA CONFUSAO</t>
  </si>
  <si>
    <t>CAMPUS AVANCADO PEDRO AFONSO</t>
  </si>
  <si>
    <t>CAMPUS COLINAS DO TOCANTINS</t>
  </si>
  <si>
    <t>CAMPUS DIANOPOLIS</t>
  </si>
  <si>
    <t>CAMPUS GURUPI</t>
  </si>
  <si>
    <t>CAMPUS PARAISO DO TOCANTINS</t>
  </si>
  <si>
    <t>CAMPUS PORTO NACIONAL</t>
  </si>
  <si>
    <t>x</t>
  </si>
  <si>
    <t>Quantidade
de Campus</t>
  </si>
  <si>
    <t>Pré-Expansão</t>
  </si>
  <si>
    <t>Expansão</t>
  </si>
  <si>
    <t>Reitoria</t>
  </si>
  <si>
    <t>Assistência Estudantil</t>
  </si>
  <si>
    <t>Anuidade CONIF</t>
  </si>
  <si>
    <t>*</t>
  </si>
  <si>
    <t>X</t>
  </si>
  <si>
    <t>DADOS BASE DA MATRIZ ORÇAMENTÁRIA CONIF-SETEC 2018</t>
  </si>
  <si>
    <t>Valores Informados</t>
  </si>
  <si>
    <t>Valores Calculados</t>
  </si>
  <si>
    <t>DADOS GERAIS</t>
  </si>
  <si>
    <t>QUANTIDADE DE CAMPUS PRESENTES NA MATRIZ 2018</t>
  </si>
  <si>
    <t>Índice de correção 2017 para 2018 (IPCA)</t>
  </si>
  <si>
    <t>fonte:IBGE</t>
  </si>
  <si>
    <t>Campus Pré-Expansão (P)</t>
  </si>
  <si>
    <t>Campus Expansão (E)</t>
  </si>
  <si>
    <t>Quantidade de Alunos Presenciais em 2017</t>
  </si>
  <si>
    <t>Campus Expansão Agricola (EA)</t>
  </si>
  <si>
    <t>Campus Avançados (ECA)</t>
  </si>
  <si>
    <t>Total de Campus na Matriz 2018</t>
  </si>
  <si>
    <t>Quantidade de Alunos</t>
  </si>
  <si>
    <t>Média Mensuração 2015</t>
  </si>
  <si>
    <t>IPCA 2016</t>
  </si>
  <si>
    <t>IPCA 2017</t>
  </si>
  <si>
    <t>&gt;</t>
  </si>
  <si>
    <t>.</t>
  </si>
  <si>
    <t>+</t>
  </si>
  <si>
    <t>|</t>
  </si>
  <si>
    <t>Complemento calculado da Pré-Expansão</t>
  </si>
  <si>
    <t>Valor Novos Campi que</t>
  </si>
  <si>
    <t>107 novos campi</t>
  </si>
  <si>
    <t>20 novos campi</t>
  </si>
  <si>
    <t>=</t>
  </si>
  <si>
    <t>entraram na pré-expansão</t>
  </si>
  <si>
    <t>Total da Pré-Expansão</t>
  </si>
  <si>
    <t>Limite é 50% do valor mínimo</t>
  </si>
  <si>
    <t>Crescimento da Rede de 2016 para 2017</t>
  </si>
  <si>
    <t>Total de Alunos Presenciais</t>
  </si>
  <si>
    <t>Crescimento Alunos RIP 2016 para 2017</t>
  </si>
  <si>
    <t>Total de Alunos RIP Médio</t>
  </si>
  <si>
    <t>Crescimento Alunos EAD 2016 para 2017</t>
  </si>
  <si>
    <t>Total de Alunos EAD Médio</t>
  </si>
  <si>
    <t>Crescimento da Rede</t>
  </si>
  <si>
    <t>Valor da Matrícula Total pré-expansão 2018</t>
  </si>
  <si>
    <t>25% do valor da Matricula Total</t>
  </si>
  <si>
    <t>Valor Matricula Total * Matriculas Totais EAD</t>
  </si>
  <si>
    <t>Diferença Residual</t>
  </si>
  <si>
    <t>Valores para Conferência:</t>
  </si>
  <si>
    <t>%</t>
  </si>
  <si>
    <t>INOVAÇÃO</t>
  </si>
  <si>
    <t>PESQUISA</t>
  </si>
  <si>
    <t>EXTENSÃO</t>
  </si>
  <si>
    <t>EDUCAÇÃO A DISTÂNCIA</t>
  </si>
  <si>
    <t>REITORIA/DIREÇÃO GERAL CEFET</t>
  </si>
  <si>
    <t>Fator de Ajuste</t>
  </si>
  <si>
    <t>Participação no ajuste</t>
  </si>
  <si>
    <t>Redução</t>
  </si>
  <si>
    <t>VALOR TOTAL DA MATRIZ 2018</t>
  </si>
  <si>
    <t>Diferença</t>
  </si>
  <si>
    <t>Homologado Total</t>
  </si>
  <si>
    <t>Proposta Total</t>
  </si>
  <si>
    <t>CALCULOS DE AJUSTE CONIF-SETEC 2018</t>
  </si>
  <si>
    <t>80% do valor da Matricula Total</t>
  </si>
  <si>
    <r>
      <t xml:space="preserve">MTD 25%
</t>
    </r>
    <r>
      <rPr>
        <sz val="8"/>
        <color rgb="FF000000"/>
        <rFont val="Calibri"/>
      </rPr>
      <t>Matriculas Totais dos cursos a Distância</t>
    </r>
  </si>
  <si>
    <r>
      <t xml:space="preserve">MTD 80%
</t>
    </r>
    <r>
      <rPr>
        <sz val="8"/>
        <color rgb="FF000000"/>
        <rFont val="Calibri"/>
      </rPr>
      <t>Matriculas Totais dos cursos a Distância</t>
    </r>
  </si>
  <si>
    <t>MATRIZ ORÇAMENTÁRIA CONIF-SETEC 2018 - COMPLETA</t>
  </si>
  <si>
    <t>MATRIZ ORÇAMENTÁRIA CONIF-SETEC 2018 - RESUMO</t>
  </si>
  <si>
    <t>MATRIZ 2018
Pré-Expansão</t>
  </si>
  <si>
    <t>MATRIZ 2018
Expansão</t>
  </si>
  <si>
    <t>MATRIZ 2018
Reitoria</t>
  </si>
  <si>
    <t>MATRIZ 2018
Educação a Distância</t>
  </si>
  <si>
    <t>MATRIZ 2018
Assistência Estudantil Presencial</t>
  </si>
  <si>
    <t>MATRIZ 2018
Assistência Estudantil
RIP</t>
  </si>
  <si>
    <t>MATRIZ 2018
Assistência Estudantil
EAD</t>
  </si>
  <si>
    <t>MATRIZ 2018
Extensão</t>
  </si>
  <si>
    <t>MATRIZ 2018
Pesquisa</t>
  </si>
  <si>
    <t>MATRIZ 2018
Inovação</t>
  </si>
  <si>
    <t>MATRIZ 2018
PROPOSTA FINAL</t>
  </si>
  <si>
    <t>Descrição</t>
  </si>
  <si>
    <t>Valor (R$)</t>
  </si>
  <si>
    <t>Recurso para Financiamento Cães Guias</t>
  </si>
  <si>
    <t>(c) IF Goiano</t>
  </si>
  <si>
    <t>(d) IF Ceara</t>
  </si>
  <si>
    <t>(e) IF Sul de Minas</t>
  </si>
  <si>
    <t>Recurso para Eventos na Rede Federal</t>
  </si>
  <si>
    <t>Total</t>
  </si>
  <si>
    <t>PROPOSTA DE RECURSOS ADICIONAIS PARA PROJETOS E EVENTOS PLOA 2018</t>
  </si>
  <si>
    <t>(F) IF Sergipe</t>
  </si>
  <si>
    <t>(a) IF Espirito Santo</t>
  </si>
  <si>
    <t>(b) IF Catarinense</t>
  </si>
  <si>
    <t>(a) JIFS Regional</t>
  </si>
  <si>
    <t>(b) JIFS Nacional</t>
  </si>
  <si>
    <t xml:space="preserve">(c) CONEPI </t>
  </si>
  <si>
    <t>(d) REDITEC</t>
  </si>
  <si>
    <t>DIREÇÃO GERAL</t>
  </si>
  <si>
    <t xml:space="preserve">                           VALORES PARA INTERNACIONALIZAÇÃO</t>
  </si>
  <si>
    <t>INSTITUTO FEDERAL DE SÃO PAULO CAMPUS MARÍLIA</t>
  </si>
  <si>
    <t>INSTITUTO FEDERAL DE SÃO PAULO CAMPUS ITAPECERICA DA SERRA</t>
  </si>
  <si>
    <t>INSTITUTO FEDERAL DE SÃO PAULO CAMPUS CARAPICUÍBA</t>
  </si>
  <si>
    <t>INSTITUTO FEDERAL DE SÃO PAULO CAMPUS BAURU</t>
  </si>
  <si>
    <t>INSTITUTO FEDERAL DE SERGIPE CAMPUS POÇO REDONDO</t>
  </si>
  <si>
    <t>INSTITUTO FEDERAL FLUMINENSE CAMPUS ITABORAÍ</t>
  </si>
  <si>
    <t>INSTITUTO FEDERAL DO RIO DE JANEIRO CAMPUS SÃO JOÃO DO MERITI</t>
  </si>
  <si>
    <t>INSTITUTO FEDERAL DO RIO DE JANEIRO CAMPUS NITERÓI</t>
  </si>
  <si>
    <t>INSTITUTO FEDERAL DO RIO DE JANEIRO CAMPUS BELFORD ROXO</t>
  </si>
  <si>
    <t>INSTITUTO FEDERAL DE PERNAMBUCO CAMPUS ABREU E LIMA</t>
  </si>
  <si>
    <t>INSTITUTO FEDERAL DE MINAS GERAIS CAMPUS IBIRITÉ</t>
  </si>
  <si>
    <t>INSTITUTO FEDERAL DO MARANHÃO CAMPUS PRESIDENTE DUTRA</t>
  </si>
  <si>
    <t>INSTITUTO FEDERAL DO CEARÁ CAMPUS MARANGUAPE</t>
  </si>
  <si>
    <t>INSTITUTO FEDERAL DO CEARÁ CAMPUS ACOPIARA</t>
  </si>
  <si>
    <t>INSTITUTO FEDERAL DE SÃO PAULO CAMPUS AVANÇADO UBATUBA</t>
  </si>
  <si>
    <t>INSTITUTO FEDERAL DE SÃO PAULO CAMPUS AVANÇADO RIO CLARO</t>
  </si>
  <si>
    <t>INSTITUTO FEDERAL DE SÃO PAULO CAMPUS AVANÇADO PRESIDENTE PRUDENTE</t>
  </si>
  <si>
    <t>INSTITUTO FEDERAL DE SÃO PAULO CAMPUS AVANÇADO FERNANDÓPOLIS</t>
  </si>
  <si>
    <t>INSTITUTO FEDERAL DE SÃO PAULO CAMPUS AVANÇADO ARARAS</t>
  </si>
  <si>
    <t xml:space="preserve">                                    CAMPUS SEM AUTORIZAÇÃO - APORTE ADICIONAL PELA SETEC</t>
  </si>
  <si>
    <t>INSTITUTO FEDERAL DO CEARÁ CAMPUS AVANÇADO SANTA QUITÉRIA</t>
  </si>
  <si>
    <t>INSTITUTO FEDERAL DE MINAS GERAIS CAMPUS AVANÇADO CORONEL FABRICIANO</t>
  </si>
  <si>
    <t>INSTITUTO FEDERAL DE MINAS GERAIS CAMPUS AVANÇADO PITANGUI</t>
  </si>
  <si>
    <t>INSTITUTO FEDERAL DE MINAS GERAIS CAMPUS AVANÇADO SETE LAGOAS</t>
  </si>
  <si>
    <t>INSTITUTO FEDERAL DA PARAÍBA CAMPUS AVANÇADO AREIA</t>
  </si>
  <si>
    <t>INSTITUTO FEDERAL DA PARAÍBA CAMPUS AVANÇADO PEDRAS DE FOGO</t>
  </si>
  <si>
    <t>INSTITUTO FEDERAL DO RIO DE JANEIRO CAMPUS AVANÇADO COMPLEXO DO ALEMÃO</t>
  </si>
  <si>
    <t>INSTITUTO FEDERAL DO RIO DE JANEIRO CAMPUS CURICICA CIDADE DE DEUS</t>
  </si>
  <si>
    <t>INSTITUTO FEDERAL DO RIO GRANDE DO SUL CAMPUS AVANÇADO GUAIBA</t>
  </si>
  <si>
    <t>INSTITUTO FEDERAL DE SÃO PAULO CAMPUS AVANÇADO ATIBAIA</t>
  </si>
  <si>
    <t>INSTITUTO FEDERAL DE SÃO PAULO CAMPUS AVANÇADO MAUÁ</t>
  </si>
  <si>
    <t>INSTITUTO FEDERAL DE SÃO PAULO CAMPUS AVANÇADO ITAPEVA</t>
  </si>
  <si>
    <t>INSTITUTO FEDERAL DE SÃO PAULO CAMPUS AVANÇADO OSASCO</t>
  </si>
  <si>
    <t>INSTITUTO FEDERAL DE SÃO PAULO CAMPUS AVANÇADO PARAGUAÇU PAULISTA</t>
  </si>
  <si>
    <t>INSTITUTO FEDERAL DE SÃO PAULO CAMPUS AVANÇADO SANTO ANDRE</t>
  </si>
  <si>
    <t>INSTITUTO FEDERAL DE SÃO PAULO CAMPUS AVANÇADO SÃO BERNARDO DO CAMPO</t>
  </si>
  <si>
    <t>INSTITUTO FEDERAL DE SÃO PAULO CAMPUS AVANÇADO SÃO PAULO - SÃO MIGUEL</t>
  </si>
  <si>
    <t>Total do Aporte da SETEC a estes campi que ainda irão iniciar</t>
  </si>
  <si>
    <t>MATRIZ 2018
INTERNACIONALIZAÇÃO</t>
  </si>
  <si>
    <t>Valores Ajustados</t>
  </si>
  <si>
    <t>Ano</t>
  </si>
  <si>
    <t>Valor por Aluno Presencial Funcionamento</t>
  </si>
  <si>
    <t>Valor por Aluno Presencial Assistência</t>
  </si>
  <si>
    <t>Nº de Unidades</t>
  </si>
  <si>
    <t>Nº de Alunos Matriculados</t>
  </si>
  <si>
    <t>2013</t>
  </si>
  <si>
    <t>2014</t>
  </si>
  <si>
    <t>2015</t>
  </si>
  <si>
    <t>2016</t>
  </si>
  <si>
    <t>2017</t>
  </si>
  <si>
    <t>2018</t>
  </si>
  <si>
    <t>Evolução do valor por aluno Presencial - Funcionamento</t>
  </si>
  <si>
    <t>Evolução do valor por aluno Presencial - Assistência</t>
  </si>
  <si>
    <t xml:space="preserve">Funcionamento  </t>
  </si>
  <si>
    <t>Assistëncia</t>
  </si>
  <si>
    <t>Total Matriz</t>
  </si>
  <si>
    <t>Valor 2017 X Alunos 2018</t>
  </si>
  <si>
    <t>Valor 2017 X Alunos 2018 X IGPM</t>
  </si>
  <si>
    <t>Propostas de valores para simulação</t>
  </si>
  <si>
    <t>MATRIZ 2017
PROPOSTA FINAL</t>
  </si>
  <si>
    <t>Assistência Estudantil 2017</t>
  </si>
  <si>
    <t>QACP 2018</t>
  </si>
  <si>
    <t>QACP 2017</t>
  </si>
  <si>
    <t>DIFERENÇA MATRIZ 2018 - 2017</t>
  </si>
  <si>
    <t>DIFERENÇA AE 2018-2017</t>
  </si>
  <si>
    <t>DIFERENÇA GERAL</t>
  </si>
  <si>
    <t>DIFERENÇA PARA QUEM ESTÁ PERDENDO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</si>
</sst>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00"/>
    <numFmt numFmtId="166" formatCode="_-* #,##0.0000_-;\-* #,##0.0000_-;_-* &quot;-&quot;????_-;_-@_-"/>
    <numFmt numFmtId="167" formatCode="_-* #,##0.0000_-"/>
    <numFmt numFmtId="168" formatCode="_-* #,##0.0000000000_-"/>
    <numFmt numFmtId="169" formatCode="_-* #,##0.00_-"/>
    <numFmt numFmtId="170" formatCode="_-* #,##0.0_-"/>
    <numFmt numFmtId="171" formatCode="_-* #,##0.000_-"/>
    <numFmt numFmtId="172" formatCode="0.0000%"/>
    <numFmt numFmtId="173" formatCode="0.0000000000"/>
    <numFmt numFmtId="174" formatCode="[$R$-416]\ #,##0.00;[Red]\-[$R$-416]\ #,##0.00"/>
    <numFmt numFmtId="175" formatCode="0.0%"/>
  </numFmts>
  <fonts count="2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8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8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u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</fonts>
  <fills count="20">
    <fill>
      <patternFill patternType="none"/>
    </fill>
    <fill>
      <patternFill patternType="gray125"/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6E3BC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D8D8D8"/>
        <bgColor rgb="FF000000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9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" borderId="0"/>
    <xf numFmtId="44" fontId="6" fillId="2" borderId="0" applyFont="0" applyFill="0" applyBorder="0" applyAlignment="0" applyProtection="0"/>
    <xf numFmtId="9" fontId="6" fillId="2" borderId="0" applyFont="0" applyFill="0" applyBorder="0" applyAlignment="0" applyProtection="0"/>
    <xf numFmtId="0" fontId="1" fillId="2" borderId="0"/>
    <xf numFmtId="44" fontId="1" fillId="2" borderId="0" applyFont="0" applyFill="0" applyBorder="0" applyAlignment="0" applyProtection="0"/>
    <xf numFmtId="43" fontId="6" fillId="0" borderId="0" applyFont="0" applyFill="0" applyBorder="0" applyAlignment="0" applyProtection="0"/>
  </cellStyleXfs>
  <cellXfs count="376"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3" borderId="0" xfId="0" applyFill="1"/>
    <xf numFmtId="0" fontId="0" fillId="4" borderId="1" xfId="0" applyFill="1" applyBorder="1"/>
    <xf numFmtId="0" fontId="0" fillId="4" borderId="2" xfId="0" applyFill="1" applyBorder="1"/>
    <xf numFmtId="0" fontId="0" fillId="4" borderId="4" xfId="0" applyFill="1" applyBorder="1"/>
    <xf numFmtId="0" fontId="0" fillId="4" borderId="0" xfId="0" applyFill="1"/>
    <xf numFmtId="0" fontId="2" fillId="4" borderId="0" xfId="0" applyFont="1" applyFill="1"/>
    <xf numFmtId="0" fontId="0" fillId="4" borderId="6" xfId="0" applyFill="1" applyBorder="1"/>
    <xf numFmtId="0" fontId="0" fillId="4" borderId="7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10" fontId="0" fillId="6" borderId="12" xfId="0" applyNumberFormat="1" applyFill="1" applyBorder="1"/>
    <xf numFmtId="0" fontId="0" fillId="2" borderId="0" xfId="0" applyFill="1" applyAlignment="1">
      <alignment horizontal="center" vertical="center" wrapText="1"/>
    </xf>
    <xf numFmtId="0" fontId="0" fillId="3" borderId="0" xfId="0" applyFill="1"/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0" fillId="7" borderId="0" xfId="0" applyFill="1"/>
    <xf numFmtId="0" fontId="0" fillId="7" borderId="9" xfId="0" applyFill="1" applyBorder="1"/>
    <xf numFmtId="0" fontId="0" fillId="7" borderId="10" xfId="0" applyFill="1" applyBorder="1"/>
    <xf numFmtId="0" fontId="0" fillId="7" borderId="11" xfId="0" applyFill="1" applyBorder="1" applyAlignment="1">
      <alignment horizontal="center" wrapText="1"/>
    </xf>
    <xf numFmtId="0" fontId="0" fillId="8" borderId="12" xfId="0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165" fontId="0" fillId="7" borderId="0" xfId="0" applyNumberFormat="1" applyFill="1"/>
    <xf numFmtId="2" fontId="0" fillId="7" borderId="0" xfId="0" applyNumberFormat="1" applyFill="1" applyAlignment="1">
      <alignment horizontal="right"/>
    </xf>
    <xf numFmtId="0" fontId="0" fillId="7" borderId="0" xfId="0" applyFill="1" applyAlignment="1">
      <alignment horizontal="right"/>
    </xf>
    <xf numFmtId="165" fontId="0" fillId="7" borderId="0" xfId="0" applyNumberFormat="1" applyFill="1" applyAlignment="1">
      <alignment horizontal="center"/>
    </xf>
    <xf numFmtId="44" fontId="0" fillId="7" borderId="0" xfId="0" applyNumberFormat="1" applyFill="1" applyAlignment="1">
      <alignment horizontal="center"/>
    </xf>
    <xf numFmtId="164" fontId="0" fillId="6" borderId="12" xfId="0" applyNumberFormat="1" applyFill="1" applyBorder="1"/>
    <xf numFmtId="0" fontId="4" fillId="3" borderId="0" xfId="0" applyFont="1" applyFill="1"/>
    <xf numFmtId="0" fontId="0" fillId="3" borderId="0" xfId="0" applyFill="1"/>
    <xf numFmtId="0" fontId="0" fillId="2" borderId="0" xfId="0" applyFill="1"/>
    <xf numFmtId="166" fontId="0" fillId="2" borderId="0" xfId="0" applyNumberFormat="1" applyFill="1"/>
    <xf numFmtId="166" fontId="0" fillId="2" borderId="0" xfId="0" applyNumberFormat="1" applyFill="1"/>
    <xf numFmtId="166" fontId="0" fillId="2" borderId="0" xfId="0" applyNumberFormat="1" applyFill="1"/>
    <xf numFmtId="166" fontId="0" fillId="2" borderId="0" xfId="0" applyNumberFormat="1" applyFill="1"/>
    <xf numFmtId="166" fontId="0" fillId="3" borderId="0" xfId="0" applyNumberFormat="1" applyFill="1"/>
    <xf numFmtId="166" fontId="0" fillId="4" borderId="2" xfId="0" applyNumberFormat="1" applyFill="1" applyBorder="1"/>
    <xf numFmtId="166" fontId="0" fillId="4" borderId="3" xfId="0" applyNumberFormat="1" applyFill="1" applyBorder="1"/>
    <xf numFmtId="166" fontId="0" fillId="4" borderId="0" xfId="0" applyNumberFormat="1" applyFill="1"/>
    <xf numFmtId="166" fontId="0" fillId="4" borderId="5" xfId="0" applyNumberFormat="1" applyFill="1" applyBorder="1"/>
    <xf numFmtId="166" fontId="0" fillId="4" borderId="7" xfId="0" applyNumberFormat="1" applyFill="1" applyBorder="1"/>
    <xf numFmtId="166" fontId="0" fillId="4" borderId="8" xfId="0" applyNumberFormat="1" applyFill="1" applyBorder="1"/>
    <xf numFmtId="166" fontId="0" fillId="3" borderId="0" xfId="0" applyNumberFormat="1" applyFill="1"/>
    <xf numFmtId="166" fontId="0" fillId="9" borderId="12" xfId="0" applyNumberForma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2" borderId="0" xfId="0" applyFill="1"/>
    <xf numFmtId="0" fontId="0" fillId="7" borderId="0" xfId="0" applyFill="1" applyAlignment="1">
      <alignment horizontal="center"/>
    </xf>
    <xf numFmtId="0" fontId="0" fillId="7" borderId="0" xfId="0" applyFill="1"/>
    <xf numFmtId="0" fontId="0" fillId="7" borderId="0" xfId="0" applyFill="1"/>
    <xf numFmtId="0" fontId="0" fillId="3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5" xfId="0" applyFill="1" applyBorder="1"/>
    <xf numFmtId="0" fontId="0" fillId="3" borderId="13" xfId="0" applyFill="1" applyBorder="1"/>
    <xf numFmtId="0" fontId="0" fillId="3" borderId="0" xfId="0" applyFill="1"/>
    <xf numFmtId="0" fontId="0" fillId="4" borderId="2" xfId="0" applyFill="1" applyBorder="1"/>
    <xf numFmtId="0" fontId="0" fillId="4" borderId="0" xfId="0" applyFill="1"/>
    <xf numFmtId="0" fontId="0" fillId="4" borderId="7" xfId="0" applyFill="1" applyBorder="1"/>
    <xf numFmtId="0" fontId="0" fillId="3" borderId="0" xfId="0" applyFill="1"/>
    <xf numFmtId="0" fontId="0" fillId="9" borderId="12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0" fillId="4" borderId="3" xfId="0" applyFill="1" applyBorder="1"/>
    <xf numFmtId="0" fontId="0" fillId="4" borderId="5" xfId="0" applyFill="1" applyBorder="1"/>
    <xf numFmtId="0" fontId="0" fillId="4" borderId="8" xfId="0" applyFill="1" applyBorder="1"/>
    <xf numFmtId="0" fontId="0" fillId="3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8" borderId="12" xfId="0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0" fillId="4" borderId="2" xfId="0" applyFill="1" applyBorder="1"/>
    <xf numFmtId="0" fontId="0" fillId="4" borderId="0" xfId="0" applyFill="1"/>
    <xf numFmtId="0" fontId="0" fillId="4" borderId="7" xfId="0" applyFill="1" applyBorder="1"/>
    <xf numFmtId="0" fontId="0" fillId="3" borderId="0" xfId="0" applyFill="1"/>
    <xf numFmtId="0" fontId="0" fillId="2" borderId="0" xfId="0" applyFill="1"/>
    <xf numFmtId="0" fontId="0" fillId="9" borderId="12" xfId="0" applyFill="1" applyBorder="1" applyAlignment="1">
      <alignment horizontal="center" vertical="center" wrapText="1"/>
    </xf>
    <xf numFmtId="0" fontId="0" fillId="7" borderId="0" xfId="0" applyFill="1" applyAlignment="1">
      <alignment horizontal="right"/>
    </xf>
    <xf numFmtId="0" fontId="0" fillId="7" borderId="0" xfId="0" applyFill="1" applyAlignment="1">
      <alignment horizontal="right"/>
    </xf>
    <xf numFmtId="0" fontId="0" fillId="10" borderId="0" xfId="0" applyFill="1"/>
    <xf numFmtId="166" fontId="0" fillId="10" borderId="0" xfId="0" applyNumberFormat="1" applyFill="1"/>
    <xf numFmtId="0" fontId="0" fillId="10" borderId="0" xfId="0" applyFill="1" applyAlignment="1">
      <alignment horizontal="center"/>
    </xf>
    <xf numFmtId="167" fontId="0" fillId="3" borderId="0" xfId="0" applyNumberFormat="1" applyFill="1"/>
    <xf numFmtId="167" fontId="0" fillId="7" borderId="0" xfId="0" applyNumberFormat="1" applyFill="1"/>
    <xf numFmtId="167" fontId="0" fillId="3" borderId="0" xfId="0" applyNumberFormat="1" applyFill="1" applyAlignment="1">
      <alignment horizontal="center" vertical="center" wrapText="1"/>
    </xf>
    <xf numFmtId="167" fontId="0" fillId="2" borderId="0" xfId="0" applyNumberFormat="1" applyFill="1"/>
    <xf numFmtId="167" fontId="0" fillId="10" borderId="0" xfId="0" applyNumberFormat="1" applyFill="1"/>
    <xf numFmtId="168" fontId="0" fillId="3" borderId="0" xfId="0" applyNumberFormat="1" applyFill="1"/>
    <xf numFmtId="168" fontId="0" fillId="7" borderId="0" xfId="0" applyNumberFormat="1" applyFill="1"/>
    <xf numFmtId="168" fontId="0" fillId="3" borderId="0" xfId="0" applyNumberFormat="1" applyFill="1" applyAlignment="1">
      <alignment horizontal="center" vertical="center" wrapText="1"/>
    </xf>
    <xf numFmtId="168" fontId="0" fillId="2" borderId="0" xfId="0" applyNumberFormat="1" applyFill="1"/>
    <xf numFmtId="168" fontId="0" fillId="10" borderId="0" xfId="0" applyNumberFormat="1" applyFill="1"/>
    <xf numFmtId="169" fontId="0" fillId="3" borderId="0" xfId="0" applyNumberFormat="1" applyFill="1"/>
    <xf numFmtId="169" fontId="0" fillId="7" borderId="0" xfId="0" applyNumberFormat="1" applyFill="1"/>
    <xf numFmtId="169" fontId="0" fillId="3" borderId="0" xfId="0" applyNumberFormat="1" applyFill="1" applyAlignment="1">
      <alignment horizontal="center" vertical="center" wrapText="1"/>
    </xf>
    <xf numFmtId="169" fontId="0" fillId="2" borderId="0" xfId="0" applyNumberFormat="1" applyFill="1"/>
    <xf numFmtId="169" fontId="0" fillId="10" borderId="0" xfId="0" applyNumberFormat="1" applyFill="1"/>
    <xf numFmtId="170" fontId="0" fillId="3" borderId="0" xfId="0" applyNumberFormat="1" applyFill="1"/>
    <xf numFmtId="170" fontId="0" fillId="7" borderId="0" xfId="0" applyNumberFormat="1" applyFill="1"/>
    <xf numFmtId="170" fontId="0" fillId="3" borderId="0" xfId="0" applyNumberFormat="1" applyFill="1" applyAlignment="1">
      <alignment horizontal="center" vertical="center" wrapText="1"/>
    </xf>
    <xf numFmtId="170" fontId="0" fillId="2" borderId="0" xfId="0" applyNumberFormat="1" applyFill="1"/>
    <xf numFmtId="170" fontId="0" fillId="10" borderId="0" xfId="0" applyNumberFormat="1" applyFill="1"/>
    <xf numFmtId="171" fontId="0" fillId="3" borderId="0" xfId="0" applyNumberFormat="1" applyFill="1"/>
    <xf numFmtId="171" fontId="0" fillId="7" borderId="0" xfId="0" applyNumberFormat="1" applyFill="1" applyAlignment="1">
      <alignment horizontal="center"/>
    </xf>
    <xf numFmtId="171" fontId="0" fillId="2" borderId="0" xfId="0" applyNumberFormat="1" applyFill="1"/>
    <xf numFmtId="171" fontId="0" fillId="10" borderId="0" xfId="0" applyNumberFormat="1" applyFill="1"/>
    <xf numFmtId="169" fontId="0" fillId="7" borderId="0" xfId="0" applyNumberFormat="1" applyFill="1" applyAlignment="1">
      <alignment horizontal="center"/>
    </xf>
    <xf numFmtId="169" fontId="0" fillId="2" borderId="0" xfId="0" applyNumberFormat="1" applyFill="1" applyAlignment="1">
      <alignment horizontal="center" vertical="center" wrapText="1"/>
    </xf>
    <xf numFmtId="0" fontId="0" fillId="3" borderId="0" xfId="0" applyFill="1" applyBorder="1"/>
    <xf numFmtId="0" fontId="0" fillId="6" borderId="14" xfId="0" applyFill="1" applyBorder="1"/>
    <xf numFmtId="0" fontId="0" fillId="6" borderId="15" xfId="0" applyFill="1" applyBorder="1"/>
    <xf numFmtId="0" fontId="0" fillId="11" borderId="14" xfId="0" applyFill="1" applyBorder="1"/>
    <xf numFmtId="0" fontId="0" fillId="11" borderId="15" xfId="0" applyFill="1" applyBorder="1"/>
    <xf numFmtId="0" fontId="7" fillId="3" borderId="0" xfId="0" applyFont="1" applyFill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8" fillId="3" borderId="0" xfId="0" applyFont="1" applyFill="1" applyBorder="1"/>
    <xf numFmtId="0" fontId="8" fillId="3" borderId="0" xfId="0" applyFont="1" applyFill="1" applyBorder="1" applyAlignment="1">
      <alignment horizontal="right"/>
    </xf>
    <xf numFmtId="0" fontId="0" fillId="3" borderId="20" xfId="0" applyFill="1" applyBorder="1"/>
    <xf numFmtId="172" fontId="0" fillId="6" borderId="12" xfId="0" applyNumberFormat="1" applyFill="1" applyBorder="1"/>
    <xf numFmtId="0" fontId="9" fillId="3" borderId="0" xfId="0" applyFont="1" applyFill="1" applyBorder="1"/>
    <xf numFmtId="1" fontId="0" fillId="13" borderId="22" xfId="0" applyNumberFormat="1" applyFill="1" applyBorder="1"/>
    <xf numFmtId="0" fontId="9" fillId="5" borderId="9" xfId="0" applyFont="1" applyFill="1" applyBorder="1"/>
    <xf numFmtId="3" fontId="0" fillId="11" borderId="22" xfId="0" applyNumberFormat="1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3" fillId="3" borderId="17" xfId="0" applyFont="1" applyFill="1" applyBorder="1"/>
    <xf numFmtId="0" fontId="9" fillId="3" borderId="17" xfId="0" applyFont="1" applyFill="1" applyBorder="1" applyAlignment="1">
      <alignment horizontal="right" wrapText="1"/>
    </xf>
    <xf numFmtId="0" fontId="0" fillId="3" borderId="17" xfId="0" applyFill="1" applyBorder="1" applyAlignment="1">
      <alignment horizontal="right"/>
    </xf>
    <xf numFmtId="172" fontId="0" fillId="11" borderId="12" xfId="2" applyNumberFormat="1" applyFont="1" applyFill="1" applyBorder="1" applyAlignment="1">
      <alignment horizontal="right" vertical="center"/>
    </xf>
    <xf numFmtId="3" fontId="0" fillId="6" borderId="12" xfId="1" applyNumberFormat="1" applyFont="1" applyFill="1" applyBorder="1"/>
    <xf numFmtId="3" fontId="0" fillId="6" borderId="12" xfId="0" applyNumberForma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center" wrapText="1"/>
    </xf>
    <xf numFmtId="10" fontId="0" fillId="11" borderId="22" xfId="2" applyNumberFormat="1" applyFont="1" applyFill="1" applyBorder="1"/>
    <xf numFmtId="172" fontId="0" fillId="11" borderId="22" xfId="2" applyNumberFormat="1" applyFont="1" applyFill="1" applyBorder="1"/>
    <xf numFmtId="0" fontId="3" fillId="3" borderId="0" xfId="0" applyFont="1" applyFill="1" applyBorder="1" applyAlignment="1">
      <alignment horizontal="left"/>
    </xf>
    <xf numFmtId="0" fontId="0" fillId="5" borderId="14" xfId="0" applyFill="1" applyBorder="1"/>
    <xf numFmtId="0" fontId="0" fillId="5" borderId="21" xfId="0" applyFill="1" applyBorder="1"/>
    <xf numFmtId="0" fontId="0" fillId="5" borderId="15" xfId="0" applyFill="1" applyBorder="1"/>
    <xf numFmtId="44" fontId="0" fillId="11" borderId="12" xfId="1" applyFont="1" applyFill="1" applyBorder="1"/>
    <xf numFmtId="44" fontId="0" fillId="6" borderId="12" xfId="1" applyFont="1" applyFill="1" applyBorder="1"/>
    <xf numFmtId="44" fontId="0" fillId="11" borderId="26" xfId="1" applyFont="1" applyFill="1" applyBorder="1"/>
    <xf numFmtId="0" fontId="9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 wrapText="1"/>
    </xf>
    <xf numFmtId="0" fontId="9" fillId="3" borderId="0" xfId="0" applyFont="1" applyFill="1" applyAlignment="1">
      <alignment horizontal="left"/>
    </xf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wrapText="1"/>
    </xf>
    <xf numFmtId="0" fontId="9" fillId="11" borderId="22" xfId="0" applyFont="1" applyFill="1" applyBorder="1" applyAlignment="1">
      <alignment horizontal="right" wrapText="1"/>
    </xf>
    <xf numFmtId="44" fontId="0" fillId="11" borderId="22" xfId="1" applyFont="1" applyFill="1" applyBorder="1"/>
    <xf numFmtId="0" fontId="8" fillId="3" borderId="0" xfId="0" applyFont="1" applyFill="1" applyBorder="1" applyAlignment="1">
      <alignment horizontal="left"/>
    </xf>
    <xf numFmtId="164" fontId="0" fillId="3" borderId="0" xfId="0" applyNumberFormat="1" applyFill="1" applyBorder="1"/>
    <xf numFmtId="164" fontId="3" fillId="3" borderId="0" xfId="0" applyNumberFormat="1" applyFont="1" applyFill="1" applyBorder="1" applyAlignment="1">
      <alignment horizontal="center"/>
    </xf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44" fontId="0" fillId="11" borderId="27" xfId="1" applyFont="1" applyFill="1" applyBorder="1"/>
    <xf numFmtId="44" fontId="0" fillId="6" borderId="22" xfId="1" applyFont="1" applyFill="1" applyBorder="1"/>
    <xf numFmtId="0" fontId="9" fillId="3" borderId="0" xfId="0" applyFont="1" applyFill="1"/>
    <xf numFmtId="172" fontId="0" fillId="11" borderId="12" xfId="2" applyNumberFormat="1" applyFont="1" applyFill="1" applyBorder="1"/>
    <xf numFmtId="3" fontId="0" fillId="6" borderId="12" xfId="0" applyNumberFormat="1" applyFill="1" applyBorder="1"/>
    <xf numFmtId="0" fontId="8" fillId="3" borderId="0" xfId="0" applyFont="1" applyFill="1" applyBorder="1" applyAlignment="1">
      <alignment horizontal="left" wrapText="1"/>
    </xf>
    <xf numFmtId="0" fontId="3" fillId="3" borderId="0" xfId="0" applyFont="1" applyFill="1" applyBorder="1"/>
    <xf numFmtId="164" fontId="0" fillId="11" borderId="12" xfId="0" applyNumberFormat="1" applyFill="1" applyBorder="1"/>
    <xf numFmtId="164" fontId="0" fillId="11" borderId="27" xfId="0" applyNumberFormat="1" applyFill="1" applyBorder="1"/>
    <xf numFmtId="0" fontId="10" fillId="3" borderId="0" xfId="0" applyFont="1" applyFill="1"/>
    <xf numFmtId="0" fontId="9" fillId="3" borderId="17" xfId="0" applyFont="1" applyFill="1" applyBorder="1" applyAlignment="1">
      <alignment horizontal="right"/>
    </xf>
    <xf numFmtId="10" fontId="0" fillId="11" borderId="12" xfId="2" applyNumberFormat="1" applyFont="1" applyFill="1" applyBorder="1"/>
    <xf numFmtId="9" fontId="0" fillId="3" borderId="0" xfId="2" applyFont="1" applyFill="1"/>
    <xf numFmtId="0" fontId="9" fillId="3" borderId="0" xfId="0" applyFont="1" applyFill="1" applyAlignment="1">
      <alignment horizontal="center"/>
    </xf>
    <xf numFmtId="9" fontId="0" fillId="3" borderId="17" xfId="2" applyFont="1" applyFill="1" applyBorder="1"/>
    <xf numFmtId="0" fontId="9" fillId="3" borderId="17" xfId="0" applyFont="1" applyFill="1" applyBorder="1" applyAlignment="1">
      <alignment horizontal="center"/>
    </xf>
    <xf numFmtId="0" fontId="9" fillId="3" borderId="17" xfId="0" applyFont="1" applyFill="1" applyBorder="1"/>
    <xf numFmtId="3" fontId="9" fillId="11" borderId="12" xfId="1" applyNumberFormat="1" applyFont="1" applyFill="1" applyBorder="1"/>
    <xf numFmtId="3" fontId="9" fillId="6" borderId="12" xfId="1" applyNumberFormat="1" applyFont="1" applyFill="1" applyBorder="1"/>
    <xf numFmtId="3" fontId="0" fillId="11" borderId="12" xfId="1" applyNumberFormat="1" applyFont="1" applyFill="1" applyBorder="1"/>
    <xf numFmtId="0" fontId="8" fillId="3" borderId="0" xfId="0" applyFont="1" applyFill="1" applyBorder="1" applyAlignment="1">
      <alignment horizontal="center" wrapText="1"/>
    </xf>
    <xf numFmtId="172" fontId="0" fillId="11" borderId="12" xfId="1" applyNumberFormat="1" applyFont="1" applyFill="1" applyBorder="1"/>
    <xf numFmtId="0" fontId="9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left" wrapText="1"/>
    </xf>
    <xf numFmtId="0" fontId="9" fillId="3" borderId="17" xfId="0" applyFont="1" applyFill="1" applyBorder="1" applyAlignment="1">
      <alignment horizontal="center" wrapText="1"/>
    </xf>
    <xf numFmtId="0" fontId="9" fillId="3" borderId="17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horizontal="left" wrapText="1"/>
    </xf>
    <xf numFmtId="0" fontId="9" fillId="3" borderId="24" xfId="0" applyFont="1" applyFill="1" applyBorder="1" applyAlignment="1">
      <alignment horizontal="left"/>
    </xf>
    <xf numFmtId="0" fontId="3" fillId="3" borderId="24" xfId="0" applyFont="1" applyFill="1" applyBorder="1" applyAlignment="1">
      <alignment horizontal="left" wrapText="1"/>
    </xf>
    <xf numFmtId="0" fontId="9" fillId="3" borderId="0" xfId="0" applyFont="1" applyFill="1" applyAlignment="1">
      <alignment horizontal="right"/>
    </xf>
    <xf numFmtId="0" fontId="9" fillId="3" borderId="21" xfId="0" applyFont="1" applyFill="1" applyBorder="1" applyAlignment="1">
      <alignment horizontal="right"/>
    </xf>
    <xf numFmtId="0" fontId="6" fillId="2" borderId="0" xfId="3" applyFill="1"/>
    <xf numFmtId="0" fontId="6" fillId="3" borderId="0" xfId="3" applyFill="1"/>
    <xf numFmtId="0" fontId="9" fillId="3" borderId="0" xfId="3" applyFont="1" applyFill="1"/>
    <xf numFmtId="44" fontId="6" fillId="3" borderId="0" xfId="3" applyNumberFormat="1" applyFill="1"/>
    <xf numFmtId="10" fontId="6" fillId="3" borderId="0" xfId="3" applyNumberFormat="1" applyFill="1"/>
    <xf numFmtId="44" fontId="9" fillId="3" borderId="0" xfId="3" applyNumberFormat="1" applyFont="1" applyFill="1"/>
    <xf numFmtId="0" fontId="3" fillId="3" borderId="0" xfId="3" applyFont="1" applyFill="1"/>
    <xf numFmtId="173" fontId="8" fillId="14" borderId="12" xfId="4" applyNumberFormat="1" applyFont="1" applyFill="1" applyBorder="1"/>
    <xf numFmtId="44" fontId="8" fillId="14" borderId="12" xfId="4" applyNumberFormat="1" applyFont="1" applyFill="1" applyBorder="1"/>
    <xf numFmtId="10" fontId="8" fillId="6" borderId="12" xfId="5" applyNumberFormat="1" applyFont="1" applyFill="1" applyBorder="1"/>
    <xf numFmtId="44" fontId="8" fillId="14" borderId="12" xfId="4" applyFont="1" applyFill="1" applyBorder="1"/>
    <xf numFmtId="44" fontId="0" fillId="14" borderId="15" xfId="4" applyFont="1" applyFill="1" applyBorder="1"/>
    <xf numFmtId="2" fontId="0" fillId="14" borderId="14" xfId="4" applyNumberFormat="1" applyFont="1" applyFill="1" applyBorder="1"/>
    <xf numFmtId="0" fontId="8" fillId="3" borderId="0" xfId="3" applyFont="1" applyFill="1"/>
    <xf numFmtId="44" fontId="0" fillId="14" borderId="12" xfId="4" applyFont="1" applyFill="1" applyBorder="1"/>
    <xf numFmtId="0" fontId="6" fillId="5" borderId="15" xfId="3" applyFill="1" applyBorder="1"/>
    <xf numFmtId="0" fontId="6" fillId="5" borderId="21" xfId="3" applyFill="1" applyBorder="1"/>
    <xf numFmtId="0" fontId="9" fillId="5" borderId="14" xfId="3" applyFont="1" applyFill="1" applyBorder="1"/>
    <xf numFmtId="173" fontId="6" fillId="3" borderId="0" xfId="3" applyNumberFormat="1" applyFill="1"/>
    <xf numFmtId="44" fontId="8" fillId="3" borderId="0" xfId="3" applyNumberFormat="1" applyFont="1" applyFill="1"/>
    <xf numFmtId="44" fontId="8" fillId="6" borderId="12" xfId="4" applyFont="1" applyFill="1" applyBorder="1"/>
    <xf numFmtId="44" fontId="8" fillId="14" borderId="15" xfId="4" applyFont="1" applyFill="1" applyBorder="1"/>
    <xf numFmtId="0" fontId="8" fillId="5" borderId="15" xfId="3" applyFont="1" applyFill="1" applyBorder="1"/>
    <xf numFmtId="0" fontId="0" fillId="5" borderId="14" xfId="3" applyFont="1" applyFill="1" applyBorder="1"/>
    <xf numFmtId="0" fontId="6" fillId="4" borderId="8" xfId="3" applyFill="1" applyBorder="1"/>
    <xf numFmtId="0" fontId="6" fillId="4" borderId="7" xfId="3" applyFill="1" applyBorder="1"/>
    <xf numFmtId="0" fontId="6" fillId="4" borderId="6" xfId="3" applyFill="1" applyBorder="1"/>
    <xf numFmtId="0" fontId="6" fillId="4" borderId="5" xfId="3" applyFill="1" applyBorder="1"/>
    <xf numFmtId="0" fontId="6" fillId="4" borderId="0" xfId="3" applyFill="1"/>
    <xf numFmtId="0" fontId="11" fillId="4" borderId="0" xfId="3" applyFont="1" applyFill="1"/>
    <xf numFmtId="0" fontId="6" fillId="4" borderId="4" xfId="3" applyFill="1" applyBorder="1"/>
    <xf numFmtId="0" fontId="6" fillId="4" borderId="3" xfId="3" applyFill="1" applyBorder="1"/>
    <xf numFmtId="0" fontId="6" fillId="4" borderId="2" xfId="3" applyFill="1" applyBorder="1"/>
    <xf numFmtId="0" fontId="6" fillId="4" borderId="1" xfId="3" applyFill="1" applyBorder="1"/>
    <xf numFmtId="0" fontId="0" fillId="4" borderId="0" xfId="0" applyFill="1" applyBorder="1"/>
    <xf numFmtId="0" fontId="0" fillId="4" borderId="19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23" xfId="0" applyFill="1" applyBorder="1"/>
    <xf numFmtId="0" fontId="0" fillId="4" borderId="24" xfId="0" applyFill="1" applyBorder="1"/>
    <xf numFmtId="0" fontId="11" fillId="4" borderId="0" xfId="0" applyFont="1" applyFill="1"/>
    <xf numFmtId="0" fontId="3" fillId="3" borderId="0" xfId="0" applyFont="1" applyFill="1"/>
    <xf numFmtId="0" fontId="8" fillId="3" borderId="0" xfId="0" applyFont="1" applyFill="1"/>
    <xf numFmtId="0" fontId="13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174" fontId="13" fillId="0" borderId="0" xfId="0" applyNumberFormat="1" applyFont="1" applyAlignment="1">
      <alignment horizontal="center"/>
    </xf>
    <xf numFmtId="0" fontId="15" fillId="0" borderId="0" xfId="0" applyFont="1"/>
    <xf numFmtId="174" fontId="15" fillId="0" borderId="0" xfId="0" applyNumberFormat="1" applyFont="1" applyAlignment="1">
      <alignment horizontal="center"/>
    </xf>
    <xf numFmtId="174" fontId="13" fillId="0" borderId="28" xfId="0" applyNumberFormat="1" applyFont="1" applyBorder="1" applyAlignment="1">
      <alignment horizontal="center"/>
    </xf>
    <xf numFmtId="166" fontId="6" fillId="2" borderId="0" xfId="3" applyNumberFormat="1" applyFill="1"/>
    <xf numFmtId="169" fontId="6" fillId="3" borderId="0" xfId="3" applyNumberFormat="1" applyFill="1"/>
    <xf numFmtId="169" fontId="6" fillId="2" borderId="0" xfId="3" applyNumberFormat="1" applyFill="1"/>
    <xf numFmtId="169" fontId="6" fillId="10" borderId="0" xfId="3" applyNumberFormat="1" applyFill="1"/>
    <xf numFmtId="0" fontId="6" fillId="10" borderId="0" xfId="3" applyFill="1"/>
    <xf numFmtId="44" fontId="0" fillId="2" borderId="0" xfId="4" applyFont="1" applyFill="1"/>
    <xf numFmtId="169" fontId="6" fillId="2" borderId="0" xfId="3" applyNumberFormat="1" applyFill="1" applyAlignment="1">
      <alignment horizontal="center" vertical="center" wrapText="1"/>
    </xf>
    <xf numFmtId="169" fontId="6" fillId="7" borderId="0" xfId="3" applyNumberFormat="1" applyFill="1"/>
    <xf numFmtId="0" fontId="6" fillId="7" borderId="0" xfId="3" applyFill="1"/>
    <xf numFmtId="169" fontId="6" fillId="7" borderId="0" xfId="3" applyNumberFormat="1" applyFill="1" applyAlignment="1">
      <alignment horizontal="center"/>
    </xf>
    <xf numFmtId="166" fontId="6" fillId="3" borderId="0" xfId="3" applyNumberFormat="1" applyFill="1"/>
    <xf numFmtId="0" fontId="6" fillId="7" borderId="9" xfId="3" applyFill="1" applyBorder="1"/>
    <xf numFmtId="0" fontId="6" fillId="3" borderId="5" xfId="3" applyFill="1" applyBorder="1"/>
    <xf numFmtId="166" fontId="6" fillId="4" borderId="7" xfId="3" applyNumberFormat="1" applyFill="1" applyBorder="1"/>
    <xf numFmtId="166" fontId="6" fillId="4" borderId="0" xfId="3" applyNumberFormat="1" applyFill="1"/>
    <xf numFmtId="166" fontId="6" fillId="4" borderId="2" xfId="3" applyNumberFormat="1" applyFill="1" applyBorder="1"/>
    <xf numFmtId="166" fontId="6" fillId="4" borderId="30" xfId="3" applyNumberFormat="1" applyFill="1" applyBorder="1"/>
    <xf numFmtId="166" fontId="6" fillId="2" borderId="20" xfId="3" applyNumberFormat="1" applyFill="1" applyBorder="1"/>
    <xf numFmtId="166" fontId="6" fillId="4" borderId="31" xfId="3" applyNumberFormat="1" applyFill="1" applyBorder="1"/>
    <xf numFmtId="0" fontId="6" fillId="7" borderId="29" xfId="3" applyFill="1" applyBorder="1"/>
    <xf numFmtId="0" fontId="1" fillId="2" borderId="0" xfId="6"/>
    <xf numFmtId="44" fontId="12" fillId="15" borderId="22" xfId="6" applyNumberFormat="1" applyFont="1" applyFill="1" applyBorder="1"/>
    <xf numFmtId="0" fontId="16" fillId="15" borderId="22" xfId="6" applyFont="1" applyFill="1" applyBorder="1"/>
    <xf numFmtId="44" fontId="0" fillId="2" borderId="22" xfId="7" applyFont="1" applyBorder="1"/>
    <xf numFmtId="0" fontId="17" fillId="2" borderId="22" xfId="6" applyFont="1" applyFill="1" applyBorder="1"/>
    <xf numFmtId="0" fontId="1" fillId="2" borderId="22" xfId="6" applyBorder="1"/>
    <xf numFmtId="0" fontId="2" fillId="4" borderId="19" xfId="3" applyFont="1" applyFill="1" applyBorder="1"/>
    <xf numFmtId="0" fontId="17" fillId="2" borderId="0" xfId="6" applyFont="1" applyFill="1" applyBorder="1"/>
    <xf numFmtId="44" fontId="0" fillId="2" borderId="0" xfId="7" applyFont="1" applyBorder="1"/>
    <xf numFmtId="0" fontId="6" fillId="3" borderId="0" xfId="3" applyFill="1" applyBorder="1"/>
    <xf numFmtId="166" fontId="0" fillId="9" borderId="12" xfId="3" applyNumberFormat="1" applyFont="1" applyFill="1" applyBorder="1" applyAlignment="1">
      <alignment horizontal="center" vertical="center" wrapText="1"/>
    </xf>
    <xf numFmtId="10" fontId="0" fillId="11" borderId="12" xfId="2" applyNumberFormat="1" applyFont="1" applyFill="1" applyBorder="1" applyAlignment="1">
      <alignment horizontal="right" vertical="center"/>
    </xf>
    <xf numFmtId="0" fontId="0" fillId="16" borderId="14" xfId="0" applyFill="1" applyBorder="1"/>
    <xf numFmtId="0" fontId="0" fillId="16" borderId="15" xfId="0" applyFill="1" applyBorder="1"/>
    <xf numFmtId="44" fontId="0" fillId="16" borderId="12" xfId="1" applyFont="1" applyFill="1" applyBorder="1"/>
    <xf numFmtId="44" fontId="0" fillId="16" borderId="27" xfId="1" applyFont="1" applyFill="1" applyBorder="1"/>
    <xf numFmtId="164" fontId="0" fillId="16" borderId="12" xfId="0" applyNumberFormat="1" applyFill="1" applyBorder="1"/>
    <xf numFmtId="164" fontId="0" fillId="16" borderId="27" xfId="0" applyNumberFormat="1" applyFill="1" applyBorder="1"/>
    <xf numFmtId="0" fontId="6" fillId="17" borderId="0" xfId="3" applyFill="1"/>
    <xf numFmtId="44" fontId="18" fillId="17" borderId="0" xfId="3" applyNumberFormat="1" applyFont="1" applyFill="1"/>
    <xf numFmtId="0" fontId="6" fillId="12" borderId="15" xfId="3" applyFill="1" applyBorder="1" applyAlignment="1">
      <alignment vertical="center"/>
    </xf>
    <xf numFmtId="0" fontId="8" fillId="12" borderId="21" xfId="3" applyFont="1" applyFill="1" applyBorder="1" applyAlignment="1">
      <alignment horizontal="center" vertical="center" wrapText="1"/>
    </xf>
    <xf numFmtId="0" fontId="8" fillId="12" borderId="21" xfId="3" applyFont="1" applyFill="1" applyBorder="1" applyAlignment="1">
      <alignment horizontal="center" vertical="center"/>
    </xf>
    <xf numFmtId="0" fontId="6" fillId="12" borderId="21" xfId="3" applyFill="1" applyBorder="1" applyAlignment="1">
      <alignment vertical="center"/>
    </xf>
    <xf numFmtId="0" fontId="8" fillId="12" borderId="15" xfId="3" applyFont="1" applyFill="1" applyBorder="1" applyAlignment="1">
      <alignment horizontal="center" vertical="center" wrapText="1"/>
    </xf>
    <xf numFmtId="0" fontId="6" fillId="12" borderId="20" xfId="3" applyFill="1" applyBorder="1"/>
    <xf numFmtId="44" fontId="8" fillId="14" borderId="16" xfId="3" applyNumberFormat="1" applyFont="1" applyFill="1" applyBorder="1" applyAlignment="1">
      <alignment horizontal="center" vertical="center"/>
    </xf>
    <xf numFmtId="0" fontId="6" fillId="14" borderId="17" xfId="3" applyFill="1" applyBorder="1"/>
    <xf numFmtId="44" fontId="8" fillId="14" borderId="17" xfId="3" applyNumberFormat="1" applyFont="1" applyFill="1" applyBorder="1" applyAlignment="1">
      <alignment horizontal="center"/>
    </xf>
    <xf numFmtId="0" fontId="8" fillId="14" borderId="17" xfId="3" applyFont="1" applyFill="1" applyBorder="1" applyAlignment="1">
      <alignment horizontal="center" vertical="center"/>
    </xf>
    <xf numFmtId="0" fontId="8" fillId="14" borderId="17" xfId="3" applyFont="1" applyFill="1" applyBorder="1"/>
    <xf numFmtId="3" fontId="8" fillId="14" borderId="18" xfId="3" applyNumberFormat="1" applyFont="1" applyFill="1" applyBorder="1" applyAlignment="1">
      <alignment horizontal="center" vertical="center"/>
    </xf>
    <xf numFmtId="44" fontId="8" fillId="14" borderId="19" xfId="3" applyNumberFormat="1" applyFont="1" applyFill="1" applyBorder="1" applyAlignment="1">
      <alignment horizontal="center" vertical="center"/>
    </xf>
    <xf numFmtId="0" fontId="6" fillId="14" borderId="0" xfId="3" applyFill="1" applyBorder="1"/>
    <xf numFmtId="44" fontId="8" fillId="14" borderId="0" xfId="3" applyNumberFormat="1" applyFont="1" applyFill="1" applyBorder="1" applyAlignment="1">
      <alignment horizontal="center"/>
    </xf>
    <xf numFmtId="0" fontId="8" fillId="14" borderId="0" xfId="3" applyFont="1" applyFill="1" applyBorder="1" applyAlignment="1">
      <alignment horizontal="center" vertical="center"/>
    </xf>
    <xf numFmtId="0" fontId="8" fillId="14" borderId="0" xfId="3" applyFont="1" applyFill="1" applyBorder="1"/>
    <xf numFmtId="3" fontId="8" fillId="14" borderId="20" xfId="3" applyNumberFormat="1" applyFont="1" applyFill="1" applyBorder="1" applyAlignment="1">
      <alignment horizontal="center" vertical="center"/>
    </xf>
    <xf numFmtId="0" fontId="6" fillId="12" borderId="25" xfId="3" applyFill="1" applyBorder="1"/>
    <xf numFmtId="44" fontId="19" fillId="6" borderId="32" xfId="4" applyFont="1" applyFill="1" applyBorder="1"/>
    <xf numFmtId="44" fontId="19" fillId="6" borderId="7" xfId="4" applyFont="1" applyFill="1" applyBorder="1"/>
    <xf numFmtId="49" fontId="18" fillId="6" borderId="7" xfId="4" applyNumberFormat="1" applyFont="1" applyFill="1" applyBorder="1" applyAlignment="1">
      <alignment horizontal="center" vertical="center"/>
    </xf>
    <xf numFmtId="44" fontId="18" fillId="6" borderId="7" xfId="4" applyFont="1" applyFill="1" applyBorder="1"/>
    <xf numFmtId="3" fontId="18" fillId="6" borderId="8" xfId="4" applyNumberFormat="1" applyFont="1" applyFill="1" applyBorder="1" applyAlignment="1">
      <alignment horizontal="center" vertical="center"/>
    </xf>
    <xf numFmtId="0" fontId="6" fillId="18" borderId="0" xfId="3" applyFill="1"/>
    <xf numFmtId="0" fontId="6" fillId="8" borderId="0" xfId="3" applyFill="1"/>
    <xf numFmtId="0" fontId="0" fillId="3" borderId="0" xfId="3" applyFont="1" applyFill="1"/>
    <xf numFmtId="0" fontId="9" fillId="3" borderId="16" xfId="3" applyFont="1" applyFill="1" applyBorder="1"/>
    <xf numFmtId="0" fontId="6" fillId="3" borderId="17" xfId="3" applyFill="1" applyBorder="1"/>
    <xf numFmtId="0" fontId="8" fillId="3" borderId="17" xfId="3" applyFont="1" applyFill="1" applyBorder="1" applyAlignment="1">
      <alignment horizontal="center" vertical="center"/>
    </xf>
    <xf numFmtId="44" fontId="8" fillId="3" borderId="17" xfId="3" applyNumberFormat="1" applyFont="1" applyFill="1" applyBorder="1" applyAlignment="1">
      <alignment horizontal="center" vertical="center"/>
    </xf>
    <xf numFmtId="0" fontId="8" fillId="3" borderId="18" xfId="3" applyFont="1" applyFill="1" applyBorder="1" applyAlignment="1">
      <alignment horizontal="center" vertical="center"/>
    </xf>
    <xf numFmtId="0" fontId="9" fillId="3" borderId="19" xfId="3" applyFont="1" applyFill="1" applyBorder="1"/>
    <xf numFmtId="44" fontId="6" fillId="3" borderId="0" xfId="3" applyNumberFormat="1" applyFill="1" applyBorder="1"/>
    <xf numFmtId="44" fontId="8" fillId="3" borderId="20" xfId="3" applyNumberFormat="1" applyFont="1" applyFill="1" applyBorder="1"/>
    <xf numFmtId="0" fontId="9" fillId="3" borderId="23" xfId="3" applyFont="1" applyFill="1" applyBorder="1"/>
    <xf numFmtId="0" fontId="6" fillId="3" borderId="24" xfId="3" applyFill="1" applyBorder="1"/>
    <xf numFmtId="44" fontId="6" fillId="3" borderId="24" xfId="3" applyNumberFormat="1" applyFill="1" applyBorder="1"/>
    <xf numFmtId="44" fontId="8" fillId="3" borderId="25" xfId="3" applyNumberFormat="1" applyFont="1" applyFill="1" applyBorder="1"/>
    <xf numFmtId="44" fontId="0" fillId="2" borderId="0" xfId="1" applyFont="1" applyFill="1"/>
    <xf numFmtId="44" fontId="0" fillId="19" borderId="0" xfId="1" applyFont="1" applyFill="1" applyAlignment="1">
      <alignment wrapText="1"/>
    </xf>
    <xf numFmtId="44" fontId="0" fillId="19" borderId="0" xfId="1" applyFont="1" applyFill="1"/>
    <xf numFmtId="0" fontId="0" fillId="19" borderId="0" xfId="0" applyFill="1"/>
    <xf numFmtId="0" fontId="0" fillId="19" borderId="0" xfId="0" applyFill="1" applyAlignment="1">
      <alignment wrapText="1"/>
    </xf>
    <xf numFmtId="0" fontId="0" fillId="15" borderId="0" xfId="0" applyFill="1" applyAlignment="1">
      <alignment wrapText="1"/>
    </xf>
    <xf numFmtId="43" fontId="0" fillId="2" borderId="0" xfId="0" applyNumberFormat="1" applyFill="1"/>
    <xf numFmtId="44" fontId="8" fillId="2" borderId="0" xfId="1" applyFont="1" applyFill="1"/>
    <xf numFmtId="44" fontId="9" fillId="2" borderId="0" xfId="1" applyFont="1" applyFill="1" applyAlignment="1">
      <alignment wrapText="1"/>
    </xf>
    <xf numFmtId="44" fontId="6" fillId="2" borderId="0" xfId="3" applyNumberFormat="1" applyFill="1"/>
    <xf numFmtId="44" fontId="6" fillId="2" borderId="0" xfId="1" applyFill="1"/>
    <xf numFmtId="0" fontId="9" fillId="2" borderId="0" xfId="0" applyFont="1" applyFill="1"/>
    <xf numFmtId="0" fontId="9" fillId="2" borderId="0" xfId="0" applyFont="1" applyFill="1" applyAlignment="1">
      <alignment wrapText="1"/>
    </xf>
    <xf numFmtId="43" fontId="8" fillId="2" borderId="0" xfId="0" applyNumberFormat="1" applyFont="1" applyFill="1"/>
    <xf numFmtId="44" fontId="8" fillId="2" borderId="0" xfId="0" applyNumberFormat="1" applyFont="1" applyFill="1"/>
    <xf numFmtId="175" fontId="0" fillId="14" borderId="14" xfId="2" applyNumberFormat="1" applyFont="1" applyFill="1" applyBorder="1"/>
    <xf numFmtId="0" fontId="0" fillId="2" borderId="0" xfId="0" applyFill="1" applyAlignment="1">
      <alignment wrapText="1"/>
    </xf>
    <xf numFmtId="44" fontId="0" fillId="2" borderId="0" xfId="0" applyNumberFormat="1" applyFill="1"/>
    <xf numFmtId="9" fontId="8" fillId="2" borderId="0" xfId="2" applyFont="1" applyFill="1"/>
    <xf numFmtId="0" fontId="0" fillId="12" borderId="14" xfId="0" applyFill="1" applyBorder="1" applyAlignment="1">
      <alignment horizontal="left"/>
    </xf>
    <xf numFmtId="0" fontId="0" fillId="12" borderId="21" xfId="0" applyFill="1" applyBorder="1" applyAlignment="1">
      <alignment horizontal="left"/>
    </xf>
    <xf numFmtId="0" fontId="0" fillId="12" borderId="15" xfId="0" applyFill="1" applyBorder="1" applyAlignment="1">
      <alignment horizontal="left"/>
    </xf>
    <xf numFmtId="0" fontId="0" fillId="9" borderId="9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21" xfId="0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 vertical="center" wrapText="1"/>
    </xf>
    <xf numFmtId="49" fontId="8" fillId="12" borderId="19" xfId="8" applyNumberFormat="1" applyFont="1" applyFill="1" applyBorder="1" applyAlignment="1">
      <alignment horizontal="center" vertical="center"/>
    </xf>
    <xf numFmtId="49" fontId="8" fillId="12" borderId="0" xfId="8" applyNumberFormat="1" applyFont="1" applyFill="1" applyBorder="1" applyAlignment="1">
      <alignment horizontal="center" vertical="center"/>
    </xf>
    <xf numFmtId="49" fontId="8" fillId="12" borderId="23" xfId="8" applyNumberFormat="1" applyFont="1" applyFill="1" applyBorder="1" applyAlignment="1">
      <alignment horizontal="center" vertical="center"/>
    </xf>
    <xf numFmtId="49" fontId="8" fillId="12" borderId="24" xfId="8" applyNumberFormat="1" applyFont="1" applyFill="1" applyBorder="1" applyAlignment="1">
      <alignment horizontal="center" vertical="center"/>
    </xf>
    <xf numFmtId="44" fontId="8" fillId="12" borderId="14" xfId="3" applyNumberFormat="1" applyFont="1" applyFill="1" applyBorder="1" applyAlignment="1">
      <alignment horizontal="center" vertical="center"/>
    </xf>
    <xf numFmtId="44" fontId="8" fillId="12" borderId="21" xfId="3" applyNumberFormat="1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</cellXfs>
  <cellStyles count="9">
    <cellStyle name="Moeda" xfId="1" builtinId="4"/>
    <cellStyle name="Moeda 2" xfId="4"/>
    <cellStyle name="Moeda 3" xfId="7"/>
    <cellStyle name="Normal" xfId="0" builtinId="0"/>
    <cellStyle name="Normal 2" xfId="3"/>
    <cellStyle name="Normal 3" xfId="6"/>
    <cellStyle name="Porcentagem" xfId="2" builtinId="5"/>
    <cellStyle name="Porcentagem 2" xfId="5"/>
    <cellStyle name="Vírgula" xfId="8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83251521040784"/>
          <c:y val="3.7037037037037035E-2"/>
          <c:w val="0.87416748478959216"/>
          <c:h val="0.83704505686789155"/>
        </c:manualLayout>
      </c:layout>
      <c:lineChart>
        <c:grouping val="standard"/>
        <c:varyColors val="0"/>
        <c:ser>
          <c:idx val="1"/>
          <c:order val="0"/>
          <c:tx>
            <c:strRef>
              <c:f>'AJUSTE CONIF-SETEC'!$K$33</c:f>
              <c:strCache>
                <c:ptCount val="1"/>
                <c:pt idx="0">
                  <c:v>Valor por Aluno Presencial Funcionamento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'AJUSTE CONIF-SETEC'!$H$34:$I$40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'AJUSTE CONIF-SETEC'!$K$34:$K$40</c:f>
              <c:numCache>
                <c:formatCode>_("R$"* #,##0.00_);_("R$"* \(#,##0.00\);_("R$"* "-"??_);_(@_)</c:formatCode>
                <c:ptCount val="7"/>
                <c:pt idx="0">
                  <c:v>4139.37</c:v>
                </c:pt>
                <c:pt idx="1">
                  <c:v>3816.99</c:v>
                </c:pt>
                <c:pt idx="2">
                  <c:v>3928.22</c:v>
                </c:pt>
                <c:pt idx="3">
                  <c:v>4373.37</c:v>
                </c:pt>
                <c:pt idx="4">
                  <c:v>3619.14</c:v>
                </c:pt>
                <c:pt idx="5">
                  <c:v>3306.52</c:v>
                </c:pt>
                <c:pt idx="6">
                  <c:v>2538.0095932908066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AA2-4D9B-8AC2-65ADCCC4A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080384"/>
        <c:axId val="326475776"/>
      </c:lineChart>
      <c:catAx>
        <c:axId val="32608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6475776"/>
        <c:crosses val="autoZero"/>
        <c:auto val="1"/>
        <c:lblAlgn val="ctr"/>
        <c:lblOffset val="100"/>
        <c:noMultiLvlLbl val="0"/>
      </c:catAx>
      <c:valAx>
        <c:axId val="326475776"/>
        <c:scaling>
          <c:orientation val="minMax"/>
        </c:scaling>
        <c:delete val="0"/>
        <c:axPos val="l"/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608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7020997375328"/>
          <c:y val="0.14814814814814814"/>
          <c:w val="0.8342979002624672"/>
          <c:h val="0.5394172698109706"/>
        </c:manualLayout>
      </c:layout>
      <c:lineChart>
        <c:grouping val="standard"/>
        <c:varyColors val="0"/>
        <c:ser>
          <c:idx val="0"/>
          <c:order val="0"/>
          <c:tx>
            <c:strRef>
              <c:f>'AJUSTE CONIF-SETEC'!$M$33</c:f>
              <c:strCache>
                <c:ptCount val="1"/>
                <c:pt idx="0">
                  <c:v>Valor por Aluno Presencial Assistência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'AJUSTE CONIF-SETEC'!$H$34:$H$40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'AJUSTE CONIF-SETEC'!$M$34:$M$40</c:f>
              <c:numCache>
                <c:formatCode>_("R$"* #,##0.00_);_("R$"* \(#,##0.00\);_("R$"* "-"??_);_(@_)</c:formatCode>
                <c:ptCount val="7"/>
                <c:pt idx="0">
                  <c:v>442.07</c:v>
                </c:pt>
                <c:pt idx="1">
                  <c:v>537.11</c:v>
                </c:pt>
                <c:pt idx="2">
                  <c:v>692.12</c:v>
                </c:pt>
                <c:pt idx="3">
                  <c:v>727.84</c:v>
                </c:pt>
                <c:pt idx="4">
                  <c:v>743.47</c:v>
                </c:pt>
                <c:pt idx="5">
                  <c:v>704.62</c:v>
                </c:pt>
                <c:pt idx="6">
                  <c:v>618.78240497365709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59-4565-8D2F-CD7DCA9FD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492160"/>
        <c:axId val="326493696"/>
      </c:lineChart>
      <c:catAx>
        <c:axId val="32649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6493696"/>
        <c:crosses val="autoZero"/>
        <c:auto val="1"/>
        <c:lblAlgn val="ctr"/>
        <c:lblOffset val="100"/>
        <c:noMultiLvlLbl val="0"/>
      </c:catAx>
      <c:valAx>
        <c:axId val="326493696"/>
        <c:scaling>
          <c:orientation val="minMax"/>
        </c:scaling>
        <c:delete val="0"/>
        <c:axPos val="l"/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649216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80010</xdr:colOff>
      <xdr:row>1</xdr:row>
      <xdr:rowOff>15240</xdr:rowOff>
    </xdr:from>
    <xdr:ext cx="1695450" cy="628650"/>
    <xdr:pic>
      <xdr:nvPicPr>
        <xdr:cNvPr id="3" name="Imagem 2" descr="CONIF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370" y="198120"/>
          <a:ext cx="1695450" cy="62865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1</xdr:row>
      <xdr:rowOff>0</xdr:rowOff>
    </xdr:from>
    <xdr:ext cx="1695450" cy="628650"/>
    <xdr:pic>
      <xdr:nvPicPr>
        <xdr:cNvPr id="2" name="Imagem 1" descr="CONIF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" y="182880"/>
          <a:ext cx="1695450" cy="62865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106680</xdr:colOff>
      <xdr:row>3</xdr:row>
      <xdr:rowOff>7620</xdr:rowOff>
    </xdr:from>
    <xdr:ext cx="1695450" cy="647700"/>
    <xdr:pic>
      <xdr:nvPicPr>
        <xdr:cNvPr id="2" name="Imagem 1" descr="CONIF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" y="190500"/>
          <a:ext cx="1695450" cy="64770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106680</xdr:colOff>
      <xdr:row>1</xdr:row>
      <xdr:rowOff>7620</xdr:rowOff>
    </xdr:from>
    <xdr:ext cx="1695450" cy="647700"/>
    <xdr:pic>
      <xdr:nvPicPr>
        <xdr:cNvPr id="2" name="Imagem 1" descr="CONIF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" y="190500"/>
          <a:ext cx="1695450" cy="6477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21166</xdr:rowOff>
    </xdr:from>
    <xdr:ext cx="1695450" cy="628650"/>
    <xdr:pic>
      <xdr:nvPicPr>
        <xdr:cNvPr id="2" name="Imagem 2" descr="CONIF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333" y="207433"/>
          <a:ext cx="1695450" cy="6286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12699</xdr:rowOff>
    </xdr:from>
    <xdr:ext cx="1695450" cy="647700"/>
    <xdr:pic>
      <xdr:nvPicPr>
        <xdr:cNvPr id="2" name="Imagem 1" descr="CONIF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333" y="198966"/>
          <a:ext cx="1695450" cy="6477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1</xdr:row>
      <xdr:rowOff>7620</xdr:rowOff>
    </xdr:from>
    <xdr:ext cx="1695450" cy="628650"/>
    <xdr:pic>
      <xdr:nvPicPr>
        <xdr:cNvPr id="2" name="Imagem 1" descr="CONIF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370" y="190500"/>
          <a:ext cx="1695450" cy="62865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32</xdr:row>
      <xdr:rowOff>0</xdr:rowOff>
    </xdr:from>
    <xdr:to>
      <xdr:col>7</xdr:col>
      <xdr:colOff>0</xdr:colOff>
      <xdr:row>40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8CD73CA0-FF03-4F2F-9105-4276DEA5E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9526</xdr:rowOff>
    </xdr:from>
    <xdr:to>
      <xdr:col>6</xdr:col>
      <xdr:colOff>114300</xdr:colOff>
      <xdr:row>40</xdr:row>
      <xdr:rowOff>28576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A7480FF1-E3CD-45F7-B163-9A2EF9D03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80010</xdr:colOff>
      <xdr:row>1</xdr:row>
      <xdr:rowOff>15240</xdr:rowOff>
    </xdr:from>
    <xdr:ext cx="1695450" cy="628650"/>
    <xdr:pic>
      <xdr:nvPicPr>
        <xdr:cNvPr id="2" name="Imagem 1" descr="CONIF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370" y="198120"/>
          <a:ext cx="1695450" cy="6286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21166</xdr:rowOff>
    </xdr:from>
    <xdr:ext cx="1695450" cy="628650"/>
    <xdr:pic>
      <xdr:nvPicPr>
        <xdr:cNvPr id="2" name="Imagem 2" descr="CONIF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204046"/>
          <a:ext cx="1695450" cy="6286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12699</xdr:rowOff>
    </xdr:from>
    <xdr:ext cx="1695450" cy="647700"/>
    <xdr:pic>
      <xdr:nvPicPr>
        <xdr:cNvPr id="2" name="Imagem 1" descr="CONIF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195579"/>
          <a:ext cx="1695450" cy="6477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12699</xdr:rowOff>
    </xdr:from>
    <xdr:ext cx="1695450" cy="647700"/>
    <xdr:pic>
      <xdr:nvPicPr>
        <xdr:cNvPr id="2" name="Imagem 1" descr="CONIF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203199"/>
          <a:ext cx="1695450" cy="6477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12699</xdr:rowOff>
    </xdr:from>
    <xdr:ext cx="1695450" cy="647700"/>
    <xdr:pic>
      <xdr:nvPicPr>
        <xdr:cNvPr id="2" name="Imagem 1" descr="CONIF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203199"/>
          <a:ext cx="1695450" cy="6477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o_srv01\reinaldo\OR&#199;AMENTO%20-%202000\PROPOSTA%20-%202000\RECEITAS%20PR&#211;PRIAS%20-%20LIMITES%20-%20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us%20Docs-JB%20(bco%20dados)/a-Anexos%20MEC/Meus%20Docs-JB%20(bco%20dados)/a-Anexos%20IFES/a-IFES-S&#233;rie%20Hist&#243;rica/IFES%202004/2004IFES-%20PA%20(todos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us%20Docs-JB%20(matriz)/CONDETUF/Matriz%20Condetuf/2007-%20CONDETUF%20Tabelas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us%20Docs-JB%20(bco%20dados)/a-Anexos%20IFES/a-IFES-S&#233;rie%20Hist&#243;rica/IFES%202004/2004IFES-%20PA%20(todos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us%20Docs-JB%20(bco%20dados)/a-Anexos%20IFES/a-IFES-S&#233;rie%20Hist&#243;rica/IFES%202003/2003IFES-%20PA%20(todos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us%20Docs-JB%20(matriz)/SPO.MATRIZ/CONDETUF/Originais-CONDETUF/2007-%20Matriz%20CONDETUF%202007%20orig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tes"/>
      <sheetName val="26104"/>
      <sheetName val="26105"/>
      <sheetName val="26201"/>
      <sheetName val="26202"/>
      <sheetName val="26203"/>
      <sheetName val="26205"/>
      <sheetName val="26206"/>
      <sheetName val="26207"/>
      <sheetName val="26208"/>
      <sheetName val="26210"/>
      <sheetName val="26211"/>
      <sheetName val="26212"/>
      <sheetName val="26213"/>
      <sheetName val="26214"/>
      <sheetName val="26215"/>
      <sheetName val="26216"/>
      <sheetName val="26217"/>
      <sheetName val="26218"/>
      <sheetName val="26219"/>
      <sheetName val="26220"/>
      <sheetName val="26221"/>
      <sheetName val="26222"/>
      <sheetName val="26231"/>
      <sheetName val="26232"/>
      <sheetName val="26233"/>
      <sheetName val="26234"/>
      <sheetName val="26235"/>
      <sheetName val="26236"/>
      <sheetName val="26237"/>
      <sheetName val="26238"/>
      <sheetName val="26239"/>
      <sheetName val="26240"/>
      <sheetName val="26241"/>
      <sheetName val="26242"/>
      <sheetName val="26243"/>
      <sheetName val="26244"/>
      <sheetName val="26245"/>
      <sheetName val="26246"/>
      <sheetName val="26247"/>
      <sheetName val="26248"/>
      <sheetName val="26249"/>
      <sheetName val="26250"/>
      <sheetName val="26253"/>
      <sheetName val="26254"/>
      <sheetName val="26255"/>
      <sheetName val="26256"/>
      <sheetName val="26257"/>
      <sheetName val="26258"/>
      <sheetName val="26260"/>
      <sheetName val="26261"/>
      <sheetName val="26262"/>
      <sheetName val="26263"/>
      <sheetName val="26264"/>
      <sheetName val="26265"/>
      <sheetName val="26268"/>
      <sheetName val="26269"/>
      <sheetName val="26270"/>
      <sheetName val="26271"/>
      <sheetName val="26272"/>
      <sheetName val="26273"/>
      <sheetName val="26274"/>
      <sheetName val="26275"/>
      <sheetName val="26276"/>
      <sheetName val="26277"/>
      <sheetName val="26278"/>
      <sheetName val="26279"/>
      <sheetName val="26280"/>
      <sheetName val="26281"/>
      <sheetName val="26282"/>
      <sheetName val="26283"/>
      <sheetName val="26284"/>
      <sheetName val="26285"/>
      <sheetName val="26286"/>
      <sheetName val="26294"/>
      <sheetName val="26301"/>
      <sheetName val="26302"/>
      <sheetName val="26303"/>
      <sheetName val="26304"/>
      <sheetName val="26305"/>
      <sheetName val="26306"/>
      <sheetName val="26307"/>
      <sheetName val="26308"/>
      <sheetName val="26309"/>
      <sheetName val="26310"/>
      <sheetName val="26311"/>
      <sheetName val="26312"/>
      <sheetName val="26313"/>
      <sheetName val="26314"/>
      <sheetName val="26315"/>
      <sheetName val="26316"/>
      <sheetName val="26317"/>
      <sheetName val="26318"/>
      <sheetName val="26319"/>
      <sheetName val="26320"/>
      <sheetName val="26321"/>
      <sheetName val="26322"/>
      <sheetName val="26323"/>
      <sheetName val="26324"/>
      <sheetName val="26325"/>
      <sheetName val="26326"/>
      <sheetName val="26327"/>
      <sheetName val="26328"/>
      <sheetName val="26329"/>
      <sheetName val="26330"/>
      <sheetName val="26331"/>
      <sheetName val="26332"/>
      <sheetName val="26333"/>
      <sheetName val="26334"/>
      <sheetName val="26335"/>
      <sheetName val="26336"/>
      <sheetName val="26337"/>
      <sheetName val="26338"/>
      <sheetName val="26339"/>
      <sheetName val="26340"/>
      <sheetName val="26341"/>
      <sheetName val="26342"/>
      <sheetName val="26343"/>
      <sheetName val="26344"/>
      <sheetName val="26345"/>
      <sheetName val="26346"/>
      <sheetName val="26347"/>
      <sheetName val="26290"/>
      <sheetName val="26291"/>
      <sheetName val="26292"/>
      <sheetName val="2629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VERT"/>
      <sheetName val="PAvert"/>
      <sheetName val="Principal"/>
      <sheetName val="PA.GD1tes"/>
      <sheetName val="PA.GD3tes"/>
      <sheetName val="PA.GD4tes"/>
      <sheetName val="PA.GD5tes"/>
      <sheetName val="PA.GD3of"/>
      <sheetName val="PA.GD4of"/>
      <sheetName val="PA.GD5of"/>
      <sheetName val="PA.GD1tesEA"/>
      <sheetName val="PA.GD4tesEA"/>
      <sheetName val="PA.GD3ofEA"/>
      <sheetName val="PA.GD4ofEA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">
          <cell r="G15" t="str">
            <v xml:space="preserve">2991 </v>
          </cell>
          <cell r="H15" t="str">
            <v xml:space="preserve">2992 </v>
          </cell>
          <cell r="I15" t="str">
            <v xml:space="preserve">4002 </v>
          </cell>
          <cell r="J15" t="str">
            <v xml:space="preserve">4009 </v>
          </cell>
          <cell r="K15" t="str">
            <v xml:space="preserve">6373 </v>
          </cell>
          <cell r="L15" t="str">
            <v xml:space="preserve">6374 </v>
          </cell>
        </row>
        <row r="16">
          <cell r="C16" t="str">
            <v>26209 26265</v>
          </cell>
          <cell r="G16">
            <v>130337.87</v>
          </cell>
          <cell r="H16">
            <v>219227.69</v>
          </cell>
          <cell r="I16" t="str">
            <v/>
          </cell>
          <cell r="J16">
            <v>247680</v>
          </cell>
          <cell r="K16" t="str">
            <v/>
          </cell>
          <cell r="L16" t="str">
            <v/>
          </cell>
        </row>
        <row r="17">
          <cell r="C17" t="str">
            <v>26232 26232</v>
          </cell>
          <cell r="G17" t="str">
            <v/>
          </cell>
          <cell r="H17" t="str">
            <v/>
          </cell>
          <cell r="I17" t="str">
            <v/>
          </cell>
          <cell r="J17">
            <v>1212138.21</v>
          </cell>
          <cell r="K17">
            <v>887443.93</v>
          </cell>
          <cell r="L17" t="str">
            <v/>
          </cell>
        </row>
        <row r="18">
          <cell r="C18" t="str">
            <v>26242 26242</v>
          </cell>
          <cell r="G18" t="str">
            <v/>
          </cell>
          <cell r="H18" t="str">
            <v/>
          </cell>
          <cell r="I18" t="str">
            <v/>
          </cell>
          <cell r="J18">
            <v>48187.73</v>
          </cell>
          <cell r="K18" t="str">
            <v/>
          </cell>
          <cell r="L18" t="str">
            <v/>
          </cell>
        </row>
        <row r="19">
          <cell r="C19" t="str">
            <v>26248 26248</v>
          </cell>
          <cell r="G19" t="str">
            <v/>
          </cell>
          <cell r="H19" t="str">
            <v/>
          </cell>
          <cell r="I19" t="str">
            <v/>
          </cell>
          <cell r="J19">
            <v>19120.150000000001</v>
          </cell>
          <cell r="K19" t="str">
            <v/>
          </cell>
          <cell r="L19" t="str">
            <v/>
          </cell>
        </row>
        <row r="20">
          <cell r="C20" t="str">
            <v>26252 26252</v>
          </cell>
          <cell r="G20" t="str">
            <v/>
          </cell>
          <cell r="H20" t="str">
            <v/>
          </cell>
          <cell r="I20" t="str">
            <v/>
          </cell>
          <cell r="J20">
            <v>44163.5</v>
          </cell>
          <cell r="K20" t="str">
            <v/>
          </cell>
          <cell r="L20" t="str">
            <v/>
          </cell>
        </row>
        <row r="21">
          <cell r="C21" t="str">
            <v>26253 26253</v>
          </cell>
          <cell r="G21" t="str">
            <v/>
          </cell>
          <cell r="H21" t="str">
            <v/>
          </cell>
          <cell r="I21" t="str">
            <v/>
          </cell>
          <cell r="J21">
            <v>3359</v>
          </cell>
          <cell r="K21" t="str">
            <v/>
          </cell>
          <cell r="L21" t="str">
            <v/>
          </cell>
        </row>
        <row r="22">
          <cell r="C22" t="str">
            <v>26256 26256</v>
          </cell>
          <cell r="G22" t="str">
            <v/>
          </cell>
          <cell r="H22" t="str">
            <v/>
          </cell>
          <cell r="I22" t="str">
            <v/>
          </cell>
          <cell r="J22">
            <v>42997.5</v>
          </cell>
          <cell r="K22" t="str">
            <v/>
          </cell>
          <cell r="L22" t="str">
            <v/>
          </cell>
        </row>
        <row r="23">
          <cell r="C23" t="str">
            <v>26264 26264</v>
          </cell>
          <cell r="G23" t="str">
            <v/>
          </cell>
          <cell r="H23" t="str">
            <v/>
          </cell>
          <cell r="I23" t="str">
            <v/>
          </cell>
          <cell r="J23">
            <v>58350.07</v>
          </cell>
          <cell r="K23" t="str">
            <v/>
          </cell>
          <cell r="L23" t="str">
            <v/>
          </cell>
        </row>
        <row r="24">
          <cell r="C24" t="str">
            <v>26268 26268</v>
          </cell>
          <cell r="G24" t="str">
            <v/>
          </cell>
          <cell r="H24" t="str">
            <v/>
          </cell>
          <cell r="I24" t="str">
            <v/>
          </cell>
          <cell r="J24">
            <v>315000</v>
          </cell>
          <cell r="K24" t="str">
            <v/>
          </cell>
          <cell r="L24" t="str">
            <v/>
          </cell>
        </row>
        <row r="25">
          <cell r="C25" t="str">
            <v>26272 26272</v>
          </cell>
          <cell r="G25" t="str">
            <v/>
          </cell>
          <cell r="H25" t="str">
            <v/>
          </cell>
          <cell r="I25">
            <v>2128.1799999999998</v>
          </cell>
          <cell r="J25">
            <v>68571.259999999995</v>
          </cell>
          <cell r="K25">
            <v>1266161.18</v>
          </cell>
          <cell r="L25" t="str">
            <v/>
          </cell>
        </row>
        <row r="26">
          <cell r="C26" t="str">
            <v>26274 26274</v>
          </cell>
          <cell r="G26" t="str">
            <v/>
          </cell>
          <cell r="H26" t="str">
            <v/>
          </cell>
          <cell r="I26" t="str">
            <v/>
          </cell>
          <cell r="J26">
            <v>390084.97</v>
          </cell>
          <cell r="K26" t="str">
            <v/>
          </cell>
          <cell r="L26" t="str">
            <v/>
          </cell>
        </row>
        <row r="27">
          <cell r="C27" t="str">
            <v>26286 26286</v>
          </cell>
          <cell r="G27" t="str">
            <v/>
          </cell>
          <cell r="H27" t="str">
            <v/>
          </cell>
          <cell r="I27" t="str">
            <v/>
          </cell>
          <cell r="J27">
            <v>12632</v>
          </cell>
          <cell r="K27" t="str">
            <v/>
          </cell>
          <cell r="L27" t="str">
            <v/>
          </cell>
        </row>
        <row r="28">
          <cell r="C28" t="str">
            <v>26301 26301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>
            <v>47895</v>
          </cell>
        </row>
      </sheetData>
      <sheetData sheetId="13">
        <row r="15">
          <cell r="G15" t="str">
            <v xml:space="preserve">6364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P"/>
      <sheetName val="Compara"/>
      <sheetName val="Resumo"/>
      <sheetName val="tab1"/>
      <sheetName val="tab2"/>
      <sheetName val="tab3"/>
      <sheetName val="tab4"/>
      <sheetName val="tab5"/>
      <sheetName val="tab6"/>
      <sheetName val="tab7"/>
      <sheetName val="tab8"/>
      <sheetName val="tab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">
          <cell r="O8">
            <v>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VERT"/>
      <sheetName val="PAvert"/>
      <sheetName val="Principal"/>
      <sheetName val="PA.GD1tes"/>
      <sheetName val="PA.GD3tes"/>
      <sheetName val="PA.GD4tes"/>
      <sheetName val="PA.GD5tes"/>
      <sheetName val="PA.GD3of"/>
      <sheetName val="PA.GD4of"/>
      <sheetName val="PA.GD5of"/>
      <sheetName val="PA.GD1tesEA"/>
      <sheetName val="PA.GD4tesEA"/>
      <sheetName val="PA.GD3ofEA"/>
      <sheetName val="PA.GD4ofEA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">
          <cell r="G15" t="str">
            <v xml:space="preserve">2991 </v>
          </cell>
          <cell r="H15" t="str">
            <v xml:space="preserve">2992 </v>
          </cell>
          <cell r="I15" t="str">
            <v xml:space="preserve">4002 </v>
          </cell>
          <cell r="J15" t="str">
            <v xml:space="preserve">4009 </v>
          </cell>
          <cell r="K15" t="str">
            <v xml:space="preserve">6373 </v>
          </cell>
          <cell r="L15" t="str">
            <v xml:space="preserve">6374 </v>
          </cell>
        </row>
        <row r="16">
          <cell r="C16" t="str">
            <v>26209 26265</v>
          </cell>
          <cell r="G16">
            <v>130337.87</v>
          </cell>
          <cell r="H16">
            <v>219227.69</v>
          </cell>
          <cell r="I16" t="str">
            <v/>
          </cell>
          <cell r="J16">
            <v>247680</v>
          </cell>
          <cell r="K16" t="str">
            <v/>
          </cell>
          <cell r="L16" t="str">
            <v/>
          </cell>
        </row>
        <row r="17">
          <cell r="C17" t="str">
            <v>26232 26232</v>
          </cell>
          <cell r="G17" t="str">
            <v/>
          </cell>
          <cell r="H17" t="str">
            <v/>
          </cell>
          <cell r="I17" t="str">
            <v/>
          </cell>
          <cell r="J17">
            <v>1212138.21</v>
          </cell>
          <cell r="K17">
            <v>887443.93</v>
          </cell>
          <cell r="L17" t="str">
            <v/>
          </cell>
        </row>
        <row r="18">
          <cell r="C18" t="str">
            <v>26242 26242</v>
          </cell>
          <cell r="G18" t="str">
            <v/>
          </cell>
          <cell r="H18" t="str">
            <v/>
          </cell>
          <cell r="I18" t="str">
            <v/>
          </cell>
          <cell r="J18">
            <v>48187.73</v>
          </cell>
          <cell r="K18" t="str">
            <v/>
          </cell>
          <cell r="L18" t="str">
            <v/>
          </cell>
        </row>
        <row r="19">
          <cell r="C19" t="str">
            <v>26248 26248</v>
          </cell>
          <cell r="G19" t="str">
            <v/>
          </cell>
          <cell r="H19" t="str">
            <v/>
          </cell>
          <cell r="I19" t="str">
            <v/>
          </cell>
          <cell r="J19">
            <v>19120.150000000001</v>
          </cell>
          <cell r="K19" t="str">
            <v/>
          </cell>
          <cell r="L19" t="str">
            <v/>
          </cell>
        </row>
        <row r="20">
          <cell r="C20" t="str">
            <v>26252 26252</v>
          </cell>
          <cell r="G20" t="str">
            <v/>
          </cell>
          <cell r="H20" t="str">
            <v/>
          </cell>
          <cell r="I20" t="str">
            <v/>
          </cell>
          <cell r="J20">
            <v>44163.5</v>
          </cell>
          <cell r="K20" t="str">
            <v/>
          </cell>
          <cell r="L20" t="str">
            <v/>
          </cell>
        </row>
        <row r="21">
          <cell r="C21" t="str">
            <v>26253 26253</v>
          </cell>
          <cell r="G21" t="str">
            <v/>
          </cell>
          <cell r="H21" t="str">
            <v/>
          </cell>
          <cell r="I21" t="str">
            <v/>
          </cell>
          <cell r="J21">
            <v>3359</v>
          </cell>
          <cell r="K21" t="str">
            <v/>
          </cell>
          <cell r="L21" t="str">
            <v/>
          </cell>
        </row>
        <row r="22">
          <cell r="C22" t="str">
            <v>26256 26256</v>
          </cell>
          <cell r="G22" t="str">
            <v/>
          </cell>
          <cell r="H22" t="str">
            <v/>
          </cell>
          <cell r="I22" t="str">
            <v/>
          </cell>
          <cell r="J22">
            <v>42997.5</v>
          </cell>
          <cell r="K22" t="str">
            <v/>
          </cell>
          <cell r="L22" t="str">
            <v/>
          </cell>
        </row>
        <row r="23">
          <cell r="C23" t="str">
            <v>26264 26264</v>
          </cell>
          <cell r="G23" t="str">
            <v/>
          </cell>
          <cell r="H23" t="str">
            <v/>
          </cell>
          <cell r="I23" t="str">
            <v/>
          </cell>
          <cell r="J23">
            <v>58350.07</v>
          </cell>
          <cell r="K23" t="str">
            <v/>
          </cell>
          <cell r="L23" t="str">
            <v/>
          </cell>
        </row>
        <row r="24">
          <cell r="C24" t="str">
            <v>26268 26268</v>
          </cell>
          <cell r="G24" t="str">
            <v/>
          </cell>
          <cell r="H24" t="str">
            <v/>
          </cell>
          <cell r="I24" t="str">
            <v/>
          </cell>
          <cell r="J24">
            <v>315000</v>
          </cell>
          <cell r="K24" t="str">
            <v/>
          </cell>
          <cell r="L24" t="str">
            <v/>
          </cell>
        </row>
        <row r="25">
          <cell r="C25" t="str">
            <v>26272 26272</v>
          </cell>
          <cell r="G25" t="str">
            <v/>
          </cell>
          <cell r="H25" t="str">
            <v/>
          </cell>
          <cell r="I25">
            <v>2128.1799999999998</v>
          </cell>
          <cell r="J25">
            <v>68571.259999999995</v>
          </cell>
          <cell r="K25">
            <v>1266161.18</v>
          </cell>
          <cell r="L25" t="str">
            <v/>
          </cell>
        </row>
        <row r="26">
          <cell r="C26" t="str">
            <v>26274 26274</v>
          </cell>
          <cell r="G26" t="str">
            <v/>
          </cell>
          <cell r="H26" t="str">
            <v/>
          </cell>
          <cell r="I26" t="str">
            <v/>
          </cell>
          <cell r="J26">
            <v>390084.97</v>
          </cell>
          <cell r="K26" t="str">
            <v/>
          </cell>
          <cell r="L26" t="str">
            <v/>
          </cell>
        </row>
        <row r="27">
          <cell r="C27" t="str">
            <v>26286 26286</v>
          </cell>
          <cell r="G27" t="str">
            <v/>
          </cell>
          <cell r="H27" t="str">
            <v/>
          </cell>
          <cell r="I27" t="str">
            <v/>
          </cell>
          <cell r="J27">
            <v>12632</v>
          </cell>
          <cell r="K27" t="str">
            <v/>
          </cell>
          <cell r="L27" t="str">
            <v/>
          </cell>
        </row>
        <row r="28">
          <cell r="C28" t="str">
            <v>26301 26301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>
            <v>47895</v>
          </cell>
        </row>
      </sheetData>
      <sheetData sheetId="13">
        <row r="15">
          <cell r="G15" t="str">
            <v xml:space="preserve">6364 </v>
          </cell>
          <cell r="H15" t="str">
            <v xml:space="preserve">6373 </v>
          </cell>
          <cell r="I15" t="str">
            <v xml:space="preserve">6374 </v>
          </cell>
        </row>
        <row r="16">
          <cell r="C16" t="str">
            <v>26247 26247</v>
          </cell>
          <cell r="G16" t="str">
            <v/>
          </cell>
          <cell r="H16">
            <v>3480386.97</v>
          </cell>
          <cell r="I16" t="str">
            <v/>
          </cell>
        </row>
        <row r="17">
          <cell r="C17" t="str">
            <v>26272 26272</v>
          </cell>
          <cell r="G17" t="str">
            <v/>
          </cell>
          <cell r="H17">
            <v>956371.38</v>
          </cell>
          <cell r="I17" t="str">
            <v/>
          </cell>
        </row>
        <row r="18">
          <cell r="C18" t="str">
            <v>26284 26284</v>
          </cell>
          <cell r="G18" t="str">
            <v/>
          </cell>
          <cell r="H18">
            <v>732348</v>
          </cell>
          <cell r="I18" t="str">
            <v/>
          </cell>
        </row>
        <row r="19">
          <cell r="C19" t="str">
            <v>26286 26286</v>
          </cell>
          <cell r="G19" t="str">
            <v/>
          </cell>
          <cell r="H19">
            <v>80875</v>
          </cell>
          <cell r="I19" t="str">
            <v/>
          </cell>
        </row>
        <row r="20">
          <cell r="C20" t="str">
            <v>26301 26301</v>
          </cell>
          <cell r="G20">
            <v>89502.57</v>
          </cell>
          <cell r="H20" t="str">
            <v/>
          </cell>
          <cell r="I20">
            <v>23812.44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PA"/>
      <sheetName val="PAtt"/>
      <sheetName val="PAtes"/>
      <sheetName val="PAof"/>
      <sheetName val="PAtesEA"/>
      <sheetName val="PA.GND1"/>
      <sheetName val="PA.GND3"/>
      <sheetName val="PA.GND4"/>
      <sheetName val="PA.GND5"/>
      <sheetName val="GND1tes"/>
      <sheetName val="GND1tesEA"/>
      <sheetName val="GND3tes"/>
      <sheetName val="GND3of"/>
      <sheetName val="GND3tesEA"/>
      <sheetName val="GND4tes"/>
      <sheetName val="GND4of"/>
      <sheetName val="GND5tes"/>
      <sheetName val="GND5of"/>
      <sheetName val="VERT.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>
        <row r="15">
          <cell r="G15" t="str">
            <v xml:space="preserve">0485 </v>
          </cell>
          <cell r="H15" t="str">
            <v xml:space="preserve">0499 </v>
          </cell>
          <cell r="I15" t="str">
            <v xml:space="preserve">0523 </v>
          </cell>
          <cell r="J15" t="str">
            <v xml:space="preserve">0525 </v>
          </cell>
          <cell r="K15" t="str">
            <v xml:space="preserve">0527 </v>
          </cell>
          <cell r="L15" t="str">
            <v xml:space="preserve">0529 </v>
          </cell>
          <cell r="M15" t="str">
            <v xml:space="preserve">0591 </v>
          </cell>
          <cell r="N15" t="str">
            <v xml:space="preserve">1020 </v>
          </cell>
          <cell r="O15" t="str">
            <v xml:space="preserve">1297 </v>
          </cell>
          <cell r="P15" t="str">
            <v xml:space="preserve">1392 </v>
          </cell>
          <cell r="Q15" t="str">
            <v xml:space="preserve">1401 </v>
          </cell>
          <cell r="R15" t="str">
            <v xml:space="preserve">1407 </v>
          </cell>
          <cell r="S15" t="str">
            <v xml:space="preserve">1595 </v>
          </cell>
          <cell r="T15" t="str">
            <v xml:space="preserve">1611 </v>
          </cell>
          <cell r="U15" t="str">
            <v xml:space="preserve">1823 </v>
          </cell>
          <cell r="V15" t="str">
            <v xml:space="preserve">2095 </v>
          </cell>
          <cell r="W15" t="str">
            <v xml:space="preserve">2113 </v>
          </cell>
          <cell r="X15" t="str">
            <v xml:space="preserve">2173 </v>
          </cell>
          <cell r="Y15" t="str">
            <v xml:space="preserve">2174 </v>
          </cell>
          <cell r="Z15" t="str">
            <v xml:space="preserve">2189 </v>
          </cell>
          <cell r="AA15" t="str">
            <v xml:space="preserve">2321 </v>
          </cell>
          <cell r="AB15" t="str">
            <v xml:space="preserve">2464 </v>
          </cell>
          <cell r="AC15" t="str">
            <v xml:space="preserve">2466 </v>
          </cell>
          <cell r="AD15" t="str">
            <v xml:space="preserve">2469 </v>
          </cell>
          <cell r="AE15" t="str">
            <v xml:space="preserve">2480 </v>
          </cell>
          <cell r="AF15" t="str">
            <v xml:space="preserve">2667 </v>
          </cell>
          <cell r="AG15" t="str">
            <v xml:space="preserve">2691 </v>
          </cell>
          <cell r="AH15" t="str">
            <v xml:space="preserve">2954 </v>
          </cell>
          <cell r="AI15" t="str">
            <v xml:space="preserve">2963 </v>
          </cell>
          <cell r="AJ15" t="str">
            <v xml:space="preserve">2987 </v>
          </cell>
          <cell r="AK15" t="str">
            <v xml:space="preserve">2992 </v>
          </cell>
          <cell r="AL15" t="str">
            <v xml:space="preserve">3053 </v>
          </cell>
          <cell r="AM15" t="str">
            <v xml:space="preserve">3114 </v>
          </cell>
          <cell r="AN15" t="str">
            <v xml:space="preserve">3601 </v>
          </cell>
          <cell r="AO15" t="str">
            <v xml:space="preserve">3859 </v>
          </cell>
          <cell r="AP15" t="str">
            <v xml:space="preserve">3861 </v>
          </cell>
          <cell r="AQ15" t="str">
            <v xml:space="preserve">3863 </v>
          </cell>
          <cell r="AR15" t="str">
            <v xml:space="preserve">3868 </v>
          </cell>
          <cell r="AS15" t="str">
            <v xml:space="preserve">3870 </v>
          </cell>
          <cell r="AT15" t="str">
            <v xml:space="preserve">3883 </v>
          </cell>
          <cell r="AU15" t="str">
            <v xml:space="preserve">3890 </v>
          </cell>
          <cell r="AV15" t="str">
            <v xml:space="preserve">3923 </v>
          </cell>
          <cell r="AW15" t="str">
            <v xml:space="preserve">3994 </v>
          </cell>
          <cell r="AX15" t="str">
            <v xml:space="preserve">4002 </v>
          </cell>
          <cell r="AY15" t="str">
            <v xml:space="preserve">4004 </v>
          </cell>
          <cell r="AZ15" t="str">
            <v xml:space="preserve">4008 </v>
          </cell>
          <cell r="BA15" t="str">
            <v xml:space="preserve">4009 </v>
          </cell>
          <cell r="BB15" t="str">
            <v xml:space="preserve">4156 </v>
          </cell>
          <cell r="BC15" t="str">
            <v xml:space="preserve">4185 </v>
          </cell>
          <cell r="BD15" t="str">
            <v xml:space="preserve">4240 </v>
          </cell>
          <cell r="BE15" t="str">
            <v xml:space="preserve">4247 </v>
          </cell>
          <cell r="BF15" t="str">
            <v xml:space="preserve">5081 </v>
          </cell>
          <cell r="BG15" t="str">
            <v xml:space="preserve">5135 </v>
          </cell>
          <cell r="BH15" t="str">
            <v xml:space="preserve">5776 </v>
          </cell>
          <cell r="BI15" t="str">
            <v xml:space="preserve">7109 </v>
          </cell>
          <cell r="BJ15" t="str">
            <v xml:space="preserve">7833 </v>
          </cell>
          <cell r="BK15" t="str">
            <v xml:space="preserve">7835 </v>
          </cell>
        </row>
        <row r="16">
          <cell r="C16" t="str">
            <v>26209 26101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5300</v>
          </cell>
          <cell r="L16">
            <v>94704.84</v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  <cell r="AI16" t="str">
            <v/>
          </cell>
          <cell r="AJ16" t="str">
            <v/>
          </cell>
          <cell r="AK16" t="str">
            <v/>
          </cell>
          <cell r="AL16" t="str">
            <v/>
          </cell>
          <cell r="AM16" t="str">
            <v/>
          </cell>
          <cell r="AN16" t="str">
            <v/>
          </cell>
          <cell r="AO16" t="str">
            <v/>
          </cell>
          <cell r="AP16" t="str">
            <v/>
          </cell>
          <cell r="AQ16" t="str">
            <v/>
          </cell>
          <cell r="AR16" t="str">
            <v/>
          </cell>
          <cell r="AS16" t="str">
            <v/>
          </cell>
          <cell r="AT16" t="str">
            <v/>
          </cell>
          <cell r="AU16" t="str">
            <v/>
          </cell>
          <cell r="AV16" t="str">
            <v/>
          </cell>
          <cell r="AW16" t="str">
            <v/>
          </cell>
          <cell r="AX16" t="str">
            <v/>
          </cell>
          <cell r="AY16" t="str">
            <v/>
          </cell>
          <cell r="AZ16" t="str">
            <v/>
          </cell>
          <cell r="BA16" t="str">
            <v/>
          </cell>
          <cell r="BB16" t="str">
            <v/>
          </cell>
          <cell r="BC16" t="str">
            <v/>
          </cell>
          <cell r="BD16" t="str">
            <v/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/>
          </cell>
          <cell r="BJ16" t="str">
            <v/>
          </cell>
          <cell r="BK16" t="str">
            <v/>
          </cell>
        </row>
        <row r="17">
          <cell r="C17" t="str">
            <v>26209 26265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  <cell r="AI17" t="str">
            <v/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  <cell r="AN17" t="str">
            <v/>
          </cell>
          <cell r="AO17" t="str">
            <v/>
          </cell>
          <cell r="AP17" t="str">
            <v/>
          </cell>
          <cell r="AQ17" t="str">
            <v/>
          </cell>
          <cell r="AR17" t="str">
            <v/>
          </cell>
          <cell r="AS17" t="str">
            <v/>
          </cell>
          <cell r="AT17" t="str">
            <v/>
          </cell>
          <cell r="AU17" t="str">
            <v/>
          </cell>
          <cell r="AV17" t="str">
            <v/>
          </cell>
          <cell r="AW17" t="str">
            <v/>
          </cell>
          <cell r="AX17" t="str">
            <v/>
          </cell>
          <cell r="AY17" t="str">
            <v/>
          </cell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D17" t="str">
            <v/>
          </cell>
          <cell r="BE17" t="str">
            <v/>
          </cell>
          <cell r="BF17">
            <v>89973.28</v>
          </cell>
          <cell r="BG17" t="str">
            <v/>
          </cell>
          <cell r="BH17" t="str">
            <v/>
          </cell>
          <cell r="BI17" t="str">
            <v/>
          </cell>
          <cell r="BJ17" t="str">
            <v/>
          </cell>
          <cell r="BK17" t="str">
            <v/>
          </cell>
        </row>
        <row r="18">
          <cell r="C18" t="str">
            <v>26231 26101</v>
          </cell>
          <cell r="G18" t="str">
            <v/>
          </cell>
          <cell r="H18" t="str">
            <v/>
          </cell>
          <cell r="I18">
            <v>129398.37</v>
          </cell>
          <cell r="J18">
            <v>182965</v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 t="str">
            <v/>
          </cell>
          <cell r="AU18" t="str">
            <v/>
          </cell>
          <cell r="AV18" t="str">
            <v/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 t="str">
            <v/>
          </cell>
          <cell r="BC18" t="str">
            <v/>
          </cell>
          <cell r="BD18" t="str">
            <v/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  <cell r="BJ18" t="str">
            <v/>
          </cell>
          <cell r="BK18" t="str">
            <v/>
          </cell>
        </row>
        <row r="19">
          <cell r="C19" t="str">
            <v>26231 26231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  <cell r="AI19" t="str">
            <v/>
          </cell>
          <cell r="AJ19" t="str">
            <v/>
          </cell>
          <cell r="AK19" t="str">
            <v/>
          </cell>
          <cell r="AL19" t="str">
            <v/>
          </cell>
          <cell r="AM19" t="str">
            <v/>
          </cell>
          <cell r="AN19" t="str">
            <v/>
          </cell>
          <cell r="AO19" t="str">
            <v/>
          </cell>
          <cell r="AP19" t="str">
            <v/>
          </cell>
          <cell r="AQ19" t="str">
            <v/>
          </cell>
          <cell r="AR19" t="str">
            <v/>
          </cell>
          <cell r="AS19" t="str">
            <v/>
          </cell>
          <cell r="AT19" t="str">
            <v/>
          </cell>
          <cell r="AU19" t="str">
            <v/>
          </cell>
          <cell r="AV19" t="str">
            <v/>
          </cell>
          <cell r="AW19" t="str">
            <v/>
          </cell>
          <cell r="AX19" t="str">
            <v/>
          </cell>
          <cell r="AY19" t="str">
            <v/>
          </cell>
          <cell r="AZ19" t="str">
            <v/>
          </cell>
          <cell r="BA19" t="str">
            <v/>
          </cell>
          <cell r="BB19" t="str">
            <v/>
          </cell>
          <cell r="BC19" t="str">
            <v/>
          </cell>
          <cell r="BD19" t="str">
            <v/>
          </cell>
          <cell r="BE19" t="str">
            <v/>
          </cell>
          <cell r="BF19">
            <v>98951.87</v>
          </cell>
          <cell r="BG19" t="str">
            <v/>
          </cell>
          <cell r="BH19" t="str">
            <v/>
          </cell>
          <cell r="BI19" t="str">
            <v/>
          </cell>
          <cell r="BJ19" t="str">
            <v/>
          </cell>
          <cell r="BK19" t="str">
            <v/>
          </cell>
        </row>
        <row r="20">
          <cell r="C20" t="str">
            <v>26231 36901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/>
          </cell>
          <cell r="AO20" t="str">
            <v/>
          </cell>
          <cell r="AP20" t="str">
            <v/>
          </cell>
          <cell r="AQ20" t="str">
            <v/>
          </cell>
          <cell r="AR20" t="str">
            <v/>
          </cell>
          <cell r="AS20" t="str">
            <v/>
          </cell>
          <cell r="AT20" t="str">
            <v/>
          </cell>
          <cell r="AU20" t="str">
            <v/>
          </cell>
          <cell r="AV20" t="str">
            <v/>
          </cell>
          <cell r="AW20" t="str">
            <v/>
          </cell>
          <cell r="AX20" t="str">
            <v/>
          </cell>
          <cell r="AY20" t="str">
            <v/>
          </cell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D20" t="str">
            <v/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/>
          </cell>
          <cell r="BJ20">
            <v>1084165</v>
          </cell>
          <cell r="BK20" t="str">
            <v/>
          </cell>
        </row>
        <row r="21">
          <cell r="C21" t="str">
            <v>26232 26101</v>
          </cell>
          <cell r="G21" t="str">
            <v/>
          </cell>
          <cell r="H21" t="str">
            <v/>
          </cell>
          <cell r="I21">
            <v>427480.86</v>
          </cell>
          <cell r="J21">
            <v>277190.51</v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  <cell r="AN21" t="str">
            <v/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 t="str">
            <v/>
          </cell>
          <cell r="AU21" t="str">
            <v/>
          </cell>
          <cell r="AV21" t="str">
            <v/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 t="str">
            <v/>
          </cell>
          <cell r="BC21" t="str">
            <v/>
          </cell>
          <cell r="BD21" t="str">
            <v/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 t="str">
            <v/>
          </cell>
          <cell r="BK21" t="str">
            <v/>
          </cell>
        </row>
        <row r="22">
          <cell r="C22" t="str">
            <v>26232 26232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  <cell r="AN22" t="str">
            <v/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 t="str">
            <v/>
          </cell>
          <cell r="AU22" t="str">
            <v/>
          </cell>
          <cell r="AV22" t="str">
            <v/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 t="str">
            <v/>
          </cell>
          <cell r="BC22" t="str">
            <v/>
          </cell>
          <cell r="BD22" t="str">
            <v/>
          </cell>
          <cell r="BE22" t="str">
            <v/>
          </cell>
          <cell r="BF22">
            <v>198971.42</v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 t="str">
            <v/>
          </cell>
        </row>
        <row r="23">
          <cell r="C23" t="str">
            <v>26232 36901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>
            <v>13661</v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  <cell r="AI23" t="str">
            <v/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  <cell r="AN23" t="str">
            <v/>
          </cell>
          <cell r="AO23" t="str">
            <v/>
          </cell>
          <cell r="AP23" t="str">
            <v/>
          </cell>
          <cell r="AQ23" t="str">
            <v/>
          </cell>
          <cell r="AR23" t="str">
            <v/>
          </cell>
          <cell r="AS23" t="str">
            <v/>
          </cell>
          <cell r="AT23" t="str">
            <v/>
          </cell>
          <cell r="AU23" t="str">
            <v/>
          </cell>
          <cell r="AV23">
            <v>272934.40999999997</v>
          </cell>
          <cell r="AW23" t="str">
            <v/>
          </cell>
          <cell r="AX23" t="str">
            <v/>
          </cell>
          <cell r="AY23" t="str">
            <v/>
          </cell>
          <cell r="AZ23" t="str">
            <v/>
          </cell>
          <cell r="BA23" t="str">
            <v/>
          </cell>
          <cell r="BB23" t="str">
            <v/>
          </cell>
          <cell r="BC23" t="str">
            <v/>
          </cell>
          <cell r="BD23" t="str">
            <v/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 t="str">
            <v/>
          </cell>
          <cell r="BK23" t="str">
            <v/>
          </cell>
        </row>
        <row r="24">
          <cell r="C24" t="str">
            <v>26233 26101</v>
          </cell>
          <cell r="G24" t="str">
            <v/>
          </cell>
          <cell r="H24" t="str">
            <v/>
          </cell>
          <cell r="I24">
            <v>244141.95</v>
          </cell>
          <cell r="J24">
            <v>129902</v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  <cell r="AI24" t="str">
            <v/>
          </cell>
          <cell r="AJ24" t="str">
            <v/>
          </cell>
          <cell r="AK24" t="str">
            <v/>
          </cell>
          <cell r="AL24" t="str">
            <v/>
          </cell>
          <cell r="AM24" t="str">
            <v/>
          </cell>
          <cell r="AN24" t="str">
            <v/>
          </cell>
          <cell r="AO24" t="str">
            <v/>
          </cell>
          <cell r="AP24" t="str">
            <v/>
          </cell>
          <cell r="AQ24" t="str">
            <v/>
          </cell>
          <cell r="AR24" t="str">
            <v/>
          </cell>
          <cell r="AS24" t="str">
            <v/>
          </cell>
          <cell r="AT24" t="str">
            <v/>
          </cell>
          <cell r="AU24" t="str">
            <v/>
          </cell>
          <cell r="AV24" t="str">
            <v/>
          </cell>
          <cell r="AW24" t="str">
            <v/>
          </cell>
          <cell r="AX24" t="str">
            <v/>
          </cell>
          <cell r="AY24" t="str">
            <v/>
          </cell>
          <cell r="AZ24" t="str">
            <v/>
          </cell>
          <cell r="BA24" t="str">
            <v/>
          </cell>
          <cell r="BB24" t="str">
            <v/>
          </cell>
          <cell r="BC24" t="str">
            <v/>
          </cell>
          <cell r="BD24" t="str">
            <v/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 t="str">
            <v/>
          </cell>
          <cell r="BK24" t="str">
            <v/>
          </cell>
        </row>
        <row r="25">
          <cell r="C25" t="str">
            <v>26233 26233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I25" t="str">
            <v/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  <cell r="AN25" t="str">
            <v/>
          </cell>
          <cell r="AO25" t="str">
            <v/>
          </cell>
          <cell r="AP25" t="str">
            <v/>
          </cell>
          <cell r="AQ25" t="str">
            <v/>
          </cell>
          <cell r="AR25" t="str">
            <v/>
          </cell>
          <cell r="AS25" t="str">
            <v/>
          </cell>
          <cell r="AT25" t="str">
            <v/>
          </cell>
          <cell r="AU25" t="str">
            <v/>
          </cell>
          <cell r="AV25" t="str">
            <v/>
          </cell>
          <cell r="AW25" t="str">
            <v/>
          </cell>
          <cell r="AX25" t="str">
            <v/>
          </cell>
          <cell r="AY25" t="str">
            <v/>
          </cell>
          <cell r="AZ25" t="str">
            <v/>
          </cell>
          <cell r="BA25" t="str">
            <v/>
          </cell>
          <cell r="BB25" t="str">
            <v/>
          </cell>
          <cell r="BC25" t="str">
            <v/>
          </cell>
          <cell r="BD25" t="str">
            <v/>
          </cell>
          <cell r="BE25" t="str">
            <v/>
          </cell>
          <cell r="BF25">
            <v>1159950.6599999999</v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</row>
        <row r="26">
          <cell r="C26" t="str">
            <v>26233 36901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>
            <v>1601762.74</v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 t="str">
            <v/>
          </cell>
          <cell r="AM26" t="str">
            <v/>
          </cell>
          <cell r="AN26" t="str">
            <v/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 t="str">
            <v/>
          </cell>
          <cell r="AU26" t="str">
            <v/>
          </cell>
          <cell r="AV26" t="str">
            <v/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 t="str">
            <v/>
          </cell>
          <cell r="BC26" t="str">
            <v/>
          </cell>
          <cell r="BD26" t="str">
            <v/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  <cell r="BJ26" t="str">
            <v/>
          </cell>
          <cell r="BK26">
            <v>506502.44</v>
          </cell>
        </row>
        <row r="27">
          <cell r="C27" t="str">
            <v>26234 26101</v>
          </cell>
          <cell r="G27" t="str">
            <v/>
          </cell>
          <cell r="H27" t="str">
            <v/>
          </cell>
          <cell r="I27">
            <v>210255.1</v>
          </cell>
          <cell r="J27">
            <v>1403899</v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  <cell r="AI27" t="str">
            <v/>
          </cell>
          <cell r="AJ27" t="str">
            <v/>
          </cell>
          <cell r="AK27" t="str">
            <v/>
          </cell>
          <cell r="AL27" t="str">
            <v/>
          </cell>
          <cell r="AM27" t="str">
            <v/>
          </cell>
          <cell r="AN27" t="str">
            <v/>
          </cell>
          <cell r="AO27" t="str">
            <v/>
          </cell>
          <cell r="AP27" t="str">
            <v/>
          </cell>
          <cell r="AQ27" t="str">
            <v/>
          </cell>
          <cell r="AR27" t="str">
            <v/>
          </cell>
          <cell r="AS27" t="str">
            <v/>
          </cell>
          <cell r="AT27" t="str">
            <v/>
          </cell>
          <cell r="AU27" t="str">
            <v/>
          </cell>
          <cell r="AV27" t="str">
            <v/>
          </cell>
          <cell r="AW27" t="str">
            <v/>
          </cell>
          <cell r="AX27" t="str">
            <v/>
          </cell>
          <cell r="AY27" t="str">
            <v/>
          </cell>
          <cell r="AZ27" t="str">
            <v/>
          </cell>
          <cell r="BA27" t="str">
            <v/>
          </cell>
          <cell r="BB27" t="str">
            <v/>
          </cell>
          <cell r="BC27" t="str">
            <v/>
          </cell>
          <cell r="BD27" t="str">
            <v/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</row>
        <row r="28">
          <cell r="C28" t="str">
            <v>26234 26234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>
            <v>200000</v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 t="str">
            <v/>
          </cell>
          <cell r="AI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  <cell r="AN28" t="str">
            <v/>
          </cell>
          <cell r="AO28" t="str">
            <v/>
          </cell>
          <cell r="AP28" t="str">
            <v/>
          </cell>
          <cell r="AQ28" t="str">
            <v/>
          </cell>
          <cell r="AR28" t="str">
            <v/>
          </cell>
          <cell r="AS28" t="str">
            <v/>
          </cell>
          <cell r="AT28" t="str">
            <v/>
          </cell>
          <cell r="AU28" t="str">
            <v/>
          </cell>
          <cell r="AV28" t="str">
            <v/>
          </cell>
          <cell r="AW28" t="str">
            <v/>
          </cell>
          <cell r="AX28" t="str">
            <v/>
          </cell>
          <cell r="AY28" t="str">
            <v/>
          </cell>
          <cell r="AZ28" t="str">
            <v/>
          </cell>
          <cell r="BA28" t="str">
            <v/>
          </cell>
          <cell r="BB28" t="str">
            <v/>
          </cell>
          <cell r="BC28" t="str">
            <v/>
          </cell>
          <cell r="BD28" t="str">
            <v/>
          </cell>
          <cell r="BE28" t="str">
            <v/>
          </cell>
          <cell r="BF28">
            <v>297277.71000000002</v>
          </cell>
          <cell r="BG28" t="str">
            <v/>
          </cell>
          <cell r="BH28" t="str">
            <v/>
          </cell>
          <cell r="BI28" t="str">
            <v/>
          </cell>
          <cell r="BJ28" t="str">
            <v/>
          </cell>
          <cell r="BK28" t="str">
            <v/>
          </cell>
        </row>
        <row r="29">
          <cell r="C29" t="str">
            <v>26234 36211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/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/>
          </cell>
          <cell r="AO29" t="str">
            <v/>
          </cell>
          <cell r="AP29">
            <v>37377.78</v>
          </cell>
          <cell r="AQ29" t="str">
            <v/>
          </cell>
          <cell r="AR29" t="str">
            <v/>
          </cell>
          <cell r="AS29" t="str">
            <v/>
          </cell>
          <cell r="AT29" t="str">
            <v/>
          </cell>
          <cell r="AU29" t="str">
            <v/>
          </cell>
          <cell r="AV29" t="str">
            <v/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 t="str">
            <v/>
          </cell>
          <cell r="BC29" t="str">
            <v/>
          </cell>
          <cell r="BD29" t="str">
            <v/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 t="str">
            <v/>
          </cell>
          <cell r="BK29" t="str">
            <v/>
          </cell>
        </row>
        <row r="30">
          <cell r="C30" t="str">
            <v>26234 36901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  <cell r="AN30" t="str">
            <v/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 t="str">
            <v/>
          </cell>
          <cell r="AU30" t="str">
            <v/>
          </cell>
          <cell r="AV30">
            <v>201280</v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/>
          </cell>
          <cell r="BB30" t="str">
            <v/>
          </cell>
          <cell r="BC30" t="str">
            <v/>
          </cell>
          <cell r="BD30" t="str">
            <v/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 t="str">
            <v/>
          </cell>
          <cell r="BK30" t="str">
            <v/>
          </cell>
        </row>
        <row r="31">
          <cell r="C31" t="str">
            <v>26235 22202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 t="str">
            <v/>
          </cell>
          <cell r="AE31" t="str">
            <v/>
          </cell>
          <cell r="AF31" t="str">
            <v/>
          </cell>
          <cell r="AG31" t="str">
            <v/>
          </cell>
          <cell r="AH31" t="str">
            <v/>
          </cell>
          <cell r="AI31" t="str">
            <v/>
          </cell>
          <cell r="AJ31" t="str">
            <v/>
          </cell>
          <cell r="AK31" t="str">
            <v/>
          </cell>
          <cell r="AL31" t="str">
            <v/>
          </cell>
          <cell r="AM31" t="str">
            <v/>
          </cell>
          <cell r="AN31" t="str">
            <v/>
          </cell>
          <cell r="AO31" t="str">
            <v/>
          </cell>
          <cell r="AP31" t="str">
            <v/>
          </cell>
          <cell r="AQ31" t="str">
            <v/>
          </cell>
          <cell r="AR31" t="str">
            <v/>
          </cell>
          <cell r="AS31" t="str">
            <v/>
          </cell>
          <cell r="AT31" t="str">
            <v/>
          </cell>
          <cell r="AU31" t="str">
            <v/>
          </cell>
          <cell r="AV31" t="str">
            <v/>
          </cell>
          <cell r="AW31" t="str">
            <v/>
          </cell>
          <cell r="AX31" t="str">
            <v/>
          </cell>
          <cell r="AY31" t="str">
            <v/>
          </cell>
          <cell r="AZ31" t="str">
            <v/>
          </cell>
          <cell r="BA31" t="str">
            <v/>
          </cell>
          <cell r="BB31" t="str">
            <v/>
          </cell>
          <cell r="BC31" t="str">
            <v/>
          </cell>
          <cell r="BD31">
            <v>54836.77</v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 t="str">
            <v/>
          </cell>
          <cell r="BJ31" t="str">
            <v/>
          </cell>
          <cell r="BK31" t="str">
            <v/>
          </cell>
        </row>
        <row r="32">
          <cell r="C32" t="str">
            <v>26235 26101</v>
          </cell>
          <cell r="G32" t="str">
            <v/>
          </cell>
          <cell r="H32" t="str">
            <v/>
          </cell>
          <cell r="I32">
            <v>387380</v>
          </cell>
          <cell r="J32">
            <v>206944.5</v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/>
          </cell>
          <cell r="AF32" t="str">
            <v/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 t="str">
            <v/>
          </cell>
          <cell r="AU32" t="str">
            <v/>
          </cell>
          <cell r="AV32" t="str">
            <v/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 t="str">
            <v/>
          </cell>
          <cell r="BC32" t="str">
            <v/>
          </cell>
          <cell r="BD32" t="str">
            <v/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 t="str">
            <v/>
          </cell>
          <cell r="BK32" t="str">
            <v/>
          </cell>
        </row>
        <row r="33">
          <cell r="C33" t="str">
            <v>26235 26235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/>
          </cell>
          <cell r="AE33" t="str">
            <v/>
          </cell>
          <cell r="AF33" t="str">
            <v/>
          </cell>
          <cell r="AG33" t="str">
            <v/>
          </cell>
          <cell r="AH33" t="str">
            <v/>
          </cell>
          <cell r="AI33" t="str">
            <v/>
          </cell>
          <cell r="AJ33" t="str">
            <v/>
          </cell>
          <cell r="AK33" t="str">
            <v/>
          </cell>
          <cell r="AL33" t="str">
            <v/>
          </cell>
          <cell r="AM33" t="str">
            <v/>
          </cell>
          <cell r="AN33" t="str">
            <v/>
          </cell>
          <cell r="AO33" t="str">
            <v/>
          </cell>
          <cell r="AP33" t="str">
            <v/>
          </cell>
          <cell r="AQ33" t="str">
            <v/>
          </cell>
          <cell r="AR33" t="str">
            <v/>
          </cell>
          <cell r="AS33" t="str">
            <v/>
          </cell>
          <cell r="AT33" t="str">
            <v/>
          </cell>
          <cell r="AU33" t="str">
            <v/>
          </cell>
          <cell r="AV33" t="str">
            <v/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 t="str">
            <v/>
          </cell>
          <cell r="BB33" t="str">
            <v/>
          </cell>
          <cell r="BC33" t="str">
            <v/>
          </cell>
          <cell r="BD33" t="str">
            <v/>
          </cell>
          <cell r="BE33" t="str">
            <v/>
          </cell>
          <cell r="BF33">
            <v>799999.4</v>
          </cell>
          <cell r="BG33" t="str">
            <v/>
          </cell>
          <cell r="BH33" t="str">
            <v/>
          </cell>
          <cell r="BI33" t="str">
            <v/>
          </cell>
          <cell r="BJ33" t="str">
            <v/>
          </cell>
          <cell r="BK33" t="str">
            <v/>
          </cell>
        </row>
        <row r="34">
          <cell r="C34" t="str">
            <v>26235 36901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 t="str">
            <v/>
          </cell>
          <cell r="AF34" t="str">
            <v/>
          </cell>
          <cell r="AG34" t="str">
            <v/>
          </cell>
          <cell r="AH34" t="str">
            <v/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/>
          </cell>
          <cell r="AO34" t="str">
            <v/>
          </cell>
          <cell r="AP34" t="str">
            <v/>
          </cell>
          <cell r="AQ34" t="str">
            <v/>
          </cell>
          <cell r="AR34" t="str">
            <v/>
          </cell>
          <cell r="AS34" t="str">
            <v/>
          </cell>
          <cell r="AT34" t="str">
            <v/>
          </cell>
          <cell r="AU34" t="str">
            <v/>
          </cell>
          <cell r="AV34">
            <v>540416.29</v>
          </cell>
          <cell r="AW34" t="str">
            <v/>
          </cell>
          <cell r="AX34" t="str">
            <v/>
          </cell>
          <cell r="AY34" t="str">
            <v/>
          </cell>
          <cell r="AZ34" t="str">
            <v/>
          </cell>
          <cell r="BA34" t="str">
            <v/>
          </cell>
          <cell r="BB34" t="str">
            <v/>
          </cell>
          <cell r="BC34" t="str">
            <v/>
          </cell>
          <cell r="BD34" t="str">
            <v/>
          </cell>
          <cell r="BE34" t="str">
            <v/>
          </cell>
          <cell r="BF34" t="str">
            <v/>
          </cell>
          <cell r="BG34" t="str">
            <v/>
          </cell>
          <cell r="BH34" t="str">
            <v/>
          </cell>
          <cell r="BI34" t="str">
            <v/>
          </cell>
          <cell r="BJ34" t="str">
            <v/>
          </cell>
          <cell r="BK34" t="str">
            <v/>
          </cell>
        </row>
        <row r="35">
          <cell r="C35" t="str">
            <v>26236 26101</v>
          </cell>
          <cell r="G35" t="str">
            <v/>
          </cell>
          <cell r="H35" t="str">
            <v/>
          </cell>
          <cell r="I35">
            <v>262050.8</v>
          </cell>
          <cell r="J35">
            <v>256367</v>
          </cell>
          <cell r="K35" t="str">
            <v/>
          </cell>
          <cell r="L35">
            <v>29410.799999999999</v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 t="str">
            <v/>
          </cell>
          <cell r="AE35" t="str">
            <v/>
          </cell>
          <cell r="AF35" t="str">
            <v/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  <cell r="AL35" t="str">
            <v/>
          </cell>
          <cell r="AM35" t="str">
            <v/>
          </cell>
          <cell r="AN35" t="str">
            <v/>
          </cell>
          <cell r="AO35" t="str">
            <v/>
          </cell>
          <cell r="AP35" t="str">
            <v/>
          </cell>
          <cell r="AQ35" t="str">
            <v/>
          </cell>
          <cell r="AR35" t="str">
            <v/>
          </cell>
          <cell r="AS35" t="str">
            <v/>
          </cell>
          <cell r="AT35" t="str">
            <v/>
          </cell>
          <cell r="AU35" t="str">
            <v/>
          </cell>
          <cell r="AV35" t="str">
            <v/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 t="str">
            <v/>
          </cell>
          <cell r="BB35" t="str">
            <v/>
          </cell>
          <cell r="BC35" t="str">
            <v/>
          </cell>
          <cell r="BD35" t="str">
            <v/>
          </cell>
          <cell r="BE35" t="str">
            <v/>
          </cell>
          <cell r="BF35" t="str">
            <v/>
          </cell>
          <cell r="BG35" t="str">
            <v/>
          </cell>
          <cell r="BH35" t="str">
            <v/>
          </cell>
          <cell r="BI35" t="str">
            <v/>
          </cell>
          <cell r="BJ35" t="str">
            <v/>
          </cell>
          <cell r="BK35" t="str">
            <v/>
          </cell>
        </row>
        <row r="36">
          <cell r="C36" t="str">
            <v>26236 26236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 t="str">
            <v/>
          </cell>
          <cell r="AF36" t="str">
            <v/>
          </cell>
          <cell r="AG36" t="str">
            <v/>
          </cell>
          <cell r="AH36" t="str">
            <v/>
          </cell>
          <cell r="AI36" t="str">
            <v/>
          </cell>
          <cell r="AJ36" t="str">
            <v/>
          </cell>
          <cell r="AK36">
            <v>100000</v>
          </cell>
          <cell r="AL36" t="str">
            <v/>
          </cell>
          <cell r="AM36" t="str">
            <v/>
          </cell>
          <cell r="AN36" t="str">
            <v/>
          </cell>
          <cell r="AO36" t="str">
            <v/>
          </cell>
          <cell r="AP36" t="str">
            <v/>
          </cell>
          <cell r="AQ36" t="str">
            <v/>
          </cell>
          <cell r="AR36" t="str">
            <v/>
          </cell>
          <cell r="AS36" t="str">
            <v/>
          </cell>
          <cell r="AT36" t="str">
            <v/>
          </cell>
          <cell r="AU36" t="str">
            <v/>
          </cell>
          <cell r="AV36" t="str">
            <v/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 t="str">
            <v/>
          </cell>
          <cell r="BC36" t="str">
            <v/>
          </cell>
          <cell r="BD36" t="str">
            <v/>
          </cell>
          <cell r="BE36" t="str">
            <v/>
          </cell>
          <cell r="BF36">
            <v>200000</v>
          </cell>
          <cell r="BG36" t="str">
            <v/>
          </cell>
          <cell r="BH36" t="str">
            <v/>
          </cell>
          <cell r="BI36" t="str">
            <v/>
          </cell>
          <cell r="BJ36" t="str">
            <v/>
          </cell>
          <cell r="BK36" t="str">
            <v/>
          </cell>
        </row>
        <row r="37">
          <cell r="C37" t="str">
            <v>26237 24901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>
            <v>1064551.6299999999</v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 t="str">
            <v/>
          </cell>
          <cell r="AE37" t="str">
            <v/>
          </cell>
          <cell r="AF37" t="str">
            <v/>
          </cell>
          <cell r="AG37" t="str">
            <v/>
          </cell>
          <cell r="AH37" t="str">
            <v/>
          </cell>
          <cell r="AI37" t="str">
            <v/>
          </cell>
          <cell r="AJ37" t="str">
            <v/>
          </cell>
          <cell r="AK37" t="str">
            <v/>
          </cell>
          <cell r="AL37" t="str">
            <v/>
          </cell>
          <cell r="AM37" t="str">
            <v/>
          </cell>
          <cell r="AN37" t="str">
            <v/>
          </cell>
          <cell r="AO37" t="str">
            <v/>
          </cell>
          <cell r="AP37" t="str">
            <v/>
          </cell>
          <cell r="AQ37" t="str">
            <v/>
          </cell>
          <cell r="AR37" t="str">
            <v/>
          </cell>
          <cell r="AS37" t="str">
            <v/>
          </cell>
          <cell r="AT37" t="str">
            <v/>
          </cell>
          <cell r="AU37" t="str">
            <v/>
          </cell>
          <cell r="AV37" t="str">
            <v/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 t="str">
            <v/>
          </cell>
          <cell r="BC37" t="str">
            <v/>
          </cell>
          <cell r="BD37" t="str">
            <v/>
          </cell>
          <cell r="BE37" t="str">
            <v/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 t="str">
            <v/>
          </cell>
          <cell r="BK37" t="str">
            <v/>
          </cell>
        </row>
        <row r="38">
          <cell r="C38" t="str">
            <v>26237 26101</v>
          </cell>
          <cell r="G38" t="str">
            <v/>
          </cell>
          <cell r="H38" t="str">
            <v/>
          </cell>
          <cell r="I38">
            <v>202804.09</v>
          </cell>
          <cell r="J38">
            <v>12380.6</v>
          </cell>
          <cell r="K38" t="str">
            <v/>
          </cell>
          <cell r="L38">
            <v>33084</v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  <cell r="AE38" t="str">
            <v/>
          </cell>
          <cell r="AF38" t="str">
            <v/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/>
          </cell>
          <cell r="AO38" t="str">
            <v/>
          </cell>
          <cell r="AP38" t="str">
            <v/>
          </cell>
          <cell r="AQ38" t="str">
            <v/>
          </cell>
          <cell r="AR38" t="str">
            <v/>
          </cell>
          <cell r="AS38" t="str">
            <v/>
          </cell>
          <cell r="AT38" t="str">
            <v/>
          </cell>
          <cell r="AU38" t="str">
            <v/>
          </cell>
          <cell r="AV38" t="str">
            <v/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 t="str">
            <v/>
          </cell>
          <cell r="BB38" t="str">
            <v/>
          </cell>
          <cell r="BC38" t="str">
            <v/>
          </cell>
          <cell r="BD38" t="str">
            <v/>
          </cell>
          <cell r="BE38" t="str">
            <v/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 t="str">
            <v/>
          </cell>
          <cell r="BK38" t="str">
            <v/>
          </cell>
        </row>
        <row r="39">
          <cell r="C39" t="str">
            <v>26237 26237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>
            <v>100000</v>
          </cell>
          <cell r="AB39" t="str">
            <v/>
          </cell>
          <cell r="AC39" t="str">
            <v/>
          </cell>
          <cell r="AD39" t="str">
            <v/>
          </cell>
          <cell r="AE39" t="str">
            <v/>
          </cell>
          <cell r="AF39" t="str">
            <v/>
          </cell>
          <cell r="AG39" t="str">
            <v/>
          </cell>
          <cell r="AH39" t="str">
            <v/>
          </cell>
          <cell r="AI39" t="str">
            <v/>
          </cell>
          <cell r="AJ39" t="str">
            <v/>
          </cell>
          <cell r="AK39" t="str">
            <v/>
          </cell>
          <cell r="AL39" t="str">
            <v/>
          </cell>
          <cell r="AM39" t="str">
            <v/>
          </cell>
          <cell r="AN39" t="str">
            <v/>
          </cell>
          <cell r="AO39" t="str">
            <v/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 t="str">
            <v/>
          </cell>
          <cell r="AU39" t="str">
            <v/>
          </cell>
          <cell r="AV39" t="str">
            <v/>
          </cell>
          <cell r="AW39" t="str">
            <v/>
          </cell>
          <cell r="AX39" t="str">
            <v/>
          </cell>
          <cell r="AY39" t="str">
            <v/>
          </cell>
          <cell r="AZ39" t="str">
            <v/>
          </cell>
          <cell r="BA39" t="str">
            <v/>
          </cell>
          <cell r="BB39" t="str">
            <v/>
          </cell>
          <cell r="BC39" t="str">
            <v/>
          </cell>
          <cell r="BD39" t="str">
            <v/>
          </cell>
          <cell r="BE39" t="str">
            <v/>
          </cell>
          <cell r="BF39">
            <v>236000</v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</row>
        <row r="40">
          <cell r="C40" t="str">
            <v>26237 36901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4000000</v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  <cell r="AE40" t="str">
            <v/>
          </cell>
          <cell r="AF40" t="str">
            <v/>
          </cell>
          <cell r="AG40" t="str">
            <v/>
          </cell>
          <cell r="AH40" t="str">
            <v/>
          </cell>
          <cell r="AI40" t="str">
            <v/>
          </cell>
          <cell r="AJ40" t="str">
            <v/>
          </cell>
          <cell r="AK40" t="str">
            <v/>
          </cell>
          <cell r="AL40" t="str">
            <v/>
          </cell>
          <cell r="AM40" t="str">
            <v/>
          </cell>
          <cell r="AN40" t="str">
            <v/>
          </cell>
          <cell r="AO40" t="str">
            <v/>
          </cell>
          <cell r="AP40" t="str">
            <v/>
          </cell>
          <cell r="AQ40" t="str">
            <v/>
          </cell>
          <cell r="AR40" t="str">
            <v/>
          </cell>
          <cell r="AS40" t="str">
            <v/>
          </cell>
          <cell r="AT40" t="str">
            <v/>
          </cell>
          <cell r="AU40" t="str">
            <v/>
          </cell>
          <cell r="AV40" t="str">
            <v/>
          </cell>
          <cell r="AW40" t="str">
            <v/>
          </cell>
          <cell r="AX40" t="str">
            <v/>
          </cell>
          <cell r="AY40" t="str">
            <v/>
          </cell>
          <cell r="AZ40" t="str">
            <v/>
          </cell>
          <cell r="BA40" t="str">
            <v/>
          </cell>
          <cell r="BB40" t="str">
            <v/>
          </cell>
          <cell r="BC40" t="str">
            <v/>
          </cell>
          <cell r="BD40" t="str">
            <v/>
          </cell>
          <cell r="BE40" t="str">
            <v/>
          </cell>
          <cell r="BF40" t="str">
            <v/>
          </cell>
          <cell r="BG40" t="str">
            <v/>
          </cell>
          <cell r="BH40" t="str">
            <v/>
          </cell>
          <cell r="BI40" t="str">
            <v/>
          </cell>
          <cell r="BJ40" t="str">
            <v/>
          </cell>
          <cell r="BK40" t="str">
            <v/>
          </cell>
        </row>
        <row r="41">
          <cell r="C41" t="str">
            <v>26238 26101</v>
          </cell>
          <cell r="G41" t="str">
            <v/>
          </cell>
          <cell r="H41" t="str">
            <v/>
          </cell>
          <cell r="I41">
            <v>511147.01</v>
          </cell>
          <cell r="J41">
            <v>324824.84000000003</v>
          </cell>
          <cell r="K41" t="str">
            <v/>
          </cell>
          <cell r="L41">
            <v>58725.02</v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 t="str">
            <v/>
          </cell>
          <cell r="AE41" t="str">
            <v/>
          </cell>
          <cell r="AF41" t="str">
            <v/>
          </cell>
          <cell r="AG41" t="str">
            <v/>
          </cell>
          <cell r="AH41" t="str">
            <v/>
          </cell>
          <cell r="AI41" t="str">
            <v/>
          </cell>
          <cell r="AJ41" t="str">
            <v/>
          </cell>
          <cell r="AK41" t="str">
            <v/>
          </cell>
          <cell r="AL41" t="str">
            <v/>
          </cell>
          <cell r="AM41" t="str">
            <v/>
          </cell>
          <cell r="AN41" t="str">
            <v/>
          </cell>
          <cell r="AO41" t="str">
            <v/>
          </cell>
          <cell r="AP41" t="str">
            <v/>
          </cell>
          <cell r="AQ41" t="str">
            <v/>
          </cell>
          <cell r="AR41" t="str">
            <v/>
          </cell>
          <cell r="AS41" t="str">
            <v/>
          </cell>
          <cell r="AT41" t="str">
            <v/>
          </cell>
          <cell r="AU41" t="str">
            <v/>
          </cell>
          <cell r="AV41" t="str">
            <v/>
          </cell>
          <cell r="AW41" t="str">
            <v/>
          </cell>
          <cell r="AX41" t="str">
            <v/>
          </cell>
          <cell r="AY41" t="str">
            <v/>
          </cell>
          <cell r="AZ41" t="str">
            <v/>
          </cell>
          <cell r="BA41" t="str">
            <v/>
          </cell>
          <cell r="BB41" t="str">
            <v/>
          </cell>
          <cell r="BC41" t="str">
            <v/>
          </cell>
          <cell r="BD41" t="str">
            <v/>
          </cell>
          <cell r="BE41" t="str">
            <v/>
          </cell>
          <cell r="BF41" t="str">
            <v/>
          </cell>
          <cell r="BG41" t="str">
            <v/>
          </cell>
          <cell r="BH41" t="str">
            <v/>
          </cell>
          <cell r="BI41" t="str">
            <v/>
          </cell>
          <cell r="BJ41" t="str">
            <v/>
          </cell>
          <cell r="BK41" t="str">
            <v/>
          </cell>
        </row>
        <row r="42">
          <cell r="C42" t="str">
            <v>26238 26238</v>
          </cell>
          <cell r="G42" t="str">
            <v/>
          </cell>
          <cell r="H42" t="str">
            <v/>
          </cell>
          <cell r="I42">
            <v>50000</v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/>
          </cell>
          <cell r="AE42" t="str">
            <v/>
          </cell>
          <cell r="AF42" t="str">
            <v/>
          </cell>
          <cell r="AG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 t="str">
            <v/>
          </cell>
          <cell r="AM42">
            <v>100000</v>
          </cell>
          <cell r="AN42" t="str">
            <v/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 t="str">
            <v/>
          </cell>
          <cell r="AU42" t="str">
            <v/>
          </cell>
          <cell r="AV42" t="str">
            <v/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 t="str">
            <v/>
          </cell>
          <cell r="BC42" t="str">
            <v/>
          </cell>
          <cell r="BD42" t="str">
            <v/>
          </cell>
          <cell r="BE42" t="str">
            <v/>
          </cell>
          <cell r="BF42">
            <v>200000</v>
          </cell>
          <cell r="BG42" t="str">
            <v/>
          </cell>
          <cell r="BH42" t="str">
            <v/>
          </cell>
          <cell r="BI42" t="str">
            <v/>
          </cell>
          <cell r="BJ42" t="str">
            <v/>
          </cell>
          <cell r="BK42" t="str">
            <v/>
          </cell>
        </row>
        <row r="43">
          <cell r="C43" t="str">
            <v>26238 26291</v>
          </cell>
          <cell r="G43">
            <v>525000</v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 t="str">
            <v/>
          </cell>
          <cell r="AE43" t="str">
            <v/>
          </cell>
          <cell r="AF43" t="str">
            <v/>
          </cell>
          <cell r="AG43" t="str">
            <v/>
          </cell>
          <cell r="AH43" t="str">
            <v/>
          </cell>
          <cell r="AI43" t="str">
            <v/>
          </cell>
          <cell r="AJ43" t="str">
            <v/>
          </cell>
          <cell r="AK43" t="str">
            <v/>
          </cell>
          <cell r="AL43" t="str">
            <v/>
          </cell>
          <cell r="AM43" t="str">
            <v/>
          </cell>
          <cell r="AN43" t="str">
            <v/>
          </cell>
          <cell r="AO43" t="str">
            <v/>
          </cell>
          <cell r="AP43" t="str">
            <v/>
          </cell>
          <cell r="AQ43" t="str">
            <v/>
          </cell>
          <cell r="AR43" t="str">
            <v/>
          </cell>
          <cell r="AS43" t="str">
            <v/>
          </cell>
          <cell r="AT43" t="str">
            <v/>
          </cell>
          <cell r="AU43" t="str">
            <v/>
          </cell>
          <cell r="AV43" t="str">
            <v/>
          </cell>
          <cell r="AW43" t="str">
            <v/>
          </cell>
          <cell r="AX43" t="str">
            <v/>
          </cell>
          <cell r="AY43" t="str">
            <v/>
          </cell>
          <cell r="AZ43" t="str">
            <v/>
          </cell>
          <cell r="BA43" t="str">
            <v/>
          </cell>
          <cell r="BB43" t="str">
            <v/>
          </cell>
          <cell r="BC43" t="str">
            <v/>
          </cell>
          <cell r="BD43" t="str">
            <v/>
          </cell>
          <cell r="BE43" t="str">
            <v/>
          </cell>
          <cell r="BF43" t="str">
            <v/>
          </cell>
          <cell r="BG43" t="str">
            <v/>
          </cell>
          <cell r="BH43" t="str">
            <v/>
          </cell>
          <cell r="BI43" t="str">
            <v/>
          </cell>
          <cell r="BJ43" t="str">
            <v/>
          </cell>
          <cell r="BK43" t="str">
            <v/>
          </cell>
        </row>
        <row r="44">
          <cell r="C44" t="str">
            <v>26238 36211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 t="str">
            <v/>
          </cell>
          <cell r="AE44" t="str">
            <v/>
          </cell>
          <cell r="AF44" t="str">
            <v/>
          </cell>
          <cell r="AG44" t="str">
            <v/>
          </cell>
          <cell r="AH44" t="str">
            <v/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/>
          </cell>
          <cell r="AO44">
            <v>4800</v>
          </cell>
          <cell r="AP44" t="str">
            <v/>
          </cell>
          <cell r="AQ44" t="str">
            <v/>
          </cell>
          <cell r="AR44" t="str">
            <v/>
          </cell>
          <cell r="AS44" t="str">
            <v/>
          </cell>
          <cell r="AT44" t="str">
            <v/>
          </cell>
          <cell r="AU44" t="str">
            <v/>
          </cell>
          <cell r="AV44" t="str">
            <v/>
          </cell>
          <cell r="AW44" t="str">
            <v/>
          </cell>
          <cell r="AX44" t="str">
            <v/>
          </cell>
          <cell r="AY44" t="str">
            <v/>
          </cell>
          <cell r="AZ44" t="str">
            <v/>
          </cell>
          <cell r="BA44" t="str">
            <v/>
          </cell>
          <cell r="BB44" t="str">
            <v/>
          </cell>
          <cell r="BC44" t="str">
            <v/>
          </cell>
          <cell r="BD44" t="str">
            <v/>
          </cell>
          <cell r="BE44" t="str">
            <v/>
          </cell>
          <cell r="BF44" t="str">
            <v/>
          </cell>
          <cell r="BG44" t="str">
            <v/>
          </cell>
          <cell r="BH44" t="str">
            <v/>
          </cell>
          <cell r="BI44" t="str">
            <v/>
          </cell>
          <cell r="BJ44" t="str">
            <v/>
          </cell>
          <cell r="BK44" t="str">
            <v/>
          </cell>
        </row>
        <row r="45">
          <cell r="C45" t="str">
            <v>26238 36901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>
            <v>200000</v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 t="str">
            <v/>
          </cell>
          <cell r="AE45" t="str">
            <v/>
          </cell>
          <cell r="AF45" t="str">
            <v/>
          </cell>
          <cell r="AG45" t="str">
            <v/>
          </cell>
          <cell r="AH45" t="str">
            <v/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/>
          </cell>
          <cell r="AO45" t="str">
            <v/>
          </cell>
          <cell r="AP45" t="str">
            <v/>
          </cell>
          <cell r="AQ45" t="str">
            <v/>
          </cell>
          <cell r="AR45" t="str">
            <v/>
          </cell>
          <cell r="AS45" t="str">
            <v/>
          </cell>
          <cell r="AT45" t="str">
            <v/>
          </cell>
          <cell r="AU45" t="str">
            <v/>
          </cell>
          <cell r="AV45" t="str">
            <v/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  <cell r="BA45" t="str">
            <v/>
          </cell>
          <cell r="BB45" t="str">
            <v/>
          </cell>
          <cell r="BC45" t="str">
            <v/>
          </cell>
          <cell r="BD45" t="str">
            <v/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 t="str">
            <v/>
          </cell>
          <cell r="BK45" t="str">
            <v/>
          </cell>
        </row>
        <row r="46">
          <cell r="C46" t="str">
            <v>26239 26101</v>
          </cell>
          <cell r="G46" t="str">
            <v/>
          </cell>
          <cell r="H46" t="str">
            <v/>
          </cell>
          <cell r="I46">
            <v>418024.63</v>
          </cell>
          <cell r="J46">
            <v>1853778</v>
          </cell>
          <cell r="K46">
            <v>307093</v>
          </cell>
          <cell r="L46">
            <v>33492.83</v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str">
            <v/>
          </cell>
          <cell r="AE46" t="str">
            <v/>
          </cell>
          <cell r="AF46" t="str">
            <v/>
          </cell>
          <cell r="AG46" t="str">
            <v/>
          </cell>
          <cell r="AH46" t="str">
            <v/>
          </cell>
          <cell r="AI46" t="str">
            <v/>
          </cell>
          <cell r="AJ46" t="str">
            <v/>
          </cell>
          <cell r="AK46" t="str">
            <v/>
          </cell>
          <cell r="AL46" t="str">
            <v/>
          </cell>
          <cell r="AM46" t="str">
            <v/>
          </cell>
          <cell r="AN46" t="str">
            <v/>
          </cell>
          <cell r="AO46" t="str">
            <v/>
          </cell>
          <cell r="AP46" t="str">
            <v/>
          </cell>
          <cell r="AQ46" t="str">
            <v/>
          </cell>
          <cell r="AR46" t="str">
            <v/>
          </cell>
          <cell r="AS46" t="str">
            <v/>
          </cell>
          <cell r="AT46" t="str">
            <v/>
          </cell>
          <cell r="AU46" t="str">
            <v/>
          </cell>
          <cell r="AV46" t="str">
            <v/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 t="str">
            <v/>
          </cell>
          <cell r="BB46" t="str">
            <v/>
          </cell>
          <cell r="BC46" t="str">
            <v/>
          </cell>
          <cell r="BD46" t="str">
            <v/>
          </cell>
          <cell r="BE46" t="str">
            <v/>
          </cell>
          <cell r="BF46" t="str">
            <v/>
          </cell>
          <cell r="BG46" t="str">
            <v/>
          </cell>
          <cell r="BH46" t="str">
            <v/>
          </cell>
          <cell r="BI46" t="str">
            <v/>
          </cell>
          <cell r="BJ46" t="str">
            <v/>
          </cell>
          <cell r="BK46" t="str">
            <v/>
          </cell>
        </row>
        <row r="47">
          <cell r="C47" t="str">
            <v>26239 26239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>
            <v>200085.69</v>
          </cell>
          <cell r="AB47" t="str">
            <v/>
          </cell>
          <cell r="AC47" t="str">
            <v/>
          </cell>
          <cell r="AD47" t="str">
            <v/>
          </cell>
          <cell r="AE47" t="str">
            <v/>
          </cell>
          <cell r="AF47" t="str">
            <v/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  <cell r="AK47">
            <v>39741</v>
          </cell>
          <cell r="AL47" t="str">
            <v/>
          </cell>
          <cell r="AM47" t="str">
            <v/>
          </cell>
          <cell r="AN47" t="str">
            <v/>
          </cell>
          <cell r="AO47" t="str">
            <v/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T47" t="str">
            <v/>
          </cell>
          <cell r="AU47" t="str">
            <v/>
          </cell>
          <cell r="AV47" t="str">
            <v/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/>
          </cell>
          <cell r="BB47" t="str">
            <v/>
          </cell>
          <cell r="BC47" t="str">
            <v/>
          </cell>
          <cell r="BD47" t="str">
            <v/>
          </cell>
          <cell r="BE47" t="str">
            <v/>
          </cell>
          <cell r="BF47">
            <v>2469794</v>
          </cell>
          <cell r="BG47" t="str">
            <v/>
          </cell>
          <cell r="BH47" t="str">
            <v/>
          </cell>
          <cell r="BI47" t="str">
            <v/>
          </cell>
          <cell r="BJ47" t="str">
            <v/>
          </cell>
          <cell r="BK47" t="str">
            <v/>
          </cell>
        </row>
        <row r="48">
          <cell r="C48" t="str">
            <v>26239 26291</v>
          </cell>
          <cell r="G48">
            <v>139918.03</v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 t="str">
            <v/>
          </cell>
          <cell r="AE48" t="str">
            <v/>
          </cell>
          <cell r="AF48" t="str">
            <v/>
          </cell>
          <cell r="AG48" t="str">
            <v/>
          </cell>
          <cell r="AH48" t="str">
            <v/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/>
          </cell>
          <cell r="AO48" t="str">
            <v/>
          </cell>
          <cell r="AP48" t="str">
            <v/>
          </cell>
          <cell r="AQ48" t="str">
            <v/>
          </cell>
          <cell r="AR48" t="str">
            <v/>
          </cell>
          <cell r="AS48" t="str">
            <v/>
          </cell>
          <cell r="AT48" t="str">
            <v/>
          </cell>
          <cell r="AU48" t="str">
            <v/>
          </cell>
          <cell r="AV48" t="str">
            <v/>
          </cell>
          <cell r="AW48" t="str">
            <v/>
          </cell>
          <cell r="AX48" t="str">
            <v/>
          </cell>
          <cell r="AY48" t="str">
            <v/>
          </cell>
          <cell r="AZ48" t="str">
            <v/>
          </cell>
          <cell r="BA48" t="str">
            <v/>
          </cell>
          <cell r="BB48" t="str">
            <v/>
          </cell>
          <cell r="BC48" t="str">
            <v/>
          </cell>
          <cell r="BD48" t="str">
            <v/>
          </cell>
          <cell r="BE48" t="str">
            <v/>
          </cell>
          <cell r="BF48" t="str">
            <v/>
          </cell>
          <cell r="BG48" t="str">
            <v/>
          </cell>
          <cell r="BH48" t="str">
            <v/>
          </cell>
          <cell r="BI48" t="str">
            <v/>
          </cell>
          <cell r="BJ48" t="str">
            <v/>
          </cell>
          <cell r="BK48" t="str">
            <v/>
          </cell>
        </row>
        <row r="49">
          <cell r="C49" t="str">
            <v>26239 36211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  <cell r="AE49" t="str">
            <v/>
          </cell>
          <cell r="AF49" t="str">
            <v/>
          </cell>
          <cell r="AG49" t="str">
            <v/>
          </cell>
          <cell r="AH49" t="str">
            <v/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/>
          </cell>
          <cell r="AO49" t="str">
            <v/>
          </cell>
          <cell r="AP49" t="str">
            <v/>
          </cell>
          <cell r="AQ49" t="str">
            <v/>
          </cell>
          <cell r="AR49" t="str">
            <v/>
          </cell>
          <cell r="AS49" t="str">
            <v/>
          </cell>
          <cell r="AT49" t="str">
            <v/>
          </cell>
          <cell r="AU49" t="str">
            <v/>
          </cell>
          <cell r="AV49" t="str">
            <v/>
          </cell>
          <cell r="AW49">
            <v>17847</v>
          </cell>
          <cell r="AX49" t="str">
            <v/>
          </cell>
          <cell r="AY49" t="str">
            <v/>
          </cell>
          <cell r="AZ49" t="str">
            <v/>
          </cell>
          <cell r="BA49" t="str">
            <v/>
          </cell>
          <cell r="BB49" t="str">
            <v/>
          </cell>
          <cell r="BC49" t="str">
            <v/>
          </cell>
          <cell r="BD49" t="str">
            <v/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 t="str">
            <v/>
          </cell>
          <cell r="BK49" t="str">
            <v/>
          </cell>
        </row>
        <row r="50">
          <cell r="C50" t="str">
            <v>26239 36901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>
            <v>1710905</v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  <cell r="AI50" t="str">
            <v/>
          </cell>
          <cell r="AJ50" t="str">
            <v/>
          </cell>
          <cell r="AK50" t="str">
            <v/>
          </cell>
          <cell r="AL50" t="str">
            <v/>
          </cell>
          <cell r="AM50" t="str">
            <v/>
          </cell>
          <cell r="AN50" t="str">
            <v/>
          </cell>
          <cell r="AO50" t="str">
            <v/>
          </cell>
          <cell r="AP50" t="str">
            <v/>
          </cell>
          <cell r="AQ50" t="str">
            <v/>
          </cell>
          <cell r="AR50">
            <v>9177.0400000000009</v>
          </cell>
          <cell r="AS50" t="str">
            <v/>
          </cell>
          <cell r="AT50" t="str">
            <v/>
          </cell>
          <cell r="AU50" t="str">
            <v/>
          </cell>
          <cell r="AV50" t="str">
            <v/>
          </cell>
          <cell r="AW50" t="str">
            <v/>
          </cell>
          <cell r="AX50" t="str">
            <v/>
          </cell>
          <cell r="AY50" t="str">
            <v/>
          </cell>
          <cell r="AZ50" t="str">
            <v/>
          </cell>
          <cell r="BA50" t="str">
            <v/>
          </cell>
          <cell r="BB50" t="str">
            <v/>
          </cell>
          <cell r="BC50" t="str">
            <v/>
          </cell>
          <cell r="BD50" t="str">
            <v/>
          </cell>
          <cell r="BE50" t="str">
            <v/>
          </cell>
          <cell r="BF50" t="str">
            <v/>
          </cell>
          <cell r="BG50" t="str">
            <v/>
          </cell>
          <cell r="BH50" t="str">
            <v/>
          </cell>
          <cell r="BI50" t="str">
            <v/>
          </cell>
          <cell r="BJ50">
            <v>2499945</v>
          </cell>
          <cell r="BK50" t="str">
            <v/>
          </cell>
        </row>
        <row r="51">
          <cell r="C51" t="str">
            <v>26240 24901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161508.39000000001</v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  <cell r="AK51" t="str">
            <v/>
          </cell>
          <cell r="AL51" t="str">
            <v/>
          </cell>
          <cell r="AM51" t="str">
            <v/>
          </cell>
          <cell r="AN51" t="str">
            <v/>
          </cell>
          <cell r="AO51" t="str">
            <v/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T51" t="str">
            <v/>
          </cell>
          <cell r="AU51" t="str">
            <v/>
          </cell>
          <cell r="AV51" t="str">
            <v/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A51" t="str">
            <v/>
          </cell>
          <cell r="BB51" t="str">
            <v/>
          </cell>
          <cell r="BC51" t="str">
            <v/>
          </cell>
          <cell r="BD51" t="str">
            <v/>
          </cell>
          <cell r="BE51" t="str">
            <v/>
          </cell>
          <cell r="BF51" t="str">
            <v/>
          </cell>
          <cell r="BG51" t="str">
            <v/>
          </cell>
          <cell r="BH51" t="str">
            <v/>
          </cell>
          <cell r="BI51" t="str">
            <v/>
          </cell>
          <cell r="BJ51" t="str">
            <v/>
          </cell>
          <cell r="BK51" t="str">
            <v/>
          </cell>
        </row>
        <row r="52">
          <cell r="C52" t="str">
            <v>26240 26101</v>
          </cell>
          <cell r="G52" t="str">
            <v/>
          </cell>
          <cell r="H52" t="str">
            <v/>
          </cell>
          <cell r="I52">
            <v>67439.75</v>
          </cell>
          <cell r="J52">
            <v>18317.14</v>
          </cell>
          <cell r="K52" t="str">
            <v/>
          </cell>
          <cell r="L52">
            <v>58307.72</v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/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T52" t="str">
            <v/>
          </cell>
          <cell r="AU52" t="str">
            <v/>
          </cell>
          <cell r="AV52" t="str">
            <v/>
          </cell>
          <cell r="AW52" t="str">
            <v/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 t="str">
            <v/>
          </cell>
          <cell r="BC52" t="str">
            <v/>
          </cell>
          <cell r="BD52" t="str">
            <v/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 t="str">
            <v/>
          </cell>
          <cell r="BK52" t="str">
            <v/>
          </cell>
        </row>
        <row r="53">
          <cell r="C53" t="str">
            <v>26240 26240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  <cell r="AK53">
            <v>109556.38</v>
          </cell>
          <cell r="AL53" t="str">
            <v/>
          </cell>
          <cell r="AM53" t="str">
            <v/>
          </cell>
          <cell r="AN53" t="str">
            <v/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T53" t="str">
            <v/>
          </cell>
          <cell r="AU53" t="str">
            <v/>
          </cell>
          <cell r="AV53" t="str">
            <v/>
          </cell>
          <cell r="AW53" t="str">
            <v/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 t="str">
            <v/>
          </cell>
          <cell r="BC53" t="str">
            <v/>
          </cell>
          <cell r="BD53" t="str">
            <v/>
          </cell>
          <cell r="BE53" t="str">
            <v/>
          </cell>
          <cell r="BF53">
            <v>893064.5</v>
          </cell>
          <cell r="BG53" t="str">
            <v/>
          </cell>
          <cell r="BH53" t="str">
            <v/>
          </cell>
          <cell r="BI53" t="str">
            <v/>
          </cell>
          <cell r="BJ53" t="str">
            <v/>
          </cell>
          <cell r="BK53" t="str">
            <v/>
          </cell>
        </row>
        <row r="54">
          <cell r="C54" t="str">
            <v>26240 36211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  <cell r="AI54" t="str">
            <v/>
          </cell>
          <cell r="AJ54" t="str">
            <v/>
          </cell>
          <cell r="AK54" t="str">
            <v/>
          </cell>
          <cell r="AL54" t="str">
            <v/>
          </cell>
          <cell r="AM54" t="str">
            <v/>
          </cell>
          <cell r="AN54" t="str">
            <v/>
          </cell>
          <cell r="AO54" t="str">
            <v/>
          </cell>
          <cell r="AP54" t="str">
            <v/>
          </cell>
          <cell r="AQ54" t="str">
            <v/>
          </cell>
          <cell r="AR54" t="str">
            <v/>
          </cell>
          <cell r="AS54" t="str">
            <v/>
          </cell>
          <cell r="AT54">
            <v>4575</v>
          </cell>
          <cell r="AU54" t="str">
            <v/>
          </cell>
          <cell r="AV54" t="str">
            <v/>
          </cell>
          <cell r="AW54" t="str">
            <v/>
          </cell>
          <cell r="AX54" t="str">
            <v/>
          </cell>
          <cell r="AY54" t="str">
            <v/>
          </cell>
          <cell r="AZ54" t="str">
            <v/>
          </cell>
          <cell r="BA54" t="str">
            <v/>
          </cell>
          <cell r="BB54" t="str">
            <v/>
          </cell>
          <cell r="BC54" t="str">
            <v/>
          </cell>
          <cell r="BD54" t="str">
            <v/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 t="str">
            <v/>
          </cell>
          <cell r="BK54" t="str">
            <v/>
          </cell>
        </row>
        <row r="55">
          <cell r="C55" t="str">
            <v>26240 36901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 t="str">
            <v/>
          </cell>
          <cell r="AE55" t="str">
            <v/>
          </cell>
          <cell r="AF55" t="str">
            <v/>
          </cell>
          <cell r="AG55" t="str">
            <v/>
          </cell>
          <cell r="AH55" t="str">
            <v/>
          </cell>
          <cell r="AI55" t="str">
            <v/>
          </cell>
          <cell r="AJ55" t="str">
            <v/>
          </cell>
          <cell r="AK55" t="str">
            <v/>
          </cell>
          <cell r="AL55" t="str">
            <v/>
          </cell>
          <cell r="AM55" t="str">
            <v/>
          </cell>
          <cell r="AN55" t="str">
            <v/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T55" t="str">
            <v/>
          </cell>
          <cell r="AU55" t="str">
            <v/>
          </cell>
          <cell r="AV55" t="str">
            <v/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 t="str">
            <v/>
          </cell>
          <cell r="BC55" t="str">
            <v/>
          </cell>
          <cell r="BD55" t="str">
            <v/>
          </cell>
          <cell r="BE55" t="str">
            <v/>
          </cell>
          <cell r="BF55" t="str">
            <v/>
          </cell>
          <cell r="BG55" t="str">
            <v/>
          </cell>
          <cell r="BH55" t="str">
            <v/>
          </cell>
          <cell r="BI55" t="str">
            <v/>
          </cell>
          <cell r="BJ55" t="str">
            <v/>
          </cell>
          <cell r="BK55">
            <v>701940</v>
          </cell>
        </row>
        <row r="56">
          <cell r="C56" t="str">
            <v>26241 24901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 t="str">
            <v/>
          </cell>
          <cell r="X56" t="str">
            <v/>
          </cell>
          <cell r="Y56" t="str">
            <v/>
          </cell>
          <cell r="Z56">
            <v>92864.79</v>
          </cell>
          <cell r="AA56" t="str">
            <v/>
          </cell>
          <cell r="AB56" t="str">
            <v/>
          </cell>
          <cell r="AC56" t="str">
            <v/>
          </cell>
          <cell r="AD56" t="str">
            <v/>
          </cell>
          <cell r="AE56" t="str">
            <v/>
          </cell>
          <cell r="AF56" t="str">
            <v/>
          </cell>
          <cell r="AG56" t="str">
            <v/>
          </cell>
          <cell r="AH56" t="str">
            <v/>
          </cell>
          <cell r="AI56" t="str">
            <v/>
          </cell>
          <cell r="AJ56" t="str">
            <v/>
          </cell>
          <cell r="AK56" t="str">
            <v/>
          </cell>
          <cell r="AL56" t="str">
            <v/>
          </cell>
          <cell r="AM56" t="str">
            <v/>
          </cell>
          <cell r="AN56" t="str">
            <v/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T56" t="str">
            <v/>
          </cell>
          <cell r="AU56" t="str">
            <v/>
          </cell>
          <cell r="AV56" t="str">
            <v/>
          </cell>
          <cell r="AW56" t="str">
            <v/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 t="str">
            <v/>
          </cell>
          <cell r="BC56" t="str">
            <v/>
          </cell>
          <cell r="BD56" t="str">
            <v/>
          </cell>
          <cell r="BE56" t="str">
            <v/>
          </cell>
          <cell r="BF56" t="str">
            <v/>
          </cell>
          <cell r="BG56" t="str">
            <v/>
          </cell>
          <cell r="BH56" t="str">
            <v/>
          </cell>
          <cell r="BI56" t="str">
            <v/>
          </cell>
          <cell r="BJ56" t="str">
            <v/>
          </cell>
          <cell r="BK56" t="str">
            <v/>
          </cell>
        </row>
        <row r="57">
          <cell r="C57" t="str">
            <v>26241 26101</v>
          </cell>
          <cell r="G57" t="str">
            <v/>
          </cell>
          <cell r="H57" t="str">
            <v/>
          </cell>
          <cell r="I57">
            <v>730210</v>
          </cell>
          <cell r="J57">
            <v>436652</v>
          </cell>
          <cell r="K57">
            <v>458291</v>
          </cell>
          <cell r="L57">
            <v>29222</v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 t="str">
            <v/>
          </cell>
          <cell r="AE57" t="str">
            <v/>
          </cell>
          <cell r="AF57" t="str">
            <v/>
          </cell>
          <cell r="AG57" t="str">
            <v/>
          </cell>
          <cell r="AH57" t="str">
            <v/>
          </cell>
          <cell r="AI57" t="str">
            <v/>
          </cell>
          <cell r="AJ57" t="str">
            <v/>
          </cell>
          <cell r="AK57" t="str">
            <v/>
          </cell>
          <cell r="AL57" t="str">
            <v/>
          </cell>
          <cell r="AM57" t="str">
            <v/>
          </cell>
          <cell r="AN57" t="str">
            <v/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T57" t="str">
            <v/>
          </cell>
          <cell r="AU57" t="str">
            <v/>
          </cell>
          <cell r="AV57" t="str">
            <v/>
          </cell>
          <cell r="AW57" t="str">
            <v/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 t="str">
            <v/>
          </cell>
          <cell r="BC57" t="str">
            <v/>
          </cell>
          <cell r="BD57" t="str">
            <v/>
          </cell>
          <cell r="BE57" t="str">
            <v/>
          </cell>
          <cell r="BF57">
            <v>95000</v>
          </cell>
          <cell r="BG57" t="str">
            <v/>
          </cell>
          <cell r="BH57" t="str">
            <v/>
          </cell>
          <cell r="BI57" t="str">
            <v/>
          </cell>
          <cell r="BJ57" t="str">
            <v/>
          </cell>
          <cell r="BK57" t="str">
            <v/>
          </cell>
        </row>
        <row r="58">
          <cell r="C58" t="str">
            <v>26241 26241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>
            <v>250000</v>
          </cell>
          <cell r="AB58" t="str">
            <v/>
          </cell>
          <cell r="AC58" t="str">
            <v/>
          </cell>
          <cell r="AD58" t="str">
            <v/>
          </cell>
          <cell r="AE58" t="str">
            <v/>
          </cell>
          <cell r="AF58" t="str">
            <v/>
          </cell>
          <cell r="AG58" t="str">
            <v/>
          </cell>
          <cell r="AH58" t="str">
            <v/>
          </cell>
          <cell r="AI58" t="str">
            <v/>
          </cell>
          <cell r="AJ58" t="str">
            <v/>
          </cell>
          <cell r="AK58" t="str">
            <v/>
          </cell>
          <cell r="AL58" t="str">
            <v/>
          </cell>
          <cell r="AM58" t="str">
            <v/>
          </cell>
          <cell r="AN58" t="str">
            <v/>
          </cell>
          <cell r="AO58" t="str">
            <v/>
          </cell>
          <cell r="AP58" t="str">
            <v/>
          </cell>
          <cell r="AQ58" t="str">
            <v/>
          </cell>
          <cell r="AR58" t="str">
            <v/>
          </cell>
          <cell r="AS58" t="str">
            <v/>
          </cell>
          <cell r="AT58" t="str">
            <v/>
          </cell>
          <cell r="AU58" t="str">
            <v/>
          </cell>
          <cell r="AV58" t="str">
            <v/>
          </cell>
          <cell r="AW58" t="str">
            <v/>
          </cell>
          <cell r="AX58" t="str">
            <v/>
          </cell>
          <cell r="AY58" t="str">
            <v/>
          </cell>
          <cell r="AZ58" t="str">
            <v/>
          </cell>
          <cell r="BA58" t="str">
            <v/>
          </cell>
          <cell r="BB58" t="str">
            <v/>
          </cell>
          <cell r="BC58" t="str">
            <v/>
          </cell>
          <cell r="BD58" t="str">
            <v/>
          </cell>
          <cell r="BE58" t="str">
            <v/>
          </cell>
          <cell r="BF58">
            <v>919976.31</v>
          </cell>
          <cell r="BG58" t="str">
            <v/>
          </cell>
          <cell r="BH58" t="str">
            <v/>
          </cell>
          <cell r="BI58" t="str">
            <v/>
          </cell>
          <cell r="BJ58" t="str">
            <v/>
          </cell>
          <cell r="BK58" t="str">
            <v/>
          </cell>
        </row>
        <row r="59">
          <cell r="C59" t="str">
            <v>26241 26291</v>
          </cell>
          <cell r="G59">
            <v>445000</v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  <cell r="AI59" t="str">
            <v/>
          </cell>
          <cell r="AJ59" t="str">
            <v/>
          </cell>
          <cell r="AK59" t="str">
            <v/>
          </cell>
          <cell r="AL59" t="str">
            <v/>
          </cell>
          <cell r="AM59" t="str">
            <v/>
          </cell>
          <cell r="AN59" t="str">
            <v/>
          </cell>
          <cell r="AO59" t="str">
            <v/>
          </cell>
          <cell r="AP59" t="str">
            <v/>
          </cell>
          <cell r="AQ59" t="str">
            <v/>
          </cell>
          <cell r="AR59" t="str">
            <v/>
          </cell>
          <cell r="AS59" t="str">
            <v/>
          </cell>
          <cell r="AT59" t="str">
            <v/>
          </cell>
          <cell r="AU59" t="str">
            <v/>
          </cell>
          <cell r="AV59" t="str">
            <v/>
          </cell>
          <cell r="AW59" t="str">
            <v/>
          </cell>
          <cell r="AX59" t="str">
            <v/>
          </cell>
          <cell r="AY59" t="str">
            <v/>
          </cell>
          <cell r="AZ59" t="str">
            <v/>
          </cell>
          <cell r="BA59" t="str">
            <v/>
          </cell>
          <cell r="BB59" t="str">
            <v/>
          </cell>
          <cell r="BC59" t="str">
            <v/>
          </cell>
          <cell r="BD59" t="str">
            <v/>
          </cell>
          <cell r="BE59" t="str">
            <v/>
          </cell>
          <cell r="BF59" t="str">
            <v/>
          </cell>
          <cell r="BG59" t="str">
            <v/>
          </cell>
          <cell r="BH59" t="str">
            <v/>
          </cell>
          <cell r="BI59" t="str">
            <v/>
          </cell>
          <cell r="BJ59" t="str">
            <v/>
          </cell>
          <cell r="BK59" t="str">
            <v/>
          </cell>
        </row>
        <row r="60">
          <cell r="C60" t="str">
            <v>26241 36211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  <cell r="AI60" t="str">
            <v/>
          </cell>
          <cell r="AJ60" t="str">
            <v/>
          </cell>
          <cell r="AK60" t="str">
            <v/>
          </cell>
          <cell r="AL60" t="str">
            <v/>
          </cell>
          <cell r="AM60" t="str">
            <v/>
          </cell>
          <cell r="AN60" t="str">
            <v/>
          </cell>
          <cell r="AO60" t="str">
            <v/>
          </cell>
          <cell r="AP60" t="str">
            <v/>
          </cell>
          <cell r="AQ60" t="str">
            <v/>
          </cell>
          <cell r="AR60" t="str">
            <v/>
          </cell>
          <cell r="AS60" t="str">
            <v/>
          </cell>
          <cell r="AT60" t="str">
            <v/>
          </cell>
          <cell r="AU60" t="str">
            <v/>
          </cell>
          <cell r="AV60" t="str">
            <v/>
          </cell>
          <cell r="AW60">
            <v>53220</v>
          </cell>
          <cell r="AX60" t="str">
            <v/>
          </cell>
          <cell r="AY60" t="str">
            <v/>
          </cell>
          <cell r="AZ60" t="str">
            <v/>
          </cell>
          <cell r="BA60" t="str">
            <v/>
          </cell>
          <cell r="BB60" t="str">
            <v/>
          </cell>
          <cell r="BC60" t="str">
            <v/>
          </cell>
          <cell r="BD60" t="str">
            <v/>
          </cell>
          <cell r="BE60" t="str">
            <v/>
          </cell>
          <cell r="BF60" t="str">
            <v/>
          </cell>
          <cell r="BG60" t="str">
            <v/>
          </cell>
          <cell r="BH60" t="str">
            <v/>
          </cell>
          <cell r="BI60" t="str">
            <v/>
          </cell>
          <cell r="BJ60" t="str">
            <v/>
          </cell>
          <cell r="BK60" t="str">
            <v/>
          </cell>
        </row>
        <row r="61">
          <cell r="C61" t="str">
            <v>26242 24101</v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>
            <v>1500000</v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  <cell r="AI61" t="str">
            <v/>
          </cell>
          <cell r="AJ61" t="str">
            <v/>
          </cell>
          <cell r="AK61" t="str">
            <v/>
          </cell>
          <cell r="AL61" t="str">
            <v/>
          </cell>
          <cell r="AM61" t="str">
            <v/>
          </cell>
          <cell r="AN61" t="str">
            <v/>
          </cell>
          <cell r="AO61" t="str">
            <v/>
          </cell>
          <cell r="AP61" t="str">
            <v/>
          </cell>
          <cell r="AQ61" t="str">
            <v/>
          </cell>
          <cell r="AR61" t="str">
            <v/>
          </cell>
          <cell r="AS61" t="str">
            <v/>
          </cell>
          <cell r="AT61" t="str">
            <v/>
          </cell>
          <cell r="AU61" t="str">
            <v/>
          </cell>
          <cell r="AV61" t="str">
            <v/>
          </cell>
          <cell r="AW61" t="str">
            <v/>
          </cell>
          <cell r="AX61" t="str">
            <v/>
          </cell>
          <cell r="AY61" t="str">
            <v/>
          </cell>
          <cell r="AZ61" t="str">
            <v/>
          </cell>
          <cell r="BA61" t="str">
            <v/>
          </cell>
          <cell r="BB61" t="str">
            <v/>
          </cell>
          <cell r="BC61" t="str">
            <v/>
          </cell>
          <cell r="BD61" t="str">
            <v/>
          </cell>
          <cell r="BE61" t="str">
            <v/>
          </cell>
          <cell r="BF61" t="str">
            <v/>
          </cell>
          <cell r="BG61" t="str">
            <v/>
          </cell>
          <cell r="BH61" t="str">
            <v/>
          </cell>
          <cell r="BI61" t="str">
            <v/>
          </cell>
          <cell r="BJ61" t="str">
            <v/>
          </cell>
          <cell r="BK61" t="str">
            <v/>
          </cell>
        </row>
        <row r="62">
          <cell r="C62" t="str">
            <v>26242 24204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>
            <v>2500000</v>
          </cell>
          <cell r="Q62">
            <v>200000</v>
          </cell>
          <cell r="R62">
            <v>148000</v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>
            <v>250000</v>
          </cell>
          <cell r="AC62">
            <v>125000</v>
          </cell>
          <cell r="AD62">
            <v>121000</v>
          </cell>
          <cell r="AE62">
            <v>256000</v>
          </cell>
          <cell r="AF62" t="str">
            <v/>
          </cell>
          <cell r="AG62" t="str">
            <v/>
          </cell>
          <cell r="AH62" t="str">
            <v/>
          </cell>
          <cell r="AI62" t="str">
            <v/>
          </cell>
          <cell r="AJ62" t="str">
            <v/>
          </cell>
          <cell r="AK62" t="str">
            <v/>
          </cell>
          <cell r="AL62" t="str">
            <v/>
          </cell>
          <cell r="AM62" t="str">
            <v/>
          </cell>
          <cell r="AN62" t="str">
            <v/>
          </cell>
          <cell r="AO62" t="str">
            <v/>
          </cell>
          <cell r="AP62" t="str">
            <v/>
          </cell>
          <cell r="AQ62" t="str">
            <v/>
          </cell>
          <cell r="AR62" t="str">
            <v/>
          </cell>
          <cell r="AS62" t="str">
            <v/>
          </cell>
          <cell r="AT62" t="str">
            <v/>
          </cell>
          <cell r="AU62" t="str">
            <v/>
          </cell>
          <cell r="AV62" t="str">
            <v/>
          </cell>
          <cell r="AW62" t="str">
            <v/>
          </cell>
          <cell r="AX62" t="str">
            <v/>
          </cell>
          <cell r="AY62" t="str">
            <v/>
          </cell>
          <cell r="AZ62" t="str">
            <v/>
          </cell>
          <cell r="BA62" t="str">
            <v/>
          </cell>
          <cell r="BB62" t="str">
            <v/>
          </cell>
          <cell r="BC62" t="str">
            <v/>
          </cell>
          <cell r="BD62" t="str">
            <v/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/>
          </cell>
          <cell r="BJ62" t="str">
            <v/>
          </cell>
          <cell r="BK62" t="str">
            <v/>
          </cell>
        </row>
        <row r="63">
          <cell r="C63" t="str">
            <v>26242 24901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  <cell r="AI63" t="str">
            <v/>
          </cell>
          <cell r="AJ63" t="str">
            <v/>
          </cell>
          <cell r="AK63" t="str">
            <v/>
          </cell>
          <cell r="AL63" t="str">
            <v/>
          </cell>
          <cell r="AM63" t="str">
            <v/>
          </cell>
          <cell r="AN63" t="str">
            <v/>
          </cell>
          <cell r="AO63" t="str">
            <v/>
          </cell>
          <cell r="AP63" t="str">
            <v/>
          </cell>
          <cell r="AQ63" t="str">
            <v/>
          </cell>
          <cell r="AR63" t="str">
            <v/>
          </cell>
          <cell r="AS63" t="str">
            <v/>
          </cell>
          <cell r="AT63" t="str">
            <v/>
          </cell>
          <cell r="AU63" t="str">
            <v/>
          </cell>
          <cell r="AV63" t="str">
            <v/>
          </cell>
          <cell r="AW63" t="str">
            <v/>
          </cell>
          <cell r="AX63" t="str">
            <v/>
          </cell>
          <cell r="AY63" t="str">
            <v/>
          </cell>
          <cell r="AZ63" t="str">
            <v/>
          </cell>
          <cell r="BA63" t="str">
            <v/>
          </cell>
          <cell r="BB63">
            <v>248524.99</v>
          </cell>
          <cell r="BC63" t="str">
            <v/>
          </cell>
          <cell r="BD63" t="str">
            <v/>
          </cell>
          <cell r="BE63" t="str">
            <v/>
          </cell>
          <cell r="BF63" t="str">
            <v/>
          </cell>
          <cell r="BG63" t="str">
            <v/>
          </cell>
          <cell r="BH63" t="str">
            <v/>
          </cell>
          <cell r="BI63" t="str">
            <v/>
          </cell>
          <cell r="BJ63" t="str">
            <v/>
          </cell>
          <cell r="BK63" t="str">
            <v/>
          </cell>
        </row>
        <row r="64">
          <cell r="C64" t="str">
            <v>26242 26101</v>
          </cell>
          <cell r="G64" t="str">
            <v/>
          </cell>
          <cell r="H64" t="str">
            <v/>
          </cell>
          <cell r="I64">
            <v>398610</v>
          </cell>
          <cell r="J64">
            <v>400711</v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 t="str">
            <v/>
          </cell>
          <cell r="AB64" t="str">
            <v/>
          </cell>
          <cell r="AC64" t="str">
            <v/>
          </cell>
          <cell r="AD64" t="str">
            <v/>
          </cell>
          <cell r="AE64" t="str">
            <v/>
          </cell>
          <cell r="AF64" t="str">
            <v/>
          </cell>
          <cell r="AG64" t="str">
            <v/>
          </cell>
          <cell r="AH64" t="str">
            <v/>
          </cell>
          <cell r="AI64" t="str">
            <v/>
          </cell>
          <cell r="AJ64" t="str">
            <v/>
          </cell>
          <cell r="AK64" t="str">
            <v/>
          </cell>
          <cell r="AL64" t="str">
            <v/>
          </cell>
          <cell r="AM64" t="str">
            <v/>
          </cell>
          <cell r="AN64" t="str">
            <v/>
          </cell>
          <cell r="AO64" t="str">
            <v/>
          </cell>
          <cell r="AP64" t="str">
            <v/>
          </cell>
          <cell r="AQ64" t="str">
            <v/>
          </cell>
          <cell r="AR64" t="str">
            <v/>
          </cell>
          <cell r="AS64" t="str">
            <v/>
          </cell>
          <cell r="AT64" t="str">
            <v/>
          </cell>
          <cell r="AU64" t="str">
            <v/>
          </cell>
          <cell r="AV64" t="str">
            <v/>
          </cell>
          <cell r="AW64" t="str">
            <v/>
          </cell>
          <cell r="AX64" t="str">
            <v/>
          </cell>
          <cell r="AY64" t="str">
            <v/>
          </cell>
          <cell r="AZ64" t="str">
            <v/>
          </cell>
          <cell r="BA64" t="str">
            <v/>
          </cell>
          <cell r="BB64" t="str">
            <v/>
          </cell>
          <cell r="BC64" t="str">
            <v/>
          </cell>
          <cell r="BD64" t="str">
            <v/>
          </cell>
          <cell r="BE64" t="str">
            <v/>
          </cell>
          <cell r="BF64" t="str">
            <v/>
          </cell>
          <cell r="BG64" t="str">
            <v/>
          </cell>
          <cell r="BH64" t="str">
            <v/>
          </cell>
          <cell r="BI64" t="str">
            <v/>
          </cell>
          <cell r="BJ64" t="str">
            <v/>
          </cell>
          <cell r="BK64" t="str">
            <v/>
          </cell>
        </row>
        <row r="65">
          <cell r="C65" t="str">
            <v>26242 26242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 t="str">
            <v/>
          </cell>
          <cell r="X65" t="str">
            <v/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/>
          </cell>
          <cell r="AD65" t="str">
            <v/>
          </cell>
          <cell r="AE65" t="str">
            <v/>
          </cell>
          <cell r="AF65" t="str">
            <v/>
          </cell>
          <cell r="AG65" t="str">
            <v/>
          </cell>
          <cell r="AH65" t="str">
            <v/>
          </cell>
          <cell r="AI65" t="str">
            <v/>
          </cell>
          <cell r="AJ65" t="str">
            <v/>
          </cell>
          <cell r="AK65" t="str">
            <v/>
          </cell>
          <cell r="AL65" t="str">
            <v/>
          </cell>
          <cell r="AM65" t="str">
            <v/>
          </cell>
          <cell r="AN65" t="str">
            <v/>
          </cell>
          <cell r="AO65" t="str">
            <v/>
          </cell>
          <cell r="AP65" t="str">
            <v/>
          </cell>
          <cell r="AQ65" t="str">
            <v/>
          </cell>
          <cell r="AR65" t="str">
            <v/>
          </cell>
          <cell r="AS65" t="str">
            <v/>
          </cell>
          <cell r="AT65" t="str">
            <v/>
          </cell>
          <cell r="AU65" t="str">
            <v/>
          </cell>
          <cell r="AV65" t="str">
            <v/>
          </cell>
          <cell r="AW65" t="str">
            <v/>
          </cell>
          <cell r="AX65" t="str">
            <v/>
          </cell>
          <cell r="AY65" t="str">
            <v/>
          </cell>
          <cell r="AZ65" t="str">
            <v/>
          </cell>
          <cell r="BA65" t="str">
            <v/>
          </cell>
          <cell r="BB65" t="str">
            <v/>
          </cell>
          <cell r="BC65" t="str">
            <v/>
          </cell>
          <cell r="BD65" t="str">
            <v/>
          </cell>
          <cell r="BE65" t="str">
            <v/>
          </cell>
          <cell r="BF65">
            <v>1353978</v>
          </cell>
          <cell r="BG65" t="str">
            <v/>
          </cell>
          <cell r="BH65" t="str">
            <v/>
          </cell>
          <cell r="BI65" t="str">
            <v/>
          </cell>
          <cell r="BJ65" t="str">
            <v/>
          </cell>
          <cell r="BK65" t="str">
            <v/>
          </cell>
        </row>
        <row r="66">
          <cell r="C66" t="str">
            <v>26242 36901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>
            <v>721703.6</v>
          </cell>
          <cell r="V66" t="str">
            <v/>
          </cell>
          <cell r="W66" t="str">
            <v/>
          </cell>
          <cell r="X66" t="str">
            <v/>
          </cell>
          <cell r="Y66" t="str">
            <v/>
          </cell>
          <cell r="Z66" t="str">
            <v/>
          </cell>
          <cell r="AA66" t="str">
            <v/>
          </cell>
          <cell r="AB66" t="str">
            <v/>
          </cell>
          <cell r="AC66" t="str">
            <v/>
          </cell>
          <cell r="AD66" t="str">
            <v/>
          </cell>
          <cell r="AE66" t="str">
            <v/>
          </cell>
          <cell r="AF66" t="str">
            <v/>
          </cell>
          <cell r="AG66" t="str">
            <v/>
          </cell>
          <cell r="AH66" t="str">
            <v/>
          </cell>
          <cell r="AI66" t="str">
            <v/>
          </cell>
          <cell r="AJ66" t="str">
            <v/>
          </cell>
          <cell r="AK66" t="str">
            <v/>
          </cell>
          <cell r="AL66" t="str">
            <v/>
          </cell>
          <cell r="AM66" t="str">
            <v/>
          </cell>
          <cell r="AN66" t="str">
            <v/>
          </cell>
          <cell r="AO66" t="str">
            <v/>
          </cell>
          <cell r="AP66" t="str">
            <v/>
          </cell>
          <cell r="AQ66" t="str">
            <v/>
          </cell>
          <cell r="AR66">
            <v>280000</v>
          </cell>
          <cell r="AS66" t="str">
            <v/>
          </cell>
          <cell r="AT66" t="str">
            <v/>
          </cell>
          <cell r="AU66" t="str">
            <v/>
          </cell>
          <cell r="AV66" t="str">
            <v/>
          </cell>
          <cell r="AW66" t="str">
            <v/>
          </cell>
          <cell r="AX66" t="str">
            <v/>
          </cell>
          <cell r="AY66" t="str">
            <v/>
          </cell>
          <cell r="AZ66" t="str">
            <v/>
          </cell>
          <cell r="BA66" t="str">
            <v/>
          </cell>
          <cell r="BB66" t="str">
            <v/>
          </cell>
          <cell r="BC66" t="str">
            <v/>
          </cell>
          <cell r="BD66" t="str">
            <v/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/>
          </cell>
          <cell r="BJ66" t="str">
            <v/>
          </cell>
          <cell r="BK66" t="str">
            <v/>
          </cell>
        </row>
        <row r="67">
          <cell r="C67" t="str">
            <v>26243 26101</v>
          </cell>
          <cell r="G67" t="str">
            <v/>
          </cell>
          <cell r="H67" t="str">
            <v/>
          </cell>
          <cell r="I67">
            <v>325247.26</v>
          </cell>
          <cell r="J67">
            <v>785500.2</v>
          </cell>
          <cell r="K67" t="str">
            <v/>
          </cell>
          <cell r="L67">
            <v>88192.2</v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 t="str">
            <v/>
          </cell>
          <cell r="X67" t="str">
            <v/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 t="str">
            <v/>
          </cell>
          <cell r="AE67" t="str">
            <v/>
          </cell>
          <cell r="AF67" t="str">
            <v/>
          </cell>
          <cell r="AG67" t="str">
            <v/>
          </cell>
          <cell r="AH67" t="str">
            <v/>
          </cell>
          <cell r="AI67" t="str">
            <v/>
          </cell>
          <cell r="AJ67" t="str">
            <v/>
          </cell>
          <cell r="AK67" t="str">
            <v/>
          </cell>
          <cell r="AL67" t="str">
            <v/>
          </cell>
          <cell r="AM67" t="str">
            <v/>
          </cell>
          <cell r="AN67" t="str">
            <v/>
          </cell>
          <cell r="AO67" t="str">
            <v/>
          </cell>
          <cell r="AP67" t="str">
            <v/>
          </cell>
          <cell r="AQ67" t="str">
            <v/>
          </cell>
          <cell r="AR67" t="str">
            <v/>
          </cell>
          <cell r="AS67" t="str">
            <v/>
          </cell>
          <cell r="AT67" t="str">
            <v/>
          </cell>
          <cell r="AU67" t="str">
            <v/>
          </cell>
          <cell r="AV67" t="str">
            <v/>
          </cell>
          <cell r="AW67" t="str">
            <v/>
          </cell>
          <cell r="AX67" t="str">
            <v/>
          </cell>
          <cell r="AY67" t="str">
            <v/>
          </cell>
          <cell r="AZ67" t="str">
            <v/>
          </cell>
          <cell r="BA67" t="str">
            <v/>
          </cell>
          <cell r="BB67" t="str">
            <v/>
          </cell>
          <cell r="BC67" t="str">
            <v/>
          </cell>
          <cell r="BD67" t="str">
            <v/>
          </cell>
          <cell r="BE67" t="str">
            <v/>
          </cell>
          <cell r="BF67" t="str">
            <v/>
          </cell>
          <cell r="BG67" t="str">
            <v/>
          </cell>
          <cell r="BH67" t="str">
            <v/>
          </cell>
          <cell r="BI67" t="str">
            <v/>
          </cell>
          <cell r="BJ67" t="str">
            <v/>
          </cell>
          <cell r="BK67" t="str">
            <v/>
          </cell>
        </row>
        <row r="68">
          <cell r="C68" t="str">
            <v>26243 26243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 t="str">
            <v/>
          </cell>
          <cell r="X68" t="str">
            <v/>
          </cell>
          <cell r="Y68" t="str">
            <v/>
          </cell>
          <cell r="Z68" t="str">
            <v/>
          </cell>
          <cell r="AA68">
            <v>199996.79999999999</v>
          </cell>
          <cell r="AB68" t="str">
            <v/>
          </cell>
          <cell r="AC68" t="str">
            <v/>
          </cell>
          <cell r="AD68" t="str">
            <v/>
          </cell>
          <cell r="AE68" t="str">
            <v/>
          </cell>
          <cell r="AF68" t="str">
            <v/>
          </cell>
          <cell r="AG68" t="str">
            <v/>
          </cell>
          <cell r="AH68" t="str">
            <v/>
          </cell>
          <cell r="AI68" t="str">
            <v/>
          </cell>
          <cell r="AJ68" t="str">
            <v/>
          </cell>
          <cell r="AK68" t="str">
            <v/>
          </cell>
          <cell r="AL68" t="str">
            <v/>
          </cell>
          <cell r="AM68" t="str">
            <v/>
          </cell>
          <cell r="AN68" t="str">
            <v/>
          </cell>
          <cell r="AO68" t="str">
            <v/>
          </cell>
          <cell r="AP68" t="str">
            <v/>
          </cell>
          <cell r="AQ68" t="str">
            <v/>
          </cell>
          <cell r="AR68" t="str">
            <v/>
          </cell>
          <cell r="AS68" t="str">
            <v/>
          </cell>
          <cell r="AT68" t="str">
            <v/>
          </cell>
          <cell r="AU68" t="str">
            <v/>
          </cell>
          <cell r="AV68" t="str">
            <v/>
          </cell>
          <cell r="AW68" t="str">
            <v/>
          </cell>
          <cell r="AX68" t="str">
            <v/>
          </cell>
          <cell r="AY68" t="str">
            <v/>
          </cell>
          <cell r="AZ68" t="str">
            <v/>
          </cell>
          <cell r="BA68" t="str">
            <v/>
          </cell>
          <cell r="BB68" t="str">
            <v/>
          </cell>
          <cell r="BC68" t="str">
            <v/>
          </cell>
          <cell r="BD68" t="str">
            <v/>
          </cell>
          <cell r="BE68" t="str">
            <v/>
          </cell>
          <cell r="BF68">
            <v>159996.22</v>
          </cell>
          <cell r="BG68" t="str">
            <v/>
          </cell>
          <cell r="BH68" t="str">
            <v/>
          </cell>
          <cell r="BI68" t="str">
            <v/>
          </cell>
          <cell r="BJ68" t="str">
            <v/>
          </cell>
          <cell r="BK68" t="str">
            <v/>
          </cell>
        </row>
        <row r="69">
          <cell r="C69" t="str">
            <v>26243 36901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>
            <v>2419902</v>
          </cell>
          <cell r="V69" t="str">
            <v/>
          </cell>
          <cell r="W69" t="str">
            <v/>
          </cell>
          <cell r="X69" t="str">
            <v/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 t="str">
            <v/>
          </cell>
          <cell r="AE69" t="str">
            <v/>
          </cell>
          <cell r="AF69" t="str">
            <v/>
          </cell>
          <cell r="AG69" t="str">
            <v/>
          </cell>
          <cell r="AH69" t="str">
            <v/>
          </cell>
          <cell r="AI69" t="str">
            <v/>
          </cell>
          <cell r="AJ69" t="str">
            <v/>
          </cell>
          <cell r="AK69" t="str">
            <v/>
          </cell>
          <cell r="AL69" t="str">
            <v/>
          </cell>
          <cell r="AM69" t="str">
            <v/>
          </cell>
          <cell r="AN69" t="str">
            <v/>
          </cell>
          <cell r="AO69" t="str">
            <v/>
          </cell>
          <cell r="AP69" t="str">
            <v/>
          </cell>
          <cell r="AQ69" t="str">
            <v/>
          </cell>
          <cell r="AR69" t="str">
            <v/>
          </cell>
          <cell r="AS69" t="str">
            <v/>
          </cell>
          <cell r="AT69" t="str">
            <v/>
          </cell>
          <cell r="AU69" t="str">
            <v/>
          </cell>
          <cell r="AV69" t="str">
            <v/>
          </cell>
          <cell r="AW69" t="str">
            <v/>
          </cell>
          <cell r="AX69" t="str">
            <v/>
          </cell>
          <cell r="AY69" t="str">
            <v/>
          </cell>
          <cell r="AZ69" t="str">
            <v/>
          </cell>
          <cell r="BA69" t="str">
            <v/>
          </cell>
          <cell r="BB69" t="str">
            <v/>
          </cell>
          <cell r="BC69" t="str">
            <v/>
          </cell>
          <cell r="BD69" t="str">
            <v/>
          </cell>
          <cell r="BE69" t="str">
            <v/>
          </cell>
          <cell r="BF69" t="str">
            <v/>
          </cell>
          <cell r="BG69" t="str">
            <v/>
          </cell>
          <cell r="BH69" t="str">
            <v/>
          </cell>
          <cell r="BI69" t="str">
            <v/>
          </cell>
          <cell r="BJ69" t="str">
            <v/>
          </cell>
          <cell r="BK69">
            <v>1691563</v>
          </cell>
        </row>
        <row r="70">
          <cell r="C70" t="str">
            <v>26243 53204</v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 t="str">
            <v/>
          </cell>
          <cell r="X70" t="str">
            <v/>
          </cell>
          <cell r="Y70" t="str">
            <v/>
          </cell>
          <cell r="Z70" t="str">
            <v/>
          </cell>
          <cell r="AA70" t="str">
            <v/>
          </cell>
          <cell r="AB70" t="str">
            <v/>
          </cell>
          <cell r="AC70" t="str">
            <v/>
          </cell>
          <cell r="AD70" t="str">
            <v/>
          </cell>
          <cell r="AE70" t="str">
            <v/>
          </cell>
          <cell r="AF70" t="str">
            <v/>
          </cell>
          <cell r="AG70" t="str">
            <v/>
          </cell>
          <cell r="AH70" t="str">
            <v/>
          </cell>
          <cell r="AI70" t="str">
            <v/>
          </cell>
          <cell r="AJ70" t="str">
            <v/>
          </cell>
          <cell r="AK70" t="str">
            <v/>
          </cell>
          <cell r="AL70" t="str">
            <v/>
          </cell>
          <cell r="AM70" t="str">
            <v/>
          </cell>
          <cell r="AN70">
            <v>23992.07</v>
          </cell>
          <cell r="AO70" t="str">
            <v/>
          </cell>
          <cell r="AP70" t="str">
            <v/>
          </cell>
          <cell r="AQ70" t="str">
            <v/>
          </cell>
          <cell r="AR70" t="str">
            <v/>
          </cell>
          <cell r="AS70" t="str">
            <v/>
          </cell>
          <cell r="AT70" t="str">
            <v/>
          </cell>
          <cell r="AU70" t="str">
            <v/>
          </cell>
          <cell r="AV70" t="str">
            <v/>
          </cell>
          <cell r="AW70" t="str">
            <v/>
          </cell>
          <cell r="AX70" t="str">
            <v/>
          </cell>
          <cell r="AY70" t="str">
            <v/>
          </cell>
          <cell r="AZ70" t="str">
            <v/>
          </cell>
          <cell r="BA70" t="str">
            <v/>
          </cell>
          <cell r="BB70" t="str">
            <v/>
          </cell>
          <cell r="BC70" t="str">
            <v/>
          </cell>
          <cell r="BD70" t="str">
            <v/>
          </cell>
          <cell r="BE70" t="str">
            <v/>
          </cell>
          <cell r="BF70" t="str">
            <v/>
          </cell>
          <cell r="BG70" t="str">
            <v/>
          </cell>
          <cell r="BH70" t="str">
            <v/>
          </cell>
          <cell r="BI70" t="str">
            <v/>
          </cell>
          <cell r="BJ70" t="str">
            <v/>
          </cell>
          <cell r="BK70" t="str">
            <v/>
          </cell>
        </row>
        <row r="71">
          <cell r="C71" t="str">
            <v>26244 22202</v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 t="str">
            <v/>
          </cell>
          <cell r="X71" t="str">
            <v/>
          </cell>
          <cell r="Y71">
            <v>23799</v>
          </cell>
          <cell r="Z71" t="str">
            <v/>
          </cell>
          <cell r="AA71" t="str">
            <v/>
          </cell>
          <cell r="AB71" t="str">
            <v/>
          </cell>
          <cell r="AC71" t="str">
            <v/>
          </cell>
          <cell r="AD71" t="str">
            <v/>
          </cell>
          <cell r="AE71" t="str">
            <v/>
          </cell>
          <cell r="AF71" t="str">
            <v/>
          </cell>
          <cell r="AG71" t="str">
            <v/>
          </cell>
          <cell r="AH71" t="str">
            <v/>
          </cell>
          <cell r="AI71" t="str">
            <v/>
          </cell>
          <cell r="AJ71" t="str">
            <v/>
          </cell>
          <cell r="AK71" t="str">
            <v/>
          </cell>
          <cell r="AL71" t="str">
            <v/>
          </cell>
          <cell r="AM71" t="str">
            <v/>
          </cell>
          <cell r="AN71" t="str">
            <v/>
          </cell>
          <cell r="AO71" t="str">
            <v/>
          </cell>
          <cell r="AP71" t="str">
            <v/>
          </cell>
          <cell r="AQ71" t="str">
            <v/>
          </cell>
          <cell r="AR71" t="str">
            <v/>
          </cell>
          <cell r="AS71" t="str">
            <v/>
          </cell>
          <cell r="AT71" t="str">
            <v/>
          </cell>
          <cell r="AU71" t="str">
            <v/>
          </cell>
          <cell r="AV71" t="str">
            <v/>
          </cell>
          <cell r="AW71" t="str">
            <v/>
          </cell>
          <cell r="AX71" t="str">
            <v/>
          </cell>
          <cell r="AY71" t="str">
            <v/>
          </cell>
          <cell r="AZ71" t="str">
            <v/>
          </cell>
          <cell r="BA71" t="str">
            <v/>
          </cell>
          <cell r="BB71" t="str">
            <v/>
          </cell>
          <cell r="BC71" t="str">
            <v/>
          </cell>
          <cell r="BD71" t="str">
            <v/>
          </cell>
          <cell r="BE71" t="str">
            <v/>
          </cell>
          <cell r="BF71" t="str">
            <v/>
          </cell>
          <cell r="BG71" t="str">
            <v/>
          </cell>
          <cell r="BH71" t="str">
            <v/>
          </cell>
          <cell r="BI71" t="str">
            <v/>
          </cell>
          <cell r="BJ71" t="str">
            <v/>
          </cell>
          <cell r="BK71" t="str">
            <v/>
          </cell>
        </row>
        <row r="72">
          <cell r="C72" t="str">
            <v>26244 26101</v>
          </cell>
          <cell r="G72" t="str">
            <v/>
          </cell>
          <cell r="H72" t="str">
            <v/>
          </cell>
          <cell r="I72" t="str">
            <v/>
          </cell>
          <cell r="J72">
            <v>27347</v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 t="str">
            <v/>
          </cell>
          <cell r="X72" t="str">
            <v/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 t="str">
            <v/>
          </cell>
          <cell r="AE72" t="str">
            <v/>
          </cell>
          <cell r="AF72" t="str">
            <v/>
          </cell>
          <cell r="AG72" t="str">
            <v/>
          </cell>
          <cell r="AH72" t="str">
            <v/>
          </cell>
          <cell r="AI72" t="str">
            <v/>
          </cell>
          <cell r="AJ72" t="str">
            <v/>
          </cell>
          <cell r="AK72" t="str">
            <v/>
          </cell>
          <cell r="AL72" t="str">
            <v/>
          </cell>
          <cell r="AM72" t="str">
            <v/>
          </cell>
          <cell r="AN72" t="str">
            <v/>
          </cell>
          <cell r="AO72" t="str">
            <v/>
          </cell>
          <cell r="AP72" t="str">
            <v/>
          </cell>
          <cell r="AQ72" t="str">
            <v/>
          </cell>
          <cell r="AR72" t="str">
            <v/>
          </cell>
          <cell r="AS72" t="str">
            <v/>
          </cell>
          <cell r="AT72" t="str">
            <v/>
          </cell>
          <cell r="AU72" t="str">
            <v/>
          </cell>
          <cell r="AV72" t="str">
            <v/>
          </cell>
          <cell r="AW72" t="str">
            <v/>
          </cell>
          <cell r="AX72" t="str">
            <v/>
          </cell>
          <cell r="AY72" t="str">
            <v/>
          </cell>
          <cell r="AZ72" t="str">
            <v/>
          </cell>
          <cell r="BA72" t="str">
            <v/>
          </cell>
          <cell r="BB72" t="str">
            <v/>
          </cell>
          <cell r="BC72" t="str">
            <v/>
          </cell>
          <cell r="BD72" t="str">
            <v/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>
            <v>358800.7</v>
          </cell>
          <cell r="BJ72" t="str">
            <v/>
          </cell>
          <cell r="BK72" t="str">
            <v/>
          </cell>
        </row>
        <row r="73">
          <cell r="C73" t="str">
            <v>26244 26244</v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>
            <v>199999.48</v>
          </cell>
          <cell r="AB73" t="str">
            <v/>
          </cell>
          <cell r="AC73" t="str">
            <v/>
          </cell>
          <cell r="AD73" t="str">
            <v/>
          </cell>
          <cell r="AE73" t="str">
            <v/>
          </cell>
          <cell r="AF73" t="str">
            <v/>
          </cell>
          <cell r="AG73" t="str">
            <v/>
          </cell>
          <cell r="AH73" t="str">
            <v/>
          </cell>
          <cell r="AI73" t="str">
            <v/>
          </cell>
          <cell r="AJ73" t="str">
            <v/>
          </cell>
          <cell r="AK73">
            <v>50000</v>
          </cell>
          <cell r="AL73" t="str">
            <v/>
          </cell>
          <cell r="AM73" t="str">
            <v/>
          </cell>
          <cell r="AN73" t="str">
            <v/>
          </cell>
          <cell r="AO73" t="str">
            <v/>
          </cell>
          <cell r="AP73" t="str">
            <v/>
          </cell>
          <cell r="AQ73" t="str">
            <v/>
          </cell>
          <cell r="AR73" t="str">
            <v/>
          </cell>
          <cell r="AS73" t="str">
            <v/>
          </cell>
          <cell r="AT73" t="str">
            <v/>
          </cell>
          <cell r="AU73" t="str">
            <v/>
          </cell>
          <cell r="AV73" t="str">
            <v/>
          </cell>
          <cell r="AW73" t="str">
            <v/>
          </cell>
          <cell r="AX73" t="str">
            <v/>
          </cell>
          <cell r="AY73" t="str">
            <v/>
          </cell>
          <cell r="AZ73" t="str">
            <v/>
          </cell>
          <cell r="BA73" t="str">
            <v/>
          </cell>
          <cell r="BB73" t="str">
            <v/>
          </cell>
          <cell r="BC73" t="str">
            <v/>
          </cell>
          <cell r="BD73" t="str">
            <v/>
          </cell>
          <cell r="BE73" t="str">
            <v/>
          </cell>
          <cell r="BF73">
            <v>450000</v>
          </cell>
          <cell r="BG73" t="str">
            <v/>
          </cell>
          <cell r="BH73" t="str">
            <v/>
          </cell>
          <cell r="BI73" t="str">
            <v/>
          </cell>
          <cell r="BJ73" t="str">
            <v/>
          </cell>
          <cell r="BK73" t="str">
            <v/>
          </cell>
        </row>
        <row r="74">
          <cell r="C74" t="str">
            <v>26244 26291</v>
          </cell>
          <cell r="G74">
            <v>696999.82</v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  <cell r="AI74" t="str">
            <v/>
          </cell>
          <cell r="AJ74" t="str">
            <v/>
          </cell>
          <cell r="AK74" t="str">
            <v/>
          </cell>
          <cell r="AL74" t="str">
            <v/>
          </cell>
          <cell r="AM74" t="str">
            <v/>
          </cell>
          <cell r="AN74" t="str">
            <v/>
          </cell>
          <cell r="AO74" t="str">
            <v/>
          </cell>
          <cell r="AP74" t="str">
            <v/>
          </cell>
          <cell r="AQ74" t="str">
            <v/>
          </cell>
          <cell r="AR74" t="str">
            <v/>
          </cell>
          <cell r="AS74" t="str">
            <v/>
          </cell>
          <cell r="AT74" t="str">
            <v/>
          </cell>
          <cell r="AU74" t="str">
            <v/>
          </cell>
          <cell r="AV74" t="str">
            <v/>
          </cell>
          <cell r="AW74" t="str">
            <v/>
          </cell>
          <cell r="AX74" t="str">
            <v/>
          </cell>
          <cell r="AY74" t="str">
            <v/>
          </cell>
          <cell r="AZ74" t="str">
            <v/>
          </cell>
          <cell r="BA74" t="str">
            <v/>
          </cell>
          <cell r="BB74" t="str">
            <v/>
          </cell>
          <cell r="BC74" t="str">
            <v/>
          </cell>
          <cell r="BD74" t="str">
            <v/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J74" t="str">
            <v/>
          </cell>
          <cell r="BK74" t="str">
            <v/>
          </cell>
        </row>
        <row r="75">
          <cell r="C75" t="str">
            <v>26244 44101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 t="str">
            <v/>
          </cell>
          <cell r="AE75" t="str">
            <v/>
          </cell>
          <cell r="AF75" t="str">
            <v/>
          </cell>
          <cell r="AG75" t="str">
            <v/>
          </cell>
          <cell r="AH75" t="str">
            <v/>
          </cell>
          <cell r="AI75" t="str">
            <v/>
          </cell>
          <cell r="AJ75">
            <v>4690</v>
          </cell>
          <cell r="AK75" t="str">
            <v/>
          </cell>
          <cell r="AL75" t="str">
            <v/>
          </cell>
          <cell r="AM75" t="str">
            <v/>
          </cell>
          <cell r="AN75" t="str">
            <v/>
          </cell>
          <cell r="AO75" t="str">
            <v/>
          </cell>
          <cell r="AP75" t="str">
            <v/>
          </cell>
          <cell r="AQ75" t="str">
            <v/>
          </cell>
          <cell r="AR75" t="str">
            <v/>
          </cell>
          <cell r="AS75" t="str">
            <v/>
          </cell>
          <cell r="AT75" t="str">
            <v/>
          </cell>
          <cell r="AU75" t="str">
            <v/>
          </cell>
          <cell r="AV75" t="str">
            <v/>
          </cell>
          <cell r="AW75" t="str">
            <v/>
          </cell>
          <cell r="AX75" t="str">
            <v/>
          </cell>
          <cell r="AY75" t="str">
            <v/>
          </cell>
          <cell r="AZ75" t="str">
            <v/>
          </cell>
          <cell r="BA75" t="str">
            <v/>
          </cell>
          <cell r="BB75" t="str">
            <v/>
          </cell>
          <cell r="BC75" t="str">
            <v/>
          </cell>
          <cell r="BD75" t="str">
            <v/>
          </cell>
          <cell r="BE75" t="str">
            <v/>
          </cell>
          <cell r="BF75" t="str">
            <v/>
          </cell>
          <cell r="BG75" t="str">
            <v/>
          </cell>
          <cell r="BH75" t="str">
            <v/>
          </cell>
          <cell r="BI75" t="str">
            <v/>
          </cell>
          <cell r="BJ75" t="str">
            <v/>
          </cell>
          <cell r="BK75" t="str">
            <v/>
          </cell>
        </row>
        <row r="76">
          <cell r="C76" t="str">
            <v>26245 24901</v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>
            <v>1720000</v>
          </cell>
          <cell r="W76" t="str">
            <v/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 t="str">
            <v/>
          </cell>
          <cell r="AE76" t="str">
            <v/>
          </cell>
          <cell r="AF76" t="str">
            <v/>
          </cell>
          <cell r="AG76" t="str">
            <v/>
          </cell>
          <cell r="AH76" t="str">
            <v/>
          </cell>
          <cell r="AI76" t="str">
            <v/>
          </cell>
          <cell r="AJ76" t="str">
            <v/>
          </cell>
          <cell r="AK76" t="str">
            <v/>
          </cell>
          <cell r="AL76" t="str">
            <v/>
          </cell>
          <cell r="AM76" t="str">
            <v/>
          </cell>
          <cell r="AN76" t="str">
            <v/>
          </cell>
          <cell r="AO76" t="str">
            <v/>
          </cell>
          <cell r="AP76" t="str">
            <v/>
          </cell>
          <cell r="AQ76" t="str">
            <v/>
          </cell>
          <cell r="AR76" t="str">
            <v/>
          </cell>
          <cell r="AS76" t="str">
            <v/>
          </cell>
          <cell r="AT76" t="str">
            <v/>
          </cell>
          <cell r="AU76" t="str">
            <v/>
          </cell>
          <cell r="AV76" t="str">
            <v/>
          </cell>
          <cell r="AW76" t="str">
            <v/>
          </cell>
          <cell r="AX76" t="str">
            <v/>
          </cell>
          <cell r="AY76" t="str">
            <v/>
          </cell>
          <cell r="AZ76" t="str">
            <v/>
          </cell>
          <cell r="BA76" t="str">
            <v/>
          </cell>
          <cell r="BB76" t="str">
            <v/>
          </cell>
          <cell r="BC76" t="str">
            <v/>
          </cell>
          <cell r="BD76" t="str">
            <v/>
          </cell>
          <cell r="BE76" t="str">
            <v/>
          </cell>
          <cell r="BF76" t="str">
            <v/>
          </cell>
          <cell r="BG76" t="str">
            <v/>
          </cell>
          <cell r="BH76" t="str">
            <v/>
          </cell>
          <cell r="BI76" t="str">
            <v/>
          </cell>
          <cell r="BJ76" t="str">
            <v/>
          </cell>
          <cell r="BK76" t="str">
            <v/>
          </cell>
        </row>
        <row r="77">
          <cell r="C77" t="str">
            <v>26245 26101</v>
          </cell>
          <cell r="G77" t="str">
            <v/>
          </cell>
          <cell r="H77" t="str">
            <v/>
          </cell>
          <cell r="I77">
            <v>727950</v>
          </cell>
          <cell r="J77">
            <v>260733</v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  <cell r="AI77" t="str">
            <v/>
          </cell>
          <cell r="AJ77" t="str">
            <v/>
          </cell>
          <cell r="AK77" t="str">
            <v/>
          </cell>
          <cell r="AL77" t="str">
            <v/>
          </cell>
          <cell r="AM77" t="str">
            <v/>
          </cell>
          <cell r="AN77" t="str">
            <v/>
          </cell>
          <cell r="AO77" t="str">
            <v/>
          </cell>
          <cell r="AP77" t="str">
            <v/>
          </cell>
          <cell r="AQ77" t="str">
            <v/>
          </cell>
          <cell r="AR77" t="str">
            <v/>
          </cell>
          <cell r="AS77" t="str">
            <v/>
          </cell>
          <cell r="AT77" t="str">
            <v/>
          </cell>
          <cell r="AU77" t="str">
            <v/>
          </cell>
          <cell r="AV77" t="str">
            <v/>
          </cell>
          <cell r="AW77" t="str">
            <v/>
          </cell>
          <cell r="AX77" t="str">
            <v/>
          </cell>
          <cell r="AY77" t="str">
            <v/>
          </cell>
          <cell r="AZ77" t="str">
            <v/>
          </cell>
          <cell r="BA77" t="str">
            <v/>
          </cell>
          <cell r="BB77" t="str">
            <v/>
          </cell>
          <cell r="BC77" t="str">
            <v/>
          </cell>
          <cell r="BD77" t="str">
            <v/>
          </cell>
          <cell r="BE77" t="str">
            <v/>
          </cell>
          <cell r="BF77" t="str">
            <v/>
          </cell>
          <cell r="BG77" t="str">
            <v/>
          </cell>
          <cell r="BH77" t="str">
            <v/>
          </cell>
          <cell r="BI77" t="str">
            <v/>
          </cell>
          <cell r="BJ77" t="str">
            <v/>
          </cell>
          <cell r="BK77" t="str">
            <v/>
          </cell>
        </row>
        <row r="78">
          <cell r="C78" t="str">
            <v>26245 26245</v>
          </cell>
          <cell r="G78" t="str">
            <v/>
          </cell>
          <cell r="H78" t="str">
            <v/>
          </cell>
          <cell r="I78">
            <v>150000</v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  <cell r="AI78" t="str">
            <v/>
          </cell>
          <cell r="AJ78" t="str">
            <v/>
          </cell>
          <cell r="AK78" t="str">
            <v/>
          </cell>
          <cell r="AL78" t="str">
            <v/>
          </cell>
          <cell r="AM78">
            <v>250000</v>
          </cell>
          <cell r="AN78" t="str">
            <v/>
          </cell>
          <cell r="AO78" t="str">
            <v/>
          </cell>
          <cell r="AP78" t="str">
            <v/>
          </cell>
          <cell r="AQ78" t="str">
            <v/>
          </cell>
          <cell r="AR78" t="str">
            <v/>
          </cell>
          <cell r="AS78" t="str">
            <v/>
          </cell>
          <cell r="AT78" t="str">
            <v/>
          </cell>
          <cell r="AU78" t="str">
            <v/>
          </cell>
          <cell r="AV78" t="str">
            <v/>
          </cell>
          <cell r="AW78" t="str">
            <v/>
          </cell>
          <cell r="AX78" t="str">
            <v/>
          </cell>
          <cell r="AY78" t="str">
            <v/>
          </cell>
          <cell r="AZ78" t="str">
            <v/>
          </cell>
          <cell r="BA78" t="str">
            <v/>
          </cell>
          <cell r="BB78" t="str">
            <v/>
          </cell>
          <cell r="BC78" t="str">
            <v/>
          </cell>
          <cell r="BD78" t="str">
            <v/>
          </cell>
          <cell r="BE78" t="str">
            <v/>
          </cell>
          <cell r="BF78">
            <v>1000000</v>
          </cell>
          <cell r="BG78" t="str">
            <v/>
          </cell>
          <cell r="BH78" t="str">
            <v/>
          </cell>
          <cell r="BI78" t="str">
            <v/>
          </cell>
          <cell r="BJ78" t="str">
            <v/>
          </cell>
          <cell r="BK78" t="str">
            <v/>
          </cell>
        </row>
        <row r="79">
          <cell r="C79" t="str">
            <v>26246 26101</v>
          </cell>
          <cell r="G79" t="str">
            <v/>
          </cell>
          <cell r="H79" t="str">
            <v/>
          </cell>
          <cell r="I79">
            <v>294990</v>
          </cell>
          <cell r="J79">
            <v>1198770.74</v>
          </cell>
          <cell r="K79" t="str">
            <v/>
          </cell>
          <cell r="L79">
            <v>58777.3</v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  <cell r="AI79" t="str">
            <v/>
          </cell>
          <cell r="AJ79" t="str">
            <v/>
          </cell>
          <cell r="AK79" t="str">
            <v/>
          </cell>
          <cell r="AL79" t="str">
            <v/>
          </cell>
          <cell r="AM79" t="str">
            <v/>
          </cell>
          <cell r="AN79" t="str">
            <v/>
          </cell>
          <cell r="AO79" t="str">
            <v/>
          </cell>
          <cell r="AP79" t="str">
            <v/>
          </cell>
          <cell r="AQ79" t="str">
            <v/>
          </cell>
          <cell r="AR79" t="str">
            <v/>
          </cell>
          <cell r="AS79" t="str">
            <v/>
          </cell>
          <cell r="AT79" t="str">
            <v/>
          </cell>
          <cell r="AU79" t="str">
            <v/>
          </cell>
          <cell r="AV79" t="str">
            <v/>
          </cell>
          <cell r="AW79" t="str">
            <v/>
          </cell>
          <cell r="AX79" t="str">
            <v/>
          </cell>
          <cell r="AY79" t="str">
            <v/>
          </cell>
          <cell r="AZ79" t="str">
            <v/>
          </cell>
          <cell r="BA79" t="str">
            <v/>
          </cell>
          <cell r="BB79" t="str">
            <v/>
          </cell>
          <cell r="BC79" t="str">
            <v/>
          </cell>
          <cell r="BD79" t="str">
            <v/>
          </cell>
          <cell r="BE79" t="str">
            <v/>
          </cell>
          <cell r="BF79" t="str">
            <v/>
          </cell>
          <cell r="BG79" t="str">
            <v/>
          </cell>
          <cell r="BH79" t="str">
            <v/>
          </cell>
          <cell r="BI79" t="str">
            <v/>
          </cell>
          <cell r="BJ79" t="str">
            <v/>
          </cell>
          <cell r="BK79" t="str">
            <v/>
          </cell>
        </row>
        <row r="80">
          <cell r="C80" t="str">
            <v>26246 26246</v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>
            <v>100000</v>
          </cell>
          <cell r="AB80" t="str">
            <v/>
          </cell>
          <cell r="AC80" t="str">
            <v/>
          </cell>
          <cell r="AD80" t="str">
            <v/>
          </cell>
          <cell r="AE80" t="str">
            <v/>
          </cell>
          <cell r="AF80" t="str">
            <v/>
          </cell>
          <cell r="AG80" t="str">
            <v/>
          </cell>
          <cell r="AH80" t="str">
            <v/>
          </cell>
          <cell r="AI80" t="str">
            <v/>
          </cell>
          <cell r="AJ80" t="str">
            <v/>
          </cell>
          <cell r="AK80" t="str">
            <v/>
          </cell>
          <cell r="AL80" t="str">
            <v/>
          </cell>
          <cell r="AM80" t="str">
            <v/>
          </cell>
          <cell r="AN80" t="str">
            <v/>
          </cell>
          <cell r="AO80" t="str">
            <v/>
          </cell>
          <cell r="AP80" t="str">
            <v/>
          </cell>
          <cell r="AQ80" t="str">
            <v/>
          </cell>
          <cell r="AR80" t="str">
            <v/>
          </cell>
          <cell r="AS80" t="str">
            <v/>
          </cell>
          <cell r="AT80" t="str">
            <v/>
          </cell>
          <cell r="AU80" t="str">
            <v/>
          </cell>
          <cell r="AV80" t="str">
            <v/>
          </cell>
          <cell r="AW80" t="str">
            <v/>
          </cell>
          <cell r="AX80" t="str">
            <v/>
          </cell>
          <cell r="AY80" t="str">
            <v/>
          </cell>
          <cell r="AZ80" t="str">
            <v/>
          </cell>
          <cell r="BA80">
            <v>100000</v>
          </cell>
          <cell r="BB80" t="str">
            <v/>
          </cell>
          <cell r="BC80" t="str">
            <v/>
          </cell>
          <cell r="BD80" t="str">
            <v/>
          </cell>
          <cell r="BE80" t="str">
            <v/>
          </cell>
          <cell r="BF80">
            <v>1400000</v>
          </cell>
          <cell r="BG80" t="str">
            <v/>
          </cell>
          <cell r="BH80" t="str">
            <v/>
          </cell>
          <cell r="BI80" t="str">
            <v/>
          </cell>
          <cell r="BJ80" t="str">
            <v/>
          </cell>
          <cell r="BK80" t="str">
            <v/>
          </cell>
        </row>
        <row r="81">
          <cell r="C81" t="str">
            <v>26246 26291</v>
          </cell>
          <cell r="G81">
            <v>445000</v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 t="str">
            <v/>
          </cell>
          <cell r="AD81" t="str">
            <v/>
          </cell>
          <cell r="AE81" t="str">
            <v/>
          </cell>
          <cell r="AF81" t="str">
            <v/>
          </cell>
          <cell r="AG81" t="str">
            <v/>
          </cell>
          <cell r="AH81" t="str">
            <v/>
          </cell>
          <cell r="AI81" t="str">
            <v/>
          </cell>
          <cell r="AJ81" t="str">
            <v/>
          </cell>
          <cell r="AK81" t="str">
            <v/>
          </cell>
          <cell r="AL81" t="str">
            <v/>
          </cell>
          <cell r="AM81" t="str">
            <v/>
          </cell>
          <cell r="AN81" t="str">
            <v/>
          </cell>
          <cell r="AO81" t="str">
            <v/>
          </cell>
          <cell r="AP81" t="str">
            <v/>
          </cell>
          <cell r="AQ81" t="str">
            <v/>
          </cell>
          <cell r="AR81" t="str">
            <v/>
          </cell>
          <cell r="AS81" t="str">
            <v/>
          </cell>
          <cell r="AT81" t="str">
            <v/>
          </cell>
          <cell r="AU81" t="str">
            <v/>
          </cell>
          <cell r="AV81" t="str">
            <v/>
          </cell>
          <cell r="AW81" t="str">
            <v/>
          </cell>
          <cell r="AX81" t="str">
            <v/>
          </cell>
          <cell r="AY81" t="str">
            <v/>
          </cell>
          <cell r="AZ81" t="str">
            <v/>
          </cell>
          <cell r="BA81" t="str">
            <v/>
          </cell>
          <cell r="BB81" t="str">
            <v/>
          </cell>
          <cell r="BC81" t="str">
            <v/>
          </cell>
          <cell r="BD81" t="str">
            <v/>
          </cell>
          <cell r="BE81" t="str">
            <v/>
          </cell>
          <cell r="BF81" t="str">
            <v/>
          </cell>
          <cell r="BG81" t="str">
            <v/>
          </cell>
          <cell r="BH81" t="str">
            <v/>
          </cell>
          <cell r="BI81" t="str">
            <v/>
          </cell>
          <cell r="BJ81" t="str">
            <v/>
          </cell>
          <cell r="BK81" t="str">
            <v/>
          </cell>
        </row>
        <row r="82">
          <cell r="C82" t="str">
            <v>26246 36901</v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>
            <v>135285</v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  <cell r="AI82" t="str">
            <v/>
          </cell>
          <cell r="AJ82" t="str">
            <v/>
          </cell>
          <cell r="AK82" t="str">
            <v/>
          </cell>
          <cell r="AL82" t="str">
            <v/>
          </cell>
          <cell r="AM82" t="str">
            <v/>
          </cell>
          <cell r="AN82" t="str">
            <v/>
          </cell>
          <cell r="AO82" t="str">
            <v/>
          </cell>
          <cell r="AP82" t="str">
            <v/>
          </cell>
          <cell r="AQ82" t="str">
            <v/>
          </cell>
          <cell r="AR82" t="str">
            <v/>
          </cell>
          <cell r="AS82" t="str">
            <v/>
          </cell>
          <cell r="AT82" t="str">
            <v/>
          </cell>
          <cell r="AU82" t="str">
            <v/>
          </cell>
          <cell r="AV82" t="str">
            <v/>
          </cell>
          <cell r="AW82" t="str">
            <v/>
          </cell>
          <cell r="AX82" t="str">
            <v/>
          </cell>
          <cell r="AY82" t="str">
            <v/>
          </cell>
          <cell r="AZ82" t="str">
            <v/>
          </cell>
          <cell r="BA82" t="str">
            <v/>
          </cell>
          <cell r="BB82" t="str">
            <v/>
          </cell>
          <cell r="BC82" t="str">
            <v/>
          </cell>
          <cell r="BD82" t="str">
            <v/>
          </cell>
          <cell r="BE82" t="str">
            <v/>
          </cell>
          <cell r="BF82" t="str">
            <v/>
          </cell>
          <cell r="BG82" t="str">
            <v/>
          </cell>
          <cell r="BH82" t="str">
            <v/>
          </cell>
          <cell r="BI82" t="str">
            <v/>
          </cell>
          <cell r="BJ82" t="str">
            <v/>
          </cell>
          <cell r="BK82" t="str">
            <v/>
          </cell>
        </row>
        <row r="83">
          <cell r="C83" t="str">
            <v>26246 42101</v>
          </cell>
          <cell r="G83" t="str">
            <v/>
          </cell>
          <cell r="H83">
            <v>79926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 t="str">
            <v/>
          </cell>
          <cell r="AC83" t="str">
            <v/>
          </cell>
          <cell r="AD83" t="str">
            <v/>
          </cell>
          <cell r="AE83" t="str">
            <v/>
          </cell>
          <cell r="AF83" t="str">
            <v/>
          </cell>
          <cell r="AG83" t="str">
            <v/>
          </cell>
          <cell r="AH83" t="str">
            <v/>
          </cell>
          <cell r="AI83" t="str">
            <v/>
          </cell>
          <cell r="AJ83" t="str">
            <v/>
          </cell>
          <cell r="AK83" t="str">
            <v/>
          </cell>
          <cell r="AL83" t="str">
            <v/>
          </cell>
          <cell r="AM83" t="str">
            <v/>
          </cell>
          <cell r="AN83" t="str">
            <v/>
          </cell>
          <cell r="AO83" t="str">
            <v/>
          </cell>
          <cell r="AP83" t="str">
            <v/>
          </cell>
          <cell r="AQ83" t="str">
            <v/>
          </cell>
          <cell r="AR83" t="str">
            <v/>
          </cell>
          <cell r="AS83" t="str">
            <v/>
          </cell>
          <cell r="AT83" t="str">
            <v/>
          </cell>
          <cell r="AU83" t="str">
            <v/>
          </cell>
          <cell r="AV83" t="str">
            <v/>
          </cell>
          <cell r="AW83" t="str">
            <v/>
          </cell>
          <cell r="AX83" t="str">
            <v/>
          </cell>
          <cell r="AY83" t="str">
            <v/>
          </cell>
          <cell r="AZ83" t="str">
            <v/>
          </cell>
          <cell r="BA83" t="str">
            <v/>
          </cell>
          <cell r="BB83" t="str">
            <v/>
          </cell>
          <cell r="BC83" t="str">
            <v/>
          </cell>
          <cell r="BD83" t="str">
            <v/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J83" t="str">
            <v/>
          </cell>
          <cell r="BK83" t="str">
            <v/>
          </cell>
        </row>
        <row r="84">
          <cell r="C84" t="str">
            <v>26246 44901</v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>
            <v>122</v>
          </cell>
          <cell r="AI84">
            <v>45808.59</v>
          </cell>
          <cell r="AJ84" t="str">
            <v/>
          </cell>
          <cell r="AK84" t="str">
            <v/>
          </cell>
          <cell r="AL84" t="str">
            <v/>
          </cell>
          <cell r="AM84" t="str">
            <v/>
          </cell>
          <cell r="AN84" t="str">
            <v/>
          </cell>
          <cell r="AO84" t="str">
            <v/>
          </cell>
          <cell r="AP84" t="str">
            <v/>
          </cell>
          <cell r="AQ84" t="str">
            <v/>
          </cell>
          <cell r="AR84" t="str">
            <v/>
          </cell>
          <cell r="AS84" t="str">
            <v/>
          </cell>
          <cell r="AT84" t="str">
            <v/>
          </cell>
          <cell r="AU84" t="str">
            <v/>
          </cell>
          <cell r="AV84" t="str">
            <v/>
          </cell>
          <cell r="AW84" t="str">
            <v/>
          </cell>
          <cell r="AX84" t="str">
            <v/>
          </cell>
          <cell r="AY84" t="str">
            <v/>
          </cell>
          <cell r="AZ84" t="str">
            <v/>
          </cell>
          <cell r="BA84" t="str">
            <v/>
          </cell>
          <cell r="BB84" t="str">
            <v/>
          </cell>
          <cell r="BC84" t="str">
            <v/>
          </cell>
          <cell r="BD84" t="str">
            <v/>
          </cell>
          <cell r="BE84" t="str">
            <v/>
          </cell>
          <cell r="BF84" t="str">
            <v/>
          </cell>
          <cell r="BG84" t="str">
            <v/>
          </cell>
          <cell r="BH84" t="str">
            <v/>
          </cell>
          <cell r="BI84" t="str">
            <v/>
          </cell>
          <cell r="BJ84" t="str">
            <v/>
          </cell>
          <cell r="BK84" t="str">
            <v/>
          </cell>
        </row>
        <row r="85">
          <cell r="C85" t="str">
            <v>26246 51101</v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 t="str">
            <v/>
          </cell>
          <cell r="AD85" t="str">
            <v/>
          </cell>
          <cell r="AE85" t="str">
            <v/>
          </cell>
          <cell r="AF85">
            <v>10698.92</v>
          </cell>
          <cell r="AG85" t="str">
            <v/>
          </cell>
          <cell r="AH85" t="str">
            <v/>
          </cell>
          <cell r="AI85" t="str">
            <v/>
          </cell>
          <cell r="AJ85" t="str">
            <v/>
          </cell>
          <cell r="AK85" t="str">
            <v/>
          </cell>
          <cell r="AL85" t="str">
            <v/>
          </cell>
          <cell r="AM85" t="str">
            <v/>
          </cell>
          <cell r="AN85" t="str">
            <v/>
          </cell>
          <cell r="AO85" t="str">
            <v/>
          </cell>
          <cell r="AP85" t="str">
            <v/>
          </cell>
          <cell r="AQ85" t="str">
            <v/>
          </cell>
          <cell r="AR85" t="str">
            <v/>
          </cell>
          <cell r="AS85" t="str">
            <v/>
          </cell>
          <cell r="AT85" t="str">
            <v/>
          </cell>
          <cell r="AU85" t="str">
            <v/>
          </cell>
          <cell r="AV85" t="str">
            <v/>
          </cell>
          <cell r="AW85" t="str">
            <v/>
          </cell>
          <cell r="AX85" t="str">
            <v/>
          </cell>
          <cell r="AY85" t="str">
            <v/>
          </cell>
          <cell r="AZ85" t="str">
            <v/>
          </cell>
          <cell r="BA85" t="str">
            <v/>
          </cell>
          <cell r="BB85" t="str">
            <v/>
          </cell>
          <cell r="BC85" t="str">
            <v/>
          </cell>
          <cell r="BD85" t="str">
            <v/>
          </cell>
          <cell r="BE85" t="str">
            <v/>
          </cell>
          <cell r="BF85" t="str">
            <v/>
          </cell>
          <cell r="BG85" t="str">
            <v/>
          </cell>
          <cell r="BH85" t="str">
            <v/>
          </cell>
          <cell r="BI85" t="str">
            <v/>
          </cell>
          <cell r="BJ85" t="str">
            <v/>
          </cell>
          <cell r="BK85" t="str">
            <v/>
          </cell>
        </row>
        <row r="86">
          <cell r="C86" t="str">
            <v>26247 26101</v>
          </cell>
          <cell r="G86" t="str">
            <v/>
          </cell>
          <cell r="H86" t="str">
            <v/>
          </cell>
          <cell r="I86">
            <v>220245.76000000001</v>
          </cell>
          <cell r="J86">
            <v>1730683.1</v>
          </cell>
          <cell r="K86" t="str">
            <v/>
          </cell>
          <cell r="L86">
            <v>80128.58</v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 t="str">
            <v/>
          </cell>
          <cell r="AC86" t="str">
            <v/>
          </cell>
          <cell r="AD86" t="str">
            <v/>
          </cell>
          <cell r="AE86" t="str">
            <v/>
          </cell>
          <cell r="AF86" t="str">
            <v/>
          </cell>
          <cell r="AG86" t="str">
            <v/>
          </cell>
          <cell r="AH86" t="str">
            <v/>
          </cell>
          <cell r="AI86" t="str">
            <v/>
          </cell>
          <cell r="AJ86" t="str">
            <v/>
          </cell>
          <cell r="AK86" t="str">
            <v/>
          </cell>
          <cell r="AL86" t="str">
            <v/>
          </cell>
          <cell r="AM86" t="str">
            <v/>
          </cell>
          <cell r="AN86" t="str">
            <v/>
          </cell>
          <cell r="AO86" t="str">
            <v/>
          </cell>
          <cell r="AP86" t="str">
            <v/>
          </cell>
          <cell r="AQ86" t="str">
            <v/>
          </cell>
          <cell r="AR86" t="str">
            <v/>
          </cell>
          <cell r="AS86" t="str">
            <v/>
          </cell>
          <cell r="AT86" t="str">
            <v/>
          </cell>
          <cell r="AU86" t="str">
            <v/>
          </cell>
          <cell r="AV86" t="str">
            <v/>
          </cell>
          <cell r="AW86" t="str">
            <v/>
          </cell>
          <cell r="AX86" t="str">
            <v/>
          </cell>
          <cell r="AY86" t="str">
            <v/>
          </cell>
          <cell r="AZ86" t="str">
            <v/>
          </cell>
          <cell r="BA86" t="str">
            <v/>
          </cell>
          <cell r="BB86" t="str">
            <v/>
          </cell>
          <cell r="BC86" t="str">
            <v/>
          </cell>
          <cell r="BD86" t="str">
            <v/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>
            <v>73080</v>
          </cell>
          <cell r="BJ86" t="str">
            <v/>
          </cell>
          <cell r="BK86" t="str">
            <v/>
          </cell>
        </row>
        <row r="87">
          <cell r="C87" t="str">
            <v>26247 26247</v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  <cell r="AI87" t="str">
            <v/>
          </cell>
          <cell r="AJ87" t="str">
            <v/>
          </cell>
          <cell r="AK87">
            <v>66800.95</v>
          </cell>
          <cell r="AL87" t="str">
            <v/>
          </cell>
          <cell r="AM87" t="str">
            <v/>
          </cell>
          <cell r="AN87" t="str">
            <v/>
          </cell>
          <cell r="AO87" t="str">
            <v/>
          </cell>
          <cell r="AP87" t="str">
            <v/>
          </cell>
          <cell r="AQ87" t="str">
            <v/>
          </cell>
          <cell r="AR87" t="str">
            <v/>
          </cell>
          <cell r="AS87" t="str">
            <v/>
          </cell>
          <cell r="AT87" t="str">
            <v/>
          </cell>
          <cell r="AU87" t="str">
            <v/>
          </cell>
          <cell r="AV87" t="str">
            <v/>
          </cell>
          <cell r="AW87" t="str">
            <v/>
          </cell>
          <cell r="AX87" t="str">
            <v/>
          </cell>
          <cell r="AY87" t="str">
            <v/>
          </cell>
          <cell r="AZ87" t="str">
            <v/>
          </cell>
          <cell r="BA87" t="str">
            <v/>
          </cell>
          <cell r="BB87" t="str">
            <v/>
          </cell>
          <cell r="BC87" t="str">
            <v/>
          </cell>
          <cell r="BD87" t="str">
            <v/>
          </cell>
          <cell r="BE87" t="str">
            <v/>
          </cell>
          <cell r="BF87">
            <v>199652.43</v>
          </cell>
          <cell r="BG87" t="str">
            <v/>
          </cell>
          <cell r="BH87" t="str">
            <v/>
          </cell>
          <cell r="BI87" t="str">
            <v/>
          </cell>
          <cell r="BJ87" t="str">
            <v/>
          </cell>
          <cell r="BK87" t="str">
            <v/>
          </cell>
        </row>
        <row r="88">
          <cell r="C88" t="str">
            <v>26247 36212</v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>
            <v>1868400</v>
          </cell>
          <cell r="AH88" t="str">
            <v/>
          </cell>
          <cell r="AI88" t="str">
            <v/>
          </cell>
          <cell r="AJ88" t="str">
            <v/>
          </cell>
          <cell r="AK88" t="str">
            <v/>
          </cell>
          <cell r="AL88" t="str">
            <v/>
          </cell>
          <cell r="AM88" t="str">
            <v/>
          </cell>
          <cell r="AN88" t="str">
            <v/>
          </cell>
          <cell r="AO88" t="str">
            <v/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 t="str">
            <v/>
          </cell>
          <cell r="AU88" t="str">
            <v/>
          </cell>
          <cell r="AV88" t="str">
            <v/>
          </cell>
          <cell r="AW88" t="str">
            <v/>
          </cell>
          <cell r="AX88" t="str">
            <v/>
          </cell>
          <cell r="AY88" t="str">
            <v/>
          </cell>
          <cell r="AZ88" t="str">
            <v/>
          </cell>
          <cell r="BA88" t="str">
            <v/>
          </cell>
          <cell r="BB88" t="str">
            <v/>
          </cell>
          <cell r="BC88" t="str">
            <v/>
          </cell>
          <cell r="BD88" t="str">
            <v/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 t="str">
            <v/>
          </cell>
          <cell r="BJ88" t="str">
            <v/>
          </cell>
          <cell r="BK88" t="str">
            <v/>
          </cell>
        </row>
        <row r="89">
          <cell r="C89" t="str">
            <v>26247 36901</v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 t="str">
            <v/>
          </cell>
          <cell r="AN89" t="str">
            <v/>
          </cell>
          <cell r="AO89" t="str">
            <v/>
          </cell>
          <cell r="AP89" t="str">
            <v/>
          </cell>
          <cell r="AQ89" t="str">
            <v/>
          </cell>
          <cell r="AR89" t="str">
            <v/>
          </cell>
          <cell r="AS89">
            <v>829991</v>
          </cell>
          <cell r="AT89" t="str">
            <v/>
          </cell>
          <cell r="AU89" t="str">
            <v/>
          </cell>
          <cell r="AV89" t="str">
            <v/>
          </cell>
          <cell r="AW89" t="str">
            <v/>
          </cell>
          <cell r="AX89" t="str">
            <v/>
          </cell>
          <cell r="AY89" t="str">
            <v/>
          </cell>
          <cell r="AZ89" t="str">
            <v/>
          </cell>
          <cell r="BA89" t="str">
            <v/>
          </cell>
          <cell r="BB89" t="str">
            <v/>
          </cell>
          <cell r="BC89" t="str">
            <v/>
          </cell>
          <cell r="BD89" t="str">
            <v/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 t="str">
            <v/>
          </cell>
        </row>
        <row r="90">
          <cell r="C90" t="str">
            <v>26247 42902</v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  <cell r="T90">
            <v>64682.35</v>
          </cell>
          <cell r="U90" t="str">
            <v/>
          </cell>
          <cell r="V90" t="str">
            <v/>
          </cell>
          <cell r="W90" t="str">
            <v/>
          </cell>
          <cell r="X90" t="str">
            <v/>
          </cell>
          <cell r="Y90" t="str">
            <v/>
          </cell>
          <cell r="Z90" t="str">
            <v/>
          </cell>
          <cell r="AA90" t="str">
            <v/>
          </cell>
          <cell r="AB90" t="str">
            <v/>
          </cell>
          <cell r="AC90" t="str">
            <v/>
          </cell>
          <cell r="AD90" t="str">
            <v/>
          </cell>
          <cell r="AE90" t="str">
            <v/>
          </cell>
          <cell r="AF90" t="str">
            <v/>
          </cell>
          <cell r="AG90" t="str">
            <v/>
          </cell>
          <cell r="AH90" t="str">
            <v/>
          </cell>
          <cell r="AI90" t="str">
            <v/>
          </cell>
          <cell r="AJ90" t="str">
            <v/>
          </cell>
          <cell r="AK90" t="str">
            <v/>
          </cell>
          <cell r="AL90" t="str">
            <v/>
          </cell>
          <cell r="AM90" t="str">
            <v/>
          </cell>
          <cell r="AN90" t="str">
            <v/>
          </cell>
          <cell r="AO90" t="str">
            <v/>
          </cell>
          <cell r="AP90" t="str">
            <v/>
          </cell>
          <cell r="AQ90" t="str">
            <v/>
          </cell>
          <cell r="AR90" t="str">
            <v/>
          </cell>
          <cell r="AS90" t="str">
            <v/>
          </cell>
          <cell r="AT90" t="str">
            <v/>
          </cell>
          <cell r="AU90" t="str">
            <v/>
          </cell>
          <cell r="AV90" t="str">
            <v/>
          </cell>
          <cell r="AW90" t="str">
            <v/>
          </cell>
          <cell r="AX90" t="str">
            <v/>
          </cell>
          <cell r="AY90" t="str">
            <v/>
          </cell>
          <cell r="AZ90" t="str">
            <v/>
          </cell>
          <cell r="BA90" t="str">
            <v/>
          </cell>
          <cell r="BB90" t="str">
            <v/>
          </cell>
          <cell r="BC90" t="str">
            <v/>
          </cell>
          <cell r="BD90" t="str">
            <v/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/>
          </cell>
          <cell r="BJ90" t="str">
            <v/>
          </cell>
          <cell r="BK90" t="str">
            <v/>
          </cell>
        </row>
        <row r="91">
          <cell r="C91" t="str">
            <v>26248 26101</v>
          </cell>
          <cell r="G91" t="str">
            <v/>
          </cell>
          <cell r="H91" t="str">
            <v/>
          </cell>
          <cell r="I91" t="str">
            <v/>
          </cell>
          <cell r="J91">
            <v>149741.70000000001</v>
          </cell>
          <cell r="K91" t="str">
            <v/>
          </cell>
          <cell r="L91">
            <v>22040.46</v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 t="str">
            <v/>
          </cell>
          <cell r="X91" t="str">
            <v/>
          </cell>
          <cell r="Y91" t="str">
            <v/>
          </cell>
          <cell r="Z91" t="str">
            <v/>
          </cell>
          <cell r="AA91" t="str">
            <v/>
          </cell>
          <cell r="AB91" t="str">
            <v/>
          </cell>
          <cell r="AC91" t="str">
            <v/>
          </cell>
          <cell r="AD91" t="str">
            <v/>
          </cell>
          <cell r="AE91" t="str">
            <v/>
          </cell>
          <cell r="AF91" t="str">
            <v/>
          </cell>
          <cell r="AG91" t="str">
            <v/>
          </cell>
          <cell r="AH91" t="str">
            <v/>
          </cell>
          <cell r="AI91" t="str">
            <v/>
          </cell>
          <cell r="AJ91" t="str">
            <v/>
          </cell>
          <cell r="AK91" t="str">
            <v/>
          </cell>
          <cell r="AL91" t="str">
            <v/>
          </cell>
          <cell r="AM91" t="str">
            <v/>
          </cell>
          <cell r="AN91" t="str">
            <v/>
          </cell>
          <cell r="AO91" t="str">
            <v/>
          </cell>
          <cell r="AP91" t="str">
            <v/>
          </cell>
          <cell r="AQ91" t="str">
            <v/>
          </cell>
          <cell r="AR91" t="str">
            <v/>
          </cell>
          <cell r="AS91" t="str">
            <v/>
          </cell>
          <cell r="AT91" t="str">
            <v/>
          </cell>
          <cell r="AU91" t="str">
            <v/>
          </cell>
          <cell r="AV91" t="str">
            <v/>
          </cell>
          <cell r="AW91" t="str">
            <v/>
          </cell>
          <cell r="AX91" t="str">
            <v/>
          </cell>
          <cell r="AY91" t="str">
            <v/>
          </cell>
          <cell r="AZ91" t="str">
            <v/>
          </cell>
          <cell r="BA91" t="str">
            <v/>
          </cell>
          <cell r="BB91" t="str">
            <v/>
          </cell>
          <cell r="BC91" t="str">
            <v/>
          </cell>
          <cell r="BD91" t="str">
            <v/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 t="str">
            <v/>
          </cell>
          <cell r="BJ91" t="str">
            <v/>
          </cell>
          <cell r="BK91" t="str">
            <v/>
          </cell>
        </row>
        <row r="92">
          <cell r="C92" t="str">
            <v>26248 26248</v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 t="str">
            <v/>
          </cell>
          <cell r="X92" t="str">
            <v/>
          </cell>
          <cell r="Y92" t="str">
            <v/>
          </cell>
          <cell r="Z92" t="str">
            <v/>
          </cell>
          <cell r="AA92">
            <v>74990.44</v>
          </cell>
          <cell r="AB92" t="str">
            <v/>
          </cell>
          <cell r="AC92" t="str">
            <v/>
          </cell>
          <cell r="AD92" t="str">
            <v/>
          </cell>
          <cell r="AE92" t="str">
            <v/>
          </cell>
          <cell r="AF92" t="str">
            <v/>
          </cell>
          <cell r="AG92" t="str">
            <v/>
          </cell>
          <cell r="AH92" t="str">
            <v/>
          </cell>
          <cell r="AI92" t="str">
            <v/>
          </cell>
          <cell r="AJ92" t="str">
            <v/>
          </cell>
          <cell r="AK92" t="str">
            <v/>
          </cell>
          <cell r="AL92">
            <v>100000</v>
          </cell>
          <cell r="AM92" t="str">
            <v/>
          </cell>
          <cell r="AN92" t="str">
            <v/>
          </cell>
          <cell r="AO92" t="str">
            <v/>
          </cell>
          <cell r="AP92" t="str">
            <v/>
          </cell>
          <cell r="AQ92" t="str">
            <v/>
          </cell>
          <cell r="AR92" t="str">
            <v/>
          </cell>
          <cell r="AS92" t="str">
            <v/>
          </cell>
          <cell r="AT92" t="str">
            <v/>
          </cell>
          <cell r="AU92" t="str">
            <v/>
          </cell>
          <cell r="AV92" t="str">
            <v/>
          </cell>
          <cell r="AW92" t="str">
            <v/>
          </cell>
          <cell r="AX92" t="str">
            <v/>
          </cell>
          <cell r="AY92" t="str">
            <v/>
          </cell>
          <cell r="AZ92" t="str">
            <v/>
          </cell>
          <cell r="BA92" t="str">
            <v/>
          </cell>
          <cell r="BB92" t="str">
            <v/>
          </cell>
          <cell r="BC92" t="str">
            <v/>
          </cell>
          <cell r="BD92" t="str">
            <v/>
          </cell>
          <cell r="BE92" t="str">
            <v/>
          </cell>
          <cell r="BF92">
            <v>499999.6</v>
          </cell>
          <cell r="BG92" t="str">
            <v/>
          </cell>
          <cell r="BH92" t="str">
            <v/>
          </cell>
          <cell r="BI92" t="str">
            <v/>
          </cell>
          <cell r="BJ92" t="str">
            <v/>
          </cell>
          <cell r="BK92" t="str">
            <v/>
          </cell>
        </row>
        <row r="93">
          <cell r="C93" t="str">
            <v>26248 26291</v>
          </cell>
          <cell r="G93">
            <v>74999.11</v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 t="str">
            <v/>
          </cell>
          <cell r="X93" t="str">
            <v/>
          </cell>
          <cell r="Y93" t="str">
            <v/>
          </cell>
          <cell r="Z93" t="str">
            <v/>
          </cell>
          <cell r="AA93" t="str">
            <v/>
          </cell>
          <cell r="AB93" t="str">
            <v/>
          </cell>
          <cell r="AC93" t="str">
            <v/>
          </cell>
          <cell r="AD93" t="str">
            <v/>
          </cell>
          <cell r="AE93" t="str">
            <v/>
          </cell>
          <cell r="AF93" t="str">
            <v/>
          </cell>
          <cell r="AG93" t="str">
            <v/>
          </cell>
          <cell r="AH93" t="str">
            <v/>
          </cell>
          <cell r="AI93" t="str">
            <v/>
          </cell>
          <cell r="AJ93" t="str">
            <v/>
          </cell>
          <cell r="AK93" t="str">
            <v/>
          </cell>
          <cell r="AL93" t="str">
            <v/>
          </cell>
          <cell r="AM93" t="str">
            <v/>
          </cell>
          <cell r="AN93" t="str">
            <v/>
          </cell>
          <cell r="AO93" t="str">
            <v/>
          </cell>
          <cell r="AP93" t="str">
            <v/>
          </cell>
          <cell r="AQ93" t="str">
            <v/>
          </cell>
          <cell r="AR93" t="str">
            <v/>
          </cell>
          <cell r="AS93" t="str">
            <v/>
          </cell>
          <cell r="AT93" t="str">
            <v/>
          </cell>
          <cell r="AU93" t="str">
            <v/>
          </cell>
          <cell r="AV93" t="str">
            <v/>
          </cell>
          <cell r="AW93" t="str">
            <v/>
          </cell>
          <cell r="AX93" t="str">
            <v/>
          </cell>
          <cell r="AY93" t="str">
            <v/>
          </cell>
          <cell r="AZ93" t="str">
            <v/>
          </cell>
          <cell r="BA93" t="str">
            <v/>
          </cell>
          <cell r="BB93" t="str">
            <v/>
          </cell>
          <cell r="BC93" t="str">
            <v/>
          </cell>
          <cell r="BD93" t="str">
            <v/>
          </cell>
          <cell r="BE93" t="str">
            <v/>
          </cell>
          <cell r="BF93" t="str">
            <v/>
          </cell>
          <cell r="BG93" t="str">
            <v/>
          </cell>
          <cell r="BH93" t="str">
            <v/>
          </cell>
          <cell r="BI93" t="str">
            <v/>
          </cell>
          <cell r="BJ93" t="str">
            <v/>
          </cell>
          <cell r="BK93" t="str">
            <v/>
          </cell>
        </row>
        <row r="94">
          <cell r="C94" t="str">
            <v>26249 26101</v>
          </cell>
          <cell r="G94" t="str">
            <v/>
          </cell>
          <cell r="H94" t="str">
            <v/>
          </cell>
          <cell r="I94" t="str">
            <v/>
          </cell>
          <cell r="J94">
            <v>432437.06</v>
          </cell>
          <cell r="K94" t="str">
            <v/>
          </cell>
          <cell r="L94">
            <v>27395.47</v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 t="str">
            <v/>
          </cell>
          <cell r="X94" t="str">
            <v/>
          </cell>
          <cell r="Y94" t="str">
            <v/>
          </cell>
          <cell r="Z94" t="str">
            <v/>
          </cell>
          <cell r="AA94" t="str">
            <v/>
          </cell>
          <cell r="AB94" t="str">
            <v/>
          </cell>
          <cell r="AC94" t="str">
            <v/>
          </cell>
          <cell r="AD94" t="str">
            <v/>
          </cell>
          <cell r="AE94" t="str">
            <v/>
          </cell>
          <cell r="AF94" t="str">
            <v/>
          </cell>
          <cell r="AG94" t="str">
            <v/>
          </cell>
          <cell r="AH94" t="str">
            <v/>
          </cell>
          <cell r="AI94" t="str">
            <v/>
          </cell>
          <cell r="AJ94" t="str">
            <v/>
          </cell>
          <cell r="AK94" t="str">
            <v/>
          </cell>
          <cell r="AL94" t="str">
            <v/>
          </cell>
          <cell r="AM94" t="str">
            <v/>
          </cell>
          <cell r="AN94" t="str">
            <v/>
          </cell>
          <cell r="AO94" t="str">
            <v/>
          </cell>
          <cell r="AP94" t="str">
            <v/>
          </cell>
          <cell r="AQ94" t="str">
            <v/>
          </cell>
          <cell r="AR94" t="str">
            <v/>
          </cell>
          <cell r="AS94" t="str">
            <v/>
          </cell>
          <cell r="AT94" t="str">
            <v/>
          </cell>
          <cell r="AU94" t="str">
            <v/>
          </cell>
          <cell r="AV94" t="str">
            <v/>
          </cell>
          <cell r="AW94" t="str">
            <v/>
          </cell>
          <cell r="AX94" t="str">
            <v/>
          </cell>
          <cell r="AY94" t="str">
            <v/>
          </cell>
          <cell r="AZ94" t="str">
            <v/>
          </cell>
          <cell r="BA94" t="str">
            <v/>
          </cell>
          <cell r="BB94" t="str">
            <v/>
          </cell>
          <cell r="BC94" t="str">
            <v/>
          </cell>
          <cell r="BD94" t="str">
            <v/>
          </cell>
          <cell r="BE94" t="str">
            <v/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 t="str">
            <v/>
          </cell>
          <cell r="BK94" t="str">
            <v/>
          </cell>
        </row>
        <row r="95">
          <cell r="C95" t="str">
            <v>26249 26249</v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 t="str">
            <v/>
          </cell>
          <cell r="X95" t="str">
            <v/>
          </cell>
          <cell r="Y95" t="str">
            <v/>
          </cell>
          <cell r="Z95" t="str">
            <v/>
          </cell>
          <cell r="AA95" t="str">
            <v/>
          </cell>
          <cell r="AB95" t="str">
            <v/>
          </cell>
          <cell r="AC95" t="str">
            <v/>
          </cell>
          <cell r="AD95" t="str">
            <v/>
          </cell>
          <cell r="AE95" t="str">
            <v/>
          </cell>
          <cell r="AF95" t="str">
            <v/>
          </cell>
          <cell r="AG95" t="str">
            <v/>
          </cell>
          <cell r="AH95" t="str">
            <v/>
          </cell>
          <cell r="AI95" t="str">
            <v/>
          </cell>
          <cell r="AJ95" t="str">
            <v/>
          </cell>
          <cell r="AK95">
            <v>50577</v>
          </cell>
          <cell r="AL95" t="str">
            <v/>
          </cell>
          <cell r="AM95" t="str">
            <v/>
          </cell>
          <cell r="AN95" t="str">
            <v/>
          </cell>
          <cell r="AO95" t="str">
            <v/>
          </cell>
          <cell r="AP95" t="str">
            <v/>
          </cell>
          <cell r="AQ95" t="str">
            <v/>
          </cell>
          <cell r="AR95" t="str">
            <v/>
          </cell>
          <cell r="AS95" t="str">
            <v/>
          </cell>
          <cell r="AT95" t="str">
            <v/>
          </cell>
          <cell r="AU95" t="str">
            <v/>
          </cell>
          <cell r="AV95" t="str">
            <v/>
          </cell>
          <cell r="AW95" t="str">
            <v/>
          </cell>
          <cell r="AX95" t="str">
            <v/>
          </cell>
          <cell r="AY95" t="str">
            <v/>
          </cell>
          <cell r="AZ95" t="str">
            <v/>
          </cell>
          <cell r="BA95" t="str">
            <v/>
          </cell>
          <cell r="BB95" t="str">
            <v/>
          </cell>
          <cell r="BC95" t="str">
            <v/>
          </cell>
          <cell r="BD95" t="str">
            <v/>
          </cell>
          <cell r="BE95" t="str">
            <v/>
          </cell>
          <cell r="BF95">
            <v>250000</v>
          </cell>
          <cell r="BG95" t="str">
            <v/>
          </cell>
          <cell r="BH95" t="str">
            <v/>
          </cell>
          <cell r="BI95" t="str">
            <v/>
          </cell>
          <cell r="BJ95" t="str">
            <v/>
          </cell>
          <cell r="BK95" t="str">
            <v/>
          </cell>
        </row>
        <row r="96">
          <cell r="C96" t="str">
            <v>26249 44901</v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>
            <v>985</v>
          </cell>
          <cell r="AI96" t="str">
            <v/>
          </cell>
          <cell r="AJ96" t="str">
            <v/>
          </cell>
          <cell r="AK96" t="str">
            <v/>
          </cell>
          <cell r="AL96" t="str">
            <v/>
          </cell>
          <cell r="AM96" t="str">
            <v/>
          </cell>
          <cell r="AN96" t="str">
            <v/>
          </cell>
          <cell r="AO96" t="str">
            <v/>
          </cell>
          <cell r="AP96" t="str">
            <v/>
          </cell>
          <cell r="AQ96" t="str">
            <v/>
          </cell>
          <cell r="AR96" t="str">
            <v/>
          </cell>
          <cell r="AS96" t="str">
            <v/>
          </cell>
          <cell r="AT96" t="str">
            <v/>
          </cell>
          <cell r="AU96" t="str">
            <v/>
          </cell>
          <cell r="AV96" t="str">
            <v/>
          </cell>
          <cell r="AW96" t="str">
            <v/>
          </cell>
          <cell r="AX96" t="str">
            <v/>
          </cell>
          <cell r="AY96" t="str">
            <v/>
          </cell>
          <cell r="AZ96" t="str">
            <v/>
          </cell>
          <cell r="BA96" t="str">
            <v/>
          </cell>
          <cell r="BB96" t="str">
            <v/>
          </cell>
          <cell r="BC96" t="str">
            <v/>
          </cell>
          <cell r="BD96" t="str">
            <v/>
          </cell>
          <cell r="BE96" t="str">
            <v/>
          </cell>
          <cell r="BF96" t="str">
            <v/>
          </cell>
          <cell r="BG96" t="str">
            <v/>
          </cell>
          <cell r="BH96" t="str">
            <v/>
          </cell>
          <cell r="BI96" t="str">
            <v/>
          </cell>
          <cell r="BJ96" t="str">
            <v/>
          </cell>
          <cell r="BK96" t="str">
            <v/>
          </cell>
        </row>
        <row r="97">
          <cell r="C97" t="str">
            <v>26250 24901</v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>
            <v>224632.57</v>
          </cell>
          <cell r="W97" t="str">
            <v/>
          </cell>
          <cell r="X97" t="str">
            <v/>
          </cell>
          <cell r="Y97" t="str">
            <v/>
          </cell>
          <cell r="Z97" t="str">
            <v/>
          </cell>
          <cell r="AA97" t="str">
            <v/>
          </cell>
          <cell r="AB97" t="str">
            <v/>
          </cell>
          <cell r="AC97" t="str">
            <v/>
          </cell>
          <cell r="AD97" t="str">
            <v/>
          </cell>
          <cell r="AE97" t="str">
            <v/>
          </cell>
          <cell r="AF97" t="str">
            <v/>
          </cell>
          <cell r="AG97" t="str">
            <v/>
          </cell>
          <cell r="AH97" t="str">
            <v/>
          </cell>
          <cell r="AI97" t="str">
            <v/>
          </cell>
          <cell r="AJ97" t="str">
            <v/>
          </cell>
          <cell r="AK97" t="str">
            <v/>
          </cell>
          <cell r="AL97" t="str">
            <v/>
          </cell>
          <cell r="AM97" t="str">
            <v/>
          </cell>
          <cell r="AN97" t="str">
            <v/>
          </cell>
          <cell r="AO97" t="str">
            <v/>
          </cell>
          <cell r="AP97" t="str">
            <v/>
          </cell>
          <cell r="AQ97" t="str">
            <v/>
          </cell>
          <cell r="AR97" t="str">
            <v/>
          </cell>
          <cell r="AS97" t="str">
            <v/>
          </cell>
          <cell r="AT97" t="str">
            <v/>
          </cell>
          <cell r="AU97" t="str">
            <v/>
          </cell>
          <cell r="AV97" t="str">
            <v/>
          </cell>
          <cell r="AW97" t="str">
            <v/>
          </cell>
          <cell r="AX97" t="str">
            <v/>
          </cell>
          <cell r="AY97" t="str">
            <v/>
          </cell>
          <cell r="AZ97" t="str">
            <v/>
          </cell>
          <cell r="BA97" t="str">
            <v/>
          </cell>
          <cell r="BB97" t="str">
            <v/>
          </cell>
          <cell r="BC97" t="str">
            <v/>
          </cell>
          <cell r="BD97" t="str">
            <v/>
          </cell>
          <cell r="BE97" t="str">
            <v/>
          </cell>
          <cell r="BF97" t="str">
            <v/>
          </cell>
          <cell r="BG97" t="str">
            <v/>
          </cell>
          <cell r="BH97" t="str">
            <v/>
          </cell>
          <cell r="BI97" t="str">
            <v/>
          </cell>
          <cell r="BJ97" t="str">
            <v/>
          </cell>
          <cell r="BK97" t="str">
            <v/>
          </cell>
        </row>
        <row r="98">
          <cell r="C98" t="str">
            <v>26250 26101</v>
          </cell>
          <cell r="G98" t="str">
            <v/>
          </cell>
          <cell r="H98" t="str">
            <v/>
          </cell>
          <cell r="I98" t="str">
            <v/>
          </cell>
          <cell r="J98">
            <v>445800</v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 t="str">
            <v/>
          </cell>
          <cell r="X98" t="str">
            <v/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 t="str">
            <v/>
          </cell>
          <cell r="AF98" t="str">
            <v/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 t="str">
            <v/>
          </cell>
          <cell r="AN98" t="str">
            <v/>
          </cell>
          <cell r="AO98" t="str">
            <v/>
          </cell>
          <cell r="AP98" t="str">
            <v/>
          </cell>
          <cell r="AQ98" t="str">
            <v/>
          </cell>
          <cell r="AR98" t="str">
            <v/>
          </cell>
          <cell r="AS98" t="str">
            <v/>
          </cell>
          <cell r="AT98" t="str">
            <v/>
          </cell>
          <cell r="AU98" t="str">
            <v/>
          </cell>
          <cell r="AV98" t="str">
            <v/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 t="str">
            <v/>
          </cell>
        </row>
        <row r="99">
          <cell r="C99" t="str">
            <v>26250 26250</v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 t="str">
            <v/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  <cell r="AB99" t="str">
            <v/>
          </cell>
          <cell r="AC99" t="str">
            <v/>
          </cell>
          <cell r="AD99" t="str">
            <v/>
          </cell>
          <cell r="AE99" t="str">
            <v/>
          </cell>
          <cell r="AF99" t="str">
            <v/>
          </cell>
          <cell r="AG99" t="str">
            <v/>
          </cell>
          <cell r="AH99" t="str">
            <v/>
          </cell>
          <cell r="AI99" t="str">
            <v/>
          </cell>
          <cell r="AJ99" t="str">
            <v/>
          </cell>
          <cell r="AK99" t="str">
            <v/>
          </cell>
          <cell r="AL99" t="str">
            <v/>
          </cell>
          <cell r="AM99" t="str">
            <v/>
          </cell>
          <cell r="AN99" t="str">
            <v/>
          </cell>
          <cell r="AO99" t="str">
            <v/>
          </cell>
          <cell r="AP99" t="str">
            <v/>
          </cell>
          <cell r="AQ99" t="str">
            <v/>
          </cell>
          <cell r="AR99" t="str">
            <v/>
          </cell>
          <cell r="AS99" t="str">
            <v/>
          </cell>
          <cell r="AT99" t="str">
            <v/>
          </cell>
          <cell r="AU99" t="str">
            <v/>
          </cell>
          <cell r="AV99" t="str">
            <v/>
          </cell>
          <cell r="AW99" t="str">
            <v/>
          </cell>
          <cell r="AX99" t="str">
            <v/>
          </cell>
          <cell r="AY99" t="str">
            <v/>
          </cell>
          <cell r="AZ99" t="str">
            <v/>
          </cell>
          <cell r="BA99" t="str">
            <v/>
          </cell>
          <cell r="BB99" t="str">
            <v/>
          </cell>
          <cell r="BC99" t="str">
            <v/>
          </cell>
          <cell r="BD99" t="str">
            <v/>
          </cell>
          <cell r="BE99" t="str">
            <v/>
          </cell>
          <cell r="BF99">
            <v>399899.44</v>
          </cell>
          <cell r="BG99" t="str">
            <v/>
          </cell>
          <cell r="BH99" t="str">
            <v/>
          </cell>
          <cell r="BI99" t="str">
            <v/>
          </cell>
          <cell r="BJ99" t="str">
            <v/>
          </cell>
          <cell r="BK99" t="str">
            <v/>
          </cell>
        </row>
        <row r="100">
          <cell r="C100" t="str">
            <v>26251 26101</v>
          </cell>
          <cell r="G100" t="str">
            <v/>
          </cell>
          <cell r="H100" t="str">
            <v/>
          </cell>
          <cell r="I100" t="str">
            <v/>
          </cell>
          <cell r="J100">
            <v>435931.52</v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 t="str">
            <v/>
          </cell>
          <cell r="X100" t="str">
            <v/>
          </cell>
          <cell r="Y100" t="str">
            <v/>
          </cell>
          <cell r="Z100" t="str">
            <v/>
          </cell>
          <cell r="AA100" t="str">
            <v/>
          </cell>
          <cell r="AB100" t="str">
            <v/>
          </cell>
          <cell r="AC100" t="str">
            <v/>
          </cell>
          <cell r="AD100" t="str">
            <v/>
          </cell>
          <cell r="AE100" t="str">
            <v/>
          </cell>
          <cell r="AF100" t="str">
            <v/>
          </cell>
          <cell r="AG100" t="str">
            <v/>
          </cell>
          <cell r="AH100" t="str">
            <v/>
          </cell>
          <cell r="AI100" t="str">
            <v/>
          </cell>
          <cell r="AJ100" t="str">
            <v/>
          </cell>
          <cell r="AK100" t="str">
            <v/>
          </cell>
          <cell r="AL100" t="str">
            <v/>
          </cell>
          <cell r="AM100" t="str">
            <v/>
          </cell>
          <cell r="AN100" t="str">
            <v/>
          </cell>
          <cell r="AO100" t="str">
            <v/>
          </cell>
          <cell r="AP100" t="str">
            <v/>
          </cell>
          <cell r="AQ100" t="str">
            <v/>
          </cell>
          <cell r="AR100" t="str">
            <v/>
          </cell>
          <cell r="AS100" t="str">
            <v/>
          </cell>
          <cell r="AT100" t="str">
            <v/>
          </cell>
          <cell r="AU100" t="str">
            <v/>
          </cell>
          <cell r="AV100" t="str">
            <v/>
          </cell>
          <cell r="AW100" t="str">
            <v/>
          </cell>
          <cell r="AX100" t="str">
            <v/>
          </cell>
          <cell r="AY100" t="str">
            <v/>
          </cell>
          <cell r="AZ100" t="str">
            <v/>
          </cell>
          <cell r="BA100" t="str">
            <v/>
          </cell>
          <cell r="BB100" t="str">
            <v/>
          </cell>
          <cell r="BC100" t="str">
            <v/>
          </cell>
          <cell r="BD100" t="str">
            <v/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I100" t="str">
            <v/>
          </cell>
          <cell r="BJ100" t="str">
            <v/>
          </cell>
          <cell r="BK100" t="str">
            <v/>
          </cell>
        </row>
        <row r="101">
          <cell r="C101" t="str">
            <v>26251 26251</v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 t="str">
            <v/>
          </cell>
          <cell r="X101" t="str">
            <v/>
          </cell>
          <cell r="Y101" t="str">
            <v/>
          </cell>
          <cell r="Z101" t="str">
            <v/>
          </cell>
          <cell r="AA101">
            <v>999950.41</v>
          </cell>
          <cell r="AB101" t="str">
            <v/>
          </cell>
          <cell r="AC101" t="str">
            <v/>
          </cell>
          <cell r="AD101" t="str">
            <v/>
          </cell>
          <cell r="AE101" t="str">
            <v/>
          </cell>
          <cell r="AF101" t="str">
            <v/>
          </cell>
          <cell r="AG101" t="str">
            <v/>
          </cell>
          <cell r="AH101" t="str">
            <v/>
          </cell>
          <cell r="AI101" t="str">
            <v/>
          </cell>
          <cell r="AJ101" t="str">
            <v/>
          </cell>
          <cell r="AK101" t="str">
            <v/>
          </cell>
          <cell r="AL101" t="str">
            <v/>
          </cell>
          <cell r="AM101" t="str">
            <v/>
          </cell>
          <cell r="AN101" t="str">
            <v/>
          </cell>
          <cell r="AO101" t="str">
            <v/>
          </cell>
          <cell r="AP101" t="str">
            <v/>
          </cell>
          <cell r="AQ101" t="str">
            <v/>
          </cell>
          <cell r="AR101" t="str">
            <v/>
          </cell>
          <cell r="AS101" t="str">
            <v/>
          </cell>
          <cell r="AT101" t="str">
            <v/>
          </cell>
          <cell r="AU101" t="str">
            <v/>
          </cell>
          <cell r="AV101" t="str">
            <v/>
          </cell>
          <cell r="AW101" t="str">
            <v/>
          </cell>
          <cell r="AX101" t="str">
            <v/>
          </cell>
          <cell r="AY101" t="str">
            <v/>
          </cell>
          <cell r="AZ101" t="str">
            <v/>
          </cell>
          <cell r="BA101" t="str">
            <v/>
          </cell>
          <cell r="BB101" t="str">
            <v/>
          </cell>
          <cell r="BC101" t="str">
            <v/>
          </cell>
          <cell r="BD101" t="str">
            <v/>
          </cell>
          <cell r="BE101" t="str">
            <v/>
          </cell>
          <cell r="BF101">
            <v>3197813</v>
          </cell>
          <cell r="BG101" t="str">
            <v/>
          </cell>
          <cell r="BH101" t="str">
            <v/>
          </cell>
          <cell r="BI101" t="str">
            <v/>
          </cell>
          <cell r="BJ101" t="str">
            <v/>
          </cell>
          <cell r="BK101" t="str">
            <v/>
          </cell>
        </row>
        <row r="102">
          <cell r="C102" t="str">
            <v>26252 26101</v>
          </cell>
          <cell r="G102" t="str">
            <v/>
          </cell>
          <cell r="H102" t="str">
            <v/>
          </cell>
          <cell r="I102">
            <v>162299.76999999999</v>
          </cell>
          <cell r="J102">
            <v>1307160</v>
          </cell>
          <cell r="K102" t="str">
            <v/>
          </cell>
          <cell r="L102">
            <v>29411.759999999998</v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 t="str">
            <v/>
          </cell>
          <cell r="AC102" t="str">
            <v/>
          </cell>
          <cell r="AD102" t="str">
            <v/>
          </cell>
          <cell r="AE102" t="str">
            <v/>
          </cell>
          <cell r="AF102" t="str">
            <v/>
          </cell>
          <cell r="AG102" t="str">
            <v/>
          </cell>
          <cell r="AH102" t="str">
            <v/>
          </cell>
          <cell r="AI102" t="str">
            <v/>
          </cell>
          <cell r="AJ102" t="str">
            <v/>
          </cell>
          <cell r="AK102" t="str">
            <v/>
          </cell>
          <cell r="AL102" t="str">
            <v/>
          </cell>
          <cell r="AM102" t="str">
            <v/>
          </cell>
          <cell r="AN102" t="str">
            <v/>
          </cell>
          <cell r="AO102" t="str">
            <v/>
          </cell>
          <cell r="AP102" t="str">
            <v/>
          </cell>
          <cell r="AQ102" t="str">
            <v/>
          </cell>
          <cell r="AR102" t="str">
            <v/>
          </cell>
          <cell r="AS102" t="str">
            <v/>
          </cell>
          <cell r="AT102" t="str">
            <v/>
          </cell>
          <cell r="AU102" t="str">
            <v/>
          </cell>
          <cell r="AV102" t="str">
            <v/>
          </cell>
          <cell r="AW102" t="str">
            <v/>
          </cell>
          <cell r="AX102" t="str">
            <v/>
          </cell>
          <cell r="AY102" t="str">
            <v/>
          </cell>
          <cell r="AZ102" t="str">
            <v/>
          </cell>
          <cell r="BA102" t="str">
            <v/>
          </cell>
          <cell r="BB102" t="str">
            <v/>
          </cell>
          <cell r="BC102" t="str">
            <v/>
          </cell>
          <cell r="BD102" t="str">
            <v/>
          </cell>
          <cell r="BE102" t="str">
            <v/>
          </cell>
          <cell r="BF102" t="str">
            <v/>
          </cell>
          <cell r="BG102" t="str">
            <v/>
          </cell>
          <cell r="BH102" t="str">
            <v/>
          </cell>
          <cell r="BI102" t="str">
            <v/>
          </cell>
          <cell r="BJ102" t="str">
            <v/>
          </cell>
          <cell r="BK102" t="str">
            <v/>
          </cell>
        </row>
        <row r="103">
          <cell r="C103" t="str">
            <v>26252 26252</v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  <cell r="AI103" t="str">
            <v/>
          </cell>
          <cell r="AJ103" t="str">
            <v/>
          </cell>
          <cell r="AK103">
            <v>12000</v>
          </cell>
          <cell r="AL103" t="str">
            <v/>
          </cell>
          <cell r="AM103" t="str">
            <v/>
          </cell>
          <cell r="AN103" t="str">
            <v/>
          </cell>
          <cell r="AO103" t="str">
            <v/>
          </cell>
          <cell r="AP103" t="str">
            <v/>
          </cell>
          <cell r="AQ103" t="str">
            <v/>
          </cell>
          <cell r="AR103" t="str">
            <v/>
          </cell>
          <cell r="AS103" t="str">
            <v/>
          </cell>
          <cell r="AT103" t="str">
            <v/>
          </cell>
          <cell r="AU103" t="str">
            <v/>
          </cell>
          <cell r="AV103" t="str">
            <v/>
          </cell>
          <cell r="AW103" t="str">
            <v/>
          </cell>
          <cell r="AX103" t="str">
            <v/>
          </cell>
          <cell r="AY103" t="str">
            <v/>
          </cell>
          <cell r="AZ103" t="str">
            <v/>
          </cell>
          <cell r="BA103" t="str">
            <v/>
          </cell>
          <cell r="BB103" t="str">
            <v/>
          </cell>
          <cell r="BC103" t="str">
            <v/>
          </cell>
          <cell r="BD103" t="str">
            <v/>
          </cell>
          <cell r="BE103" t="str">
            <v/>
          </cell>
          <cell r="BF103">
            <v>599830.38</v>
          </cell>
          <cell r="BG103" t="str">
            <v/>
          </cell>
          <cell r="BH103" t="str">
            <v/>
          </cell>
          <cell r="BI103" t="str">
            <v/>
          </cell>
          <cell r="BJ103" t="str">
            <v/>
          </cell>
          <cell r="BK103" t="str">
            <v/>
          </cell>
        </row>
        <row r="104">
          <cell r="C104" t="str">
            <v>26253 26101</v>
          </cell>
          <cell r="G104" t="str">
            <v/>
          </cell>
          <cell r="H104" t="str">
            <v/>
          </cell>
          <cell r="I104" t="str">
            <v/>
          </cell>
          <cell r="J104">
            <v>682245.34</v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 t="str">
            <v/>
          </cell>
          <cell r="X104" t="str">
            <v/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/>
          </cell>
          <cell r="AD104" t="str">
            <v/>
          </cell>
          <cell r="AE104" t="str">
            <v/>
          </cell>
          <cell r="AF104" t="str">
            <v/>
          </cell>
          <cell r="AG104" t="str">
            <v/>
          </cell>
          <cell r="AH104" t="str">
            <v/>
          </cell>
          <cell r="AI104" t="str">
            <v/>
          </cell>
          <cell r="AJ104" t="str">
            <v/>
          </cell>
          <cell r="AK104" t="str">
            <v/>
          </cell>
          <cell r="AL104" t="str">
            <v/>
          </cell>
          <cell r="AM104" t="str">
            <v/>
          </cell>
          <cell r="AN104" t="str">
            <v/>
          </cell>
          <cell r="AO104" t="str">
            <v/>
          </cell>
          <cell r="AP104" t="str">
            <v/>
          </cell>
          <cell r="AQ104" t="str">
            <v/>
          </cell>
          <cell r="AR104" t="str">
            <v/>
          </cell>
          <cell r="AS104" t="str">
            <v/>
          </cell>
          <cell r="AT104" t="str">
            <v/>
          </cell>
          <cell r="AU104" t="str">
            <v/>
          </cell>
          <cell r="AV104" t="str">
            <v/>
          </cell>
          <cell r="AW104" t="str">
            <v/>
          </cell>
          <cell r="AX104" t="str">
            <v/>
          </cell>
          <cell r="AY104" t="str">
            <v/>
          </cell>
          <cell r="AZ104" t="str">
            <v/>
          </cell>
          <cell r="BA104" t="str">
            <v/>
          </cell>
          <cell r="BB104" t="str">
            <v/>
          </cell>
          <cell r="BC104" t="str">
            <v/>
          </cell>
          <cell r="BD104" t="str">
            <v/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 t="str">
            <v/>
          </cell>
        </row>
        <row r="105">
          <cell r="C105" t="str">
            <v>26253 26253</v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 t="str">
            <v/>
          </cell>
          <cell r="X105" t="str">
            <v/>
          </cell>
          <cell r="Y105" t="str">
            <v/>
          </cell>
          <cell r="Z105" t="str">
            <v/>
          </cell>
          <cell r="AA105">
            <v>34068.33</v>
          </cell>
          <cell r="AB105" t="str">
            <v/>
          </cell>
          <cell r="AC105" t="str">
            <v/>
          </cell>
          <cell r="AD105" t="str">
            <v/>
          </cell>
          <cell r="AE105" t="str">
            <v/>
          </cell>
          <cell r="AF105" t="str">
            <v/>
          </cell>
          <cell r="AG105" t="str">
            <v/>
          </cell>
          <cell r="AH105" t="str">
            <v/>
          </cell>
          <cell r="AI105" t="str">
            <v/>
          </cell>
          <cell r="AJ105" t="str">
            <v/>
          </cell>
          <cell r="AK105" t="str">
            <v/>
          </cell>
          <cell r="AL105" t="str">
            <v/>
          </cell>
          <cell r="AM105" t="str">
            <v/>
          </cell>
          <cell r="AN105" t="str">
            <v/>
          </cell>
          <cell r="AO105" t="str">
            <v/>
          </cell>
          <cell r="AP105" t="str">
            <v/>
          </cell>
          <cell r="AQ105" t="str">
            <v/>
          </cell>
          <cell r="AR105" t="str">
            <v/>
          </cell>
          <cell r="AS105" t="str">
            <v/>
          </cell>
          <cell r="AT105" t="str">
            <v/>
          </cell>
          <cell r="AU105" t="str">
            <v/>
          </cell>
          <cell r="AV105" t="str">
            <v/>
          </cell>
          <cell r="AW105" t="str">
            <v/>
          </cell>
          <cell r="AX105" t="str">
            <v/>
          </cell>
          <cell r="AY105" t="str">
            <v/>
          </cell>
          <cell r="AZ105" t="str">
            <v/>
          </cell>
          <cell r="BA105" t="str">
            <v/>
          </cell>
          <cell r="BB105" t="str">
            <v/>
          </cell>
          <cell r="BC105" t="str">
            <v/>
          </cell>
          <cell r="BD105" t="str">
            <v/>
          </cell>
          <cell r="BE105" t="str">
            <v/>
          </cell>
          <cell r="BF105">
            <v>113951.5</v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 t="str">
            <v/>
          </cell>
        </row>
        <row r="106">
          <cell r="C106" t="str">
            <v>26254 26101</v>
          </cell>
          <cell r="G106" t="str">
            <v/>
          </cell>
          <cell r="H106" t="str">
            <v/>
          </cell>
          <cell r="I106">
            <v>325009.24</v>
          </cell>
          <cell r="J106">
            <v>31434</v>
          </cell>
          <cell r="K106" t="str">
            <v/>
          </cell>
          <cell r="L106">
            <v>48259.53</v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  <cell r="AI106" t="str">
            <v/>
          </cell>
          <cell r="AJ106" t="str">
            <v/>
          </cell>
          <cell r="AK106" t="str">
            <v/>
          </cell>
          <cell r="AL106" t="str">
            <v/>
          </cell>
          <cell r="AM106" t="str">
            <v/>
          </cell>
          <cell r="AN106" t="str">
            <v/>
          </cell>
          <cell r="AO106" t="str">
            <v/>
          </cell>
          <cell r="AP106" t="str">
            <v/>
          </cell>
          <cell r="AQ106" t="str">
            <v/>
          </cell>
          <cell r="AR106" t="str">
            <v/>
          </cell>
          <cell r="AS106" t="str">
            <v/>
          </cell>
          <cell r="AT106" t="str">
            <v/>
          </cell>
          <cell r="AU106" t="str">
            <v/>
          </cell>
          <cell r="AV106" t="str">
            <v/>
          </cell>
          <cell r="AW106" t="str">
            <v/>
          </cell>
          <cell r="AX106" t="str">
            <v/>
          </cell>
          <cell r="AY106" t="str">
            <v/>
          </cell>
          <cell r="AZ106" t="str">
            <v/>
          </cell>
          <cell r="BA106" t="str">
            <v/>
          </cell>
          <cell r="BB106" t="str">
            <v/>
          </cell>
          <cell r="BC106" t="str">
            <v/>
          </cell>
          <cell r="BD106" t="str">
            <v/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 t="str">
            <v/>
          </cell>
        </row>
        <row r="107">
          <cell r="C107" t="str">
            <v>26254 26254</v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>
            <v>12000</v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  <cell r="AI107" t="str">
            <v/>
          </cell>
          <cell r="AJ107" t="str">
            <v/>
          </cell>
          <cell r="AK107">
            <v>18000</v>
          </cell>
          <cell r="AL107" t="str">
            <v/>
          </cell>
          <cell r="AM107" t="str">
            <v/>
          </cell>
          <cell r="AN107" t="str">
            <v/>
          </cell>
          <cell r="AO107" t="str">
            <v/>
          </cell>
          <cell r="AP107" t="str">
            <v/>
          </cell>
          <cell r="AQ107" t="str">
            <v/>
          </cell>
          <cell r="AR107" t="str">
            <v/>
          </cell>
          <cell r="AS107" t="str">
            <v/>
          </cell>
          <cell r="AT107" t="str">
            <v/>
          </cell>
          <cell r="AU107" t="str">
            <v/>
          </cell>
          <cell r="AV107" t="str">
            <v/>
          </cell>
          <cell r="AW107" t="str">
            <v/>
          </cell>
          <cell r="AX107" t="str">
            <v/>
          </cell>
          <cell r="AY107" t="str">
            <v/>
          </cell>
          <cell r="AZ107" t="str">
            <v/>
          </cell>
          <cell r="BA107" t="str">
            <v/>
          </cell>
          <cell r="BB107" t="str">
            <v/>
          </cell>
          <cell r="BC107" t="str">
            <v/>
          </cell>
          <cell r="BD107" t="str">
            <v/>
          </cell>
          <cell r="BE107" t="str">
            <v/>
          </cell>
          <cell r="BF107">
            <v>170000</v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 t="str">
            <v/>
          </cell>
        </row>
        <row r="108">
          <cell r="C108" t="str">
            <v>26255 26101</v>
          </cell>
          <cell r="G108" t="str">
            <v/>
          </cell>
          <cell r="H108" t="str">
            <v/>
          </cell>
          <cell r="I108" t="str">
            <v/>
          </cell>
          <cell r="J108">
            <v>502656</v>
          </cell>
          <cell r="K108">
            <v>2000616</v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  <cell r="AI108" t="str">
            <v/>
          </cell>
          <cell r="AJ108" t="str">
            <v/>
          </cell>
          <cell r="AK108" t="str">
            <v/>
          </cell>
          <cell r="AL108" t="str">
            <v/>
          </cell>
          <cell r="AM108" t="str">
            <v/>
          </cell>
          <cell r="AN108" t="str">
            <v/>
          </cell>
          <cell r="AO108" t="str">
            <v/>
          </cell>
          <cell r="AP108" t="str">
            <v/>
          </cell>
          <cell r="AQ108" t="str">
            <v/>
          </cell>
          <cell r="AR108" t="str">
            <v/>
          </cell>
          <cell r="AS108" t="str">
            <v/>
          </cell>
          <cell r="AT108" t="str">
            <v/>
          </cell>
          <cell r="AU108" t="str">
            <v/>
          </cell>
          <cell r="AV108" t="str">
            <v/>
          </cell>
          <cell r="AW108" t="str">
            <v/>
          </cell>
          <cell r="AX108" t="str">
            <v/>
          </cell>
          <cell r="AY108" t="str">
            <v/>
          </cell>
          <cell r="AZ108" t="str">
            <v/>
          </cell>
          <cell r="BA108" t="str">
            <v/>
          </cell>
          <cell r="BB108" t="str">
            <v/>
          </cell>
          <cell r="BC108" t="str">
            <v/>
          </cell>
          <cell r="BD108" t="str">
            <v/>
          </cell>
          <cell r="BE108" t="str">
            <v/>
          </cell>
          <cell r="BF108" t="str">
            <v/>
          </cell>
          <cell r="BG108" t="str">
            <v/>
          </cell>
          <cell r="BH108" t="str">
            <v/>
          </cell>
          <cell r="BI108" t="str">
            <v/>
          </cell>
          <cell r="BJ108" t="str">
            <v/>
          </cell>
          <cell r="BK108" t="str">
            <v/>
          </cell>
        </row>
        <row r="109">
          <cell r="C109" t="str">
            <v>26255 26255</v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  <cell r="AI109" t="str">
            <v/>
          </cell>
          <cell r="AJ109" t="str">
            <v/>
          </cell>
          <cell r="AK109" t="str">
            <v/>
          </cell>
          <cell r="AL109" t="str">
            <v/>
          </cell>
          <cell r="AM109" t="str">
            <v/>
          </cell>
          <cell r="AN109" t="str">
            <v/>
          </cell>
          <cell r="AO109" t="str">
            <v/>
          </cell>
          <cell r="AP109" t="str">
            <v/>
          </cell>
          <cell r="AQ109" t="str">
            <v/>
          </cell>
          <cell r="AR109" t="str">
            <v/>
          </cell>
          <cell r="AS109" t="str">
            <v/>
          </cell>
          <cell r="AT109" t="str">
            <v/>
          </cell>
          <cell r="AU109" t="str">
            <v/>
          </cell>
          <cell r="AV109" t="str">
            <v/>
          </cell>
          <cell r="AW109" t="str">
            <v/>
          </cell>
          <cell r="AX109" t="str">
            <v/>
          </cell>
          <cell r="AY109" t="str">
            <v/>
          </cell>
          <cell r="AZ109" t="str">
            <v/>
          </cell>
          <cell r="BA109" t="str">
            <v/>
          </cell>
          <cell r="BB109" t="str">
            <v/>
          </cell>
          <cell r="BC109" t="str">
            <v/>
          </cell>
          <cell r="BD109" t="str">
            <v/>
          </cell>
          <cell r="BE109" t="str">
            <v/>
          </cell>
          <cell r="BF109">
            <v>184856.27</v>
          </cell>
          <cell r="BG109" t="str">
            <v/>
          </cell>
          <cell r="BH109" t="str">
            <v/>
          </cell>
          <cell r="BI109" t="str">
            <v/>
          </cell>
          <cell r="BJ109" t="str">
            <v/>
          </cell>
          <cell r="BK109" t="str">
            <v/>
          </cell>
        </row>
        <row r="110">
          <cell r="C110" t="str">
            <v>26256 24901</v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>
            <v>53182</v>
          </cell>
          <cell r="W110" t="str">
            <v/>
          </cell>
          <cell r="X110" t="str">
            <v/>
          </cell>
          <cell r="Y110" t="str">
            <v/>
          </cell>
          <cell r="Z110" t="str">
            <v/>
          </cell>
          <cell r="AA110" t="str">
            <v/>
          </cell>
          <cell r="AB110" t="str">
            <v/>
          </cell>
          <cell r="AC110" t="str">
            <v/>
          </cell>
          <cell r="AD110" t="str">
            <v/>
          </cell>
          <cell r="AE110" t="str">
            <v/>
          </cell>
          <cell r="AF110" t="str">
            <v/>
          </cell>
          <cell r="AG110" t="str">
            <v/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  <cell r="AN110" t="str">
            <v/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 t="str">
            <v/>
          </cell>
          <cell r="AU110" t="str">
            <v/>
          </cell>
          <cell r="AV110" t="str">
            <v/>
          </cell>
          <cell r="AW110" t="str">
            <v/>
          </cell>
          <cell r="AX110" t="str">
            <v/>
          </cell>
          <cell r="AY110" t="str">
            <v/>
          </cell>
          <cell r="AZ110" t="str">
            <v/>
          </cell>
          <cell r="BA110" t="str">
            <v/>
          </cell>
          <cell r="BB110" t="str">
            <v/>
          </cell>
          <cell r="BC110" t="str">
            <v/>
          </cell>
          <cell r="BD110" t="str">
            <v/>
          </cell>
          <cell r="BE110" t="str">
            <v/>
          </cell>
          <cell r="BF110" t="str">
            <v/>
          </cell>
          <cell r="BG110" t="str">
            <v/>
          </cell>
          <cell r="BH110" t="str">
            <v/>
          </cell>
          <cell r="BI110" t="str">
            <v/>
          </cell>
          <cell r="BJ110" t="str">
            <v/>
          </cell>
          <cell r="BK110" t="str">
            <v/>
          </cell>
        </row>
        <row r="111">
          <cell r="C111" t="str">
            <v>26256 26101</v>
          </cell>
          <cell r="G111" t="str">
            <v/>
          </cell>
          <cell r="H111" t="str">
            <v/>
          </cell>
          <cell r="I111" t="str">
            <v/>
          </cell>
          <cell r="J111">
            <v>31650</v>
          </cell>
          <cell r="K111" t="str">
            <v/>
          </cell>
          <cell r="L111">
            <v>63143.360000000001</v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  <cell r="AN111" t="str">
            <v/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 t="str">
            <v/>
          </cell>
          <cell r="AV111" t="str">
            <v/>
          </cell>
          <cell r="AW111" t="str">
            <v/>
          </cell>
          <cell r="AX111" t="str">
            <v/>
          </cell>
          <cell r="AY111" t="str">
            <v/>
          </cell>
          <cell r="AZ111" t="str">
            <v/>
          </cell>
          <cell r="BA111" t="str">
            <v/>
          </cell>
          <cell r="BB111" t="str">
            <v/>
          </cell>
          <cell r="BC111" t="str">
            <v/>
          </cell>
          <cell r="BD111" t="str">
            <v/>
          </cell>
          <cell r="BE111" t="str">
            <v/>
          </cell>
          <cell r="BF111" t="str">
            <v/>
          </cell>
          <cell r="BG111" t="str">
            <v/>
          </cell>
          <cell r="BH111" t="str">
            <v/>
          </cell>
          <cell r="BI111">
            <v>447035.3</v>
          </cell>
          <cell r="BJ111" t="str">
            <v/>
          </cell>
          <cell r="BK111" t="str">
            <v/>
          </cell>
        </row>
        <row r="112">
          <cell r="C112" t="str">
            <v>26257 26101</v>
          </cell>
          <cell r="G112" t="str">
            <v/>
          </cell>
          <cell r="H112" t="str">
            <v/>
          </cell>
          <cell r="I112" t="str">
            <v/>
          </cell>
          <cell r="J112">
            <v>25867</v>
          </cell>
          <cell r="K112" t="str">
            <v/>
          </cell>
          <cell r="L112">
            <v>131099</v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  <cell r="AN112" t="str">
            <v/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 t="str">
            <v/>
          </cell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>
            <v>43996</v>
          </cell>
          <cell r="BJ112" t="str">
            <v/>
          </cell>
          <cell r="BK112" t="str">
            <v/>
          </cell>
        </row>
        <row r="113">
          <cell r="C113" t="str">
            <v>26257 26257</v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 t="str">
            <v/>
          </cell>
          <cell r="X113" t="str">
            <v/>
          </cell>
          <cell r="Y113" t="str">
            <v/>
          </cell>
          <cell r="Z113" t="str">
            <v/>
          </cell>
          <cell r="AA113">
            <v>11219.6</v>
          </cell>
          <cell r="AB113" t="str">
            <v/>
          </cell>
          <cell r="AC113" t="str">
            <v/>
          </cell>
          <cell r="AD113" t="str">
            <v/>
          </cell>
          <cell r="AE113" t="str">
            <v/>
          </cell>
          <cell r="AF113" t="str">
            <v/>
          </cell>
          <cell r="AG113" t="str">
            <v/>
          </cell>
          <cell r="AH113" t="str">
            <v/>
          </cell>
          <cell r="AI113" t="str">
            <v/>
          </cell>
          <cell r="AJ113" t="str">
            <v/>
          </cell>
          <cell r="AK113" t="str">
            <v/>
          </cell>
          <cell r="AL113" t="str">
            <v/>
          </cell>
          <cell r="AM113" t="str">
            <v/>
          </cell>
          <cell r="AN113" t="str">
            <v/>
          </cell>
          <cell r="AO113" t="str">
            <v/>
          </cell>
          <cell r="AP113" t="str">
            <v/>
          </cell>
          <cell r="AQ113" t="str">
            <v/>
          </cell>
          <cell r="AR113" t="str">
            <v/>
          </cell>
          <cell r="AS113" t="str">
            <v/>
          </cell>
          <cell r="AT113" t="str">
            <v/>
          </cell>
          <cell r="AU113" t="str">
            <v/>
          </cell>
          <cell r="AV113" t="str">
            <v/>
          </cell>
          <cell r="AW113" t="str">
            <v/>
          </cell>
          <cell r="AX113" t="str">
            <v/>
          </cell>
          <cell r="AY113" t="str">
            <v/>
          </cell>
          <cell r="AZ113" t="str">
            <v/>
          </cell>
          <cell r="BA113" t="str">
            <v/>
          </cell>
          <cell r="BB113" t="str">
            <v/>
          </cell>
          <cell r="BC113" t="str">
            <v/>
          </cell>
          <cell r="BD113" t="str">
            <v/>
          </cell>
          <cell r="BE113" t="str">
            <v/>
          </cell>
          <cell r="BF113">
            <v>200000</v>
          </cell>
          <cell r="BG113">
            <v>199993.5</v>
          </cell>
          <cell r="BH113" t="str">
            <v/>
          </cell>
          <cell r="BI113" t="str">
            <v/>
          </cell>
          <cell r="BJ113" t="str">
            <v/>
          </cell>
          <cell r="BK113" t="str">
            <v/>
          </cell>
        </row>
        <row r="114">
          <cell r="C114" t="str">
            <v>26258 26101</v>
          </cell>
          <cell r="G114" t="str">
            <v/>
          </cell>
          <cell r="H114" t="str">
            <v/>
          </cell>
          <cell r="I114" t="str">
            <v/>
          </cell>
          <cell r="J114">
            <v>40285</v>
          </cell>
          <cell r="K114" t="str">
            <v/>
          </cell>
          <cell r="L114">
            <v>100000</v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 t="str">
            <v/>
          </cell>
          <cell r="X114" t="str">
            <v/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 t="str">
            <v/>
          </cell>
          <cell r="AN114" t="str">
            <v/>
          </cell>
          <cell r="AO114" t="str">
            <v/>
          </cell>
          <cell r="AP114" t="str">
            <v/>
          </cell>
          <cell r="AQ114" t="str">
            <v/>
          </cell>
          <cell r="AR114" t="str">
            <v/>
          </cell>
          <cell r="AS114" t="str">
            <v/>
          </cell>
          <cell r="AT114" t="str">
            <v/>
          </cell>
          <cell r="AU114" t="str">
            <v/>
          </cell>
          <cell r="AV114" t="str">
            <v/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 t="str">
            <v/>
          </cell>
          <cell r="BB114" t="str">
            <v/>
          </cell>
          <cell r="BC114" t="str">
            <v/>
          </cell>
          <cell r="BD114" t="str">
            <v/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>
            <v>169921.11</v>
          </cell>
          <cell r="BJ114" t="str">
            <v/>
          </cell>
          <cell r="BK114" t="str">
            <v/>
          </cell>
        </row>
        <row r="115">
          <cell r="C115" t="str">
            <v>26258 26258</v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 t="str">
            <v/>
          </cell>
          <cell r="X115" t="str">
            <v/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 t="str">
            <v/>
          </cell>
          <cell r="AN115" t="str">
            <v/>
          </cell>
          <cell r="AO115" t="str">
            <v/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/>
          </cell>
          <cell r="AU115" t="str">
            <v/>
          </cell>
          <cell r="AV115" t="str">
            <v/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/>
          </cell>
          <cell r="BB115" t="str">
            <v/>
          </cell>
          <cell r="BC115" t="str">
            <v/>
          </cell>
          <cell r="BD115" t="str">
            <v/>
          </cell>
          <cell r="BE115" t="str">
            <v/>
          </cell>
          <cell r="BF115">
            <v>250000</v>
          </cell>
          <cell r="BG115">
            <v>250000</v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</row>
        <row r="116">
          <cell r="C116" t="str">
            <v>26260 26101</v>
          </cell>
          <cell r="G116" t="str">
            <v/>
          </cell>
          <cell r="H116" t="str">
            <v/>
          </cell>
          <cell r="I116" t="str">
            <v/>
          </cell>
          <cell r="J116">
            <v>244869.2</v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 t="str">
            <v/>
          </cell>
          <cell r="X116" t="str">
            <v/>
          </cell>
          <cell r="Y116" t="str">
            <v/>
          </cell>
          <cell r="Z116" t="str">
            <v/>
          </cell>
          <cell r="AA116" t="str">
            <v/>
          </cell>
          <cell r="AB116" t="str">
            <v/>
          </cell>
          <cell r="AC116" t="str">
            <v/>
          </cell>
          <cell r="AD116" t="str">
            <v/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  <cell r="AI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 t="str">
            <v/>
          </cell>
          <cell r="AN116" t="str">
            <v/>
          </cell>
          <cell r="AO116" t="str">
            <v/>
          </cell>
          <cell r="AP116" t="str">
            <v/>
          </cell>
          <cell r="AQ116" t="str">
            <v/>
          </cell>
          <cell r="AR116" t="str">
            <v/>
          </cell>
          <cell r="AS116" t="str">
            <v/>
          </cell>
          <cell r="AT116" t="str">
            <v/>
          </cell>
          <cell r="AU116" t="str">
            <v/>
          </cell>
          <cell r="AV116" t="str">
            <v/>
          </cell>
          <cell r="AW116" t="str">
            <v/>
          </cell>
          <cell r="AX116" t="str">
            <v/>
          </cell>
          <cell r="AY116" t="str">
            <v/>
          </cell>
          <cell r="AZ116" t="str">
            <v/>
          </cell>
          <cell r="BA116" t="str">
            <v/>
          </cell>
          <cell r="BB116" t="str">
            <v/>
          </cell>
          <cell r="BC116" t="str">
            <v/>
          </cell>
          <cell r="BD116" t="str">
            <v/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</row>
        <row r="117">
          <cell r="C117" t="str">
            <v>26260 26260</v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 t="str">
            <v/>
          </cell>
          <cell r="X117" t="str">
            <v/>
          </cell>
          <cell r="Y117" t="str">
            <v/>
          </cell>
          <cell r="Z117" t="str">
            <v/>
          </cell>
          <cell r="AA117">
            <v>99978.04</v>
          </cell>
          <cell r="AB117" t="str">
            <v/>
          </cell>
          <cell r="AC117" t="str">
            <v/>
          </cell>
          <cell r="AD117" t="str">
            <v/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  <cell r="AN117" t="str">
            <v/>
          </cell>
          <cell r="AO117" t="str">
            <v/>
          </cell>
          <cell r="AP117" t="str">
            <v/>
          </cell>
          <cell r="AQ117" t="str">
            <v/>
          </cell>
          <cell r="AR117" t="str">
            <v/>
          </cell>
          <cell r="AS117" t="str">
            <v/>
          </cell>
          <cell r="AT117" t="str">
            <v/>
          </cell>
          <cell r="AU117" t="str">
            <v/>
          </cell>
          <cell r="AV117" t="str">
            <v/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 t="str">
            <v/>
          </cell>
          <cell r="BB117" t="str">
            <v/>
          </cell>
          <cell r="BC117" t="str">
            <v/>
          </cell>
          <cell r="BD117" t="str">
            <v/>
          </cell>
          <cell r="BE117" t="str">
            <v/>
          </cell>
          <cell r="BF117">
            <v>199960.59</v>
          </cell>
          <cell r="BG117" t="str">
            <v/>
          </cell>
          <cell r="BH117" t="str">
            <v/>
          </cell>
          <cell r="BI117" t="str">
            <v/>
          </cell>
          <cell r="BJ117" t="str">
            <v/>
          </cell>
          <cell r="BK117" t="str">
            <v/>
          </cell>
        </row>
        <row r="118">
          <cell r="C118" t="str">
            <v>26261 24901</v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>
            <v>73753.89</v>
          </cell>
          <cell r="W118" t="str">
            <v/>
          </cell>
          <cell r="X118" t="str">
            <v/>
          </cell>
          <cell r="Y118" t="str">
            <v/>
          </cell>
          <cell r="Z118" t="str">
            <v/>
          </cell>
          <cell r="AA118" t="str">
            <v/>
          </cell>
          <cell r="AB118" t="str">
            <v/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  <cell r="AN118" t="str">
            <v/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 t="str">
            <v/>
          </cell>
          <cell r="AU118" t="str">
            <v/>
          </cell>
          <cell r="AV118" t="str">
            <v/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A118" t="str">
            <v/>
          </cell>
          <cell r="BB118" t="str">
            <v/>
          </cell>
          <cell r="BC118" t="str">
            <v/>
          </cell>
          <cell r="BD118" t="str">
            <v/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 t="str">
            <v/>
          </cell>
          <cell r="BK118" t="str">
            <v/>
          </cell>
        </row>
        <row r="119">
          <cell r="C119" t="str">
            <v>26261 26101</v>
          </cell>
          <cell r="G119" t="str">
            <v/>
          </cell>
          <cell r="H119" t="str">
            <v/>
          </cell>
          <cell r="I119" t="str">
            <v/>
          </cell>
          <cell r="J119">
            <v>803701.99</v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 t="str">
            <v/>
          </cell>
          <cell r="X119" t="str">
            <v/>
          </cell>
          <cell r="Y119" t="str">
            <v/>
          </cell>
          <cell r="Z119" t="str">
            <v/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  <cell r="AI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  <cell r="AN119" t="str">
            <v/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 t="str">
            <v/>
          </cell>
          <cell r="AU119" t="str">
            <v/>
          </cell>
          <cell r="AV119" t="str">
            <v/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 t="str">
            <v/>
          </cell>
          <cell r="BC119" t="str">
            <v/>
          </cell>
          <cell r="BD119" t="str">
            <v/>
          </cell>
          <cell r="BE119" t="str">
            <v/>
          </cell>
          <cell r="BF119" t="str">
            <v/>
          </cell>
          <cell r="BG119" t="str">
            <v/>
          </cell>
          <cell r="BH119" t="str">
            <v/>
          </cell>
          <cell r="BI119" t="str">
            <v/>
          </cell>
          <cell r="BJ119" t="str">
            <v/>
          </cell>
          <cell r="BK119" t="str">
            <v/>
          </cell>
        </row>
        <row r="120">
          <cell r="C120" t="str">
            <v>26261 26261</v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 t="str">
            <v/>
          </cell>
          <cell r="X120" t="str">
            <v/>
          </cell>
          <cell r="Y120" t="str">
            <v/>
          </cell>
          <cell r="Z120" t="str">
            <v/>
          </cell>
          <cell r="AA120">
            <v>29983.9</v>
          </cell>
          <cell r="AB120" t="str">
            <v/>
          </cell>
          <cell r="AC120" t="str">
            <v/>
          </cell>
          <cell r="AD120" t="str">
            <v/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  <cell r="AN120" t="str">
            <v/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 t="str">
            <v/>
          </cell>
          <cell r="AU120" t="str">
            <v/>
          </cell>
          <cell r="AV120" t="str">
            <v/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 t="str">
            <v/>
          </cell>
          <cell r="BC120" t="str">
            <v/>
          </cell>
          <cell r="BD120" t="str">
            <v/>
          </cell>
          <cell r="BE120" t="str">
            <v/>
          </cell>
          <cell r="BF120">
            <v>508675.15</v>
          </cell>
          <cell r="BG120" t="str">
            <v/>
          </cell>
          <cell r="BH120" t="str">
            <v/>
          </cell>
          <cell r="BI120" t="str">
            <v/>
          </cell>
          <cell r="BJ120" t="str">
            <v/>
          </cell>
          <cell r="BK120" t="str">
            <v/>
          </cell>
        </row>
        <row r="121">
          <cell r="C121" t="str">
            <v>26262 24901</v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>
            <v>2088000</v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 t="str">
            <v/>
          </cell>
          <cell r="AN121" t="str">
            <v/>
          </cell>
          <cell r="AO121" t="str">
            <v/>
          </cell>
          <cell r="AP121" t="str">
            <v/>
          </cell>
          <cell r="AQ121" t="str">
            <v/>
          </cell>
          <cell r="AR121" t="str">
            <v/>
          </cell>
          <cell r="AS121" t="str">
            <v/>
          </cell>
          <cell r="AT121" t="str">
            <v/>
          </cell>
          <cell r="AU121" t="str">
            <v/>
          </cell>
          <cell r="AV121" t="str">
            <v/>
          </cell>
          <cell r="AW121" t="str">
            <v/>
          </cell>
          <cell r="AX121" t="str">
            <v/>
          </cell>
          <cell r="AY121" t="str">
            <v/>
          </cell>
          <cell r="AZ121" t="str">
            <v/>
          </cell>
          <cell r="BA121" t="str">
            <v/>
          </cell>
          <cell r="BB121" t="str">
            <v/>
          </cell>
          <cell r="BC121" t="str">
            <v/>
          </cell>
          <cell r="BD121" t="str">
            <v/>
          </cell>
          <cell r="BE121" t="str">
            <v/>
          </cell>
          <cell r="BF121" t="str">
            <v/>
          </cell>
          <cell r="BG121" t="str">
            <v/>
          </cell>
          <cell r="BH121" t="str">
            <v/>
          </cell>
          <cell r="BI121" t="str">
            <v/>
          </cell>
          <cell r="BJ121" t="str">
            <v/>
          </cell>
          <cell r="BK121" t="str">
            <v/>
          </cell>
        </row>
        <row r="122">
          <cell r="C122" t="str">
            <v>26262 26101</v>
          </cell>
          <cell r="G122" t="str">
            <v/>
          </cell>
          <cell r="H122" t="str">
            <v/>
          </cell>
          <cell r="I122">
            <v>1144780</v>
          </cell>
          <cell r="J122">
            <v>99982</v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 t="str">
            <v/>
          </cell>
          <cell r="AN122" t="str">
            <v/>
          </cell>
          <cell r="AO122" t="str">
            <v/>
          </cell>
          <cell r="AP122" t="str">
            <v/>
          </cell>
          <cell r="AQ122" t="str">
            <v/>
          </cell>
          <cell r="AR122" t="str">
            <v/>
          </cell>
          <cell r="AS122" t="str">
            <v/>
          </cell>
          <cell r="AT122" t="str">
            <v/>
          </cell>
          <cell r="AU122" t="str">
            <v/>
          </cell>
          <cell r="AV122" t="str">
            <v/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 t="str">
            <v/>
          </cell>
          <cell r="BB122" t="str">
            <v/>
          </cell>
          <cell r="BC122" t="str">
            <v/>
          </cell>
          <cell r="BD122" t="str">
            <v/>
          </cell>
          <cell r="BE122" t="str">
            <v/>
          </cell>
          <cell r="BF122">
            <v>800000</v>
          </cell>
          <cell r="BG122" t="str">
            <v/>
          </cell>
          <cell r="BH122" t="str">
            <v/>
          </cell>
          <cell r="BI122" t="str">
            <v/>
          </cell>
          <cell r="BJ122" t="str">
            <v/>
          </cell>
          <cell r="BK122" t="str">
            <v/>
          </cell>
        </row>
        <row r="123">
          <cell r="C123" t="str">
            <v>26262 26262</v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 t="str">
            <v/>
          </cell>
          <cell r="X123" t="str">
            <v/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 t="str">
            <v/>
          </cell>
          <cell r="AE123" t="str">
            <v/>
          </cell>
          <cell r="AF123" t="str">
            <v/>
          </cell>
          <cell r="AG123" t="str">
            <v/>
          </cell>
          <cell r="AH123" t="str">
            <v/>
          </cell>
          <cell r="AI123" t="str">
            <v/>
          </cell>
          <cell r="AJ123" t="str">
            <v/>
          </cell>
          <cell r="AK123" t="str">
            <v/>
          </cell>
          <cell r="AL123" t="str">
            <v/>
          </cell>
          <cell r="AM123" t="str">
            <v/>
          </cell>
          <cell r="AN123" t="str">
            <v/>
          </cell>
          <cell r="AO123" t="str">
            <v/>
          </cell>
          <cell r="AP123" t="str">
            <v/>
          </cell>
          <cell r="AQ123" t="str">
            <v/>
          </cell>
          <cell r="AR123" t="str">
            <v/>
          </cell>
          <cell r="AS123" t="str">
            <v/>
          </cell>
          <cell r="AT123" t="str">
            <v/>
          </cell>
          <cell r="AU123" t="str">
            <v/>
          </cell>
          <cell r="AV123" t="str">
            <v/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 t="str">
            <v/>
          </cell>
          <cell r="BB123" t="str">
            <v/>
          </cell>
          <cell r="BC123" t="str">
            <v/>
          </cell>
          <cell r="BD123" t="str">
            <v/>
          </cell>
          <cell r="BE123" t="str">
            <v/>
          </cell>
          <cell r="BF123">
            <v>415000</v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</row>
        <row r="124">
          <cell r="C124" t="str">
            <v>26262 36901</v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>
            <v>1718594</v>
          </cell>
          <cell r="V124" t="str">
            <v/>
          </cell>
          <cell r="W124" t="str">
            <v/>
          </cell>
          <cell r="X124" t="str">
            <v/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/>
          </cell>
          <cell r="AD124" t="str">
            <v/>
          </cell>
          <cell r="AE124" t="str">
            <v/>
          </cell>
          <cell r="AF124" t="str">
            <v/>
          </cell>
          <cell r="AG124" t="str">
            <v/>
          </cell>
          <cell r="AH124" t="str">
            <v/>
          </cell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 t="str">
            <v/>
          </cell>
          <cell r="AN124" t="str">
            <v/>
          </cell>
          <cell r="AO124" t="str">
            <v/>
          </cell>
          <cell r="AP124" t="str">
            <v/>
          </cell>
          <cell r="AQ124" t="str">
            <v/>
          </cell>
          <cell r="AR124" t="str">
            <v/>
          </cell>
          <cell r="AS124" t="str">
            <v/>
          </cell>
          <cell r="AT124" t="str">
            <v/>
          </cell>
          <cell r="AU124" t="str">
            <v/>
          </cell>
          <cell r="AV124">
            <v>3023994</v>
          </cell>
          <cell r="AW124" t="str">
            <v/>
          </cell>
          <cell r="AX124" t="str">
            <v/>
          </cell>
          <cell r="AY124" t="str">
            <v/>
          </cell>
          <cell r="AZ124" t="str">
            <v/>
          </cell>
          <cell r="BA124" t="str">
            <v/>
          </cell>
          <cell r="BB124" t="str">
            <v/>
          </cell>
          <cell r="BC124" t="str">
            <v/>
          </cell>
          <cell r="BD124" t="str">
            <v/>
          </cell>
          <cell r="BE124" t="str">
            <v/>
          </cell>
          <cell r="BF124" t="str">
            <v/>
          </cell>
          <cell r="BG124" t="str">
            <v/>
          </cell>
          <cell r="BH124">
            <v>39988</v>
          </cell>
          <cell r="BI124" t="str">
            <v/>
          </cell>
          <cell r="BJ124" t="str">
            <v/>
          </cell>
          <cell r="BK124" t="str">
            <v/>
          </cell>
        </row>
        <row r="125">
          <cell r="C125" t="str">
            <v>26263 26101</v>
          </cell>
          <cell r="G125" t="str">
            <v/>
          </cell>
          <cell r="H125" t="str">
            <v/>
          </cell>
          <cell r="I125" t="str">
            <v/>
          </cell>
          <cell r="J125">
            <v>158301.70000000001</v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  <cell r="AB125" t="str">
            <v/>
          </cell>
          <cell r="AC125" t="str">
            <v/>
          </cell>
          <cell r="AD125" t="str">
            <v/>
          </cell>
          <cell r="AE125" t="str">
            <v/>
          </cell>
          <cell r="AF125" t="str">
            <v/>
          </cell>
          <cell r="AG125" t="str">
            <v/>
          </cell>
          <cell r="AH125" t="str">
            <v/>
          </cell>
          <cell r="AI125" t="str">
            <v/>
          </cell>
          <cell r="AJ125" t="str">
            <v/>
          </cell>
          <cell r="AK125" t="str">
            <v/>
          </cell>
          <cell r="AL125" t="str">
            <v/>
          </cell>
          <cell r="AM125" t="str">
            <v/>
          </cell>
          <cell r="AN125" t="str">
            <v/>
          </cell>
          <cell r="AO125" t="str">
            <v/>
          </cell>
          <cell r="AP125" t="str">
            <v/>
          </cell>
          <cell r="AQ125" t="str">
            <v/>
          </cell>
          <cell r="AR125" t="str">
            <v/>
          </cell>
          <cell r="AS125" t="str">
            <v/>
          </cell>
          <cell r="AT125" t="str">
            <v/>
          </cell>
          <cell r="AU125" t="str">
            <v/>
          </cell>
          <cell r="AV125" t="str">
            <v/>
          </cell>
          <cell r="AW125" t="str">
            <v/>
          </cell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 t="str">
            <v/>
          </cell>
          <cell r="BC125" t="str">
            <v/>
          </cell>
          <cell r="BD125" t="str">
            <v/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 t="str">
            <v/>
          </cell>
          <cell r="BK125" t="str">
            <v/>
          </cell>
        </row>
        <row r="126">
          <cell r="C126" t="str">
            <v>26263 26263</v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 t="str">
            <v/>
          </cell>
          <cell r="X126" t="str">
            <v/>
          </cell>
          <cell r="Y126" t="str">
            <v/>
          </cell>
          <cell r="Z126" t="str">
            <v/>
          </cell>
          <cell r="AA126" t="str">
            <v/>
          </cell>
          <cell r="AB126" t="str">
            <v/>
          </cell>
          <cell r="AC126" t="str">
            <v/>
          </cell>
          <cell r="AD126" t="str">
            <v/>
          </cell>
          <cell r="AE126" t="str">
            <v/>
          </cell>
          <cell r="AF126" t="str">
            <v/>
          </cell>
          <cell r="AG126" t="str">
            <v/>
          </cell>
          <cell r="AH126" t="str">
            <v/>
          </cell>
          <cell r="AI126" t="str">
            <v/>
          </cell>
          <cell r="AJ126" t="str">
            <v/>
          </cell>
          <cell r="AK126" t="str">
            <v/>
          </cell>
          <cell r="AL126" t="str">
            <v/>
          </cell>
          <cell r="AM126" t="str">
            <v/>
          </cell>
          <cell r="AN126" t="str">
            <v/>
          </cell>
          <cell r="AO126" t="str">
            <v/>
          </cell>
          <cell r="AP126" t="str">
            <v/>
          </cell>
          <cell r="AQ126" t="str">
            <v/>
          </cell>
          <cell r="AR126" t="str">
            <v/>
          </cell>
          <cell r="AS126" t="str">
            <v/>
          </cell>
          <cell r="AT126" t="str">
            <v/>
          </cell>
          <cell r="AU126" t="str">
            <v/>
          </cell>
          <cell r="AV126" t="str">
            <v/>
          </cell>
          <cell r="AW126" t="str">
            <v/>
          </cell>
          <cell r="AX126" t="str">
            <v/>
          </cell>
          <cell r="AY126" t="str">
            <v/>
          </cell>
          <cell r="AZ126" t="str">
            <v/>
          </cell>
          <cell r="BA126" t="str">
            <v/>
          </cell>
          <cell r="BB126" t="str">
            <v/>
          </cell>
          <cell r="BC126" t="str">
            <v/>
          </cell>
          <cell r="BD126" t="str">
            <v/>
          </cell>
          <cell r="BE126" t="str">
            <v/>
          </cell>
          <cell r="BF126">
            <v>269996.28000000003</v>
          </cell>
          <cell r="BG126" t="str">
            <v/>
          </cell>
          <cell r="BH126" t="str">
            <v/>
          </cell>
          <cell r="BI126" t="str">
            <v/>
          </cell>
          <cell r="BJ126" t="str">
            <v/>
          </cell>
          <cell r="BK126" t="str">
            <v/>
          </cell>
        </row>
        <row r="127">
          <cell r="C127" t="str">
            <v>26264 26101</v>
          </cell>
          <cell r="G127" t="str">
            <v/>
          </cell>
          <cell r="H127" t="str">
            <v/>
          </cell>
          <cell r="I127" t="str">
            <v/>
          </cell>
          <cell r="J127">
            <v>169136</v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 t="str">
            <v/>
          </cell>
          <cell r="X127" t="str">
            <v/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 t="str">
            <v/>
          </cell>
          <cell r="AF127" t="str">
            <v/>
          </cell>
          <cell r="AG127" t="str">
            <v/>
          </cell>
          <cell r="AH127" t="str">
            <v/>
          </cell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 t="str">
            <v/>
          </cell>
          <cell r="AN127" t="str">
            <v/>
          </cell>
          <cell r="AO127" t="str">
            <v/>
          </cell>
          <cell r="AP127" t="str">
            <v/>
          </cell>
          <cell r="AQ127" t="str">
            <v/>
          </cell>
          <cell r="AR127" t="str">
            <v/>
          </cell>
          <cell r="AS127" t="str">
            <v/>
          </cell>
          <cell r="AT127" t="str">
            <v/>
          </cell>
          <cell r="AU127" t="str">
            <v/>
          </cell>
          <cell r="AV127" t="str">
            <v/>
          </cell>
          <cell r="AW127" t="str">
            <v/>
          </cell>
          <cell r="AX127" t="str">
            <v/>
          </cell>
          <cell r="AY127" t="str">
            <v/>
          </cell>
          <cell r="AZ127" t="str">
            <v/>
          </cell>
          <cell r="BA127" t="str">
            <v/>
          </cell>
          <cell r="BB127" t="str">
            <v/>
          </cell>
          <cell r="BC127" t="str">
            <v/>
          </cell>
          <cell r="BD127" t="str">
            <v/>
          </cell>
          <cell r="BE127" t="str">
            <v/>
          </cell>
          <cell r="BF127" t="str">
            <v/>
          </cell>
          <cell r="BG127" t="str">
            <v/>
          </cell>
          <cell r="BH127" t="str">
            <v/>
          </cell>
          <cell r="BI127" t="str">
            <v/>
          </cell>
          <cell r="BJ127" t="str">
            <v/>
          </cell>
          <cell r="BK127" t="str">
            <v/>
          </cell>
        </row>
        <row r="128">
          <cell r="C128" t="str">
            <v>26264 26264</v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 t="str">
            <v/>
          </cell>
          <cell r="X128" t="str">
            <v/>
          </cell>
          <cell r="Y128" t="str">
            <v/>
          </cell>
          <cell r="Z128" t="str">
            <v/>
          </cell>
          <cell r="AA128" t="str">
            <v/>
          </cell>
          <cell r="AB128" t="str">
            <v/>
          </cell>
          <cell r="AC128" t="str">
            <v/>
          </cell>
          <cell r="AD128" t="str">
            <v/>
          </cell>
          <cell r="AE128" t="str">
            <v/>
          </cell>
          <cell r="AF128" t="str">
            <v/>
          </cell>
          <cell r="AG128" t="str">
            <v/>
          </cell>
          <cell r="AH128" t="str">
            <v/>
          </cell>
          <cell r="AI128" t="str">
            <v/>
          </cell>
          <cell r="AJ128" t="str">
            <v/>
          </cell>
          <cell r="AK128" t="str">
            <v/>
          </cell>
          <cell r="AL128" t="str">
            <v/>
          </cell>
          <cell r="AM128" t="str">
            <v/>
          </cell>
          <cell r="AN128" t="str">
            <v/>
          </cell>
          <cell r="AO128" t="str">
            <v/>
          </cell>
          <cell r="AP128" t="str">
            <v/>
          </cell>
          <cell r="AQ128" t="str">
            <v/>
          </cell>
          <cell r="AR128" t="str">
            <v/>
          </cell>
          <cell r="AS128" t="str">
            <v/>
          </cell>
          <cell r="AT128" t="str">
            <v/>
          </cell>
          <cell r="AU128" t="str">
            <v/>
          </cell>
          <cell r="AV128" t="str">
            <v/>
          </cell>
          <cell r="AW128" t="str">
            <v/>
          </cell>
          <cell r="AX128" t="str">
            <v/>
          </cell>
          <cell r="AY128" t="str">
            <v/>
          </cell>
          <cell r="AZ128" t="str">
            <v/>
          </cell>
          <cell r="BA128" t="str">
            <v/>
          </cell>
          <cell r="BB128" t="str">
            <v/>
          </cell>
          <cell r="BC128" t="str">
            <v/>
          </cell>
          <cell r="BD128" t="str">
            <v/>
          </cell>
          <cell r="BE128" t="str">
            <v/>
          </cell>
          <cell r="BF128">
            <v>49999.99</v>
          </cell>
          <cell r="BG128" t="str">
            <v/>
          </cell>
          <cell r="BH128" t="str">
            <v/>
          </cell>
          <cell r="BI128" t="str">
            <v/>
          </cell>
          <cell r="BJ128" t="str">
            <v/>
          </cell>
          <cell r="BK128" t="str">
            <v/>
          </cell>
        </row>
        <row r="129">
          <cell r="C129" t="str">
            <v>26268 24901</v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>
            <v>121236.15</v>
          </cell>
          <cell r="W129" t="str">
            <v/>
          </cell>
          <cell r="X129" t="str">
            <v/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/>
          </cell>
          <cell r="AD129" t="str">
            <v/>
          </cell>
          <cell r="AE129" t="str">
            <v/>
          </cell>
          <cell r="AF129" t="str">
            <v/>
          </cell>
          <cell r="AG129" t="str">
            <v/>
          </cell>
          <cell r="AH129" t="str">
            <v/>
          </cell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 t="str">
            <v/>
          </cell>
          <cell r="AN129" t="str">
            <v/>
          </cell>
          <cell r="AO129" t="str">
            <v/>
          </cell>
          <cell r="AP129" t="str">
            <v/>
          </cell>
          <cell r="AQ129" t="str">
            <v/>
          </cell>
          <cell r="AR129" t="str">
            <v/>
          </cell>
          <cell r="AS129" t="str">
            <v/>
          </cell>
          <cell r="AT129" t="str">
            <v/>
          </cell>
          <cell r="AU129" t="str">
            <v/>
          </cell>
          <cell r="AV129" t="str">
            <v/>
          </cell>
          <cell r="AW129" t="str">
            <v/>
          </cell>
          <cell r="AX129" t="str">
            <v/>
          </cell>
          <cell r="AY129" t="str">
            <v/>
          </cell>
          <cell r="AZ129" t="str">
            <v/>
          </cell>
          <cell r="BA129" t="str">
            <v/>
          </cell>
          <cell r="BB129" t="str">
            <v/>
          </cell>
          <cell r="BC129" t="str">
            <v/>
          </cell>
          <cell r="BD129" t="str">
            <v/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 t="str">
            <v/>
          </cell>
        </row>
        <row r="130">
          <cell r="C130" t="str">
            <v>26268 26101</v>
          </cell>
          <cell r="G130" t="str">
            <v/>
          </cell>
          <cell r="H130" t="str">
            <v/>
          </cell>
          <cell r="I130" t="str">
            <v/>
          </cell>
          <cell r="J130">
            <v>929989.91</v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 t="str">
            <v/>
          </cell>
          <cell r="X130" t="str">
            <v/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/>
          </cell>
          <cell r="AD130" t="str">
            <v/>
          </cell>
          <cell r="AE130" t="str">
            <v/>
          </cell>
          <cell r="AF130" t="str">
            <v/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 t="str">
            <v/>
          </cell>
          <cell r="AN130" t="str">
            <v/>
          </cell>
          <cell r="AO130" t="str">
            <v/>
          </cell>
          <cell r="AP130" t="str">
            <v/>
          </cell>
          <cell r="AQ130" t="str">
            <v/>
          </cell>
          <cell r="AR130" t="str">
            <v/>
          </cell>
          <cell r="AS130" t="str">
            <v/>
          </cell>
          <cell r="AT130" t="str">
            <v/>
          </cell>
          <cell r="AU130" t="str">
            <v/>
          </cell>
          <cell r="AV130" t="str">
            <v/>
          </cell>
          <cell r="AW130" t="str">
            <v/>
          </cell>
          <cell r="AX130" t="str">
            <v/>
          </cell>
          <cell r="AY130" t="str">
            <v/>
          </cell>
          <cell r="AZ130" t="str">
            <v/>
          </cell>
          <cell r="BA130" t="str">
            <v/>
          </cell>
          <cell r="BB130" t="str">
            <v/>
          </cell>
          <cell r="BC130" t="str">
            <v/>
          </cell>
          <cell r="BD130" t="str">
            <v/>
          </cell>
          <cell r="BE130" t="str">
            <v/>
          </cell>
          <cell r="BF130" t="str">
            <v/>
          </cell>
          <cell r="BG130" t="str">
            <v/>
          </cell>
          <cell r="BH130" t="str">
            <v/>
          </cell>
          <cell r="BI130" t="str">
            <v/>
          </cell>
          <cell r="BJ130" t="str">
            <v/>
          </cell>
          <cell r="BK130" t="str">
            <v/>
          </cell>
        </row>
        <row r="131">
          <cell r="C131" t="str">
            <v>26268 26268</v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>
            <v>46773.27</v>
          </cell>
          <cell r="AB131" t="str">
            <v/>
          </cell>
          <cell r="AC131" t="str">
            <v/>
          </cell>
          <cell r="AD131" t="str">
            <v/>
          </cell>
          <cell r="AE131" t="str">
            <v/>
          </cell>
          <cell r="AF131" t="str">
            <v/>
          </cell>
          <cell r="AG131" t="str">
            <v/>
          </cell>
          <cell r="AH131" t="str">
            <v/>
          </cell>
          <cell r="AI131" t="str">
            <v/>
          </cell>
          <cell r="AJ131" t="str">
            <v/>
          </cell>
          <cell r="AK131" t="str">
            <v/>
          </cell>
          <cell r="AL131" t="str">
            <v/>
          </cell>
          <cell r="AM131">
            <v>110000</v>
          </cell>
          <cell r="AN131" t="str">
            <v/>
          </cell>
          <cell r="AO131" t="str">
            <v/>
          </cell>
          <cell r="AP131" t="str">
            <v/>
          </cell>
          <cell r="AQ131" t="str">
            <v/>
          </cell>
          <cell r="AR131" t="str">
            <v/>
          </cell>
          <cell r="AS131" t="str">
            <v/>
          </cell>
          <cell r="AT131" t="str">
            <v/>
          </cell>
          <cell r="AU131" t="str">
            <v/>
          </cell>
          <cell r="AV131" t="str">
            <v/>
          </cell>
          <cell r="AW131" t="str">
            <v/>
          </cell>
          <cell r="AX131" t="str">
            <v/>
          </cell>
          <cell r="AY131" t="str">
            <v/>
          </cell>
          <cell r="AZ131" t="str">
            <v/>
          </cell>
          <cell r="BA131">
            <v>70000</v>
          </cell>
          <cell r="BB131" t="str">
            <v/>
          </cell>
          <cell r="BC131" t="str">
            <v/>
          </cell>
          <cell r="BD131" t="str">
            <v/>
          </cell>
          <cell r="BE131" t="str">
            <v/>
          </cell>
          <cell r="BF131">
            <v>444979.15</v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 t="str">
            <v/>
          </cell>
        </row>
        <row r="132">
          <cell r="C132" t="str">
            <v>26269 24901</v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>
            <v>675743.1</v>
          </cell>
          <cell r="W132" t="str">
            <v/>
          </cell>
          <cell r="X132" t="str">
            <v/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/>
          </cell>
          <cell r="AD132" t="str">
            <v/>
          </cell>
          <cell r="AE132" t="str">
            <v/>
          </cell>
          <cell r="AF132" t="str">
            <v/>
          </cell>
          <cell r="AG132" t="str">
            <v/>
          </cell>
          <cell r="AH132" t="str">
            <v/>
          </cell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 t="str">
            <v/>
          </cell>
          <cell r="AN132" t="str">
            <v/>
          </cell>
          <cell r="AO132" t="str">
            <v/>
          </cell>
          <cell r="AP132" t="str">
            <v/>
          </cell>
          <cell r="AQ132" t="str">
            <v/>
          </cell>
          <cell r="AR132" t="str">
            <v/>
          </cell>
          <cell r="AS132" t="str">
            <v/>
          </cell>
          <cell r="AT132" t="str">
            <v/>
          </cell>
          <cell r="AU132" t="str">
            <v/>
          </cell>
          <cell r="AV132" t="str">
            <v/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 t="str">
            <v/>
          </cell>
          <cell r="BB132" t="str">
            <v/>
          </cell>
          <cell r="BC132" t="str">
            <v/>
          </cell>
          <cell r="BD132" t="str">
            <v/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 t="str">
            <v/>
          </cell>
        </row>
        <row r="133">
          <cell r="C133" t="str">
            <v>26269 26101</v>
          </cell>
          <cell r="G133" t="str">
            <v/>
          </cell>
          <cell r="H133" t="str">
            <v/>
          </cell>
          <cell r="I133">
            <v>180026.6</v>
          </cell>
          <cell r="J133">
            <v>78370</v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 t="str">
            <v/>
          </cell>
          <cell r="X133" t="str">
            <v/>
          </cell>
          <cell r="Y133" t="str">
            <v/>
          </cell>
          <cell r="Z133" t="str">
            <v/>
          </cell>
          <cell r="AA133" t="str">
            <v/>
          </cell>
          <cell r="AB133" t="str">
            <v/>
          </cell>
          <cell r="AC133" t="str">
            <v/>
          </cell>
          <cell r="AD133" t="str">
            <v/>
          </cell>
          <cell r="AE133" t="str">
            <v/>
          </cell>
          <cell r="AF133" t="str">
            <v/>
          </cell>
          <cell r="AG133" t="str">
            <v/>
          </cell>
          <cell r="AH133" t="str">
            <v/>
          </cell>
          <cell r="AI133" t="str">
            <v/>
          </cell>
          <cell r="AJ133" t="str">
            <v/>
          </cell>
          <cell r="AK133" t="str">
            <v/>
          </cell>
          <cell r="AL133" t="str">
            <v/>
          </cell>
          <cell r="AM133" t="str">
            <v/>
          </cell>
          <cell r="AN133" t="str">
            <v/>
          </cell>
          <cell r="AO133" t="str">
            <v/>
          </cell>
          <cell r="AP133" t="str">
            <v/>
          </cell>
          <cell r="AQ133" t="str">
            <v/>
          </cell>
          <cell r="AR133" t="str">
            <v/>
          </cell>
          <cell r="AS133" t="str">
            <v/>
          </cell>
          <cell r="AT133" t="str">
            <v/>
          </cell>
          <cell r="AU133" t="str">
            <v/>
          </cell>
          <cell r="AV133" t="str">
            <v/>
          </cell>
          <cell r="AW133" t="str">
            <v/>
          </cell>
          <cell r="AX133" t="str">
            <v/>
          </cell>
          <cell r="AY133" t="str">
            <v/>
          </cell>
          <cell r="AZ133" t="str">
            <v/>
          </cell>
          <cell r="BA133" t="str">
            <v/>
          </cell>
          <cell r="BB133" t="str">
            <v/>
          </cell>
          <cell r="BC133" t="str">
            <v/>
          </cell>
          <cell r="BD133" t="str">
            <v/>
          </cell>
          <cell r="BE133" t="str">
            <v/>
          </cell>
          <cell r="BF133" t="str">
            <v/>
          </cell>
          <cell r="BG133" t="str">
            <v/>
          </cell>
          <cell r="BH133" t="str">
            <v/>
          </cell>
          <cell r="BI133" t="str">
            <v/>
          </cell>
          <cell r="BJ133" t="str">
            <v/>
          </cell>
          <cell r="BK133" t="str">
            <v/>
          </cell>
        </row>
        <row r="134">
          <cell r="C134" t="str">
            <v>26269 26269</v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 t="str">
            <v/>
          </cell>
          <cell r="X134" t="str">
            <v/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/>
          </cell>
          <cell r="AD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  <cell r="AN134" t="str">
            <v/>
          </cell>
          <cell r="AO134" t="str">
            <v/>
          </cell>
          <cell r="AP134" t="str">
            <v/>
          </cell>
          <cell r="AQ134" t="str">
            <v/>
          </cell>
          <cell r="AR134" t="str">
            <v/>
          </cell>
          <cell r="AS134" t="str">
            <v/>
          </cell>
          <cell r="AT134" t="str">
            <v/>
          </cell>
          <cell r="AU134" t="str">
            <v/>
          </cell>
          <cell r="AV134" t="str">
            <v/>
          </cell>
          <cell r="AW134" t="str">
            <v/>
          </cell>
          <cell r="AX134" t="str">
            <v/>
          </cell>
          <cell r="AY134" t="str">
            <v/>
          </cell>
          <cell r="AZ134">
            <v>49987.5</v>
          </cell>
          <cell r="BA134" t="str">
            <v/>
          </cell>
          <cell r="BB134" t="str">
            <v/>
          </cell>
          <cell r="BC134" t="str">
            <v/>
          </cell>
          <cell r="BD134" t="str">
            <v/>
          </cell>
          <cell r="BE134" t="str">
            <v/>
          </cell>
          <cell r="BF134">
            <v>192052</v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 t="str">
            <v/>
          </cell>
        </row>
        <row r="135">
          <cell r="C135" t="str">
            <v>26270 26101</v>
          </cell>
          <cell r="G135" t="str">
            <v/>
          </cell>
          <cell r="H135" t="str">
            <v/>
          </cell>
          <cell r="I135">
            <v>228997.99</v>
          </cell>
          <cell r="J135">
            <v>112673.94</v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 t="str">
            <v/>
          </cell>
          <cell r="X135" t="str">
            <v/>
          </cell>
          <cell r="Y135" t="str">
            <v/>
          </cell>
          <cell r="Z135" t="str">
            <v/>
          </cell>
          <cell r="AA135" t="str">
            <v/>
          </cell>
          <cell r="AB135" t="str">
            <v/>
          </cell>
          <cell r="AC135" t="str">
            <v/>
          </cell>
          <cell r="AD135" t="str">
            <v/>
          </cell>
          <cell r="AE135" t="str">
            <v/>
          </cell>
          <cell r="AF135" t="str">
            <v/>
          </cell>
          <cell r="AG135" t="str">
            <v/>
          </cell>
          <cell r="AH135" t="str">
            <v/>
          </cell>
          <cell r="AI135" t="str">
            <v/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  <cell r="AN135" t="str">
            <v/>
          </cell>
          <cell r="AO135" t="str">
            <v/>
          </cell>
          <cell r="AP135" t="str">
            <v/>
          </cell>
          <cell r="AQ135" t="str">
            <v/>
          </cell>
          <cell r="AR135" t="str">
            <v/>
          </cell>
          <cell r="AS135" t="str">
            <v/>
          </cell>
          <cell r="AT135" t="str">
            <v/>
          </cell>
          <cell r="AU135" t="str">
            <v/>
          </cell>
          <cell r="AV135" t="str">
            <v/>
          </cell>
          <cell r="AW135" t="str">
            <v/>
          </cell>
          <cell r="AX135" t="str">
            <v/>
          </cell>
          <cell r="AY135" t="str">
            <v/>
          </cell>
          <cell r="AZ135" t="str">
            <v/>
          </cell>
          <cell r="BA135" t="str">
            <v/>
          </cell>
          <cell r="BB135" t="str">
            <v/>
          </cell>
          <cell r="BC135" t="str">
            <v/>
          </cell>
          <cell r="BD135" t="str">
            <v/>
          </cell>
          <cell r="BE135" t="str">
            <v/>
          </cell>
          <cell r="BF135" t="str">
            <v/>
          </cell>
          <cell r="BG135" t="str">
            <v/>
          </cell>
          <cell r="BH135" t="str">
            <v/>
          </cell>
          <cell r="BI135" t="str">
            <v/>
          </cell>
          <cell r="BJ135" t="str">
            <v/>
          </cell>
          <cell r="BK135" t="str">
            <v/>
          </cell>
        </row>
        <row r="136">
          <cell r="C136" t="str">
            <v>26270 26270</v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 t="str">
            <v/>
          </cell>
          <cell r="X136" t="str">
            <v/>
          </cell>
          <cell r="Y136" t="str">
            <v/>
          </cell>
          <cell r="Z136" t="str">
            <v/>
          </cell>
          <cell r="AA136">
            <v>399804.5</v>
          </cell>
          <cell r="AB136" t="str">
            <v/>
          </cell>
          <cell r="AC136" t="str">
            <v/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>
            <v>1269634.04</v>
          </cell>
          <cell r="BB136" t="str">
            <v/>
          </cell>
          <cell r="BC136" t="str">
            <v/>
          </cell>
          <cell r="BD136" t="str">
            <v/>
          </cell>
          <cell r="BE136" t="str">
            <v/>
          </cell>
          <cell r="BF136">
            <v>980000</v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 t="str">
            <v/>
          </cell>
        </row>
        <row r="137">
          <cell r="C137" t="str">
            <v>26270 28233</v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 t="str">
            <v/>
          </cell>
          <cell r="X137" t="str">
            <v/>
          </cell>
          <cell r="Y137" t="str">
            <v/>
          </cell>
          <cell r="Z137" t="str">
            <v/>
          </cell>
          <cell r="AA137" t="str">
            <v/>
          </cell>
          <cell r="AB137" t="str">
            <v/>
          </cell>
          <cell r="AC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AT137" t="str">
            <v/>
          </cell>
          <cell r="AU137" t="str">
            <v/>
          </cell>
          <cell r="AV137" t="str">
            <v/>
          </cell>
          <cell r="AW137" t="str">
            <v/>
          </cell>
          <cell r="AX137" t="str">
            <v/>
          </cell>
          <cell r="AY137" t="str">
            <v/>
          </cell>
          <cell r="AZ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>
            <v>61717.04</v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 t="str">
            <v/>
          </cell>
        </row>
        <row r="138">
          <cell r="C138" t="str">
            <v>26270 36901</v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/>
          </cell>
          <cell r="AD138" t="str">
            <v/>
          </cell>
          <cell r="AE138" t="str">
            <v/>
          </cell>
          <cell r="AF138" t="str">
            <v/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  <cell r="AN138" t="str">
            <v/>
          </cell>
          <cell r="AO138" t="str">
            <v/>
          </cell>
          <cell r="AP138" t="str">
            <v/>
          </cell>
          <cell r="AQ138" t="str">
            <v/>
          </cell>
          <cell r="AR138">
            <v>1091472.3500000001</v>
          </cell>
          <cell r="AS138" t="str">
            <v/>
          </cell>
          <cell r="AT138" t="str">
            <v/>
          </cell>
          <cell r="AU138" t="str">
            <v/>
          </cell>
          <cell r="AV138" t="str">
            <v/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 t="str">
            <v/>
          </cell>
          <cell r="BD138" t="str">
            <v/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>
            <v>920777.23</v>
          </cell>
        </row>
        <row r="139">
          <cell r="C139" t="str">
            <v>26270 44101</v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 t="str">
            <v/>
          </cell>
          <cell r="X139" t="str">
            <v/>
          </cell>
          <cell r="Y139" t="str">
            <v/>
          </cell>
          <cell r="Z139" t="str">
            <v/>
          </cell>
          <cell r="AA139" t="str">
            <v/>
          </cell>
          <cell r="AB139" t="str">
            <v/>
          </cell>
          <cell r="AC139" t="str">
            <v/>
          </cell>
          <cell r="AD139" t="str">
            <v/>
          </cell>
          <cell r="AE139" t="str">
            <v/>
          </cell>
          <cell r="AF139" t="str">
            <v/>
          </cell>
          <cell r="AG139" t="str">
            <v/>
          </cell>
          <cell r="AH139" t="str">
            <v/>
          </cell>
          <cell r="AI139" t="str">
            <v/>
          </cell>
          <cell r="AJ139">
            <v>4562</v>
          </cell>
          <cell r="AK139" t="str">
            <v/>
          </cell>
          <cell r="AL139" t="str">
            <v/>
          </cell>
          <cell r="AM139" t="str">
            <v/>
          </cell>
          <cell r="AN139" t="str">
            <v/>
          </cell>
          <cell r="AO139" t="str">
            <v/>
          </cell>
          <cell r="AP139" t="str">
            <v/>
          </cell>
          <cell r="AQ139" t="str">
            <v/>
          </cell>
          <cell r="AR139" t="str">
            <v/>
          </cell>
          <cell r="AS139" t="str">
            <v/>
          </cell>
          <cell r="AT139" t="str">
            <v/>
          </cell>
          <cell r="AU139" t="str">
            <v/>
          </cell>
          <cell r="AV139" t="str">
            <v/>
          </cell>
          <cell r="AW139" t="str">
            <v/>
          </cell>
          <cell r="AX139" t="str">
            <v/>
          </cell>
          <cell r="AY139" t="str">
            <v/>
          </cell>
          <cell r="AZ139" t="str">
            <v/>
          </cell>
          <cell r="BA139" t="str">
            <v/>
          </cell>
          <cell r="BB139" t="str">
            <v/>
          </cell>
          <cell r="BC139" t="str">
            <v/>
          </cell>
          <cell r="BD139" t="str">
            <v/>
          </cell>
          <cell r="BE139" t="str">
            <v/>
          </cell>
          <cell r="BF139" t="str">
            <v/>
          </cell>
          <cell r="BG139" t="str">
            <v/>
          </cell>
          <cell r="BH139" t="str">
            <v/>
          </cell>
          <cell r="BI139" t="str">
            <v/>
          </cell>
          <cell r="BJ139" t="str">
            <v/>
          </cell>
          <cell r="BK139" t="str">
            <v/>
          </cell>
        </row>
        <row r="140">
          <cell r="C140" t="str">
            <v>26271 22202</v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 t="str">
            <v/>
          </cell>
          <cell r="X140">
            <v>8988</v>
          </cell>
          <cell r="Y140" t="str">
            <v/>
          </cell>
          <cell r="Z140" t="str">
            <v/>
          </cell>
          <cell r="AA140" t="str">
            <v/>
          </cell>
          <cell r="AB140" t="str">
            <v/>
          </cell>
          <cell r="AC140" t="str">
            <v/>
          </cell>
          <cell r="AD140" t="str">
            <v/>
          </cell>
          <cell r="AE140" t="str">
            <v/>
          </cell>
          <cell r="AF140" t="str">
            <v/>
          </cell>
          <cell r="AG140" t="str">
            <v/>
          </cell>
          <cell r="AH140" t="str">
            <v/>
          </cell>
          <cell r="AI140" t="str">
            <v/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  <cell r="AN140" t="str">
            <v/>
          </cell>
          <cell r="AO140" t="str">
            <v/>
          </cell>
          <cell r="AP140" t="str">
            <v/>
          </cell>
          <cell r="AQ140" t="str">
            <v/>
          </cell>
          <cell r="AR140" t="str">
            <v/>
          </cell>
          <cell r="AS140" t="str">
            <v/>
          </cell>
          <cell r="AT140" t="str">
            <v/>
          </cell>
          <cell r="AU140" t="str">
            <v/>
          </cell>
          <cell r="AV140" t="str">
            <v/>
          </cell>
          <cell r="AW140" t="str">
            <v/>
          </cell>
          <cell r="AX140" t="str">
            <v/>
          </cell>
          <cell r="AY140" t="str">
            <v/>
          </cell>
          <cell r="AZ140" t="str">
            <v/>
          </cell>
          <cell r="BA140" t="str">
            <v/>
          </cell>
          <cell r="BB140" t="str">
            <v/>
          </cell>
          <cell r="BC140" t="str">
            <v/>
          </cell>
          <cell r="BD140">
            <v>19909.34</v>
          </cell>
          <cell r="BE140" t="str">
            <v/>
          </cell>
          <cell r="BF140" t="str">
            <v/>
          </cell>
          <cell r="BG140" t="str">
            <v/>
          </cell>
          <cell r="BH140" t="str">
            <v/>
          </cell>
          <cell r="BI140" t="str">
            <v/>
          </cell>
          <cell r="BJ140" t="str">
            <v/>
          </cell>
          <cell r="BK140" t="str">
            <v/>
          </cell>
        </row>
        <row r="141">
          <cell r="C141" t="str">
            <v>26271 24901</v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311346.25</v>
          </cell>
          <cell r="X141" t="str">
            <v/>
          </cell>
          <cell r="Y141" t="str">
            <v/>
          </cell>
          <cell r="Z141" t="str">
            <v/>
          </cell>
          <cell r="AA141" t="str">
            <v/>
          </cell>
          <cell r="AB141" t="str">
            <v/>
          </cell>
          <cell r="AC141" t="str">
            <v/>
          </cell>
          <cell r="AD141" t="str">
            <v/>
          </cell>
          <cell r="AE141" t="str">
            <v/>
          </cell>
          <cell r="AF141" t="str">
            <v/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  <cell r="AN141" t="str">
            <v/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 t="str">
            <v/>
          </cell>
          <cell r="AV141" t="str">
            <v/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 t="str">
            <v/>
          </cell>
          <cell r="BC141">
            <v>24750</v>
          </cell>
          <cell r="BD141" t="str">
            <v/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 t="str">
            <v/>
          </cell>
        </row>
        <row r="142">
          <cell r="C142" t="str">
            <v>26271 26101</v>
          </cell>
          <cell r="G142" t="str">
            <v/>
          </cell>
          <cell r="H142" t="str">
            <v/>
          </cell>
          <cell r="I142">
            <v>162393.59</v>
          </cell>
          <cell r="J142">
            <v>482992.04</v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 t="str">
            <v/>
          </cell>
          <cell r="X142" t="str">
            <v/>
          </cell>
          <cell r="Y142" t="str">
            <v/>
          </cell>
          <cell r="Z142" t="str">
            <v/>
          </cell>
          <cell r="AA142" t="str">
            <v/>
          </cell>
          <cell r="AB142" t="str">
            <v/>
          </cell>
          <cell r="AC142" t="str">
            <v/>
          </cell>
          <cell r="AD142" t="str">
            <v/>
          </cell>
          <cell r="AE142" t="str">
            <v/>
          </cell>
          <cell r="AF142" t="str">
            <v/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  <cell r="AN142" t="str">
            <v/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 t="str">
            <v/>
          </cell>
          <cell r="AV142" t="str">
            <v/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 t="str">
            <v/>
          </cell>
          <cell r="BD142" t="str">
            <v/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</row>
        <row r="143">
          <cell r="C143" t="str">
            <v>26271 26271</v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 t="str">
            <v/>
          </cell>
          <cell r="X143" t="str">
            <v/>
          </cell>
          <cell r="Y143" t="str">
            <v/>
          </cell>
          <cell r="Z143" t="str">
            <v/>
          </cell>
          <cell r="AA143" t="str">
            <v/>
          </cell>
          <cell r="AB143" t="str">
            <v/>
          </cell>
          <cell r="AC143" t="str">
            <v/>
          </cell>
          <cell r="AD143" t="str">
            <v/>
          </cell>
          <cell r="AE143" t="str">
            <v/>
          </cell>
          <cell r="AF143" t="str">
            <v/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  <cell r="AN143" t="str">
            <v/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 t="str">
            <v/>
          </cell>
          <cell r="AV143" t="str">
            <v/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 t="str">
            <v/>
          </cell>
          <cell r="BD143" t="str">
            <v/>
          </cell>
          <cell r="BE143" t="str">
            <v/>
          </cell>
          <cell r="BF143">
            <v>4455592</v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 t="str">
            <v/>
          </cell>
        </row>
        <row r="144">
          <cell r="C144" t="str">
            <v>26271 36901</v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>
            <v>887500</v>
          </cell>
          <cell r="V144" t="str">
            <v/>
          </cell>
          <cell r="W144" t="str">
            <v/>
          </cell>
          <cell r="X144" t="str">
            <v/>
          </cell>
          <cell r="Y144" t="str">
            <v/>
          </cell>
          <cell r="Z144" t="str">
            <v/>
          </cell>
          <cell r="AA144" t="str">
            <v/>
          </cell>
          <cell r="AB144" t="str">
            <v/>
          </cell>
          <cell r="AC144" t="str">
            <v/>
          </cell>
          <cell r="AD144" t="str">
            <v/>
          </cell>
          <cell r="AE144" t="str">
            <v/>
          </cell>
          <cell r="AF144" t="str">
            <v/>
          </cell>
          <cell r="AG144" t="str">
            <v/>
          </cell>
          <cell r="AH144" t="str">
            <v/>
          </cell>
          <cell r="AI144" t="str">
            <v/>
          </cell>
          <cell r="AJ144" t="str">
            <v/>
          </cell>
          <cell r="AK144" t="str">
            <v/>
          </cell>
          <cell r="AL144" t="str">
            <v/>
          </cell>
          <cell r="AM144" t="str">
            <v/>
          </cell>
          <cell r="AN144" t="str">
            <v/>
          </cell>
          <cell r="AO144" t="str">
            <v/>
          </cell>
          <cell r="AP144" t="str">
            <v/>
          </cell>
          <cell r="AQ144" t="str">
            <v/>
          </cell>
          <cell r="AR144" t="str">
            <v/>
          </cell>
          <cell r="AS144" t="str">
            <v/>
          </cell>
          <cell r="AT144" t="str">
            <v/>
          </cell>
          <cell r="AU144" t="str">
            <v/>
          </cell>
          <cell r="AV144" t="str">
            <v/>
          </cell>
          <cell r="AW144" t="str">
            <v/>
          </cell>
          <cell r="AX144" t="str">
            <v/>
          </cell>
          <cell r="AY144" t="str">
            <v/>
          </cell>
          <cell r="AZ144" t="str">
            <v/>
          </cell>
          <cell r="BA144" t="str">
            <v/>
          </cell>
          <cell r="BB144" t="str">
            <v/>
          </cell>
          <cell r="BC144" t="str">
            <v/>
          </cell>
          <cell r="BD144" t="str">
            <v/>
          </cell>
          <cell r="BE144" t="str">
            <v/>
          </cell>
          <cell r="BF144" t="str">
            <v/>
          </cell>
          <cell r="BG144" t="str">
            <v/>
          </cell>
          <cell r="BH144" t="str">
            <v/>
          </cell>
          <cell r="BI144" t="str">
            <v/>
          </cell>
          <cell r="BJ144">
            <v>2500000</v>
          </cell>
          <cell r="BK144" t="str">
            <v/>
          </cell>
        </row>
        <row r="145">
          <cell r="C145" t="str">
            <v>26272 26101</v>
          </cell>
          <cell r="G145" t="str">
            <v/>
          </cell>
          <cell r="H145" t="str">
            <v/>
          </cell>
          <cell r="I145">
            <v>265974.59999999998</v>
          </cell>
          <cell r="J145">
            <v>93885.3</v>
          </cell>
          <cell r="K145" t="str">
            <v/>
          </cell>
          <cell r="L145">
            <v>24078</v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 t="str">
            <v/>
          </cell>
          <cell r="X145" t="str">
            <v/>
          </cell>
          <cell r="Y145" t="str">
            <v/>
          </cell>
          <cell r="Z145" t="str">
            <v/>
          </cell>
          <cell r="AA145" t="str">
            <v/>
          </cell>
          <cell r="AB145" t="str">
            <v/>
          </cell>
          <cell r="AC145" t="str">
            <v/>
          </cell>
          <cell r="AD145" t="str">
            <v/>
          </cell>
          <cell r="AE145" t="str">
            <v/>
          </cell>
          <cell r="AF145" t="str">
            <v/>
          </cell>
          <cell r="AG145" t="str">
            <v/>
          </cell>
          <cell r="AH145" t="str">
            <v/>
          </cell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 t="str">
            <v/>
          </cell>
          <cell r="AN145" t="str">
            <v/>
          </cell>
          <cell r="AO145" t="str">
            <v/>
          </cell>
          <cell r="AP145" t="str">
            <v/>
          </cell>
          <cell r="AQ145" t="str">
            <v/>
          </cell>
          <cell r="AR145" t="str">
            <v/>
          </cell>
          <cell r="AS145" t="str">
            <v/>
          </cell>
          <cell r="AT145" t="str">
            <v/>
          </cell>
          <cell r="AU145" t="str">
            <v/>
          </cell>
          <cell r="AV145" t="str">
            <v/>
          </cell>
          <cell r="AW145" t="str">
            <v/>
          </cell>
          <cell r="AX145" t="str">
            <v/>
          </cell>
          <cell r="AY145" t="str">
            <v/>
          </cell>
          <cell r="AZ145" t="str">
            <v/>
          </cell>
          <cell r="BA145" t="str">
            <v/>
          </cell>
          <cell r="BB145" t="str">
            <v/>
          </cell>
          <cell r="BC145" t="str">
            <v/>
          </cell>
          <cell r="BD145" t="str">
            <v/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 t="str">
            <v/>
          </cell>
        </row>
        <row r="146">
          <cell r="C146" t="str">
            <v>26272 26272</v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 t="str">
            <v/>
          </cell>
          <cell r="X146" t="str">
            <v/>
          </cell>
          <cell r="Y146" t="str">
            <v/>
          </cell>
          <cell r="Z146" t="str">
            <v/>
          </cell>
          <cell r="AA146">
            <v>49993.39</v>
          </cell>
          <cell r="AB146" t="str">
            <v/>
          </cell>
          <cell r="AC146" t="str">
            <v/>
          </cell>
          <cell r="AD146" t="str">
            <v/>
          </cell>
          <cell r="AE146" t="str">
            <v/>
          </cell>
          <cell r="AF146" t="str">
            <v/>
          </cell>
          <cell r="AG146" t="str">
            <v/>
          </cell>
          <cell r="AH146" t="str">
            <v/>
          </cell>
          <cell r="AI146" t="str">
            <v/>
          </cell>
          <cell r="AJ146" t="str">
            <v/>
          </cell>
          <cell r="AK146" t="str">
            <v/>
          </cell>
          <cell r="AL146" t="str">
            <v/>
          </cell>
          <cell r="AM146" t="str">
            <v/>
          </cell>
          <cell r="AN146" t="str">
            <v/>
          </cell>
          <cell r="AO146" t="str">
            <v/>
          </cell>
          <cell r="AP146" t="str">
            <v/>
          </cell>
          <cell r="AQ146" t="str">
            <v/>
          </cell>
          <cell r="AR146" t="str">
            <v/>
          </cell>
          <cell r="AS146" t="str">
            <v/>
          </cell>
          <cell r="AT146" t="str">
            <v/>
          </cell>
          <cell r="AU146" t="str">
            <v/>
          </cell>
          <cell r="AV146" t="str">
            <v/>
          </cell>
          <cell r="AW146" t="str">
            <v/>
          </cell>
          <cell r="AX146" t="str">
            <v/>
          </cell>
          <cell r="AY146" t="str">
            <v/>
          </cell>
          <cell r="AZ146" t="str">
            <v/>
          </cell>
          <cell r="BA146" t="str">
            <v/>
          </cell>
          <cell r="BB146" t="str">
            <v/>
          </cell>
          <cell r="BC146" t="str">
            <v/>
          </cell>
          <cell r="BD146" t="str">
            <v/>
          </cell>
          <cell r="BE146" t="str">
            <v/>
          </cell>
          <cell r="BF146">
            <v>319999.32</v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 t="str">
            <v/>
          </cell>
        </row>
        <row r="147">
          <cell r="C147" t="str">
            <v>26272 36901</v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 t="str">
            <v/>
          </cell>
          <cell r="X147" t="str">
            <v/>
          </cell>
          <cell r="Y147" t="str">
            <v/>
          </cell>
          <cell r="Z147" t="str">
            <v/>
          </cell>
          <cell r="AA147" t="str">
            <v/>
          </cell>
          <cell r="AB147" t="str">
            <v/>
          </cell>
          <cell r="AC147" t="str">
            <v/>
          </cell>
          <cell r="AD147" t="str">
            <v/>
          </cell>
          <cell r="AE147" t="str">
            <v/>
          </cell>
          <cell r="AF147" t="str">
            <v/>
          </cell>
          <cell r="AG147" t="str">
            <v/>
          </cell>
          <cell r="AH147" t="str">
            <v/>
          </cell>
          <cell r="AI147" t="str">
            <v/>
          </cell>
          <cell r="AJ147" t="str">
            <v/>
          </cell>
          <cell r="AK147" t="str">
            <v/>
          </cell>
          <cell r="AL147" t="str">
            <v/>
          </cell>
          <cell r="AM147" t="str">
            <v/>
          </cell>
          <cell r="AN147" t="str">
            <v/>
          </cell>
          <cell r="AO147" t="str">
            <v/>
          </cell>
          <cell r="AP147" t="str">
            <v/>
          </cell>
          <cell r="AQ147" t="str">
            <v/>
          </cell>
          <cell r="AR147" t="str">
            <v/>
          </cell>
          <cell r="AS147" t="str">
            <v/>
          </cell>
          <cell r="AT147" t="str">
            <v/>
          </cell>
          <cell r="AU147" t="str">
            <v/>
          </cell>
          <cell r="AV147" t="str">
            <v/>
          </cell>
          <cell r="AW147" t="str">
            <v/>
          </cell>
          <cell r="AX147" t="str">
            <v/>
          </cell>
          <cell r="AY147" t="str">
            <v/>
          </cell>
          <cell r="AZ147" t="str">
            <v/>
          </cell>
          <cell r="BA147" t="str">
            <v/>
          </cell>
          <cell r="BB147" t="str">
            <v/>
          </cell>
          <cell r="BC147" t="str">
            <v/>
          </cell>
          <cell r="BD147" t="str">
            <v/>
          </cell>
          <cell r="BE147" t="str">
            <v/>
          </cell>
          <cell r="BF147" t="str">
            <v/>
          </cell>
          <cell r="BG147" t="str">
            <v/>
          </cell>
          <cell r="BH147">
            <v>1192096.49</v>
          </cell>
          <cell r="BI147" t="str">
            <v/>
          </cell>
          <cell r="BJ147" t="str">
            <v/>
          </cell>
          <cell r="BK147" t="str">
            <v/>
          </cell>
        </row>
        <row r="148">
          <cell r="C148" t="str">
            <v>26273 26101</v>
          </cell>
          <cell r="G148" t="str">
            <v/>
          </cell>
          <cell r="H148" t="str">
            <v/>
          </cell>
          <cell r="I148">
            <v>207589.98</v>
          </cell>
          <cell r="J148">
            <v>646104</v>
          </cell>
          <cell r="K148" t="str">
            <v/>
          </cell>
          <cell r="L148">
            <v>29411.759999999998</v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 t="str">
            <v/>
          </cell>
          <cell r="X148" t="str">
            <v/>
          </cell>
          <cell r="Y148" t="str">
            <v/>
          </cell>
          <cell r="Z148" t="str">
            <v/>
          </cell>
          <cell r="AA148" t="str">
            <v/>
          </cell>
          <cell r="AB148" t="str">
            <v/>
          </cell>
          <cell r="AC148" t="str">
            <v/>
          </cell>
          <cell r="AD148" t="str">
            <v/>
          </cell>
          <cell r="AE148" t="str">
            <v/>
          </cell>
          <cell r="AF148" t="str">
            <v/>
          </cell>
          <cell r="AG148" t="str">
            <v/>
          </cell>
          <cell r="AH148" t="str">
            <v/>
          </cell>
          <cell r="AI148" t="str">
            <v/>
          </cell>
          <cell r="AJ148" t="str">
            <v/>
          </cell>
          <cell r="AK148" t="str">
            <v/>
          </cell>
          <cell r="AL148" t="str">
            <v/>
          </cell>
          <cell r="AM148" t="str">
            <v/>
          </cell>
          <cell r="AN148" t="str">
            <v/>
          </cell>
          <cell r="AO148" t="str">
            <v/>
          </cell>
          <cell r="AP148" t="str">
            <v/>
          </cell>
          <cell r="AQ148" t="str">
            <v/>
          </cell>
          <cell r="AR148" t="str">
            <v/>
          </cell>
          <cell r="AS148" t="str">
            <v/>
          </cell>
          <cell r="AT148" t="str">
            <v/>
          </cell>
          <cell r="AU148" t="str">
            <v/>
          </cell>
          <cell r="AV148" t="str">
            <v/>
          </cell>
          <cell r="AW148" t="str">
            <v/>
          </cell>
          <cell r="AX148" t="str">
            <v/>
          </cell>
          <cell r="AY148" t="str">
            <v/>
          </cell>
          <cell r="AZ148" t="str">
            <v/>
          </cell>
          <cell r="BA148" t="str">
            <v/>
          </cell>
          <cell r="BB148" t="str">
            <v/>
          </cell>
          <cell r="BC148" t="str">
            <v/>
          </cell>
          <cell r="BD148" t="str">
            <v/>
          </cell>
          <cell r="BE148" t="str">
            <v/>
          </cell>
          <cell r="BF148" t="str">
            <v/>
          </cell>
          <cell r="BG148" t="str">
            <v/>
          </cell>
          <cell r="BH148" t="str">
            <v/>
          </cell>
          <cell r="BI148" t="str">
            <v/>
          </cell>
          <cell r="BJ148" t="str">
            <v/>
          </cell>
          <cell r="BK148" t="str">
            <v/>
          </cell>
        </row>
        <row r="149">
          <cell r="C149" t="str">
            <v>26273 26273</v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 t="str">
            <v/>
          </cell>
          <cell r="X149" t="str">
            <v/>
          </cell>
          <cell r="Y149" t="str">
            <v/>
          </cell>
          <cell r="Z149" t="str">
            <v/>
          </cell>
          <cell r="AA149">
            <v>19202.7</v>
          </cell>
          <cell r="AB149" t="str">
            <v/>
          </cell>
          <cell r="AC149" t="str">
            <v/>
          </cell>
          <cell r="AD149" t="str">
            <v/>
          </cell>
          <cell r="AE149" t="str">
            <v/>
          </cell>
          <cell r="AF149" t="str">
            <v/>
          </cell>
          <cell r="AG149" t="str">
            <v/>
          </cell>
          <cell r="AH149" t="str">
            <v/>
          </cell>
          <cell r="AI149" t="str">
            <v/>
          </cell>
          <cell r="AJ149" t="str">
            <v/>
          </cell>
          <cell r="AK149">
            <v>34332.800000000003</v>
          </cell>
          <cell r="AL149" t="str">
            <v/>
          </cell>
          <cell r="AM149" t="str">
            <v/>
          </cell>
          <cell r="AN149" t="str">
            <v/>
          </cell>
          <cell r="AO149" t="str">
            <v/>
          </cell>
          <cell r="AP149" t="str">
            <v/>
          </cell>
          <cell r="AQ149" t="str">
            <v/>
          </cell>
          <cell r="AR149" t="str">
            <v/>
          </cell>
          <cell r="AS149" t="str">
            <v/>
          </cell>
          <cell r="AT149" t="str">
            <v/>
          </cell>
          <cell r="AU149" t="str">
            <v/>
          </cell>
          <cell r="AV149" t="str">
            <v/>
          </cell>
          <cell r="AW149" t="str">
            <v/>
          </cell>
          <cell r="AX149" t="str">
            <v/>
          </cell>
          <cell r="AY149" t="str">
            <v/>
          </cell>
          <cell r="AZ149" t="str">
            <v/>
          </cell>
          <cell r="BA149" t="str">
            <v/>
          </cell>
          <cell r="BB149" t="str">
            <v/>
          </cell>
          <cell r="BC149" t="str">
            <v/>
          </cell>
          <cell r="BD149" t="str">
            <v/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 t="str">
            <v/>
          </cell>
        </row>
        <row r="150">
          <cell r="C150" t="str">
            <v>26273 36901</v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 t="str">
            <v/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  <cell r="AB150" t="str">
            <v/>
          </cell>
          <cell r="AC150" t="str">
            <v/>
          </cell>
          <cell r="AD150" t="str">
            <v/>
          </cell>
          <cell r="AE150" t="str">
            <v/>
          </cell>
          <cell r="AF150" t="str">
            <v/>
          </cell>
          <cell r="AG150" t="str">
            <v/>
          </cell>
          <cell r="AH150" t="str">
            <v/>
          </cell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 t="str">
            <v/>
          </cell>
          <cell r="AN150" t="str">
            <v/>
          </cell>
          <cell r="AO150" t="str">
            <v/>
          </cell>
          <cell r="AP150" t="str">
            <v/>
          </cell>
          <cell r="AQ150" t="str">
            <v/>
          </cell>
          <cell r="AR150" t="str">
            <v/>
          </cell>
          <cell r="AS150" t="str">
            <v/>
          </cell>
          <cell r="AT150" t="str">
            <v/>
          </cell>
          <cell r="AU150" t="str">
            <v/>
          </cell>
          <cell r="AV150">
            <v>9699.52</v>
          </cell>
          <cell r="AW150" t="str">
            <v/>
          </cell>
          <cell r="AX150" t="str">
            <v/>
          </cell>
          <cell r="AY150" t="str">
            <v/>
          </cell>
          <cell r="AZ150" t="str">
            <v/>
          </cell>
          <cell r="BA150" t="str">
            <v/>
          </cell>
          <cell r="BB150" t="str">
            <v/>
          </cell>
          <cell r="BC150" t="str">
            <v/>
          </cell>
          <cell r="BD150" t="str">
            <v/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 t="str">
            <v/>
          </cell>
        </row>
        <row r="151">
          <cell r="C151" t="str">
            <v>26274 26101</v>
          </cell>
          <cell r="G151" t="str">
            <v/>
          </cell>
          <cell r="H151" t="str">
            <v/>
          </cell>
          <cell r="I151">
            <v>365592.24</v>
          </cell>
          <cell r="J151">
            <v>161115.9</v>
          </cell>
          <cell r="K151" t="str">
            <v/>
          </cell>
          <cell r="L151">
            <v>25566.01</v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 t="str">
            <v/>
          </cell>
          <cell r="X151" t="str">
            <v/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/>
          </cell>
          <cell r="AD151" t="str">
            <v/>
          </cell>
          <cell r="AE151" t="str">
            <v/>
          </cell>
          <cell r="AF151" t="str">
            <v/>
          </cell>
          <cell r="AG151" t="str">
            <v/>
          </cell>
          <cell r="AH151" t="str">
            <v/>
          </cell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 t="str">
            <v/>
          </cell>
          <cell r="AN151" t="str">
            <v/>
          </cell>
          <cell r="AO151" t="str">
            <v/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 t="str">
            <v/>
          </cell>
          <cell r="AV151" t="str">
            <v/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 t="str">
            <v/>
          </cell>
          <cell r="BC151" t="str">
            <v/>
          </cell>
          <cell r="BD151" t="str">
            <v/>
          </cell>
          <cell r="BE151" t="str">
            <v/>
          </cell>
          <cell r="BF151" t="str">
            <v/>
          </cell>
          <cell r="BG151" t="str">
            <v/>
          </cell>
          <cell r="BH151" t="str">
            <v/>
          </cell>
          <cell r="BI151" t="str">
            <v/>
          </cell>
          <cell r="BJ151" t="str">
            <v/>
          </cell>
          <cell r="BK151" t="str">
            <v/>
          </cell>
        </row>
        <row r="152">
          <cell r="C152" t="str">
            <v>26274 26274</v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  <cell r="AA152">
            <v>249965.74</v>
          </cell>
          <cell r="AB152" t="str">
            <v/>
          </cell>
          <cell r="AC152" t="str">
            <v/>
          </cell>
          <cell r="AD152" t="str">
            <v/>
          </cell>
          <cell r="AE152" t="str">
            <v/>
          </cell>
          <cell r="AF152" t="str">
            <v/>
          </cell>
          <cell r="AG152" t="str">
            <v/>
          </cell>
          <cell r="AH152" t="str">
            <v/>
          </cell>
          <cell r="AI152" t="str">
            <v/>
          </cell>
          <cell r="AJ152" t="str">
            <v/>
          </cell>
          <cell r="AK152">
            <v>100000</v>
          </cell>
          <cell r="AL152" t="str">
            <v/>
          </cell>
          <cell r="AM152" t="str">
            <v/>
          </cell>
          <cell r="AN152" t="str">
            <v/>
          </cell>
          <cell r="AO152" t="str">
            <v/>
          </cell>
          <cell r="AP152" t="str">
            <v/>
          </cell>
          <cell r="AQ152" t="str">
            <v/>
          </cell>
          <cell r="AR152" t="str">
            <v/>
          </cell>
          <cell r="AS152" t="str">
            <v/>
          </cell>
          <cell r="AT152" t="str">
            <v/>
          </cell>
          <cell r="AU152" t="str">
            <v/>
          </cell>
          <cell r="AV152" t="str">
            <v/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>
            <v>150000</v>
          </cell>
          <cell r="BB152" t="str">
            <v/>
          </cell>
          <cell r="BC152" t="str">
            <v/>
          </cell>
          <cell r="BD152" t="str">
            <v/>
          </cell>
          <cell r="BE152" t="str">
            <v/>
          </cell>
          <cell r="BF152">
            <v>1100000</v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 t="str">
            <v/>
          </cell>
        </row>
        <row r="153">
          <cell r="C153" t="str">
            <v>26274 36901</v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 t="str">
            <v/>
          </cell>
          <cell r="AF153" t="str">
            <v/>
          </cell>
          <cell r="AG153" t="str">
            <v/>
          </cell>
          <cell r="AH153" t="str">
            <v/>
          </cell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 t="str">
            <v/>
          </cell>
          <cell r="AN153" t="str">
            <v/>
          </cell>
          <cell r="AO153" t="str">
            <v/>
          </cell>
          <cell r="AP153" t="str">
            <v/>
          </cell>
          <cell r="AQ153" t="str">
            <v/>
          </cell>
          <cell r="AR153" t="str">
            <v/>
          </cell>
          <cell r="AS153">
            <v>8139.27</v>
          </cell>
          <cell r="AT153" t="str">
            <v/>
          </cell>
          <cell r="AU153" t="str">
            <v/>
          </cell>
          <cell r="AV153" t="str">
            <v/>
          </cell>
          <cell r="AW153" t="str">
            <v/>
          </cell>
          <cell r="AX153" t="str">
            <v/>
          </cell>
          <cell r="AY153" t="str">
            <v/>
          </cell>
          <cell r="AZ153" t="str">
            <v/>
          </cell>
          <cell r="BA153" t="str">
            <v/>
          </cell>
          <cell r="BB153" t="str">
            <v/>
          </cell>
          <cell r="BC153" t="str">
            <v/>
          </cell>
          <cell r="BD153" t="str">
            <v/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 t="str">
            <v/>
          </cell>
        </row>
        <row r="154">
          <cell r="C154" t="str">
            <v>26275 26101</v>
          </cell>
          <cell r="G154" t="str">
            <v/>
          </cell>
          <cell r="H154" t="str">
            <v/>
          </cell>
          <cell r="I154" t="str">
            <v/>
          </cell>
          <cell r="J154">
            <v>59409</v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 t="str">
            <v/>
          </cell>
          <cell r="X154" t="str">
            <v/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/>
          </cell>
          <cell r="AD154" t="str">
            <v/>
          </cell>
          <cell r="AE154" t="str">
            <v/>
          </cell>
          <cell r="AF154" t="str">
            <v/>
          </cell>
          <cell r="AG154" t="str">
            <v/>
          </cell>
          <cell r="AH154" t="str">
            <v/>
          </cell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>
            <v>80000</v>
          </cell>
          <cell r="AN154" t="str">
            <v/>
          </cell>
          <cell r="AO154" t="str">
            <v/>
          </cell>
          <cell r="AP154" t="str">
            <v/>
          </cell>
          <cell r="AQ154" t="str">
            <v/>
          </cell>
          <cell r="AR154" t="str">
            <v/>
          </cell>
          <cell r="AS154" t="str">
            <v/>
          </cell>
          <cell r="AT154" t="str">
            <v/>
          </cell>
          <cell r="AU154" t="str">
            <v/>
          </cell>
          <cell r="AV154" t="str">
            <v/>
          </cell>
          <cell r="AW154" t="str">
            <v/>
          </cell>
          <cell r="AX154" t="str">
            <v/>
          </cell>
          <cell r="AY154" t="str">
            <v/>
          </cell>
          <cell r="AZ154" t="str">
            <v/>
          </cell>
          <cell r="BA154" t="str">
            <v/>
          </cell>
          <cell r="BB154" t="str">
            <v/>
          </cell>
          <cell r="BC154" t="str">
            <v/>
          </cell>
          <cell r="BD154" t="str">
            <v/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 t="str">
            <v/>
          </cell>
        </row>
        <row r="155">
          <cell r="C155" t="str">
            <v>26275 26275</v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 t="str">
            <v/>
          </cell>
          <cell r="X155" t="str">
            <v/>
          </cell>
          <cell r="Y155" t="str">
            <v/>
          </cell>
          <cell r="Z155" t="str">
            <v/>
          </cell>
          <cell r="AA155">
            <v>11998.02</v>
          </cell>
          <cell r="AB155" t="str">
            <v/>
          </cell>
          <cell r="AC155" t="str">
            <v/>
          </cell>
          <cell r="AD155" t="str">
            <v/>
          </cell>
          <cell r="AE155" t="str">
            <v/>
          </cell>
          <cell r="AF155" t="str">
            <v/>
          </cell>
          <cell r="AG155" t="str">
            <v/>
          </cell>
          <cell r="AH155" t="str">
            <v/>
          </cell>
          <cell r="AI155" t="str">
            <v/>
          </cell>
          <cell r="AJ155" t="str">
            <v/>
          </cell>
          <cell r="AK155" t="str">
            <v/>
          </cell>
          <cell r="AL155" t="str">
            <v/>
          </cell>
          <cell r="AM155" t="str">
            <v/>
          </cell>
          <cell r="AN155" t="str">
            <v/>
          </cell>
          <cell r="AO155" t="str">
            <v/>
          </cell>
          <cell r="AP155" t="str">
            <v/>
          </cell>
          <cell r="AQ155" t="str">
            <v/>
          </cell>
          <cell r="AR155" t="str">
            <v/>
          </cell>
          <cell r="AS155" t="str">
            <v/>
          </cell>
          <cell r="AT155" t="str">
            <v/>
          </cell>
          <cell r="AU155" t="str">
            <v/>
          </cell>
          <cell r="AV155" t="str">
            <v/>
          </cell>
          <cell r="AW155" t="str">
            <v/>
          </cell>
          <cell r="AX155" t="str">
            <v/>
          </cell>
          <cell r="AY155" t="str">
            <v/>
          </cell>
          <cell r="AZ155" t="str">
            <v/>
          </cell>
          <cell r="BA155" t="str">
            <v/>
          </cell>
          <cell r="BB155" t="str">
            <v/>
          </cell>
          <cell r="BC155" t="str">
            <v/>
          </cell>
          <cell r="BD155" t="str">
            <v/>
          </cell>
          <cell r="BE155" t="str">
            <v/>
          </cell>
          <cell r="BF155">
            <v>815000</v>
          </cell>
          <cell r="BG155" t="str">
            <v/>
          </cell>
          <cell r="BH155" t="str">
            <v/>
          </cell>
          <cell r="BI155" t="str">
            <v/>
          </cell>
          <cell r="BJ155" t="str">
            <v/>
          </cell>
          <cell r="BK155" t="str">
            <v/>
          </cell>
        </row>
        <row r="156">
          <cell r="C156" t="str">
            <v>26276 24901</v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>
            <v>383636.73</v>
          </cell>
          <cell r="W156" t="str">
            <v/>
          </cell>
          <cell r="X156" t="str">
            <v/>
          </cell>
          <cell r="Y156" t="str">
            <v/>
          </cell>
          <cell r="Z156" t="str">
            <v/>
          </cell>
          <cell r="AA156" t="str">
            <v/>
          </cell>
          <cell r="AB156" t="str">
            <v/>
          </cell>
          <cell r="AC156" t="str">
            <v/>
          </cell>
          <cell r="AD156" t="str">
            <v/>
          </cell>
          <cell r="AE156" t="str">
            <v/>
          </cell>
          <cell r="AF156" t="str">
            <v/>
          </cell>
          <cell r="AG156" t="str">
            <v/>
          </cell>
          <cell r="AH156" t="str">
            <v/>
          </cell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 t="str">
            <v/>
          </cell>
          <cell r="AN156" t="str">
            <v/>
          </cell>
          <cell r="AO156" t="str">
            <v/>
          </cell>
          <cell r="AP156" t="str">
            <v/>
          </cell>
          <cell r="AQ156" t="str">
            <v/>
          </cell>
          <cell r="AR156" t="str">
            <v/>
          </cell>
          <cell r="AS156" t="str">
            <v/>
          </cell>
          <cell r="AT156" t="str">
            <v/>
          </cell>
          <cell r="AU156" t="str">
            <v/>
          </cell>
          <cell r="AV156" t="str">
            <v/>
          </cell>
          <cell r="AW156" t="str">
            <v/>
          </cell>
          <cell r="AX156" t="str">
            <v/>
          </cell>
          <cell r="AY156" t="str">
            <v/>
          </cell>
          <cell r="AZ156" t="str">
            <v/>
          </cell>
          <cell r="BA156" t="str">
            <v/>
          </cell>
          <cell r="BB156" t="str">
            <v/>
          </cell>
          <cell r="BC156" t="str">
            <v/>
          </cell>
          <cell r="BD156" t="str">
            <v/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 t="str">
            <v/>
          </cell>
        </row>
        <row r="157">
          <cell r="C157" t="str">
            <v>26276 26101</v>
          </cell>
          <cell r="G157" t="str">
            <v/>
          </cell>
          <cell r="H157" t="str">
            <v/>
          </cell>
          <cell r="I157">
            <v>150570</v>
          </cell>
          <cell r="J157">
            <v>1255354</v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  <cell r="AB157" t="str">
            <v/>
          </cell>
          <cell r="AC157" t="str">
            <v/>
          </cell>
          <cell r="AD157" t="str">
            <v/>
          </cell>
          <cell r="AE157" t="str">
            <v/>
          </cell>
          <cell r="AF157" t="str">
            <v/>
          </cell>
          <cell r="AG157" t="str">
            <v/>
          </cell>
          <cell r="AH157" t="str">
            <v/>
          </cell>
          <cell r="AI157" t="str">
            <v/>
          </cell>
          <cell r="AJ157" t="str">
            <v/>
          </cell>
          <cell r="AK157" t="str">
            <v/>
          </cell>
          <cell r="AL157" t="str">
            <v/>
          </cell>
          <cell r="AM157" t="str">
            <v/>
          </cell>
          <cell r="AN157" t="str">
            <v/>
          </cell>
          <cell r="AO157" t="str">
            <v/>
          </cell>
          <cell r="AP157" t="str">
            <v/>
          </cell>
          <cell r="AQ157" t="str">
            <v/>
          </cell>
          <cell r="AR157" t="str">
            <v/>
          </cell>
          <cell r="AS157" t="str">
            <v/>
          </cell>
          <cell r="AT157" t="str">
            <v/>
          </cell>
          <cell r="AU157" t="str">
            <v/>
          </cell>
          <cell r="AV157" t="str">
            <v/>
          </cell>
          <cell r="AW157" t="str">
            <v/>
          </cell>
          <cell r="AX157" t="str">
            <v/>
          </cell>
          <cell r="AY157" t="str">
            <v/>
          </cell>
          <cell r="AZ157" t="str">
            <v/>
          </cell>
          <cell r="BA157" t="str">
            <v/>
          </cell>
          <cell r="BB157" t="str">
            <v/>
          </cell>
          <cell r="BC157" t="str">
            <v/>
          </cell>
          <cell r="BD157" t="str">
            <v/>
          </cell>
          <cell r="BE157" t="str">
            <v/>
          </cell>
          <cell r="BF157" t="str">
            <v/>
          </cell>
          <cell r="BG157" t="str">
            <v/>
          </cell>
          <cell r="BH157" t="str">
            <v/>
          </cell>
          <cell r="BI157" t="str">
            <v/>
          </cell>
          <cell r="BJ157" t="str">
            <v/>
          </cell>
          <cell r="BK157" t="str">
            <v/>
          </cell>
        </row>
        <row r="158">
          <cell r="C158" t="str">
            <v>26276 26276</v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 t="str">
            <v/>
          </cell>
          <cell r="AD158" t="str">
            <v/>
          </cell>
          <cell r="AE158" t="str">
            <v/>
          </cell>
          <cell r="AF158" t="str">
            <v/>
          </cell>
          <cell r="AG158" t="str">
            <v/>
          </cell>
          <cell r="AH158" t="str">
            <v/>
          </cell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 t="str">
            <v/>
          </cell>
          <cell r="AN158" t="str">
            <v/>
          </cell>
          <cell r="AO158" t="str">
            <v/>
          </cell>
          <cell r="AP158" t="str">
            <v/>
          </cell>
          <cell r="AQ158" t="str">
            <v/>
          </cell>
          <cell r="AR158" t="str">
            <v/>
          </cell>
          <cell r="AS158" t="str">
            <v/>
          </cell>
          <cell r="AT158" t="str">
            <v/>
          </cell>
          <cell r="AU158" t="str">
            <v/>
          </cell>
          <cell r="AV158" t="str">
            <v/>
          </cell>
          <cell r="AW158" t="str">
            <v/>
          </cell>
          <cell r="AX158" t="str">
            <v/>
          </cell>
          <cell r="AY158" t="str">
            <v/>
          </cell>
          <cell r="AZ158" t="str">
            <v/>
          </cell>
          <cell r="BA158" t="str">
            <v/>
          </cell>
          <cell r="BB158" t="str">
            <v/>
          </cell>
          <cell r="BC158" t="str">
            <v/>
          </cell>
          <cell r="BD158" t="str">
            <v/>
          </cell>
          <cell r="BE158" t="str">
            <v/>
          </cell>
          <cell r="BF158">
            <v>100000</v>
          </cell>
          <cell r="BG158" t="str">
            <v/>
          </cell>
          <cell r="BH158" t="str">
            <v/>
          </cell>
          <cell r="BI158" t="str">
            <v/>
          </cell>
          <cell r="BJ158" t="str">
            <v/>
          </cell>
          <cell r="BK158" t="str">
            <v/>
          </cell>
        </row>
        <row r="159">
          <cell r="C159" t="str">
            <v>26276 44901</v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  <cell r="AB159" t="str">
            <v/>
          </cell>
          <cell r="AC159" t="str">
            <v/>
          </cell>
          <cell r="AD159" t="str">
            <v/>
          </cell>
          <cell r="AE159" t="str">
            <v/>
          </cell>
          <cell r="AF159" t="str">
            <v/>
          </cell>
          <cell r="AG159" t="str">
            <v/>
          </cell>
          <cell r="AH159">
            <v>32580.6</v>
          </cell>
          <cell r="AI159" t="str">
            <v/>
          </cell>
          <cell r="AJ159" t="str">
            <v/>
          </cell>
          <cell r="AK159" t="str">
            <v/>
          </cell>
          <cell r="AL159" t="str">
            <v/>
          </cell>
          <cell r="AM159" t="str">
            <v/>
          </cell>
          <cell r="AN159" t="str">
            <v/>
          </cell>
          <cell r="AO159" t="str">
            <v/>
          </cell>
          <cell r="AP159" t="str">
            <v/>
          </cell>
          <cell r="AQ159" t="str">
            <v/>
          </cell>
          <cell r="AR159" t="str">
            <v/>
          </cell>
          <cell r="AS159" t="str">
            <v/>
          </cell>
          <cell r="AT159" t="str">
            <v/>
          </cell>
          <cell r="AU159" t="str">
            <v/>
          </cell>
          <cell r="AV159" t="str">
            <v/>
          </cell>
          <cell r="AW159" t="str">
            <v/>
          </cell>
          <cell r="AX159" t="str">
            <v/>
          </cell>
          <cell r="AY159" t="str">
            <v/>
          </cell>
          <cell r="AZ159" t="str">
            <v/>
          </cell>
          <cell r="BA159" t="str">
            <v/>
          </cell>
          <cell r="BB159" t="str">
            <v/>
          </cell>
          <cell r="BC159" t="str">
            <v/>
          </cell>
          <cell r="BD159" t="str">
            <v/>
          </cell>
          <cell r="BE159" t="str">
            <v/>
          </cell>
          <cell r="BF159" t="str">
            <v/>
          </cell>
          <cell r="BG159" t="str">
            <v/>
          </cell>
          <cell r="BH159" t="str">
            <v/>
          </cell>
          <cell r="BI159" t="str">
            <v/>
          </cell>
          <cell r="BJ159" t="str">
            <v/>
          </cell>
          <cell r="BK159" t="str">
            <v/>
          </cell>
        </row>
        <row r="160">
          <cell r="C160" t="str">
            <v>26277 26101</v>
          </cell>
          <cell r="G160" t="str">
            <v/>
          </cell>
          <cell r="H160" t="str">
            <v/>
          </cell>
          <cell r="I160" t="str">
            <v/>
          </cell>
          <cell r="J160">
            <v>7291</v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 t="str">
            <v/>
          </cell>
          <cell r="X160" t="str">
            <v/>
          </cell>
          <cell r="Y160" t="str">
            <v/>
          </cell>
          <cell r="Z160" t="str">
            <v/>
          </cell>
          <cell r="AA160" t="str">
            <v/>
          </cell>
          <cell r="AB160" t="str">
            <v/>
          </cell>
          <cell r="AC160" t="str">
            <v/>
          </cell>
          <cell r="AD160" t="str">
            <v/>
          </cell>
          <cell r="AE160" t="str">
            <v/>
          </cell>
          <cell r="AF160" t="str">
            <v/>
          </cell>
          <cell r="AG160" t="str">
            <v/>
          </cell>
          <cell r="AH160" t="str">
            <v/>
          </cell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 t="str">
            <v/>
          </cell>
          <cell r="AN160" t="str">
            <v/>
          </cell>
          <cell r="AO160" t="str">
            <v/>
          </cell>
          <cell r="AP160" t="str">
            <v/>
          </cell>
          <cell r="AQ160" t="str">
            <v/>
          </cell>
          <cell r="AR160" t="str">
            <v/>
          </cell>
          <cell r="AS160" t="str">
            <v/>
          </cell>
          <cell r="AT160" t="str">
            <v/>
          </cell>
          <cell r="AU160" t="str">
            <v/>
          </cell>
          <cell r="AV160" t="str">
            <v/>
          </cell>
          <cell r="AW160" t="str">
            <v/>
          </cell>
          <cell r="AX160" t="str">
            <v/>
          </cell>
          <cell r="AY160" t="str">
            <v/>
          </cell>
          <cell r="AZ160" t="str">
            <v/>
          </cell>
          <cell r="BA160" t="str">
            <v/>
          </cell>
          <cell r="BB160" t="str">
            <v/>
          </cell>
          <cell r="BC160" t="str">
            <v/>
          </cell>
          <cell r="BD160" t="str">
            <v/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 t="str">
            <v/>
          </cell>
        </row>
        <row r="161">
          <cell r="C161" t="str">
            <v>26277 26277</v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 t="str">
            <v/>
          </cell>
          <cell r="X161" t="str">
            <v/>
          </cell>
          <cell r="Y161" t="str">
            <v/>
          </cell>
          <cell r="Z161" t="str">
            <v/>
          </cell>
          <cell r="AA161">
            <v>97556.98</v>
          </cell>
          <cell r="AB161" t="str">
            <v/>
          </cell>
          <cell r="AC161" t="str">
            <v/>
          </cell>
          <cell r="AD161" t="str">
            <v/>
          </cell>
          <cell r="AE161" t="str">
            <v/>
          </cell>
          <cell r="AF161" t="str">
            <v/>
          </cell>
          <cell r="AG161" t="str">
            <v/>
          </cell>
          <cell r="AH161" t="str">
            <v/>
          </cell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 t="str">
            <v/>
          </cell>
          <cell r="AN161" t="str">
            <v/>
          </cell>
          <cell r="AO161" t="str">
            <v/>
          </cell>
          <cell r="AP161" t="str">
            <v/>
          </cell>
          <cell r="AQ161" t="str">
            <v/>
          </cell>
          <cell r="AR161" t="str">
            <v/>
          </cell>
          <cell r="AS161" t="str">
            <v/>
          </cell>
          <cell r="AT161" t="str">
            <v/>
          </cell>
          <cell r="AU161" t="str">
            <v/>
          </cell>
          <cell r="AV161" t="str">
            <v/>
          </cell>
          <cell r="AW161" t="str">
            <v/>
          </cell>
          <cell r="AX161" t="str">
            <v/>
          </cell>
          <cell r="AY161">
            <v>77272.100000000006</v>
          </cell>
          <cell r="AZ161" t="str">
            <v/>
          </cell>
          <cell r="BA161" t="str">
            <v/>
          </cell>
          <cell r="BB161" t="str">
            <v/>
          </cell>
          <cell r="BC161" t="str">
            <v/>
          </cell>
          <cell r="BD161" t="str">
            <v/>
          </cell>
          <cell r="BE161" t="str">
            <v/>
          </cell>
          <cell r="BF161">
            <v>549659.52</v>
          </cell>
          <cell r="BG161" t="str">
            <v/>
          </cell>
          <cell r="BH161" t="str">
            <v/>
          </cell>
          <cell r="BI161" t="str">
            <v/>
          </cell>
          <cell r="BJ161" t="str">
            <v/>
          </cell>
          <cell r="BK161" t="str">
            <v/>
          </cell>
        </row>
        <row r="162">
          <cell r="C162" t="str">
            <v>26278 26101</v>
          </cell>
          <cell r="G162" t="str">
            <v/>
          </cell>
          <cell r="H162" t="str">
            <v/>
          </cell>
          <cell r="I162">
            <v>283609.7</v>
          </cell>
          <cell r="J162">
            <v>191135</v>
          </cell>
          <cell r="K162" t="str">
            <v/>
          </cell>
          <cell r="L162">
            <v>23931.3</v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 t="str">
            <v/>
          </cell>
          <cell r="X162" t="str">
            <v/>
          </cell>
          <cell r="Y162" t="str">
            <v/>
          </cell>
          <cell r="Z162" t="str">
            <v/>
          </cell>
          <cell r="AA162" t="str">
            <v/>
          </cell>
          <cell r="AB162" t="str">
            <v/>
          </cell>
          <cell r="AC162" t="str">
            <v/>
          </cell>
          <cell r="AD162" t="str">
            <v/>
          </cell>
          <cell r="AE162" t="str">
            <v/>
          </cell>
          <cell r="AF162" t="str">
            <v/>
          </cell>
          <cell r="AG162" t="str">
            <v/>
          </cell>
          <cell r="AH162" t="str">
            <v/>
          </cell>
          <cell r="AI162" t="str">
            <v/>
          </cell>
          <cell r="AJ162" t="str">
            <v/>
          </cell>
          <cell r="AK162" t="str">
            <v/>
          </cell>
          <cell r="AL162" t="str">
            <v/>
          </cell>
          <cell r="AM162" t="str">
            <v/>
          </cell>
          <cell r="AN162" t="str">
            <v/>
          </cell>
          <cell r="AO162" t="str">
            <v/>
          </cell>
          <cell r="AP162" t="str">
            <v/>
          </cell>
          <cell r="AQ162" t="str">
            <v/>
          </cell>
          <cell r="AR162" t="str">
            <v/>
          </cell>
          <cell r="AS162" t="str">
            <v/>
          </cell>
          <cell r="AT162" t="str">
            <v/>
          </cell>
          <cell r="AU162" t="str">
            <v/>
          </cell>
          <cell r="AV162" t="str">
            <v/>
          </cell>
          <cell r="AW162" t="str">
            <v/>
          </cell>
          <cell r="AX162" t="str">
            <v/>
          </cell>
          <cell r="AY162" t="str">
            <v/>
          </cell>
          <cell r="AZ162" t="str">
            <v/>
          </cell>
          <cell r="BA162" t="str">
            <v/>
          </cell>
          <cell r="BB162" t="str">
            <v/>
          </cell>
          <cell r="BC162" t="str">
            <v/>
          </cell>
          <cell r="BD162" t="str">
            <v/>
          </cell>
          <cell r="BE162" t="str">
            <v/>
          </cell>
          <cell r="BF162" t="str">
            <v/>
          </cell>
          <cell r="BG162" t="str">
            <v/>
          </cell>
          <cell r="BH162" t="str">
            <v/>
          </cell>
          <cell r="BI162" t="str">
            <v/>
          </cell>
          <cell r="BJ162" t="str">
            <v/>
          </cell>
          <cell r="BK162" t="str">
            <v/>
          </cell>
        </row>
        <row r="163">
          <cell r="C163" t="str">
            <v>26278 26278</v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>
            <v>17999.2</v>
          </cell>
          <cell r="AB163" t="str">
            <v/>
          </cell>
          <cell r="AC163" t="str">
            <v/>
          </cell>
          <cell r="AD163" t="str">
            <v/>
          </cell>
          <cell r="AE163" t="str">
            <v/>
          </cell>
          <cell r="AF163" t="str">
            <v/>
          </cell>
          <cell r="AG163" t="str">
            <v/>
          </cell>
          <cell r="AH163" t="str">
            <v/>
          </cell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 t="str">
            <v/>
          </cell>
          <cell r="AN163" t="str">
            <v/>
          </cell>
          <cell r="AO163" t="str">
            <v/>
          </cell>
          <cell r="AP163" t="str">
            <v/>
          </cell>
          <cell r="AQ163" t="str">
            <v/>
          </cell>
          <cell r="AR163" t="str">
            <v/>
          </cell>
          <cell r="AS163" t="str">
            <v/>
          </cell>
          <cell r="AT163" t="str">
            <v/>
          </cell>
          <cell r="AU163" t="str">
            <v/>
          </cell>
          <cell r="AV163" t="str">
            <v/>
          </cell>
          <cell r="AW163" t="str">
            <v/>
          </cell>
          <cell r="AX163" t="str">
            <v/>
          </cell>
          <cell r="AY163" t="str">
            <v/>
          </cell>
          <cell r="AZ163" t="str">
            <v/>
          </cell>
          <cell r="BA163" t="str">
            <v/>
          </cell>
          <cell r="BB163" t="str">
            <v/>
          </cell>
          <cell r="BC163" t="str">
            <v/>
          </cell>
          <cell r="BD163" t="str">
            <v/>
          </cell>
          <cell r="BE163" t="str">
            <v/>
          </cell>
          <cell r="BF163">
            <v>179998.78</v>
          </cell>
          <cell r="BG163" t="str">
            <v/>
          </cell>
          <cell r="BH163" t="str">
            <v/>
          </cell>
          <cell r="BI163" t="str">
            <v/>
          </cell>
          <cell r="BJ163" t="str">
            <v/>
          </cell>
          <cell r="BK163" t="str">
            <v/>
          </cell>
        </row>
        <row r="164">
          <cell r="C164" t="str">
            <v>26278 36901</v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  <cell r="AC164" t="str">
            <v/>
          </cell>
          <cell r="AD164" t="str">
            <v/>
          </cell>
          <cell r="AE164" t="str">
            <v/>
          </cell>
          <cell r="AF164" t="str">
            <v/>
          </cell>
          <cell r="AG164" t="str">
            <v/>
          </cell>
          <cell r="AH164" t="str">
            <v/>
          </cell>
          <cell r="AI164" t="str">
            <v/>
          </cell>
          <cell r="AJ164" t="str">
            <v/>
          </cell>
          <cell r="AK164" t="str">
            <v/>
          </cell>
          <cell r="AL164" t="str">
            <v/>
          </cell>
          <cell r="AM164" t="str">
            <v/>
          </cell>
          <cell r="AN164" t="str">
            <v/>
          </cell>
          <cell r="AO164" t="str">
            <v/>
          </cell>
          <cell r="AP164" t="str">
            <v/>
          </cell>
          <cell r="AQ164">
            <v>48183.3</v>
          </cell>
          <cell r="AR164" t="str">
            <v/>
          </cell>
          <cell r="AS164" t="str">
            <v/>
          </cell>
          <cell r="AT164" t="str">
            <v/>
          </cell>
          <cell r="AU164" t="str">
            <v/>
          </cell>
          <cell r="AV164" t="str">
            <v/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 t="str">
            <v/>
          </cell>
          <cell r="BB164" t="str">
            <v/>
          </cell>
          <cell r="BC164" t="str">
            <v/>
          </cell>
          <cell r="BD164" t="str">
            <v/>
          </cell>
          <cell r="BE164" t="str">
            <v/>
          </cell>
          <cell r="BF164" t="str">
            <v/>
          </cell>
          <cell r="BG164" t="str">
            <v/>
          </cell>
          <cell r="BH164" t="str">
            <v/>
          </cell>
          <cell r="BI164" t="str">
            <v/>
          </cell>
          <cell r="BJ164" t="str">
            <v/>
          </cell>
          <cell r="BK164" t="str">
            <v/>
          </cell>
        </row>
        <row r="165">
          <cell r="C165" t="str">
            <v>26278 51101</v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S165">
            <v>4318</v>
          </cell>
          <cell r="T165" t="str">
            <v/>
          </cell>
          <cell r="U165" t="str">
            <v/>
          </cell>
          <cell r="V165" t="str">
            <v/>
          </cell>
          <cell r="W165" t="str">
            <v/>
          </cell>
          <cell r="X165" t="str">
            <v/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  <cell r="AN165" t="str">
            <v/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 t="str">
            <v/>
          </cell>
          <cell r="AV165" t="str">
            <v/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 t="str">
            <v/>
          </cell>
          <cell r="BB165" t="str">
            <v/>
          </cell>
          <cell r="BC165" t="str">
            <v/>
          </cell>
          <cell r="BD165" t="str">
            <v/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 t="str">
            <v/>
          </cell>
        </row>
        <row r="166">
          <cell r="C166" t="str">
            <v>26279 22202</v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 t="str">
            <v/>
          </cell>
          <cell r="X166" t="str">
            <v/>
          </cell>
          <cell r="Y166">
            <v>14652.18</v>
          </cell>
          <cell r="Z166" t="str">
            <v/>
          </cell>
          <cell r="AA166" t="str">
            <v/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  <cell r="AN166" t="str">
            <v/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 t="str">
            <v/>
          </cell>
          <cell r="AV166" t="str">
            <v/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/>
          </cell>
          <cell r="BB166" t="str">
            <v/>
          </cell>
          <cell r="BC166" t="str">
            <v/>
          </cell>
          <cell r="BD166" t="str">
            <v/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I166" t="str">
            <v/>
          </cell>
          <cell r="BJ166" t="str">
            <v/>
          </cell>
          <cell r="BK166" t="str">
            <v/>
          </cell>
        </row>
        <row r="167">
          <cell r="C167" t="str">
            <v>26279 26101</v>
          </cell>
          <cell r="G167" t="str">
            <v/>
          </cell>
          <cell r="H167" t="str">
            <v/>
          </cell>
          <cell r="I167" t="str">
            <v/>
          </cell>
          <cell r="J167">
            <v>102328</v>
          </cell>
          <cell r="K167">
            <v>355000</v>
          </cell>
          <cell r="L167">
            <v>171916.32</v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 t="str">
            <v/>
          </cell>
          <cell r="X167" t="str">
            <v/>
          </cell>
          <cell r="Y167" t="str">
            <v/>
          </cell>
          <cell r="Z167" t="str">
            <v/>
          </cell>
          <cell r="AA167" t="str">
            <v/>
          </cell>
          <cell r="AB167" t="str">
            <v/>
          </cell>
          <cell r="AC167" t="str">
            <v/>
          </cell>
          <cell r="AD167" t="str">
            <v/>
          </cell>
          <cell r="AE167" t="str">
            <v/>
          </cell>
          <cell r="AF167" t="str">
            <v/>
          </cell>
          <cell r="AG167" t="str">
            <v/>
          </cell>
          <cell r="AH167" t="str">
            <v/>
          </cell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 t="str">
            <v/>
          </cell>
          <cell r="AN167" t="str">
            <v/>
          </cell>
          <cell r="AO167" t="str">
            <v/>
          </cell>
          <cell r="AP167" t="str">
            <v/>
          </cell>
          <cell r="AQ167" t="str">
            <v/>
          </cell>
          <cell r="AR167" t="str">
            <v/>
          </cell>
          <cell r="AS167" t="str">
            <v/>
          </cell>
          <cell r="AT167" t="str">
            <v/>
          </cell>
          <cell r="AU167" t="str">
            <v/>
          </cell>
          <cell r="AV167" t="str">
            <v/>
          </cell>
          <cell r="AW167" t="str">
            <v/>
          </cell>
          <cell r="AX167" t="str">
            <v/>
          </cell>
          <cell r="AY167" t="str">
            <v/>
          </cell>
          <cell r="AZ167" t="str">
            <v/>
          </cell>
          <cell r="BA167" t="str">
            <v/>
          </cell>
          <cell r="BB167" t="str">
            <v/>
          </cell>
          <cell r="BC167" t="str">
            <v/>
          </cell>
          <cell r="BD167" t="str">
            <v/>
          </cell>
          <cell r="BE167" t="str">
            <v/>
          </cell>
          <cell r="BF167" t="str">
            <v/>
          </cell>
          <cell r="BG167" t="str">
            <v/>
          </cell>
          <cell r="BH167" t="str">
            <v/>
          </cell>
          <cell r="BI167" t="str">
            <v/>
          </cell>
          <cell r="BJ167" t="str">
            <v/>
          </cell>
          <cell r="BK167" t="str">
            <v/>
          </cell>
        </row>
        <row r="168">
          <cell r="C168" t="str">
            <v>26279 26279</v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 t="str">
            <v/>
          </cell>
          <cell r="X168" t="str">
            <v/>
          </cell>
          <cell r="Y168" t="str">
            <v/>
          </cell>
          <cell r="Z168" t="str">
            <v/>
          </cell>
          <cell r="AA168">
            <v>159260</v>
          </cell>
          <cell r="AB168" t="str">
            <v/>
          </cell>
          <cell r="AC168" t="str">
            <v/>
          </cell>
          <cell r="AD168" t="str">
            <v/>
          </cell>
          <cell r="AE168" t="str">
            <v/>
          </cell>
          <cell r="AF168" t="str">
            <v/>
          </cell>
          <cell r="AG168" t="str">
            <v/>
          </cell>
          <cell r="AH168" t="str">
            <v/>
          </cell>
          <cell r="AI168" t="str">
            <v/>
          </cell>
          <cell r="AJ168" t="str">
            <v/>
          </cell>
          <cell r="AK168">
            <v>120000</v>
          </cell>
          <cell r="AL168" t="str">
            <v/>
          </cell>
          <cell r="AM168" t="str">
            <v/>
          </cell>
          <cell r="AN168" t="str">
            <v/>
          </cell>
          <cell r="AO168" t="str">
            <v/>
          </cell>
          <cell r="AP168" t="str">
            <v/>
          </cell>
          <cell r="AQ168" t="str">
            <v/>
          </cell>
          <cell r="AR168" t="str">
            <v/>
          </cell>
          <cell r="AS168" t="str">
            <v/>
          </cell>
          <cell r="AT168" t="str">
            <v/>
          </cell>
          <cell r="AU168" t="str">
            <v/>
          </cell>
          <cell r="AV168" t="str">
            <v/>
          </cell>
          <cell r="AW168" t="str">
            <v/>
          </cell>
          <cell r="AX168" t="str">
            <v/>
          </cell>
          <cell r="AY168" t="str">
            <v/>
          </cell>
          <cell r="AZ168" t="str">
            <v/>
          </cell>
          <cell r="BA168" t="str">
            <v/>
          </cell>
          <cell r="BB168" t="str">
            <v/>
          </cell>
          <cell r="BC168" t="str">
            <v/>
          </cell>
          <cell r="BD168" t="str">
            <v/>
          </cell>
          <cell r="BE168" t="str">
            <v/>
          </cell>
          <cell r="BF168">
            <v>249327.05</v>
          </cell>
          <cell r="BG168" t="str">
            <v/>
          </cell>
          <cell r="BH168" t="str">
            <v/>
          </cell>
          <cell r="BI168" t="str">
            <v/>
          </cell>
          <cell r="BJ168" t="str">
            <v/>
          </cell>
          <cell r="BK168" t="str">
            <v/>
          </cell>
        </row>
        <row r="169">
          <cell r="C169" t="str">
            <v>26279 36901</v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 t="str">
            <v/>
          </cell>
          <cell r="X169" t="str">
            <v/>
          </cell>
          <cell r="Y169" t="str">
            <v/>
          </cell>
          <cell r="Z169" t="str">
            <v/>
          </cell>
          <cell r="AA169" t="str">
            <v/>
          </cell>
          <cell r="AB169" t="str">
            <v/>
          </cell>
          <cell r="AC169" t="str">
            <v/>
          </cell>
          <cell r="AD169" t="str">
            <v/>
          </cell>
          <cell r="AE169" t="str">
            <v/>
          </cell>
          <cell r="AF169" t="str">
            <v/>
          </cell>
          <cell r="AG169" t="str">
            <v/>
          </cell>
          <cell r="AH169" t="str">
            <v/>
          </cell>
          <cell r="AI169" t="str">
            <v/>
          </cell>
          <cell r="AJ169" t="str">
            <v/>
          </cell>
          <cell r="AK169" t="str">
            <v/>
          </cell>
          <cell r="AL169" t="str">
            <v/>
          </cell>
          <cell r="AM169" t="str">
            <v/>
          </cell>
          <cell r="AN169" t="str">
            <v/>
          </cell>
          <cell r="AO169" t="str">
            <v/>
          </cell>
          <cell r="AP169" t="str">
            <v/>
          </cell>
          <cell r="AQ169" t="str">
            <v/>
          </cell>
          <cell r="AR169" t="str">
            <v/>
          </cell>
          <cell r="AS169" t="str">
            <v/>
          </cell>
          <cell r="AT169" t="str">
            <v/>
          </cell>
          <cell r="AU169" t="str">
            <v/>
          </cell>
          <cell r="AV169" t="str">
            <v/>
          </cell>
          <cell r="AW169" t="str">
            <v/>
          </cell>
          <cell r="AX169" t="str">
            <v/>
          </cell>
          <cell r="AY169" t="str">
            <v/>
          </cell>
          <cell r="AZ169" t="str">
            <v/>
          </cell>
          <cell r="BA169" t="str">
            <v/>
          </cell>
          <cell r="BB169" t="str">
            <v/>
          </cell>
          <cell r="BC169" t="str">
            <v/>
          </cell>
          <cell r="BD169" t="str">
            <v/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>
            <v>170000</v>
          </cell>
        </row>
        <row r="170">
          <cell r="C170" t="str">
            <v>26280 26101</v>
          </cell>
          <cell r="G170" t="str">
            <v/>
          </cell>
          <cell r="H170" t="str">
            <v/>
          </cell>
          <cell r="I170" t="str">
            <v/>
          </cell>
          <cell r="J170">
            <v>281350</v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 t="str">
            <v/>
          </cell>
          <cell r="X170" t="str">
            <v/>
          </cell>
          <cell r="Y170" t="str">
            <v/>
          </cell>
          <cell r="Z170" t="str">
            <v/>
          </cell>
          <cell r="AA170" t="str">
            <v/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  <cell r="AN170" t="str">
            <v/>
          </cell>
          <cell r="AO170" t="str">
            <v/>
          </cell>
          <cell r="AP170" t="str">
            <v/>
          </cell>
          <cell r="AQ170" t="str">
            <v/>
          </cell>
          <cell r="AR170" t="str">
            <v/>
          </cell>
          <cell r="AS170" t="str">
            <v/>
          </cell>
          <cell r="AT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 t="str">
            <v/>
          </cell>
          <cell r="AY170" t="str">
            <v/>
          </cell>
          <cell r="AZ170" t="str">
            <v/>
          </cell>
          <cell r="BA170" t="str">
            <v/>
          </cell>
          <cell r="BB170" t="str">
            <v/>
          </cell>
          <cell r="BC170" t="str">
            <v/>
          </cell>
          <cell r="BD170" t="str">
            <v/>
          </cell>
          <cell r="BE170" t="str">
            <v/>
          </cell>
          <cell r="BF170">
            <v>800000</v>
          </cell>
          <cell r="BG170" t="str">
            <v/>
          </cell>
          <cell r="BH170" t="str">
            <v/>
          </cell>
          <cell r="BI170" t="str">
            <v/>
          </cell>
          <cell r="BJ170" t="str">
            <v/>
          </cell>
          <cell r="BK170" t="str">
            <v/>
          </cell>
        </row>
        <row r="171">
          <cell r="C171" t="str">
            <v>26280 26280</v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 t="str">
            <v/>
          </cell>
          <cell r="X171" t="str">
            <v/>
          </cell>
          <cell r="Y171" t="str">
            <v/>
          </cell>
          <cell r="Z171" t="str">
            <v/>
          </cell>
          <cell r="AA171" t="str">
            <v/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 t="str">
            <v/>
          </cell>
          <cell r="AH171" t="str">
            <v/>
          </cell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  <cell r="AN171" t="str">
            <v/>
          </cell>
          <cell r="AO171" t="str">
            <v/>
          </cell>
          <cell r="AP171" t="str">
            <v/>
          </cell>
          <cell r="AQ171" t="str">
            <v/>
          </cell>
          <cell r="AR171" t="str">
            <v/>
          </cell>
          <cell r="AS171" t="str">
            <v/>
          </cell>
          <cell r="AT171" t="str">
            <v/>
          </cell>
          <cell r="AU171" t="str">
            <v/>
          </cell>
          <cell r="AV171" t="str">
            <v/>
          </cell>
          <cell r="AW171" t="str">
            <v/>
          </cell>
          <cell r="AX171">
            <v>100000</v>
          </cell>
          <cell r="AY171" t="str">
            <v/>
          </cell>
          <cell r="AZ171" t="str">
            <v/>
          </cell>
          <cell r="BA171" t="str">
            <v/>
          </cell>
          <cell r="BB171" t="str">
            <v/>
          </cell>
          <cell r="BC171" t="str">
            <v/>
          </cell>
          <cell r="BD171" t="str">
            <v/>
          </cell>
          <cell r="BE171" t="str">
            <v/>
          </cell>
          <cell r="BF171">
            <v>400000</v>
          </cell>
          <cell r="BG171" t="str">
            <v/>
          </cell>
          <cell r="BH171" t="str">
            <v/>
          </cell>
          <cell r="BI171" t="str">
            <v/>
          </cell>
          <cell r="BJ171" t="str">
            <v/>
          </cell>
          <cell r="BK171" t="str">
            <v/>
          </cell>
        </row>
        <row r="172">
          <cell r="C172" t="str">
            <v>26280 36901</v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>
            <v>2238139.2400000002</v>
          </cell>
          <cell r="V172" t="str">
            <v/>
          </cell>
          <cell r="W172" t="str">
            <v/>
          </cell>
          <cell r="X172" t="str">
            <v/>
          </cell>
          <cell r="Y172" t="str">
            <v/>
          </cell>
          <cell r="Z172" t="str">
            <v/>
          </cell>
          <cell r="AA172" t="str">
            <v/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  <cell r="AN172" t="str">
            <v/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 t="str">
            <v/>
          </cell>
          <cell r="AU172" t="str">
            <v/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 t="str">
            <v/>
          </cell>
          <cell r="BB172" t="str">
            <v/>
          </cell>
          <cell r="BC172" t="str">
            <v/>
          </cell>
          <cell r="BD172" t="str">
            <v/>
          </cell>
          <cell r="BE172" t="str">
            <v/>
          </cell>
          <cell r="BF172" t="str">
            <v/>
          </cell>
          <cell r="BG172" t="str">
            <v/>
          </cell>
          <cell r="BH172" t="str">
            <v/>
          </cell>
          <cell r="BI172" t="str">
            <v/>
          </cell>
          <cell r="BJ172" t="str">
            <v/>
          </cell>
          <cell r="BK172" t="str">
            <v/>
          </cell>
        </row>
        <row r="173">
          <cell r="C173" t="str">
            <v>26281 26101</v>
          </cell>
          <cell r="G173" t="str">
            <v/>
          </cell>
          <cell r="H173" t="str">
            <v/>
          </cell>
          <cell r="I173">
            <v>151678.5</v>
          </cell>
          <cell r="J173">
            <v>215703.26</v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 t="str">
            <v/>
          </cell>
          <cell r="X173" t="str">
            <v/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 t="str">
            <v/>
          </cell>
          <cell r="AF173" t="str">
            <v/>
          </cell>
          <cell r="AG173" t="str">
            <v/>
          </cell>
          <cell r="AH173" t="str">
            <v/>
          </cell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 t="str">
            <v/>
          </cell>
          <cell r="AN173" t="str">
            <v/>
          </cell>
          <cell r="AO173" t="str">
            <v/>
          </cell>
          <cell r="AP173" t="str">
            <v/>
          </cell>
          <cell r="AQ173" t="str">
            <v/>
          </cell>
          <cell r="AR173" t="str">
            <v/>
          </cell>
          <cell r="AS173" t="str">
            <v/>
          </cell>
          <cell r="AT173" t="str">
            <v/>
          </cell>
          <cell r="AU173" t="str">
            <v/>
          </cell>
          <cell r="AV173" t="str">
            <v/>
          </cell>
          <cell r="AW173" t="str">
            <v/>
          </cell>
          <cell r="AX173" t="str">
            <v/>
          </cell>
          <cell r="AY173" t="str">
            <v/>
          </cell>
          <cell r="AZ173" t="str">
            <v/>
          </cell>
          <cell r="BA173" t="str">
            <v/>
          </cell>
          <cell r="BB173" t="str">
            <v/>
          </cell>
          <cell r="BC173" t="str">
            <v/>
          </cell>
          <cell r="BD173" t="str">
            <v/>
          </cell>
          <cell r="BE173" t="str">
            <v/>
          </cell>
          <cell r="BF173" t="str">
            <v/>
          </cell>
          <cell r="BG173" t="str">
            <v/>
          </cell>
          <cell r="BH173" t="str">
            <v/>
          </cell>
          <cell r="BI173" t="str">
            <v/>
          </cell>
          <cell r="BJ173" t="str">
            <v/>
          </cell>
          <cell r="BK173" t="str">
            <v/>
          </cell>
        </row>
        <row r="174">
          <cell r="C174" t="str">
            <v>26281 26281</v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 t="str">
            <v/>
          </cell>
          <cell r="X174" t="str">
            <v/>
          </cell>
          <cell r="Y174" t="str">
            <v/>
          </cell>
          <cell r="Z174" t="str">
            <v/>
          </cell>
          <cell r="AA174">
            <v>63821.29</v>
          </cell>
          <cell r="AB174" t="str">
            <v/>
          </cell>
          <cell r="AC174" t="str">
            <v/>
          </cell>
          <cell r="AD174" t="str">
            <v/>
          </cell>
          <cell r="AE174" t="str">
            <v/>
          </cell>
          <cell r="AF174" t="str">
            <v/>
          </cell>
          <cell r="AG174" t="str">
            <v/>
          </cell>
          <cell r="AH174" t="str">
            <v/>
          </cell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 t="str">
            <v/>
          </cell>
          <cell r="AN174" t="str">
            <v/>
          </cell>
          <cell r="AO174" t="str">
            <v/>
          </cell>
          <cell r="AP174" t="str">
            <v/>
          </cell>
          <cell r="AQ174" t="str">
            <v/>
          </cell>
          <cell r="AR174" t="str">
            <v/>
          </cell>
          <cell r="AS174" t="str">
            <v/>
          </cell>
          <cell r="AT174" t="str">
            <v/>
          </cell>
          <cell r="AU174" t="str">
            <v/>
          </cell>
          <cell r="AV174" t="str">
            <v/>
          </cell>
          <cell r="AW174" t="str">
            <v/>
          </cell>
          <cell r="AX174" t="str">
            <v/>
          </cell>
          <cell r="AY174" t="str">
            <v/>
          </cell>
          <cell r="AZ174" t="str">
            <v/>
          </cell>
          <cell r="BA174" t="str">
            <v/>
          </cell>
          <cell r="BB174" t="str">
            <v/>
          </cell>
          <cell r="BC174" t="str">
            <v/>
          </cell>
          <cell r="BD174" t="str">
            <v/>
          </cell>
          <cell r="BE174" t="str">
            <v/>
          </cell>
          <cell r="BF174">
            <v>349648.49</v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 t="str">
            <v/>
          </cell>
        </row>
        <row r="175">
          <cell r="C175" t="str">
            <v>26282 22906</v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>
            <v>349978.51</v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 t="str">
            <v/>
          </cell>
          <cell r="X175" t="str">
            <v/>
          </cell>
          <cell r="Y175" t="str">
            <v/>
          </cell>
          <cell r="Z175" t="str">
            <v/>
          </cell>
          <cell r="AA175" t="str">
            <v/>
          </cell>
          <cell r="AB175" t="str">
            <v/>
          </cell>
          <cell r="AC175" t="str">
            <v/>
          </cell>
          <cell r="AD175" t="str">
            <v/>
          </cell>
          <cell r="AE175" t="str">
            <v/>
          </cell>
          <cell r="AF175" t="str">
            <v/>
          </cell>
          <cell r="AG175" t="str">
            <v/>
          </cell>
          <cell r="AH175" t="str">
            <v/>
          </cell>
          <cell r="AI175" t="str">
            <v/>
          </cell>
          <cell r="AJ175" t="str">
            <v/>
          </cell>
          <cell r="AK175" t="str">
            <v/>
          </cell>
          <cell r="AL175" t="str">
            <v/>
          </cell>
          <cell r="AM175" t="str">
            <v/>
          </cell>
          <cell r="AN175" t="str">
            <v/>
          </cell>
          <cell r="AO175" t="str">
            <v/>
          </cell>
          <cell r="AP175" t="str">
            <v/>
          </cell>
          <cell r="AQ175" t="str">
            <v/>
          </cell>
          <cell r="AR175" t="str">
            <v/>
          </cell>
          <cell r="AS175" t="str">
            <v/>
          </cell>
          <cell r="AT175" t="str">
            <v/>
          </cell>
          <cell r="AU175" t="str">
            <v/>
          </cell>
          <cell r="AV175" t="str">
            <v/>
          </cell>
          <cell r="AW175" t="str">
            <v/>
          </cell>
          <cell r="AX175" t="str">
            <v/>
          </cell>
          <cell r="AY175" t="str">
            <v/>
          </cell>
          <cell r="AZ175" t="str">
            <v/>
          </cell>
          <cell r="BA175" t="str">
            <v/>
          </cell>
          <cell r="BB175" t="str">
            <v/>
          </cell>
          <cell r="BC175" t="str">
            <v/>
          </cell>
          <cell r="BD175" t="str">
            <v/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J175" t="str">
            <v/>
          </cell>
          <cell r="BK175" t="str">
            <v/>
          </cell>
        </row>
        <row r="176">
          <cell r="C176" t="str">
            <v>26282 26101</v>
          </cell>
          <cell r="G176" t="str">
            <v/>
          </cell>
          <cell r="H176" t="str">
            <v/>
          </cell>
          <cell r="I176" t="str">
            <v/>
          </cell>
          <cell r="J176">
            <v>730614.24</v>
          </cell>
          <cell r="K176">
            <v>335191.77</v>
          </cell>
          <cell r="L176">
            <v>29411.3</v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 t="str">
            <v/>
          </cell>
          <cell r="X176" t="str">
            <v/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  <cell r="AC176" t="str">
            <v/>
          </cell>
          <cell r="AD176" t="str">
            <v/>
          </cell>
          <cell r="AE176" t="str">
            <v/>
          </cell>
          <cell r="AF176" t="str">
            <v/>
          </cell>
          <cell r="AG176" t="str">
            <v/>
          </cell>
          <cell r="AH176" t="str">
            <v/>
          </cell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 t="str">
            <v/>
          </cell>
          <cell r="AN176" t="str">
            <v/>
          </cell>
          <cell r="AO176" t="str">
            <v/>
          </cell>
          <cell r="AP176" t="str">
            <v/>
          </cell>
          <cell r="AQ176" t="str">
            <v/>
          </cell>
          <cell r="AR176" t="str">
            <v/>
          </cell>
          <cell r="AS176" t="str">
            <v/>
          </cell>
          <cell r="AT176" t="str">
            <v/>
          </cell>
          <cell r="AU176" t="str">
            <v/>
          </cell>
          <cell r="AV176" t="str">
            <v/>
          </cell>
          <cell r="AW176" t="str">
            <v/>
          </cell>
          <cell r="AX176" t="str">
            <v/>
          </cell>
          <cell r="AY176" t="str">
            <v/>
          </cell>
          <cell r="AZ176" t="str">
            <v/>
          </cell>
          <cell r="BA176" t="str">
            <v/>
          </cell>
          <cell r="BB176" t="str">
            <v/>
          </cell>
          <cell r="BC176" t="str">
            <v/>
          </cell>
          <cell r="BD176" t="str">
            <v/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 t="str">
            <v/>
          </cell>
        </row>
        <row r="177">
          <cell r="C177" t="str">
            <v>26282 26282</v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 t="str">
            <v/>
          </cell>
          <cell r="X177" t="str">
            <v/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/>
          </cell>
          <cell r="AD177" t="str">
            <v/>
          </cell>
          <cell r="AE177" t="str">
            <v/>
          </cell>
          <cell r="AF177" t="str">
            <v/>
          </cell>
          <cell r="AG177" t="str">
            <v/>
          </cell>
          <cell r="AH177" t="str">
            <v/>
          </cell>
          <cell r="AI177" t="str">
            <v/>
          </cell>
          <cell r="AJ177" t="str">
            <v/>
          </cell>
          <cell r="AK177">
            <v>49824.28</v>
          </cell>
          <cell r="AL177" t="str">
            <v/>
          </cell>
          <cell r="AM177" t="str">
            <v/>
          </cell>
          <cell r="AN177" t="str">
            <v/>
          </cell>
          <cell r="AO177" t="str">
            <v/>
          </cell>
          <cell r="AP177" t="str">
            <v/>
          </cell>
          <cell r="AQ177" t="str">
            <v/>
          </cell>
          <cell r="AR177" t="str">
            <v/>
          </cell>
          <cell r="AS177" t="str">
            <v/>
          </cell>
          <cell r="AT177" t="str">
            <v/>
          </cell>
          <cell r="AU177" t="str">
            <v/>
          </cell>
          <cell r="AV177" t="str">
            <v/>
          </cell>
          <cell r="AW177" t="str">
            <v/>
          </cell>
          <cell r="AX177" t="str">
            <v/>
          </cell>
          <cell r="AY177">
            <v>79111</v>
          </cell>
          <cell r="AZ177" t="str">
            <v/>
          </cell>
          <cell r="BA177">
            <v>149974.6</v>
          </cell>
          <cell r="BB177" t="str">
            <v/>
          </cell>
          <cell r="BC177" t="str">
            <v/>
          </cell>
          <cell r="BD177" t="str">
            <v/>
          </cell>
          <cell r="BE177" t="str">
            <v/>
          </cell>
          <cell r="BF177">
            <v>662468.89</v>
          </cell>
          <cell r="BG177" t="str">
            <v/>
          </cell>
          <cell r="BH177" t="str">
            <v/>
          </cell>
          <cell r="BI177" t="str">
            <v/>
          </cell>
          <cell r="BJ177" t="str">
            <v/>
          </cell>
          <cell r="BK177" t="str">
            <v/>
          </cell>
        </row>
        <row r="178">
          <cell r="C178" t="str">
            <v>26282 26291</v>
          </cell>
          <cell r="G178">
            <v>268826.5</v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 t="str">
            <v/>
          </cell>
          <cell r="X178" t="str">
            <v/>
          </cell>
          <cell r="Y178" t="str">
            <v/>
          </cell>
          <cell r="Z178" t="str">
            <v/>
          </cell>
          <cell r="AA178" t="str">
            <v/>
          </cell>
          <cell r="AB178" t="str">
            <v/>
          </cell>
          <cell r="AC178" t="str">
            <v/>
          </cell>
          <cell r="AD178" t="str">
            <v/>
          </cell>
          <cell r="AE178" t="str">
            <v/>
          </cell>
          <cell r="AF178" t="str">
            <v/>
          </cell>
          <cell r="AG178" t="str">
            <v/>
          </cell>
          <cell r="AH178" t="str">
            <v/>
          </cell>
          <cell r="AI178" t="str">
            <v/>
          </cell>
          <cell r="AJ178" t="str">
            <v/>
          </cell>
          <cell r="AK178" t="str">
            <v/>
          </cell>
          <cell r="AL178" t="str">
            <v/>
          </cell>
          <cell r="AM178" t="str">
            <v/>
          </cell>
          <cell r="AN178" t="str">
            <v/>
          </cell>
          <cell r="AO178" t="str">
            <v/>
          </cell>
          <cell r="AP178" t="str">
            <v/>
          </cell>
          <cell r="AQ178" t="str">
            <v/>
          </cell>
          <cell r="AR178" t="str">
            <v/>
          </cell>
          <cell r="AS178" t="str">
            <v/>
          </cell>
          <cell r="AT178" t="str">
            <v/>
          </cell>
          <cell r="AU178" t="str">
            <v/>
          </cell>
          <cell r="AV178" t="str">
            <v/>
          </cell>
          <cell r="AW178" t="str">
            <v/>
          </cell>
          <cell r="AX178" t="str">
            <v/>
          </cell>
          <cell r="AY178" t="str">
            <v/>
          </cell>
          <cell r="AZ178" t="str">
            <v/>
          </cell>
          <cell r="BA178" t="str">
            <v/>
          </cell>
          <cell r="BB178" t="str">
            <v/>
          </cell>
          <cell r="BC178" t="str">
            <v/>
          </cell>
          <cell r="BD178" t="str">
            <v/>
          </cell>
          <cell r="BE178" t="str">
            <v/>
          </cell>
          <cell r="BF178" t="str">
            <v/>
          </cell>
          <cell r="BG178" t="str">
            <v/>
          </cell>
          <cell r="BH178" t="str">
            <v/>
          </cell>
          <cell r="BI178" t="str">
            <v/>
          </cell>
          <cell r="BJ178" t="str">
            <v/>
          </cell>
          <cell r="BK178" t="str">
            <v/>
          </cell>
        </row>
        <row r="179">
          <cell r="C179" t="str">
            <v>26282 36901</v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 t="str">
            <v/>
          </cell>
          <cell r="X179" t="str">
            <v/>
          </cell>
          <cell r="Y179" t="str">
            <v/>
          </cell>
          <cell r="Z179" t="str">
            <v/>
          </cell>
          <cell r="AA179" t="str">
            <v/>
          </cell>
          <cell r="AB179" t="str">
            <v/>
          </cell>
          <cell r="AC179" t="str">
            <v/>
          </cell>
          <cell r="AD179" t="str">
            <v/>
          </cell>
          <cell r="AE179" t="str">
            <v/>
          </cell>
          <cell r="AF179" t="str">
            <v/>
          </cell>
          <cell r="AG179" t="str">
            <v/>
          </cell>
          <cell r="AH179" t="str">
            <v/>
          </cell>
          <cell r="AI179" t="str">
            <v/>
          </cell>
          <cell r="AJ179" t="str">
            <v/>
          </cell>
          <cell r="AK179" t="str">
            <v/>
          </cell>
          <cell r="AL179" t="str">
            <v/>
          </cell>
          <cell r="AM179" t="str">
            <v/>
          </cell>
          <cell r="AN179" t="str">
            <v/>
          </cell>
          <cell r="AO179" t="str">
            <v/>
          </cell>
          <cell r="AP179" t="str">
            <v/>
          </cell>
          <cell r="AQ179" t="str">
            <v/>
          </cell>
          <cell r="AR179" t="str">
            <v/>
          </cell>
          <cell r="AS179" t="str">
            <v/>
          </cell>
          <cell r="AT179" t="str">
            <v/>
          </cell>
          <cell r="AU179">
            <v>22641.05</v>
          </cell>
          <cell r="AV179" t="str">
            <v/>
          </cell>
          <cell r="AW179" t="str">
            <v/>
          </cell>
          <cell r="AX179" t="str">
            <v/>
          </cell>
          <cell r="AY179" t="str">
            <v/>
          </cell>
          <cell r="AZ179" t="str">
            <v/>
          </cell>
          <cell r="BA179" t="str">
            <v/>
          </cell>
          <cell r="BB179" t="str">
            <v/>
          </cell>
          <cell r="BC179" t="str">
            <v/>
          </cell>
          <cell r="BD179" t="str">
            <v/>
          </cell>
          <cell r="BE179" t="str">
            <v/>
          </cell>
          <cell r="BF179" t="str">
            <v/>
          </cell>
          <cell r="BG179" t="str">
            <v/>
          </cell>
          <cell r="BH179" t="str">
            <v/>
          </cell>
          <cell r="BI179" t="str">
            <v/>
          </cell>
          <cell r="BJ179" t="str">
            <v/>
          </cell>
          <cell r="BK179" t="str">
            <v/>
          </cell>
        </row>
        <row r="180">
          <cell r="C180" t="str">
            <v>26283 24901</v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>
            <v>159825.4</v>
          </cell>
          <cell r="W180" t="str">
            <v/>
          </cell>
          <cell r="X180" t="str">
            <v/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  <cell r="AC180" t="str">
            <v/>
          </cell>
          <cell r="AD180" t="str">
            <v/>
          </cell>
          <cell r="AE180" t="str">
            <v/>
          </cell>
          <cell r="AF180" t="str">
            <v/>
          </cell>
          <cell r="AG180" t="str">
            <v/>
          </cell>
          <cell r="AH180" t="str">
            <v/>
          </cell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 t="str">
            <v/>
          </cell>
          <cell r="AN180" t="str">
            <v/>
          </cell>
          <cell r="AO180" t="str">
            <v/>
          </cell>
          <cell r="AP180" t="str">
            <v/>
          </cell>
          <cell r="AQ180" t="str">
            <v/>
          </cell>
          <cell r="AR180" t="str">
            <v/>
          </cell>
          <cell r="AS180" t="str">
            <v/>
          </cell>
          <cell r="AT180" t="str">
            <v/>
          </cell>
          <cell r="AU180" t="str">
            <v/>
          </cell>
          <cell r="AV180" t="str">
            <v/>
          </cell>
          <cell r="AW180" t="str">
            <v/>
          </cell>
          <cell r="AX180" t="str">
            <v/>
          </cell>
          <cell r="AY180" t="str">
            <v/>
          </cell>
          <cell r="AZ180" t="str">
            <v/>
          </cell>
          <cell r="BA180" t="str">
            <v/>
          </cell>
          <cell r="BB180">
            <v>164951.73000000001</v>
          </cell>
          <cell r="BC180" t="str">
            <v/>
          </cell>
          <cell r="BD180" t="str">
            <v/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 t="str">
            <v/>
          </cell>
        </row>
        <row r="181">
          <cell r="C181" t="str">
            <v>26283 26101</v>
          </cell>
          <cell r="G181" t="str">
            <v/>
          </cell>
          <cell r="H181" t="str">
            <v/>
          </cell>
          <cell r="I181">
            <v>223480</v>
          </cell>
          <cell r="J181">
            <v>1502762.78</v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 t="str">
            <v/>
          </cell>
          <cell r="X181" t="str">
            <v/>
          </cell>
          <cell r="Y181" t="str">
            <v/>
          </cell>
          <cell r="Z181" t="str">
            <v/>
          </cell>
          <cell r="AA181" t="str">
            <v/>
          </cell>
          <cell r="AB181" t="str">
            <v/>
          </cell>
          <cell r="AC181" t="str">
            <v/>
          </cell>
          <cell r="AD181" t="str">
            <v/>
          </cell>
          <cell r="AE181" t="str">
            <v/>
          </cell>
          <cell r="AF181" t="str">
            <v/>
          </cell>
          <cell r="AG181" t="str">
            <v/>
          </cell>
          <cell r="AH181" t="str">
            <v/>
          </cell>
          <cell r="AI181" t="str">
            <v/>
          </cell>
          <cell r="AJ181" t="str">
            <v/>
          </cell>
          <cell r="AK181" t="str">
            <v/>
          </cell>
          <cell r="AL181" t="str">
            <v/>
          </cell>
          <cell r="AM181" t="str">
            <v/>
          </cell>
          <cell r="AN181" t="str">
            <v/>
          </cell>
          <cell r="AO181" t="str">
            <v/>
          </cell>
          <cell r="AP181" t="str">
            <v/>
          </cell>
          <cell r="AQ181" t="str">
            <v/>
          </cell>
          <cell r="AR181" t="str">
            <v/>
          </cell>
          <cell r="AS181" t="str">
            <v/>
          </cell>
          <cell r="AT181" t="str">
            <v/>
          </cell>
          <cell r="AU181" t="str">
            <v/>
          </cell>
          <cell r="AV181" t="str">
            <v/>
          </cell>
          <cell r="AW181" t="str">
            <v/>
          </cell>
          <cell r="AX181" t="str">
            <v/>
          </cell>
          <cell r="AY181" t="str">
            <v/>
          </cell>
          <cell r="AZ181" t="str">
            <v/>
          </cell>
          <cell r="BA181" t="str">
            <v/>
          </cell>
          <cell r="BB181" t="str">
            <v/>
          </cell>
          <cell r="BC181" t="str">
            <v/>
          </cell>
          <cell r="BD181" t="str">
            <v/>
          </cell>
          <cell r="BE181" t="str">
            <v/>
          </cell>
          <cell r="BF181" t="str">
            <v/>
          </cell>
          <cell r="BG181" t="str">
            <v/>
          </cell>
          <cell r="BH181" t="str">
            <v/>
          </cell>
          <cell r="BI181" t="str">
            <v/>
          </cell>
          <cell r="BJ181" t="str">
            <v/>
          </cell>
          <cell r="BK181" t="str">
            <v/>
          </cell>
        </row>
        <row r="182">
          <cell r="C182" t="str">
            <v>26283 26283</v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 t="str">
            <v/>
          </cell>
          <cell r="X182" t="str">
            <v/>
          </cell>
          <cell r="Y182" t="str">
            <v/>
          </cell>
          <cell r="Z182" t="str">
            <v/>
          </cell>
          <cell r="AA182">
            <v>41747.72</v>
          </cell>
          <cell r="AB182" t="str">
            <v/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  <cell r="AI182" t="str">
            <v/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  <cell r="AN182" t="str">
            <v/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 t="str">
            <v/>
          </cell>
          <cell r="AV182" t="str">
            <v/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 t="str">
            <v/>
          </cell>
          <cell r="BD182" t="str">
            <v/>
          </cell>
          <cell r="BE182" t="str">
            <v/>
          </cell>
          <cell r="BF182">
            <v>392707.65</v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 t="str">
            <v/>
          </cell>
        </row>
        <row r="183">
          <cell r="C183" t="str">
            <v>26283 44101</v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 t="str">
            <v/>
          </cell>
          <cell r="X183" t="str">
            <v/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  <cell r="AI183" t="str">
            <v/>
          </cell>
          <cell r="AJ183">
            <v>29625.32</v>
          </cell>
          <cell r="AK183" t="str">
            <v/>
          </cell>
          <cell r="AL183" t="str">
            <v/>
          </cell>
          <cell r="AM183" t="str">
            <v/>
          </cell>
          <cell r="AN183" t="str">
            <v/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 t="str">
            <v/>
          </cell>
          <cell r="AV183" t="str">
            <v/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 t="str">
            <v/>
          </cell>
          <cell r="BD183" t="str">
            <v/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 t="str">
            <v/>
          </cell>
        </row>
        <row r="184">
          <cell r="C184" t="str">
            <v>26284 24901</v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>
            <v>300000</v>
          </cell>
          <cell r="W184" t="str">
            <v/>
          </cell>
          <cell r="X184" t="str">
            <v/>
          </cell>
          <cell r="Y184" t="str">
            <v/>
          </cell>
          <cell r="Z184" t="str">
            <v/>
          </cell>
          <cell r="AA184" t="str">
            <v/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  <cell r="AN184" t="str">
            <v/>
          </cell>
          <cell r="AO184" t="str">
            <v/>
          </cell>
          <cell r="AP184" t="str">
            <v/>
          </cell>
          <cell r="AQ184" t="str">
            <v/>
          </cell>
          <cell r="AR184" t="str">
            <v/>
          </cell>
          <cell r="AS184" t="str">
            <v/>
          </cell>
          <cell r="AT184" t="str">
            <v/>
          </cell>
          <cell r="AU184" t="str">
            <v/>
          </cell>
          <cell r="AV184" t="str">
            <v/>
          </cell>
          <cell r="AW184" t="str">
            <v/>
          </cell>
          <cell r="AX184" t="str">
            <v/>
          </cell>
          <cell r="AY184" t="str">
            <v/>
          </cell>
          <cell r="AZ184" t="str">
            <v/>
          </cell>
          <cell r="BA184" t="str">
            <v/>
          </cell>
          <cell r="BB184" t="str">
            <v/>
          </cell>
          <cell r="BC184" t="str">
            <v/>
          </cell>
          <cell r="BD184" t="str">
            <v/>
          </cell>
          <cell r="BE184" t="str">
            <v/>
          </cell>
          <cell r="BF184" t="str">
            <v/>
          </cell>
          <cell r="BG184" t="str">
            <v/>
          </cell>
          <cell r="BH184" t="str">
            <v/>
          </cell>
          <cell r="BI184" t="str">
            <v/>
          </cell>
          <cell r="BJ184" t="str">
            <v/>
          </cell>
          <cell r="BK184" t="str">
            <v/>
          </cell>
        </row>
        <row r="185">
          <cell r="C185" t="str">
            <v>26284 26101</v>
          </cell>
          <cell r="G185" t="str">
            <v/>
          </cell>
          <cell r="H185" t="str">
            <v/>
          </cell>
          <cell r="I185" t="str">
            <v/>
          </cell>
          <cell r="J185">
            <v>24727</v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 t="str">
            <v/>
          </cell>
          <cell r="X185" t="str">
            <v/>
          </cell>
          <cell r="Y185" t="str">
            <v/>
          </cell>
          <cell r="Z185" t="str">
            <v/>
          </cell>
          <cell r="AA185" t="str">
            <v/>
          </cell>
          <cell r="AB185" t="str">
            <v/>
          </cell>
          <cell r="AC185" t="str">
            <v/>
          </cell>
          <cell r="AD185" t="str">
            <v/>
          </cell>
          <cell r="AE185" t="str">
            <v/>
          </cell>
          <cell r="AF185" t="str">
            <v/>
          </cell>
          <cell r="AG185" t="str">
            <v/>
          </cell>
          <cell r="AH185" t="str">
            <v/>
          </cell>
          <cell r="AI185" t="str">
            <v/>
          </cell>
          <cell r="AJ185" t="str">
            <v/>
          </cell>
          <cell r="AK185" t="str">
            <v/>
          </cell>
          <cell r="AL185" t="str">
            <v/>
          </cell>
          <cell r="AM185" t="str">
            <v/>
          </cell>
          <cell r="AN185" t="str">
            <v/>
          </cell>
          <cell r="AO185" t="str">
            <v/>
          </cell>
          <cell r="AP185" t="str">
            <v/>
          </cell>
          <cell r="AQ185" t="str">
            <v/>
          </cell>
          <cell r="AR185" t="str">
            <v/>
          </cell>
          <cell r="AS185" t="str">
            <v/>
          </cell>
          <cell r="AT185" t="str">
            <v/>
          </cell>
          <cell r="AU185" t="str">
            <v/>
          </cell>
          <cell r="AV185" t="str">
            <v/>
          </cell>
          <cell r="AW185" t="str">
            <v/>
          </cell>
          <cell r="AX185" t="str">
            <v/>
          </cell>
          <cell r="AY185" t="str">
            <v/>
          </cell>
          <cell r="AZ185" t="str">
            <v/>
          </cell>
          <cell r="BA185" t="str">
            <v/>
          </cell>
          <cell r="BB185" t="str">
            <v/>
          </cell>
          <cell r="BC185" t="str">
            <v/>
          </cell>
          <cell r="BD185" t="str">
            <v/>
          </cell>
          <cell r="BE185" t="str">
            <v/>
          </cell>
          <cell r="BF185" t="str">
            <v/>
          </cell>
          <cell r="BG185" t="str">
            <v/>
          </cell>
          <cell r="BH185" t="str">
            <v/>
          </cell>
          <cell r="BI185" t="str">
            <v/>
          </cell>
          <cell r="BJ185" t="str">
            <v/>
          </cell>
          <cell r="BK185" t="str">
            <v/>
          </cell>
        </row>
        <row r="186">
          <cell r="C186" t="str">
            <v>26284 26284</v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 t="str">
            <v/>
          </cell>
          <cell r="X186" t="str">
            <v/>
          </cell>
          <cell r="Y186" t="str">
            <v/>
          </cell>
          <cell r="Z186" t="str">
            <v/>
          </cell>
          <cell r="AA186">
            <v>59240.59</v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  <cell r="AN186" t="str">
            <v/>
          </cell>
          <cell r="AO186" t="str">
            <v/>
          </cell>
          <cell r="AP186" t="str">
            <v/>
          </cell>
          <cell r="AQ186" t="str">
            <v/>
          </cell>
          <cell r="AR186" t="str">
            <v/>
          </cell>
          <cell r="AS186" t="str">
            <v/>
          </cell>
          <cell r="AT186" t="str">
            <v/>
          </cell>
          <cell r="AU186" t="str">
            <v/>
          </cell>
          <cell r="AV186" t="str">
            <v/>
          </cell>
          <cell r="AW186" t="str">
            <v/>
          </cell>
          <cell r="AX186" t="str">
            <v/>
          </cell>
          <cell r="AY186" t="str">
            <v/>
          </cell>
          <cell r="AZ186" t="str">
            <v/>
          </cell>
          <cell r="BA186" t="str">
            <v/>
          </cell>
          <cell r="BB186" t="str">
            <v/>
          </cell>
          <cell r="BC186" t="str">
            <v/>
          </cell>
          <cell r="BD186" t="str">
            <v/>
          </cell>
          <cell r="BE186" t="str">
            <v/>
          </cell>
          <cell r="BF186">
            <v>499729.45</v>
          </cell>
          <cell r="BG186" t="str">
            <v/>
          </cell>
          <cell r="BH186" t="str">
            <v/>
          </cell>
          <cell r="BI186" t="str">
            <v/>
          </cell>
          <cell r="BJ186" t="str">
            <v/>
          </cell>
          <cell r="BK186" t="str">
            <v/>
          </cell>
        </row>
        <row r="187">
          <cell r="C187" t="str">
            <v>26285 26101</v>
          </cell>
          <cell r="G187" t="str">
            <v/>
          </cell>
          <cell r="H187" t="str">
            <v/>
          </cell>
          <cell r="I187" t="str">
            <v/>
          </cell>
          <cell r="J187">
            <v>75859</v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 t="str">
            <v/>
          </cell>
          <cell r="X187" t="str">
            <v/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  <cell r="AN187" t="str">
            <v/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 t="str">
            <v/>
          </cell>
          <cell r="AU187" t="str">
            <v/>
          </cell>
          <cell r="AV187" t="str">
            <v/>
          </cell>
          <cell r="AW187" t="str">
            <v/>
          </cell>
          <cell r="AX187" t="str">
            <v/>
          </cell>
          <cell r="AY187" t="str">
            <v/>
          </cell>
          <cell r="AZ187" t="str">
            <v/>
          </cell>
          <cell r="BA187" t="str">
            <v/>
          </cell>
          <cell r="BB187" t="str">
            <v/>
          </cell>
          <cell r="BC187" t="str">
            <v/>
          </cell>
          <cell r="BD187" t="str">
            <v/>
          </cell>
          <cell r="BE187" t="str">
            <v/>
          </cell>
          <cell r="BF187" t="str">
            <v/>
          </cell>
          <cell r="BG187" t="str">
            <v/>
          </cell>
          <cell r="BH187" t="str">
            <v/>
          </cell>
          <cell r="BI187" t="str">
            <v/>
          </cell>
          <cell r="BJ187" t="str">
            <v/>
          </cell>
          <cell r="BK187" t="str">
            <v/>
          </cell>
        </row>
        <row r="188">
          <cell r="C188" t="str">
            <v>26285 26285</v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 t="str">
            <v/>
          </cell>
          <cell r="X188" t="str">
            <v/>
          </cell>
          <cell r="Y188" t="str">
            <v/>
          </cell>
          <cell r="Z188" t="str">
            <v/>
          </cell>
          <cell r="AA188" t="str">
            <v/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F188" t="str">
            <v/>
          </cell>
          <cell r="AG188" t="str">
            <v/>
          </cell>
          <cell r="AH188" t="str">
            <v/>
          </cell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  <cell r="AN188" t="str">
            <v/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 t="str">
            <v/>
          </cell>
          <cell r="AV188" t="str">
            <v/>
          </cell>
          <cell r="AW188" t="str">
            <v/>
          </cell>
          <cell r="AX188" t="str">
            <v/>
          </cell>
          <cell r="AY188" t="str">
            <v/>
          </cell>
          <cell r="AZ188" t="str">
            <v/>
          </cell>
          <cell r="BA188" t="str">
            <v/>
          </cell>
          <cell r="BB188" t="str">
            <v/>
          </cell>
          <cell r="BC188" t="str">
            <v/>
          </cell>
          <cell r="BD188" t="str">
            <v/>
          </cell>
          <cell r="BE188" t="str">
            <v/>
          </cell>
          <cell r="BF188">
            <v>50000</v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 t="str">
            <v/>
          </cell>
        </row>
        <row r="189">
          <cell r="C189" t="str">
            <v>26286 24901</v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>
            <v>87436.06</v>
          </cell>
          <cell r="W189" t="str">
            <v/>
          </cell>
          <cell r="X189" t="str">
            <v/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F189" t="str">
            <v/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  <cell r="AN189" t="str">
            <v/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 t="str">
            <v/>
          </cell>
          <cell r="AV189" t="str">
            <v/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 t="str">
            <v/>
          </cell>
          <cell r="BD189" t="str">
            <v/>
          </cell>
          <cell r="BE189" t="str">
            <v/>
          </cell>
          <cell r="BF189" t="str">
            <v/>
          </cell>
          <cell r="BG189" t="str">
            <v/>
          </cell>
          <cell r="BH189" t="str">
            <v/>
          </cell>
          <cell r="BI189" t="str">
            <v/>
          </cell>
          <cell r="BJ189" t="str">
            <v/>
          </cell>
          <cell r="BK189" t="str">
            <v/>
          </cell>
        </row>
        <row r="190">
          <cell r="C190" t="str">
            <v>26286 26101</v>
          </cell>
          <cell r="G190" t="str">
            <v/>
          </cell>
          <cell r="H190" t="str">
            <v/>
          </cell>
          <cell r="I190" t="str">
            <v/>
          </cell>
          <cell r="J190">
            <v>14317</v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 t="str">
            <v/>
          </cell>
          <cell r="X190" t="str">
            <v/>
          </cell>
          <cell r="Y190" t="str">
            <v/>
          </cell>
          <cell r="Z190" t="str">
            <v/>
          </cell>
          <cell r="AA190" t="str">
            <v/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  <cell r="AN190" t="str">
            <v/>
          </cell>
          <cell r="AO190" t="str">
            <v/>
          </cell>
          <cell r="AP190" t="str">
            <v/>
          </cell>
          <cell r="AQ190" t="str">
            <v/>
          </cell>
          <cell r="AR190" t="str">
            <v/>
          </cell>
          <cell r="AS190" t="str">
            <v/>
          </cell>
          <cell r="AT190" t="str">
            <v/>
          </cell>
          <cell r="AU190" t="str">
            <v/>
          </cell>
          <cell r="AV190" t="str">
            <v/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 t="str">
            <v/>
          </cell>
          <cell r="BC190" t="str">
            <v/>
          </cell>
          <cell r="BD190" t="str">
            <v/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J190" t="str">
            <v/>
          </cell>
          <cell r="BK190" t="str">
            <v/>
          </cell>
        </row>
        <row r="191">
          <cell r="C191" t="str">
            <v>26286 26286</v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 t="str">
            <v/>
          </cell>
          <cell r="X191" t="str">
            <v/>
          </cell>
          <cell r="Y191" t="str">
            <v/>
          </cell>
          <cell r="Z191" t="str">
            <v/>
          </cell>
          <cell r="AA191">
            <v>54395.74</v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  <cell r="AN191" t="str">
            <v/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 t="str">
            <v/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 t="str">
            <v/>
          </cell>
          <cell r="BE191" t="str">
            <v/>
          </cell>
          <cell r="BF191">
            <v>65000</v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</row>
        <row r="192">
          <cell r="C192" t="str">
            <v>26301 24901</v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>
            <v>52000</v>
          </cell>
          <cell r="W192" t="str">
            <v/>
          </cell>
          <cell r="X192" t="str">
            <v/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  <cell r="AN192" t="str">
            <v/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 t="str">
            <v/>
          </cell>
          <cell r="AV192" t="str">
            <v/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 t="str">
            <v/>
          </cell>
          <cell r="BD192" t="str">
            <v/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</row>
        <row r="193">
          <cell r="C193" t="str">
            <v>26301 26101</v>
          </cell>
          <cell r="G193" t="str">
            <v/>
          </cell>
          <cell r="H193" t="str">
            <v/>
          </cell>
          <cell r="I193" t="str">
            <v/>
          </cell>
          <cell r="J193">
            <v>165621.82999999999</v>
          </cell>
          <cell r="K193" t="str">
            <v/>
          </cell>
          <cell r="L193">
            <v>242575.89</v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 t="str">
            <v/>
          </cell>
          <cell r="X193" t="str">
            <v/>
          </cell>
          <cell r="Y193" t="str">
            <v/>
          </cell>
          <cell r="Z193" t="str">
            <v/>
          </cell>
          <cell r="AA193" t="str">
            <v/>
          </cell>
          <cell r="AB193" t="str">
            <v/>
          </cell>
          <cell r="AC193" t="str">
            <v/>
          </cell>
          <cell r="AD193" t="str">
            <v/>
          </cell>
          <cell r="AE193" t="str">
            <v/>
          </cell>
          <cell r="AF193" t="str">
            <v/>
          </cell>
          <cell r="AG193" t="str">
            <v/>
          </cell>
          <cell r="AH193" t="str">
            <v/>
          </cell>
          <cell r="AI193" t="str">
            <v/>
          </cell>
          <cell r="AJ193" t="str">
            <v/>
          </cell>
          <cell r="AK193" t="str">
            <v/>
          </cell>
          <cell r="AL193" t="str">
            <v/>
          </cell>
          <cell r="AM193" t="str">
            <v/>
          </cell>
          <cell r="AN193" t="str">
            <v/>
          </cell>
          <cell r="AO193" t="str">
            <v/>
          </cell>
          <cell r="AP193" t="str">
            <v/>
          </cell>
          <cell r="AQ193" t="str">
            <v/>
          </cell>
          <cell r="AR193" t="str">
            <v/>
          </cell>
          <cell r="AS193" t="str">
            <v/>
          </cell>
          <cell r="AT193" t="str">
            <v/>
          </cell>
          <cell r="AU193" t="str">
            <v/>
          </cell>
          <cell r="AV193" t="str">
            <v/>
          </cell>
          <cell r="AW193" t="str">
            <v/>
          </cell>
          <cell r="AX193" t="str">
            <v/>
          </cell>
          <cell r="AY193" t="str">
            <v/>
          </cell>
          <cell r="AZ193" t="str">
            <v/>
          </cell>
          <cell r="BA193" t="str">
            <v/>
          </cell>
          <cell r="BB193" t="str">
            <v/>
          </cell>
          <cell r="BC193" t="str">
            <v/>
          </cell>
          <cell r="BD193" t="str">
            <v/>
          </cell>
          <cell r="BE193" t="str">
            <v/>
          </cell>
          <cell r="BF193" t="str">
            <v/>
          </cell>
          <cell r="BG193" t="str">
            <v/>
          </cell>
          <cell r="BH193" t="str">
            <v/>
          </cell>
          <cell r="BI193" t="str">
            <v/>
          </cell>
          <cell r="BJ193" t="str">
            <v/>
          </cell>
          <cell r="BK193" t="str">
            <v/>
          </cell>
        </row>
        <row r="194">
          <cell r="C194" t="str">
            <v>26301 26301</v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 t="str">
            <v/>
          </cell>
          <cell r="X194" t="str">
            <v/>
          </cell>
          <cell r="Y194" t="str">
            <v/>
          </cell>
          <cell r="Z194" t="str">
            <v/>
          </cell>
          <cell r="AA194" t="str">
            <v/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F194" t="str">
            <v/>
          </cell>
          <cell r="AG194" t="str">
            <v/>
          </cell>
          <cell r="AH194" t="str">
            <v/>
          </cell>
          <cell r="AI194" t="str">
            <v/>
          </cell>
          <cell r="AJ194" t="str">
            <v/>
          </cell>
          <cell r="AK194" t="str">
            <v/>
          </cell>
          <cell r="AL194" t="str">
            <v/>
          </cell>
          <cell r="AM194" t="str">
            <v/>
          </cell>
          <cell r="AN194" t="str">
            <v/>
          </cell>
          <cell r="AO194" t="str">
            <v/>
          </cell>
          <cell r="AP194" t="str">
            <v/>
          </cell>
          <cell r="AQ194" t="str">
            <v/>
          </cell>
          <cell r="AR194" t="str">
            <v/>
          </cell>
          <cell r="AS194" t="str">
            <v/>
          </cell>
          <cell r="AT194" t="str">
            <v/>
          </cell>
          <cell r="AU194" t="str">
            <v/>
          </cell>
          <cell r="AV194" t="str">
            <v/>
          </cell>
          <cell r="AW194" t="str">
            <v/>
          </cell>
          <cell r="AX194" t="str">
            <v/>
          </cell>
          <cell r="AY194" t="str">
            <v/>
          </cell>
          <cell r="AZ194" t="str">
            <v/>
          </cell>
          <cell r="BA194" t="str">
            <v/>
          </cell>
          <cell r="BB194" t="str">
            <v/>
          </cell>
          <cell r="BC194" t="str">
            <v/>
          </cell>
          <cell r="BD194" t="str">
            <v/>
          </cell>
          <cell r="BE194" t="str">
            <v/>
          </cell>
          <cell r="BF194" t="str">
            <v/>
          </cell>
          <cell r="BG194">
            <v>152069.65</v>
          </cell>
          <cell r="BH194" t="str">
            <v/>
          </cell>
          <cell r="BI194" t="str">
            <v/>
          </cell>
          <cell r="BJ194" t="str">
            <v/>
          </cell>
          <cell r="BK194" t="str">
            <v/>
          </cell>
        </row>
      </sheetData>
      <sheetData sheetId="15">
        <row r="15">
          <cell r="G15" t="str">
            <v xml:space="preserve">0485 </v>
          </cell>
          <cell r="H15" t="str">
            <v xml:space="preserve">2321 </v>
          </cell>
          <cell r="I15" t="str">
            <v xml:space="preserve">2992 </v>
          </cell>
          <cell r="J15" t="str">
            <v xml:space="preserve">3080 </v>
          </cell>
          <cell r="K15" t="str">
            <v xml:space="preserve">4004 </v>
          </cell>
          <cell r="L15" t="str">
            <v xml:space="preserve">4006 </v>
          </cell>
          <cell r="M15" t="str">
            <v xml:space="preserve">4009 </v>
          </cell>
          <cell r="N15" t="str">
            <v xml:space="preserve">4086 </v>
          </cell>
          <cell r="O15" t="str">
            <v xml:space="preserve">5081 </v>
          </cell>
          <cell r="P15" t="str">
            <v xml:space="preserve">5135 </v>
          </cell>
          <cell r="Q15" t="str">
            <v xml:space="preserve">5187 </v>
          </cell>
          <cell r="R15" t="str">
            <v xml:space="preserve">5189 </v>
          </cell>
          <cell r="S15" t="str">
            <v xml:space="preserve">5191 </v>
          </cell>
          <cell r="T15" t="str">
            <v xml:space="preserve">5193 </v>
          </cell>
          <cell r="U15" t="str">
            <v xml:space="preserve">5195 </v>
          </cell>
          <cell r="V15" t="str">
            <v xml:space="preserve">5211 </v>
          </cell>
          <cell r="W15" t="str">
            <v xml:space="preserve">7321 </v>
          </cell>
          <cell r="X15" t="str">
            <v xml:space="preserve">7331 </v>
          </cell>
        </row>
        <row r="16">
          <cell r="C16" t="str">
            <v>26209 26265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70292.63</v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</row>
        <row r="17">
          <cell r="C17" t="str">
            <v>26231 26231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125100.14</v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</row>
        <row r="18">
          <cell r="C18" t="str">
            <v>26232 26232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>
            <v>398136.49</v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</row>
        <row r="19">
          <cell r="C19" t="str">
            <v>26234 26234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>
            <v>329054.33</v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</row>
        <row r="20">
          <cell r="C20" t="str">
            <v>26235 26235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>
            <v>1774571.49</v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</row>
        <row r="21">
          <cell r="C21" t="str">
            <v>26236 26236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>
            <v>1335524.81</v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</row>
        <row r="22">
          <cell r="C22" t="str">
            <v>26237 26237</v>
          </cell>
          <cell r="G22" t="str">
            <v/>
          </cell>
          <cell r="H22" t="str">
            <v/>
          </cell>
          <cell r="I22" t="str">
            <v/>
          </cell>
          <cell r="J22">
            <v>467704.78</v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>
            <v>299977.78999999998</v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</row>
        <row r="23">
          <cell r="C23" t="str">
            <v>26238 26238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>
            <v>1715431.02</v>
          </cell>
          <cell r="P23" t="str">
            <v/>
          </cell>
          <cell r="Q23">
            <v>313265.2</v>
          </cell>
          <cell r="R23">
            <v>4029814.3</v>
          </cell>
          <cell r="S23">
            <v>2083503</v>
          </cell>
          <cell r="T23">
            <v>1132936</v>
          </cell>
          <cell r="U23">
            <v>1947698</v>
          </cell>
          <cell r="V23">
            <v>1085731</v>
          </cell>
          <cell r="W23" t="str">
            <v/>
          </cell>
          <cell r="X23" t="str">
            <v/>
          </cell>
        </row>
        <row r="24">
          <cell r="C24" t="str">
            <v>26240 26240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>
            <v>98856.02</v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</row>
        <row r="25">
          <cell r="C25" t="str">
            <v>26241 26241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>
            <v>485368</v>
          </cell>
          <cell r="O25">
            <v>1368673.6</v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</row>
        <row r="26">
          <cell r="C26" t="str">
            <v>26242 26242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>
            <v>300000</v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</row>
        <row r="27">
          <cell r="C27" t="str">
            <v>26243 26243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>
            <v>273650.15999999997</v>
          </cell>
          <cell r="N27" t="str">
            <v/>
          </cell>
          <cell r="O27">
            <v>2604625.08</v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</row>
        <row r="28">
          <cell r="C28" t="str">
            <v>26244 26244</v>
          </cell>
          <cell r="G28" t="str">
            <v/>
          </cell>
          <cell r="H28" t="str">
            <v/>
          </cell>
          <cell r="I28">
            <v>86798.11</v>
          </cell>
          <cell r="J28">
            <v>73063.199999999997</v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>
            <v>3480741.24</v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</row>
        <row r="29">
          <cell r="C29" t="str">
            <v>26245 26245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>
            <v>1010842</v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</row>
        <row r="30">
          <cell r="C30" t="str">
            <v>26246 26246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>
            <v>583226.07999999996</v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</row>
        <row r="31">
          <cell r="C31" t="str">
            <v>26247 26247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>
            <v>302047.92</v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 t="str">
            <v/>
          </cell>
          <cell r="X31" t="str">
            <v/>
          </cell>
        </row>
        <row r="32">
          <cell r="C32" t="str">
            <v>26248 26248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>
            <v>49934</v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</row>
        <row r="33">
          <cell r="C33" t="str">
            <v>26249 26249</v>
          </cell>
          <cell r="G33" t="str">
            <v/>
          </cell>
          <cell r="H33" t="str">
            <v/>
          </cell>
          <cell r="I33">
            <v>20000</v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>
            <v>499919.17</v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 t="str">
            <v/>
          </cell>
          <cell r="X33" t="str">
            <v/>
          </cell>
        </row>
        <row r="34">
          <cell r="C34" t="str">
            <v>26250 26250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>
            <v>121788.8</v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</row>
        <row r="35">
          <cell r="C35" t="str">
            <v>26253 26253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>
            <v>18952.72</v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 t="str">
            <v/>
          </cell>
          <cell r="X35" t="str">
            <v/>
          </cell>
        </row>
        <row r="36">
          <cell r="C36" t="str">
            <v>26254 26254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>
            <v>156299.89000000001</v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</row>
        <row r="37">
          <cell r="C37" t="str">
            <v>26255 26255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>
            <v>50000</v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 t="str">
            <v/>
          </cell>
          <cell r="X37" t="str">
            <v/>
          </cell>
        </row>
        <row r="38">
          <cell r="C38" t="str">
            <v>26256 26256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>
            <v>169344.12</v>
          </cell>
          <cell r="N38" t="str">
            <v/>
          </cell>
          <cell r="O38">
            <v>221824.9</v>
          </cell>
          <cell r="P38">
            <v>85681.08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</row>
        <row r="39">
          <cell r="C39" t="str">
            <v>26257 26257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>
            <v>21058</v>
          </cell>
          <cell r="P39">
            <v>10000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</row>
        <row r="40">
          <cell r="C40" t="str">
            <v>26258 26258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>
            <v>250886.02</v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</row>
        <row r="41">
          <cell r="C41" t="str">
            <v>26260 26260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>
            <v>34999.42</v>
          </cell>
          <cell r="N41" t="str">
            <v/>
          </cell>
          <cell r="O41">
            <v>164998.42000000001</v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</row>
        <row r="42">
          <cell r="C42" t="str">
            <v>26261 26261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>
            <v>142126.54</v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</row>
        <row r="43">
          <cell r="C43" t="str">
            <v>26262 26262</v>
          </cell>
          <cell r="G43" t="str">
            <v/>
          </cell>
          <cell r="H43">
            <v>377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>
            <v>2808</v>
          </cell>
          <cell r="O43">
            <v>310145.99</v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</row>
        <row r="44">
          <cell r="C44" t="str">
            <v>26262 26291</v>
          </cell>
          <cell r="G44">
            <v>330000</v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 t="str">
            <v/>
          </cell>
          <cell r="X44" t="str">
            <v/>
          </cell>
        </row>
        <row r="45">
          <cell r="C45" t="str">
            <v>26263 26263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>
            <v>71642.62</v>
          </cell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 t="str">
            <v/>
          </cell>
          <cell r="X45" t="str">
            <v/>
          </cell>
        </row>
        <row r="46">
          <cell r="C46" t="str">
            <v>26264 26264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>
            <v>45206.69</v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 t="str">
            <v/>
          </cell>
          <cell r="X46" t="str">
            <v/>
          </cell>
        </row>
        <row r="47">
          <cell r="C47" t="str">
            <v>26268 26268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>
            <v>41495.5</v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</row>
        <row r="48">
          <cell r="C48" t="str">
            <v>26269 26269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>
            <v>48036.480000000003</v>
          </cell>
          <cell r="O48">
            <v>355222.14</v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 t="str">
            <v/>
          </cell>
          <cell r="X48" t="str">
            <v/>
          </cell>
        </row>
        <row r="49">
          <cell r="C49" t="str">
            <v>26270 26270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>
            <v>960646.51</v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 t="str">
            <v/>
          </cell>
          <cell r="X49" t="str">
            <v/>
          </cell>
        </row>
        <row r="50">
          <cell r="C50" t="str">
            <v>26271 26271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>
            <v>1695000</v>
          </cell>
          <cell r="N50">
            <v>190428.54</v>
          </cell>
          <cell r="O50">
            <v>8553967.1099999994</v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554128.4</v>
          </cell>
          <cell r="X50">
            <v>289627.40000000002</v>
          </cell>
        </row>
        <row r="51">
          <cell r="C51" t="str">
            <v>26272 26272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>
            <v>40543.94</v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</row>
        <row r="52">
          <cell r="C52" t="str">
            <v>26273 26273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>
            <v>624969.48</v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</row>
        <row r="53">
          <cell r="C53" t="str">
            <v>26274 26274</v>
          </cell>
          <cell r="G53" t="str">
            <v/>
          </cell>
          <cell r="H53">
            <v>466.52</v>
          </cell>
          <cell r="I53" t="str">
            <v/>
          </cell>
          <cell r="J53">
            <v>668244.80000000005</v>
          </cell>
          <cell r="K53" t="str">
            <v/>
          </cell>
          <cell r="L53" t="str">
            <v/>
          </cell>
          <cell r="M53">
            <v>127000</v>
          </cell>
          <cell r="N53" t="str">
            <v/>
          </cell>
          <cell r="O53">
            <v>912712.8</v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</row>
        <row r="54">
          <cell r="C54" t="str">
            <v>26275 26275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15630</v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</row>
        <row r="55">
          <cell r="C55" t="str">
            <v>26276 26276</v>
          </cell>
          <cell r="G55" t="str">
            <v/>
          </cell>
          <cell r="H55">
            <v>2580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>
            <v>58137.62</v>
          </cell>
          <cell r="O55">
            <v>863808.43</v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 t="str">
            <v/>
          </cell>
          <cell r="X55" t="str">
            <v/>
          </cell>
        </row>
        <row r="56">
          <cell r="C56" t="str">
            <v>26278 26278</v>
          </cell>
          <cell r="G56" t="str">
            <v/>
          </cell>
          <cell r="H56" t="str">
            <v/>
          </cell>
          <cell r="I56">
            <v>3770</v>
          </cell>
          <cell r="J56">
            <v>778</v>
          </cell>
          <cell r="K56" t="str">
            <v/>
          </cell>
          <cell r="L56">
            <v>4801.1400000000003</v>
          </cell>
          <cell r="M56" t="str">
            <v/>
          </cell>
          <cell r="N56" t="str">
            <v/>
          </cell>
          <cell r="O56">
            <v>97416.01</v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 t="str">
            <v/>
          </cell>
          <cell r="X56" t="str">
            <v/>
          </cell>
        </row>
        <row r="57">
          <cell r="C57" t="str">
            <v>26279 26279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>
            <v>1190159.8600000001</v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 t="str">
            <v/>
          </cell>
          <cell r="X57" t="str">
            <v/>
          </cell>
        </row>
        <row r="58">
          <cell r="C58" t="str">
            <v>26280 26280</v>
          </cell>
          <cell r="G58" t="str">
            <v/>
          </cell>
          <cell r="H58">
            <v>20000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>
            <v>166672.26</v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 t="str">
            <v/>
          </cell>
          <cell r="X58" t="str">
            <v/>
          </cell>
        </row>
        <row r="59">
          <cell r="C59" t="str">
            <v>26281 26281</v>
          </cell>
          <cell r="G59" t="str">
            <v/>
          </cell>
          <cell r="H59" t="str">
            <v/>
          </cell>
          <cell r="I59" t="str">
            <v/>
          </cell>
          <cell r="J59">
            <v>353182.88</v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</row>
        <row r="60">
          <cell r="C60" t="str">
            <v>26282 26282</v>
          </cell>
          <cell r="G60" t="str">
            <v/>
          </cell>
          <cell r="H60">
            <v>136058.81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>
            <v>34906.400000000001</v>
          </cell>
          <cell r="N60" t="str">
            <v/>
          </cell>
          <cell r="O60">
            <v>2236701.6</v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</row>
        <row r="61">
          <cell r="C61" t="str">
            <v>26283 26283</v>
          </cell>
          <cell r="G61" t="str">
            <v/>
          </cell>
          <cell r="H61">
            <v>9092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>
            <v>621180.43999999994</v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</row>
        <row r="62">
          <cell r="C62" t="str">
            <v>26285 26285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>
            <v>44315.38</v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</row>
        <row r="63">
          <cell r="C63" t="str">
            <v>26286 26286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>
            <v>29921.65</v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</row>
        <row r="64">
          <cell r="C64" t="str">
            <v>26301 26301</v>
          </cell>
          <cell r="G64" t="str">
            <v/>
          </cell>
          <cell r="H64">
            <v>35873.730000000003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>
            <v>166194.04999999999</v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 t="str">
            <v/>
          </cell>
          <cell r="X64" t="str">
            <v/>
          </cell>
        </row>
      </sheetData>
      <sheetData sheetId="16">
        <row r="15">
          <cell r="G15" t="str">
            <v xml:space="preserve">4009 </v>
          </cell>
          <cell r="H15" t="str">
            <v xml:space="preserve">5081 </v>
          </cell>
        </row>
        <row r="16">
          <cell r="C16" t="str">
            <v>26262 26262</v>
          </cell>
          <cell r="G16">
            <v>1500000</v>
          </cell>
          <cell r="H16" t="str">
            <v/>
          </cell>
        </row>
        <row r="17">
          <cell r="C17" t="str">
            <v>26278 26278</v>
          </cell>
          <cell r="G17" t="str">
            <v/>
          </cell>
          <cell r="H17">
            <v>1450000</v>
          </cell>
        </row>
      </sheetData>
      <sheetData sheetId="17">
        <row r="15">
          <cell r="G15" t="str">
            <v xml:space="preserve">4009 </v>
          </cell>
        </row>
        <row r="16">
          <cell r="C16" t="str">
            <v>26271 26271</v>
          </cell>
          <cell r="G16">
            <v>75851.64</v>
          </cell>
        </row>
      </sheetData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P"/>
      <sheetName val="Of.053"/>
      <sheetName val="metod."/>
      <sheetName val="email"/>
      <sheetName val="Tabela I"/>
      <sheetName val="Tabela II"/>
      <sheetName val="Tabela III"/>
      <sheetName val="Tabela IV"/>
      <sheetName val="Tabela V "/>
      <sheetName val="Tabela VI"/>
      <sheetName val="Tabela VII"/>
      <sheetName val="Tabela VIII"/>
      <sheetName val="Tabela 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N5">
            <v>105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6"/>
  <sheetViews>
    <sheetView topLeftCell="B13" zoomScaleNormal="100" workbookViewId="0">
      <selection activeCell="M43" sqref="M43"/>
    </sheetView>
  </sheetViews>
  <sheetFormatPr defaultColWidth="9.140625" defaultRowHeight="15" x14ac:dyDescent="0.25"/>
  <cols>
    <col min="1" max="1" width="3.140625" style="94" customWidth="1"/>
    <col min="2" max="2" width="2.42578125" style="94" customWidth="1"/>
    <col min="3" max="5" width="9.140625" style="94"/>
    <col min="6" max="6" width="1.28515625" style="94" customWidth="1"/>
    <col min="7" max="7" width="10.42578125" style="94" customWidth="1"/>
    <col min="8" max="8" width="2" style="94" customWidth="1"/>
    <col min="9" max="9" width="23.140625" style="94" customWidth="1"/>
    <col min="10" max="10" width="2" style="94" customWidth="1"/>
    <col min="11" max="11" width="9.140625" style="94" customWidth="1"/>
    <col min="12" max="12" width="2.28515625" style="94" customWidth="1"/>
    <col min="13" max="13" width="21.42578125" style="94" customWidth="1"/>
    <col min="14" max="14" width="1" style="94" customWidth="1"/>
    <col min="15" max="15" width="2" style="94" customWidth="1"/>
    <col min="16" max="16" width="1" style="94" customWidth="1"/>
    <col min="17" max="17" width="21.28515625" style="94" customWidth="1"/>
    <col min="18" max="18" width="1.140625" style="94" customWidth="1"/>
    <col min="19" max="19" width="1.42578125" style="94" customWidth="1"/>
    <col min="20" max="20" width="1.5703125" style="94" customWidth="1"/>
    <col min="21" max="21" width="20.5703125" style="94" customWidth="1"/>
    <col min="22" max="22" width="1.28515625" style="94" customWidth="1"/>
    <col min="23" max="23" width="1.5703125" style="94" customWidth="1"/>
    <col min="24" max="24" width="1" style="94" customWidth="1"/>
    <col min="25" max="25" width="20.7109375" style="94" customWidth="1"/>
    <col min="26" max="26" width="2.7109375" style="94" customWidth="1"/>
    <col min="27" max="27" width="4.42578125" style="94" customWidth="1"/>
    <col min="28" max="16384" width="9.140625" style="94"/>
  </cols>
  <sheetData>
    <row r="1" spans="1:27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</row>
    <row r="2" spans="1:27" x14ac:dyDescent="0.25">
      <c r="A2" s="93"/>
      <c r="B2" s="245"/>
      <c r="C2" s="246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78"/>
      <c r="AA2" s="93"/>
    </row>
    <row r="3" spans="1:27" ht="23.25" customHeight="1" x14ac:dyDescent="0.35">
      <c r="A3" s="93"/>
      <c r="B3" s="244"/>
      <c r="C3" s="243"/>
      <c r="D3" s="91"/>
      <c r="E3" s="91"/>
      <c r="F3" s="91"/>
      <c r="G3" s="10" t="s">
        <v>761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79"/>
      <c r="AA3" s="93"/>
    </row>
    <row r="4" spans="1:27" x14ac:dyDescent="0.25">
      <c r="A4" s="93"/>
      <c r="B4" s="247"/>
      <c r="C4" s="248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80"/>
      <c r="AA4" s="93"/>
    </row>
    <row r="5" spans="1:27" x14ac:dyDescent="0.25">
      <c r="A5" s="93"/>
      <c r="B5" s="93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93"/>
    </row>
    <row r="6" spans="1:27" x14ac:dyDescent="0.25">
      <c r="A6" s="93"/>
      <c r="B6" s="93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8"/>
      <c r="T6" s="129"/>
      <c r="U6" s="127" t="s">
        <v>762</v>
      </c>
      <c r="V6" s="127"/>
      <c r="W6" s="130"/>
      <c r="X6" s="131"/>
      <c r="Y6" s="127" t="s">
        <v>763</v>
      </c>
      <c r="Z6" s="127"/>
      <c r="AA6" s="93"/>
    </row>
    <row r="7" spans="1:27" ht="17.25" customHeight="1" x14ac:dyDescent="0.3">
      <c r="A7" s="93"/>
      <c r="B7" s="93"/>
      <c r="C7" s="132" t="s">
        <v>764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</row>
    <row r="8" spans="1:27" x14ac:dyDescent="0.25">
      <c r="A8" s="93"/>
      <c r="B8" s="133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5"/>
      <c r="AA8" s="93"/>
    </row>
    <row r="9" spans="1:27" x14ac:dyDescent="0.25">
      <c r="A9" s="93"/>
      <c r="B9" s="136"/>
      <c r="C9" s="13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37"/>
      <c r="V9" s="137"/>
      <c r="W9" s="137"/>
      <c r="X9" s="127"/>
      <c r="Y9" s="138" t="s">
        <v>765</v>
      </c>
      <c r="Z9" s="139"/>
      <c r="AA9" s="93"/>
    </row>
    <row r="10" spans="1:27" x14ac:dyDescent="0.25">
      <c r="A10" s="93"/>
      <c r="B10" s="136"/>
      <c r="C10" s="13" t="s">
        <v>766</v>
      </c>
      <c r="D10" s="14"/>
      <c r="E10" s="14"/>
      <c r="F10" s="14"/>
      <c r="G10" s="15"/>
      <c r="H10" s="127"/>
      <c r="I10" s="140">
        <v>4.0825E-2</v>
      </c>
      <c r="J10" s="127"/>
      <c r="K10" s="141" t="s">
        <v>767</v>
      </c>
      <c r="L10" s="127"/>
      <c r="M10" s="127"/>
      <c r="N10" s="127"/>
      <c r="O10" s="127"/>
      <c r="P10" s="127"/>
      <c r="Q10" s="357" t="s">
        <v>768</v>
      </c>
      <c r="R10" s="358"/>
      <c r="S10" s="358"/>
      <c r="T10" s="358"/>
      <c r="U10" s="359"/>
      <c r="V10" s="127"/>
      <c r="W10" s="127"/>
      <c r="X10" s="127"/>
      <c r="Y10" s="142">
        <f>COUNTIF('MATRIZ 2018 COMPLETO PROPOSTA'!$D$14:'MATRIZ 2018 COMPLETO PROPOSTA'!$D$1000,"P")</f>
        <v>406</v>
      </c>
      <c r="Z10" s="139"/>
      <c r="AA10" s="93"/>
    </row>
    <row r="11" spans="1:27" x14ac:dyDescent="0.25">
      <c r="A11" s="93"/>
      <c r="B11" s="136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357" t="s">
        <v>769</v>
      </c>
      <c r="R11" s="358"/>
      <c r="S11" s="358"/>
      <c r="T11" s="358"/>
      <c r="U11" s="359"/>
      <c r="V11" s="127"/>
      <c r="W11" s="127"/>
      <c r="X11" s="127"/>
      <c r="Y11" s="142">
        <f>COUNTIF('MATRIZ 2018 COMPLETO PROPOSTA'!$D$14:'MATRIZ 2018 COMPLETO PROPOSTA'!$D$1000,"E")</f>
        <v>110</v>
      </c>
      <c r="Z11" s="139"/>
      <c r="AA11" s="93"/>
    </row>
    <row r="12" spans="1:27" x14ac:dyDescent="0.25">
      <c r="A12" s="93"/>
      <c r="B12" s="136"/>
      <c r="C12" s="143" t="s">
        <v>770</v>
      </c>
      <c r="D12" s="14"/>
      <c r="E12" s="14"/>
      <c r="F12" s="14"/>
      <c r="G12" s="15"/>
      <c r="H12" s="127"/>
      <c r="I12" s="144">
        <f>U19+U38</f>
        <v>587794</v>
      </c>
      <c r="J12" s="127"/>
      <c r="K12" s="127"/>
      <c r="L12" s="127"/>
      <c r="M12" s="127"/>
      <c r="N12" s="127"/>
      <c r="O12" s="127"/>
      <c r="P12" s="127"/>
      <c r="Q12" s="357" t="s">
        <v>771</v>
      </c>
      <c r="R12" s="358"/>
      <c r="S12" s="358"/>
      <c r="T12" s="358"/>
      <c r="U12" s="359"/>
      <c r="V12" s="127"/>
      <c r="W12" s="127"/>
      <c r="X12" s="127"/>
      <c r="Y12" s="142">
        <f>COUNTIF('MATRIZ 2018 COMPLETO PROPOSTA'!$D$14:'MATRIZ 2018 COMPLETO PROPOSTA'!$D$1000,"EA")</f>
        <v>16</v>
      </c>
      <c r="Z12" s="139"/>
      <c r="AA12" s="93"/>
    </row>
    <row r="13" spans="1:27" x14ac:dyDescent="0.25">
      <c r="A13" s="93"/>
      <c r="B13" s="136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357" t="s">
        <v>772</v>
      </c>
      <c r="R13" s="358"/>
      <c r="S13" s="358"/>
      <c r="T13" s="358"/>
      <c r="U13" s="359"/>
      <c r="V13" s="127"/>
      <c r="W13" s="127"/>
      <c r="X13" s="127"/>
      <c r="Y13" s="142">
        <f>COUNTIF('MATRIZ 2018 COMPLETO PROPOSTA'!$D$14:'MATRIZ 2018 COMPLETO PROPOSTA'!$D$1000,"ECA")</f>
        <v>74</v>
      </c>
      <c r="Z13" s="139"/>
      <c r="AA13" s="93"/>
    </row>
    <row r="14" spans="1:27" x14ac:dyDescent="0.25">
      <c r="A14" s="93"/>
      <c r="B14" s="136"/>
      <c r="C14" s="13" t="s">
        <v>30</v>
      </c>
      <c r="D14" s="14"/>
      <c r="E14" s="14"/>
      <c r="F14" s="14"/>
      <c r="G14" s="15"/>
      <c r="H14" s="127"/>
      <c r="I14" s="16">
        <v>1.5E-3</v>
      </c>
      <c r="J14" s="127"/>
      <c r="K14" s="127"/>
      <c r="L14" s="127"/>
      <c r="M14" s="127"/>
      <c r="N14" s="127"/>
      <c r="O14" s="127"/>
      <c r="P14" s="127"/>
      <c r="Q14" s="357" t="s">
        <v>773</v>
      </c>
      <c r="R14" s="358"/>
      <c r="S14" s="358"/>
      <c r="T14" s="358"/>
      <c r="U14" s="359"/>
      <c r="V14" s="127"/>
      <c r="W14" s="127"/>
      <c r="X14" s="127"/>
      <c r="Y14" s="142">
        <f>SUM(Y7:Y13)</f>
        <v>606</v>
      </c>
      <c r="Z14" s="139"/>
      <c r="AA14" s="93"/>
    </row>
    <row r="15" spans="1:27" x14ac:dyDescent="0.25">
      <c r="A15" s="93"/>
      <c r="B15" s="145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7"/>
      <c r="AA15" s="93"/>
    </row>
    <row r="16" spans="1:27" x14ac:dyDescent="0.25">
      <c r="A16" s="93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93"/>
    </row>
    <row r="17" spans="1:27" ht="18.75" x14ac:dyDescent="0.3">
      <c r="A17" s="93"/>
      <c r="B17" s="93"/>
      <c r="C17" s="132" t="s">
        <v>0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</row>
    <row r="18" spans="1:27" x14ac:dyDescent="0.25">
      <c r="A18" s="93"/>
      <c r="B18" s="133"/>
      <c r="C18" s="148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49">
        <v>2016</v>
      </c>
      <c r="R18" s="150"/>
      <c r="S18" s="150"/>
      <c r="T18" s="150"/>
      <c r="U18" s="149">
        <v>2017</v>
      </c>
      <c r="V18" s="134"/>
      <c r="W18" s="134"/>
      <c r="X18" s="134"/>
      <c r="Y18" s="134"/>
      <c r="Z18" s="135"/>
      <c r="AA18" s="93"/>
    </row>
    <row r="19" spans="1:27" x14ac:dyDescent="0.25">
      <c r="A19" s="93"/>
      <c r="B19" s="136"/>
      <c r="C19" s="13" t="s">
        <v>1</v>
      </c>
      <c r="D19" s="14"/>
      <c r="E19" s="14"/>
      <c r="F19" s="14"/>
      <c r="G19" s="15"/>
      <c r="H19" s="127"/>
      <c r="I19" s="151">
        <f>(U19/Q19)-1</f>
        <v>0.11118029259532225</v>
      </c>
      <c r="J19" s="127"/>
      <c r="K19" s="127"/>
      <c r="L19" s="127"/>
      <c r="M19" s="141" t="s">
        <v>774</v>
      </c>
      <c r="N19" s="127"/>
      <c r="O19" s="127"/>
      <c r="P19" s="127"/>
      <c r="Q19" s="152">
        <v>472188</v>
      </c>
      <c r="R19" s="127"/>
      <c r="S19" s="127"/>
      <c r="T19" s="127"/>
      <c r="U19" s="153">
        <v>524686</v>
      </c>
      <c r="V19" s="127"/>
      <c r="W19" s="127"/>
      <c r="X19" s="127"/>
      <c r="Y19" s="127"/>
      <c r="Z19" s="139"/>
      <c r="AA19" s="93"/>
    </row>
    <row r="20" spans="1:27" x14ac:dyDescent="0.25">
      <c r="A20" s="93"/>
      <c r="B20" s="136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39"/>
      <c r="AA20" s="93"/>
    </row>
    <row r="21" spans="1:27" x14ac:dyDescent="0.25">
      <c r="A21" s="93"/>
      <c r="B21" s="136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 t="s">
        <v>775</v>
      </c>
      <c r="N21" s="127"/>
      <c r="O21" s="127"/>
      <c r="P21" s="127"/>
      <c r="Q21" s="154" t="s">
        <v>776</v>
      </c>
      <c r="R21" s="154"/>
      <c r="S21" s="154"/>
      <c r="T21" s="127"/>
      <c r="U21" s="154" t="s">
        <v>777</v>
      </c>
      <c r="V21" s="127"/>
      <c r="W21" s="127"/>
      <c r="X21" s="127"/>
      <c r="Y21" s="127"/>
      <c r="Z21" s="139"/>
      <c r="AA21" s="93"/>
    </row>
    <row r="22" spans="1:27" ht="15.75" customHeight="1" x14ac:dyDescent="0.25">
      <c r="A22" s="93"/>
      <c r="B22" s="136"/>
      <c r="C22" s="127"/>
      <c r="D22" s="127"/>
      <c r="E22" s="127"/>
      <c r="F22" s="127"/>
      <c r="G22" s="127"/>
      <c r="H22" s="127"/>
      <c r="I22" s="155"/>
      <c r="J22" s="127"/>
      <c r="K22" s="127"/>
      <c r="L22" s="127"/>
      <c r="M22" s="127"/>
      <c r="N22" s="127"/>
      <c r="O22" s="127"/>
      <c r="P22" s="127"/>
      <c r="Q22" s="156">
        <v>8.4699999999999998E-2</v>
      </c>
      <c r="R22" s="127"/>
      <c r="S22" s="127"/>
      <c r="T22" s="127"/>
      <c r="U22" s="157">
        <v>9.3216999999999994E-2</v>
      </c>
      <c r="V22" s="158"/>
      <c r="W22" s="158"/>
      <c r="X22" s="127"/>
      <c r="Y22" s="127"/>
      <c r="Z22" s="139"/>
      <c r="AA22" s="93"/>
    </row>
    <row r="23" spans="1:27" x14ac:dyDescent="0.25">
      <c r="A23" s="93"/>
      <c r="B23" s="136"/>
      <c r="C23" s="159" t="s">
        <v>2</v>
      </c>
      <c r="D23" s="160"/>
      <c r="E23" s="160"/>
      <c r="F23" s="160"/>
      <c r="G23" s="161"/>
      <c r="H23" s="127"/>
      <c r="I23" s="162">
        <f>U27*(1+I10)</f>
        <v>2432622017.2342277</v>
      </c>
      <c r="J23" s="127"/>
      <c r="K23" s="127"/>
      <c r="L23" s="127"/>
      <c r="M23" s="163">
        <v>1578578830.0899999</v>
      </c>
      <c r="N23" s="127"/>
      <c r="O23" s="137" t="s">
        <v>778</v>
      </c>
      <c r="P23" s="127"/>
      <c r="Q23" s="164">
        <f>M23*(1+Q22)</f>
        <v>1712284456.9986229</v>
      </c>
      <c r="R23" s="127"/>
      <c r="S23" s="141" t="s">
        <v>779</v>
      </c>
      <c r="T23" s="165" t="s">
        <v>778</v>
      </c>
      <c r="U23" s="164">
        <f>Q27*(1+U22)</f>
        <v>2272210718.1485829</v>
      </c>
      <c r="V23" s="166"/>
      <c r="W23" s="166"/>
      <c r="X23" s="127"/>
      <c r="Y23" s="127"/>
      <c r="Z23" s="139"/>
      <c r="AA23" s="167"/>
    </row>
    <row r="24" spans="1:27" x14ac:dyDescent="0.25">
      <c r="A24" s="93"/>
      <c r="B24" s="136"/>
      <c r="C24" s="127"/>
      <c r="D24" s="127"/>
      <c r="E24" s="127"/>
      <c r="F24" s="127"/>
      <c r="G24" s="127"/>
      <c r="H24" s="127"/>
      <c r="I24" s="168" t="s">
        <v>780</v>
      </c>
      <c r="J24" s="127"/>
      <c r="K24" s="127"/>
      <c r="L24" s="127"/>
      <c r="M24" s="127"/>
      <c r="N24" s="127"/>
      <c r="O24" s="127"/>
      <c r="P24" s="127"/>
      <c r="Q24" s="169">
        <v>2016</v>
      </c>
      <c r="R24" s="127"/>
      <c r="S24" s="141" t="s">
        <v>781</v>
      </c>
      <c r="T24" s="127"/>
      <c r="U24" s="169">
        <v>2017</v>
      </c>
      <c r="V24" s="127"/>
      <c r="W24" s="127"/>
      <c r="X24" s="127"/>
      <c r="Y24" s="127"/>
      <c r="Z24" s="139"/>
      <c r="AA24" s="167"/>
    </row>
    <row r="25" spans="1:27" x14ac:dyDescent="0.25">
      <c r="A25" s="93"/>
      <c r="B25" s="136"/>
      <c r="C25" s="159" t="s">
        <v>782</v>
      </c>
      <c r="D25" s="160"/>
      <c r="E25" s="160"/>
      <c r="F25" s="160"/>
      <c r="G25" s="161"/>
      <c r="H25" s="127"/>
      <c r="I25" s="162">
        <f>'MATRIZ 2018 COMPLETO PROPOSTA'!I11</f>
        <v>89603770.842132226</v>
      </c>
      <c r="J25" s="127"/>
      <c r="K25" s="127"/>
      <c r="L25" s="127"/>
      <c r="M25" s="141" t="s">
        <v>783</v>
      </c>
      <c r="N25" s="127"/>
      <c r="O25" s="127"/>
      <c r="P25" s="127"/>
      <c r="Q25" s="170" t="s">
        <v>784</v>
      </c>
      <c r="R25" s="127"/>
      <c r="S25" s="141" t="s">
        <v>781</v>
      </c>
      <c r="T25" s="127"/>
      <c r="U25" s="170" t="s">
        <v>785</v>
      </c>
      <c r="V25" s="127"/>
      <c r="W25" s="127"/>
      <c r="X25" s="127"/>
      <c r="Y25" s="127"/>
      <c r="Z25" s="139"/>
      <c r="AA25" s="167"/>
    </row>
    <row r="26" spans="1:27" x14ac:dyDescent="0.25">
      <c r="A26" s="93"/>
      <c r="B26" s="136"/>
      <c r="C26" s="141"/>
      <c r="D26" s="141"/>
      <c r="E26" s="141"/>
      <c r="F26" s="141"/>
      <c r="G26" s="141"/>
      <c r="H26" s="127"/>
      <c r="I26" s="168" t="s">
        <v>786</v>
      </c>
      <c r="J26" s="127"/>
      <c r="K26" s="127"/>
      <c r="L26" s="127"/>
      <c r="M26" s="141" t="s">
        <v>787</v>
      </c>
      <c r="N26" s="127"/>
      <c r="O26" s="127"/>
      <c r="P26" s="127"/>
      <c r="Q26" s="171">
        <v>366178207</v>
      </c>
      <c r="R26" s="127"/>
      <c r="S26" s="141" t="s">
        <v>781</v>
      </c>
      <c r="T26" s="127"/>
      <c r="U26" s="171">
        <v>64994880.520000003</v>
      </c>
      <c r="V26" s="172"/>
      <c r="W26" s="172"/>
      <c r="X26" s="127"/>
      <c r="Y26" s="127"/>
      <c r="Z26" s="139"/>
      <c r="AA26" s="93"/>
    </row>
    <row r="27" spans="1:27" x14ac:dyDescent="0.25">
      <c r="A27" s="93"/>
      <c r="B27" s="136"/>
      <c r="C27" s="159" t="s">
        <v>788</v>
      </c>
      <c r="D27" s="160"/>
      <c r="E27" s="160"/>
      <c r="F27" s="160"/>
      <c r="G27" s="161"/>
      <c r="H27" s="127"/>
      <c r="I27" s="162">
        <f>SUM(I23:I26)</f>
        <v>2522225788.0763597</v>
      </c>
      <c r="J27" s="127"/>
      <c r="K27" s="127"/>
      <c r="L27" s="127"/>
      <c r="M27" s="141"/>
      <c r="N27" s="127"/>
      <c r="O27" s="127"/>
      <c r="P27" s="127"/>
      <c r="Q27" s="171">
        <f>Q26+Q23</f>
        <v>2078462663.9986229</v>
      </c>
      <c r="R27" s="141" t="s">
        <v>778</v>
      </c>
      <c r="S27" s="141" t="s">
        <v>759</v>
      </c>
      <c r="T27" s="127"/>
      <c r="U27" s="162">
        <f>U23+U26</f>
        <v>2337205598.6685829</v>
      </c>
      <c r="V27" s="127"/>
      <c r="W27" s="127"/>
      <c r="X27" s="127"/>
      <c r="Y27" s="127"/>
      <c r="Z27" s="139"/>
      <c r="AA27" s="93"/>
    </row>
    <row r="28" spans="1:27" x14ac:dyDescent="0.25">
      <c r="A28" s="93"/>
      <c r="B28" s="136"/>
      <c r="C28" s="173"/>
      <c r="D28" s="173"/>
      <c r="E28" s="173"/>
      <c r="F28" s="173"/>
      <c r="G28" s="173"/>
      <c r="H28" s="173"/>
      <c r="I28" s="173"/>
      <c r="J28" s="127"/>
      <c r="K28" s="127"/>
      <c r="L28" s="127"/>
      <c r="M28" s="127"/>
      <c r="N28" s="127"/>
      <c r="O28" s="127"/>
      <c r="P28" s="127"/>
      <c r="Q28" s="165"/>
      <c r="R28" s="127"/>
      <c r="S28" s="127"/>
      <c r="T28" s="127"/>
      <c r="U28" s="165"/>
      <c r="V28" s="127"/>
      <c r="W28" s="127"/>
      <c r="X28" s="127"/>
      <c r="Y28" s="127"/>
      <c r="Z28" s="139"/>
      <c r="AA28" s="93"/>
    </row>
    <row r="29" spans="1:27" x14ac:dyDescent="0.25">
      <c r="A29" s="93"/>
      <c r="B29" s="136"/>
      <c r="C29" s="127"/>
      <c r="D29" s="127"/>
      <c r="E29" s="127"/>
      <c r="F29" s="127"/>
      <c r="G29" s="127"/>
      <c r="H29" s="127"/>
      <c r="I29" s="173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39"/>
      <c r="AA29" s="93"/>
    </row>
    <row r="30" spans="1:27" x14ac:dyDescent="0.25">
      <c r="A30" s="93"/>
      <c r="B30" s="136"/>
      <c r="C30" s="127"/>
      <c r="D30" s="127"/>
      <c r="E30" s="127"/>
      <c r="F30" s="127"/>
      <c r="G30" s="127"/>
      <c r="H30" s="127"/>
      <c r="I30" s="173"/>
      <c r="J30" s="127"/>
      <c r="K30" s="127"/>
      <c r="L30" s="127"/>
      <c r="M30" s="127" t="s">
        <v>775</v>
      </c>
      <c r="N30" s="127"/>
      <c r="O30" s="127"/>
      <c r="P30" s="127"/>
      <c r="Q30" s="154" t="s">
        <v>776</v>
      </c>
      <c r="R30" s="154"/>
      <c r="S30" s="154"/>
      <c r="T30" s="127"/>
      <c r="U30" s="154" t="s">
        <v>777</v>
      </c>
      <c r="V30" s="127"/>
      <c r="W30" s="127"/>
      <c r="X30" s="127"/>
      <c r="Y30" s="127"/>
      <c r="Z30" s="139"/>
      <c r="AA30" s="93"/>
    </row>
    <row r="31" spans="1:27" x14ac:dyDescent="0.25">
      <c r="A31" s="93"/>
      <c r="B31" s="136"/>
      <c r="C31" s="127"/>
      <c r="D31" s="127"/>
      <c r="E31" s="127"/>
      <c r="F31" s="127"/>
      <c r="G31" s="127"/>
      <c r="H31" s="127"/>
      <c r="I31" s="174"/>
      <c r="J31" s="127"/>
      <c r="K31" s="127"/>
      <c r="L31" s="127"/>
      <c r="M31" s="127"/>
      <c r="N31" s="127"/>
      <c r="O31" s="127"/>
      <c r="P31" s="127"/>
      <c r="Q31" s="156">
        <v>8.4699999999999998E-2</v>
      </c>
      <c r="R31" s="127"/>
      <c r="S31" s="127"/>
      <c r="T31" s="127"/>
      <c r="U31" s="157">
        <v>9.3216999999999994E-2</v>
      </c>
      <c r="V31" s="127"/>
      <c r="W31" s="127"/>
      <c r="X31" s="127"/>
      <c r="Y31" s="127"/>
      <c r="Z31" s="139"/>
      <c r="AA31" s="93"/>
    </row>
    <row r="32" spans="1:27" x14ac:dyDescent="0.25">
      <c r="A32" s="93"/>
      <c r="B32" s="136"/>
      <c r="C32" s="175" t="s">
        <v>3</v>
      </c>
      <c r="D32" s="176"/>
      <c r="E32" s="176"/>
      <c r="F32" s="176"/>
      <c r="G32" s="177"/>
      <c r="H32" s="127"/>
      <c r="I32" s="178">
        <f>U32*(1+I10)</f>
        <v>3282534.5308034485</v>
      </c>
      <c r="J32" s="127"/>
      <c r="K32" s="141"/>
      <c r="L32" s="127"/>
      <c r="M32" s="179">
        <v>2659595.39</v>
      </c>
      <c r="N32" s="127"/>
      <c r="O32" s="137" t="s">
        <v>778</v>
      </c>
      <c r="P32" s="127"/>
      <c r="Q32" s="171">
        <f>M32*(1+Q31)</f>
        <v>2884863.119533</v>
      </c>
      <c r="R32" s="127"/>
      <c r="S32" s="141" t="s">
        <v>778</v>
      </c>
      <c r="T32" s="127"/>
      <c r="U32" s="171">
        <f>Q32*(1+U31)</f>
        <v>3153781.4049465079</v>
      </c>
      <c r="V32" s="127"/>
      <c r="W32" s="127"/>
      <c r="X32" s="127"/>
      <c r="Y32" s="127"/>
      <c r="Z32" s="139"/>
      <c r="AA32" s="93"/>
    </row>
    <row r="33" spans="1:27" x14ac:dyDescent="0.25">
      <c r="A33" s="93"/>
      <c r="B33" s="136"/>
      <c r="C33" s="159" t="s">
        <v>4</v>
      </c>
      <c r="D33" s="160"/>
      <c r="E33" s="160"/>
      <c r="F33" s="160"/>
      <c r="G33" s="161"/>
      <c r="H33" s="127"/>
      <c r="I33" s="171">
        <f>I32/2</f>
        <v>1641267.2654017243</v>
      </c>
      <c r="J33" s="127"/>
      <c r="K33" s="127" t="s">
        <v>789</v>
      </c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39"/>
      <c r="AA33" s="93"/>
    </row>
    <row r="34" spans="1:27" x14ac:dyDescent="0.25">
      <c r="A34" s="93"/>
      <c r="B34" s="145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7"/>
      <c r="AA34" s="93"/>
    </row>
    <row r="35" spans="1:27" x14ac:dyDescent="0.25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180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</row>
    <row r="36" spans="1:27" ht="18.75" x14ac:dyDescent="0.3">
      <c r="A36" s="93"/>
      <c r="B36" s="93"/>
      <c r="C36" s="132" t="s">
        <v>5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</row>
    <row r="37" spans="1:27" x14ac:dyDescent="0.25">
      <c r="A37" s="93"/>
      <c r="B37" s="133"/>
      <c r="C37" s="148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49">
        <v>2016</v>
      </c>
      <c r="R37" s="150"/>
      <c r="S37" s="150"/>
      <c r="T37" s="150"/>
      <c r="U37" s="149">
        <v>2017</v>
      </c>
      <c r="V37" s="134"/>
      <c r="W37" s="134"/>
      <c r="X37" s="134"/>
      <c r="Y37" s="134"/>
      <c r="Z37" s="135"/>
      <c r="AA37" s="93"/>
    </row>
    <row r="38" spans="1:27" x14ac:dyDescent="0.25">
      <c r="A38" s="93"/>
      <c r="B38" s="136"/>
      <c r="C38" s="13" t="s">
        <v>1</v>
      </c>
      <c r="D38" s="14"/>
      <c r="E38" s="14"/>
      <c r="F38" s="14"/>
      <c r="G38" s="15"/>
      <c r="H38" s="127"/>
      <c r="I38" s="181">
        <f>U38/Q38-1</f>
        <v>0.21450290596974719</v>
      </c>
      <c r="J38" s="127"/>
      <c r="K38" s="127"/>
      <c r="L38" s="127"/>
      <c r="M38" s="141" t="s">
        <v>774</v>
      </c>
      <c r="N38" s="127"/>
      <c r="O38" s="127"/>
      <c r="P38" s="127"/>
      <c r="Q38" s="152">
        <v>51962</v>
      </c>
      <c r="R38" s="127"/>
      <c r="S38" s="127"/>
      <c r="T38" s="127"/>
      <c r="U38" s="182">
        <v>63108</v>
      </c>
      <c r="V38" s="183"/>
      <c r="W38" s="183"/>
      <c r="X38" s="127"/>
      <c r="Y38" s="127"/>
      <c r="Z38" s="139"/>
      <c r="AA38" s="93"/>
    </row>
    <row r="39" spans="1:27" x14ac:dyDescent="0.25">
      <c r="A39" s="93"/>
      <c r="B39" s="136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41"/>
      <c r="N39" s="127"/>
      <c r="O39" s="127"/>
      <c r="P39" s="127"/>
      <c r="Q39" s="127"/>
      <c r="R39" s="127"/>
      <c r="S39" s="127"/>
      <c r="T39" s="127"/>
      <c r="U39" s="127"/>
      <c r="V39" s="183"/>
      <c r="W39" s="183"/>
      <c r="X39" s="127"/>
      <c r="Y39" s="127"/>
      <c r="Z39" s="139"/>
      <c r="AA39" s="93"/>
    </row>
    <row r="40" spans="1:27" x14ac:dyDescent="0.25">
      <c r="A40" s="93"/>
      <c r="B40" s="136"/>
      <c r="C40" s="184"/>
      <c r="D40" s="127"/>
      <c r="E40" s="127"/>
      <c r="F40" s="127"/>
      <c r="G40" s="127"/>
      <c r="H40" s="127"/>
      <c r="I40" s="127"/>
      <c r="J40" s="127"/>
      <c r="K40" s="127"/>
      <c r="L40" s="127"/>
      <c r="M40" s="127" t="s">
        <v>775</v>
      </c>
      <c r="N40" s="127"/>
      <c r="O40" s="127"/>
      <c r="P40" s="127"/>
      <c r="Q40" s="154" t="s">
        <v>776</v>
      </c>
      <c r="R40" s="154"/>
      <c r="S40" s="154"/>
      <c r="T40" s="127"/>
      <c r="U40" s="154" t="s">
        <v>777</v>
      </c>
      <c r="V40" s="127"/>
      <c r="W40" s="127"/>
      <c r="X40" s="127"/>
      <c r="Y40" s="127"/>
      <c r="Z40" s="139"/>
      <c r="AA40" s="93"/>
    </row>
    <row r="41" spans="1:27" x14ac:dyDescent="0.25">
      <c r="A41" s="93"/>
      <c r="B41" s="136"/>
      <c r="C41" s="184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56">
        <v>8.4699999999999998E-2</v>
      </c>
      <c r="R41" s="127"/>
      <c r="S41" s="127"/>
      <c r="T41" s="127"/>
      <c r="U41" s="157">
        <v>9.3216999999999994E-2</v>
      </c>
      <c r="V41" s="127"/>
      <c r="W41" s="127"/>
      <c r="X41" s="127"/>
      <c r="Y41" s="127"/>
      <c r="Z41" s="139"/>
      <c r="AA41" s="93"/>
    </row>
    <row r="42" spans="1:27" x14ac:dyDescent="0.25">
      <c r="A42" s="93"/>
      <c r="B42" s="136"/>
      <c r="C42" s="13" t="s">
        <v>6</v>
      </c>
      <c r="D42" s="14"/>
      <c r="E42" s="14"/>
      <c r="F42" s="14"/>
      <c r="G42" s="15"/>
      <c r="H42" s="127"/>
      <c r="I42" s="185">
        <f>U42*(1+I10)</f>
        <v>2087467.4094275283</v>
      </c>
      <c r="J42" s="127"/>
      <c r="K42" s="141"/>
      <c r="L42" s="127"/>
      <c r="M42" s="163">
        <v>1691320.73</v>
      </c>
      <c r="N42" s="127"/>
      <c r="O42" s="137" t="s">
        <v>778</v>
      </c>
      <c r="P42" s="127"/>
      <c r="Q42" s="164">
        <f>M42*(1+Q41)</f>
        <v>1834575.595831</v>
      </c>
      <c r="R42" s="127"/>
      <c r="S42" s="141" t="s">
        <v>778</v>
      </c>
      <c r="T42" s="127"/>
      <c r="U42" s="164">
        <f>Q42*(1+U41)</f>
        <v>2005589.2291475786</v>
      </c>
      <c r="V42" s="127"/>
      <c r="W42" s="127"/>
      <c r="X42" s="127"/>
      <c r="Y42" s="127"/>
      <c r="Z42" s="139"/>
      <c r="AA42" s="93"/>
    </row>
    <row r="43" spans="1:27" x14ac:dyDescent="0.25">
      <c r="A43" s="93"/>
      <c r="B43" s="136"/>
      <c r="C43" s="13" t="s">
        <v>7</v>
      </c>
      <c r="D43" s="14"/>
      <c r="E43" s="14"/>
      <c r="F43" s="14"/>
      <c r="G43" s="15"/>
      <c r="H43" s="127"/>
      <c r="I43" s="185">
        <f>U43*(1+I10)</f>
        <v>2204148.9524002317</v>
      </c>
      <c r="J43" s="127"/>
      <c r="K43" s="141"/>
      <c r="L43" s="127"/>
      <c r="M43" s="163">
        <v>1785859.17</v>
      </c>
      <c r="N43" s="127"/>
      <c r="O43" s="137" t="s">
        <v>778</v>
      </c>
      <c r="P43" s="127"/>
      <c r="Q43" s="164">
        <f>M43*(1+Q41)</f>
        <v>1937121.4416989998</v>
      </c>
      <c r="R43" s="127"/>
      <c r="S43" s="141" t="s">
        <v>778</v>
      </c>
      <c r="T43" s="127"/>
      <c r="U43" s="164">
        <f>Q43*(1+U41)</f>
        <v>2117694.0911298557</v>
      </c>
      <c r="V43" s="127"/>
      <c r="W43" s="127"/>
      <c r="X43" s="127"/>
      <c r="Y43" s="127"/>
      <c r="Z43" s="139"/>
      <c r="AA43" s="93"/>
    </row>
    <row r="44" spans="1:27" x14ac:dyDescent="0.25">
      <c r="A44" s="93"/>
      <c r="B44" s="136"/>
      <c r="C44" s="175" t="s">
        <v>9</v>
      </c>
      <c r="D44" s="176"/>
      <c r="E44" s="176"/>
      <c r="F44" s="176"/>
      <c r="G44" s="177"/>
      <c r="H44" s="127"/>
      <c r="I44" s="186">
        <f>U44*(1+I10)</f>
        <v>1034548.8434370452</v>
      </c>
      <c r="J44" s="127"/>
      <c r="K44" s="141"/>
      <c r="L44" s="127"/>
      <c r="M44" s="163">
        <v>838218.55</v>
      </c>
      <c r="N44" s="127"/>
      <c r="O44" s="137" t="s">
        <v>778</v>
      </c>
      <c r="P44" s="127"/>
      <c r="Q44" s="164">
        <f>M44*(1+Q41)</f>
        <v>909215.66118500009</v>
      </c>
      <c r="R44" s="127"/>
      <c r="S44" s="141" t="s">
        <v>778</v>
      </c>
      <c r="T44" s="127"/>
      <c r="U44" s="164">
        <f>Q44*(1+U41)</f>
        <v>993970.0174736823</v>
      </c>
      <c r="V44" s="127"/>
      <c r="W44" s="127"/>
      <c r="X44" s="127"/>
      <c r="Y44" s="127"/>
      <c r="Z44" s="139"/>
      <c r="AA44" s="93"/>
    </row>
    <row r="45" spans="1:27" x14ac:dyDescent="0.25">
      <c r="A45" s="93"/>
      <c r="B45" s="136"/>
      <c r="C45" s="13" t="s">
        <v>8</v>
      </c>
      <c r="D45" s="160"/>
      <c r="E45" s="160"/>
      <c r="F45" s="160"/>
      <c r="G45" s="161"/>
      <c r="H45" s="127"/>
      <c r="I45" s="185">
        <v>0</v>
      </c>
      <c r="J45" s="127"/>
      <c r="K45" s="141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39"/>
      <c r="AA45" s="93"/>
    </row>
    <row r="46" spans="1:27" x14ac:dyDescent="0.25">
      <c r="A46" s="93"/>
      <c r="B46" s="136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54" t="s">
        <v>776</v>
      </c>
      <c r="R46" s="127"/>
      <c r="S46" s="127"/>
      <c r="T46" s="127"/>
      <c r="U46" s="154" t="s">
        <v>777</v>
      </c>
      <c r="V46" s="127"/>
      <c r="W46" s="127"/>
      <c r="X46" s="127"/>
      <c r="Y46" s="127"/>
      <c r="Z46" s="139"/>
      <c r="AA46" s="93"/>
    </row>
    <row r="47" spans="1:27" x14ac:dyDescent="0.25">
      <c r="A47" s="93"/>
      <c r="B47" s="136"/>
      <c r="C47" s="13" t="s">
        <v>10</v>
      </c>
      <c r="D47" s="14"/>
      <c r="E47" s="14"/>
      <c r="F47" s="14"/>
      <c r="G47" s="15"/>
      <c r="H47" s="127"/>
      <c r="I47" s="185">
        <f>U47*(1+I10)</f>
        <v>694.22590737996575</v>
      </c>
      <c r="J47" s="127"/>
      <c r="K47" s="141"/>
      <c r="L47" s="127"/>
      <c r="M47" s="163">
        <v>562.48</v>
      </c>
      <c r="N47" s="127"/>
      <c r="O47" s="137" t="s">
        <v>778</v>
      </c>
      <c r="P47" s="127"/>
      <c r="Q47" s="171">
        <f>M47*(1+Q41)</f>
        <v>610.12205600000004</v>
      </c>
      <c r="R47" s="127"/>
      <c r="S47" s="141" t="s">
        <v>778</v>
      </c>
      <c r="T47" s="127"/>
      <c r="U47" s="171">
        <f>Q47*(1+U41)</f>
        <v>666.99580369415207</v>
      </c>
      <c r="V47" s="127"/>
      <c r="W47" s="127"/>
      <c r="X47" s="127"/>
      <c r="Y47" s="127"/>
      <c r="Z47" s="139"/>
      <c r="AA47" s="93"/>
    </row>
    <row r="48" spans="1:27" x14ac:dyDescent="0.25">
      <c r="A48" s="93"/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7"/>
      <c r="AA48" s="93"/>
    </row>
    <row r="49" spans="1:27" x14ac:dyDescent="0.25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</row>
    <row r="50" spans="1:27" ht="18.75" x14ac:dyDescent="0.3">
      <c r="A50" s="93"/>
      <c r="B50" s="93"/>
      <c r="C50" s="132" t="s">
        <v>11</v>
      </c>
      <c r="D50" s="187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</row>
    <row r="51" spans="1:27" x14ac:dyDescent="0.25">
      <c r="A51" s="93"/>
      <c r="B51" s="133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 t="s">
        <v>775</v>
      </c>
      <c r="N51" s="134"/>
      <c r="O51" s="134"/>
      <c r="P51" s="134"/>
      <c r="Q51" s="188" t="s">
        <v>776</v>
      </c>
      <c r="R51" s="188"/>
      <c r="S51" s="188"/>
      <c r="T51" s="134"/>
      <c r="U51" s="188" t="s">
        <v>777</v>
      </c>
      <c r="V51" s="134"/>
      <c r="W51" s="134"/>
      <c r="X51" s="134"/>
      <c r="Y51" s="134"/>
      <c r="Z51" s="135"/>
      <c r="AA51" s="93"/>
    </row>
    <row r="52" spans="1:27" x14ac:dyDescent="0.25">
      <c r="A52" s="93"/>
      <c r="B52" s="136"/>
      <c r="C52" s="184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89">
        <v>8.4699999999999998E-2</v>
      </c>
      <c r="R52" s="127"/>
      <c r="S52" s="127"/>
      <c r="T52" s="127"/>
      <c r="U52" s="181">
        <v>9.3216999999999994E-2</v>
      </c>
      <c r="V52" s="127"/>
      <c r="W52" s="127"/>
      <c r="X52" s="127"/>
      <c r="Y52" s="127"/>
      <c r="Z52" s="139"/>
      <c r="AA52" s="93"/>
    </row>
    <row r="53" spans="1:27" x14ac:dyDescent="0.25">
      <c r="A53" s="93"/>
      <c r="B53" s="136"/>
      <c r="C53" s="13" t="s">
        <v>12</v>
      </c>
      <c r="D53" s="14"/>
      <c r="E53" s="14"/>
      <c r="F53" s="14"/>
      <c r="G53" s="15"/>
      <c r="H53" s="127"/>
      <c r="I53" s="185">
        <f>U53*(1+I10)</f>
        <v>4321728.6080360897</v>
      </c>
      <c r="J53" s="127"/>
      <c r="K53" s="141"/>
      <c r="L53" s="127"/>
      <c r="M53" s="163">
        <v>3501577.63</v>
      </c>
      <c r="N53" s="127"/>
      <c r="O53" s="137" t="s">
        <v>778</v>
      </c>
      <c r="P53" s="127"/>
      <c r="Q53" s="162">
        <f>M53*(1+Q52)</f>
        <v>3798161.2552609998</v>
      </c>
      <c r="R53" s="127"/>
      <c r="S53" s="141" t="s">
        <v>778</v>
      </c>
      <c r="T53" s="127"/>
      <c r="U53" s="162">
        <f>Q53*(1+U52)</f>
        <v>4152214.4529926647</v>
      </c>
      <c r="V53" s="127"/>
      <c r="W53" s="127"/>
      <c r="X53" s="127"/>
      <c r="Y53" s="127"/>
      <c r="Z53" s="139"/>
      <c r="AA53" s="93"/>
    </row>
    <row r="54" spans="1:27" x14ac:dyDescent="0.25">
      <c r="A54" s="93"/>
      <c r="B54" s="136"/>
      <c r="C54" s="13" t="s">
        <v>13</v>
      </c>
      <c r="D54" s="14"/>
      <c r="E54" s="14"/>
      <c r="F54" s="14"/>
      <c r="G54" s="15"/>
      <c r="H54" s="127"/>
      <c r="I54" s="185">
        <f>U54*(1+I10)</f>
        <v>169275.61044446129</v>
      </c>
      <c r="J54" s="127"/>
      <c r="K54" s="141"/>
      <c r="L54" s="127"/>
      <c r="M54" s="163">
        <v>137151.53</v>
      </c>
      <c r="N54" s="127"/>
      <c r="O54" s="137" t="s">
        <v>778</v>
      </c>
      <c r="P54" s="127"/>
      <c r="Q54" s="162">
        <f>M54*(1+Q52)</f>
        <v>148768.26459099998</v>
      </c>
      <c r="R54" s="127"/>
      <c r="S54" s="141" t="s">
        <v>778</v>
      </c>
      <c r="T54" s="127"/>
      <c r="U54" s="162">
        <f>Q54*(1+U52)</f>
        <v>162635.99591137926</v>
      </c>
      <c r="V54" s="127"/>
      <c r="W54" s="127"/>
      <c r="X54" s="127"/>
      <c r="Y54" s="127"/>
      <c r="Z54" s="139"/>
      <c r="AA54" s="93"/>
    </row>
    <row r="55" spans="1:27" x14ac:dyDescent="0.25">
      <c r="A55" s="93"/>
      <c r="B55" s="145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7"/>
      <c r="AA55" s="93"/>
    </row>
    <row r="56" spans="1:27" x14ac:dyDescent="0.25">
      <c r="A56" s="93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93"/>
    </row>
    <row r="57" spans="1:27" ht="18.75" x14ac:dyDescent="0.3">
      <c r="A57" s="93"/>
      <c r="B57" s="93"/>
      <c r="C57" s="132" t="s">
        <v>14</v>
      </c>
      <c r="D57" s="93"/>
      <c r="E57" s="93"/>
      <c r="F57" s="93"/>
      <c r="G57" s="93"/>
      <c r="H57" s="93"/>
      <c r="I57" s="190"/>
      <c r="J57" s="93"/>
      <c r="K57" s="93"/>
      <c r="L57" s="93"/>
      <c r="M57" s="93"/>
      <c r="N57" s="93"/>
      <c r="O57" s="93"/>
      <c r="P57" s="93"/>
      <c r="Q57" s="191"/>
      <c r="R57" s="180"/>
      <c r="S57" s="180"/>
      <c r="T57" s="180"/>
      <c r="U57" s="191"/>
      <c r="V57" s="93"/>
      <c r="W57" s="93"/>
      <c r="X57" s="93"/>
      <c r="Y57" s="93"/>
      <c r="Z57" s="93"/>
      <c r="AA57" s="93"/>
    </row>
    <row r="58" spans="1:27" x14ac:dyDescent="0.25">
      <c r="A58" s="93"/>
      <c r="B58" s="133"/>
      <c r="C58" s="148"/>
      <c r="D58" s="134"/>
      <c r="E58" s="134"/>
      <c r="F58" s="134"/>
      <c r="G58" s="134"/>
      <c r="H58" s="134"/>
      <c r="I58" s="192"/>
      <c r="J58" s="134"/>
      <c r="K58" s="134"/>
      <c r="L58" s="134"/>
      <c r="M58" s="134"/>
      <c r="N58" s="134"/>
      <c r="O58" s="134"/>
      <c r="P58" s="134"/>
      <c r="Q58" s="193">
        <v>2016</v>
      </c>
      <c r="R58" s="194"/>
      <c r="S58" s="194"/>
      <c r="T58" s="194"/>
      <c r="U58" s="193">
        <v>2017</v>
      </c>
      <c r="V58" s="134"/>
      <c r="W58" s="134"/>
      <c r="X58" s="134"/>
      <c r="Y58" s="134"/>
      <c r="Z58" s="135"/>
      <c r="AA58" s="93"/>
    </row>
    <row r="59" spans="1:27" x14ac:dyDescent="0.25">
      <c r="A59" s="93"/>
      <c r="B59" s="136"/>
      <c r="C59" s="13" t="s">
        <v>790</v>
      </c>
      <c r="D59" s="14"/>
      <c r="E59" s="14"/>
      <c r="F59" s="14"/>
      <c r="G59" s="15"/>
      <c r="H59" s="127"/>
      <c r="I59" s="181">
        <f>(U19+U38)/(Q19+Q38)-1</f>
        <v>0.12142325670132603</v>
      </c>
      <c r="J59" s="127"/>
      <c r="K59" s="127"/>
      <c r="L59" s="127"/>
      <c r="M59" s="154" t="s">
        <v>791</v>
      </c>
      <c r="N59" s="127"/>
      <c r="O59" s="127"/>
      <c r="P59" s="127"/>
      <c r="Q59" s="195">
        <f>Q38+Q19</f>
        <v>524150</v>
      </c>
      <c r="R59" s="141"/>
      <c r="S59" s="141"/>
      <c r="T59" s="141"/>
      <c r="U59" s="195">
        <f>U19+U38</f>
        <v>587794</v>
      </c>
      <c r="V59" s="183"/>
      <c r="W59" s="183"/>
      <c r="X59" s="127"/>
      <c r="Y59" s="183"/>
      <c r="Z59" s="139"/>
      <c r="AA59" s="93"/>
    </row>
    <row r="60" spans="1:27" x14ac:dyDescent="0.25">
      <c r="A60" s="93"/>
      <c r="B60" s="136"/>
      <c r="C60" s="175" t="s">
        <v>792</v>
      </c>
      <c r="D60" s="176"/>
      <c r="E60" s="176"/>
      <c r="F60" s="176"/>
      <c r="G60" s="177"/>
      <c r="H60" s="127"/>
      <c r="I60" s="181">
        <f>('MATRIZ 2018 COMPLETO PROPOSTA'!AK11/Q60)-1</f>
        <v>-2.9511918274687909E-2</v>
      </c>
      <c r="J60" s="127"/>
      <c r="K60" s="127"/>
      <c r="L60" s="127"/>
      <c r="M60" s="154" t="s">
        <v>793</v>
      </c>
      <c r="N60" s="127"/>
      <c r="O60" s="127"/>
      <c r="P60" s="127"/>
      <c r="Q60" s="196">
        <v>8810</v>
      </c>
      <c r="R60" s="141"/>
      <c r="S60" s="141"/>
      <c r="T60" s="141"/>
      <c r="U60" s="195">
        <f>'MATRIZ 2018 COMPLETO PROPOSTA'!AK11</f>
        <v>8550</v>
      </c>
      <c r="V60" s="183"/>
      <c r="W60" s="183"/>
      <c r="X60" s="127"/>
      <c r="Y60" s="183"/>
      <c r="Z60" s="139"/>
      <c r="AA60" s="93"/>
    </row>
    <row r="61" spans="1:27" x14ac:dyDescent="0.25">
      <c r="A61" s="93"/>
      <c r="B61" s="136"/>
      <c r="C61" s="159" t="s">
        <v>794</v>
      </c>
      <c r="D61" s="160"/>
      <c r="E61" s="160"/>
      <c r="F61" s="160"/>
      <c r="G61" s="161"/>
      <c r="H61" s="127"/>
      <c r="I61" s="181">
        <f>('MATRIZ 2018 COMPLETO PROPOSTA'!AN11*4/Q61)-1</f>
        <v>-0.12069734608322069</v>
      </c>
      <c r="J61" s="127"/>
      <c r="K61" s="127"/>
      <c r="L61" s="127"/>
      <c r="M61" s="154" t="s">
        <v>795</v>
      </c>
      <c r="N61" s="127"/>
      <c r="O61" s="127"/>
      <c r="P61" s="127"/>
      <c r="Q61" s="152">
        <v>230904</v>
      </c>
      <c r="R61" s="127"/>
      <c r="S61" s="127"/>
      <c r="T61" s="127"/>
      <c r="U61" s="197">
        <f>'MATRIZ 2018 COMPLETO PROPOSTA'!AN11*4</f>
        <v>203034.5</v>
      </c>
      <c r="V61" s="183"/>
      <c r="W61" s="183"/>
      <c r="X61" s="127"/>
      <c r="Y61" s="183"/>
      <c r="Z61" s="139"/>
      <c r="AA61" s="93"/>
    </row>
    <row r="62" spans="1:27" x14ac:dyDescent="0.25">
      <c r="A62" s="93"/>
      <c r="B62" s="136"/>
      <c r="C62" s="184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39"/>
      <c r="AA62" s="93"/>
    </row>
    <row r="63" spans="1:27" x14ac:dyDescent="0.25">
      <c r="A63" s="93"/>
      <c r="B63" s="136"/>
      <c r="C63" s="184"/>
      <c r="D63" s="127"/>
      <c r="E63" s="127"/>
      <c r="F63" s="127"/>
      <c r="G63" s="127"/>
      <c r="H63" s="127"/>
      <c r="I63" s="127"/>
      <c r="J63" s="127"/>
      <c r="K63" s="127"/>
      <c r="L63" s="127"/>
      <c r="M63" s="127" t="s">
        <v>775</v>
      </c>
      <c r="N63" s="127"/>
      <c r="O63" s="127"/>
      <c r="P63" s="127"/>
      <c r="Q63" s="154" t="s">
        <v>776</v>
      </c>
      <c r="R63" s="154"/>
      <c r="S63" s="154"/>
      <c r="T63" s="127"/>
      <c r="U63" s="154" t="s">
        <v>777</v>
      </c>
      <c r="V63" s="127"/>
      <c r="W63" s="127"/>
      <c r="X63" s="127"/>
      <c r="Y63" s="141" t="s">
        <v>796</v>
      </c>
      <c r="Z63" s="139"/>
      <c r="AA63" s="93"/>
    </row>
    <row r="64" spans="1:27" x14ac:dyDescent="0.25">
      <c r="A64" s="93"/>
      <c r="B64" s="136"/>
      <c r="C64" s="184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89">
        <v>8.4699999999999998E-2</v>
      </c>
      <c r="R64" s="127"/>
      <c r="S64" s="127"/>
      <c r="T64" s="127"/>
      <c r="U64" s="181">
        <v>9.3216999999999994E-2</v>
      </c>
      <c r="V64" s="127"/>
      <c r="W64" s="141"/>
      <c r="X64" s="127"/>
      <c r="Y64" s="181">
        <f>I59</f>
        <v>0.12142325670132603</v>
      </c>
      <c r="Z64" s="139"/>
      <c r="AA64" s="93"/>
    </row>
    <row r="65" spans="1:27" x14ac:dyDescent="0.25">
      <c r="A65" s="93"/>
      <c r="B65" s="136"/>
      <c r="C65" s="13" t="s">
        <v>15</v>
      </c>
      <c r="D65" s="14"/>
      <c r="E65" s="14"/>
      <c r="F65" s="14"/>
      <c r="G65" s="15"/>
      <c r="H65" s="127"/>
      <c r="I65" s="162">
        <f>Y65*(1+I10)</f>
        <v>445856964.98508257</v>
      </c>
      <c r="J65" s="127"/>
      <c r="K65" s="141"/>
      <c r="L65" s="127"/>
      <c r="M65" s="163">
        <v>322130810.29000002</v>
      </c>
      <c r="N65" s="127"/>
      <c r="O65" s="137" t="s">
        <v>778</v>
      </c>
      <c r="P65" s="127"/>
      <c r="Q65" s="162">
        <f>M65*(1+Q64)</f>
        <v>349415289.92156303</v>
      </c>
      <c r="R65" s="127"/>
      <c r="S65" s="141" t="s">
        <v>778</v>
      </c>
      <c r="T65" s="127"/>
      <c r="U65" s="162">
        <f>Q65*(1+U64)</f>
        <v>381986735.00218141</v>
      </c>
      <c r="V65" s="127"/>
      <c r="W65" s="141" t="s">
        <v>778</v>
      </c>
      <c r="X65" s="127"/>
      <c r="Y65" s="162">
        <f>U65*(1+Y64)</f>
        <v>428368808.38285267</v>
      </c>
      <c r="Z65" s="139"/>
      <c r="AA65" s="93"/>
    </row>
    <row r="66" spans="1:27" x14ac:dyDescent="0.25">
      <c r="A66" s="93"/>
      <c r="B66" s="136"/>
      <c r="C66" s="183"/>
      <c r="D66" s="183"/>
      <c r="E66" s="183"/>
      <c r="F66" s="183"/>
      <c r="G66" s="183"/>
      <c r="H66" s="183"/>
      <c r="I66" s="198" t="s">
        <v>780</v>
      </c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27"/>
      <c r="W66" s="127"/>
      <c r="X66" s="127"/>
      <c r="Y66" s="199">
        <f>I60</f>
        <v>-2.9511918274687909E-2</v>
      </c>
      <c r="Z66" s="139"/>
      <c r="AA66" s="93"/>
    </row>
    <row r="67" spans="1:27" x14ac:dyDescent="0.25">
      <c r="A67" s="93"/>
      <c r="B67" s="136"/>
      <c r="C67" s="13" t="s">
        <v>16</v>
      </c>
      <c r="D67" s="14"/>
      <c r="E67" s="14"/>
      <c r="F67" s="14"/>
      <c r="G67" s="15"/>
      <c r="H67" s="127"/>
      <c r="I67" s="162">
        <f>Y67*(1+I10)</f>
        <v>54978373.255755171</v>
      </c>
      <c r="J67" s="127"/>
      <c r="K67" s="141"/>
      <c r="L67" s="127"/>
      <c r="M67" s="163">
        <v>45899499.219999999</v>
      </c>
      <c r="N67" s="127"/>
      <c r="O67" s="137" t="s">
        <v>778</v>
      </c>
      <c r="P67" s="127"/>
      <c r="Q67" s="162">
        <f>M67*(1+Q64)</f>
        <v>49787186.803934</v>
      </c>
      <c r="R67" s="127"/>
      <c r="S67" s="141" t="s">
        <v>778</v>
      </c>
      <c r="T67" s="127"/>
      <c r="U67" s="162">
        <f>Q67*(1+U64)</f>
        <v>54428198.996236324</v>
      </c>
      <c r="V67" s="127"/>
      <c r="W67" s="141" t="s">
        <v>778</v>
      </c>
      <c r="X67" s="127"/>
      <c r="Y67" s="162">
        <f>U67*(1+Y66)</f>
        <v>52821918.435620949</v>
      </c>
      <c r="Z67" s="139"/>
      <c r="AA67" s="93"/>
    </row>
    <row r="68" spans="1:27" x14ac:dyDescent="0.25">
      <c r="A68" s="93"/>
      <c r="B68" s="136"/>
      <c r="C68" s="127"/>
      <c r="D68" s="127"/>
      <c r="E68" s="127"/>
      <c r="F68" s="127"/>
      <c r="G68" s="127"/>
      <c r="H68" s="127"/>
      <c r="I68" s="198" t="s">
        <v>780</v>
      </c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99">
        <f>I61</f>
        <v>-0.12069734608322069</v>
      </c>
      <c r="Z68" s="139"/>
      <c r="AA68" s="93"/>
    </row>
    <row r="69" spans="1:27" x14ac:dyDescent="0.25">
      <c r="A69" s="93"/>
      <c r="B69" s="136"/>
      <c r="C69" s="13" t="s">
        <v>17</v>
      </c>
      <c r="D69" s="14"/>
      <c r="E69" s="14"/>
      <c r="F69" s="14"/>
      <c r="G69" s="15"/>
      <c r="H69" s="127"/>
      <c r="I69" s="162">
        <f>Y69*(1+I10)</f>
        <v>30194397.98193571</v>
      </c>
      <c r="J69" s="127"/>
      <c r="K69" s="127"/>
      <c r="L69" s="127"/>
      <c r="M69" s="163">
        <v>27822378.800000001</v>
      </c>
      <c r="N69" s="127"/>
      <c r="O69" s="137" t="s">
        <v>778</v>
      </c>
      <c r="P69" s="127"/>
      <c r="Q69" s="162">
        <f>M69*(1+Q64)</f>
        <v>30178934.284359999</v>
      </c>
      <c r="R69" s="127"/>
      <c r="S69" s="141" t="s">
        <v>778</v>
      </c>
      <c r="T69" s="127"/>
      <c r="U69" s="162">
        <f>Q69*(1+U64)</f>
        <v>32992124.001545187</v>
      </c>
      <c r="V69" s="127"/>
      <c r="W69" s="141" t="s">
        <v>778</v>
      </c>
      <c r="X69" s="127"/>
      <c r="Y69" s="162">
        <f>U69*(1+Y68)</f>
        <v>29010062.192910157</v>
      </c>
      <c r="Z69" s="139"/>
      <c r="AA69" s="93"/>
    </row>
    <row r="70" spans="1:27" x14ac:dyDescent="0.25">
      <c r="A70" s="93"/>
      <c r="B70" s="136"/>
      <c r="C70" s="127"/>
      <c r="D70" s="127"/>
      <c r="E70" s="127"/>
      <c r="F70" s="127"/>
      <c r="G70" s="127"/>
      <c r="H70" s="127"/>
      <c r="I70" s="168" t="s">
        <v>786</v>
      </c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39"/>
      <c r="AA70" s="93"/>
    </row>
    <row r="71" spans="1:27" x14ac:dyDescent="0.25">
      <c r="A71" s="93"/>
      <c r="B71" s="136"/>
      <c r="C71" s="127"/>
      <c r="D71" s="13" t="s">
        <v>18</v>
      </c>
      <c r="E71" s="14"/>
      <c r="F71" s="14"/>
      <c r="G71" s="15"/>
      <c r="H71" s="127"/>
      <c r="I71" s="162">
        <f>SUM(I65:I69)</f>
        <v>531029736.22277343</v>
      </c>
      <c r="J71" s="127"/>
      <c r="K71" s="141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39"/>
      <c r="AA71" s="93"/>
    </row>
    <row r="72" spans="1:27" x14ac:dyDescent="0.25">
      <c r="A72" s="93"/>
      <c r="B72" s="145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7"/>
      <c r="AA72" s="93"/>
    </row>
    <row r="73" spans="1:27" x14ac:dyDescent="0.25">
      <c r="A73" s="93"/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93"/>
    </row>
    <row r="74" spans="1:27" ht="18.75" x14ac:dyDescent="0.3">
      <c r="A74" s="93"/>
      <c r="B74" s="93"/>
      <c r="C74" s="132" t="s">
        <v>19</v>
      </c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200"/>
      <c r="R74" s="180"/>
      <c r="S74" s="180"/>
      <c r="T74" s="180"/>
      <c r="U74" s="201"/>
      <c r="V74" s="201"/>
      <c r="W74" s="201"/>
      <c r="X74" s="180"/>
      <c r="Y74" s="201"/>
      <c r="Z74" s="93"/>
      <c r="AA74" s="93"/>
    </row>
    <row r="75" spans="1:27" x14ac:dyDescent="0.25">
      <c r="A75" s="93"/>
      <c r="B75" s="133"/>
      <c r="C75" s="148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202"/>
      <c r="R75" s="194"/>
      <c r="S75" s="194"/>
      <c r="T75" s="194"/>
      <c r="U75" s="203"/>
      <c r="V75" s="203"/>
      <c r="W75" s="203"/>
      <c r="X75" s="194"/>
      <c r="Y75" s="203"/>
      <c r="Z75" s="135"/>
      <c r="AA75" s="93"/>
    </row>
    <row r="76" spans="1:27" x14ac:dyDescent="0.25">
      <c r="A76" s="93"/>
      <c r="B76" s="136"/>
      <c r="C76" s="13" t="s">
        <v>20</v>
      </c>
      <c r="D76" s="14"/>
      <c r="E76" s="14"/>
      <c r="F76" s="14"/>
      <c r="G76" s="15"/>
      <c r="H76" s="127"/>
      <c r="I76" s="38">
        <v>90520335.930000007</v>
      </c>
      <c r="J76" s="127"/>
      <c r="K76" s="127"/>
      <c r="L76" s="127"/>
      <c r="M76" s="127"/>
      <c r="N76" s="127"/>
      <c r="O76" s="127"/>
      <c r="P76" s="127"/>
      <c r="Q76" s="165" t="s">
        <v>797</v>
      </c>
      <c r="R76" s="127"/>
      <c r="S76" s="141"/>
      <c r="T76" s="127"/>
      <c r="U76" s="204"/>
      <c r="V76" s="127"/>
      <c r="W76" s="141"/>
      <c r="X76" s="127"/>
      <c r="Y76" s="162">
        <f>('DADOS BASE PROPOSTA'!I27/'MATRIZ 2018 COMPLETO PROPOSTA'!F11)</f>
        <v>2041.1712502230141</v>
      </c>
      <c r="Z76" s="139"/>
      <c r="AA76" s="93"/>
    </row>
    <row r="77" spans="1:27" x14ac:dyDescent="0.25">
      <c r="A77" s="93"/>
      <c r="B77" s="136"/>
      <c r="C77" s="127"/>
      <c r="D77" s="13" t="s">
        <v>21</v>
      </c>
      <c r="E77" s="14"/>
      <c r="F77" s="14"/>
      <c r="G77" s="15"/>
      <c r="H77" s="127"/>
      <c r="I77" s="162">
        <f>I76*0.1</f>
        <v>9052033.5930000003</v>
      </c>
      <c r="J77" s="127"/>
      <c r="K77" s="127"/>
      <c r="L77" s="127"/>
      <c r="M77" s="127"/>
      <c r="N77" s="127"/>
      <c r="O77" s="127"/>
      <c r="P77" s="127"/>
      <c r="Q77" s="165" t="s">
        <v>798</v>
      </c>
      <c r="R77" s="127"/>
      <c r="S77" s="127"/>
      <c r="T77" s="127"/>
      <c r="U77" s="166"/>
      <c r="V77" s="127"/>
      <c r="W77" s="127"/>
      <c r="X77" s="127"/>
      <c r="Y77" s="162">
        <f>Y76*0.25</f>
        <v>510.29281255575353</v>
      </c>
      <c r="Z77" s="139"/>
      <c r="AA77" s="93"/>
    </row>
    <row r="78" spans="1:27" x14ac:dyDescent="0.25">
      <c r="A78" s="93"/>
      <c r="B78" s="136"/>
      <c r="C78" s="127"/>
      <c r="D78" s="13" t="s">
        <v>22</v>
      </c>
      <c r="E78" s="14"/>
      <c r="F78" s="14"/>
      <c r="G78" s="15"/>
      <c r="H78" s="127"/>
      <c r="I78" s="162">
        <f>I76*0.9</f>
        <v>81468302.337000012</v>
      </c>
      <c r="J78" s="127"/>
      <c r="K78" s="127"/>
      <c r="L78" s="127"/>
      <c r="M78" s="127"/>
      <c r="N78" s="127"/>
      <c r="O78" s="127"/>
      <c r="P78" s="127"/>
      <c r="Q78" s="165" t="s">
        <v>816</v>
      </c>
      <c r="R78" s="127"/>
      <c r="S78" s="127"/>
      <c r="T78" s="127"/>
      <c r="U78" s="166"/>
      <c r="V78" s="166"/>
      <c r="W78" s="166"/>
      <c r="X78" s="127"/>
      <c r="Y78" s="162">
        <f>Y76*0.8</f>
        <v>1632.9370001784114</v>
      </c>
      <c r="Z78" s="139"/>
      <c r="AA78" s="93"/>
    </row>
    <row r="79" spans="1:27" x14ac:dyDescent="0.25">
      <c r="A79" s="93"/>
      <c r="B79" s="136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65" t="s">
        <v>799</v>
      </c>
      <c r="R79" s="127"/>
      <c r="S79" s="127"/>
      <c r="T79" s="127"/>
      <c r="U79" s="166"/>
      <c r="V79" s="166"/>
      <c r="W79" s="166"/>
      <c r="X79" s="127"/>
      <c r="Y79" s="162">
        <f>(Y77*'MATRIZ 2018 COMPLETO PROPOSTA'!T11)+(Y78*'MATRIZ 2018 COMPLETO PROPOSTA'!U11)</f>
        <v>87129060.267176971</v>
      </c>
      <c r="Z79" s="139"/>
      <c r="AA79" s="93"/>
    </row>
    <row r="80" spans="1:27" x14ac:dyDescent="0.25">
      <c r="A80" s="93"/>
      <c r="B80" s="145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205"/>
      <c r="R80" s="146"/>
      <c r="S80" s="146"/>
      <c r="T80" s="146"/>
      <c r="U80" s="206"/>
      <c r="V80" s="206"/>
      <c r="W80" s="206"/>
      <c r="X80" s="146"/>
      <c r="Y80" s="146"/>
      <c r="Z80" s="147"/>
      <c r="AA80" s="93"/>
    </row>
    <row r="81" spans="1:27" x14ac:dyDescent="0.2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</row>
    <row r="82" spans="1:27" ht="18.75" x14ac:dyDescent="0.3">
      <c r="A82" s="93"/>
      <c r="B82" s="93"/>
      <c r="C82" s="132" t="s">
        <v>23</v>
      </c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207"/>
      <c r="W82" s="207"/>
      <c r="X82" s="93"/>
      <c r="Y82" s="93"/>
      <c r="Z82" s="93"/>
      <c r="AA82" s="93"/>
    </row>
    <row r="83" spans="1:27" x14ac:dyDescent="0.25">
      <c r="A83" s="93"/>
      <c r="B83" s="133"/>
      <c r="C83" s="148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88"/>
      <c r="R83" s="188"/>
      <c r="S83" s="188"/>
      <c r="T83" s="134"/>
      <c r="U83" s="208">
        <v>2017</v>
      </c>
      <c r="V83" s="188"/>
      <c r="W83" s="188"/>
      <c r="X83" s="134"/>
      <c r="Y83" s="134"/>
      <c r="Z83" s="135"/>
      <c r="AA83" s="93"/>
    </row>
    <row r="84" spans="1:27" x14ac:dyDescent="0.25">
      <c r="A84" s="93"/>
      <c r="B84" s="136"/>
      <c r="C84" s="13" t="s">
        <v>24</v>
      </c>
      <c r="D84" s="14"/>
      <c r="E84" s="14"/>
      <c r="F84" s="14"/>
      <c r="G84" s="15"/>
      <c r="H84" s="127"/>
      <c r="I84" s="185">
        <f>U84*(1+I10)</f>
        <v>30238288.330574997</v>
      </c>
      <c r="J84" s="127"/>
      <c r="K84" s="141"/>
      <c r="L84" s="127"/>
      <c r="M84" s="127"/>
      <c r="N84" s="127"/>
      <c r="O84" s="127"/>
      <c r="P84" s="127"/>
      <c r="Q84" s="127"/>
      <c r="R84" s="127"/>
      <c r="S84" s="141"/>
      <c r="T84" s="127"/>
      <c r="U84" s="179">
        <v>29052231</v>
      </c>
      <c r="V84" s="127"/>
      <c r="W84" s="127"/>
      <c r="X84" s="127"/>
      <c r="Y84" s="127"/>
      <c r="Z84" s="139"/>
      <c r="AA84" s="93"/>
    </row>
    <row r="85" spans="1:27" x14ac:dyDescent="0.25">
      <c r="A85" s="93"/>
      <c r="B85" s="136"/>
      <c r="C85" s="127"/>
      <c r="D85" s="13" t="s">
        <v>25</v>
      </c>
      <c r="E85" s="14"/>
      <c r="F85" s="14"/>
      <c r="G85" s="15"/>
      <c r="H85" s="127"/>
      <c r="I85" s="162">
        <f>I84*0.5</f>
        <v>15119144.165287498</v>
      </c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39"/>
      <c r="AA85" s="93"/>
    </row>
    <row r="86" spans="1:27" x14ac:dyDescent="0.25">
      <c r="A86" s="93"/>
      <c r="B86" s="136"/>
      <c r="C86" s="127"/>
      <c r="D86" s="13" t="s">
        <v>26</v>
      </c>
      <c r="E86" s="14"/>
      <c r="F86" s="14"/>
      <c r="G86" s="15"/>
      <c r="H86" s="127"/>
      <c r="I86" s="162">
        <f>I84*0.5</f>
        <v>15119144.165287498</v>
      </c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39"/>
      <c r="AA86" s="93"/>
    </row>
    <row r="87" spans="1:27" x14ac:dyDescent="0.25">
      <c r="A87" s="93"/>
      <c r="B87" s="136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54">
        <v>2017</v>
      </c>
      <c r="V87" s="127"/>
      <c r="W87" s="127"/>
      <c r="X87" s="127"/>
      <c r="Y87" s="127"/>
      <c r="Z87" s="139"/>
      <c r="AA87" s="93"/>
    </row>
    <row r="88" spans="1:27" x14ac:dyDescent="0.25">
      <c r="A88" s="93"/>
      <c r="B88" s="136"/>
      <c r="C88" s="13" t="s">
        <v>27</v>
      </c>
      <c r="D88" s="14"/>
      <c r="E88" s="14"/>
      <c r="F88" s="14"/>
      <c r="G88" s="15"/>
      <c r="H88" s="127"/>
      <c r="I88" s="185">
        <f>U88*(1+I10)</f>
        <v>30238288.330574997</v>
      </c>
      <c r="J88" s="127"/>
      <c r="K88" s="141"/>
      <c r="L88" s="127"/>
      <c r="M88" s="127"/>
      <c r="N88" s="127"/>
      <c r="O88" s="127"/>
      <c r="P88" s="127"/>
      <c r="Q88" s="127"/>
      <c r="R88" s="127"/>
      <c r="S88" s="141"/>
      <c r="T88" s="127"/>
      <c r="U88" s="179">
        <v>29052231</v>
      </c>
      <c r="V88" s="127"/>
      <c r="W88" s="127"/>
      <c r="X88" s="127"/>
      <c r="Y88" s="127"/>
      <c r="Z88" s="139"/>
      <c r="AA88" s="93"/>
    </row>
    <row r="89" spans="1:27" x14ac:dyDescent="0.25">
      <c r="A89" s="93"/>
      <c r="B89" s="136"/>
      <c r="C89" s="127"/>
      <c r="D89" s="13" t="s">
        <v>28</v>
      </c>
      <c r="E89" s="14"/>
      <c r="F89" s="14"/>
      <c r="G89" s="15"/>
      <c r="H89" s="127"/>
      <c r="I89" s="162">
        <f>I88*0.5</f>
        <v>15119144.165287498</v>
      </c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39"/>
      <c r="AA89" s="93"/>
    </row>
    <row r="90" spans="1:27" x14ac:dyDescent="0.25">
      <c r="A90" s="93"/>
      <c r="B90" s="136"/>
      <c r="C90" s="127"/>
      <c r="D90" s="13" t="s">
        <v>26</v>
      </c>
      <c r="E90" s="14"/>
      <c r="F90" s="14"/>
      <c r="G90" s="15"/>
      <c r="H90" s="127"/>
      <c r="I90" s="162">
        <f>I88*0.5</f>
        <v>15119144.165287498</v>
      </c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39"/>
      <c r="AA90" s="93"/>
    </row>
    <row r="91" spans="1:27" x14ac:dyDescent="0.25">
      <c r="A91" s="93"/>
      <c r="B91" s="136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54">
        <v>2017</v>
      </c>
      <c r="V91" s="127"/>
      <c r="W91" s="127"/>
      <c r="X91" s="127"/>
      <c r="Y91" s="127"/>
      <c r="Z91" s="139"/>
      <c r="AA91" s="93"/>
    </row>
    <row r="92" spans="1:27" x14ac:dyDescent="0.25">
      <c r="A92" s="93"/>
      <c r="B92" s="136"/>
      <c r="C92" s="13" t="s">
        <v>29</v>
      </c>
      <c r="D92" s="14"/>
      <c r="E92" s="14"/>
      <c r="F92" s="14"/>
      <c r="G92" s="15"/>
      <c r="H92" s="127"/>
      <c r="I92" s="185">
        <f>U92*(1+I10)</f>
        <v>30238288.330574997</v>
      </c>
      <c r="J92" s="127"/>
      <c r="K92" s="141"/>
      <c r="L92" s="127"/>
      <c r="M92" s="127"/>
      <c r="N92" s="127"/>
      <c r="O92" s="127"/>
      <c r="P92" s="127"/>
      <c r="Q92" s="127"/>
      <c r="R92" s="127"/>
      <c r="S92" s="141"/>
      <c r="T92" s="127"/>
      <c r="U92" s="179">
        <v>29052231</v>
      </c>
      <c r="V92" s="127"/>
      <c r="W92" s="127"/>
      <c r="X92" s="127"/>
      <c r="Y92" s="127"/>
      <c r="Z92" s="139"/>
      <c r="AA92" s="93"/>
    </row>
    <row r="93" spans="1:27" x14ac:dyDescent="0.25">
      <c r="A93" s="93"/>
      <c r="B93" s="136"/>
      <c r="C93" s="127"/>
      <c r="D93" s="13" t="s">
        <v>28</v>
      </c>
      <c r="E93" s="14"/>
      <c r="F93" s="14"/>
      <c r="G93" s="15"/>
      <c r="H93" s="127"/>
      <c r="I93" s="162">
        <f>I92*0.5</f>
        <v>15119144.165287498</v>
      </c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39"/>
      <c r="AA93" s="93"/>
    </row>
    <row r="94" spans="1:27" x14ac:dyDescent="0.25">
      <c r="A94" s="93"/>
      <c r="B94" s="136"/>
      <c r="C94" s="127"/>
      <c r="D94" s="13" t="s">
        <v>26</v>
      </c>
      <c r="E94" s="14"/>
      <c r="F94" s="14"/>
      <c r="G94" s="15"/>
      <c r="H94" s="127"/>
      <c r="I94" s="162">
        <f>I92*0.5</f>
        <v>15119144.165287498</v>
      </c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39"/>
      <c r="AA94" s="93"/>
    </row>
    <row r="95" spans="1:27" x14ac:dyDescent="0.25">
      <c r="A95" s="93"/>
      <c r="B95" s="145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7"/>
      <c r="AA95" s="93"/>
    </row>
    <row r="96" spans="1:27" x14ac:dyDescent="0.2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</row>
  </sheetData>
  <sheetProtection formatCells="0" formatColumns="0" formatRows="0" insertColumns="0" insertRows="0" insertHyperlinks="0" deleteColumns="0" deleteRows="0" sort="0" autoFilter="0" pivotTables="0"/>
  <mergeCells count="5">
    <mergeCell ref="Q10:U10"/>
    <mergeCell ref="Q11:U11"/>
    <mergeCell ref="Q12:U12"/>
    <mergeCell ref="Q13:U13"/>
    <mergeCell ref="Q14:U14"/>
  </mergeCells>
  <pageMargins left="0.511811024" right="0.511811024" top="0.78740157499999996" bottom="0.78740157499999996" header="0.31496062000000002" footer="0.31496062000000002"/>
  <pageSetup paperSize="9" orientation="portrait"/>
  <ignoredErrors>
    <ignoredError sqref="Y68 Y66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workbookViewId="0">
      <selection activeCell="F9" sqref="F9"/>
    </sheetView>
  </sheetViews>
  <sheetFormatPr defaultColWidth="9.140625" defaultRowHeight="15" x14ac:dyDescent="0.25"/>
  <cols>
    <col min="1" max="1" width="2.28515625" style="94" customWidth="1"/>
    <col min="2" max="3" width="9.140625" style="94"/>
    <col min="4" max="4" width="11" style="94" customWidth="1"/>
    <col min="5" max="5" width="2" style="94" customWidth="1"/>
    <col min="6" max="6" width="16.85546875" style="94" customWidth="1"/>
    <col min="7" max="7" width="2" style="94" customWidth="1"/>
    <col min="8" max="8" width="38.42578125" style="94" customWidth="1"/>
    <col min="9" max="9" width="2.42578125" style="94" customWidth="1"/>
    <col min="10" max="10" width="19" style="94" customWidth="1"/>
    <col min="11" max="11" width="2.7109375" style="94" customWidth="1"/>
    <col min="12" max="12" width="21.28515625" style="94" customWidth="1"/>
    <col min="13" max="13" width="3.140625" style="94" customWidth="1"/>
    <col min="14" max="14" width="16.7109375" style="94" customWidth="1"/>
    <col min="15" max="15" width="0.5703125" style="94" customWidth="1"/>
    <col min="16" max="16" width="2" style="94" customWidth="1"/>
    <col min="17" max="16384" width="9.140625" style="94"/>
  </cols>
  <sheetData>
    <row r="1" spans="1:16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x14ac:dyDescent="0.25">
      <c r="A2" s="93"/>
      <c r="B2" s="6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8"/>
      <c r="P2" s="93"/>
    </row>
    <row r="3" spans="1:16" ht="23.25" x14ac:dyDescent="0.35">
      <c r="A3" s="93"/>
      <c r="B3" s="8"/>
      <c r="C3" s="91"/>
      <c r="D3" s="91"/>
      <c r="E3" s="91"/>
      <c r="F3" s="249" t="s">
        <v>840</v>
      </c>
      <c r="G3" s="91"/>
      <c r="H3" s="91"/>
      <c r="I3" s="91"/>
      <c r="J3" s="91"/>
      <c r="K3" s="91"/>
      <c r="L3" s="91"/>
      <c r="M3" s="91"/>
      <c r="N3" s="91"/>
      <c r="O3" s="79"/>
      <c r="P3" s="93"/>
    </row>
    <row r="4" spans="1:16" x14ac:dyDescent="0.25">
      <c r="A4" s="93"/>
      <c r="B4" s="1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80"/>
      <c r="P4" s="93"/>
    </row>
    <row r="5" spans="1:16" x14ac:dyDescent="0.25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</row>
    <row r="6" spans="1:16" x14ac:dyDescent="0.25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1:16" x14ac:dyDescent="0.25">
      <c r="A7" s="93"/>
      <c r="B7" s="250"/>
      <c r="C7" s="93"/>
      <c r="D7" s="251"/>
      <c r="E7" s="251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8" spans="1:16" x14ac:dyDescent="0.25">
      <c r="A8" s="93"/>
      <c r="B8" s="93"/>
      <c r="C8" s="93"/>
      <c r="D8" s="93"/>
      <c r="E8" s="251"/>
      <c r="F8" s="374" t="s">
        <v>832</v>
      </c>
      <c r="G8" s="374"/>
      <c r="H8" s="374"/>
      <c r="I8" s="374"/>
      <c r="J8" s="252" t="s">
        <v>833</v>
      </c>
      <c r="K8" s="93"/>
      <c r="L8" s="93"/>
      <c r="M8" s="93"/>
      <c r="N8" s="93"/>
      <c r="O8" s="93"/>
      <c r="P8" s="93"/>
    </row>
    <row r="9" spans="1:16" x14ac:dyDescent="0.25">
      <c r="A9" s="93"/>
      <c r="B9" s="93"/>
      <c r="C9" s="93"/>
      <c r="D9" s="93"/>
      <c r="E9" s="93"/>
      <c r="F9" s="253">
        <v>1</v>
      </c>
      <c r="H9" s="254" t="s">
        <v>834</v>
      </c>
      <c r="I9" s="254"/>
      <c r="J9" s="255">
        <f>SUM(J10:J15)</f>
        <v>5022945.1800000006</v>
      </c>
      <c r="K9" s="93"/>
      <c r="L9" s="93"/>
      <c r="M9" s="93"/>
      <c r="N9" s="93"/>
      <c r="O9" s="93"/>
      <c r="P9" s="93"/>
    </row>
    <row r="10" spans="1:16" x14ac:dyDescent="0.25">
      <c r="A10" s="93"/>
      <c r="B10" s="93"/>
      <c r="C10" s="93"/>
      <c r="D10" s="93"/>
      <c r="E10" s="93"/>
      <c r="F10" s="253"/>
      <c r="H10" s="256" t="s">
        <v>842</v>
      </c>
      <c r="I10" s="256"/>
      <c r="J10" s="257">
        <v>837157.53</v>
      </c>
      <c r="K10" s="93"/>
      <c r="L10" s="93"/>
      <c r="M10" s="93"/>
      <c r="N10" s="93"/>
      <c r="O10" s="93"/>
      <c r="P10" s="93"/>
    </row>
    <row r="11" spans="1:16" x14ac:dyDescent="0.25">
      <c r="A11" s="93"/>
      <c r="B11" s="93"/>
      <c r="C11" s="93"/>
      <c r="D11" s="93"/>
      <c r="E11" s="93"/>
      <c r="F11" s="253"/>
      <c r="H11" s="256" t="s">
        <v>843</v>
      </c>
      <c r="I11" s="256"/>
      <c r="J11" s="257">
        <v>837157.53</v>
      </c>
      <c r="K11" s="93"/>
      <c r="L11" s="93"/>
      <c r="M11" s="93"/>
      <c r="N11" s="93"/>
      <c r="O11" s="93"/>
      <c r="P11" s="93"/>
    </row>
    <row r="12" spans="1:16" x14ac:dyDescent="0.25">
      <c r="A12" s="93"/>
      <c r="B12" s="93"/>
      <c r="C12" s="93"/>
      <c r="D12" s="93"/>
      <c r="E12" s="93"/>
      <c r="F12" s="253"/>
      <c r="H12" s="256" t="s">
        <v>835</v>
      </c>
      <c r="I12" s="256"/>
      <c r="J12" s="257">
        <v>837157.53</v>
      </c>
      <c r="K12" s="93"/>
      <c r="L12" s="93"/>
      <c r="M12" s="93"/>
      <c r="N12" s="93"/>
      <c r="O12" s="93"/>
      <c r="P12" s="93"/>
    </row>
    <row r="13" spans="1:16" x14ac:dyDescent="0.25">
      <c r="A13" s="93"/>
      <c r="B13" s="93"/>
      <c r="C13" s="93"/>
      <c r="D13" s="93"/>
      <c r="E13" s="93"/>
      <c r="F13" s="253"/>
      <c r="H13" s="256" t="s">
        <v>836</v>
      </c>
      <c r="I13" s="256"/>
      <c r="J13" s="257">
        <v>837157.53</v>
      </c>
      <c r="K13" s="93"/>
      <c r="L13" s="93"/>
      <c r="M13" s="93"/>
      <c r="N13" s="93"/>
      <c r="O13" s="93"/>
      <c r="P13" s="93"/>
    </row>
    <row r="14" spans="1:16" x14ac:dyDescent="0.25">
      <c r="A14" s="93"/>
      <c r="B14" s="93"/>
      <c r="C14" s="93"/>
      <c r="D14" s="93"/>
      <c r="E14" s="93"/>
      <c r="F14" s="253"/>
      <c r="H14" s="256" t="s">
        <v>837</v>
      </c>
      <c r="I14" s="256"/>
      <c r="J14" s="257">
        <v>837157.53</v>
      </c>
      <c r="K14" s="93"/>
      <c r="L14" s="93"/>
      <c r="M14" s="93"/>
      <c r="N14" s="93"/>
      <c r="O14" s="93"/>
      <c r="P14" s="93"/>
    </row>
    <row r="15" spans="1:16" x14ac:dyDescent="0.25">
      <c r="A15" s="93"/>
      <c r="B15" s="93"/>
      <c r="C15" s="93"/>
      <c r="D15" s="93"/>
      <c r="E15" s="93"/>
      <c r="F15" s="253"/>
      <c r="H15" s="256" t="s">
        <v>841</v>
      </c>
      <c r="I15" s="256"/>
      <c r="J15" s="257">
        <v>837157.53</v>
      </c>
      <c r="K15" s="93"/>
      <c r="L15" s="93"/>
      <c r="M15" s="93"/>
      <c r="N15" s="93"/>
      <c r="O15" s="93"/>
      <c r="P15" s="93"/>
    </row>
    <row r="16" spans="1:16" x14ac:dyDescent="0.25">
      <c r="A16" s="93"/>
      <c r="B16" s="93"/>
      <c r="C16" s="93"/>
      <c r="D16" s="93"/>
      <c r="E16" s="93"/>
      <c r="F16" s="253">
        <v>2</v>
      </c>
      <c r="H16" s="254" t="s">
        <v>838</v>
      </c>
      <c r="I16" s="254"/>
      <c r="J16" s="255">
        <f>SUM(J17:J20)</f>
        <v>9103000</v>
      </c>
      <c r="K16" s="93"/>
      <c r="L16" s="93"/>
      <c r="M16" s="93"/>
      <c r="N16" s="93"/>
      <c r="O16" s="93"/>
      <c r="P16" s="93"/>
    </row>
    <row r="17" spans="1:16" x14ac:dyDescent="0.25">
      <c r="A17" s="93"/>
      <c r="B17" s="93"/>
      <c r="C17" s="93"/>
      <c r="D17" s="93"/>
      <c r="E17" s="93"/>
      <c r="F17" s="253"/>
      <c r="H17" s="256" t="s">
        <v>844</v>
      </c>
      <c r="I17" s="256"/>
      <c r="J17" s="257">
        <f>3900000</f>
        <v>3900000</v>
      </c>
      <c r="K17" s="93"/>
      <c r="L17" s="93"/>
      <c r="M17" s="93"/>
      <c r="N17" s="93"/>
      <c r="O17" s="93"/>
      <c r="P17" s="93"/>
    </row>
    <row r="18" spans="1:16" x14ac:dyDescent="0.25">
      <c r="A18" s="93"/>
      <c r="B18" s="93"/>
      <c r="C18" s="93"/>
      <c r="D18" s="93"/>
      <c r="E18" s="93"/>
      <c r="F18" s="253"/>
      <c r="H18" s="256" t="s">
        <v>845</v>
      </c>
      <c r="I18" s="256"/>
      <c r="J18" s="257">
        <v>1561000</v>
      </c>
      <c r="K18" s="93"/>
      <c r="L18" s="93"/>
      <c r="M18" s="93"/>
      <c r="N18" s="93"/>
      <c r="O18" s="93"/>
      <c r="P18" s="93"/>
    </row>
    <row r="19" spans="1:16" x14ac:dyDescent="0.25">
      <c r="A19" s="93"/>
      <c r="B19" s="93"/>
      <c r="C19" s="93"/>
      <c r="D19" s="93"/>
      <c r="E19" s="93"/>
      <c r="F19" s="253"/>
      <c r="H19" s="256" t="s">
        <v>846</v>
      </c>
      <c r="I19" s="256"/>
      <c r="J19" s="257">
        <v>2081000</v>
      </c>
      <c r="K19" s="93"/>
      <c r="L19" s="93"/>
      <c r="M19" s="93"/>
      <c r="N19" s="93"/>
      <c r="O19" s="93"/>
      <c r="P19" s="93"/>
    </row>
    <row r="20" spans="1:16" x14ac:dyDescent="0.25">
      <c r="A20" s="93"/>
      <c r="B20" s="93"/>
      <c r="C20" s="93"/>
      <c r="D20" s="93"/>
      <c r="E20" s="93"/>
      <c r="F20" s="253"/>
      <c r="H20" s="256" t="s">
        <v>847</v>
      </c>
      <c r="I20" s="256"/>
      <c r="J20" s="257">
        <v>1561000</v>
      </c>
      <c r="K20" s="93"/>
      <c r="L20" s="93"/>
      <c r="M20" s="93"/>
      <c r="N20" s="93"/>
      <c r="O20" s="93"/>
      <c r="P20" s="93"/>
    </row>
    <row r="21" spans="1:16" x14ac:dyDescent="0.25">
      <c r="A21" s="93"/>
      <c r="B21" s="93"/>
      <c r="C21" s="93"/>
      <c r="D21" s="93"/>
      <c r="E21" s="93"/>
      <c r="F21" s="375" t="s">
        <v>839</v>
      </c>
      <c r="G21" s="375"/>
      <c r="H21" s="375"/>
      <c r="I21" s="375"/>
      <c r="J21" s="258">
        <f>J9+J16</f>
        <v>14125945.18</v>
      </c>
      <c r="K21" s="93"/>
      <c r="L21" s="93"/>
      <c r="M21" s="93"/>
      <c r="N21" s="93"/>
      <c r="O21" s="93"/>
      <c r="P21" s="93"/>
    </row>
    <row r="22" spans="1:16" x14ac:dyDescent="0.25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</row>
    <row r="23" spans="1:16" x14ac:dyDescent="0.25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</row>
    <row r="24" spans="1:16" x14ac:dyDescent="0.25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</row>
    <row r="25" spans="1:16" x14ac:dyDescent="0.25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</row>
    <row r="26" spans="1:16" x14ac:dyDescent="0.25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</row>
    <row r="27" spans="1:16" x14ac:dyDescent="0.25">
      <c r="A27" s="93"/>
      <c r="B27" s="250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</row>
    <row r="28" spans="1:16" x14ac:dyDescent="0.25">
      <c r="A28" s="93"/>
      <c r="B28" s="93"/>
      <c r="C28" s="93"/>
      <c r="D28" s="93"/>
      <c r="E28" s="93"/>
      <c r="F28" s="93"/>
      <c r="G28" s="93"/>
      <c r="H28" s="180"/>
      <c r="I28" s="93"/>
      <c r="J28" s="93"/>
      <c r="K28" s="93"/>
      <c r="L28" s="93"/>
      <c r="M28" s="93"/>
      <c r="N28" s="93"/>
      <c r="O28" s="93"/>
      <c r="P28" s="93"/>
    </row>
    <row r="29" spans="1:16" x14ac:dyDescent="0.2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</row>
    <row r="30" spans="1:16" x14ac:dyDescent="0.2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</row>
    <row r="31" spans="1:16" x14ac:dyDescent="0.2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</row>
    <row r="32" spans="1:16" x14ac:dyDescent="0.25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</row>
  </sheetData>
  <mergeCells count="4">
    <mergeCell ref="F8:G8"/>
    <mergeCell ref="H8:I8"/>
    <mergeCell ref="F21:G21"/>
    <mergeCell ref="H21:I21"/>
  </mergeCells>
  <pageMargins left="0.511811024" right="0.511811024" top="0.78740157499999996" bottom="0.78740157499999996" header="0.31496062000000002" footer="0.31496062000000002"/>
  <ignoredErrors>
    <ignoredError sqref="J9" formulaRange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1"/>
  <sheetViews>
    <sheetView topLeftCell="A3" workbookViewId="0">
      <selection activeCell="D3" sqref="D1:D1048576"/>
    </sheetView>
  </sheetViews>
  <sheetFormatPr defaultColWidth="9.140625" defaultRowHeight="15" x14ac:dyDescent="0.25"/>
  <cols>
    <col min="1" max="1" width="3.140625" style="209" customWidth="1"/>
    <col min="2" max="2" width="4.85546875" style="209" customWidth="1"/>
    <col min="3" max="3" width="54.42578125" style="209" customWidth="1"/>
    <col min="4" max="4" width="1.5703125" style="259" customWidth="1"/>
    <col min="5" max="5" width="21.85546875" style="259" customWidth="1"/>
    <col min="6" max="6" width="4" style="209" customWidth="1"/>
    <col min="7" max="11" width="9.140625" style="209"/>
    <col min="12" max="12" width="15.85546875" style="209" bestFit="1" customWidth="1"/>
    <col min="13" max="16384" width="9.140625" style="209"/>
  </cols>
  <sheetData>
    <row r="1" spans="1:12" hidden="1" x14ac:dyDescent="0.25"/>
    <row r="2" spans="1:12" hidden="1" x14ac:dyDescent="0.25"/>
    <row r="3" spans="1:12" x14ac:dyDescent="0.25">
      <c r="A3" s="210"/>
      <c r="B3" s="210"/>
      <c r="C3" s="210"/>
      <c r="D3" s="269"/>
      <c r="E3" s="269"/>
      <c r="F3" s="210"/>
    </row>
    <row r="4" spans="1:12" x14ac:dyDescent="0.25">
      <c r="A4" s="210"/>
      <c r="B4" s="242"/>
      <c r="C4" s="241"/>
      <c r="D4" s="274"/>
      <c r="E4" s="275"/>
      <c r="F4" s="210"/>
    </row>
    <row r="5" spans="1:12" ht="23.25" customHeight="1" x14ac:dyDescent="0.35">
      <c r="A5" s="210"/>
      <c r="B5" s="239"/>
      <c r="C5" s="238" t="s">
        <v>849</v>
      </c>
      <c r="D5" s="273"/>
      <c r="E5" s="276"/>
      <c r="F5" s="210"/>
    </row>
    <row r="6" spans="1:12" x14ac:dyDescent="0.25">
      <c r="A6" s="210"/>
      <c r="B6" s="235"/>
      <c r="C6" s="234"/>
      <c r="D6" s="272"/>
      <c r="E6" s="277"/>
      <c r="F6" s="210"/>
    </row>
    <row r="7" spans="1:12" x14ac:dyDescent="0.25">
      <c r="A7" s="210"/>
      <c r="B7" s="210"/>
      <c r="C7" s="210"/>
      <c r="D7" s="269"/>
      <c r="E7" s="269"/>
      <c r="F7" s="210"/>
    </row>
    <row r="8" spans="1:12" ht="30" customHeight="1" x14ac:dyDescent="0.25">
      <c r="A8" s="271"/>
      <c r="B8" s="270" t="s">
        <v>38</v>
      </c>
      <c r="C8" s="278" t="s">
        <v>39</v>
      </c>
      <c r="D8" s="269"/>
      <c r="E8" s="289" t="s">
        <v>888</v>
      </c>
      <c r="F8" s="210"/>
    </row>
    <row r="9" spans="1:12" ht="16.5" customHeight="1" x14ac:dyDescent="0.25">
      <c r="A9" s="210"/>
      <c r="B9" s="210"/>
      <c r="C9" s="210"/>
      <c r="D9" s="260"/>
      <c r="E9" s="260"/>
      <c r="F9" s="210"/>
    </row>
    <row r="10" spans="1:12" ht="16.5" customHeight="1" x14ac:dyDescent="0.25">
      <c r="A10" s="210"/>
      <c r="B10" s="267"/>
      <c r="C10" s="267"/>
      <c r="D10" s="266"/>
      <c r="E10" s="266"/>
      <c r="F10" s="210"/>
    </row>
    <row r="11" spans="1:12" ht="13.5" customHeight="1" x14ac:dyDescent="0.25">
      <c r="A11" s="210"/>
      <c r="B11" s="267"/>
      <c r="C11" s="267" t="s">
        <v>67</v>
      </c>
      <c r="D11" s="266"/>
      <c r="E11" s="268">
        <f>SUM(E15,E24,E43,E61,E69,E86,E111,E144,E158,E183,E200,E215,E246,E258,E278,E294,E307,E319,E331,E344,E366,E387,E408,E426,E436,E459,E487,E498,E530,E544,E567,E579,E587,E607,E622,E639,E657,E683,E695,E736,E515)</f>
        <v>8200000</v>
      </c>
      <c r="F11" s="210"/>
    </row>
    <row r="12" spans="1:12" ht="13.5" customHeight="1" x14ac:dyDescent="0.25">
      <c r="A12" s="210"/>
      <c r="B12" s="267"/>
      <c r="C12" s="267"/>
      <c r="D12" s="266"/>
      <c r="E12" s="266"/>
      <c r="F12" s="210"/>
    </row>
    <row r="13" spans="1:12" ht="13.5" customHeight="1" x14ac:dyDescent="0.25">
      <c r="A13" s="210"/>
      <c r="B13" s="210"/>
      <c r="C13" s="210"/>
      <c r="D13" s="260"/>
      <c r="E13" s="260"/>
      <c r="F13" s="210"/>
    </row>
    <row r="14" spans="1:12" x14ac:dyDescent="0.25">
      <c r="A14" s="210"/>
      <c r="D14" s="261"/>
      <c r="E14" s="265"/>
      <c r="F14" s="210"/>
      <c r="L14" s="264"/>
    </row>
    <row r="15" spans="1:12" x14ac:dyDescent="0.25">
      <c r="A15" s="210"/>
      <c r="B15" s="263" t="s">
        <v>72</v>
      </c>
      <c r="C15" s="263" t="s">
        <v>73</v>
      </c>
      <c r="D15" s="262"/>
      <c r="E15" s="262">
        <v>200000</v>
      </c>
      <c r="F15" s="210"/>
    </row>
    <row r="16" spans="1:12" hidden="1" x14ac:dyDescent="0.25">
      <c r="A16" s="210"/>
      <c r="B16" s="209" t="s">
        <v>72</v>
      </c>
      <c r="C16" s="209" t="s">
        <v>34</v>
      </c>
      <c r="D16" s="261"/>
      <c r="E16" s="261" t="e">
        <f>SUM(#REF!)</f>
        <v>#REF!</v>
      </c>
      <c r="F16" s="210"/>
    </row>
    <row r="17" spans="1:6" hidden="1" x14ac:dyDescent="0.25">
      <c r="A17" s="210"/>
      <c r="B17" s="209" t="s">
        <v>72</v>
      </c>
      <c r="C17" s="209" t="s">
        <v>76</v>
      </c>
      <c r="D17" s="261"/>
      <c r="E17" s="261" t="e">
        <f>SUM(#REF!)</f>
        <v>#REF!</v>
      </c>
      <c r="F17" s="210"/>
    </row>
    <row r="18" spans="1:6" hidden="1" x14ac:dyDescent="0.25">
      <c r="A18" s="210"/>
      <c r="B18" s="209" t="s">
        <v>72</v>
      </c>
      <c r="C18" s="209" t="s">
        <v>78</v>
      </c>
      <c r="D18" s="261"/>
      <c r="E18" s="261" t="e">
        <f>SUM(#REF!)</f>
        <v>#REF!</v>
      </c>
      <c r="F18" s="210"/>
    </row>
    <row r="19" spans="1:6" hidden="1" x14ac:dyDescent="0.25">
      <c r="A19" s="210"/>
      <c r="B19" s="209" t="s">
        <v>72</v>
      </c>
      <c r="C19" s="209" t="s">
        <v>80</v>
      </c>
      <c r="D19" s="261"/>
      <c r="E19" s="261" t="e">
        <f>SUM(#REF!)</f>
        <v>#REF!</v>
      </c>
      <c r="F19" s="210"/>
    </row>
    <row r="20" spans="1:6" hidden="1" x14ac:dyDescent="0.25">
      <c r="A20" s="210"/>
      <c r="B20" s="209" t="s">
        <v>72</v>
      </c>
      <c r="C20" s="209" t="s">
        <v>81</v>
      </c>
      <c r="D20" s="261"/>
      <c r="E20" s="261" t="e">
        <f>SUM(#REF!)</f>
        <v>#REF!</v>
      </c>
      <c r="F20" s="210"/>
    </row>
    <row r="21" spans="1:6" hidden="1" x14ac:dyDescent="0.25">
      <c r="A21" s="210"/>
      <c r="B21" s="209" t="s">
        <v>72</v>
      </c>
      <c r="C21" s="209" t="s">
        <v>82</v>
      </c>
      <c r="D21" s="261"/>
      <c r="E21" s="261" t="e">
        <f>SUM(#REF!)</f>
        <v>#REF!</v>
      </c>
      <c r="F21" s="210"/>
    </row>
    <row r="22" spans="1:6" hidden="1" x14ac:dyDescent="0.25">
      <c r="A22" s="210"/>
      <c r="B22" s="209" t="s">
        <v>72</v>
      </c>
      <c r="C22" s="209" t="s">
        <v>84</v>
      </c>
      <c r="D22" s="261"/>
      <c r="E22" s="261" t="e">
        <f>SUM(#REF!)</f>
        <v>#REF!</v>
      </c>
      <c r="F22" s="210"/>
    </row>
    <row r="23" spans="1:6" x14ac:dyDescent="0.25">
      <c r="A23" s="210"/>
      <c r="D23" s="261"/>
      <c r="E23" s="261"/>
      <c r="F23" s="210"/>
    </row>
    <row r="24" spans="1:6" x14ac:dyDescent="0.25">
      <c r="A24" s="210"/>
      <c r="B24" s="263" t="s">
        <v>85</v>
      </c>
      <c r="C24" s="263" t="s">
        <v>86</v>
      </c>
      <c r="D24" s="262"/>
      <c r="E24" s="262">
        <v>200000</v>
      </c>
      <c r="F24" s="210"/>
    </row>
    <row r="25" spans="1:6" hidden="1" x14ac:dyDescent="0.25">
      <c r="A25" s="210"/>
      <c r="B25" s="209" t="s">
        <v>85</v>
      </c>
      <c r="C25" s="209" t="s">
        <v>34</v>
      </c>
      <c r="D25" s="261"/>
      <c r="E25" s="261" t="e">
        <f>SUM(#REF!)</f>
        <v>#REF!</v>
      </c>
      <c r="F25" s="210"/>
    </row>
    <row r="26" spans="1:6" hidden="1" x14ac:dyDescent="0.25">
      <c r="A26" s="210"/>
      <c r="B26" s="209" t="s">
        <v>85</v>
      </c>
      <c r="C26" s="209" t="s">
        <v>87</v>
      </c>
      <c r="D26" s="261"/>
      <c r="E26" s="261" t="e">
        <f>SUM(#REF!)</f>
        <v>#REF!</v>
      </c>
      <c r="F26" s="210"/>
    </row>
    <row r="27" spans="1:6" hidden="1" x14ac:dyDescent="0.25">
      <c r="A27" s="210"/>
      <c r="B27" s="209" t="s">
        <v>85</v>
      </c>
      <c r="C27" s="209" t="s">
        <v>88</v>
      </c>
      <c r="D27" s="261"/>
      <c r="E27" s="261" t="e">
        <f>SUM(#REF!)</f>
        <v>#REF!</v>
      </c>
      <c r="F27" s="210"/>
    </row>
    <row r="28" spans="1:6" hidden="1" x14ac:dyDescent="0.25">
      <c r="A28" s="210"/>
      <c r="B28" s="209" t="s">
        <v>85</v>
      </c>
      <c r="C28" s="209" t="s">
        <v>89</v>
      </c>
      <c r="D28" s="261"/>
      <c r="E28" s="261" t="e">
        <f>SUM(#REF!)</f>
        <v>#REF!</v>
      </c>
      <c r="F28" s="210"/>
    </row>
    <row r="29" spans="1:6" hidden="1" x14ac:dyDescent="0.25">
      <c r="A29" s="210"/>
      <c r="B29" s="209" t="s">
        <v>85</v>
      </c>
      <c r="C29" s="209" t="s">
        <v>90</v>
      </c>
      <c r="D29" s="261"/>
      <c r="E29" s="261" t="e">
        <f>SUM(#REF!)</f>
        <v>#REF!</v>
      </c>
      <c r="F29" s="210"/>
    </row>
    <row r="30" spans="1:6" hidden="1" x14ac:dyDescent="0.25">
      <c r="A30" s="210"/>
      <c r="B30" s="209" t="s">
        <v>85</v>
      </c>
      <c r="C30" s="209" t="s">
        <v>91</v>
      </c>
      <c r="D30" s="261"/>
      <c r="E30" s="261" t="e">
        <f>SUM(#REF!)</f>
        <v>#REF!</v>
      </c>
      <c r="F30" s="210"/>
    </row>
    <row r="31" spans="1:6" hidden="1" x14ac:dyDescent="0.25">
      <c r="A31" s="210"/>
      <c r="B31" s="209" t="s">
        <v>85</v>
      </c>
      <c r="C31" s="209" t="s">
        <v>92</v>
      </c>
      <c r="D31" s="261"/>
      <c r="E31" s="261" t="e">
        <f>SUM(#REF!)</f>
        <v>#REF!</v>
      </c>
      <c r="F31" s="210"/>
    </row>
    <row r="32" spans="1:6" hidden="1" x14ac:dyDescent="0.25">
      <c r="A32" s="210"/>
      <c r="B32" s="209" t="s">
        <v>85</v>
      </c>
      <c r="C32" s="209" t="s">
        <v>93</v>
      </c>
      <c r="D32" s="261"/>
      <c r="E32" s="261" t="e">
        <f>SUM(#REF!)</f>
        <v>#REF!</v>
      </c>
      <c r="F32" s="210"/>
    </row>
    <row r="33" spans="1:6" hidden="1" x14ac:dyDescent="0.25">
      <c r="A33" s="210"/>
      <c r="B33" s="209" t="s">
        <v>85</v>
      </c>
      <c r="C33" s="209" t="s">
        <v>94</v>
      </c>
      <c r="D33" s="261"/>
      <c r="E33" s="261" t="e">
        <f>SUM(#REF!)</f>
        <v>#REF!</v>
      </c>
      <c r="F33" s="210"/>
    </row>
    <row r="34" spans="1:6" hidden="1" x14ac:dyDescent="0.25">
      <c r="A34" s="210"/>
      <c r="B34" s="209" t="s">
        <v>85</v>
      </c>
      <c r="C34" s="209" t="s">
        <v>95</v>
      </c>
      <c r="D34" s="261"/>
      <c r="E34" s="261" t="e">
        <f>SUM(#REF!)</f>
        <v>#REF!</v>
      </c>
      <c r="F34" s="210"/>
    </row>
    <row r="35" spans="1:6" hidden="1" x14ac:dyDescent="0.25">
      <c r="A35" s="210"/>
      <c r="B35" s="209" t="s">
        <v>85</v>
      </c>
      <c r="C35" s="209" t="s">
        <v>96</v>
      </c>
      <c r="D35" s="261"/>
      <c r="E35" s="261" t="e">
        <f>SUM(#REF!)</f>
        <v>#REF!</v>
      </c>
      <c r="F35" s="210"/>
    </row>
    <row r="36" spans="1:6" hidden="1" x14ac:dyDescent="0.25">
      <c r="A36" s="210"/>
      <c r="B36" s="209" t="s">
        <v>85</v>
      </c>
      <c r="C36" s="209" t="s">
        <v>97</v>
      </c>
      <c r="D36" s="261"/>
      <c r="E36" s="261" t="e">
        <f>SUM(#REF!)</f>
        <v>#REF!</v>
      </c>
      <c r="F36" s="210"/>
    </row>
    <row r="37" spans="1:6" hidden="1" x14ac:dyDescent="0.25">
      <c r="A37" s="210"/>
      <c r="B37" s="209" t="s">
        <v>85</v>
      </c>
      <c r="C37" s="209" t="s">
        <v>98</v>
      </c>
      <c r="D37" s="261"/>
      <c r="E37" s="261" t="e">
        <f>SUM(#REF!)</f>
        <v>#REF!</v>
      </c>
      <c r="F37" s="210"/>
    </row>
    <row r="38" spans="1:6" hidden="1" x14ac:dyDescent="0.25">
      <c r="A38" s="210"/>
      <c r="B38" s="209" t="s">
        <v>85</v>
      </c>
      <c r="C38" s="209" t="s">
        <v>99</v>
      </c>
      <c r="D38" s="261"/>
      <c r="E38" s="261" t="e">
        <f>SUM(#REF!)</f>
        <v>#REF!</v>
      </c>
      <c r="F38" s="210"/>
    </row>
    <row r="39" spans="1:6" hidden="1" x14ac:dyDescent="0.25">
      <c r="A39" s="210"/>
      <c r="B39" s="209" t="s">
        <v>85</v>
      </c>
      <c r="C39" s="209" t="s">
        <v>100</v>
      </c>
      <c r="D39" s="261"/>
      <c r="E39" s="261" t="e">
        <f>SUM(#REF!)</f>
        <v>#REF!</v>
      </c>
      <c r="F39" s="210"/>
    </row>
    <row r="40" spans="1:6" hidden="1" x14ac:dyDescent="0.25">
      <c r="A40" s="210"/>
      <c r="B40" s="209" t="s">
        <v>85</v>
      </c>
      <c r="C40" s="209" t="s">
        <v>101</v>
      </c>
      <c r="D40" s="261"/>
      <c r="E40" s="261" t="e">
        <f>SUM(#REF!)</f>
        <v>#REF!</v>
      </c>
      <c r="F40" s="210"/>
    </row>
    <row r="41" spans="1:6" hidden="1" x14ac:dyDescent="0.25">
      <c r="A41" s="210"/>
      <c r="B41" s="209" t="s">
        <v>85</v>
      </c>
      <c r="C41" s="209" t="s">
        <v>102</v>
      </c>
      <c r="D41" s="261"/>
      <c r="E41" s="261" t="e">
        <f>SUM(#REF!)</f>
        <v>#REF!</v>
      </c>
      <c r="F41" s="210"/>
    </row>
    <row r="42" spans="1:6" x14ac:dyDescent="0.25">
      <c r="A42" s="210"/>
      <c r="D42" s="261"/>
      <c r="E42" s="261"/>
      <c r="F42" s="210"/>
    </row>
    <row r="43" spans="1:6" x14ac:dyDescent="0.25">
      <c r="A43" s="210"/>
      <c r="B43" s="263" t="s">
        <v>103</v>
      </c>
      <c r="C43" s="263" t="s">
        <v>104</v>
      </c>
      <c r="D43" s="262"/>
      <c r="E43" s="262">
        <v>200000</v>
      </c>
      <c r="F43" s="210"/>
    </row>
    <row r="44" spans="1:6" hidden="1" x14ac:dyDescent="0.25">
      <c r="A44" s="210"/>
      <c r="B44" s="209" t="s">
        <v>103</v>
      </c>
      <c r="C44" s="209" t="s">
        <v>34</v>
      </c>
      <c r="D44" s="261"/>
      <c r="E44" s="261" t="e">
        <f>SUM(#REF!)</f>
        <v>#REF!</v>
      </c>
      <c r="F44" s="210"/>
    </row>
    <row r="45" spans="1:6" hidden="1" x14ac:dyDescent="0.25">
      <c r="A45" s="210"/>
      <c r="B45" s="209" t="s">
        <v>103</v>
      </c>
      <c r="C45" s="209" t="s">
        <v>105</v>
      </c>
      <c r="D45" s="261"/>
      <c r="E45" s="261" t="e">
        <f>SUM(#REF!)</f>
        <v>#REF!</v>
      </c>
      <c r="F45" s="210"/>
    </row>
    <row r="46" spans="1:6" hidden="1" x14ac:dyDescent="0.25">
      <c r="A46" s="210"/>
      <c r="B46" s="209" t="s">
        <v>103</v>
      </c>
      <c r="C46" s="209" t="s">
        <v>106</v>
      </c>
      <c r="D46" s="261"/>
      <c r="E46" s="261" t="e">
        <f>SUM(#REF!)</f>
        <v>#REF!</v>
      </c>
      <c r="F46" s="210"/>
    </row>
    <row r="47" spans="1:6" hidden="1" x14ac:dyDescent="0.25">
      <c r="A47" s="210"/>
      <c r="B47" s="209" t="s">
        <v>103</v>
      </c>
      <c r="C47" s="209" t="s">
        <v>107</v>
      </c>
      <c r="D47" s="261"/>
      <c r="E47" s="261" t="e">
        <f>SUM(#REF!)</f>
        <v>#REF!</v>
      </c>
      <c r="F47" s="210"/>
    </row>
    <row r="48" spans="1:6" hidden="1" x14ac:dyDescent="0.25">
      <c r="A48" s="210"/>
      <c r="B48" s="209" t="s">
        <v>103</v>
      </c>
      <c r="C48" s="209" t="s">
        <v>108</v>
      </c>
      <c r="D48" s="261"/>
      <c r="E48" s="261" t="e">
        <f>SUM(#REF!)</f>
        <v>#REF!</v>
      </c>
      <c r="F48" s="210"/>
    </row>
    <row r="49" spans="1:6" hidden="1" x14ac:dyDescent="0.25">
      <c r="A49" s="210"/>
      <c r="B49" s="209" t="s">
        <v>103</v>
      </c>
      <c r="C49" s="209" t="s">
        <v>109</v>
      </c>
      <c r="D49" s="261"/>
      <c r="E49" s="261" t="e">
        <f>SUM(#REF!)</f>
        <v>#REF!</v>
      </c>
      <c r="F49" s="210"/>
    </row>
    <row r="50" spans="1:6" hidden="1" x14ac:dyDescent="0.25">
      <c r="A50" s="210"/>
      <c r="B50" s="209" t="s">
        <v>103</v>
      </c>
      <c r="C50" s="209" t="s">
        <v>110</v>
      </c>
      <c r="D50" s="261"/>
      <c r="E50" s="261" t="e">
        <f>SUM(#REF!)</f>
        <v>#REF!</v>
      </c>
      <c r="F50" s="210"/>
    </row>
    <row r="51" spans="1:6" hidden="1" x14ac:dyDescent="0.25">
      <c r="A51" s="210"/>
      <c r="B51" s="209" t="s">
        <v>103</v>
      </c>
      <c r="C51" s="209" t="s">
        <v>111</v>
      </c>
      <c r="D51" s="261"/>
      <c r="E51" s="261" t="e">
        <f>SUM(#REF!)</f>
        <v>#REF!</v>
      </c>
      <c r="F51" s="210"/>
    </row>
    <row r="52" spans="1:6" hidden="1" x14ac:dyDescent="0.25">
      <c r="A52" s="210"/>
      <c r="B52" s="209" t="s">
        <v>103</v>
      </c>
      <c r="C52" s="209" t="s">
        <v>112</v>
      </c>
      <c r="D52" s="261"/>
      <c r="E52" s="261" t="e">
        <f>SUM(#REF!)</f>
        <v>#REF!</v>
      </c>
      <c r="F52" s="210"/>
    </row>
    <row r="53" spans="1:6" hidden="1" x14ac:dyDescent="0.25">
      <c r="A53" s="210"/>
      <c r="B53" s="209" t="s">
        <v>103</v>
      </c>
      <c r="C53" s="209" t="s">
        <v>113</v>
      </c>
      <c r="D53" s="261"/>
      <c r="E53" s="261" t="e">
        <f>SUM(#REF!)</f>
        <v>#REF!</v>
      </c>
      <c r="F53" s="210"/>
    </row>
    <row r="54" spans="1:6" hidden="1" x14ac:dyDescent="0.25">
      <c r="A54" s="210"/>
      <c r="B54" s="209" t="s">
        <v>103</v>
      </c>
      <c r="C54" s="209" t="s">
        <v>114</v>
      </c>
      <c r="D54" s="261"/>
      <c r="E54" s="261" t="e">
        <f>SUM(#REF!)</f>
        <v>#REF!</v>
      </c>
      <c r="F54" s="210"/>
    </row>
    <row r="55" spans="1:6" hidden="1" x14ac:dyDescent="0.25">
      <c r="A55" s="210"/>
      <c r="B55" s="209" t="s">
        <v>103</v>
      </c>
      <c r="C55" s="209" t="s">
        <v>115</v>
      </c>
      <c r="D55" s="261"/>
      <c r="E55" s="261" t="e">
        <f>SUM(#REF!)</f>
        <v>#REF!</v>
      </c>
      <c r="F55" s="210"/>
    </row>
    <row r="56" spans="1:6" hidden="1" x14ac:dyDescent="0.25">
      <c r="A56" s="210"/>
      <c r="B56" s="209" t="s">
        <v>103</v>
      </c>
      <c r="C56" s="209" t="s">
        <v>116</v>
      </c>
      <c r="D56" s="261"/>
      <c r="E56" s="261" t="e">
        <f>SUM(#REF!)</f>
        <v>#REF!</v>
      </c>
      <c r="F56" s="210"/>
    </row>
    <row r="57" spans="1:6" hidden="1" x14ac:dyDescent="0.25">
      <c r="A57" s="210"/>
      <c r="B57" s="209" t="s">
        <v>103</v>
      </c>
      <c r="C57" s="209" t="s">
        <v>117</v>
      </c>
      <c r="D57" s="261"/>
      <c r="E57" s="261" t="e">
        <f>SUM(#REF!)</f>
        <v>#REF!</v>
      </c>
      <c r="F57" s="210"/>
    </row>
    <row r="58" spans="1:6" hidden="1" x14ac:dyDescent="0.25">
      <c r="A58" s="210"/>
      <c r="B58" s="209" t="s">
        <v>103</v>
      </c>
      <c r="C58" s="209" t="s">
        <v>118</v>
      </c>
      <c r="D58" s="261"/>
      <c r="E58" s="261" t="e">
        <f>SUM(#REF!)</f>
        <v>#REF!</v>
      </c>
      <c r="F58" s="210"/>
    </row>
    <row r="59" spans="1:6" hidden="1" x14ac:dyDescent="0.25">
      <c r="A59" s="210"/>
      <c r="B59" s="209" t="s">
        <v>103</v>
      </c>
      <c r="C59" s="209" t="s">
        <v>119</v>
      </c>
      <c r="D59" s="261"/>
      <c r="E59" s="261" t="e">
        <f>SUM(#REF!)</f>
        <v>#REF!</v>
      </c>
      <c r="F59" s="210"/>
    </row>
    <row r="60" spans="1:6" x14ac:dyDescent="0.25">
      <c r="A60" s="210"/>
      <c r="D60" s="261"/>
      <c r="E60" s="261"/>
      <c r="F60" s="210"/>
    </row>
    <row r="61" spans="1:6" x14ac:dyDescent="0.25">
      <c r="A61" s="210"/>
      <c r="B61" s="263" t="s">
        <v>120</v>
      </c>
      <c r="C61" s="263" t="s">
        <v>121</v>
      </c>
      <c r="D61" s="262"/>
      <c r="E61" s="262">
        <v>200000</v>
      </c>
      <c r="F61" s="210"/>
    </row>
    <row r="62" spans="1:6" hidden="1" x14ac:dyDescent="0.25">
      <c r="A62" s="210"/>
      <c r="B62" s="209" t="s">
        <v>120</v>
      </c>
      <c r="C62" s="209" t="s">
        <v>34</v>
      </c>
      <c r="D62" s="261"/>
      <c r="E62" s="261" t="e">
        <f>SUM(#REF!)</f>
        <v>#REF!</v>
      </c>
      <c r="F62" s="210"/>
    </row>
    <row r="63" spans="1:6" hidden="1" x14ac:dyDescent="0.25">
      <c r="A63" s="210"/>
      <c r="B63" s="209" t="s">
        <v>120</v>
      </c>
      <c r="C63" s="209" t="s">
        <v>122</v>
      </c>
      <c r="D63" s="261"/>
      <c r="E63" s="261" t="e">
        <f>SUM(#REF!)</f>
        <v>#REF!</v>
      </c>
      <c r="F63" s="210"/>
    </row>
    <row r="64" spans="1:6" hidden="1" x14ac:dyDescent="0.25">
      <c r="A64" s="210"/>
      <c r="B64" s="209" t="s">
        <v>120</v>
      </c>
      <c r="C64" s="209" t="s">
        <v>123</v>
      </c>
      <c r="D64" s="261"/>
      <c r="E64" s="261" t="e">
        <f>SUM(#REF!)</f>
        <v>#REF!</v>
      </c>
      <c r="F64" s="210"/>
    </row>
    <row r="65" spans="1:6" hidden="1" x14ac:dyDescent="0.25">
      <c r="A65" s="210"/>
      <c r="B65" s="209" t="s">
        <v>120</v>
      </c>
      <c r="C65" s="209" t="s">
        <v>124</v>
      </c>
      <c r="D65" s="261"/>
      <c r="E65" s="261" t="e">
        <f>SUM(#REF!)</f>
        <v>#REF!</v>
      </c>
      <c r="F65" s="210"/>
    </row>
    <row r="66" spans="1:6" hidden="1" x14ac:dyDescent="0.25">
      <c r="A66" s="210"/>
      <c r="B66" s="209" t="s">
        <v>120</v>
      </c>
      <c r="C66" s="209" t="s">
        <v>125</v>
      </c>
      <c r="D66" s="261"/>
      <c r="E66" s="261" t="e">
        <f>SUM(#REF!)</f>
        <v>#REF!</v>
      </c>
      <c r="F66" s="210"/>
    </row>
    <row r="67" spans="1:6" hidden="1" x14ac:dyDescent="0.25">
      <c r="A67" s="210"/>
      <c r="B67" s="209" t="s">
        <v>120</v>
      </c>
      <c r="C67" s="209" t="s">
        <v>127</v>
      </c>
      <c r="D67" s="261"/>
      <c r="E67" s="261" t="e">
        <f>SUM(#REF!)</f>
        <v>#REF!</v>
      </c>
      <c r="F67" s="210"/>
    </row>
    <row r="68" spans="1:6" x14ac:dyDescent="0.25">
      <c r="A68" s="210"/>
      <c r="D68" s="261"/>
      <c r="E68" s="261"/>
      <c r="F68" s="210"/>
    </row>
    <row r="69" spans="1:6" x14ac:dyDescent="0.25">
      <c r="A69" s="210"/>
      <c r="B69" s="263" t="s">
        <v>130</v>
      </c>
      <c r="C69" s="263" t="s">
        <v>131</v>
      </c>
      <c r="D69" s="262"/>
      <c r="E69" s="262">
        <v>200000</v>
      </c>
      <c r="F69" s="210"/>
    </row>
    <row r="70" spans="1:6" hidden="1" x14ac:dyDescent="0.25">
      <c r="A70" s="210"/>
      <c r="B70" s="209" t="s">
        <v>130</v>
      </c>
      <c r="C70" s="209" t="s">
        <v>34</v>
      </c>
      <c r="D70" s="261"/>
      <c r="E70" s="261" t="e">
        <f>SUM(#REF!)</f>
        <v>#REF!</v>
      </c>
      <c r="F70" s="210"/>
    </row>
    <row r="71" spans="1:6" hidden="1" x14ac:dyDescent="0.25">
      <c r="A71" s="210"/>
      <c r="B71" s="209" t="s">
        <v>130</v>
      </c>
      <c r="C71" s="209" t="s">
        <v>132</v>
      </c>
      <c r="D71" s="261"/>
      <c r="E71" s="261" t="e">
        <f>SUM(#REF!)</f>
        <v>#REF!</v>
      </c>
      <c r="F71" s="210"/>
    </row>
    <row r="72" spans="1:6" hidden="1" x14ac:dyDescent="0.25">
      <c r="A72" s="210"/>
      <c r="B72" s="209" t="s">
        <v>130</v>
      </c>
      <c r="C72" s="209" t="s">
        <v>133</v>
      </c>
      <c r="D72" s="261"/>
      <c r="E72" s="261" t="e">
        <f>SUM(#REF!)</f>
        <v>#REF!</v>
      </c>
      <c r="F72" s="210"/>
    </row>
    <row r="73" spans="1:6" hidden="1" x14ac:dyDescent="0.25">
      <c r="A73" s="210"/>
      <c r="B73" s="209" t="s">
        <v>130</v>
      </c>
      <c r="C73" s="209" t="s">
        <v>134</v>
      </c>
      <c r="D73" s="261"/>
      <c r="E73" s="261" t="e">
        <f>SUM(#REF!)</f>
        <v>#REF!</v>
      </c>
      <c r="F73" s="210"/>
    </row>
    <row r="74" spans="1:6" hidden="1" x14ac:dyDescent="0.25">
      <c r="A74" s="210"/>
      <c r="B74" s="209" t="s">
        <v>130</v>
      </c>
      <c r="C74" s="209" t="s">
        <v>135</v>
      </c>
      <c r="D74" s="261"/>
      <c r="E74" s="261" t="e">
        <f>SUM(#REF!)</f>
        <v>#REF!</v>
      </c>
      <c r="F74" s="210"/>
    </row>
    <row r="75" spans="1:6" hidden="1" x14ac:dyDescent="0.25">
      <c r="A75" s="210"/>
      <c r="B75" s="209" t="s">
        <v>130</v>
      </c>
      <c r="C75" s="209" t="s">
        <v>136</v>
      </c>
      <c r="D75" s="261"/>
      <c r="E75" s="261" t="e">
        <f>SUM(#REF!)</f>
        <v>#REF!</v>
      </c>
      <c r="F75" s="210"/>
    </row>
    <row r="76" spans="1:6" hidden="1" x14ac:dyDescent="0.25">
      <c r="A76" s="210"/>
      <c r="B76" s="209" t="s">
        <v>130</v>
      </c>
      <c r="C76" s="209" t="s">
        <v>137</v>
      </c>
      <c r="D76" s="261"/>
      <c r="E76" s="261" t="e">
        <f>SUM(#REF!)</f>
        <v>#REF!</v>
      </c>
      <c r="F76" s="210"/>
    </row>
    <row r="77" spans="1:6" hidden="1" x14ac:dyDescent="0.25">
      <c r="A77" s="210"/>
      <c r="B77" s="209" t="s">
        <v>130</v>
      </c>
      <c r="C77" s="209" t="s">
        <v>138</v>
      </c>
      <c r="D77" s="261"/>
      <c r="E77" s="261" t="e">
        <f>SUM(#REF!)</f>
        <v>#REF!</v>
      </c>
      <c r="F77" s="210"/>
    </row>
    <row r="78" spans="1:6" hidden="1" x14ac:dyDescent="0.25">
      <c r="A78" s="210"/>
      <c r="B78" s="209" t="s">
        <v>130</v>
      </c>
      <c r="C78" s="209" t="s">
        <v>139</v>
      </c>
      <c r="D78" s="261"/>
      <c r="E78" s="261" t="e">
        <f>SUM(#REF!)</f>
        <v>#REF!</v>
      </c>
      <c r="F78" s="210"/>
    </row>
    <row r="79" spans="1:6" hidden="1" x14ac:dyDescent="0.25">
      <c r="A79" s="210"/>
      <c r="B79" s="209" t="s">
        <v>130</v>
      </c>
      <c r="C79" s="209" t="s">
        <v>140</v>
      </c>
      <c r="D79" s="261"/>
      <c r="E79" s="261" t="e">
        <f>SUM(#REF!)</f>
        <v>#REF!</v>
      </c>
      <c r="F79" s="210"/>
    </row>
    <row r="80" spans="1:6" hidden="1" x14ac:dyDescent="0.25">
      <c r="A80" s="210"/>
      <c r="B80" s="209" t="s">
        <v>130</v>
      </c>
      <c r="C80" s="209" t="s">
        <v>141</v>
      </c>
      <c r="D80" s="261"/>
      <c r="E80" s="261" t="e">
        <f>SUM(#REF!)</f>
        <v>#REF!</v>
      </c>
      <c r="F80" s="210"/>
    </row>
    <row r="81" spans="1:6" hidden="1" x14ac:dyDescent="0.25">
      <c r="A81" s="210"/>
      <c r="B81" s="209" t="s">
        <v>130</v>
      </c>
      <c r="C81" s="209" t="s">
        <v>142</v>
      </c>
      <c r="D81" s="261"/>
      <c r="E81" s="261" t="e">
        <f>SUM(#REF!)</f>
        <v>#REF!</v>
      </c>
      <c r="F81" s="210"/>
    </row>
    <row r="82" spans="1:6" hidden="1" x14ac:dyDescent="0.25">
      <c r="A82" s="210"/>
      <c r="B82" s="209" t="s">
        <v>130</v>
      </c>
      <c r="C82" s="209" t="s">
        <v>143</v>
      </c>
      <c r="D82" s="261"/>
      <c r="E82" s="261" t="e">
        <f>SUM(#REF!)</f>
        <v>#REF!</v>
      </c>
      <c r="F82" s="210"/>
    </row>
    <row r="83" spans="1:6" hidden="1" x14ac:dyDescent="0.25">
      <c r="A83" s="210"/>
      <c r="B83" s="209" t="s">
        <v>130</v>
      </c>
      <c r="C83" s="209" t="s">
        <v>144</v>
      </c>
      <c r="D83" s="261"/>
      <c r="E83" s="261" t="e">
        <f>SUM(#REF!)</f>
        <v>#REF!</v>
      </c>
      <c r="F83" s="210"/>
    </row>
    <row r="84" spans="1:6" hidden="1" x14ac:dyDescent="0.25">
      <c r="A84" s="210"/>
      <c r="B84" s="209" t="s">
        <v>130</v>
      </c>
      <c r="C84" s="209" t="s">
        <v>145</v>
      </c>
      <c r="D84" s="261"/>
      <c r="E84" s="261" t="e">
        <f>SUM(#REF!)</f>
        <v>#REF!</v>
      </c>
      <c r="F84" s="210"/>
    </row>
    <row r="85" spans="1:6" x14ac:dyDescent="0.25">
      <c r="A85" s="210"/>
      <c r="D85" s="261"/>
      <c r="E85" s="261"/>
      <c r="F85" s="210"/>
    </row>
    <row r="86" spans="1:6" x14ac:dyDescent="0.25">
      <c r="A86" s="210"/>
      <c r="B86" s="263" t="s">
        <v>130</v>
      </c>
      <c r="C86" s="263" t="s">
        <v>146</v>
      </c>
      <c r="D86" s="262"/>
      <c r="E86" s="262">
        <v>200000</v>
      </c>
      <c r="F86" s="210"/>
    </row>
    <row r="87" spans="1:6" hidden="1" x14ac:dyDescent="0.25">
      <c r="A87" s="210"/>
      <c r="B87" s="209" t="s">
        <v>130</v>
      </c>
      <c r="C87" s="209" t="s">
        <v>34</v>
      </c>
      <c r="D87" s="261"/>
      <c r="E87" s="261" t="e">
        <f>SUM(#REF!)</f>
        <v>#REF!</v>
      </c>
      <c r="F87" s="210"/>
    </row>
    <row r="88" spans="1:6" hidden="1" x14ac:dyDescent="0.25">
      <c r="A88" s="210"/>
      <c r="B88" s="209" t="s">
        <v>130</v>
      </c>
      <c r="C88" s="209" t="s">
        <v>147</v>
      </c>
      <c r="D88" s="261"/>
      <c r="E88" s="261" t="e">
        <f>SUM(#REF!)</f>
        <v>#REF!</v>
      </c>
      <c r="F88" s="210"/>
    </row>
    <row r="89" spans="1:6" hidden="1" x14ac:dyDescent="0.25">
      <c r="A89" s="210"/>
      <c r="B89" s="209" t="s">
        <v>130</v>
      </c>
      <c r="C89" s="209" t="s">
        <v>148</v>
      </c>
      <c r="D89" s="261"/>
      <c r="E89" s="261" t="e">
        <f>SUM(#REF!)</f>
        <v>#REF!</v>
      </c>
      <c r="F89" s="210"/>
    </row>
    <row r="90" spans="1:6" hidden="1" x14ac:dyDescent="0.25">
      <c r="A90" s="210"/>
      <c r="B90" s="209" t="s">
        <v>130</v>
      </c>
      <c r="C90" s="209" t="s">
        <v>149</v>
      </c>
      <c r="D90" s="261"/>
      <c r="E90" s="261" t="e">
        <f>SUM(#REF!)</f>
        <v>#REF!</v>
      </c>
      <c r="F90" s="210"/>
    </row>
    <row r="91" spans="1:6" hidden="1" x14ac:dyDescent="0.25">
      <c r="A91" s="210"/>
      <c r="B91" s="209" t="s">
        <v>130</v>
      </c>
      <c r="C91" s="209" t="s">
        <v>150</v>
      </c>
      <c r="D91" s="261"/>
      <c r="E91" s="261" t="e">
        <f>SUM(#REF!)</f>
        <v>#REF!</v>
      </c>
      <c r="F91" s="210"/>
    </row>
    <row r="92" spans="1:6" hidden="1" x14ac:dyDescent="0.25">
      <c r="A92" s="210"/>
      <c r="B92" s="209" t="s">
        <v>130</v>
      </c>
      <c r="C92" s="209" t="s">
        <v>151</v>
      </c>
      <c r="D92" s="261"/>
      <c r="E92" s="261" t="e">
        <f>SUM(#REF!)</f>
        <v>#REF!</v>
      </c>
      <c r="F92" s="210"/>
    </row>
    <row r="93" spans="1:6" hidden="1" x14ac:dyDescent="0.25">
      <c r="A93" s="210"/>
      <c r="B93" s="209" t="s">
        <v>130</v>
      </c>
      <c r="C93" s="209" t="s">
        <v>152</v>
      </c>
      <c r="D93" s="261"/>
      <c r="E93" s="261" t="e">
        <f>SUM(#REF!)</f>
        <v>#REF!</v>
      </c>
      <c r="F93" s="210"/>
    </row>
    <row r="94" spans="1:6" hidden="1" x14ac:dyDescent="0.25">
      <c r="A94" s="210"/>
      <c r="B94" s="209" t="s">
        <v>130</v>
      </c>
      <c r="C94" s="209" t="s">
        <v>153</v>
      </c>
      <c r="D94" s="261"/>
      <c r="E94" s="261" t="e">
        <f>SUM(#REF!)</f>
        <v>#REF!</v>
      </c>
      <c r="F94" s="210"/>
    </row>
    <row r="95" spans="1:6" hidden="1" x14ac:dyDescent="0.25">
      <c r="A95" s="210"/>
      <c r="B95" s="209" t="s">
        <v>130</v>
      </c>
      <c r="C95" s="209" t="s">
        <v>154</v>
      </c>
      <c r="D95" s="261"/>
      <c r="E95" s="261" t="e">
        <f>SUM(#REF!)</f>
        <v>#REF!</v>
      </c>
      <c r="F95" s="210"/>
    </row>
    <row r="96" spans="1:6" hidden="1" x14ac:dyDescent="0.25">
      <c r="A96" s="210"/>
      <c r="B96" s="209" t="s">
        <v>130</v>
      </c>
      <c r="C96" s="209" t="s">
        <v>155</v>
      </c>
      <c r="D96" s="261"/>
      <c r="E96" s="261" t="e">
        <f>SUM(#REF!)</f>
        <v>#REF!</v>
      </c>
      <c r="F96" s="210"/>
    </row>
    <row r="97" spans="1:6" hidden="1" x14ac:dyDescent="0.25">
      <c r="A97" s="210"/>
      <c r="B97" s="209" t="s">
        <v>130</v>
      </c>
      <c r="C97" s="209" t="s">
        <v>156</v>
      </c>
      <c r="D97" s="261"/>
      <c r="E97" s="261" t="e">
        <f>SUM(#REF!)</f>
        <v>#REF!</v>
      </c>
      <c r="F97" s="210"/>
    </row>
    <row r="98" spans="1:6" hidden="1" x14ac:dyDescent="0.25">
      <c r="A98" s="210"/>
      <c r="B98" s="209" t="s">
        <v>130</v>
      </c>
      <c r="C98" s="209" t="s">
        <v>157</v>
      </c>
      <c r="D98" s="261"/>
      <c r="E98" s="261" t="e">
        <f>SUM(#REF!)</f>
        <v>#REF!</v>
      </c>
      <c r="F98" s="210"/>
    </row>
    <row r="99" spans="1:6" hidden="1" x14ac:dyDescent="0.25">
      <c r="A99" s="210"/>
      <c r="B99" s="209" t="s">
        <v>130</v>
      </c>
      <c r="C99" s="209" t="s">
        <v>158</v>
      </c>
      <c r="D99" s="261"/>
      <c r="E99" s="261" t="e">
        <f>SUM(#REF!)</f>
        <v>#REF!</v>
      </c>
      <c r="F99" s="210"/>
    </row>
    <row r="100" spans="1:6" hidden="1" x14ac:dyDescent="0.25">
      <c r="A100" s="210"/>
      <c r="B100" s="209" t="s">
        <v>130</v>
      </c>
      <c r="C100" s="209" t="s">
        <v>159</v>
      </c>
      <c r="D100" s="261"/>
      <c r="E100" s="261" t="e">
        <f>SUM(#REF!)</f>
        <v>#REF!</v>
      </c>
      <c r="F100" s="210"/>
    </row>
    <row r="101" spans="1:6" hidden="1" x14ac:dyDescent="0.25">
      <c r="A101" s="210"/>
      <c r="B101" s="209" t="s">
        <v>130</v>
      </c>
      <c r="C101" s="209" t="s">
        <v>160</v>
      </c>
      <c r="D101" s="261"/>
      <c r="E101" s="261" t="e">
        <f>SUM(#REF!)</f>
        <v>#REF!</v>
      </c>
      <c r="F101" s="210"/>
    </row>
    <row r="102" spans="1:6" hidden="1" x14ac:dyDescent="0.25">
      <c r="A102" s="210"/>
      <c r="B102" s="209" t="s">
        <v>130</v>
      </c>
      <c r="C102" s="209" t="s">
        <v>161</v>
      </c>
      <c r="D102" s="261"/>
      <c r="E102" s="261" t="e">
        <f>SUM(#REF!)</f>
        <v>#REF!</v>
      </c>
      <c r="F102" s="210"/>
    </row>
    <row r="103" spans="1:6" hidden="1" x14ac:dyDescent="0.25">
      <c r="A103" s="210"/>
      <c r="B103" s="209" t="s">
        <v>130</v>
      </c>
      <c r="C103" s="209" t="s">
        <v>162</v>
      </c>
      <c r="D103" s="261"/>
      <c r="E103" s="261" t="e">
        <f>SUM(#REF!)</f>
        <v>#REF!</v>
      </c>
      <c r="F103" s="210"/>
    </row>
    <row r="104" spans="1:6" hidden="1" x14ac:dyDescent="0.25">
      <c r="A104" s="210"/>
      <c r="B104" s="209" t="s">
        <v>130</v>
      </c>
      <c r="C104" s="209" t="s">
        <v>163</v>
      </c>
      <c r="D104" s="261"/>
      <c r="E104" s="261" t="e">
        <f>SUM(#REF!)</f>
        <v>#REF!</v>
      </c>
      <c r="F104" s="210"/>
    </row>
    <row r="105" spans="1:6" hidden="1" x14ac:dyDescent="0.25">
      <c r="A105" s="210"/>
      <c r="B105" s="209" t="s">
        <v>130</v>
      </c>
      <c r="C105" s="209" t="s">
        <v>164</v>
      </c>
      <c r="D105" s="261"/>
      <c r="E105" s="261" t="e">
        <f>SUM(#REF!)</f>
        <v>#REF!</v>
      </c>
      <c r="F105" s="210"/>
    </row>
    <row r="106" spans="1:6" hidden="1" x14ac:dyDescent="0.25">
      <c r="A106" s="210"/>
      <c r="B106" s="209" t="s">
        <v>130</v>
      </c>
      <c r="C106" s="209" t="s">
        <v>165</v>
      </c>
      <c r="D106" s="261"/>
      <c r="E106" s="261" t="e">
        <f>SUM(#REF!)</f>
        <v>#REF!</v>
      </c>
      <c r="F106" s="210"/>
    </row>
    <row r="107" spans="1:6" hidden="1" x14ac:dyDescent="0.25">
      <c r="A107" s="210"/>
      <c r="B107" s="209" t="s">
        <v>130</v>
      </c>
      <c r="C107" s="209" t="s">
        <v>166</v>
      </c>
      <c r="D107" s="261"/>
      <c r="E107" s="261" t="e">
        <f>SUM(#REF!)</f>
        <v>#REF!</v>
      </c>
      <c r="F107" s="210"/>
    </row>
    <row r="108" spans="1:6" hidden="1" x14ac:dyDescent="0.25">
      <c r="A108" s="210"/>
      <c r="B108" s="209" t="s">
        <v>130</v>
      </c>
      <c r="C108" s="209" t="s">
        <v>167</v>
      </c>
      <c r="D108" s="261"/>
      <c r="E108" s="261" t="e">
        <f>SUM(#REF!)</f>
        <v>#REF!</v>
      </c>
      <c r="F108" s="210"/>
    </row>
    <row r="109" spans="1:6" hidden="1" x14ac:dyDescent="0.25">
      <c r="A109" s="210"/>
      <c r="B109" s="209" t="s">
        <v>130</v>
      </c>
      <c r="C109" s="209" t="s">
        <v>168</v>
      </c>
      <c r="D109" s="261"/>
      <c r="E109" s="261" t="e">
        <f>SUM(#REF!)</f>
        <v>#REF!</v>
      </c>
      <c r="F109" s="210"/>
    </row>
    <row r="110" spans="1:6" x14ac:dyDescent="0.25">
      <c r="A110" s="210"/>
      <c r="D110" s="261"/>
      <c r="E110" s="261"/>
      <c r="F110" s="210"/>
    </row>
    <row r="111" spans="1:6" x14ac:dyDescent="0.25">
      <c r="A111" s="210"/>
      <c r="B111" s="263" t="s">
        <v>169</v>
      </c>
      <c r="C111" s="263" t="s">
        <v>170</v>
      </c>
      <c r="D111" s="262"/>
      <c r="E111" s="262">
        <v>200000</v>
      </c>
      <c r="F111" s="210"/>
    </row>
    <row r="112" spans="1:6" hidden="1" x14ac:dyDescent="0.25">
      <c r="A112" s="210"/>
      <c r="B112" s="209" t="s">
        <v>169</v>
      </c>
      <c r="C112" s="209" t="s">
        <v>34</v>
      </c>
      <c r="D112" s="261"/>
      <c r="E112" s="261" t="e">
        <f>SUM(#REF!)</f>
        <v>#REF!</v>
      </c>
      <c r="F112" s="210"/>
    </row>
    <row r="113" spans="1:6" hidden="1" x14ac:dyDescent="0.25">
      <c r="A113" s="210"/>
      <c r="B113" s="209" t="s">
        <v>169</v>
      </c>
      <c r="C113" s="209" t="s">
        <v>171</v>
      </c>
      <c r="D113" s="261"/>
      <c r="E113" s="261" t="e">
        <f>SUM(#REF!)</f>
        <v>#REF!</v>
      </c>
      <c r="F113" s="210"/>
    </row>
    <row r="114" spans="1:6" hidden="1" x14ac:dyDescent="0.25">
      <c r="A114" s="210"/>
      <c r="B114" s="209" t="s">
        <v>169</v>
      </c>
      <c r="C114" s="209" t="s">
        <v>172</v>
      </c>
      <c r="D114" s="261"/>
      <c r="E114" s="261" t="e">
        <f>SUM(#REF!)</f>
        <v>#REF!</v>
      </c>
      <c r="F114" s="210"/>
    </row>
    <row r="115" spans="1:6" hidden="1" x14ac:dyDescent="0.25">
      <c r="A115" s="210"/>
      <c r="B115" s="209" t="s">
        <v>169</v>
      </c>
      <c r="C115" s="209" t="s">
        <v>173</v>
      </c>
      <c r="D115" s="261"/>
      <c r="E115" s="261" t="e">
        <f>SUM(#REF!)</f>
        <v>#REF!</v>
      </c>
      <c r="F115" s="210"/>
    </row>
    <row r="116" spans="1:6" hidden="1" x14ac:dyDescent="0.25">
      <c r="A116" s="210"/>
      <c r="B116" s="209" t="s">
        <v>169</v>
      </c>
      <c r="C116" s="209" t="s">
        <v>174</v>
      </c>
      <c r="D116" s="261"/>
      <c r="E116" s="261" t="e">
        <f>SUM(#REF!)</f>
        <v>#REF!</v>
      </c>
      <c r="F116" s="210"/>
    </row>
    <row r="117" spans="1:6" hidden="1" x14ac:dyDescent="0.25">
      <c r="A117" s="210"/>
      <c r="B117" s="209" t="s">
        <v>169</v>
      </c>
      <c r="C117" s="209" t="s">
        <v>175</v>
      </c>
      <c r="D117" s="261"/>
      <c r="E117" s="261" t="e">
        <f>SUM(#REF!)</f>
        <v>#REF!</v>
      </c>
      <c r="F117" s="210"/>
    </row>
    <row r="118" spans="1:6" hidden="1" x14ac:dyDescent="0.25">
      <c r="A118" s="210"/>
      <c r="B118" s="209" t="s">
        <v>169</v>
      </c>
      <c r="C118" s="209" t="s">
        <v>176</v>
      </c>
      <c r="D118" s="261"/>
      <c r="E118" s="261" t="e">
        <f>SUM(#REF!)</f>
        <v>#REF!</v>
      </c>
      <c r="F118" s="210"/>
    </row>
    <row r="119" spans="1:6" hidden="1" x14ac:dyDescent="0.25">
      <c r="A119" s="210"/>
      <c r="B119" s="209" t="s">
        <v>169</v>
      </c>
      <c r="C119" s="209" t="s">
        <v>177</v>
      </c>
      <c r="D119" s="261"/>
      <c r="E119" s="261" t="e">
        <f>SUM(#REF!)</f>
        <v>#REF!</v>
      </c>
      <c r="F119" s="210"/>
    </row>
    <row r="120" spans="1:6" hidden="1" x14ac:dyDescent="0.25">
      <c r="A120" s="210"/>
      <c r="B120" s="209" t="s">
        <v>169</v>
      </c>
      <c r="C120" s="209" t="s">
        <v>178</v>
      </c>
      <c r="D120" s="261"/>
      <c r="E120" s="261" t="e">
        <f>SUM(#REF!)</f>
        <v>#REF!</v>
      </c>
      <c r="F120" s="210"/>
    </row>
    <row r="121" spans="1:6" hidden="1" x14ac:dyDescent="0.25">
      <c r="A121" s="210"/>
      <c r="B121" s="209" t="s">
        <v>169</v>
      </c>
      <c r="C121" s="209" t="s">
        <v>179</v>
      </c>
      <c r="D121" s="261"/>
      <c r="E121" s="261" t="e">
        <f>SUM(#REF!)</f>
        <v>#REF!</v>
      </c>
      <c r="F121" s="210"/>
    </row>
    <row r="122" spans="1:6" hidden="1" x14ac:dyDescent="0.25">
      <c r="A122" s="210"/>
      <c r="B122" s="209" t="s">
        <v>169</v>
      </c>
      <c r="C122" s="209" t="s">
        <v>180</v>
      </c>
      <c r="D122" s="261"/>
      <c r="E122" s="261" t="e">
        <f>SUM(#REF!)</f>
        <v>#REF!</v>
      </c>
      <c r="F122" s="210"/>
    </row>
    <row r="123" spans="1:6" hidden="1" x14ac:dyDescent="0.25">
      <c r="A123" s="210"/>
      <c r="B123" s="209" t="s">
        <v>169</v>
      </c>
      <c r="C123" s="209" t="s">
        <v>181</v>
      </c>
      <c r="D123" s="261"/>
      <c r="E123" s="261" t="e">
        <f>SUM(#REF!)</f>
        <v>#REF!</v>
      </c>
      <c r="F123" s="210"/>
    </row>
    <row r="124" spans="1:6" hidden="1" x14ac:dyDescent="0.25">
      <c r="A124" s="210"/>
      <c r="B124" s="209" t="s">
        <v>169</v>
      </c>
      <c r="C124" s="209" t="s">
        <v>182</v>
      </c>
      <c r="D124" s="261"/>
      <c r="E124" s="261" t="e">
        <f>SUM(#REF!)</f>
        <v>#REF!</v>
      </c>
      <c r="F124" s="210"/>
    </row>
    <row r="125" spans="1:6" hidden="1" x14ac:dyDescent="0.25">
      <c r="A125" s="210"/>
      <c r="B125" s="209" t="s">
        <v>169</v>
      </c>
      <c r="C125" s="209" t="s">
        <v>183</v>
      </c>
      <c r="D125" s="261"/>
      <c r="E125" s="261" t="e">
        <f>SUM(#REF!)</f>
        <v>#REF!</v>
      </c>
      <c r="F125" s="210"/>
    </row>
    <row r="126" spans="1:6" hidden="1" x14ac:dyDescent="0.25">
      <c r="A126" s="210"/>
      <c r="B126" s="209" t="s">
        <v>169</v>
      </c>
      <c r="C126" s="209" t="s">
        <v>184</v>
      </c>
      <c r="D126" s="261"/>
      <c r="E126" s="261" t="e">
        <f>SUM(#REF!)</f>
        <v>#REF!</v>
      </c>
      <c r="F126" s="210"/>
    </row>
    <row r="127" spans="1:6" hidden="1" x14ac:dyDescent="0.25">
      <c r="A127" s="210"/>
      <c r="B127" s="209" t="s">
        <v>169</v>
      </c>
      <c r="C127" s="209" t="s">
        <v>185</v>
      </c>
      <c r="D127" s="261"/>
      <c r="E127" s="261" t="e">
        <f>SUM(#REF!)</f>
        <v>#REF!</v>
      </c>
      <c r="F127" s="210"/>
    </row>
    <row r="128" spans="1:6" hidden="1" x14ac:dyDescent="0.25">
      <c r="A128" s="210"/>
      <c r="B128" s="209" t="s">
        <v>169</v>
      </c>
      <c r="C128" s="209" t="s">
        <v>186</v>
      </c>
      <c r="D128" s="261"/>
      <c r="E128" s="261" t="e">
        <f>SUM(#REF!)</f>
        <v>#REF!</v>
      </c>
      <c r="F128" s="210"/>
    </row>
    <row r="129" spans="1:6" hidden="1" x14ac:dyDescent="0.25">
      <c r="A129" s="210"/>
      <c r="B129" s="209" t="s">
        <v>169</v>
      </c>
      <c r="C129" s="209" t="s">
        <v>187</v>
      </c>
      <c r="D129" s="261"/>
      <c r="E129" s="261" t="e">
        <f>SUM(#REF!)</f>
        <v>#REF!</v>
      </c>
      <c r="F129" s="210"/>
    </row>
    <row r="130" spans="1:6" hidden="1" x14ac:dyDescent="0.25">
      <c r="A130" s="210"/>
      <c r="B130" s="209" t="s">
        <v>169</v>
      </c>
      <c r="C130" s="209" t="s">
        <v>188</v>
      </c>
      <c r="D130" s="261"/>
      <c r="E130" s="261" t="e">
        <f>SUM(#REF!)</f>
        <v>#REF!</v>
      </c>
      <c r="F130" s="210"/>
    </row>
    <row r="131" spans="1:6" hidden="1" x14ac:dyDescent="0.25">
      <c r="A131" s="210"/>
      <c r="B131" s="209" t="s">
        <v>169</v>
      </c>
      <c r="C131" s="209" t="s">
        <v>189</v>
      </c>
      <c r="D131" s="261"/>
      <c r="E131" s="261" t="e">
        <f>SUM(#REF!)</f>
        <v>#REF!</v>
      </c>
      <c r="F131" s="210"/>
    </row>
    <row r="132" spans="1:6" hidden="1" x14ac:dyDescent="0.25">
      <c r="A132" s="210"/>
      <c r="B132" s="209" t="s">
        <v>169</v>
      </c>
      <c r="C132" s="209" t="s">
        <v>190</v>
      </c>
      <c r="D132" s="261"/>
      <c r="E132" s="261" t="e">
        <f>SUM(#REF!)</f>
        <v>#REF!</v>
      </c>
      <c r="F132" s="210"/>
    </row>
    <row r="133" spans="1:6" hidden="1" x14ac:dyDescent="0.25">
      <c r="A133" s="210"/>
      <c r="B133" s="209" t="s">
        <v>169</v>
      </c>
      <c r="C133" s="209" t="s">
        <v>191</v>
      </c>
      <c r="D133" s="261"/>
      <c r="E133" s="261" t="e">
        <f>SUM(#REF!)</f>
        <v>#REF!</v>
      </c>
      <c r="F133" s="210"/>
    </row>
    <row r="134" spans="1:6" hidden="1" x14ac:dyDescent="0.25">
      <c r="A134" s="210"/>
      <c r="B134" s="209" t="s">
        <v>169</v>
      </c>
      <c r="C134" s="209" t="s">
        <v>192</v>
      </c>
      <c r="D134" s="261"/>
      <c r="E134" s="261" t="e">
        <f>SUM(#REF!)</f>
        <v>#REF!</v>
      </c>
      <c r="F134" s="210"/>
    </row>
    <row r="135" spans="1:6" hidden="1" x14ac:dyDescent="0.25">
      <c r="A135" s="210"/>
      <c r="B135" s="209" t="s">
        <v>169</v>
      </c>
      <c r="C135" s="209" t="s">
        <v>193</v>
      </c>
      <c r="D135" s="261"/>
      <c r="E135" s="261" t="e">
        <f>SUM(#REF!)</f>
        <v>#REF!</v>
      </c>
      <c r="F135" s="210"/>
    </row>
    <row r="136" spans="1:6" hidden="1" x14ac:dyDescent="0.25">
      <c r="A136" s="210"/>
      <c r="B136" s="209" t="s">
        <v>169</v>
      </c>
      <c r="C136" s="209" t="s">
        <v>194</v>
      </c>
      <c r="D136" s="261"/>
      <c r="E136" s="261" t="e">
        <f>SUM(#REF!)</f>
        <v>#REF!</v>
      </c>
      <c r="F136" s="210"/>
    </row>
    <row r="137" spans="1:6" hidden="1" x14ac:dyDescent="0.25">
      <c r="A137" s="210"/>
      <c r="B137" s="209" t="s">
        <v>169</v>
      </c>
      <c r="C137" s="209" t="s">
        <v>195</v>
      </c>
      <c r="D137" s="261"/>
      <c r="E137" s="261" t="e">
        <f>SUM(#REF!)</f>
        <v>#REF!</v>
      </c>
      <c r="F137" s="210"/>
    </row>
    <row r="138" spans="1:6" hidden="1" x14ac:dyDescent="0.25">
      <c r="A138" s="210"/>
      <c r="B138" s="209" t="s">
        <v>169</v>
      </c>
      <c r="C138" s="209" t="s">
        <v>196</v>
      </c>
      <c r="D138" s="261"/>
      <c r="E138" s="261" t="e">
        <f>SUM(#REF!)</f>
        <v>#REF!</v>
      </c>
      <c r="F138" s="210"/>
    </row>
    <row r="139" spans="1:6" hidden="1" x14ac:dyDescent="0.25">
      <c r="A139" s="210"/>
      <c r="B139" s="209" t="s">
        <v>169</v>
      </c>
      <c r="C139" s="209" t="s">
        <v>197</v>
      </c>
      <c r="D139" s="261"/>
      <c r="E139" s="261" t="e">
        <f>SUM(#REF!)</f>
        <v>#REF!</v>
      </c>
      <c r="F139" s="210"/>
    </row>
    <row r="140" spans="1:6" hidden="1" x14ac:dyDescent="0.25">
      <c r="A140" s="210"/>
      <c r="B140" s="209" t="s">
        <v>169</v>
      </c>
      <c r="C140" s="209" t="s">
        <v>198</v>
      </c>
      <c r="D140" s="261"/>
      <c r="E140" s="261" t="e">
        <f>SUM(#REF!)</f>
        <v>#REF!</v>
      </c>
      <c r="F140" s="210"/>
    </row>
    <row r="141" spans="1:6" hidden="1" x14ac:dyDescent="0.25">
      <c r="A141" s="210"/>
      <c r="B141" s="209" t="s">
        <v>169</v>
      </c>
      <c r="C141" s="209" t="s">
        <v>199</v>
      </c>
      <c r="D141" s="261"/>
      <c r="E141" s="261" t="e">
        <f>SUM(#REF!)</f>
        <v>#REF!</v>
      </c>
      <c r="F141" s="210"/>
    </row>
    <row r="142" spans="1:6" hidden="1" x14ac:dyDescent="0.25">
      <c r="A142" s="210"/>
      <c r="B142" s="209" t="s">
        <v>169</v>
      </c>
      <c r="C142" s="209" t="s">
        <v>200</v>
      </c>
      <c r="D142" s="261"/>
      <c r="E142" s="261" t="e">
        <f>SUM(#REF!)</f>
        <v>#REF!</v>
      </c>
      <c r="F142" s="210"/>
    </row>
    <row r="143" spans="1:6" x14ac:dyDescent="0.25">
      <c r="A143" s="210"/>
      <c r="D143" s="261"/>
      <c r="E143" s="261"/>
      <c r="F143" s="210"/>
    </row>
    <row r="144" spans="1:6" x14ac:dyDescent="0.25">
      <c r="A144" s="210"/>
      <c r="B144" s="263" t="s">
        <v>201</v>
      </c>
      <c r="C144" s="263" t="s">
        <v>202</v>
      </c>
      <c r="D144" s="262"/>
      <c r="E144" s="262">
        <v>200000</v>
      </c>
      <c r="F144" s="210"/>
    </row>
    <row r="145" spans="1:6" hidden="1" x14ac:dyDescent="0.25">
      <c r="A145" s="210"/>
      <c r="B145" s="209" t="s">
        <v>201</v>
      </c>
      <c r="C145" s="209" t="s">
        <v>34</v>
      </c>
      <c r="D145" s="261"/>
      <c r="E145" s="261" t="e">
        <f>SUM(#REF!)</f>
        <v>#REF!</v>
      </c>
      <c r="F145" s="210"/>
    </row>
    <row r="146" spans="1:6" hidden="1" x14ac:dyDescent="0.25">
      <c r="A146" s="210"/>
      <c r="B146" s="209" t="s">
        <v>201</v>
      </c>
      <c r="C146" s="209" t="s">
        <v>203</v>
      </c>
      <c r="D146" s="261"/>
      <c r="E146" s="261" t="e">
        <f>SUM(#REF!)</f>
        <v>#REF!</v>
      </c>
      <c r="F146" s="210"/>
    </row>
    <row r="147" spans="1:6" hidden="1" x14ac:dyDescent="0.25">
      <c r="A147" s="210"/>
      <c r="B147" s="209" t="s">
        <v>201</v>
      </c>
      <c r="C147" s="209" t="s">
        <v>204</v>
      </c>
      <c r="D147" s="261"/>
      <c r="E147" s="261" t="e">
        <f>SUM(#REF!)</f>
        <v>#REF!</v>
      </c>
      <c r="F147" s="210"/>
    </row>
    <row r="148" spans="1:6" hidden="1" x14ac:dyDescent="0.25">
      <c r="A148" s="210"/>
      <c r="B148" s="209" t="s">
        <v>201</v>
      </c>
      <c r="C148" s="209" t="s">
        <v>205</v>
      </c>
      <c r="D148" s="261"/>
      <c r="E148" s="261" t="e">
        <f>SUM(#REF!)</f>
        <v>#REF!</v>
      </c>
      <c r="F148" s="210"/>
    </row>
    <row r="149" spans="1:6" hidden="1" x14ac:dyDescent="0.25">
      <c r="A149" s="210"/>
      <c r="B149" s="209" t="s">
        <v>201</v>
      </c>
      <c r="C149" s="209" t="s">
        <v>206</v>
      </c>
      <c r="D149" s="261"/>
      <c r="E149" s="261" t="e">
        <f>SUM(#REF!)</f>
        <v>#REF!</v>
      </c>
      <c r="F149" s="210"/>
    </row>
    <row r="150" spans="1:6" hidden="1" x14ac:dyDescent="0.25">
      <c r="A150" s="210"/>
      <c r="B150" s="209" t="s">
        <v>201</v>
      </c>
      <c r="C150" s="209" t="s">
        <v>207</v>
      </c>
      <c r="D150" s="261"/>
      <c r="E150" s="261" t="e">
        <f>SUM(#REF!)</f>
        <v>#REF!</v>
      </c>
      <c r="F150" s="210"/>
    </row>
    <row r="151" spans="1:6" hidden="1" x14ac:dyDescent="0.25">
      <c r="A151" s="210"/>
      <c r="B151" s="209" t="s">
        <v>201</v>
      </c>
      <c r="C151" s="209" t="s">
        <v>208</v>
      </c>
      <c r="D151" s="261"/>
      <c r="E151" s="261" t="e">
        <f>SUM(#REF!)</f>
        <v>#REF!</v>
      </c>
      <c r="F151" s="210"/>
    </row>
    <row r="152" spans="1:6" hidden="1" x14ac:dyDescent="0.25">
      <c r="A152" s="210"/>
      <c r="B152" s="209" t="s">
        <v>201</v>
      </c>
      <c r="C152" s="209" t="s">
        <v>209</v>
      </c>
      <c r="D152" s="261"/>
      <c r="E152" s="261" t="e">
        <f>SUM(#REF!)</f>
        <v>#REF!</v>
      </c>
      <c r="F152" s="210"/>
    </row>
    <row r="153" spans="1:6" hidden="1" x14ac:dyDescent="0.25">
      <c r="A153" s="210"/>
      <c r="B153" s="209" t="s">
        <v>201</v>
      </c>
      <c r="C153" s="209" t="s">
        <v>210</v>
      </c>
      <c r="D153" s="261"/>
      <c r="E153" s="261" t="e">
        <f>SUM(#REF!)</f>
        <v>#REF!</v>
      </c>
      <c r="F153" s="210"/>
    </row>
    <row r="154" spans="1:6" hidden="1" x14ac:dyDescent="0.25">
      <c r="A154" s="210"/>
      <c r="B154" s="209" t="s">
        <v>201</v>
      </c>
      <c r="C154" s="209" t="s">
        <v>211</v>
      </c>
      <c r="D154" s="261"/>
      <c r="E154" s="261" t="e">
        <f>SUM(#REF!)</f>
        <v>#REF!</v>
      </c>
      <c r="F154" s="210"/>
    </row>
    <row r="155" spans="1:6" hidden="1" x14ac:dyDescent="0.25">
      <c r="A155" s="210"/>
      <c r="B155" s="209" t="s">
        <v>201</v>
      </c>
      <c r="C155" s="209" t="s">
        <v>212</v>
      </c>
      <c r="D155" s="261"/>
      <c r="E155" s="261" t="e">
        <f>SUM(#REF!)</f>
        <v>#REF!</v>
      </c>
      <c r="F155" s="210"/>
    </row>
    <row r="156" spans="1:6" hidden="1" x14ac:dyDescent="0.25">
      <c r="A156" s="210"/>
      <c r="B156" s="209" t="s">
        <v>201</v>
      </c>
      <c r="C156" s="209" t="s">
        <v>213</v>
      </c>
      <c r="D156" s="261"/>
      <c r="E156" s="261" t="e">
        <f>SUM(#REF!)</f>
        <v>#REF!</v>
      </c>
      <c r="F156" s="210"/>
    </row>
    <row r="157" spans="1:6" x14ac:dyDescent="0.25">
      <c r="A157" s="210"/>
      <c r="D157" s="261"/>
      <c r="E157" s="261"/>
      <c r="F157" s="210"/>
    </row>
    <row r="158" spans="1:6" x14ac:dyDescent="0.25">
      <c r="A158" s="210"/>
      <c r="B158" s="263" t="s">
        <v>214</v>
      </c>
      <c r="C158" s="263" t="s">
        <v>215</v>
      </c>
      <c r="D158" s="262"/>
      <c r="E158" s="262">
        <v>200000</v>
      </c>
      <c r="F158" s="210"/>
    </row>
    <row r="159" spans="1:6" hidden="1" x14ac:dyDescent="0.25">
      <c r="A159" s="210"/>
      <c r="B159" s="209" t="s">
        <v>214</v>
      </c>
      <c r="C159" s="209" t="s">
        <v>34</v>
      </c>
      <c r="D159" s="261"/>
      <c r="E159" s="261" t="e">
        <f>SUM(#REF!)</f>
        <v>#REF!</v>
      </c>
      <c r="F159" s="210"/>
    </row>
    <row r="160" spans="1:6" hidden="1" x14ac:dyDescent="0.25">
      <c r="A160" s="210"/>
      <c r="B160" s="209" t="s">
        <v>214</v>
      </c>
      <c r="C160" s="209" t="s">
        <v>216</v>
      </c>
      <c r="D160" s="261"/>
      <c r="E160" s="261" t="e">
        <f>SUM(#REF!)</f>
        <v>#REF!</v>
      </c>
      <c r="F160" s="210"/>
    </row>
    <row r="161" spans="1:6" hidden="1" x14ac:dyDescent="0.25">
      <c r="A161" s="210"/>
      <c r="B161" s="209" t="s">
        <v>214</v>
      </c>
      <c r="C161" s="209" t="s">
        <v>217</v>
      </c>
      <c r="D161" s="261"/>
      <c r="E161" s="261" t="e">
        <f>SUM(#REF!)</f>
        <v>#REF!</v>
      </c>
      <c r="F161" s="210"/>
    </row>
    <row r="162" spans="1:6" hidden="1" x14ac:dyDescent="0.25">
      <c r="A162" s="210"/>
      <c r="B162" s="209" t="s">
        <v>214</v>
      </c>
      <c r="C162" s="209" t="s">
        <v>218</v>
      </c>
      <c r="D162" s="261"/>
      <c r="E162" s="261" t="e">
        <f>SUM(#REF!)</f>
        <v>#REF!</v>
      </c>
      <c r="F162" s="210"/>
    </row>
    <row r="163" spans="1:6" hidden="1" x14ac:dyDescent="0.25">
      <c r="A163" s="210"/>
      <c r="B163" s="209" t="s">
        <v>214</v>
      </c>
      <c r="C163" s="209" t="s">
        <v>219</v>
      </c>
      <c r="D163" s="261"/>
      <c r="E163" s="261" t="e">
        <f>SUM(#REF!)</f>
        <v>#REF!</v>
      </c>
      <c r="F163" s="210"/>
    </row>
    <row r="164" spans="1:6" hidden="1" x14ac:dyDescent="0.25">
      <c r="A164" s="210"/>
      <c r="B164" s="209" t="s">
        <v>214</v>
      </c>
      <c r="C164" s="209" t="s">
        <v>220</v>
      </c>
      <c r="D164" s="261"/>
      <c r="E164" s="261" t="e">
        <f>SUM(#REF!)</f>
        <v>#REF!</v>
      </c>
      <c r="F164" s="210"/>
    </row>
    <row r="165" spans="1:6" hidden="1" x14ac:dyDescent="0.25">
      <c r="A165" s="210"/>
      <c r="B165" s="209" t="s">
        <v>214</v>
      </c>
      <c r="C165" s="209" t="s">
        <v>221</v>
      </c>
      <c r="D165" s="261"/>
      <c r="E165" s="261" t="e">
        <f>SUM(#REF!)</f>
        <v>#REF!</v>
      </c>
      <c r="F165" s="210"/>
    </row>
    <row r="166" spans="1:6" hidden="1" x14ac:dyDescent="0.25">
      <c r="A166" s="210"/>
      <c r="B166" s="209" t="s">
        <v>214</v>
      </c>
      <c r="C166" s="209" t="s">
        <v>222</v>
      </c>
      <c r="D166" s="261"/>
      <c r="E166" s="261" t="e">
        <f>SUM(#REF!)</f>
        <v>#REF!</v>
      </c>
      <c r="F166" s="210"/>
    </row>
    <row r="167" spans="1:6" hidden="1" x14ac:dyDescent="0.25">
      <c r="A167" s="210"/>
      <c r="B167" s="209" t="s">
        <v>214</v>
      </c>
      <c r="C167" s="209" t="s">
        <v>223</v>
      </c>
      <c r="D167" s="261"/>
      <c r="E167" s="261" t="e">
        <f>SUM(#REF!)</f>
        <v>#REF!</v>
      </c>
      <c r="F167" s="210"/>
    </row>
    <row r="168" spans="1:6" hidden="1" x14ac:dyDescent="0.25">
      <c r="A168" s="210"/>
      <c r="B168" s="209" t="s">
        <v>214</v>
      </c>
      <c r="C168" s="209" t="s">
        <v>224</v>
      </c>
      <c r="D168" s="261"/>
      <c r="E168" s="261" t="e">
        <f>SUM(#REF!)</f>
        <v>#REF!</v>
      </c>
      <c r="F168" s="210"/>
    </row>
    <row r="169" spans="1:6" hidden="1" x14ac:dyDescent="0.25">
      <c r="A169" s="210"/>
      <c r="B169" s="209" t="s">
        <v>214</v>
      </c>
      <c r="C169" s="209" t="s">
        <v>225</v>
      </c>
      <c r="D169" s="261"/>
      <c r="E169" s="261" t="e">
        <f>SUM(#REF!)</f>
        <v>#REF!</v>
      </c>
      <c r="F169" s="210"/>
    </row>
    <row r="170" spans="1:6" hidden="1" x14ac:dyDescent="0.25">
      <c r="A170" s="210"/>
      <c r="B170" s="209" t="s">
        <v>214</v>
      </c>
      <c r="C170" s="209" t="s">
        <v>226</v>
      </c>
      <c r="D170" s="261"/>
      <c r="E170" s="261" t="e">
        <f>SUM(#REF!)</f>
        <v>#REF!</v>
      </c>
      <c r="F170" s="210"/>
    </row>
    <row r="171" spans="1:6" hidden="1" x14ac:dyDescent="0.25">
      <c r="A171" s="210"/>
      <c r="B171" s="209" t="s">
        <v>214</v>
      </c>
      <c r="C171" s="209" t="s">
        <v>227</v>
      </c>
      <c r="D171" s="261"/>
      <c r="E171" s="261" t="e">
        <f>SUM(#REF!)</f>
        <v>#REF!</v>
      </c>
      <c r="F171" s="210"/>
    </row>
    <row r="172" spans="1:6" hidden="1" x14ac:dyDescent="0.25">
      <c r="A172" s="210"/>
      <c r="B172" s="209" t="s">
        <v>214</v>
      </c>
      <c r="C172" s="209" t="s">
        <v>228</v>
      </c>
      <c r="D172" s="261"/>
      <c r="E172" s="261" t="e">
        <f>SUM(#REF!)</f>
        <v>#REF!</v>
      </c>
      <c r="F172" s="210"/>
    </row>
    <row r="173" spans="1:6" hidden="1" x14ac:dyDescent="0.25">
      <c r="A173" s="210"/>
      <c r="B173" s="209" t="s">
        <v>214</v>
      </c>
      <c r="C173" s="209" t="s">
        <v>229</v>
      </c>
      <c r="D173" s="261"/>
      <c r="E173" s="261" t="e">
        <f>SUM(#REF!)</f>
        <v>#REF!</v>
      </c>
      <c r="F173" s="210"/>
    </row>
    <row r="174" spans="1:6" hidden="1" x14ac:dyDescent="0.25">
      <c r="A174" s="210"/>
      <c r="B174" s="209" t="s">
        <v>214</v>
      </c>
      <c r="C174" s="209" t="s">
        <v>230</v>
      </c>
      <c r="D174" s="261"/>
      <c r="E174" s="261" t="e">
        <f>SUM(#REF!)</f>
        <v>#REF!</v>
      </c>
      <c r="F174" s="210"/>
    </row>
    <row r="175" spans="1:6" hidden="1" x14ac:dyDescent="0.25">
      <c r="A175" s="210"/>
      <c r="B175" s="209" t="s">
        <v>214</v>
      </c>
      <c r="C175" s="209" t="s">
        <v>231</v>
      </c>
      <c r="D175" s="261"/>
      <c r="E175" s="261" t="e">
        <f>SUM(#REF!)</f>
        <v>#REF!</v>
      </c>
      <c r="F175" s="210"/>
    </row>
    <row r="176" spans="1:6" hidden="1" x14ac:dyDescent="0.25">
      <c r="A176" s="210"/>
      <c r="B176" s="209" t="s">
        <v>214</v>
      </c>
      <c r="C176" s="209" t="s">
        <v>232</v>
      </c>
      <c r="D176" s="261"/>
      <c r="E176" s="261" t="e">
        <f>SUM(#REF!)</f>
        <v>#REF!</v>
      </c>
      <c r="F176" s="210"/>
    </row>
    <row r="177" spans="1:6" hidden="1" x14ac:dyDescent="0.25">
      <c r="A177" s="210"/>
      <c r="B177" s="209" t="s">
        <v>214</v>
      </c>
      <c r="C177" s="209" t="s">
        <v>233</v>
      </c>
      <c r="D177" s="261"/>
      <c r="E177" s="261" t="e">
        <f>SUM(#REF!)</f>
        <v>#REF!</v>
      </c>
      <c r="F177" s="210"/>
    </row>
    <row r="178" spans="1:6" hidden="1" x14ac:dyDescent="0.25">
      <c r="A178" s="210"/>
      <c r="B178" s="209" t="s">
        <v>214</v>
      </c>
      <c r="C178" s="209" t="s">
        <v>234</v>
      </c>
      <c r="D178" s="261"/>
      <c r="E178" s="261" t="e">
        <f>SUM(#REF!)</f>
        <v>#REF!</v>
      </c>
      <c r="F178" s="210"/>
    </row>
    <row r="179" spans="1:6" hidden="1" x14ac:dyDescent="0.25">
      <c r="A179" s="210"/>
      <c r="B179" s="209" t="s">
        <v>214</v>
      </c>
      <c r="C179" s="209" t="s">
        <v>235</v>
      </c>
      <c r="D179" s="261"/>
      <c r="E179" s="261" t="e">
        <f>SUM(#REF!)</f>
        <v>#REF!</v>
      </c>
      <c r="F179" s="210"/>
    </row>
    <row r="180" spans="1:6" hidden="1" x14ac:dyDescent="0.25">
      <c r="A180" s="210"/>
      <c r="B180" s="209" t="s">
        <v>214</v>
      </c>
      <c r="C180" s="209" t="s">
        <v>236</v>
      </c>
      <c r="D180" s="261"/>
      <c r="E180" s="261" t="e">
        <f>SUM(#REF!)</f>
        <v>#REF!</v>
      </c>
      <c r="F180" s="210"/>
    </row>
    <row r="181" spans="1:6" hidden="1" x14ac:dyDescent="0.25">
      <c r="A181" s="210"/>
      <c r="B181" s="209" t="s">
        <v>214</v>
      </c>
      <c r="C181" s="209" t="s">
        <v>237</v>
      </c>
      <c r="D181" s="261"/>
      <c r="E181" s="261" t="e">
        <f>SUM(#REF!)</f>
        <v>#REF!</v>
      </c>
      <c r="F181" s="210"/>
    </row>
    <row r="182" spans="1:6" x14ac:dyDescent="0.25">
      <c r="A182" s="210"/>
      <c r="D182" s="261"/>
      <c r="E182" s="261"/>
      <c r="F182" s="210"/>
    </row>
    <row r="183" spans="1:6" x14ac:dyDescent="0.25">
      <c r="A183" s="210"/>
      <c r="B183" s="263" t="s">
        <v>238</v>
      </c>
      <c r="C183" s="263" t="s">
        <v>239</v>
      </c>
      <c r="D183" s="262"/>
      <c r="E183" s="262">
        <v>200000</v>
      </c>
      <c r="F183" s="210"/>
    </row>
    <row r="184" spans="1:6" hidden="1" x14ac:dyDescent="0.25">
      <c r="A184" s="210"/>
      <c r="B184" s="209" t="s">
        <v>238</v>
      </c>
      <c r="C184" s="209" t="s">
        <v>34</v>
      </c>
      <c r="D184" s="261"/>
      <c r="E184" s="261" t="e">
        <f>SUM(#REF!)</f>
        <v>#REF!</v>
      </c>
      <c r="F184" s="210"/>
    </row>
    <row r="185" spans="1:6" hidden="1" x14ac:dyDescent="0.25">
      <c r="A185" s="210"/>
      <c r="B185" s="209" t="s">
        <v>238</v>
      </c>
      <c r="C185" s="209" t="s">
        <v>240</v>
      </c>
      <c r="D185" s="261"/>
      <c r="E185" s="261" t="e">
        <f>SUM(#REF!)</f>
        <v>#REF!</v>
      </c>
      <c r="F185" s="210"/>
    </row>
    <row r="186" spans="1:6" hidden="1" x14ac:dyDescent="0.25">
      <c r="A186" s="210"/>
      <c r="B186" s="209" t="s">
        <v>238</v>
      </c>
      <c r="C186" s="209" t="s">
        <v>241</v>
      </c>
      <c r="D186" s="261"/>
      <c r="E186" s="261" t="e">
        <f>SUM(#REF!)</f>
        <v>#REF!</v>
      </c>
      <c r="F186" s="210"/>
    </row>
    <row r="187" spans="1:6" hidden="1" x14ac:dyDescent="0.25">
      <c r="A187" s="210"/>
      <c r="B187" s="209" t="s">
        <v>238</v>
      </c>
      <c r="C187" s="209" t="s">
        <v>242</v>
      </c>
      <c r="D187" s="261"/>
      <c r="E187" s="261" t="e">
        <f>SUM(#REF!)</f>
        <v>#REF!</v>
      </c>
      <c r="F187" s="210"/>
    </row>
    <row r="188" spans="1:6" hidden="1" x14ac:dyDescent="0.25">
      <c r="A188" s="210"/>
      <c r="B188" s="209" t="s">
        <v>238</v>
      </c>
      <c r="C188" s="209" t="s">
        <v>243</v>
      </c>
      <c r="D188" s="261"/>
      <c r="E188" s="261" t="e">
        <f>SUM(#REF!)</f>
        <v>#REF!</v>
      </c>
      <c r="F188" s="210"/>
    </row>
    <row r="189" spans="1:6" hidden="1" x14ac:dyDescent="0.25">
      <c r="A189" s="210"/>
      <c r="B189" s="209" t="s">
        <v>238</v>
      </c>
      <c r="C189" s="209" t="s">
        <v>244</v>
      </c>
      <c r="D189" s="261"/>
      <c r="E189" s="261" t="e">
        <f>SUM(#REF!)</f>
        <v>#REF!</v>
      </c>
      <c r="F189" s="210"/>
    </row>
    <row r="190" spans="1:6" hidden="1" x14ac:dyDescent="0.25">
      <c r="A190" s="210"/>
      <c r="B190" s="209" t="s">
        <v>238</v>
      </c>
      <c r="C190" s="209" t="s">
        <v>245</v>
      </c>
      <c r="D190" s="261"/>
      <c r="E190" s="261" t="e">
        <f>SUM(#REF!)</f>
        <v>#REF!</v>
      </c>
      <c r="F190" s="210"/>
    </row>
    <row r="191" spans="1:6" hidden="1" x14ac:dyDescent="0.25">
      <c r="A191" s="210"/>
      <c r="B191" s="209" t="s">
        <v>238</v>
      </c>
      <c r="C191" s="209" t="s">
        <v>246</v>
      </c>
      <c r="D191" s="261"/>
      <c r="E191" s="261" t="e">
        <f>SUM(#REF!)</f>
        <v>#REF!</v>
      </c>
      <c r="F191" s="210"/>
    </row>
    <row r="192" spans="1:6" hidden="1" x14ac:dyDescent="0.25">
      <c r="A192" s="210"/>
      <c r="B192" s="209" t="s">
        <v>238</v>
      </c>
      <c r="C192" s="209" t="s">
        <v>247</v>
      </c>
      <c r="D192" s="261"/>
      <c r="E192" s="261" t="e">
        <f>SUM(#REF!)</f>
        <v>#REF!</v>
      </c>
      <c r="F192" s="210"/>
    </row>
    <row r="193" spans="1:6" hidden="1" x14ac:dyDescent="0.25">
      <c r="A193" s="210"/>
      <c r="B193" s="209" t="s">
        <v>238</v>
      </c>
      <c r="C193" s="209" t="s">
        <v>248</v>
      </c>
      <c r="D193" s="261"/>
      <c r="E193" s="261" t="e">
        <f>SUM(#REF!)</f>
        <v>#REF!</v>
      </c>
      <c r="F193" s="210"/>
    </row>
    <row r="194" spans="1:6" hidden="1" x14ac:dyDescent="0.25">
      <c r="A194" s="210"/>
      <c r="B194" s="209" t="s">
        <v>238</v>
      </c>
      <c r="C194" s="209" t="s">
        <v>249</v>
      </c>
      <c r="D194" s="261"/>
      <c r="E194" s="261" t="e">
        <f>SUM(#REF!)</f>
        <v>#REF!</v>
      </c>
      <c r="F194" s="210"/>
    </row>
    <row r="195" spans="1:6" hidden="1" x14ac:dyDescent="0.25">
      <c r="A195" s="210"/>
      <c r="B195" s="209" t="s">
        <v>238</v>
      </c>
      <c r="C195" s="209" t="s">
        <v>250</v>
      </c>
      <c r="D195" s="261"/>
      <c r="E195" s="261" t="e">
        <f>SUM(#REF!)</f>
        <v>#REF!</v>
      </c>
      <c r="F195" s="210"/>
    </row>
    <row r="196" spans="1:6" hidden="1" x14ac:dyDescent="0.25">
      <c r="A196" s="210"/>
      <c r="B196" s="209" t="s">
        <v>238</v>
      </c>
      <c r="C196" s="209" t="s">
        <v>251</v>
      </c>
      <c r="D196" s="261"/>
      <c r="E196" s="261" t="e">
        <f>SUM(#REF!)</f>
        <v>#REF!</v>
      </c>
      <c r="F196" s="210"/>
    </row>
    <row r="197" spans="1:6" hidden="1" x14ac:dyDescent="0.25">
      <c r="A197" s="210"/>
      <c r="B197" s="209" t="s">
        <v>238</v>
      </c>
      <c r="C197" s="209" t="s">
        <v>252</v>
      </c>
      <c r="D197" s="261"/>
      <c r="E197" s="261" t="e">
        <f>SUM(#REF!)</f>
        <v>#REF!</v>
      </c>
      <c r="F197" s="210"/>
    </row>
    <row r="198" spans="1:6" hidden="1" x14ac:dyDescent="0.25">
      <c r="A198" s="210"/>
      <c r="B198" s="209" t="s">
        <v>238</v>
      </c>
      <c r="C198" s="209" t="s">
        <v>253</v>
      </c>
      <c r="D198" s="261"/>
      <c r="E198" s="261" t="e">
        <f>SUM(#REF!)</f>
        <v>#REF!</v>
      </c>
      <c r="F198" s="210"/>
    </row>
    <row r="199" spans="1:6" x14ac:dyDescent="0.25">
      <c r="A199" s="210"/>
      <c r="D199" s="261"/>
      <c r="E199" s="261"/>
      <c r="F199" s="210"/>
    </row>
    <row r="200" spans="1:6" x14ac:dyDescent="0.25">
      <c r="A200" s="210"/>
      <c r="B200" s="263" t="s">
        <v>238</v>
      </c>
      <c r="C200" s="263" t="s">
        <v>254</v>
      </c>
      <c r="D200" s="262"/>
      <c r="E200" s="262">
        <v>200000</v>
      </c>
      <c r="F200" s="210"/>
    </row>
    <row r="201" spans="1:6" hidden="1" x14ac:dyDescent="0.25">
      <c r="A201" s="210"/>
      <c r="B201" s="209" t="s">
        <v>238</v>
      </c>
      <c r="C201" s="209" t="s">
        <v>34</v>
      </c>
      <c r="D201" s="261"/>
      <c r="E201" s="261" t="e">
        <f>SUM(#REF!)</f>
        <v>#REF!</v>
      </c>
      <c r="F201" s="210"/>
    </row>
    <row r="202" spans="1:6" hidden="1" x14ac:dyDescent="0.25">
      <c r="A202" s="210"/>
      <c r="B202" s="209" t="s">
        <v>238</v>
      </c>
      <c r="C202" s="209" t="s">
        <v>255</v>
      </c>
      <c r="D202" s="261"/>
      <c r="E202" s="261" t="e">
        <f>SUM(#REF!)</f>
        <v>#REF!</v>
      </c>
      <c r="F202" s="210"/>
    </row>
    <row r="203" spans="1:6" hidden="1" x14ac:dyDescent="0.25">
      <c r="A203" s="210"/>
      <c r="B203" s="209" t="s">
        <v>238</v>
      </c>
      <c r="C203" s="209" t="s">
        <v>256</v>
      </c>
      <c r="D203" s="261"/>
      <c r="E203" s="261" t="e">
        <f>SUM(#REF!)</f>
        <v>#REF!</v>
      </c>
      <c r="F203" s="210"/>
    </row>
    <row r="204" spans="1:6" hidden="1" x14ac:dyDescent="0.25">
      <c r="A204" s="210"/>
      <c r="B204" s="209" t="s">
        <v>238</v>
      </c>
      <c r="C204" s="209" t="s">
        <v>257</v>
      </c>
      <c r="D204" s="261"/>
      <c r="E204" s="261" t="e">
        <f>SUM(#REF!)</f>
        <v>#REF!</v>
      </c>
      <c r="F204" s="210"/>
    </row>
    <row r="205" spans="1:6" hidden="1" x14ac:dyDescent="0.25">
      <c r="A205" s="210"/>
      <c r="B205" s="209" t="s">
        <v>238</v>
      </c>
      <c r="C205" s="209" t="s">
        <v>258</v>
      </c>
      <c r="D205" s="261"/>
      <c r="E205" s="261" t="e">
        <f>SUM(#REF!)</f>
        <v>#REF!</v>
      </c>
      <c r="F205" s="210"/>
    </row>
    <row r="206" spans="1:6" hidden="1" x14ac:dyDescent="0.25">
      <c r="A206" s="210"/>
      <c r="B206" s="209" t="s">
        <v>238</v>
      </c>
      <c r="C206" s="209" t="s">
        <v>259</v>
      </c>
      <c r="D206" s="261"/>
      <c r="E206" s="261" t="e">
        <f>SUM(#REF!)</f>
        <v>#REF!</v>
      </c>
      <c r="F206" s="210"/>
    </row>
    <row r="207" spans="1:6" hidden="1" x14ac:dyDescent="0.25">
      <c r="A207" s="210"/>
      <c r="B207" s="209" t="s">
        <v>238</v>
      </c>
      <c r="C207" s="209" t="s">
        <v>260</v>
      </c>
      <c r="D207" s="261"/>
      <c r="E207" s="261" t="e">
        <f>SUM(#REF!)</f>
        <v>#REF!</v>
      </c>
      <c r="F207" s="210"/>
    </row>
    <row r="208" spans="1:6" hidden="1" x14ac:dyDescent="0.25">
      <c r="A208" s="210"/>
      <c r="B208" s="209" t="s">
        <v>238</v>
      </c>
      <c r="C208" s="209" t="s">
        <v>261</v>
      </c>
      <c r="D208" s="261"/>
      <c r="E208" s="261" t="e">
        <f>SUM(#REF!)</f>
        <v>#REF!</v>
      </c>
      <c r="F208" s="210"/>
    </row>
    <row r="209" spans="1:6" hidden="1" x14ac:dyDescent="0.25">
      <c r="A209" s="210"/>
      <c r="B209" s="209" t="s">
        <v>238</v>
      </c>
      <c r="C209" s="209" t="s">
        <v>262</v>
      </c>
      <c r="D209" s="261"/>
      <c r="E209" s="261" t="e">
        <f>SUM(#REF!)</f>
        <v>#REF!</v>
      </c>
      <c r="F209" s="210"/>
    </row>
    <row r="210" spans="1:6" hidden="1" x14ac:dyDescent="0.25">
      <c r="A210" s="210"/>
      <c r="B210" s="209" t="s">
        <v>238</v>
      </c>
      <c r="C210" s="209" t="s">
        <v>263</v>
      </c>
      <c r="D210" s="261"/>
      <c r="E210" s="261" t="e">
        <f>SUM(#REF!)</f>
        <v>#REF!</v>
      </c>
      <c r="F210" s="210"/>
    </row>
    <row r="211" spans="1:6" hidden="1" x14ac:dyDescent="0.25">
      <c r="A211" s="210"/>
      <c r="B211" s="209" t="s">
        <v>238</v>
      </c>
      <c r="C211" s="209" t="s">
        <v>264</v>
      </c>
      <c r="D211" s="261"/>
      <c r="E211" s="261" t="e">
        <f>SUM(#REF!)</f>
        <v>#REF!</v>
      </c>
      <c r="F211" s="210"/>
    </row>
    <row r="212" spans="1:6" hidden="1" x14ac:dyDescent="0.25">
      <c r="A212" s="210"/>
      <c r="B212" s="209" t="s">
        <v>238</v>
      </c>
      <c r="C212" s="209" t="s">
        <v>265</v>
      </c>
      <c r="D212" s="261"/>
      <c r="E212" s="261" t="e">
        <f>SUM(#REF!)</f>
        <v>#REF!</v>
      </c>
      <c r="F212" s="210"/>
    </row>
    <row r="213" spans="1:6" hidden="1" x14ac:dyDescent="0.25">
      <c r="A213" s="210"/>
      <c r="B213" s="209" t="s">
        <v>238</v>
      </c>
      <c r="C213" s="209" t="s">
        <v>266</v>
      </c>
      <c r="D213" s="261"/>
      <c r="E213" s="261" t="e">
        <f>SUM(#REF!)</f>
        <v>#REF!</v>
      </c>
      <c r="F213" s="210"/>
    </row>
    <row r="214" spans="1:6" x14ac:dyDescent="0.25">
      <c r="A214" s="210"/>
      <c r="D214" s="261"/>
      <c r="E214" s="261"/>
      <c r="F214" s="210"/>
    </row>
    <row r="215" spans="1:6" x14ac:dyDescent="0.25">
      <c r="A215" s="210"/>
      <c r="B215" s="263" t="s">
        <v>267</v>
      </c>
      <c r="C215" s="263" t="s">
        <v>268</v>
      </c>
      <c r="D215" s="262"/>
      <c r="E215" s="262">
        <v>200000</v>
      </c>
      <c r="F215" s="210"/>
    </row>
    <row r="216" spans="1:6" hidden="1" x14ac:dyDescent="0.25">
      <c r="A216" s="210"/>
      <c r="B216" s="209" t="s">
        <v>267</v>
      </c>
      <c r="C216" s="209" t="s">
        <v>34</v>
      </c>
      <c r="D216" s="261"/>
      <c r="E216" s="261" t="e">
        <f>SUM(#REF!)</f>
        <v>#REF!</v>
      </c>
      <c r="F216" s="210"/>
    </row>
    <row r="217" spans="1:6" hidden="1" x14ac:dyDescent="0.25">
      <c r="A217" s="210"/>
      <c r="B217" s="209" t="s">
        <v>267</v>
      </c>
      <c r="C217" s="209" t="s">
        <v>269</v>
      </c>
      <c r="D217" s="261"/>
      <c r="E217" s="261" t="e">
        <f>SUM(#REF!)</f>
        <v>#REF!</v>
      </c>
      <c r="F217" s="210"/>
    </row>
    <row r="218" spans="1:6" hidden="1" x14ac:dyDescent="0.25">
      <c r="A218" s="210"/>
      <c r="B218" s="209" t="s">
        <v>267</v>
      </c>
      <c r="C218" s="209" t="s">
        <v>270</v>
      </c>
      <c r="D218" s="261"/>
      <c r="E218" s="261" t="e">
        <f>SUM(#REF!)</f>
        <v>#REF!</v>
      </c>
      <c r="F218" s="210"/>
    </row>
    <row r="219" spans="1:6" hidden="1" x14ac:dyDescent="0.25">
      <c r="A219" s="210"/>
      <c r="B219" s="209" t="s">
        <v>267</v>
      </c>
      <c r="C219" s="209" t="s">
        <v>271</v>
      </c>
      <c r="D219" s="261"/>
      <c r="E219" s="261" t="e">
        <f>SUM(#REF!)</f>
        <v>#REF!</v>
      </c>
      <c r="F219" s="210"/>
    </row>
    <row r="220" spans="1:6" hidden="1" x14ac:dyDescent="0.25">
      <c r="A220" s="210"/>
      <c r="B220" s="209" t="s">
        <v>267</v>
      </c>
      <c r="C220" s="209" t="s">
        <v>272</v>
      </c>
      <c r="D220" s="261"/>
      <c r="E220" s="261" t="e">
        <f>SUM(#REF!)</f>
        <v>#REF!</v>
      </c>
      <c r="F220" s="210"/>
    </row>
    <row r="221" spans="1:6" hidden="1" x14ac:dyDescent="0.25">
      <c r="A221" s="210"/>
      <c r="B221" s="209" t="s">
        <v>267</v>
      </c>
      <c r="C221" s="209" t="s">
        <v>273</v>
      </c>
      <c r="D221" s="261"/>
      <c r="E221" s="261" t="e">
        <f>SUM(#REF!)</f>
        <v>#REF!</v>
      </c>
      <c r="F221" s="210"/>
    </row>
    <row r="222" spans="1:6" hidden="1" x14ac:dyDescent="0.25">
      <c r="A222" s="210"/>
      <c r="B222" s="209" t="s">
        <v>267</v>
      </c>
      <c r="C222" s="209" t="s">
        <v>274</v>
      </c>
      <c r="D222" s="261"/>
      <c r="E222" s="261" t="e">
        <f>SUM(#REF!)</f>
        <v>#REF!</v>
      </c>
      <c r="F222" s="210"/>
    </row>
    <row r="223" spans="1:6" hidden="1" x14ac:dyDescent="0.25">
      <c r="A223" s="210"/>
      <c r="B223" s="209" t="s">
        <v>267</v>
      </c>
      <c r="C223" s="209" t="s">
        <v>275</v>
      </c>
      <c r="D223" s="261"/>
      <c r="E223" s="261" t="e">
        <f>SUM(#REF!)</f>
        <v>#REF!</v>
      </c>
      <c r="F223" s="210"/>
    </row>
    <row r="224" spans="1:6" hidden="1" x14ac:dyDescent="0.25">
      <c r="A224" s="210"/>
      <c r="B224" s="209" t="s">
        <v>267</v>
      </c>
      <c r="C224" s="209" t="s">
        <v>276</v>
      </c>
      <c r="D224" s="261"/>
      <c r="E224" s="261" t="e">
        <f>SUM(#REF!)</f>
        <v>#REF!</v>
      </c>
      <c r="F224" s="210"/>
    </row>
    <row r="225" spans="1:6" hidden="1" x14ac:dyDescent="0.25">
      <c r="A225" s="210"/>
      <c r="B225" s="209" t="s">
        <v>267</v>
      </c>
      <c r="C225" s="209" t="s">
        <v>277</v>
      </c>
      <c r="D225" s="261"/>
      <c r="E225" s="261" t="e">
        <f>SUM(#REF!)</f>
        <v>#REF!</v>
      </c>
      <c r="F225" s="210"/>
    </row>
    <row r="226" spans="1:6" hidden="1" x14ac:dyDescent="0.25">
      <c r="A226" s="210"/>
      <c r="B226" s="209" t="s">
        <v>267</v>
      </c>
      <c r="C226" s="209" t="s">
        <v>278</v>
      </c>
      <c r="D226" s="261"/>
      <c r="E226" s="261" t="e">
        <f>SUM(#REF!)</f>
        <v>#REF!</v>
      </c>
      <c r="F226" s="210"/>
    </row>
    <row r="227" spans="1:6" hidden="1" x14ac:dyDescent="0.25">
      <c r="A227" s="210"/>
      <c r="B227" s="209" t="s">
        <v>267</v>
      </c>
      <c r="C227" s="209" t="s">
        <v>279</v>
      </c>
      <c r="D227" s="261"/>
      <c r="E227" s="261" t="e">
        <f>SUM(#REF!)</f>
        <v>#REF!</v>
      </c>
      <c r="F227" s="210"/>
    </row>
    <row r="228" spans="1:6" hidden="1" x14ac:dyDescent="0.25">
      <c r="A228" s="210"/>
      <c r="B228" s="209" t="s">
        <v>267</v>
      </c>
      <c r="C228" s="209" t="s">
        <v>280</v>
      </c>
      <c r="D228" s="261"/>
      <c r="E228" s="261" t="e">
        <f>SUM(#REF!)</f>
        <v>#REF!</v>
      </c>
      <c r="F228" s="210"/>
    </row>
    <row r="229" spans="1:6" hidden="1" x14ac:dyDescent="0.25">
      <c r="A229" s="210"/>
      <c r="B229" s="209" t="s">
        <v>267</v>
      </c>
      <c r="C229" s="209" t="s">
        <v>281</v>
      </c>
      <c r="D229" s="261"/>
      <c r="E229" s="261" t="e">
        <f>SUM(#REF!)</f>
        <v>#REF!</v>
      </c>
      <c r="F229" s="210"/>
    </row>
    <row r="230" spans="1:6" hidden="1" x14ac:dyDescent="0.25">
      <c r="A230" s="210"/>
      <c r="B230" s="209" t="s">
        <v>267</v>
      </c>
      <c r="C230" s="209" t="s">
        <v>282</v>
      </c>
      <c r="D230" s="261"/>
      <c r="E230" s="261" t="e">
        <f>SUM(#REF!)</f>
        <v>#REF!</v>
      </c>
      <c r="F230" s="210"/>
    </row>
    <row r="231" spans="1:6" hidden="1" x14ac:dyDescent="0.25">
      <c r="A231" s="210"/>
      <c r="B231" s="209" t="s">
        <v>267</v>
      </c>
      <c r="C231" s="209" t="s">
        <v>283</v>
      </c>
      <c r="D231" s="261"/>
      <c r="E231" s="261" t="e">
        <f>SUM(#REF!)</f>
        <v>#REF!</v>
      </c>
      <c r="F231" s="210"/>
    </row>
    <row r="232" spans="1:6" hidden="1" x14ac:dyDescent="0.25">
      <c r="A232" s="210"/>
      <c r="B232" s="209" t="s">
        <v>267</v>
      </c>
      <c r="C232" s="209" t="s">
        <v>284</v>
      </c>
      <c r="D232" s="261"/>
      <c r="E232" s="261" t="e">
        <f>SUM(#REF!)</f>
        <v>#REF!</v>
      </c>
      <c r="F232" s="210"/>
    </row>
    <row r="233" spans="1:6" hidden="1" x14ac:dyDescent="0.25">
      <c r="A233" s="210"/>
      <c r="B233" s="209" t="s">
        <v>267</v>
      </c>
      <c r="C233" s="209" t="s">
        <v>285</v>
      </c>
      <c r="D233" s="261"/>
      <c r="E233" s="261" t="e">
        <f>SUM(#REF!)</f>
        <v>#REF!</v>
      </c>
      <c r="F233" s="210"/>
    </row>
    <row r="234" spans="1:6" hidden="1" x14ac:dyDescent="0.25">
      <c r="A234" s="210"/>
      <c r="B234" s="209" t="s">
        <v>267</v>
      </c>
      <c r="C234" s="209" t="s">
        <v>286</v>
      </c>
      <c r="D234" s="261"/>
      <c r="E234" s="261" t="e">
        <f>SUM(#REF!)</f>
        <v>#REF!</v>
      </c>
      <c r="F234" s="210"/>
    </row>
    <row r="235" spans="1:6" hidden="1" x14ac:dyDescent="0.25">
      <c r="A235" s="210"/>
      <c r="B235" s="209" t="s">
        <v>267</v>
      </c>
      <c r="C235" s="209" t="s">
        <v>139</v>
      </c>
      <c r="D235" s="261"/>
      <c r="E235" s="261" t="e">
        <f>SUM(#REF!)</f>
        <v>#REF!</v>
      </c>
      <c r="F235" s="210"/>
    </row>
    <row r="236" spans="1:6" hidden="1" x14ac:dyDescent="0.25">
      <c r="A236" s="210"/>
      <c r="B236" s="209" t="s">
        <v>267</v>
      </c>
      <c r="C236" s="209" t="s">
        <v>287</v>
      </c>
      <c r="D236" s="261"/>
      <c r="E236" s="261" t="e">
        <f>SUM(#REF!)</f>
        <v>#REF!</v>
      </c>
      <c r="F236" s="210"/>
    </row>
    <row r="237" spans="1:6" hidden="1" x14ac:dyDescent="0.25">
      <c r="A237" s="210"/>
      <c r="B237" s="209" t="s">
        <v>267</v>
      </c>
      <c r="C237" s="209" t="s">
        <v>288</v>
      </c>
      <c r="D237" s="261"/>
      <c r="E237" s="261" t="e">
        <f>SUM(#REF!)</f>
        <v>#REF!</v>
      </c>
      <c r="F237" s="210"/>
    </row>
    <row r="238" spans="1:6" hidden="1" x14ac:dyDescent="0.25">
      <c r="A238" s="210"/>
      <c r="B238" s="209" t="s">
        <v>267</v>
      </c>
      <c r="C238" s="209" t="s">
        <v>289</v>
      </c>
      <c r="D238" s="261"/>
      <c r="E238" s="261" t="e">
        <f>SUM(#REF!)</f>
        <v>#REF!</v>
      </c>
      <c r="F238" s="210"/>
    </row>
    <row r="239" spans="1:6" hidden="1" x14ac:dyDescent="0.25">
      <c r="A239" s="210"/>
      <c r="B239" s="209" t="s">
        <v>267</v>
      </c>
      <c r="C239" s="209" t="s">
        <v>290</v>
      </c>
      <c r="D239" s="261"/>
      <c r="E239" s="261" t="e">
        <f>SUM(#REF!)</f>
        <v>#REF!</v>
      </c>
      <c r="F239" s="210"/>
    </row>
    <row r="240" spans="1:6" hidden="1" x14ac:dyDescent="0.25">
      <c r="A240" s="210"/>
      <c r="B240" s="209" t="s">
        <v>267</v>
      </c>
      <c r="C240" s="209" t="s">
        <v>291</v>
      </c>
      <c r="D240" s="261"/>
      <c r="E240" s="261" t="e">
        <f>SUM(#REF!)</f>
        <v>#REF!</v>
      </c>
      <c r="F240" s="210"/>
    </row>
    <row r="241" spans="1:6" hidden="1" x14ac:dyDescent="0.25">
      <c r="A241" s="210"/>
      <c r="B241" s="209" t="s">
        <v>267</v>
      </c>
      <c r="C241" s="209" t="s">
        <v>292</v>
      </c>
      <c r="D241" s="261"/>
      <c r="E241" s="261" t="e">
        <f>SUM(#REF!)</f>
        <v>#REF!</v>
      </c>
      <c r="F241" s="210"/>
    </row>
    <row r="242" spans="1:6" hidden="1" x14ac:dyDescent="0.25">
      <c r="A242" s="210"/>
      <c r="B242" s="209" t="s">
        <v>267</v>
      </c>
      <c r="C242" s="209" t="s">
        <v>293</v>
      </c>
      <c r="D242" s="261"/>
      <c r="E242" s="261" t="e">
        <f>SUM(#REF!)</f>
        <v>#REF!</v>
      </c>
      <c r="F242" s="210"/>
    </row>
    <row r="243" spans="1:6" hidden="1" x14ac:dyDescent="0.25">
      <c r="A243" s="210"/>
      <c r="B243" s="209" t="s">
        <v>267</v>
      </c>
      <c r="C243" s="209" t="s">
        <v>294</v>
      </c>
      <c r="D243" s="261"/>
      <c r="E243" s="261" t="e">
        <f>SUM(#REF!)</f>
        <v>#REF!</v>
      </c>
      <c r="F243" s="210"/>
    </row>
    <row r="244" spans="1:6" hidden="1" x14ac:dyDescent="0.25">
      <c r="A244" s="210"/>
      <c r="B244" s="209" t="s">
        <v>267</v>
      </c>
      <c r="C244" s="209" t="s">
        <v>295</v>
      </c>
      <c r="D244" s="261"/>
      <c r="E244" s="261" t="e">
        <f>SUM(#REF!)</f>
        <v>#REF!</v>
      </c>
      <c r="F244" s="210"/>
    </row>
    <row r="245" spans="1:6" x14ac:dyDescent="0.25">
      <c r="A245" s="210"/>
      <c r="D245" s="261"/>
      <c r="E245" s="261"/>
      <c r="F245" s="210"/>
    </row>
    <row r="246" spans="1:6" x14ac:dyDescent="0.25">
      <c r="A246" s="210"/>
      <c r="B246" s="263" t="s">
        <v>296</v>
      </c>
      <c r="C246" s="263" t="s">
        <v>297</v>
      </c>
      <c r="D246" s="262"/>
      <c r="E246" s="262">
        <v>200000</v>
      </c>
      <c r="F246" s="210"/>
    </row>
    <row r="247" spans="1:6" hidden="1" x14ac:dyDescent="0.25">
      <c r="A247" s="210"/>
      <c r="B247" s="209" t="s">
        <v>296</v>
      </c>
      <c r="C247" s="209" t="s">
        <v>848</v>
      </c>
      <c r="D247" s="261"/>
      <c r="E247" s="261" t="e">
        <f>SUM(#REF!)</f>
        <v>#REF!</v>
      </c>
      <c r="F247" s="210"/>
    </row>
    <row r="248" spans="1:6" hidden="1" x14ac:dyDescent="0.25">
      <c r="A248" s="210"/>
      <c r="B248" s="209" t="s">
        <v>296</v>
      </c>
      <c r="C248" s="209" t="s">
        <v>298</v>
      </c>
      <c r="D248" s="261"/>
      <c r="E248" s="261" t="e">
        <f>SUM(#REF!)</f>
        <v>#REF!</v>
      </c>
      <c r="F248" s="210"/>
    </row>
    <row r="249" spans="1:6" hidden="1" x14ac:dyDescent="0.25">
      <c r="A249" s="210"/>
      <c r="B249" s="209" t="s">
        <v>296</v>
      </c>
      <c r="C249" s="209" t="s">
        <v>299</v>
      </c>
      <c r="D249" s="261"/>
      <c r="E249" s="261" t="e">
        <f>SUM(#REF!)</f>
        <v>#REF!</v>
      </c>
      <c r="F249" s="210"/>
    </row>
    <row r="250" spans="1:6" hidden="1" x14ac:dyDescent="0.25">
      <c r="A250" s="210"/>
      <c r="B250" s="209" t="s">
        <v>296</v>
      </c>
      <c r="C250" s="209" t="s">
        <v>300</v>
      </c>
      <c r="D250" s="261"/>
      <c r="E250" s="261" t="e">
        <f>SUM(#REF!)</f>
        <v>#REF!</v>
      </c>
      <c r="F250" s="210"/>
    </row>
    <row r="251" spans="1:6" hidden="1" x14ac:dyDescent="0.25">
      <c r="A251" s="210"/>
      <c r="B251" s="209" t="s">
        <v>296</v>
      </c>
      <c r="C251" s="209" t="s">
        <v>301</v>
      </c>
      <c r="D251" s="261"/>
      <c r="E251" s="261" t="e">
        <f>SUM(#REF!)</f>
        <v>#REF!</v>
      </c>
      <c r="F251" s="210"/>
    </row>
    <row r="252" spans="1:6" hidden="1" x14ac:dyDescent="0.25">
      <c r="A252" s="210"/>
      <c r="B252" s="209" t="s">
        <v>296</v>
      </c>
      <c r="C252" s="209" t="s">
        <v>302</v>
      </c>
      <c r="D252" s="261"/>
      <c r="E252" s="261" t="e">
        <f>SUM(#REF!)</f>
        <v>#REF!</v>
      </c>
      <c r="F252" s="210"/>
    </row>
    <row r="253" spans="1:6" hidden="1" x14ac:dyDescent="0.25">
      <c r="A253" s="210"/>
      <c r="B253" s="209" t="s">
        <v>296</v>
      </c>
      <c r="C253" s="209" t="s">
        <v>303</v>
      </c>
      <c r="D253" s="261"/>
      <c r="E253" s="261" t="e">
        <f>SUM(#REF!)</f>
        <v>#REF!</v>
      </c>
      <c r="F253" s="210"/>
    </row>
    <row r="254" spans="1:6" hidden="1" x14ac:dyDescent="0.25">
      <c r="A254" s="210"/>
      <c r="B254" s="209" t="s">
        <v>296</v>
      </c>
      <c r="C254" s="209" t="s">
        <v>304</v>
      </c>
      <c r="D254" s="261"/>
      <c r="E254" s="261" t="e">
        <f>SUM(#REF!)</f>
        <v>#REF!</v>
      </c>
      <c r="F254" s="210"/>
    </row>
    <row r="255" spans="1:6" hidden="1" x14ac:dyDescent="0.25">
      <c r="A255" s="210"/>
      <c r="B255" s="209" t="s">
        <v>296</v>
      </c>
      <c r="C255" s="209" t="s">
        <v>305</v>
      </c>
      <c r="D255" s="261"/>
      <c r="E255" s="261" t="e">
        <f>SUM(#REF!)</f>
        <v>#REF!</v>
      </c>
      <c r="F255" s="210"/>
    </row>
    <row r="256" spans="1:6" hidden="1" x14ac:dyDescent="0.25">
      <c r="A256" s="210"/>
      <c r="B256" s="209" t="s">
        <v>296</v>
      </c>
      <c r="C256" s="209" t="s">
        <v>306</v>
      </c>
      <c r="D256" s="261"/>
      <c r="E256" s="261" t="e">
        <f>SUM(#REF!)</f>
        <v>#REF!</v>
      </c>
      <c r="F256" s="210"/>
    </row>
    <row r="257" spans="1:6" x14ac:dyDescent="0.25">
      <c r="A257" s="210"/>
      <c r="D257" s="261"/>
      <c r="E257" s="261"/>
      <c r="F257" s="210"/>
    </row>
    <row r="258" spans="1:6" x14ac:dyDescent="0.25">
      <c r="A258" s="210"/>
      <c r="B258" s="263" t="s">
        <v>296</v>
      </c>
      <c r="C258" s="263" t="s">
        <v>307</v>
      </c>
      <c r="D258" s="262"/>
      <c r="E258" s="262">
        <v>200000</v>
      </c>
      <c r="F258" s="210"/>
    </row>
    <row r="259" spans="1:6" hidden="1" x14ac:dyDescent="0.25">
      <c r="A259" s="210"/>
      <c r="B259" s="209" t="s">
        <v>296</v>
      </c>
      <c r="C259" s="209" t="s">
        <v>34</v>
      </c>
      <c r="D259" s="261"/>
      <c r="E259" s="261" t="e">
        <f>SUM(#REF!)</f>
        <v>#REF!</v>
      </c>
      <c r="F259" s="210"/>
    </row>
    <row r="260" spans="1:6" hidden="1" x14ac:dyDescent="0.25">
      <c r="A260" s="210"/>
      <c r="B260" s="209" t="s">
        <v>296</v>
      </c>
      <c r="C260" s="209" t="s">
        <v>308</v>
      </c>
      <c r="D260" s="261"/>
      <c r="E260" s="261" t="e">
        <f>SUM(#REF!)</f>
        <v>#REF!</v>
      </c>
      <c r="F260" s="210"/>
    </row>
    <row r="261" spans="1:6" hidden="1" x14ac:dyDescent="0.25">
      <c r="A261" s="210"/>
      <c r="B261" s="209" t="s">
        <v>296</v>
      </c>
      <c r="C261" s="209" t="s">
        <v>309</v>
      </c>
      <c r="D261" s="261"/>
      <c r="E261" s="261" t="e">
        <f>SUM(#REF!)</f>
        <v>#REF!</v>
      </c>
      <c r="F261" s="210"/>
    </row>
    <row r="262" spans="1:6" hidden="1" x14ac:dyDescent="0.25">
      <c r="A262" s="210"/>
      <c r="B262" s="209" t="s">
        <v>296</v>
      </c>
      <c r="C262" s="209" t="s">
        <v>310</v>
      </c>
      <c r="D262" s="261"/>
      <c r="E262" s="261" t="e">
        <f>SUM(#REF!)</f>
        <v>#REF!</v>
      </c>
      <c r="F262" s="210"/>
    </row>
    <row r="263" spans="1:6" hidden="1" x14ac:dyDescent="0.25">
      <c r="A263" s="210"/>
      <c r="B263" s="209" t="s">
        <v>296</v>
      </c>
      <c r="C263" s="209" t="s">
        <v>311</v>
      </c>
      <c r="D263" s="261"/>
      <c r="E263" s="261" t="e">
        <f>SUM(#REF!)</f>
        <v>#REF!</v>
      </c>
      <c r="F263" s="210"/>
    </row>
    <row r="264" spans="1:6" hidden="1" x14ac:dyDescent="0.25">
      <c r="A264" s="210"/>
      <c r="B264" s="209" t="s">
        <v>296</v>
      </c>
      <c r="C264" s="209" t="s">
        <v>312</v>
      </c>
      <c r="D264" s="261"/>
      <c r="E264" s="261" t="e">
        <f>SUM(#REF!)</f>
        <v>#REF!</v>
      </c>
      <c r="F264" s="210"/>
    </row>
    <row r="265" spans="1:6" hidden="1" x14ac:dyDescent="0.25">
      <c r="A265" s="210"/>
      <c r="B265" s="209" t="s">
        <v>296</v>
      </c>
      <c r="C265" s="209" t="s">
        <v>313</v>
      </c>
      <c r="D265" s="261"/>
      <c r="E265" s="261" t="e">
        <f>SUM(#REF!)</f>
        <v>#REF!</v>
      </c>
      <c r="F265" s="210"/>
    </row>
    <row r="266" spans="1:6" hidden="1" x14ac:dyDescent="0.25">
      <c r="A266" s="210"/>
      <c r="B266" s="209" t="s">
        <v>296</v>
      </c>
      <c r="C266" s="209" t="s">
        <v>314</v>
      </c>
      <c r="D266" s="261"/>
      <c r="E266" s="261" t="e">
        <f>SUM(#REF!)</f>
        <v>#REF!</v>
      </c>
      <c r="F266" s="210"/>
    </row>
    <row r="267" spans="1:6" hidden="1" x14ac:dyDescent="0.25">
      <c r="A267" s="210"/>
      <c r="B267" s="209" t="s">
        <v>296</v>
      </c>
      <c r="C267" s="209" t="s">
        <v>315</v>
      </c>
      <c r="D267" s="261"/>
      <c r="E267" s="261" t="e">
        <f>SUM(#REF!)</f>
        <v>#REF!</v>
      </c>
      <c r="F267" s="210"/>
    </row>
    <row r="268" spans="1:6" hidden="1" x14ac:dyDescent="0.25">
      <c r="A268" s="210"/>
      <c r="B268" s="209" t="s">
        <v>296</v>
      </c>
      <c r="C268" s="209" t="s">
        <v>316</v>
      </c>
      <c r="D268" s="261"/>
      <c r="E268" s="261" t="e">
        <f>SUM(#REF!)</f>
        <v>#REF!</v>
      </c>
      <c r="F268" s="210"/>
    </row>
    <row r="269" spans="1:6" hidden="1" x14ac:dyDescent="0.25">
      <c r="A269" s="210"/>
      <c r="B269" s="209" t="s">
        <v>296</v>
      </c>
      <c r="C269" s="209" t="s">
        <v>317</v>
      </c>
      <c r="D269" s="261"/>
      <c r="E269" s="261" t="e">
        <f>SUM(#REF!)</f>
        <v>#REF!</v>
      </c>
      <c r="F269" s="210"/>
    </row>
    <row r="270" spans="1:6" hidden="1" x14ac:dyDescent="0.25">
      <c r="A270" s="210"/>
      <c r="B270" s="209" t="s">
        <v>296</v>
      </c>
      <c r="C270" s="209" t="s">
        <v>318</v>
      </c>
      <c r="D270" s="261"/>
      <c r="E270" s="261" t="e">
        <f>SUM(#REF!)</f>
        <v>#REF!</v>
      </c>
      <c r="F270" s="210"/>
    </row>
    <row r="271" spans="1:6" hidden="1" x14ac:dyDescent="0.25">
      <c r="A271" s="210"/>
      <c r="B271" s="209" t="s">
        <v>296</v>
      </c>
      <c r="C271" s="209" t="s">
        <v>319</v>
      </c>
      <c r="D271" s="261"/>
      <c r="E271" s="261" t="e">
        <f>SUM(#REF!)</f>
        <v>#REF!</v>
      </c>
      <c r="F271" s="210"/>
    </row>
    <row r="272" spans="1:6" hidden="1" x14ac:dyDescent="0.25">
      <c r="A272" s="210"/>
      <c r="B272" s="209" t="s">
        <v>296</v>
      </c>
      <c r="C272" s="209" t="s">
        <v>320</v>
      </c>
      <c r="D272" s="261"/>
      <c r="E272" s="261" t="e">
        <f>SUM(#REF!)</f>
        <v>#REF!</v>
      </c>
      <c r="F272" s="210"/>
    </row>
    <row r="273" spans="1:6" hidden="1" x14ac:dyDescent="0.25">
      <c r="A273" s="210"/>
      <c r="B273" s="209" t="s">
        <v>296</v>
      </c>
      <c r="C273" s="209" t="s">
        <v>321</v>
      </c>
      <c r="D273" s="261"/>
      <c r="E273" s="261" t="e">
        <f>SUM(#REF!)</f>
        <v>#REF!</v>
      </c>
      <c r="F273" s="210"/>
    </row>
    <row r="274" spans="1:6" hidden="1" x14ac:dyDescent="0.25">
      <c r="A274" s="210"/>
      <c r="B274" s="209" t="s">
        <v>296</v>
      </c>
      <c r="C274" s="209" t="s">
        <v>322</v>
      </c>
      <c r="D274" s="261"/>
      <c r="E274" s="261" t="e">
        <f>SUM(#REF!)</f>
        <v>#REF!</v>
      </c>
      <c r="F274" s="210"/>
    </row>
    <row r="275" spans="1:6" hidden="1" x14ac:dyDescent="0.25">
      <c r="A275" s="210"/>
      <c r="B275" s="209" t="s">
        <v>296</v>
      </c>
      <c r="C275" s="209" t="s">
        <v>323</v>
      </c>
      <c r="D275" s="261"/>
      <c r="E275" s="261" t="e">
        <f>SUM(#REF!)</f>
        <v>#REF!</v>
      </c>
      <c r="F275" s="210"/>
    </row>
    <row r="276" spans="1:6" hidden="1" x14ac:dyDescent="0.25">
      <c r="A276" s="210"/>
      <c r="B276" s="209" t="s">
        <v>296</v>
      </c>
      <c r="C276" s="209" t="s">
        <v>324</v>
      </c>
      <c r="D276" s="261"/>
      <c r="E276" s="261" t="e">
        <f>SUM(#REF!)</f>
        <v>#REF!</v>
      </c>
      <c r="F276" s="210"/>
    </row>
    <row r="277" spans="1:6" x14ac:dyDescent="0.25">
      <c r="A277" s="210"/>
      <c r="D277" s="261"/>
      <c r="E277" s="261"/>
      <c r="F277" s="210"/>
    </row>
    <row r="278" spans="1:6" x14ac:dyDescent="0.25">
      <c r="A278" s="210"/>
      <c r="B278" s="263" t="s">
        <v>296</v>
      </c>
      <c r="C278" s="263" t="s">
        <v>325</v>
      </c>
      <c r="D278" s="262"/>
      <c r="E278" s="262">
        <v>200000</v>
      </c>
      <c r="F278" s="210"/>
    </row>
    <row r="279" spans="1:6" hidden="1" x14ac:dyDescent="0.25">
      <c r="A279" s="210"/>
      <c r="B279" s="209" t="s">
        <v>296</v>
      </c>
      <c r="C279" s="209" t="s">
        <v>34</v>
      </c>
      <c r="D279" s="261"/>
      <c r="E279" s="261" t="e">
        <f>SUM(#REF!)</f>
        <v>#REF!</v>
      </c>
      <c r="F279" s="210"/>
    </row>
    <row r="280" spans="1:6" hidden="1" x14ac:dyDescent="0.25">
      <c r="A280" s="210"/>
      <c r="B280" s="209" t="s">
        <v>296</v>
      </c>
      <c r="C280" s="209" t="s">
        <v>326</v>
      </c>
      <c r="D280" s="261"/>
      <c r="E280" s="261" t="e">
        <f>SUM(#REF!)</f>
        <v>#REF!</v>
      </c>
      <c r="F280" s="210"/>
    </row>
    <row r="281" spans="1:6" hidden="1" x14ac:dyDescent="0.25">
      <c r="A281" s="210"/>
      <c r="B281" s="209" t="s">
        <v>296</v>
      </c>
      <c r="C281" s="209" t="s">
        <v>327</v>
      </c>
      <c r="D281" s="261"/>
      <c r="E281" s="261" t="e">
        <f>SUM(#REF!)</f>
        <v>#REF!</v>
      </c>
      <c r="F281" s="210"/>
    </row>
    <row r="282" spans="1:6" hidden="1" x14ac:dyDescent="0.25">
      <c r="A282" s="210"/>
      <c r="B282" s="209" t="s">
        <v>296</v>
      </c>
      <c r="C282" s="209" t="s">
        <v>328</v>
      </c>
      <c r="D282" s="261"/>
      <c r="E282" s="261" t="e">
        <f>SUM(#REF!)</f>
        <v>#REF!</v>
      </c>
      <c r="F282" s="210"/>
    </row>
    <row r="283" spans="1:6" hidden="1" x14ac:dyDescent="0.25">
      <c r="A283" s="210"/>
      <c r="B283" s="209" t="s">
        <v>296</v>
      </c>
      <c r="C283" s="209" t="s">
        <v>329</v>
      </c>
      <c r="D283" s="261"/>
      <c r="E283" s="261" t="e">
        <f>SUM(#REF!)</f>
        <v>#REF!</v>
      </c>
      <c r="F283" s="210"/>
    </row>
    <row r="284" spans="1:6" hidden="1" x14ac:dyDescent="0.25">
      <c r="A284" s="210"/>
      <c r="B284" s="209" t="s">
        <v>296</v>
      </c>
      <c r="C284" s="209" t="s">
        <v>330</v>
      </c>
      <c r="D284" s="261"/>
      <c r="E284" s="261" t="e">
        <f>SUM(#REF!)</f>
        <v>#REF!</v>
      </c>
      <c r="F284" s="210"/>
    </row>
    <row r="285" spans="1:6" hidden="1" x14ac:dyDescent="0.25">
      <c r="A285" s="210"/>
      <c r="B285" s="209" t="s">
        <v>296</v>
      </c>
      <c r="C285" s="209" t="s">
        <v>331</v>
      </c>
      <c r="D285" s="261"/>
      <c r="E285" s="261" t="e">
        <f>SUM(#REF!)</f>
        <v>#REF!</v>
      </c>
      <c r="F285" s="210"/>
    </row>
    <row r="286" spans="1:6" hidden="1" x14ac:dyDescent="0.25">
      <c r="A286" s="210"/>
      <c r="B286" s="209" t="s">
        <v>296</v>
      </c>
      <c r="C286" s="209" t="s">
        <v>332</v>
      </c>
      <c r="D286" s="261"/>
      <c r="E286" s="261" t="e">
        <f>SUM(#REF!)</f>
        <v>#REF!</v>
      </c>
      <c r="F286" s="210"/>
    </row>
    <row r="287" spans="1:6" hidden="1" x14ac:dyDescent="0.25">
      <c r="A287" s="210"/>
      <c r="B287" s="209" t="s">
        <v>296</v>
      </c>
      <c r="C287" s="209" t="s">
        <v>333</v>
      </c>
      <c r="D287" s="261"/>
      <c r="E287" s="261" t="e">
        <f>SUM(#REF!)</f>
        <v>#REF!</v>
      </c>
      <c r="F287" s="210"/>
    </row>
    <row r="288" spans="1:6" hidden="1" x14ac:dyDescent="0.25">
      <c r="A288" s="210"/>
      <c r="B288" s="209" t="s">
        <v>296</v>
      </c>
      <c r="C288" s="209" t="s">
        <v>334</v>
      </c>
      <c r="D288" s="261"/>
      <c r="E288" s="261" t="e">
        <f>SUM(#REF!)</f>
        <v>#REF!</v>
      </c>
      <c r="F288" s="210"/>
    </row>
    <row r="289" spans="1:6" hidden="1" x14ac:dyDescent="0.25">
      <c r="A289" s="210"/>
      <c r="B289" s="209" t="s">
        <v>296</v>
      </c>
      <c r="C289" s="209" t="s">
        <v>335</v>
      </c>
      <c r="D289" s="261"/>
      <c r="E289" s="261" t="e">
        <f>SUM(#REF!)</f>
        <v>#REF!</v>
      </c>
      <c r="F289" s="210"/>
    </row>
    <row r="290" spans="1:6" hidden="1" x14ac:dyDescent="0.25">
      <c r="A290" s="210"/>
      <c r="B290" s="209" t="s">
        <v>296</v>
      </c>
      <c r="C290" s="209" t="s">
        <v>336</v>
      </c>
      <c r="D290" s="261"/>
      <c r="E290" s="261" t="e">
        <f>SUM(#REF!)</f>
        <v>#REF!</v>
      </c>
      <c r="F290" s="210"/>
    </row>
    <row r="291" spans="1:6" hidden="1" x14ac:dyDescent="0.25">
      <c r="A291" s="210"/>
      <c r="B291" s="209" t="s">
        <v>296</v>
      </c>
      <c r="C291" s="209" t="s">
        <v>337</v>
      </c>
      <c r="D291" s="261"/>
      <c r="E291" s="261" t="e">
        <f>SUM(#REF!)</f>
        <v>#REF!</v>
      </c>
      <c r="F291" s="210"/>
    </row>
    <row r="292" spans="1:6" hidden="1" x14ac:dyDescent="0.25">
      <c r="A292" s="210"/>
      <c r="B292" s="209" t="s">
        <v>296</v>
      </c>
      <c r="C292" s="209" t="s">
        <v>237</v>
      </c>
      <c r="D292" s="261"/>
      <c r="E292" s="261" t="e">
        <f>SUM(#REF!)</f>
        <v>#REF!</v>
      </c>
      <c r="F292" s="210"/>
    </row>
    <row r="293" spans="1:6" x14ac:dyDescent="0.25">
      <c r="A293" s="210"/>
      <c r="D293" s="261"/>
      <c r="E293" s="261"/>
      <c r="F293" s="210"/>
    </row>
    <row r="294" spans="1:6" x14ac:dyDescent="0.25">
      <c r="A294" s="210"/>
      <c r="B294" s="263" t="s">
        <v>296</v>
      </c>
      <c r="C294" s="263" t="s">
        <v>338</v>
      </c>
      <c r="D294" s="262"/>
      <c r="E294" s="262">
        <v>200000</v>
      </c>
      <c r="F294" s="210"/>
    </row>
    <row r="295" spans="1:6" hidden="1" x14ac:dyDescent="0.25">
      <c r="A295" s="210"/>
      <c r="B295" s="209" t="s">
        <v>296</v>
      </c>
      <c r="C295" s="209" t="s">
        <v>34</v>
      </c>
      <c r="D295" s="261"/>
      <c r="E295" s="261" t="e">
        <f>SUM(#REF!)</f>
        <v>#REF!</v>
      </c>
      <c r="F295" s="210"/>
    </row>
    <row r="296" spans="1:6" hidden="1" x14ac:dyDescent="0.25">
      <c r="A296" s="210"/>
      <c r="B296" s="209" t="s">
        <v>296</v>
      </c>
      <c r="C296" s="209" t="s">
        <v>339</v>
      </c>
      <c r="D296" s="261"/>
      <c r="E296" s="261" t="e">
        <f>SUM(#REF!)</f>
        <v>#REF!</v>
      </c>
      <c r="F296" s="210"/>
    </row>
    <row r="297" spans="1:6" hidden="1" x14ac:dyDescent="0.25">
      <c r="A297" s="210"/>
      <c r="B297" s="209" t="s">
        <v>296</v>
      </c>
      <c r="C297" s="209" t="s">
        <v>340</v>
      </c>
      <c r="D297" s="261"/>
      <c r="E297" s="261" t="e">
        <f>SUM(#REF!)</f>
        <v>#REF!</v>
      </c>
      <c r="F297" s="210"/>
    </row>
    <row r="298" spans="1:6" hidden="1" x14ac:dyDescent="0.25">
      <c r="A298" s="210"/>
      <c r="B298" s="209" t="s">
        <v>296</v>
      </c>
      <c r="C298" s="209" t="s">
        <v>341</v>
      </c>
      <c r="D298" s="261"/>
      <c r="E298" s="261" t="e">
        <f>SUM(#REF!)</f>
        <v>#REF!</v>
      </c>
      <c r="F298" s="210"/>
    </row>
    <row r="299" spans="1:6" hidden="1" x14ac:dyDescent="0.25">
      <c r="A299" s="210"/>
      <c r="B299" s="209" t="s">
        <v>296</v>
      </c>
      <c r="C299" s="209" t="s">
        <v>342</v>
      </c>
      <c r="D299" s="261"/>
      <c r="E299" s="261" t="e">
        <f>SUM(#REF!)</f>
        <v>#REF!</v>
      </c>
      <c r="F299" s="210"/>
    </row>
    <row r="300" spans="1:6" hidden="1" x14ac:dyDescent="0.25">
      <c r="A300" s="210"/>
      <c r="B300" s="209" t="s">
        <v>296</v>
      </c>
      <c r="C300" s="209" t="s">
        <v>343</v>
      </c>
      <c r="D300" s="261"/>
      <c r="E300" s="261" t="e">
        <f>SUM(#REF!)</f>
        <v>#REF!</v>
      </c>
      <c r="F300" s="210"/>
    </row>
    <row r="301" spans="1:6" hidden="1" x14ac:dyDescent="0.25">
      <c r="A301" s="210"/>
      <c r="B301" s="209" t="s">
        <v>296</v>
      </c>
      <c r="C301" s="209" t="s">
        <v>344</v>
      </c>
      <c r="D301" s="261"/>
      <c r="E301" s="261" t="e">
        <f>SUM(#REF!)</f>
        <v>#REF!</v>
      </c>
      <c r="F301" s="210"/>
    </row>
    <row r="302" spans="1:6" hidden="1" x14ac:dyDescent="0.25">
      <c r="A302" s="210"/>
      <c r="B302" s="209" t="s">
        <v>296</v>
      </c>
      <c r="C302" s="209" t="s">
        <v>345</v>
      </c>
      <c r="D302" s="261"/>
      <c r="E302" s="261" t="e">
        <f>SUM(#REF!)</f>
        <v>#REF!</v>
      </c>
      <c r="F302" s="210"/>
    </row>
    <row r="303" spans="1:6" hidden="1" x14ac:dyDescent="0.25">
      <c r="A303" s="210"/>
      <c r="B303" s="209" t="s">
        <v>296</v>
      </c>
      <c r="C303" s="209" t="s">
        <v>346</v>
      </c>
      <c r="D303" s="261"/>
      <c r="E303" s="261" t="e">
        <f>SUM(#REF!)</f>
        <v>#REF!</v>
      </c>
      <c r="F303" s="210"/>
    </row>
    <row r="304" spans="1:6" hidden="1" x14ac:dyDescent="0.25">
      <c r="A304" s="210"/>
      <c r="B304" s="209" t="s">
        <v>296</v>
      </c>
      <c r="C304" s="209" t="s">
        <v>347</v>
      </c>
      <c r="D304" s="261"/>
      <c r="E304" s="261" t="e">
        <f>SUM(#REF!)</f>
        <v>#REF!</v>
      </c>
      <c r="F304" s="210"/>
    </row>
    <row r="305" spans="1:6" hidden="1" x14ac:dyDescent="0.25">
      <c r="A305" s="210"/>
      <c r="B305" s="209" t="s">
        <v>296</v>
      </c>
      <c r="C305" s="209" t="s">
        <v>348</v>
      </c>
      <c r="D305" s="261"/>
      <c r="E305" s="261" t="e">
        <f>SUM(#REF!)</f>
        <v>#REF!</v>
      </c>
      <c r="F305" s="210"/>
    </row>
    <row r="306" spans="1:6" x14ac:dyDescent="0.25">
      <c r="A306" s="210"/>
      <c r="D306" s="261"/>
      <c r="E306" s="261"/>
      <c r="F306" s="210"/>
    </row>
    <row r="307" spans="1:6" x14ac:dyDescent="0.25">
      <c r="A307" s="210"/>
      <c r="B307" s="263" t="s">
        <v>296</v>
      </c>
      <c r="C307" s="263" t="s">
        <v>349</v>
      </c>
      <c r="D307" s="262"/>
      <c r="E307" s="262">
        <v>200000</v>
      </c>
      <c r="F307" s="210"/>
    </row>
    <row r="308" spans="1:6" hidden="1" x14ac:dyDescent="0.25">
      <c r="A308" s="210"/>
      <c r="B308" s="209" t="s">
        <v>296</v>
      </c>
      <c r="C308" s="209" t="s">
        <v>34</v>
      </c>
      <c r="D308" s="261"/>
      <c r="E308" s="261" t="e">
        <f>SUM(#REF!)</f>
        <v>#REF!</v>
      </c>
      <c r="F308" s="210"/>
    </row>
    <row r="309" spans="1:6" hidden="1" x14ac:dyDescent="0.25">
      <c r="A309" s="210"/>
      <c r="B309" s="209" t="s">
        <v>296</v>
      </c>
      <c r="C309" s="209" t="s">
        <v>350</v>
      </c>
      <c r="D309" s="261"/>
      <c r="E309" s="261" t="e">
        <f>SUM(#REF!)</f>
        <v>#REF!</v>
      </c>
      <c r="F309" s="210"/>
    </row>
    <row r="310" spans="1:6" hidden="1" x14ac:dyDescent="0.25">
      <c r="A310" s="210"/>
      <c r="B310" s="209" t="s">
        <v>296</v>
      </c>
      <c r="C310" s="209" t="s">
        <v>351</v>
      </c>
      <c r="D310" s="261"/>
      <c r="E310" s="261" t="e">
        <f>SUM(#REF!)</f>
        <v>#REF!</v>
      </c>
      <c r="F310" s="210"/>
    </row>
    <row r="311" spans="1:6" hidden="1" x14ac:dyDescent="0.25">
      <c r="A311" s="210"/>
      <c r="B311" s="209" t="s">
        <v>296</v>
      </c>
      <c r="C311" s="209" t="s">
        <v>352</v>
      </c>
      <c r="D311" s="261"/>
      <c r="E311" s="261" t="e">
        <f>SUM(#REF!)</f>
        <v>#REF!</v>
      </c>
      <c r="F311" s="210"/>
    </row>
    <row r="312" spans="1:6" hidden="1" x14ac:dyDescent="0.25">
      <c r="A312" s="210"/>
      <c r="B312" s="209" t="s">
        <v>296</v>
      </c>
      <c r="C312" s="209" t="s">
        <v>353</v>
      </c>
      <c r="D312" s="261"/>
      <c r="E312" s="261" t="e">
        <f>SUM(#REF!)</f>
        <v>#REF!</v>
      </c>
      <c r="F312" s="210"/>
    </row>
    <row r="313" spans="1:6" hidden="1" x14ac:dyDescent="0.25">
      <c r="A313" s="210"/>
      <c r="B313" s="209" t="s">
        <v>296</v>
      </c>
      <c r="C313" s="209" t="s">
        <v>354</v>
      </c>
      <c r="D313" s="261"/>
      <c r="E313" s="261" t="e">
        <f>SUM(#REF!)</f>
        <v>#REF!</v>
      </c>
      <c r="F313" s="210"/>
    </row>
    <row r="314" spans="1:6" hidden="1" x14ac:dyDescent="0.25">
      <c r="A314" s="210"/>
      <c r="B314" s="209" t="s">
        <v>296</v>
      </c>
      <c r="C314" s="209" t="s">
        <v>355</v>
      </c>
      <c r="D314" s="261"/>
      <c r="E314" s="261" t="e">
        <f>SUM(#REF!)</f>
        <v>#REF!</v>
      </c>
      <c r="F314" s="210"/>
    </row>
    <row r="315" spans="1:6" hidden="1" x14ac:dyDescent="0.25">
      <c r="A315" s="210"/>
      <c r="B315" s="209" t="s">
        <v>296</v>
      </c>
      <c r="C315" s="209" t="s">
        <v>356</v>
      </c>
      <c r="D315" s="261"/>
      <c r="E315" s="261" t="e">
        <f>SUM(#REF!)</f>
        <v>#REF!</v>
      </c>
      <c r="F315" s="210"/>
    </row>
    <row r="316" spans="1:6" hidden="1" x14ac:dyDescent="0.25">
      <c r="A316" s="210"/>
      <c r="B316" s="209" t="s">
        <v>296</v>
      </c>
      <c r="C316" s="209" t="s">
        <v>357</v>
      </c>
      <c r="D316" s="261"/>
      <c r="E316" s="261" t="e">
        <f>SUM(#REF!)</f>
        <v>#REF!</v>
      </c>
      <c r="F316" s="210"/>
    </row>
    <row r="317" spans="1:6" hidden="1" x14ac:dyDescent="0.25">
      <c r="A317" s="210"/>
      <c r="B317" s="209" t="s">
        <v>296</v>
      </c>
      <c r="C317" s="209" t="s">
        <v>358</v>
      </c>
      <c r="D317" s="261"/>
      <c r="E317" s="261" t="e">
        <f>SUM(#REF!)</f>
        <v>#REF!</v>
      </c>
      <c r="F317" s="210"/>
    </row>
    <row r="318" spans="1:6" x14ac:dyDescent="0.25">
      <c r="A318" s="210"/>
      <c r="D318" s="261"/>
      <c r="E318" s="261"/>
      <c r="F318" s="210"/>
    </row>
    <row r="319" spans="1:6" x14ac:dyDescent="0.25">
      <c r="A319" s="210"/>
      <c r="B319" s="263" t="s">
        <v>296</v>
      </c>
      <c r="C319" s="263" t="s">
        <v>359</v>
      </c>
      <c r="D319" s="262"/>
      <c r="E319" s="262">
        <v>200000</v>
      </c>
      <c r="F319" s="210"/>
    </row>
    <row r="320" spans="1:6" hidden="1" x14ac:dyDescent="0.25">
      <c r="A320" s="210"/>
      <c r="B320" s="209" t="s">
        <v>296</v>
      </c>
      <c r="C320" s="209" t="s">
        <v>34</v>
      </c>
      <c r="D320" s="261"/>
      <c r="E320" s="261" t="e">
        <f>SUM(#REF!)</f>
        <v>#REF!</v>
      </c>
      <c r="F320" s="210"/>
    </row>
    <row r="321" spans="1:6" hidden="1" x14ac:dyDescent="0.25">
      <c r="A321" s="210"/>
      <c r="B321" s="209" t="s">
        <v>296</v>
      </c>
      <c r="C321" s="209" t="s">
        <v>360</v>
      </c>
      <c r="D321" s="261"/>
      <c r="E321" s="261" t="e">
        <f>SUM(#REF!)</f>
        <v>#REF!</v>
      </c>
      <c r="F321" s="210"/>
    </row>
    <row r="322" spans="1:6" hidden="1" x14ac:dyDescent="0.25">
      <c r="A322" s="210"/>
      <c r="B322" s="209" t="s">
        <v>296</v>
      </c>
      <c r="C322" s="209" t="s">
        <v>361</v>
      </c>
      <c r="D322" s="261"/>
      <c r="E322" s="261" t="e">
        <f>SUM(#REF!)</f>
        <v>#REF!</v>
      </c>
      <c r="F322" s="210"/>
    </row>
    <row r="323" spans="1:6" hidden="1" x14ac:dyDescent="0.25">
      <c r="A323" s="210"/>
      <c r="B323" s="209" t="s">
        <v>296</v>
      </c>
      <c r="C323" s="209" t="s">
        <v>362</v>
      </c>
      <c r="D323" s="261"/>
      <c r="E323" s="261" t="e">
        <f>SUM(#REF!)</f>
        <v>#REF!</v>
      </c>
      <c r="F323" s="210"/>
    </row>
    <row r="324" spans="1:6" hidden="1" x14ac:dyDescent="0.25">
      <c r="A324" s="210"/>
      <c r="B324" s="209" t="s">
        <v>296</v>
      </c>
      <c r="C324" s="209" t="s">
        <v>363</v>
      </c>
      <c r="D324" s="261"/>
      <c r="E324" s="261" t="e">
        <f>SUM(#REF!)</f>
        <v>#REF!</v>
      </c>
      <c r="F324" s="210"/>
    </row>
    <row r="325" spans="1:6" hidden="1" x14ac:dyDescent="0.25">
      <c r="A325" s="210"/>
      <c r="B325" s="209" t="s">
        <v>296</v>
      </c>
      <c r="C325" s="209" t="s">
        <v>364</v>
      </c>
      <c r="D325" s="261"/>
      <c r="E325" s="261" t="e">
        <f>SUM(#REF!)</f>
        <v>#REF!</v>
      </c>
      <c r="F325" s="210"/>
    </row>
    <row r="326" spans="1:6" hidden="1" x14ac:dyDescent="0.25">
      <c r="A326" s="210"/>
      <c r="B326" s="209" t="s">
        <v>296</v>
      </c>
      <c r="C326" s="209" t="s">
        <v>365</v>
      </c>
      <c r="D326" s="261"/>
      <c r="E326" s="261" t="e">
        <f>SUM(#REF!)</f>
        <v>#REF!</v>
      </c>
      <c r="F326" s="210"/>
    </row>
    <row r="327" spans="1:6" hidden="1" x14ac:dyDescent="0.25">
      <c r="A327" s="210"/>
      <c r="B327" s="209" t="s">
        <v>296</v>
      </c>
      <c r="C327" s="209" t="s">
        <v>366</v>
      </c>
      <c r="D327" s="261"/>
      <c r="E327" s="261" t="e">
        <f>SUM(#REF!)</f>
        <v>#REF!</v>
      </c>
      <c r="F327" s="210"/>
    </row>
    <row r="328" spans="1:6" hidden="1" x14ac:dyDescent="0.25">
      <c r="A328" s="210"/>
      <c r="B328" s="209" t="s">
        <v>296</v>
      </c>
      <c r="C328" s="209" t="s">
        <v>367</v>
      </c>
      <c r="D328" s="261"/>
      <c r="E328" s="261" t="e">
        <f>SUM(#REF!)</f>
        <v>#REF!</v>
      </c>
      <c r="F328" s="210"/>
    </row>
    <row r="329" spans="1:6" hidden="1" x14ac:dyDescent="0.25">
      <c r="A329" s="210"/>
      <c r="B329" s="209" t="s">
        <v>296</v>
      </c>
      <c r="C329" s="209" t="s">
        <v>368</v>
      </c>
      <c r="D329" s="261"/>
      <c r="E329" s="261" t="e">
        <f>SUM(#REF!)</f>
        <v>#REF!</v>
      </c>
      <c r="F329" s="210"/>
    </row>
    <row r="330" spans="1:6" x14ac:dyDescent="0.25">
      <c r="A330" s="210"/>
      <c r="D330" s="261"/>
      <c r="E330" s="261"/>
      <c r="F330" s="210"/>
    </row>
    <row r="331" spans="1:6" x14ac:dyDescent="0.25">
      <c r="A331" s="210"/>
      <c r="B331" s="263" t="s">
        <v>369</v>
      </c>
      <c r="C331" s="263" t="s">
        <v>370</v>
      </c>
      <c r="D331" s="262"/>
      <c r="E331" s="262">
        <v>200000</v>
      </c>
      <c r="F331" s="210"/>
    </row>
    <row r="332" spans="1:6" hidden="1" x14ac:dyDescent="0.25">
      <c r="A332" s="210"/>
      <c r="B332" s="209" t="s">
        <v>369</v>
      </c>
      <c r="C332" s="209" t="s">
        <v>34</v>
      </c>
      <c r="D332" s="261"/>
      <c r="E332" s="261" t="e">
        <f>SUM(#REF!)</f>
        <v>#REF!</v>
      </c>
      <c r="F332" s="210"/>
    </row>
    <row r="333" spans="1:6" hidden="1" x14ac:dyDescent="0.25">
      <c r="A333" s="210"/>
      <c r="B333" s="209" t="s">
        <v>369</v>
      </c>
      <c r="C333" s="209" t="s">
        <v>371</v>
      </c>
      <c r="D333" s="261"/>
      <c r="E333" s="261" t="e">
        <f>SUM(#REF!)</f>
        <v>#REF!</v>
      </c>
      <c r="F333" s="210"/>
    </row>
    <row r="334" spans="1:6" hidden="1" x14ac:dyDescent="0.25">
      <c r="A334" s="210"/>
      <c r="B334" s="209" t="s">
        <v>369</v>
      </c>
      <c r="C334" s="209" t="s">
        <v>372</v>
      </c>
      <c r="D334" s="261"/>
      <c r="E334" s="261" t="e">
        <f>SUM(#REF!)</f>
        <v>#REF!</v>
      </c>
      <c r="F334" s="210"/>
    </row>
    <row r="335" spans="1:6" hidden="1" x14ac:dyDescent="0.25">
      <c r="A335" s="210"/>
      <c r="B335" s="209" t="s">
        <v>369</v>
      </c>
      <c r="C335" s="209" t="s">
        <v>373</v>
      </c>
      <c r="D335" s="261"/>
      <c r="E335" s="261" t="e">
        <f>SUM(#REF!)</f>
        <v>#REF!</v>
      </c>
      <c r="F335" s="210"/>
    </row>
    <row r="336" spans="1:6" hidden="1" x14ac:dyDescent="0.25">
      <c r="A336" s="210"/>
      <c r="B336" s="209" t="s">
        <v>369</v>
      </c>
      <c r="C336" s="209" t="s">
        <v>374</v>
      </c>
      <c r="D336" s="261"/>
      <c r="E336" s="261" t="e">
        <f>SUM(#REF!)</f>
        <v>#REF!</v>
      </c>
      <c r="F336" s="210"/>
    </row>
    <row r="337" spans="1:6" hidden="1" x14ac:dyDescent="0.25">
      <c r="A337" s="210"/>
      <c r="B337" s="209" t="s">
        <v>369</v>
      </c>
      <c r="C337" s="209" t="s">
        <v>375</v>
      </c>
      <c r="D337" s="261"/>
      <c r="E337" s="261" t="e">
        <f>SUM(#REF!)</f>
        <v>#REF!</v>
      </c>
      <c r="F337" s="210"/>
    </row>
    <row r="338" spans="1:6" hidden="1" x14ac:dyDescent="0.25">
      <c r="A338" s="210"/>
      <c r="B338" s="209" t="s">
        <v>369</v>
      </c>
      <c r="C338" s="209" t="s">
        <v>376</v>
      </c>
      <c r="D338" s="261"/>
      <c r="E338" s="261" t="e">
        <f>SUM(#REF!)</f>
        <v>#REF!</v>
      </c>
      <c r="F338" s="210"/>
    </row>
    <row r="339" spans="1:6" hidden="1" x14ac:dyDescent="0.25">
      <c r="A339" s="210"/>
      <c r="B339" s="209" t="s">
        <v>369</v>
      </c>
      <c r="C339" s="209" t="s">
        <v>377</v>
      </c>
      <c r="D339" s="261"/>
      <c r="E339" s="261" t="e">
        <f>SUM(#REF!)</f>
        <v>#REF!</v>
      </c>
      <c r="F339" s="210"/>
    </row>
    <row r="340" spans="1:6" hidden="1" x14ac:dyDescent="0.25">
      <c r="A340" s="210"/>
      <c r="B340" s="209" t="s">
        <v>369</v>
      </c>
      <c r="C340" s="209" t="s">
        <v>378</v>
      </c>
      <c r="D340" s="261"/>
      <c r="E340" s="261" t="e">
        <f>SUM(#REF!)</f>
        <v>#REF!</v>
      </c>
      <c r="F340" s="210"/>
    </row>
    <row r="341" spans="1:6" hidden="1" x14ac:dyDescent="0.25">
      <c r="A341" s="210"/>
      <c r="B341" s="209" t="s">
        <v>369</v>
      </c>
      <c r="C341" s="209" t="s">
        <v>379</v>
      </c>
      <c r="D341" s="261"/>
      <c r="E341" s="261" t="e">
        <f>SUM(#REF!)</f>
        <v>#REF!</v>
      </c>
      <c r="F341" s="210"/>
    </row>
    <row r="342" spans="1:6" hidden="1" x14ac:dyDescent="0.25">
      <c r="A342" s="210"/>
      <c r="B342" s="209" t="s">
        <v>369</v>
      </c>
      <c r="C342" s="209" t="s">
        <v>380</v>
      </c>
      <c r="D342" s="261"/>
      <c r="E342" s="261" t="e">
        <f>SUM(#REF!)</f>
        <v>#REF!</v>
      </c>
      <c r="F342" s="210"/>
    </row>
    <row r="343" spans="1:6" x14ac:dyDescent="0.25">
      <c r="A343" s="210"/>
      <c r="D343" s="261"/>
      <c r="E343" s="261"/>
      <c r="F343" s="210"/>
    </row>
    <row r="344" spans="1:6" x14ac:dyDescent="0.25">
      <c r="A344" s="210"/>
      <c r="B344" s="263" t="s">
        <v>381</v>
      </c>
      <c r="C344" s="263" t="s">
        <v>382</v>
      </c>
      <c r="D344" s="262"/>
      <c r="E344" s="262">
        <v>200000</v>
      </c>
      <c r="F344" s="210"/>
    </row>
    <row r="345" spans="1:6" hidden="1" x14ac:dyDescent="0.25">
      <c r="A345" s="210"/>
      <c r="B345" s="209" t="s">
        <v>381</v>
      </c>
      <c r="C345" s="209" t="s">
        <v>34</v>
      </c>
      <c r="D345" s="261"/>
      <c r="E345" s="261" t="e">
        <f>SUM(#REF!)</f>
        <v>#REF!</v>
      </c>
      <c r="F345" s="210"/>
    </row>
    <row r="346" spans="1:6" hidden="1" x14ac:dyDescent="0.25">
      <c r="A346" s="210"/>
      <c r="B346" s="209" t="s">
        <v>381</v>
      </c>
      <c r="C346" s="209" t="s">
        <v>383</v>
      </c>
      <c r="D346" s="261"/>
      <c r="E346" s="261" t="e">
        <f>SUM(#REF!)</f>
        <v>#REF!</v>
      </c>
      <c r="F346" s="210"/>
    </row>
    <row r="347" spans="1:6" hidden="1" x14ac:dyDescent="0.25">
      <c r="A347" s="210"/>
      <c r="B347" s="209" t="s">
        <v>381</v>
      </c>
      <c r="C347" s="209" t="s">
        <v>384</v>
      </c>
      <c r="D347" s="261"/>
      <c r="E347" s="261" t="e">
        <f>SUM(#REF!)</f>
        <v>#REF!</v>
      </c>
      <c r="F347" s="210"/>
    </row>
    <row r="348" spans="1:6" hidden="1" x14ac:dyDescent="0.25">
      <c r="A348" s="210"/>
      <c r="B348" s="209" t="s">
        <v>381</v>
      </c>
      <c r="C348" s="209" t="s">
        <v>385</v>
      </c>
      <c r="D348" s="261"/>
      <c r="E348" s="261" t="e">
        <f>SUM(#REF!)</f>
        <v>#REF!</v>
      </c>
      <c r="F348" s="210"/>
    </row>
    <row r="349" spans="1:6" hidden="1" x14ac:dyDescent="0.25">
      <c r="A349" s="210"/>
      <c r="B349" s="209" t="s">
        <v>381</v>
      </c>
      <c r="C349" s="209" t="s">
        <v>386</v>
      </c>
      <c r="D349" s="261"/>
      <c r="E349" s="261" t="e">
        <f>SUM(#REF!)</f>
        <v>#REF!</v>
      </c>
      <c r="F349" s="210"/>
    </row>
    <row r="350" spans="1:6" hidden="1" x14ac:dyDescent="0.25">
      <c r="A350" s="210"/>
      <c r="B350" s="209" t="s">
        <v>381</v>
      </c>
      <c r="C350" s="209" t="s">
        <v>387</v>
      </c>
      <c r="D350" s="261"/>
      <c r="E350" s="261" t="e">
        <f>SUM(#REF!)</f>
        <v>#REF!</v>
      </c>
      <c r="F350" s="210"/>
    </row>
    <row r="351" spans="1:6" hidden="1" x14ac:dyDescent="0.25">
      <c r="A351" s="210"/>
      <c r="B351" s="209" t="s">
        <v>381</v>
      </c>
      <c r="C351" s="209" t="s">
        <v>388</v>
      </c>
      <c r="D351" s="261"/>
      <c r="E351" s="261" t="e">
        <f>SUM(#REF!)</f>
        <v>#REF!</v>
      </c>
      <c r="F351" s="210"/>
    </row>
    <row r="352" spans="1:6" hidden="1" x14ac:dyDescent="0.25">
      <c r="A352" s="210"/>
      <c r="B352" s="209" t="s">
        <v>381</v>
      </c>
      <c r="C352" s="209" t="s">
        <v>389</v>
      </c>
      <c r="D352" s="261"/>
      <c r="E352" s="261" t="e">
        <f>SUM(#REF!)</f>
        <v>#REF!</v>
      </c>
      <c r="F352" s="210"/>
    </row>
    <row r="353" spans="1:6" hidden="1" x14ac:dyDescent="0.25">
      <c r="A353" s="210"/>
      <c r="B353" s="209" t="s">
        <v>381</v>
      </c>
      <c r="C353" s="209" t="s">
        <v>390</v>
      </c>
      <c r="D353" s="261"/>
      <c r="E353" s="261" t="e">
        <f>SUM(#REF!)</f>
        <v>#REF!</v>
      </c>
      <c r="F353" s="210"/>
    </row>
    <row r="354" spans="1:6" hidden="1" x14ac:dyDescent="0.25">
      <c r="A354" s="210"/>
      <c r="B354" s="209" t="s">
        <v>381</v>
      </c>
      <c r="C354" s="209" t="s">
        <v>391</v>
      </c>
      <c r="D354" s="261"/>
      <c r="E354" s="261" t="e">
        <f>SUM(#REF!)</f>
        <v>#REF!</v>
      </c>
      <c r="F354" s="210"/>
    </row>
    <row r="355" spans="1:6" hidden="1" x14ac:dyDescent="0.25">
      <c r="A355" s="210"/>
      <c r="B355" s="209" t="s">
        <v>381</v>
      </c>
      <c r="C355" s="209" t="s">
        <v>392</v>
      </c>
      <c r="D355" s="261"/>
      <c r="E355" s="261" t="e">
        <f>SUM(#REF!)</f>
        <v>#REF!</v>
      </c>
      <c r="F355" s="210"/>
    </row>
    <row r="356" spans="1:6" hidden="1" x14ac:dyDescent="0.25">
      <c r="A356" s="210"/>
      <c r="B356" s="209" t="s">
        <v>381</v>
      </c>
      <c r="C356" s="209" t="s">
        <v>393</v>
      </c>
      <c r="D356" s="261"/>
      <c r="E356" s="261" t="e">
        <f>SUM(#REF!)</f>
        <v>#REF!</v>
      </c>
      <c r="F356" s="210"/>
    </row>
    <row r="357" spans="1:6" hidden="1" x14ac:dyDescent="0.25">
      <c r="A357" s="210"/>
      <c r="B357" s="209" t="s">
        <v>381</v>
      </c>
      <c r="C357" s="209" t="s">
        <v>394</v>
      </c>
      <c r="D357" s="261"/>
      <c r="E357" s="261" t="e">
        <f>SUM(#REF!)</f>
        <v>#REF!</v>
      </c>
      <c r="F357" s="210"/>
    </row>
    <row r="358" spans="1:6" hidden="1" x14ac:dyDescent="0.25">
      <c r="A358" s="210"/>
      <c r="B358" s="209" t="s">
        <v>381</v>
      </c>
      <c r="C358" s="209" t="s">
        <v>395</v>
      </c>
      <c r="D358" s="261"/>
      <c r="E358" s="261" t="e">
        <f>SUM(#REF!)</f>
        <v>#REF!</v>
      </c>
      <c r="F358" s="210"/>
    </row>
    <row r="359" spans="1:6" hidden="1" x14ac:dyDescent="0.25">
      <c r="A359" s="210"/>
      <c r="B359" s="209" t="s">
        <v>381</v>
      </c>
      <c r="C359" s="209" t="s">
        <v>396</v>
      </c>
      <c r="D359" s="261"/>
      <c r="E359" s="261" t="e">
        <f>SUM(#REF!)</f>
        <v>#REF!</v>
      </c>
      <c r="F359" s="210"/>
    </row>
    <row r="360" spans="1:6" hidden="1" x14ac:dyDescent="0.25">
      <c r="A360" s="210"/>
      <c r="B360" s="209" t="s">
        <v>381</v>
      </c>
      <c r="C360" s="209" t="s">
        <v>397</v>
      </c>
      <c r="D360" s="261"/>
      <c r="E360" s="261" t="e">
        <f>SUM(#REF!)</f>
        <v>#REF!</v>
      </c>
      <c r="F360" s="210"/>
    </row>
    <row r="361" spans="1:6" hidden="1" x14ac:dyDescent="0.25">
      <c r="A361" s="210"/>
      <c r="B361" s="209" t="s">
        <v>381</v>
      </c>
      <c r="C361" s="209" t="s">
        <v>398</v>
      </c>
      <c r="D361" s="261"/>
      <c r="E361" s="261" t="e">
        <f>SUM(#REF!)</f>
        <v>#REF!</v>
      </c>
      <c r="F361" s="210"/>
    </row>
    <row r="362" spans="1:6" hidden="1" x14ac:dyDescent="0.25">
      <c r="A362" s="210"/>
      <c r="B362" s="209" t="s">
        <v>381</v>
      </c>
      <c r="C362" s="209" t="s">
        <v>399</v>
      </c>
      <c r="D362" s="261"/>
      <c r="E362" s="261" t="e">
        <f>SUM(#REF!)</f>
        <v>#REF!</v>
      </c>
      <c r="F362" s="210"/>
    </row>
    <row r="363" spans="1:6" hidden="1" x14ac:dyDescent="0.25">
      <c r="A363" s="210"/>
      <c r="B363" s="209" t="s">
        <v>381</v>
      </c>
      <c r="C363" s="209" t="s">
        <v>400</v>
      </c>
      <c r="D363" s="261"/>
      <c r="E363" s="261" t="e">
        <f>SUM(#REF!)</f>
        <v>#REF!</v>
      </c>
      <c r="F363" s="210"/>
    </row>
    <row r="364" spans="1:6" hidden="1" x14ac:dyDescent="0.25">
      <c r="A364" s="210"/>
      <c r="B364" s="209" t="s">
        <v>381</v>
      </c>
      <c r="C364" s="209" t="s">
        <v>401</v>
      </c>
      <c r="D364" s="261"/>
      <c r="E364" s="261" t="e">
        <f>SUM(#REF!)</f>
        <v>#REF!</v>
      </c>
      <c r="F364" s="210"/>
    </row>
    <row r="365" spans="1:6" x14ac:dyDescent="0.25">
      <c r="A365" s="210"/>
      <c r="D365" s="261"/>
      <c r="E365" s="261"/>
      <c r="F365" s="210"/>
    </row>
    <row r="366" spans="1:6" x14ac:dyDescent="0.25">
      <c r="A366" s="210"/>
      <c r="B366" s="263" t="s">
        <v>402</v>
      </c>
      <c r="C366" s="263" t="s">
        <v>403</v>
      </c>
      <c r="D366" s="262"/>
      <c r="E366" s="262">
        <v>200000</v>
      </c>
      <c r="F366" s="210"/>
    </row>
    <row r="367" spans="1:6" hidden="1" x14ac:dyDescent="0.25">
      <c r="A367" s="210"/>
      <c r="B367" s="209" t="s">
        <v>402</v>
      </c>
      <c r="C367" s="209" t="s">
        <v>34</v>
      </c>
      <c r="D367" s="261"/>
      <c r="E367" s="261" t="e">
        <f>SUM(#REF!)</f>
        <v>#REF!</v>
      </c>
      <c r="F367" s="210"/>
    </row>
    <row r="368" spans="1:6" hidden="1" x14ac:dyDescent="0.25">
      <c r="A368" s="210"/>
      <c r="B368" s="209" t="s">
        <v>402</v>
      </c>
      <c r="C368" s="209" t="s">
        <v>404</v>
      </c>
      <c r="D368" s="261"/>
      <c r="E368" s="261" t="e">
        <f>SUM(#REF!)</f>
        <v>#REF!</v>
      </c>
      <c r="F368" s="210"/>
    </row>
    <row r="369" spans="1:6" hidden="1" x14ac:dyDescent="0.25">
      <c r="A369" s="210"/>
      <c r="B369" s="209" t="s">
        <v>402</v>
      </c>
      <c r="C369" s="209" t="s">
        <v>405</v>
      </c>
      <c r="D369" s="261"/>
      <c r="E369" s="261" t="e">
        <f>SUM(#REF!)</f>
        <v>#REF!</v>
      </c>
      <c r="F369" s="210"/>
    </row>
    <row r="370" spans="1:6" hidden="1" x14ac:dyDescent="0.25">
      <c r="A370" s="210"/>
      <c r="B370" s="209" t="s">
        <v>402</v>
      </c>
      <c r="C370" s="209" t="s">
        <v>406</v>
      </c>
      <c r="D370" s="261"/>
      <c r="E370" s="261" t="e">
        <f>SUM(#REF!)</f>
        <v>#REF!</v>
      </c>
      <c r="F370" s="210"/>
    </row>
    <row r="371" spans="1:6" hidden="1" x14ac:dyDescent="0.25">
      <c r="A371" s="210"/>
      <c r="B371" s="209" t="s">
        <v>402</v>
      </c>
      <c r="C371" s="209" t="s">
        <v>407</v>
      </c>
      <c r="D371" s="261"/>
      <c r="E371" s="261" t="e">
        <f>SUM(#REF!)</f>
        <v>#REF!</v>
      </c>
      <c r="F371" s="210"/>
    </row>
    <row r="372" spans="1:6" hidden="1" x14ac:dyDescent="0.25">
      <c r="A372" s="210"/>
      <c r="B372" s="209" t="s">
        <v>402</v>
      </c>
      <c r="C372" s="209" t="s">
        <v>408</v>
      </c>
      <c r="D372" s="261"/>
      <c r="E372" s="261" t="e">
        <f>SUM(#REF!)</f>
        <v>#REF!</v>
      </c>
      <c r="F372" s="210"/>
    </row>
    <row r="373" spans="1:6" hidden="1" x14ac:dyDescent="0.25">
      <c r="A373" s="210"/>
      <c r="B373" s="209" t="s">
        <v>402</v>
      </c>
      <c r="C373" s="209" t="s">
        <v>409</v>
      </c>
      <c r="D373" s="261"/>
      <c r="E373" s="261" t="e">
        <f>SUM(#REF!)</f>
        <v>#REF!</v>
      </c>
      <c r="F373" s="210"/>
    </row>
    <row r="374" spans="1:6" hidden="1" x14ac:dyDescent="0.25">
      <c r="A374" s="210"/>
      <c r="B374" s="209" t="s">
        <v>402</v>
      </c>
      <c r="C374" s="209" t="s">
        <v>410</v>
      </c>
      <c r="D374" s="261"/>
      <c r="E374" s="261" t="e">
        <f>SUM(#REF!)</f>
        <v>#REF!</v>
      </c>
      <c r="F374" s="210"/>
    </row>
    <row r="375" spans="1:6" hidden="1" x14ac:dyDescent="0.25">
      <c r="A375" s="210"/>
      <c r="B375" s="209" t="s">
        <v>402</v>
      </c>
      <c r="C375" s="209" t="s">
        <v>411</v>
      </c>
      <c r="D375" s="261"/>
      <c r="E375" s="261" t="e">
        <f>SUM(#REF!)</f>
        <v>#REF!</v>
      </c>
      <c r="F375" s="210"/>
    </row>
    <row r="376" spans="1:6" hidden="1" x14ac:dyDescent="0.25">
      <c r="A376" s="210"/>
      <c r="B376" s="209" t="s">
        <v>402</v>
      </c>
      <c r="C376" s="209" t="s">
        <v>412</v>
      </c>
      <c r="D376" s="261"/>
      <c r="E376" s="261" t="e">
        <f>SUM(#REF!)</f>
        <v>#REF!</v>
      </c>
      <c r="F376" s="210"/>
    </row>
    <row r="377" spans="1:6" hidden="1" x14ac:dyDescent="0.25">
      <c r="A377" s="210"/>
      <c r="B377" s="209" t="s">
        <v>402</v>
      </c>
      <c r="C377" s="209" t="s">
        <v>413</v>
      </c>
      <c r="D377" s="261"/>
      <c r="E377" s="261" t="e">
        <f>SUM(#REF!)</f>
        <v>#REF!</v>
      </c>
      <c r="F377" s="210"/>
    </row>
    <row r="378" spans="1:6" hidden="1" x14ac:dyDescent="0.25">
      <c r="A378" s="210"/>
      <c r="B378" s="209" t="s">
        <v>402</v>
      </c>
      <c r="C378" s="209" t="s">
        <v>414</v>
      </c>
      <c r="D378" s="261"/>
      <c r="E378" s="261" t="e">
        <f>SUM(#REF!)</f>
        <v>#REF!</v>
      </c>
      <c r="F378" s="210"/>
    </row>
    <row r="379" spans="1:6" hidden="1" x14ac:dyDescent="0.25">
      <c r="A379" s="210"/>
      <c r="B379" s="209" t="s">
        <v>402</v>
      </c>
      <c r="C379" s="209" t="s">
        <v>415</v>
      </c>
      <c r="D379" s="261"/>
      <c r="E379" s="261" t="e">
        <f>SUM(#REF!)</f>
        <v>#REF!</v>
      </c>
      <c r="F379" s="210"/>
    </row>
    <row r="380" spans="1:6" hidden="1" x14ac:dyDescent="0.25">
      <c r="A380" s="210"/>
      <c r="B380" s="209" t="s">
        <v>402</v>
      </c>
      <c r="C380" s="209" t="s">
        <v>416</v>
      </c>
      <c r="D380" s="261"/>
      <c r="E380" s="261" t="e">
        <f>SUM(#REF!)</f>
        <v>#REF!</v>
      </c>
      <c r="F380" s="210"/>
    </row>
    <row r="381" spans="1:6" hidden="1" x14ac:dyDescent="0.25">
      <c r="A381" s="210"/>
      <c r="B381" s="209" t="s">
        <v>402</v>
      </c>
      <c r="C381" s="209" t="s">
        <v>417</v>
      </c>
      <c r="D381" s="261"/>
      <c r="E381" s="261" t="e">
        <f>SUM(#REF!)</f>
        <v>#REF!</v>
      </c>
      <c r="F381" s="210"/>
    </row>
    <row r="382" spans="1:6" hidden="1" x14ac:dyDescent="0.25">
      <c r="A382" s="210"/>
      <c r="B382" s="209" t="s">
        <v>402</v>
      </c>
      <c r="C382" s="209" t="s">
        <v>418</v>
      </c>
      <c r="D382" s="261"/>
      <c r="E382" s="261" t="e">
        <f>SUM(#REF!)</f>
        <v>#REF!</v>
      </c>
      <c r="F382" s="210"/>
    </row>
    <row r="383" spans="1:6" hidden="1" x14ac:dyDescent="0.25">
      <c r="A383" s="210"/>
      <c r="B383" s="209" t="s">
        <v>402</v>
      </c>
      <c r="C383" s="209" t="s">
        <v>419</v>
      </c>
      <c r="D383" s="261"/>
      <c r="E383" s="261" t="e">
        <f>SUM(#REF!)</f>
        <v>#REF!</v>
      </c>
      <c r="F383" s="210"/>
    </row>
    <row r="384" spans="1:6" hidden="1" x14ac:dyDescent="0.25">
      <c r="A384" s="210"/>
      <c r="B384" s="209" t="s">
        <v>402</v>
      </c>
      <c r="C384" s="209" t="s">
        <v>420</v>
      </c>
      <c r="D384" s="261"/>
      <c r="E384" s="261" t="e">
        <f>SUM(#REF!)</f>
        <v>#REF!</v>
      </c>
      <c r="F384" s="210"/>
    </row>
    <row r="385" spans="1:6" hidden="1" x14ac:dyDescent="0.25">
      <c r="A385" s="210"/>
      <c r="B385" s="209" t="s">
        <v>402</v>
      </c>
      <c r="C385" s="209" t="s">
        <v>421</v>
      </c>
      <c r="D385" s="261"/>
      <c r="E385" s="261" t="e">
        <f>SUM(#REF!)</f>
        <v>#REF!</v>
      </c>
      <c r="F385" s="210"/>
    </row>
    <row r="386" spans="1:6" x14ac:dyDescent="0.25">
      <c r="A386" s="210"/>
      <c r="D386" s="261"/>
      <c r="E386" s="261"/>
      <c r="F386" s="210"/>
    </row>
    <row r="387" spans="1:6" x14ac:dyDescent="0.25">
      <c r="A387" s="210"/>
      <c r="B387" s="263" t="s">
        <v>422</v>
      </c>
      <c r="C387" s="263" t="s">
        <v>423</v>
      </c>
      <c r="D387" s="262"/>
      <c r="E387" s="262">
        <v>200000</v>
      </c>
      <c r="F387" s="210"/>
    </row>
    <row r="388" spans="1:6" hidden="1" x14ac:dyDescent="0.25">
      <c r="A388" s="210"/>
      <c r="B388" s="209" t="s">
        <v>422</v>
      </c>
      <c r="C388" s="209" t="s">
        <v>34</v>
      </c>
      <c r="D388" s="261"/>
      <c r="E388" s="261" t="e">
        <f>SUM(#REF!)</f>
        <v>#REF!</v>
      </c>
      <c r="F388" s="210"/>
    </row>
    <row r="389" spans="1:6" hidden="1" x14ac:dyDescent="0.25">
      <c r="A389" s="210"/>
      <c r="B389" s="209" t="s">
        <v>422</v>
      </c>
      <c r="C389" s="209" t="s">
        <v>424</v>
      </c>
      <c r="D389" s="261"/>
      <c r="E389" s="261" t="e">
        <f>SUM(#REF!)</f>
        <v>#REF!</v>
      </c>
      <c r="F389" s="210"/>
    </row>
    <row r="390" spans="1:6" hidden="1" x14ac:dyDescent="0.25">
      <c r="A390" s="210"/>
      <c r="B390" s="209" t="s">
        <v>422</v>
      </c>
      <c r="C390" s="209" t="s">
        <v>425</v>
      </c>
      <c r="D390" s="261"/>
      <c r="E390" s="261" t="e">
        <f>SUM(#REF!)</f>
        <v>#REF!</v>
      </c>
      <c r="F390" s="210"/>
    </row>
    <row r="391" spans="1:6" hidden="1" x14ac:dyDescent="0.25">
      <c r="A391" s="210"/>
      <c r="B391" s="209" t="s">
        <v>422</v>
      </c>
      <c r="C391" s="209" t="s">
        <v>426</v>
      </c>
      <c r="D391" s="261"/>
      <c r="E391" s="261" t="e">
        <f>SUM(#REF!)</f>
        <v>#REF!</v>
      </c>
      <c r="F391" s="210"/>
    </row>
    <row r="392" spans="1:6" hidden="1" x14ac:dyDescent="0.25">
      <c r="A392" s="210"/>
      <c r="B392" s="209" t="s">
        <v>422</v>
      </c>
      <c r="C392" s="209" t="s">
        <v>427</v>
      </c>
      <c r="D392" s="261"/>
      <c r="E392" s="261" t="e">
        <f>SUM(#REF!)</f>
        <v>#REF!</v>
      </c>
      <c r="F392" s="210"/>
    </row>
    <row r="393" spans="1:6" hidden="1" x14ac:dyDescent="0.25">
      <c r="A393" s="210"/>
      <c r="B393" s="209" t="s">
        <v>422</v>
      </c>
      <c r="C393" s="209" t="s">
        <v>428</v>
      </c>
      <c r="D393" s="261"/>
      <c r="E393" s="261" t="e">
        <f>SUM(#REF!)</f>
        <v>#REF!</v>
      </c>
      <c r="F393" s="210"/>
    </row>
    <row r="394" spans="1:6" hidden="1" x14ac:dyDescent="0.25">
      <c r="A394" s="210"/>
      <c r="B394" s="209" t="s">
        <v>422</v>
      </c>
      <c r="C394" s="209" t="s">
        <v>429</v>
      </c>
      <c r="D394" s="261"/>
      <c r="E394" s="261" t="e">
        <f>SUM(#REF!)</f>
        <v>#REF!</v>
      </c>
      <c r="F394" s="210"/>
    </row>
    <row r="395" spans="1:6" hidden="1" x14ac:dyDescent="0.25">
      <c r="A395" s="210"/>
      <c r="B395" s="209" t="s">
        <v>422</v>
      </c>
      <c r="C395" s="209" t="s">
        <v>430</v>
      </c>
      <c r="D395" s="261"/>
      <c r="E395" s="261" t="e">
        <f>SUM(#REF!)</f>
        <v>#REF!</v>
      </c>
      <c r="F395" s="210"/>
    </row>
    <row r="396" spans="1:6" hidden="1" x14ac:dyDescent="0.25">
      <c r="A396" s="210"/>
      <c r="B396" s="209" t="s">
        <v>422</v>
      </c>
      <c r="C396" s="209" t="s">
        <v>431</v>
      </c>
      <c r="D396" s="261"/>
      <c r="E396" s="261" t="e">
        <f>SUM(#REF!)</f>
        <v>#REF!</v>
      </c>
      <c r="F396" s="210"/>
    </row>
    <row r="397" spans="1:6" hidden="1" x14ac:dyDescent="0.25">
      <c r="A397" s="210"/>
      <c r="B397" s="209" t="s">
        <v>422</v>
      </c>
      <c r="C397" s="209" t="s">
        <v>432</v>
      </c>
      <c r="D397" s="261"/>
      <c r="E397" s="261" t="e">
        <f>SUM(#REF!)</f>
        <v>#REF!</v>
      </c>
      <c r="F397" s="210"/>
    </row>
    <row r="398" spans="1:6" hidden="1" x14ac:dyDescent="0.25">
      <c r="A398" s="210"/>
      <c r="B398" s="209" t="s">
        <v>422</v>
      </c>
      <c r="C398" s="209" t="s">
        <v>433</v>
      </c>
      <c r="D398" s="261"/>
      <c r="E398" s="261" t="e">
        <f>SUM(#REF!)</f>
        <v>#REF!</v>
      </c>
      <c r="F398" s="210"/>
    </row>
    <row r="399" spans="1:6" hidden="1" x14ac:dyDescent="0.25">
      <c r="A399" s="210"/>
      <c r="B399" s="209" t="s">
        <v>422</v>
      </c>
      <c r="C399" s="209" t="s">
        <v>434</v>
      </c>
      <c r="D399" s="261"/>
      <c r="E399" s="261" t="e">
        <f>SUM(#REF!)</f>
        <v>#REF!</v>
      </c>
      <c r="F399" s="210"/>
    </row>
    <row r="400" spans="1:6" hidden="1" x14ac:dyDescent="0.25">
      <c r="A400" s="210"/>
      <c r="B400" s="209" t="s">
        <v>422</v>
      </c>
      <c r="C400" s="209" t="s">
        <v>435</v>
      </c>
      <c r="D400" s="261"/>
      <c r="E400" s="261" t="e">
        <f>SUM(#REF!)</f>
        <v>#REF!</v>
      </c>
      <c r="F400" s="210"/>
    </row>
    <row r="401" spans="1:6" hidden="1" x14ac:dyDescent="0.25">
      <c r="A401" s="210"/>
      <c r="B401" s="209" t="s">
        <v>422</v>
      </c>
      <c r="C401" s="209" t="s">
        <v>436</v>
      </c>
      <c r="D401" s="261"/>
      <c r="E401" s="261" t="e">
        <f>SUM(#REF!)</f>
        <v>#REF!</v>
      </c>
      <c r="F401" s="210"/>
    </row>
    <row r="402" spans="1:6" hidden="1" x14ac:dyDescent="0.25">
      <c r="A402" s="210"/>
      <c r="B402" s="209" t="s">
        <v>422</v>
      </c>
      <c r="C402" s="209" t="s">
        <v>437</v>
      </c>
      <c r="D402" s="261"/>
      <c r="E402" s="261" t="e">
        <f>SUM(#REF!)</f>
        <v>#REF!</v>
      </c>
      <c r="F402" s="210"/>
    </row>
    <row r="403" spans="1:6" hidden="1" x14ac:dyDescent="0.25">
      <c r="A403" s="210"/>
      <c r="B403" s="209" t="s">
        <v>422</v>
      </c>
      <c r="C403" s="209" t="s">
        <v>438</v>
      </c>
      <c r="D403" s="261"/>
      <c r="E403" s="261" t="e">
        <f>SUM(#REF!)</f>
        <v>#REF!</v>
      </c>
      <c r="F403" s="210"/>
    </row>
    <row r="404" spans="1:6" hidden="1" x14ac:dyDescent="0.25">
      <c r="A404" s="210"/>
      <c r="B404" s="209" t="s">
        <v>422</v>
      </c>
      <c r="C404" s="209" t="s">
        <v>439</v>
      </c>
      <c r="D404" s="261"/>
      <c r="E404" s="261" t="e">
        <f>SUM(#REF!)</f>
        <v>#REF!</v>
      </c>
      <c r="F404" s="210"/>
    </row>
    <row r="405" spans="1:6" hidden="1" x14ac:dyDescent="0.25">
      <c r="A405" s="210"/>
      <c r="B405" s="209" t="s">
        <v>422</v>
      </c>
      <c r="C405" s="209" t="s">
        <v>440</v>
      </c>
      <c r="D405" s="261"/>
      <c r="E405" s="261" t="e">
        <f>SUM(#REF!)</f>
        <v>#REF!</v>
      </c>
      <c r="F405" s="210"/>
    </row>
    <row r="406" spans="1:6" hidden="1" x14ac:dyDescent="0.25">
      <c r="A406" s="210"/>
      <c r="B406" s="209" t="s">
        <v>422</v>
      </c>
      <c r="C406" s="209" t="s">
        <v>441</v>
      </c>
      <c r="D406" s="261"/>
      <c r="E406" s="261" t="e">
        <f>SUM(#REF!)</f>
        <v>#REF!</v>
      </c>
      <c r="F406" s="210"/>
    </row>
    <row r="407" spans="1:6" x14ac:dyDescent="0.25">
      <c r="A407" s="210"/>
      <c r="D407" s="261"/>
      <c r="E407" s="261"/>
      <c r="F407" s="210"/>
    </row>
    <row r="408" spans="1:6" x14ac:dyDescent="0.25">
      <c r="A408" s="210"/>
      <c r="B408" s="263" t="s">
        <v>442</v>
      </c>
      <c r="C408" s="263" t="s">
        <v>443</v>
      </c>
      <c r="D408" s="262"/>
      <c r="E408" s="262">
        <v>200000</v>
      </c>
      <c r="F408" s="210"/>
    </row>
    <row r="409" spans="1:6" ht="16.5" hidden="1" customHeight="1" x14ac:dyDescent="0.25">
      <c r="A409" s="210"/>
      <c r="B409" s="209" t="s">
        <v>442</v>
      </c>
      <c r="C409" s="209" t="s">
        <v>34</v>
      </c>
      <c r="D409" s="261"/>
      <c r="E409" s="261" t="e">
        <f>SUM(#REF!)</f>
        <v>#REF!</v>
      </c>
      <c r="F409" s="210"/>
    </row>
    <row r="410" spans="1:6" ht="16.5" hidden="1" customHeight="1" x14ac:dyDescent="0.25">
      <c r="A410" s="210"/>
      <c r="B410" s="209" t="s">
        <v>442</v>
      </c>
      <c r="C410" s="209" t="s">
        <v>444</v>
      </c>
      <c r="D410" s="261"/>
      <c r="E410" s="261" t="e">
        <f>SUM(#REF!)</f>
        <v>#REF!</v>
      </c>
      <c r="F410" s="210"/>
    </row>
    <row r="411" spans="1:6" ht="16.5" hidden="1" customHeight="1" x14ac:dyDescent="0.25">
      <c r="A411" s="210"/>
      <c r="B411" s="209" t="s">
        <v>442</v>
      </c>
      <c r="C411" s="209" t="s">
        <v>445</v>
      </c>
      <c r="D411" s="261"/>
      <c r="E411" s="261" t="e">
        <f>SUM(#REF!)</f>
        <v>#REF!</v>
      </c>
      <c r="F411" s="210"/>
    </row>
    <row r="412" spans="1:6" ht="16.5" hidden="1" customHeight="1" x14ac:dyDescent="0.25">
      <c r="A412" s="210"/>
      <c r="B412" s="209" t="s">
        <v>442</v>
      </c>
      <c r="C412" s="209" t="s">
        <v>446</v>
      </c>
      <c r="D412" s="261"/>
      <c r="E412" s="261" t="e">
        <f>SUM(#REF!)</f>
        <v>#REF!</v>
      </c>
      <c r="F412" s="210"/>
    </row>
    <row r="413" spans="1:6" ht="16.5" hidden="1" customHeight="1" x14ac:dyDescent="0.25">
      <c r="A413" s="210"/>
      <c r="B413" s="209" t="s">
        <v>442</v>
      </c>
      <c r="C413" s="209" t="s">
        <v>447</v>
      </c>
      <c r="D413" s="261"/>
      <c r="E413" s="261" t="e">
        <f>SUM(#REF!)</f>
        <v>#REF!</v>
      </c>
      <c r="F413" s="210"/>
    </row>
    <row r="414" spans="1:6" ht="16.5" hidden="1" customHeight="1" x14ac:dyDescent="0.25">
      <c r="A414" s="210"/>
      <c r="B414" s="209" t="s">
        <v>442</v>
      </c>
      <c r="C414" s="209" t="s">
        <v>448</v>
      </c>
      <c r="D414" s="261"/>
      <c r="E414" s="261" t="e">
        <f>SUM(#REF!)</f>
        <v>#REF!</v>
      </c>
      <c r="F414" s="210"/>
    </row>
    <row r="415" spans="1:6" ht="16.5" hidden="1" customHeight="1" x14ac:dyDescent="0.25">
      <c r="A415" s="210"/>
      <c r="B415" s="209" t="s">
        <v>442</v>
      </c>
      <c r="C415" s="209" t="s">
        <v>449</v>
      </c>
      <c r="D415" s="261"/>
      <c r="E415" s="261" t="e">
        <f>SUM(#REF!)</f>
        <v>#REF!</v>
      </c>
      <c r="F415" s="210"/>
    </row>
    <row r="416" spans="1:6" ht="16.5" hidden="1" customHeight="1" x14ac:dyDescent="0.25">
      <c r="A416" s="210"/>
      <c r="B416" s="209" t="s">
        <v>442</v>
      </c>
      <c r="C416" s="209" t="s">
        <v>450</v>
      </c>
      <c r="D416" s="261"/>
      <c r="E416" s="261" t="e">
        <f>SUM(#REF!)</f>
        <v>#REF!</v>
      </c>
      <c r="F416" s="210"/>
    </row>
    <row r="417" spans="1:6" ht="16.5" hidden="1" customHeight="1" x14ac:dyDescent="0.25">
      <c r="A417" s="210"/>
      <c r="B417" s="209" t="s">
        <v>442</v>
      </c>
      <c r="C417" s="209" t="s">
        <v>451</v>
      </c>
      <c r="D417" s="261"/>
      <c r="E417" s="261" t="e">
        <f>SUM(#REF!)</f>
        <v>#REF!</v>
      </c>
      <c r="F417" s="210"/>
    </row>
    <row r="418" spans="1:6" ht="16.5" hidden="1" customHeight="1" x14ac:dyDescent="0.25">
      <c r="A418" s="210"/>
      <c r="B418" s="209" t="s">
        <v>442</v>
      </c>
      <c r="C418" s="209" t="s">
        <v>452</v>
      </c>
      <c r="D418" s="261"/>
      <c r="E418" s="261" t="e">
        <f>SUM(#REF!)</f>
        <v>#REF!</v>
      </c>
      <c r="F418" s="210"/>
    </row>
    <row r="419" spans="1:6" ht="16.5" hidden="1" customHeight="1" x14ac:dyDescent="0.25">
      <c r="A419" s="210"/>
      <c r="B419" s="209" t="s">
        <v>442</v>
      </c>
      <c r="C419" s="209" t="s">
        <v>453</v>
      </c>
      <c r="D419" s="261"/>
      <c r="E419" s="261" t="e">
        <f>SUM(#REF!)</f>
        <v>#REF!</v>
      </c>
      <c r="F419" s="210"/>
    </row>
    <row r="420" spans="1:6" ht="16.5" hidden="1" customHeight="1" x14ac:dyDescent="0.25">
      <c r="A420" s="210"/>
      <c r="B420" s="209" t="s">
        <v>442</v>
      </c>
      <c r="C420" s="209" t="s">
        <v>454</v>
      </c>
      <c r="D420" s="261"/>
      <c r="E420" s="261" t="e">
        <f>SUM(#REF!)</f>
        <v>#REF!</v>
      </c>
      <c r="F420" s="210"/>
    </row>
    <row r="421" spans="1:6" ht="16.5" hidden="1" customHeight="1" x14ac:dyDescent="0.25">
      <c r="A421" s="210"/>
      <c r="B421" s="209" t="s">
        <v>442</v>
      </c>
      <c r="C421" s="209" t="s">
        <v>455</v>
      </c>
      <c r="D421" s="261"/>
      <c r="E421" s="261" t="e">
        <f>SUM(#REF!)</f>
        <v>#REF!</v>
      </c>
      <c r="F421" s="210"/>
    </row>
    <row r="422" spans="1:6" ht="16.5" hidden="1" customHeight="1" x14ac:dyDescent="0.25">
      <c r="A422" s="210"/>
      <c r="B422" s="209" t="s">
        <v>442</v>
      </c>
      <c r="C422" s="209" t="s">
        <v>456</v>
      </c>
      <c r="D422" s="261"/>
      <c r="E422" s="261" t="e">
        <f>SUM(#REF!)</f>
        <v>#REF!</v>
      </c>
      <c r="F422" s="210"/>
    </row>
    <row r="423" spans="1:6" ht="16.5" hidden="1" customHeight="1" x14ac:dyDescent="0.25">
      <c r="A423" s="210"/>
      <c r="B423" s="209" t="s">
        <v>442</v>
      </c>
      <c r="C423" s="209" t="s">
        <v>457</v>
      </c>
      <c r="D423" s="261"/>
      <c r="E423" s="261" t="e">
        <f>SUM(#REF!)</f>
        <v>#REF!</v>
      </c>
      <c r="F423" s="210"/>
    </row>
    <row r="424" spans="1:6" hidden="1" x14ac:dyDescent="0.25">
      <c r="A424" s="210"/>
      <c r="B424" s="209" t="s">
        <v>442</v>
      </c>
      <c r="C424" s="209" t="s">
        <v>458</v>
      </c>
      <c r="D424" s="261"/>
      <c r="E424" s="261" t="e">
        <f>SUM(#REF!)</f>
        <v>#REF!</v>
      </c>
      <c r="F424" s="210"/>
    </row>
    <row r="425" spans="1:6" x14ac:dyDescent="0.25">
      <c r="A425" s="210"/>
      <c r="D425" s="261"/>
      <c r="E425" s="261"/>
      <c r="F425" s="210"/>
    </row>
    <row r="426" spans="1:6" x14ac:dyDescent="0.25">
      <c r="A426" s="210"/>
      <c r="B426" s="263" t="s">
        <v>442</v>
      </c>
      <c r="C426" s="263" t="s">
        <v>459</v>
      </c>
      <c r="D426" s="262"/>
      <c r="E426" s="262">
        <v>200000</v>
      </c>
      <c r="F426" s="210"/>
    </row>
    <row r="427" spans="1:6" hidden="1" x14ac:dyDescent="0.25">
      <c r="A427" s="210"/>
      <c r="B427" s="209" t="s">
        <v>442</v>
      </c>
      <c r="C427" s="209" t="s">
        <v>34</v>
      </c>
      <c r="D427" s="261"/>
      <c r="E427" s="261" t="e">
        <f>SUM(#REF!)</f>
        <v>#REF!</v>
      </c>
      <c r="F427" s="210"/>
    </row>
    <row r="428" spans="1:6" hidden="1" x14ac:dyDescent="0.25">
      <c r="A428" s="210"/>
      <c r="B428" s="209" t="s">
        <v>442</v>
      </c>
      <c r="C428" s="209" t="s">
        <v>460</v>
      </c>
      <c r="D428" s="261"/>
      <c r="E428" s="261" t="e">
        <f>SUM(#REF!)</f>
        <v>#REF!</v>
      </c>
      <c r="F428" s="210"/>
    </row>
    <row r="429" spans="1:6" hidden="1" x14ac:dyDescent="0.25">
      <c r="A429" s="210"/>
      <c r="B429" s="209" t="s">
        <v>442</v>
      </c>
      <c r="C429" s="209" t="s">
        <v>461</v>
      </c>
      <c r="D429" s="261"/>
      <c r="E429" s="261" t="e">
        <f>SUM(#REF!)</f>
        <v>#REF!</v>
      </c>
      <c r="F429" s="210"/>
    </row>
    <row r="430" spans="1:6" hidden="1" x14ac:dyDescent="0.25">
      <c r="A430" s="210"/>
      <c r="B430" s="209" t="s">
        <v>442</v>
      </c>
      <c r="C430" s="209" t="s">
        <v>462</v>
      </c>
      <c r="D430" s="261"/>
      <c r="E430" s="261" t="e">
        <f>SUM(#REF!)</f>
        <v>#REF!</v>
      </c>
      <c r="F430" s="210"/>
    </row>
    <row r="431" spans="1:6" hidden="1" x14ac:dyDescent="0.25">
      <c r="A431" s="210"/>
      <c r="B431" s="209" t="s">
        <v>442</v>
      </c>
      <c r="C431" s="209" t="s">
        <v>463</v>
      </c>
      <c r="D431" s="261"/>
      <c r="E431" s="261" t="e">
        <f>SUM(#REF!)</f>
        <v>#REF!</v>
      </c>
      <c r="F431" s="210"/>
    </row>
    <row r="432" spans="1:6" hidden="1" x14ac:dyDescent="0.25">
      <c r="A432" s="210"/>
      <c r="B432" s="209" t="s">
        <v>442</v>
      </c>
      <c r="C432" s="209" t="s">
        <v>464</v>
      </c>
      <c r="D432" s="261"/>
      <c r="E432" s="261" t="e">
        <f>SUM(#REF!)</f>
        <v>#REF!</v>
      </c>
      <c r="F432" s="210"/>
    </row>
    <row r="433" spans="1:6" hidden="1" x14ac:dyDescent="0.25">
      <c r="A433" s="210"/>
      <c r="B433" s="209" t="s">
        <v>442</v>
      </c>
      <c r="C433" s="209" t="s">
        <v>465</v>
      </c>
      <c r="D433" s="261"/>
      <c r="E433" s="261" t="e">
        <f>SUM(#REF!)</f>
        <v>#REF!</v>
      </c>
      <c r="F433" s="210"/>
    </row>
    <row r="434" spans="1:6" hidden="1" x14ac:dyDescent="0.25">
      <c r="A434" s="210"/>
      <c r="B434" s="209" t="s">
        <v>442</v>
      </c>
      <c r="C434" s="209" t="s">
        <v>466</v>
      </c>
      <c r="D434" s="261"/>
      <c r="E434" s="261" t="e">
        <f>SUM(#REF!)</f>
        <v>#REF!</v>
      </c>
      <c r="F434" s="210"/>
    </row>
    <row r="435" spans="1:6" x14ac:dyDescent="0.25">
      <c r="A435" s="210"/>
      <c r="D435" s="261"/>
      <c r="E435" s="261"/>
      <c r="F435" s="210"/>
    </row>
    <row r="436" spans="1:6" x14ac:dyDescent="0.25">
      <c r="A436" s="210"/>
      <c r="B436" s="263" t="s">
        <v>467</v>
      </c>
      <c r="C436" s="263" t="s">
        <v>468</v>
      </c>
      <c r="D436" s="262"/>
      <c r="E436" s="262">
        <v>200000</v>
      </c>
      <c r="F436" s="210"/>
    </row>
    <row r="437" spans="1:6" hidden="1" x14ac:dyDescent="0.25">
      <c r="A437" s="210"/>
      <c r="B437" s="209" t="s">
        <v>467</v>
      </c>
      <c r="C437" s="209" t="s">
        <v>34</v>
      </c>
      <c r="D437" s="261"/>
      <c r="E437" s="261" t="e">
        <f>SUM(#REF!)</f>
        <v>#REF!</v>
      </c>
      <c r="F437" s="210"/>
    </row>
    <row r="438" spans="1:6" hidden="1" x14ac:dyDescent="0.25">
      <c r="A438" s="210"/>
      <c r="B438" s="209" t="s">
        <v>467</v>
      </c>
      <c r="C438" s="209" t="s">
        <v>469</v>
      </c>
      <c r="D438" s="261"/>
      <c r="E438" s="261" t="e">
        <f>SUM(#REF!)</f>
        <v>#REF!</v>
      </c>
      <c r="F438" s="210"/>
    </row>
    <row r="439" spans="1:6" hidden="1" x14ac:dyDescent="0.25">
      <c r="A439" s="210"/>
      <c r="B439" s="209" t="s">
        <v>467</v>
      </c>
      <c r="C439" s="209" t="s">
        <v>470</v>
      </c>
      <c r="D439" s="261"/>
      <c r="E439" s="261" t="e">
        <f>SUM(#REF!)</f>
        <v>#REF!</v>
      </c>
      <c r="F439" s="210"/>
    </row>
    <row r="440" spans="1:6" hidden="1" x14ac:dyDescent="0.25">
      <c r="A440" s="210"/>
      <c r="B440" s="209" t="s">
        <v>467</v>
      </c>
      <c r="C440" s="209" t="s">
        <v>471</v>
      </c>
      <c r="D440" s="261"/>
      <c r="E440" s="261" t="e">
        <f>SUM(#REF!)</f>
        <v>#REF!</v>
      </c>
      <c r="F440" s="210"/>
    </row>
    <row r="441" spans="1:6" hidden="1" x14ac:dyDescent="0.25">
      <c r="A441" s="210"/>
      <c r="B441" s="209" t="s">
        <v>467</v>
      </c>
      <c r="C441" s="209" t="s">
        <v>472</v>
      </c>
      <c r="D441" s="261"/>
      <c r="E441" s="261" t="e">
        <f>SUM(#REF!)</f>
        <v>#REF!</v>
      </c>
      <c r="F441" s="210"/>
    </row>
    <row r="442" spans="1:6" hidden="1" x14ac:dyDescent="0.25">
      <c r="A442" s="210"/>
      <c r="B442" s="209" t="s">
        <v>467</v>
      </c>
      <c r="C442" s="209" t="s">
        <v>473</v>
      </c>
      <c r="D442" s="261"/>
      <c r="E442" s="261" t="e">
        <f>SUM(#REF!)</f>
        <v>#REF!</v>
      </c>
      <c r="F442" s="210"/>
    </row>
    <row r="443" spans="1:6" hidden="1" x14ac:dyDescent="0.25">
      <c r="A443" s="210"/>
      <c r="B443" s="209" t="s">
        <v>467</v>
      </c>
      <c r="C443" s="209" t="s">
        <v>474</v>
      </c>
      <c r="D443" s="261"/>
      <c r="E443" s="261" t="e">
        <f>SUM(#REF!)</f>
        <v>#REF!</v>
      </c>
      <c r="F443" s="210"/>
    </row>
    <row r="444" spans="1:6" hidden="1" x14ac:dyDescent="0.25">
      <c r="A444" s="210"/>
      <c r="B444" s="209" t="s">
        <v>467</v>
      </c>
      <c r="C444" s="209" t="s">
        <v>475</v>
      </c>
      <c r="D444" s="261"/>
      <c r="E444" s="261" t="e">
        <f>SUM(#REF!)</f>
        <v>#REF!</v>
      </c>
      <c r="F444" s="210"/>
    </row>
    <row r="445" spans="1:6" hidden="1" x14ac:dyDescent="0.25">
      <c r="A445" s="210"/>
      <c r="B445" s="209" t="s">
        <v>467</v>
      </c>
      <c r="C445" s="209" t="s">
        <v>476</v>
      </c>
      <c r="D445" s="261"/>
      <c r="E445" s="261" t="e">
        <f>SUM(#REF!)</f>
        <v>#REF!</v>
      </c>
      <c r="F445" s="210"/>
    </row>
    <row r="446" spans="1:6" hidden="1" x14ac:dyDescent="0.25">
      <c r="A446" s="210"/>
      <c r="B446" s="209" t="s">
        <v>467</v>
      </c>
      <c r="C446" s="209" t="s">
        <v>477</v>
      </c>
      <c r="D446" s="261"/>
      <c r="E446" s="261" t="e">
        <f>SUM(#REF!)</f>
        <v>#REF!</v>
      </c>
      <c r="F446" s="210"/>
    </row>
    <row r="447" spans="1:6" hidden="1" x14ac:dyDescent="0.25">
      <c r="A447" s="210"/>
      <c r="B447" s="209" t="s">
        <v>467</v>
      </c>
      <c r="C447" s="209" t="s">
        <v>478</v>
      </c>
      <c r="D447" s="261"/>
      <c r="E447" s="261" t="e">
        <f>SUM(#REF!)</f>
        <v>#REF!</v>
      </c>
      <c r="F447" s="210"/>
    </row>
    <row r="448" spans="1:6" hidden="1" x14ac:dyDescent="0.25">
      <c r="A448" s="210"/>
      <c r="B448" s="209" t="s">
        <v>467</v>
      </c>
      <c r="C448" s="209" t="s">
        <v>479</v>
      </c>
      <c r="D448" s="261"/>
      <c r="E448" s="261" t="e">
        <f>SUM(#REF!)</f>
        <v>#REF!</v>
      </c>
      <c r="F448" s="210"/>
    </row>
    <row r="449" spans="1:6" hidden="1" x14ac:dyDescent="0.25">
      <c r="A449" s="210"/>
      <c r="B449" s="209" t="s">
        <v>467</v>
      </c>
      <c r="C449" s="209" t="s">
        <v>480</v>
      </c>
      <c r="D449" s="261"/>
      <c r="E449" s="261" t="e">
        <f>SUM(#REF!)</f>
        <v>#REF!</v>
      </c>
      <c r="F449" s="210"/>
    </row>
    <row r="450" spans="1:6" hidden="1" x14ac:dyDescent="0.25">
      <c r="A450" s="210"/>
      <c r="B450" s="209" t="s">
        <v>467</v>
      </c>
      <c r="C450" s="209" t="s">
        <v>481</v>
      </c>
      <c r="D450" s="261"/>
      <c r="E450" s="261" t="e">
        <f>SUM(#REF!)</f>
        <v>#REF!</v>
      </c>
      <c r="F450" s="210"/>
    </row>
    <row r="451" spans="1:6" hidden="1" x14ac:dyDescent="0.25">
      <c r="A451" s="210"/>
      <c r="B451" s="209" t="s">
        <v>467</v>
      </c>
      <c r="C451" s="209" t="s">
        <v>482</v>
      </c>
      <c r="D451" s="261"/>
      <c r="E451" s="261" t="e">
        <f>SUM(#REF!)</f>
        <v>#REF!</v>
      </c>
      <c r="F451" s="210"/>
    </row>
    <row r="452" spans="1:6" hidden="1" x14ac:dyDescent="0.25">
      <c r="A452" s="210"/>
      <c r="B452" s="209" t="s">
        <v>467</v>
      </c>
      <c r="C452" s="209" t="s">
        <v>483</v>
      </c>
      <c r="D452" s="261"/>
      <c r="E452" s="261" t="e">
        <f>SUM(#REF!)</f>
        <v>#REF!</v>
      </c>
      <c r="F452" s="210"/>
    </row>
    <row r="453" spans="1:6" hidden="1" x14ac:dyDescent="0.25">
      <c r="A453" s="210"/>
      <c r="B453" s="209" t="s">
        <v>467</v>
      </c>
      <c r="C453" s="209" t="s">
        <v>484</v>
      </c>
      <c r="D453" s="261"/>
      <c r="E453" s="261" t="e">
        <f>SUM(#REF!)</f>
        <v>#REF!</v>
      </c>
      <c r="F453" s="210"/>
    </row>
    <row r="454" spans="1:6" hidden="1" x14ac:dyDescent="0.25">
      <c r="A454" s="210"/>
      <c r="B454" s="209" t="s">
        <v>467</v>
      </c>
      <c r="C454" s="209" t="s">
        <v>485</v>
      </c>
      <c r="D454" s="261"/>
      <c r="E454" s="261" t="e">
        <f>SUM(#REF!)</f>
        <v>#REF!</v>
      </c>
      <c r="F454" s="210"/>
    </row>
    <row r="455" spans="1:6" hidden="1" x14ac:dyDescent="0.25">
      <c r="A455" s="210"/>
      <c r="B455" s="209" t="s">
        <v>467</v>
      </c>
      <c r="C455" s="209" t="s">
        <v>486</v>
      </c>
      <c r="D455" s="261"/>
      <c r="E455" s="261" t="e">
        <f>SUM(#REF!)</f>
        <v>#REF!</v>
      </c>
      <c r="F455" s="210"/>
    </row>
    <row r="456" spans="1:6" hidden="1" x14ac:dyDescent="0.25">
      <c r="A456" s="210"/>
      <c r="B456" s="209" t="s">
        <v>467</v>
      </c>
      <c r="C456" s="209" t="s">
        <v>487</v>
      </c>
      <c r="D456" s="261"/>
      <c r="E456" s="261" t="e">
        <f>SUM(#REF!)</f>
        <v>#REF!</v>
      </c>
      <c r="F456" s="210"/>
    </row>
    <row r="457" spans="1:6" hidden="1" x14ac:dyDescent="0.25">
      <c r="A457" s="210"/>
      <c r="B457" s="209" t="s">
        <v>467</v>
      </c>
      <c r="C457" s="209" t="s">
        <v>488</v>
      </c>
      <c r="D457" s="261"/>
      <c r="E457" s="261" t="e">
        <f>SUM(#REF!)</f>
        <v>#REF!</v>
      </c>
      <c r="F457" s="210"/>
    </row>
    <row r="458" spans="1:6" x14ac:dyDescent="0.25">
      <c r="A458" s="210"/>
      <c r="D458" s="261"/>
      <c r="E458" s="261"/>
      <c r="F458" s="210"/>
    </row>
    <row r="459" spans="1:6" x14ac:dyDescent="0.25">
      <c r="A459" s="210"/>
      <c r="B459" s="263" t="s">
        <v>489</v>
      </c>
      <c r="C459" s="263" t="s">
        <v>490</v>
      </c>
      <c r="D459" s="262"/>
      <c r="E459" s="262">
        <v>200000</v>
      </c>
      <c r="F459" s="210"/>
    </row>
    <row r="460" spans="1:6" hidden="1" x14ac:dyDescent="0.25">
      <c r="A460" s="210"/>
      <c r="B460" s="209" t="s">
        <v>489</v>
      </c>
      <c r="C460" s="209" t="s">
        <v>34</v>
      </c>
      <c r="D460" s="261"/>
      <c r="E460" s="261" t="e">
        <f>SUM(#REF!)</f>
        <v>#REF!</v>
      </c>
      <c r="F460" s="210"/>
    </row>
    <row r="461" spans="1:6" hidden="1" x14ac:dyDescent="0.25">
      <c r="A461" s="210"/>
      <c r="B461" s="209" t="s">
        <v>489</v>
      </c>
      <c r="C461" s="209" t="s">
        <v>491</v>
      </c>
      <c r="D461" s="261"/>
      <c r="E461" s="261" t="e">
        <f>SUM(#REF!)</f>
        <v>#REF!</v>
      </c>
      <c r="F461" s="210"/>
    </row>
    <row r="462" spans="1:6" hidden="1" x14ac:dyDescent="0.25">
      <c r="A462" s="210"/>
      <c r="B462" s="209" t="s">
        <v>489</v>
      </c>
      <c r="C462" s="209" t="s">
        <v>492</v>
      </c>
      <c r="D462" s="261"/>
      <c r="E462" s="261" t="e">
        <f>SUM(#REF!)</f>
        <v>#REF!</v>
      </c>
      <c r="F462" s="210"/>
    </row>
    <row r="463" spans="1:6" hidden="1" x14ac:dyDescent="0.25">
      <c r="A463" s="210"/>
      <c r="B463" s="209" t="s">
        <v>489</v>
      </c>
      <c r="C463" s="209" t="s">
        <v>493</v>
      </c>
      <c r="D463" s="261"/>
      <c r="E463" s="261" t="e">
        <f>SUM(#REF!)</f>
        <v>#REF!</v>
      </c>
      <c r="F463" s="210"/>
    </row>
    <row r="464" spans="1:6" hidden="1" x14ac:dyDescent="0.25">
      <c r="A464" s="210"/>
      <c r="B464" s="209" t="s">
        <v>489</v>
      </c>
      <c r="C464" s="209" t="s">
        <v>494</v>
      </c>
      <c r="D464" s="261"/>
      <c r="E464" s="261" t="e">
        <f>SUM(#REF!)</f>
        <v>#REF!</v>
      </c>
      <c r="F464" s="210"/>
    </row>
    <row r="465" spans="1:6" hidden="1" x14ac:dyDescent="0.25">
      <c r="A465" s="210"/>
      <c r="B465" s="209" t="s">
        <v>489</v>
      </c>
      <c r="C465" s="209" t="s">
        <v>495</v>
      </c>
      <c r="D465" s="261"/>
      <c r="E465" s="261" t="e">
        <f>SUM(#REF!)</f>
        <v>#REF!</v>
      </c>
      <c r="F465" s="210"/>
    </row>
    <row r="466" spans="1:6" hidden="1" x14ac:dyDescent="0.25">
      <c r="A466" s="210"/>
      <c r="B466" s="209" t="s">
        <v>489</v>
      </c>
      <c r="C466" s="209" t="s">
        <v>496</v>
      </c>
      <c r="D466" s="261"/>
      <c r="E466" s="261" t="e">
        <f>SUM(#REF!)</f>
        <v>#REF!</v>
      </c>
      <c r="F466" s="210"/>
    </row>
    <row r="467" spans="1:6" hidden="1" x14ac:dyDescent="0.25">
      <c r="A467" s="210"/>
      <c r="B467" s="209" t="s">
        <v>489</v>
      </c>
      <c r="C467" s="209" t="s">
        <v>497</v>
      </c>
      <c r="D467" s="261"/>
      <c r="E467" s="261" t="e">
        <f>SUM(#REF!)</f>
        <v>#REF!</v>
      </c>
      <c r="F467" s="210"/>
    </row>
    <row r="468" spans="1:6" hidden="1" x14ac:dyDescent="0.25">
      <c r="A468" s="210"/>
      <c r="B468" s="209" t="s">
        <v>489</v>
      </c>
      <c r="C468" s="209" t="s">
        <v>498</v>
      </c>
      <c r="D468" s="261"/>
      <c r="E468" s="261" t="e">
        <f>SUM(#REF!)</f>
        <v>#REF!</v>
      </c>
      <c r="F468" s="210"/>
    </row>
    <row r="469" spans="1:6" hidden="1" x14ac:dyDescent="0.25">
      <c r="A469" s="210"/>
      <c r="B469" s="209" t="s">
        <v>489</v>
      </c>
      <c r="C469" s="209" t="s">
        <v>499</v>
      </c>
      <c r="D469" s="261"/>
      <c r="E469" s="261" t="e">
        <f>SUM(#REF!)</f>
        <v>#REF!</v>
      </c>
      <c r="F469" s="210"/>
    </row>
    <row r="470" spans="1:6" hidden="1" x14ac:dyDescent="0.25">
      <c r="A470" s="210"/>
      <c r="B470" s="209" t="s">
        <v>489</v>
      </c>
      <c r="C470" s="209" t="s">
        <v>500</v>
      </c>
      <c r="D470" s="261"/>
      <c r="E470" s="261" t="e">
        <f>SUM(#REF!)</f>
        <v>#REF!</v>
      </c>
      <c r="F470" s="210"/>
    </row>
    <row r="471" spans="1:6" hidden="1" x14ac:dyDescent="0.25">
      <c r="A471" s="210"/>
      <c r="B471" s="209" t="s">
        <v>489</v>
      </c>
      <c r="C471" s="209" t="s">
        <v>501</v>
      </c>
      <c r="D471" s="261"/>
      <c r="E471" s="261" t="e">
        <f>SUM(#REF!)</f>
        <v>#REF!</v>
      </c>
      <c r="F471" s="210"/>
    </row>
    <row r="472" spans="1:6" hidden="1" x14ac:dyDescent="0.25">
      <c r="A472" s="210"/>
      <c r="B472" s="209" t="s">
        <v>489</v>
      </c>
      <c r="C472" s="209" t="s">
        <v>502</v>
      </c>
      <c r="D472" s="261"/>
      <c r="E472" s="261" t="e">
        <f>SUM(#REF!)</f>
        <v>#REF!</v>
      </c>
      <c r="F472" s="210"/>
    </row>
    <row r="473" spans="1:6" hidden="1" x14ac:dyDescent="0.25">
      <c r="A473" s="210"/>
      <c r="B473" s="209" t="s">
        <v>489</v>
      </c>
      <c r="C473" s="209" t="s">
        <v>503</v>
      </c>
      <c r="D473" s="261"/>
      <c r="E473" s="261" t="e">
        <f>SUM(#REF!)</f>
        <v>#REF!</v>
      </c>
      <c r="F473" s="210"/>
    </row>
    <row r="474" spans="1:6" hidden="1" x14ac:dyDescent="0.25">
      <c r="A474" s="210"/>
      <c r="B474" s="209" t="s">
        <v>489</v>
      </c>
      <c r="C474" s="209" t="s">
        <v>504</v>
      </c>
      <c r="D474" s="261"/>
      <c r="E474" s="261" t="e">
        <f>SUM(#REF!)</f>
        <v>#REF!</v>
      </c>
      <c r="F474" s="210"/>
    </row>
    <row r="475" spans="1:6" hidden="1" x14ac:dyDescent="0.25">
      <c r="A475" s="210"/>
      <c r="B475" s="209" t="s">
        <v>489</v>
      </c>
      <c r="C475" s="209" t="s">
        <v>505</v>
      </c>
      <c r="D475" s="261"/>
      <c r="E475" s="261" t="e">
        <f>SUM(#REF!)</f>
        <v>#REF!</v>
      </c>
      <c r="F475" s="210"/>
    </row>
    <row r="476" spans="1:6" hidden="1" x14ac:dyDescent="0.25">
      <c r="A476" s="210"/>
      <c r="B476" s="209" t="s">
        <v>489</v>
      </c>
      <c r="C476" s="209" t="s">
        <v>506</v>
      </c>
      <c r="D476" s="261"/>
      <c r="E476" s="261" t="e">
        <f>SUM(#REF!)</f>
        <v>#REF!</v>
      </c>
      <c r="F476" s="210"/>
    </row>
    <row r="477" spans="1:6" hidden="1" x14ac:dyDescent="0.25">
      <c r="A477" s="210"/>
      <c r="B477" s="209" t="s">
        <v>489</v>
      </c>
      <c r="C477" s="209" t="s">
        <v>507</v>
      </c>
      <c r="D477" s="261"/>
      <c r="E477" s="261" t="e">
        <f>SUM(#REF!)</f>
        <v>#REF!</v>
      </c>
      <c r="F477" s="210"/>
    </row>
    <row r="478" spans="1:6" hidden="1" x14ac:dyDescent="0.25">
      <c r="A478" s="210"/>
      <c r="B478" s="209" t="s">
        <v>489</v>
      </c>
      <c r="C478" s="209" t="s">
        <v>508</v>
      </c>
      <c r="D478" s="261"/>
      <c r="E478" s="261" t="e">
        <f>SUM(#REF!)</f>
        <v>#REF!</v>
      </c>
      <c r="F478" s="210"/>
    </row>
    <row r="479" spans="1:6" hidden="1" x14ac:dyDescent="0.25">
      <c r="A479" s="210"/>
      <c r="B479" s="209" t="s">
        <v>489</v>
      </c>
      <c r="C479" s="209" t="s">
        <v>509</v>
      </c>
      <c r="D479" s="261"/>
      <c r="E479" s="261" t="e">
        <f>SUM(#REF!)</f>
        <v>#REF!</v>
      </c>
      <c r="F479" s="210"/>
    </row>
    <row r="480" spans="1:6" hidden="1" x14ac:dyDescent="0.25">
      <c r="A480" s="210"/>
      <c r="B480" s="209" t="s">
        <v>489</v>
      </c>
      <c r="C480" s="209" t="s">
        <v>510</v>
      </c>
      <c r="D480" s="261"/>
      <c r="E480" s="261" t="e">
        <f>SUM(#REF!)</f>
        <v>#REF!</v>
      </c>
      <c r="F480" s="210"/>
    </row>
    <row r="481" spans="1:6" hidden="1" x14ac:dyDescent="0.25">
      <c r="A481" s="210"/>
      <c r="B481" s="209" t="s">
        <v>489</v>
      </c>
      <c r="C481" s="209" t="s">
        <v>511</v>
      </c>
      <c r="D481" s="261"/>
      <c r="E481" s="261" t="e">
        <f>SUM(#REF!)</f>
        <v>#REF!</v>
      </c>
      <c r="F481" s="210"/>
    </row>
    <row r="482" spans="1:6" hidden="1" x14ac:dyDescent="0.25">
      <c r="A482" s="210"/>
      <c r="B482" s="209" t="s">
        <v>489</v>
      </c>
      <c r="C482" s="209" t="s">
        <v>512</v>
      </c>
      <c r="D482" s="261"/>
      <c r="E482" s="261" t="e">
        <f>SUM(#REF!)</f>
        <v>#REF!</v>
      </c>
      <c r="F482" s="210"/>
    </row>
    <row r="483" spans="1:6" hidden="1" x14ac:dyDescent="0.25">
      <c r="A483" s="210"/>
      <c r="B483" s="209" t="s">
        <v>489</v>
      </c>
      <c r="C483" s="209" t="s">
        <v>513</v>
      </c>
      <c r="D483" s="261"/>
      <c r="E483" s="261" t="e">
        <f>SUM(#REF!)</f>
        <v>#REF!</v>
      </c>
      <c r="F483" s="210"/>
    </row>
    <row r="484" spans="1:6" hidden="1" x14ac:dyDescent="0.25">
      <c r="A484" s="210"/>
      <c r="B484" s="209" t="s">
        <v>489</v>
      </c>
      <c r="C484" s="209" t="s">
        <v>514</v>
      </c>
      <c r="D484" s="261"/>
      <c r="E484" s="261" t="e">
        <f>SUM(#REF!)</f>
        <v>#REF!</v>
      </c>
      <c r="F484" s="210"/>
    </row>
    <row r="485" spans="1:6" hidden="1" x14ac:dyDescent="0.25">
      <c r="A485" s="210"/>
      <c r="B485" s="209" t="s">
        <v>489</v>
      </c>
      <c r="C485" s="209" t="s">
        <v>515</v>
      </c>
      <c r="D485" s="261"/>
      <c r="E485" s="261" t="e">
        <f>SUM(#REF!)</f>
        <v>#REF!</v>
      </c>
      <c r="F485" s="210"/>
    </row>
    <row r="486" spans="1:6" x14ac:dyDescent="0.25">
      <c r="A486" s="210"/>
      <c r="D486" s="261"/>
      <c r="E486" s="261"/>
      <c r="F486" s="210"/>
    </row>
    <row r="487" spans="1:6" x14ac:dyDescent="0.25">
      <c r="A487" s="210"/>
      <c r="B487" s="263" t="s">
        <v>516</v>
      </c>
      <c r="C487" s="263" t="s">
        <v>517</v>
      </c>
      <c r="D487" s="262"/>
      <c r="E487" s="262">
        <v>200000</v>
      </c>
      <c r="F487" s="210"/>
    </row>
    <row r="488" spans="1:6" hidden="1" x14ac:dyDescent="0.25">
      <c r="A488" s="210"/>
      <c r="B488" s="209" t="s">
        <v>516</v>
      </c>
      <c r="C488" s="209" t="s">
        <v>848</v>
      </c>
      <c r="D488" s="261"/>
      <c r="E488" s="261" t="e">
        <f>SUM(#REF!)</f>
        <v>#REF!</v>
      </c>
      <c r="F488" s="210"/>
    </row>
    <row r="489" spans="1:6" hidden="1" x14ac:dyDescent="0.25">
      <c r="A489" s="210"/>
      <c r="B489" s="209" t="s">
        <v>516</v>
      </c>
      <c r="C489" s="209" t="s">
        <v>518</v>
      </c>
      <c r="D489" s="261"/>
      <c r="E489" s="261" t="e">
        <f>SUM(#REF!)</f>
        <v>#REF!</v>
      </c>
      <c r="F489" s="210"/>
    </row>
    <row r="490" spans="1:6" hidden="1" x14ac:dyDescent="0.25">
      <c r="A490" s="210"/>
      <c r="B490" s="209" t="s">
        <v>516</v>
      </c>
      <c r="C490" s="209" t="s">
        <v>519</v>
      </c>
      <c r="D490" s="261"/>
      <c r="E490" s="261" t="e">
        <f>SUM(#REF!)</f>
        <v>#REF!</v>
      </c>
      <c r="F490" s="210"/>
    </row>
    <row r="491" spans="1:6" hidden="1" x14ac:dyDescent="0.25">
      <c r="A491" s="210"/>
      <c r="B491" s="209" t="s">
        <v>516</v>
      </c>
      <c r="C491" s="209" t="s">
        <v>520</v>
      </c>
      <c r="D491" s="261"/>
      <c r="E491" s="261" t="e">
        <f>SUM(#REF!)</f>
        <v>#REF!</v>
      </c>
      <c r="F491" s="210"/>
    </row>
    <row r="492" spans="1:6" hidden="1" x14ac:dyDescent="0.25">
      <c r="A492" s="210"/>
      <c r="B492" s="209" t="s">
        <v>516</v>
      </c>
      <c r="C492" s="209" t="s">
        <v>521</v>
      </c>
      <c r="D492" s="261"/>
      <c r="E492" s="261" t="e">
        <f>SUM(#REF!)</f>
        <v>#REF!</v>
      </c>
      <c r="F492" s="210"/>
    </row>
    <row r="493" spans="1:6" hidden="1" x14ac:dyDescent="0.25">
      <c r="A493" s="210"/>
      <c r="B493" s="209" t="s">
        <v>516</v>
      </c>
      <c r="C493" s="209" t="s">
        <v>522</v>
      </c>
      <c r="D493" s="261"/>
      <c r="E493" s="261" t="e">
        <f>SUM(#REF!)</f>
        <v>#REF!</v>
      </c>
      <c r="F493" s="210"/>
    </row>
    <row r="494" spans="1:6" hidden="1" x14ac:dyDescent="0.25">
      <c r="A494" s="210"/>
      <c r="B494" s="209" t="s">
        <v>516</v>
      </c>
      <c r="C494" s="209" t="s">
        <v>523</v>
      </c>
      <c r="D494" s="261"/>
      <c r="E494" s="261" t="e">
        <f>SUM(#REF!)</f>
        <v>#REF!</v>
      </c>
      <c r="F494" s="210"/>
    </row>
    <row r="495" spans="1:6" hidden="1" x14ac:dyDescent="0.25">
      <c r="A495" s="210"/>
      <c r="B495" s="209" t="s">
        <v>516</v>
      </c>
      <c r="C495" s="209" t="s">
        <v>524</v>
      </c>
      <c r="D495" s="261"/>
      <c r="E495" s="261" t="e">
        <f>SUM(#REF!)</f>
        <v>#REF!</v>
      </c>
      <c r="F495" s="210"/>
    </row>
    <row r="496" spans="1:6" hidden="1" x14ac:dyDescent="0.25">
      <c r="A496" s="210"/>
      <c r="B496" s="209" t="s">
        <v>516</v>
      </c>
      <c r="C496" s="209" t="s">
        <v>144</v>
      </c>
      <c r="D496" s="261"/>
      <c r="E496" s="261" t="e">
        <f>SUM(#REF!)</f>
        <v>#REF!</v>
      </c>
      <c r="F496" s="210"/>
    </row>
    <row r="497" spans="1:6" x14ac:dyDescent="0.25">
      <c r="A497" s="210"/>
      <c r="D497" s="261"/>
      <c r="E497" s="261"/>
      <c r="F497" s="210"/>
    </row>
    <row r="498" spans="1:6" x14ac:dyDescent="0.25">
      <c r="A498" s="210"/>
      <c r="B498" s="263" t="s">
        <v>516</v>
      </c>
      <c r="C498" s="263" t="s">
        <v>525</v>
      </c>
      <c r="D498" s="262"/>
      <c r="E498" s="262">
        <v>200000</v>
      </c>
      <c r="F498" s="210"/>
    </row>
    <row r="499" spans="1:6" hidden="1" x14ac:dyDescent="0.25">
      <c r="A499" s="210"/>
      <c r="B499" s="209" t="s">
        <v>516</v>
      </c>
      <c r="C499" s="209" t="s">
        <v>34</v>
      </c>
      <c r="D499" s="261"/>
      <c r="E499" s="261" t="e">
        <f>SUM(#REF!)</f>
        <v>#REF!</v>
      </c>
      <c r="F499" s="210"/>
    </row>
    <row r="500" spans="1:6" hidden="1" x14ac:dyDescent="0.25">
      <c r="A500" s="210"/>
      <c r="B500" s="209" t="s">
        <v>516</v>
      </c>
      <c r="C500" s="209" t="s">
        <v>526</v>
      </c>
      <c r="D500" s="261"/>
      <c r="E500" s="261" t="e">
        <f>SUM(#REF!)</f>
        <v>#REF!</v>
      </c>
      <c r="F500" s="210"/>
    </row>
    <row r="501" spans="1:6" hidden="1" x14ac:dyDescent="0.25">
      <c r="A501" s="210"/>
      <c r="B501" s="209" t="s">
        <v>516</v>
      </c>
      <c r="C501" s="209" t="s">
        <v>527</v>
      </c>
      <c r="D501" s="261"/>
      <c r="E501" s="261" t="e">
        <f>SUM(#REF!)</f>
        <v>#REF!</v>
      </c>
      <c r="F501" s="210"/>
    </row>
    <row r="502" spans="1:6" hidden="1" x14ac:dyDescent="0.25">
      <c r="A502" s="210"/>
      <c r="B502" s="209" t="s">
        <v>516</v>
      </c>
      <c r="C502" s="209" t="s">
        <v>528</v>
      </c>
      <c r="D502" s="261"/>
      <c r="E502" s="261" t="e">
        <f>SUM(#REF!)</f>
        <v>#REF!</v>
      </c>
      <c r="F502" s="210"/>
    </row>
    <row r="503" spans="1:6" hidden="1" x14ac:dyDescent="0.25">
      <c r="A503" s="210"/>
      <c r="B503" s="209" t="s">
        <v>516</v>
      </c>
      <c r="C503" s="209" t="s">
        <v>529</v>
      </c>
      <c r="D503" s="261"/>
      <c r="E503" s="261" t="e">
        <f>SUM(#REF!)</f>
        <v>#REF!</v>
      </c>
      <c r="F503" s="210"/>
    </row>
    <row r="504" spans="1:6" hidden="1" x14ac:dyDescent="0.25">
      <c r="A504" s="210"/>
      <c r="B504" s="209" t="s">
        <v>516</v>
      </c>
      <c r="C504" s="209" t="s">
        <v>530</v>
      </c>
      <c r="D504" s="261"/>
      <c r="E504" s="261" t="e">
        <f>SUM(#REF!)</f>
        <v>#REF!</v>
      </c>
      <c r="F504" s="210"/>
    </row>
    <row r="505" spans="1:6" hidden="1" x14ac:dyDescent="0.25">
      <c r="A505" s="210"/>
      <c r="B505" s="209" t="s">
        <v>516</v>
      </c>
      <c r="C505" s="209" t="s">
        <v>531</v>
      </c>
      <c r="D505" s="261"/>
      <c r="E505" s="261" t="e">
        <f>SUM(#REF!)</f>
        <v>#REF!</v>
      </c>
      <c r="F505" s="210"/>
    </row>
    <row r="506" spans="1:6" hidden="1" x14ac:dyDescent="0.25">
      <c r="A506" s="210"/>
      <c r="B506" s="209" t="s">
        <v>516</v>
      </c>
      <c r="C506" s="209" t="s">
        <v>532</v>
      </c>
      <c r="D506" s="261"/>
      <c r="E506" s="261" t="e">
        <f>SUM(#REF!)</f>
        <v>#REF!</v>
      </c>
      <c r="F506" s="210"/>
    </row>
    <row r="507" spans="1:6" hidden="1" x14ac:dyDescent="0.25">
      <c r="A507" s="210"/>
      <c r="B507" s="209" t="s">
        <v>516</v>
      </c>
      <c r="C507" s="209" t="s">
        <v>533</v>
      </c>
      <c r="D507" s="261"/>
      <c r="E507" s="261" t="e">
        <f>SUM(#REF!)</f>
        <v>#REF!</v>
      </c>
      <c r="F507" s="210"/>
    </row>
    <row r="508" spans="1:6" hidden="1" x14ac:dyDescent="0.25">
      <c r="A508" s="210"/>
      <c r="B508" s="209" t="s">
        <v>516</v>
      </c>
      <c r="C508" s="209" t="s">
        <v>534</v>
      </c>
      <c r="D508" s="261"/>
      <c r="E508" s="261" t="e">
        <f>SUM(#REF!)</f>
        <v>#REF!</v>
      </c>
      <c r="F508" s="210"/>
    </row>
    <row r="509" spans="1:6" hidden="1" x14ac:dyDescent="0.25">
      <c r="A509" s="210"/>
      <c r="B509" s="209" t="s">
        <v>516</v>
      </c>
      <c r="C509" s="209" t="s">
        <v>535</v>
      </c>
      <c r="D509" s="261"/>
      <c r="E509" s="261" t="e">
        <f>SUM(#REF!)</f>
        <v>#REF!</v>
      </c>
      <c r="F509" s="210"/>
    </row>
    <row r="510" spans="1:6" hidden="1" x14ac:dyDescent="0.25">
      <c r="A510" s="210"/>
      <c r="B510" s="209" t="s">
        <v>516</v>
      </c>
      <c r="C510" s="209" t="s">
        <v>536</v>
      </c>
      <c r="D510" s="261"/>
      <c r="E510" s="261" t="e">
        <f>SUM(#REF!)</f>
        <v>#REF!</v>
      </c>
      <c r="F510" s="210"/>
    </row>
    <row r="511" spans="1:6" hidden="1" x14ac:dyDescent="0.25">
      <c r="A511" s="210"/>
      <c r="B511" s="209" t="s">
        <v>516</v>
      </c>
      <c r="C511" s="209" t="s">
        <v>537</v>
      </c>
      <c r="D511" s="261"/>
      <c r="E511" s="261" t="e">
        <f>SUM(#REF!)</f>
        <v>#REF!</v>
      </c>
      <c r="F511" s="210"/>
    </row>
    <row r="512" spans="1:6" hidden="1" x14ac:dyDescent="0.25">
      <c r="A512" s="210"/>
      <c r="B512" s="209" t="s">
        <v>516</v>
      </c>
      <c r="C512" s="209" t="s">
        <v>538</v>
      </c>
      <c r="D512" s="261"/>
      <c r="E512" s="261" t="e">
        <f>SUM(#REF!)</f>
        <v>#REF!</v>
      </c>
      <c r="F512" s="210"/>
    </row>
    <row r="513" spans="1:6" hidden="1" x14ac:dyDescent="0.25">
      <c r="A513" s="210"/>
      <c r="B513" s="209" t="s">
        <v>516</v>
      </c>
      <c r="C513" s="209" t="s">
        <v>539</v>
      </c>
      <c r="D513" s="261"/>
      <c r="E513" s="261" t="e">
        <f>SUM(#REF!)</f>
        <v>#REF!</v>
      </c>
      <c r="F513" s="210"/>
    </row>
    <row r="514" spans="1:6" x14ac:dyDescent="0.25">
      <c r="A514" s="210"/>
      <c r="D514" s="261"/>
      <c r="E514" s="261"/>
      <c r="F514" s="210"/>
    </row>
    <row r="515" spans="1:6" x14ac:dyDescent="0.25">
      <c r="A515" s="210"/>
      <c r="B515" s="263" t="s">
        <v>516</v>
      </c>
      <c r="C515" s="263" t="s">
        <v>540</v>
      </c>
      <c r="D515" s="262"/>
      <c r="E515" s="262">
        <v>200000</v>
      </c>
      <c r="F515" s="210"/>
    </row>
    <row r="516" spans="1:6" hidden="1" x14ac:dyDescent="0.25">
      <c r="A516" s="210"/>
      <c r="B516" s="209" t="s">
        <v>516</v>
      </c>
      <c r="C516" s="209" t="s">
        <v>34</v>
      </c>
      <c r="D516" s="261"/>
      <c r="E516" s="261" t="e">
        <f>SUM(#REF!)</f>
        <v>#REF!</v>
      </c>
      <c r="F516" s="210"/>
    </row>
    <row r="517" spans="1:6" hidden="1" x14ac:dyDescent="0.25">
      <c r="A517" s="210"/>
      <c r="B517" s="209" t="s">
        <v>516</v>
      </c>
      <c r="C517" s="209" t="s">
        <v>541</v>
      </c>
      <c r="D517" s="261"/>
      <c r="E517" s="261" t="e">
        <f>SUM(#REF!)</f>
        <v>#REF!</v>
      </c>
      <c r="F517" s="210"/>
    </row>
    <row r="518" spans="1:6" hidden="1" x14ac:dyDescent="0.25">
      <c r="A518" s="210"/>
      <c r="B518" s="209" t="s">
        <v>516</v>
      </c>
      <c r="C518" s="209" t="s">
        <v>542</v>
      </c>
      <c r="D518" s="261"/>
      <c r="E518" s="261" t="e">
        <f>SUM(#REF!)</f>
        <v>#REF!</v>
      </c>
      <c r="F518" s="210"/>
    </row>
    <row r="519" spans="1:6" hidden="1" x14ac:dyDescent="0.25">
      <c r="A519" s="210"/>
      <c r="B519" s="209" t="s">
        <v>516</v>
      </c>
      <c r="C519" s="209" t="s">
        <v>543</v>
      </c>
      <c r="D519" s="261"/>
      <c r="E519" s="261" t="e">
        <f>SUM(#REF!)</f>
        <v>#REF!</v>
      </c>
      <c r="F519" s="210"/>
    </row>
    <row r="520" spans="1:6" hidden="1" x14ac:dyDescent="0.25">
      <c r="A520" s="210"/>
      <c r="B520" s="209" t="s">
        <v>516</v>
      </c>
      <c r="C520" s="209" t="s">
        <v>527</v>
      </c>
      <c r="D520" s="261"/>
      <c r="E520" s="261" t="e">
        <f>SUM(#REF!)</f>
        <v>#REF!</v>
      </c>
      <c r="F520" s="210"/>
    </row>
    <row r="521" spans="1:6" hidden="1" x14ac:dyDescent="0.25">
      <c r="A521" s="210"/>
      <c r="B521" s="209" t="s">
        <v>516</v>
      </c>
      <c r="C521" s="209" t="s">
        <v>544</v>
      </c>
      <c r="D521" s="261"/>
      <c r="E521" s="261" t="e">
        <f>SUM(#REF!)</f>
        <v>#REF!</v>
      </c>
      <c r="F521" s="210"/>
    </row>
    <row r="522" spans="1:6" hidden="1" x14ac:dyDescent="0.25">
      <c r="A522" s="210"/>
      <c r="B522" s="209" t="s">
        <v>516</v>
      </c>
      <c r="C522" s="209" t="s">
        <v>545</v>
      </c>
      <c r="D522" s="261"/>
      <c r="E522" s="261" t="e">
        <f>SUM(#REF!)</f>
        <v>#REF!</v>
      </c>
      <c r="F522" s="210"/>
    </row>
    <row r="523" spans="1:6" hidden="1" x14ac:dyDescent="0.25">
      <c r="A523" s="210"/>
      <c r="B523" s="209" t="s">
        <v>516</v>
      </c>
      <c r="C523" s="209" t="s">
        <v>546</v>
      </c>
      <c r="D523" s="261"/>
      <c r="E523" s="261" t="e">
        <f>SUM(#REF!)</f>
        <v>#REF!</v>
      </c>
      <c r="F523" s="210"/>
    </row>
    <row r="524" spans="1:6" hidden="1" x14ac:dyDescent="0.25">
      <c r="A524" s="210"/>
      <c r="B524" s="209" t="s">
        <v>516</v>
      </c>
      <c r="C524" s="209" t="s">
        <v>547</v>
      </c>
      <c r="D524" s="261"/>
      <c r="E524" s="261" t="e">
        <f>SUM(#REF!)</f>
        <v>#REF!</v>
      </c>
      <c r="F524" s="210"/>
    </row>
    <row r="525" spans="1:6" hidden="1" x14ac:dyDescent="0.25">
      <c r="A525" s="210"/>
      <c r="B525" s="209" t="s">
        <v>516</v>
      </c>
      <c r="C525" s="209" t="s">
        <v>548</v>
      </c>
      <c r="D525" s="261"/>
      <c r="E525" s="261" t="e">
        <f>SUM(#REF!)</f>
        <v>#REF!</v>
      </c>
      <c r="F525" s="210"/>
    </row>
    <row r="526" spans="1:6" hidden="1" x14ac:dyDescent="0.25">
      <c r="A526" s="210"/>
      <c r="B526" s="209" t="s">
        <v>516</v>
      </c>
      <c r="C526" s="209" t="s">
        <v>549</v>
      </c>
      <c r="D526" s="261"/>
      <c r="E526" s="261" t="e">
        <f>SUM(#REF!)</f>
        <v>#REF!</v>
      </c>
      <c r="F526" s="210"/>
    </row>
    <row r="527" spans="1:6" hidden="1" x14ac:dyDescent="0.25">
      <c r="A527" s="210"/>
      <c r="B527" s="209" t="s">
        <v>516</v>
      </c>
      <c r="C527" s="209" t="s">
        <v>550</v>
      </c>
      <c r="D527" s="261"/>
      <c r="E527" s="261" t="e">
        <f>SUM(#REF!)</f>
        <v>#REF!</v>
      </c>
      <c r="F527" s="210"/>
    </row>
    <row r="528" spans="1:6" hidden="1" x14ac:dyDescent="0.25">
      <c r="A528" s="210"/>
      <c r="B528" s="209" t="s">
        <v>516</v>
      </c>
      <c r="C528" s="209" t="s">
        <v>551</v>
      </c>
      <c r="D528" s="261"/>
      <c r="E528" s="261" t="e">
        <f>SUM(#REF!)</f>
        <v>#REF!</v>
      </c>
      <c r="F528" s="210"/>
    </row>
    <row r="529" spans="1:6" x14ac:dyDescent="0.25">
      <c r="A529" s="210"/>
      <c r="D529" s="261"/>
      <c r="E529" s="261"/>
      <c r="F529" s="210"/>
    </row>
    <row r="530" spans="1:6" x14ac:dyDescent="0.25">
      <c r="A530" s="210"/>
      <c r="B530" s="263" t="s">
        <v>516</v>
      </c>
      <c r="C530" s="263" t="s">
        <v>552</v>
      </c>
      <c r="D530" s="262"/>
      <c r="E530" s="262">
        <v>200000</v>
      </c>
      <c r="F530" s="210"/>
    </row>
    <row r="531" spans="1:6" hidden="1" x14ac:dyDescent="0.25">
      <c r="A531" s="210"/>
      <c r="B531" s="209" t="s">
        <v>516</v>
      </c>
      <c r="C531" s="209" t="s">
        <v>34</v>
      </c>
      <c r="D531" s="261"/>
      <c r="E531" s="261" t="e">
        <f>SUM(#REF!)</f>
        <v>#REF!</v>
      </c>
      <c r="F531" s="210"/>
    </row>
    <row r="532" spans="1:6" hidden="1" x14ac:dyDescent="0.25">
      <c r="A532" s="210"/>
      <c r="B532" s="209" t="s">
        <v>516</v>
      </c>
      <c r="C532" s="209" t="s">
        <v>553</v>
      </c>
      <c r="D532" s="261"/>
      <c r="E532" s="261" t="e">
        <f>SUM(#REF!)</f>
        <v>#REF!</v>
      </c>
      <c r="F532" s="210"/>
    </row>
    <row r="533" spans="1:6" hidden="1" x14ac:dyDescent="0.25">
      <c r="A533" s="210"/>
      <c r="B533" s="209" t="s">
        <v>516</v>
      </c>
      <c r="C533" s="209" t="s">
        <v>554</v>
      </c>
      <c r="D533" s="261"/>
      <c r="E533" s="261" t="e">
        <f>SUM(#REF!)</f>
        <v>#REF!</v>
      </c>
      <c r="F533" s="210"/>
    </row>
    <row r="534" spans="1:6" hidden="1" x14ac:dyDescent="0.25">
      <c r="A534" s="210"/>
      <c r="B534" s="209" t="s">
        <v>516</v>
      </c>
      <c r="C534" s="209" t="s">
        <v>555</v>
      </c>
      <c r="D534" s="261"/>
      <c r="E534" s="261" t="e">
        <f>SUM(#REF!)</f>
        <v>#REF!</v>
      </c>
      <c r="F534" s="210"/>
    </row>
    <row r="535" spans="1:6" hidden="1" x14ac:dyDescent="0.25">
      <c r="A535" s="210"/>
      <c r="B535" s="209" t="s">
        <v>516</v>
      </c>
      <c r="C535" s="209" t="s">
        <v>556</v>
      </c>
      <c r="D535" s="261"/>
      <c r="E535" s="261" t="e">
        <f>SUM(#REF!)</f>
        <v>#REF!</v>
      </c>
      <c r="F535" s="210"/>
    </row>
    <row r="536" spans="1:6" hidden="1" x14ac:dyDescent="0.25">
      <c r="A536" s="210"/>
      <c r="B536" s="209" t="s">
        <v>516</v>
      </c>
      <c r="C536" s="209" t="s">
        <v>557</v>
      </c>
      <c r="D536" s="261"/>
      <c r="E536" s="261" t="e">
        <f>SUM(#REF!)</f>
        <v>#REF!</v>
      </c>
      <c r="F536" s="210"/>
    </row>
    <row r="537" spans="1:6" ht="36" hidden="1" customHeight="1" x14ac:dyDescent="0.25">
      <c r="A537" s="210"/>
      <c r="B537" s="209" t="s">
        <v>516</v>
      </c>
      <c r="C537" s="209" t="s">
        <v>558</v>
      </c>
      <c r="D537" s="261"/>
      <c r="E537" s="261" t="e">
        <f>SUM(#REF!)</f>
        <v>#REF!</v>
      </c>
      <c r="F537" s="210"/>
    </row>
    <row r="538" spans="1:6" ht="39.75" hidden="1" customHeight="1" x14ac:dyDescent="0.25">
      <c r="A538" s="210"/>
      <c r="B538" s="209" t="s">
        <v>516</v>
      </c>
      <c r="C538" s="209" t="s">
        <v>559</v>
      </c>
      <c r="D538" s="261"/>
      <c r="E538" s="261" t="e">
        <f>SUM(#REF!)</f>
        <v>#REF!</v>
      </c>
      <c r="F538" s="210"/>
    </row>
    <row r="539" spans="1:6" hidden="1" x14ac:dyDescent="0.25">
      <c r="A539" s="210"/>
      <c r="B539" s="209" t="s">
        <v>516</v>
      </c>
      <c r="C539" s="209" t="s">
        <v>560</v>
      </c>
      <c r="D539" s="261"/>
      <c r="E539" s="261" t="e">
        <f>SUM(#REF!)</f>
        <v>#REF!</v>
      </c>
      <c r="F539" s="210"/>
    </row>
    <row r="540" spans="1:6" hidden="1" x14ac:dyDescent="0.25">
      <c r="A540" s="210"/>
      <c r="B540" s="209" t="s">
        <v>516</v>
      </c>
      <c r="C540" s="209" t="s">
        <v>561</v>
      </c>
      <c r="D540" s="261"/>
      <c r="E540" s="261" t="e">
        <f>SUM(#REF!)</f>
        <v>#REF!</v>
      </c>
      <c r="F540" s="210"/>
    </row>
    <row r="541" spans="1:6" hidden="1" x14ac:dyDescent="0.25">
      <c r="A541" s="210"/>
      <c r="B541" s="209" t="s">
        <v>516</v>
      </c>
      <c r="C541" s="209" t="s">
        <v>562</v>
      </c>
      <c r="D541" s="261"/>
      <c r="E541" s="261" t="e">
        <f>SUM(#REF!)</f>
        <v>#REF!</v>
      </c>
      <c r="F541" s="210"/>
    </row>
    <row r="542" spans="1:6" hidden="1" x14ac:dyDescent="0.25">
      <c r="A542" s="210"/>
      <c r="B542" s="209" t="s">
        <v>516</v>
      </c>
      <c r="C542" s="209" t="s">
        <v>563</v>
      </c>
      <c r="D542" s="261"/>
      <c r="E542" s="261" t="e">
        <f>SUM(#REF!)</f>
        <v>#REF!</v>
      </c>
      <c r="F542" s="210"/>
    </row>
    <row r="543" spans="1:6" x14ac:dyDescent="0.25">
      <c r="A543" s="210"/>
      <c r="D543" s="261"/>
      <c r="E543" s="261"/>
      <c r="F543" s="210"/>
    </row>
    <row r="544" spans="1:6" x14ac:dyDescent="0.25">
      <c r="A544" s="210"/>
      <c r="B544" s="263" t="s">
        <v>564</v>
      </c>
      <c r="C544" s="263" t="s">
        <v>565</v>
      </c>
      <c r="D544" s="262"/>
      <c r="E544" s="262">
        <v>200000</v>
      </c>
      <c r="F544" s="210"/>
    </row>
    <row r="545" spans="1:6" hidden="1" x14ac:dyDescent="0.25">
      <c r="A545" s="210"/>
      <c r="B545" s="209" t="s">
        <v>564</v>
      </c>
      <c r="C545" s="209" t="s">
        <v>34</v>
      </c>
      <c r="D545" s="261"/>
      <c r="E545" s="261" t="e">
        <f>SUM(#REF!)</f>
        <v>#REF!</v>
      </c>
      <c r="F545" s="210"/>
    </row>
    <row r="546" spans="1:6" hidden="1" x14ac:dyDescent="0.25">
      <c r="A546" s="210"/>
      <c r="B546" s="209" t="s">
        <v>564</v>
      </c>
      <c r="C546" s="209" t="s">
        <v>566</v>
      </c>
      <c r="D546" s="261"/>
      <c r="E546" s="261" t="e">
        <f>SUM(#REF!)</f>
        <v>#REF!</v>
      </c>
      <c r="F546" s="210"/>
    </row>
    <row r="547" spans="1:6" hidden="1" x14ac:dyDescent="0.25">
      <c r="A547" s="210"/>
      <c r="B547" s="209" t="s">
        <v>564</v>
      </c>
      <c r="C547" s="209" t="s">
        <v>567</v>
      </c>
      <c r="D547" s="261"/>
      <c r="E547" s="261" t="e">
        <f>SUM(#REF!)</f>
        <v>#REF!</v>
      </c>
      <c r="F547" s="210"/>
    </row>
    <row r="548" spans="1:6" hidden="1" x14ac:dyDescent="0.25">
      <c r="A548" s="210"/>
      <c r="B548" s="209" t="s">
        <v>564</v>
      </c>
      <c r="C548" s="209" t="s">
        <v>568</v>
      </c>
      <c r="D548" s="261"/>
      <c r="E548" s="261" t="e">
        <f>SUM(#REF!)</f>
        <v>#REF!</v>
      </c>
      <c r="F548" s="210"/>
    </row>
    <row r="549" spans="1:6" hidden="1" x14ac:dyDescent="0.25">
      <c r="A549" s="210"/>
      <c r="B549" s="209" t="s">
        <v>564</v>
      </c>
      <c r="C549" s="209" t="s">
        <v>569</v>
      </c>
      <c r="D549" s="261"/>
      <c r="E549" s="261" t="e">
        <f>SUM(#REF!)</f>
        <v>#REF!</v>
      </c>
      <c r="F549" s="210"/>
    </row>
    <row r="550" spans="1:6" hidden="1" x14ac:dyDescent="0.25">
      <c r="A550" s="210"/>
      <c r="B550" s="209" t="s">
        <v>564</v>
      </c>
      <c r="C550" s="209" t="s">
        <v>570</v>
      </c>
      <c r="D550" s="261"/>
      <c r="E550" s="261" t="e">
        <f>SUM(#REF!)</f>
        <v>#REF!</v>
      </c>
      <c r="F550" s="210"/>
    </row>
    <row r="551" spans="1:6" hidden="1" x14ac:dyDescent="0.25">
      <c r="A551" s="210"/>
      <c r="B551" s="209" t="s">
        <v>564</v>
      </c>
      <c r="C551" s="209" t="s">
        <v>571</v>
      </c>
      <c r="D551" s="261"/>
      <c r="E551" s="261" t="e">
        <f>SUM(#REF!)</f>
        <v>#REF!</v>
      </c>
      <c r="F551" s="210"/>
    </row>
    <row r="552" spans="1:6" hidden="1" x14ac:dyDescent="0.25">
      <c r="A552" s="210"/>
      <c r="B552" s="209" t="s">
        <v>564</v>
      </c>
      <c r="C552" s="209" t="s">
        <v>572</v>
      </c>
      <c r="D552" s="261"/>
      <c r="E552" s="261" t="e">
        <f>SUM(#REF!)</f>
        <v>#REF!</v>
      </c>
      <c r="F552" s="210"/>
    </row>
    <row r="553" spans="1:6" hidden="1" x14ac:dyDescent="0.25">
      <c r="A553" s="210"/>
      <c r="B553" s="209" t="s">
        <v>564</v>
      </c>
      <c r="C553" s="209" t="s">
        <v>573</v>
      </c>
      <c r="D553" s="261"/>
      <c r="E553" s="261" t="e">
        <f>SUM(#REF!)</f>
        <v>#REF!</v>
      </c>
      <c r="F553" s="210"/>
    </row>
    <row r="554" spans="1:6" hidden="1" x14ac:dyDescent="0.25">
      <c r="A554" s="210"/>
      <c r="B554" s="209" t="s">
        <v>564</v>
      </c>
      <c r="C554" s="209" t="s">
        <v>574</v>
      </c>
      <c r="D554" s="261"/>
      <c r="E554" s="261" t="e">
        <f>SUM(#REF!)</f>
        <v>#REF!</v>
      </c>
      <c r="F554" s="210"/>
    </row>
    <row r="555" spans="1:6" hidden="1" x14ac:dyDescent="0.25">
      <c r="A555" s="210"/>
      <c r="B555" s="209" t="s">
        <v>564</v>
      </c>
      <c r="C555" s="209" t="s">
        <v>575</v>
      </c>
      <c r="D555" s="261"/>
      <c r="E555" s="261" t="e">
        <f>SUM(#REF!)</f>
        <v>#REF!</v>
      </c>
      <c r="F555" s="210"/>
    </row>
    <row r="556" spans="1:6" hidden="1" x14ac:dyDescent="0.25">
      <c r="A556" s="210"/>
      <c r="B556" s="209" t="s">
        <v>564</v>
      </c>
      <c r="C556" s="209" t="s">
        <v>576</v>
      </c>
      <c r="D556" s="261"/>
      <c r="E556" s="261" t="e">
        <f>SUM(#REF!)</f>
        <v>#REF!</v>
      </c>
      <c r="F556" s="210"/>
    </row>
    <row r="557" spans="1:6" hidden="1" x14ac:dyDescent="0.25">
      <c r="A557" s="210"/>
      <c r="B557" s="209" t="s">
        <v>564</v>
      </c>
      <c r="C557" s="209" t="s">
        <v>577</v>
      </c>
      <c r="D557" s="261"/>
      <c r="E557" s="261" t="e">
        <f>SUM(#REF!)</f>
        <v>#REF!</v>
      </c>
      <c r="F557" s="210"/>
    </row>
    <row r="558" spans="1:6" hidden="1" x14ac:dyDescent="0.25">
      <c r="A558" s="210"/>
      <c r="B558" s="209" t="s">
        <v>564</v>
      </c>
      <c r="C558" s="209" t="s">
        <v>578</v>
      </c>
      <c r="D558" s="261"/>
      <c r="E558" s="261" t="e">
        <f>SUM(#REF!)</f>
        <v>#REF!</v>
      </c>
      <c r="F558" s="210"/>
    </row>
    <row r="559" spans="1:6" hidden="1" x14ac:dyDescent="0.25">
      <c r="A559" s="210"/>
      <c r="B559" s="209" t="s">
        <v>564</v>
      </c>
      <c r="C559" s="209" t="s">
        <v>579</v>
      </c>
      <c r="D559" s="261"/>
      <c r="E559" s="261" t="e">
        <f>SUM(#REF!)</f>
        <v>#REF!</v>
      </c>
      <c r="F559" s="210"/>
    </row>
    <row r="560" spans="1:6" hidden="1" x14ac:dyDescent="0.25">
      <c r="A560" s="210"/>
      <c r="B560" s="209" t="s">
        <v>564</v>
      </c>
      <c r="C560" s="209" t="s">
        <v>580</v>
      </c>
      <c r="D560" s="261"/>
      <c r="E560" s="261" t="e">
        <f>SUM(#REF!)</f>
        <v>#REF!</v>
      </c>
      <c r="F560" s="210"/>
    </row>
    <row r="561" spans="1:6" hidden="1" x14ac:dyDescent="0.25">
      <c r="A561" s="210"/>
      <c r="B561" s="209" t="s">
        <v>564</v>
      </c>
      <c r="C561" s="209" t="s">
        <v>581</v>
      </c>
      <c r="D561" s="261"/>
      <c r="E561" s="261" t="e">
        <f>SUM(#REF!)</f>
        <v>#REF!</v>
      </c>
      <c r="F561" s="210"/>
    </row>
    <row r="562" spans="1:6" hidden="1" x14ac:dyDescent="0.25">
      <c r="A562" s="210"/>
      <c r="B562" s="209" t="s">
        <v>564</v>
      </c>
      <c r="C562" s="209" t="s">
        <v>582</v>
      </c>
      <c r="D562" s="261"/>
      <c r="E562" s="261" t="e">
        <f>SUM(#REF!)</f>
        <v>#REF!</v>
      </c>
      <c r="F562" s="210"/>
    </row>
    <row r="563" spans="1:6" hidden="1" x14ac:dyDescent="0.25">
      <c r="A563" s="210"/>
      <c r="B563" s="209" t="s">
        <v>564</v>
      </c>
      <c r="C563" s="209" t="s">
        <v>583</v>
      </c>
      <c r="D563" s="261"/>
      <c r="E563" s="261" t="e">
        <f>SUM(#REF!)</f>
        <v>#REF!</v>
      </c>
      <c r="F563" s="210"/>
    </row>
    <row r="564" spans="1:6" hidden="1" x14ac:dyDescent="0.25">
      <c r="A564" s="210"/>
      <c r="B564" s="209" t="s">
        <v>564</v>
      </c>
      <c r="C564" s="209" t="s">
        <v>584</v>
      </c>
      <c r="D564" s="261"/>
      <c r="E564" s="261" t="e">
        <f>SUM(#REF!)</f>
        <v>#REF!</v>
      </c>
      <c r="F564" s="210"/>
    </row>
    <row r="565" spans="1:6" hidden="1" x14ac:dyDescent="0.25">
      <c r="A565" s="210"/>
      <c r="B565" s="209" t="s">
        <v>564</v>
      </c>
      <c r="C565" s="209" t="s">
        <v>585</v>
      </c>
      <c r="D565" s="261"/>
      <c r="E565" s="261" t="e">
        <f>SUM(#REF!)</f>
        <v>#REF!</v>
      </c>
      <c r="F565" s="210"/>
    </row>
    <row r="566" spans="1:6" x14ac:dyDescent="0.25">
      <c r="A566" s="210"/>
      <c r="D566" s="261"/>
      <c r="E566" s="261"/>
      <c r="F566" s="210"/>
    </row>
    <row r="567" spans="1:6" x14ac:dyDescent="0.25">
      <c r="A567" s="210"/>
      <c r="B567" s="263" t="s">
        <v>586</v>
      </c>
      <c r="C567" s="263" t="s">
        <v>587</v>
      </c>
      <c r="D567" s="262"/>
      <c r="E567" s="262">
        <v>200000</v>
      </c>
      <c r="F567" s="210"/>
    </row>
    <row r="568" spans="1:6" ht="14.25" hidden="1" customHeight="1" x14ac:dyDescent="0.25">
      <c r="A568" s="210"/>
      <c r="B568" s="209" t="s">
        <v>586</v>
      </c>
      <c r="C568" s="209" t="s">
        <v>34</v>
      </c>
      <c r="D568" s="261"/>
      <c r="E568" s="261" t="e">
        <f>SUM(#REF!)</f>
        <v>#REF!</v>
      </c>
      <c r="F568" s="210"/>
    </row>
    <row r="569" spans="1:6" ht="14.25" hidden="1" customHeight="1" x14ac:dyDescent="0.25">
      <c r="A569" s="210"/>
      <c r="B569" s="209" t="s">
        <v>586</v>
      </c>
      <c r="C569" s="209" t="s">
        <v>588</v>
      </c>
      <c r="D569" s="261"/>
      <c r="E569" s="261" t="e">
        <f>SUM(#REF!)</f>
        <v>#REF!</v>
      </c>
      <c r="F569" s="210"/>
    </row>
    <row r="570" spans="1:6" ht="14.25" hidden="1" customHeight="1" x14ac:dyDescent="0.25">
      <c r="A570" s="210"/>
      <c r="B570" s="209" t="s">
        <v>586</v>
      </c>
      <c r="C570" s="209" t="s">
        <v>589</v>
      </c>
      <c r="D570" s="261"/>
      <c r="E570" s="261" t="e">
        <f>SUM(#REF!)</f>
        <v>#REF!</v>
      </c>
      <c r="F570" s="210"/>
    </row>
    <row r="571" spans="1:6" ht="14.25" hidden="1" customHeight="1" x14ac:dyDescent="0.25">
      <c r="A571" s="210"/>
      <c r="B571" s="209" t="s">
        <v>586</v>
      </c>
      <c r="C571" s="209" t="s">
        <v>590</v>
      </c>
      <c r="D571" s="261"/>
      <c r="E571" s="261" t="e">
        <f>SUM(#REF!)</f>
        <v>#REF!</v>
      </c>
      <c r="F571" s="210"/>
    </row>
    <row r="572" spans="1:6" ht="14.25" hidden="1" customHeight="1" x14ac:dyDescent="0.25">
      <c r="A572" s="210"/>
      <c r="B572" s="209" t="s">
        <v>586</v>
      </c>
      <c r="C572" s="209" t="s">
        <v>591</v>
      </c>
      <c r="D572" s="261"/>
      <c r="E572" s="261" t="e">
        <f>SUM(#REF!)</f>
        <v>#REF!</v>
      </c>
      <c r="F572" s="210"/>
    </row>
    <row r="573" spans="1:6" ht="14.25" hidden="1" customHeight="1" x14ac:dyDescent="0.25">
      <c r="A573" s="210"/>
      <c r="B573" s="209" t="s">
        <v>586</v>
      </c>
      <c r="C573" s="209" t="s">
        <v>592</v>
      </c>
      <c r="D573" s="261"/>
      <c r="E573" s="261" t="e">
        <f>SUM(#REF!)</f>
        <v>#REF!</v>
      </c>
      <c r="F573" s="210"/>
    </row>
    <row r="574" spans="1:6" ht="14.25" hidden="1" customHeight="1" x14ac:dyDescent="0.25">
      <c r="A574" s="210"/>
      <c r="B574" s="209" t="s">
        <v>586</v>
      </c>
      <c r="C574" s="209" t="s">
        <v>593</v>
      </c>
      <c r="D574" s="261"/>
      <c r="E574" s="261" t="e">
        <f>SUM(#REF!)</f>
        <v>#REF!</v>
      </c>
      <c r="F574" s="210"/>
    </row>
    <row r="575" spans="1:6" ht="14.25" hidden="1" customHeight="1" x14ac:dyDescent="0.25">
      <c r="A575" s="210"/>
      <c r="B575" s="209" t="s">
        <v>586</v>
      </c>
      <c r="C575" s="209" t="s">
        <v>594</v>
      </c>
      <c r="D575" s="261"/>
      <c r="E575" s="261" t="e">
        <f>SUM(#REF!)</f>
        <v>#REF!</v>
      </c>
      <c r="F575" s="210"/>
    </row>
    <row r="576" spans="1:6" ht="14.25" hidden="1" customHeight="1" x14ac:dyDescent="0.25">
      <c r="A576" s="210"/>
      <c r="B576" s="209" t="s">
        <v>586</v>
      </c>
      <c r="C576" s="209" t="s">
        <v>595</v>
      </c>
      <c r="D576" s="261"/>
      <c r="E576" s="261" t="e">
        <f>SUM(#REF!)</f>
        <v>#REF!</v>
      </c>
      <c r="F576" s="210"/>
    </row>
    <row r="577" spans="1:6" ht="14.25" hidden="1" customHeight="1" x14ac:dyDescent="0.25">
      <c r="A577" s="210"/>
      <c r="B577" s="209" t="s">
        <v>586</v>
      </c>
      <c r="C577" s="209" t="s">
        <v>596</v>
      </c>
      <c r="D577" s="261"/>
      <c r="E577" s="261" t="e">
        <f>SUM(#REF!)</f>
        <v>#REF!</v>
      </c>
      <c r="F577" s="210"/>
    </row>
    <row r="578" spans="1:6" ht="14.25" customHeight="1" x14ac:dyDescent="0.25">
      <c r="A578" s="210"/>
      <c r="D578" s="261"/>
      <c r="E578" s="261"/>
      <c r="F578" s="210"/>
    </row>
    <row r="579" spans="1:6" x14ac:dyDescent="0.25">
      <c r="A579" s="210"/>
      <c r="B579" s="263" t="s">
        <v>597</v>
      </c>
      <c r="C579" s="263" t="s">
        <v>598</v>
      </c>
      <c r="D579" s="262"/>
      <c r="E579" s="262">
        <v>200000</v>
      </c>
      <c r="F579" s="210"/>
    </row>
    <row r="580" spans="1:6" hidden="1" x14ac:dyDescent="0.25">
      <c r="A580" s="210"/>
      <c r="B580" s="209" t="s">
        <v>597</v>
      </c>
      <c r="C580" s="209" t="s">
        <v>34</v>
      </c>
      <c r="D580" s="261"/>
      <c r="E580" s="261" t="e">
        <f>SUM(#REF!)</f>
        <v>#REF!</v>
      </c>
      <c r="F580" s="210"/>
    </row>
    <row r="581" spans="1:6" hidden="1" x14ac:dyDescent="0.25">
      <c r="A581" s="210"/>
      <c r="B581" s="209" t="s">
        <v>597</v>
      </c>
      <c r="C581" s="209" t="s">
        <v>599</v>
      </c>
      <c r="D581" s="261"/>
      <c r="E581" s="261" t="e">
        <f>SUM(#REF!)</f>
        <v>#REF!</v>
      </c>
      <c r="F581" s="210"/>
    </row>
    <row r="582" spans="1:6" hidden="1" x14ac:dyDescent="0.25">
      <c r="A582" s="210"/>
      <c r="B582" s="209" t="s">
        <v>597</v>
      </c>
      <c r="C582" s="209" t="s">
        <v>600</v>
      </c>
      <c r="D582" s="261"/>
      <c r="E582" s="261" t="e">
        <f>SUM(#REF!)</f>
        <v>#REF!</v>
      </c>
      <c r="F582" s="210"/>
    </row>
    <row r="583" spans="1:6" hidden="1" x14ac:dyDescent="0.25">
      <c r="A583" s="210"/>
      <c r="B583" s="209" t="s">
        <v>597</v>
      </c>
      <c r="C583" s="209" t="s">
        <v>601</v>
      </c>
      <c r="D583" s="261"/>
      <c r="E583" s="261" t="e">
        <f>SUM(#REF!)</f>
        <v>#REF!</v>
      </c>
      <c r="F583" s="210"/>
    </row>
    <row r="584" spans="1:6" hidden="1" x14ac:dyDescent="0.25">
      <c r="A584" s="210"/>
      <c r="B584" s="209" t="s">
        <v>597</v>
      </c>
      <c r="C584" s="209" t="s">
        <v>602</v>
      </c>
      <c r="D584" s="261"/>
      <c r="E584" s="261" t="e">
        <f>SUM(#REF!)</f>
        <v>#REF!</v>
      </c>
      <c r="F584" s="210"/>
    </row>
    <row r="585" spans="1:6" hidden="1" x14ac:dyDescent="0.25">
      <c r="A585" s="210"/>
      <c r="B585" s="209" t="s">
        <v>597</v>
      </c>
      <c r="C585" s="209" t="s">
        <v>603</v>
      </c>
      <c r="D585" s="261"/>
      <c r="E585" s="261" t="e">
        <f>SUM(#REF!)</f>
        <v>#REF!</v>
      </c>
      <c r="F585" s="210"/>
    </row>
    <row r="586" spans="1:6" x14ac:dyDescent="0.25">
      <c r="A586" s="210"/>
      <c r="D586" s="261"/>
      <c r="E586" s="261"/>
      <c r="F586" s="210"/>
    </row>
    <row r="587" spans="1:6" x14ac:dyDescent="0.25">
      <c r="A587" s="210"/>
      <c r="B587" s="263" t="s">
        <v>604</v>
      </c>
      <c r="C587" s="263" t="s">
        <v>605</v>
      </c>
      <c r="D587" s="262"/>
      <c r="E587" s="262">
        <v>200000</v>
      </c>
      <c r="F587" s="210"/>
    </row>
    <row r="588" spans="1:6" hidden="1" x14ac:dyDescent="0.25">
      <c r="A588" s="210"/>
      <c r="B588" s="209" t="s">
        <v>604</v>
      </c>
      <c r="C588" s="209" t="s">
        <v>34</v>
      </c>
      <c r="D588" s="261"/>
      <c r="E588" s="261" t="e">
        <f>SUM(#REF!)</f>
        <v>#REF!</v>
      </c>
      <c r="F588" s="210"/>
    </row>
    <row r="589" spans="1:6" hidden="1" x14ac:dyDescent="0.25">
      <c r="A589" s="210"/>
      <c r="B589" s="209" t="s">
        <v>604</v>
      </c>
      <c r="C589" s="209" t="s">
        <v>606</v>
      </c>
      <c r="D589" s="261"/>
      <c r="E589" s="261" t="e">
        <f>SUM(#REF!)</f>
        <v>#REF!</v>
      </c>
      <c r="F589" s="210"/>
    </row>
    <row r="590" spans="1:6" hidden="1" x14ac:dyDescent="0.25">
      <c r="A590" s="210"/>
      <c r="B590" s="209" t="s">
        <v>604</v>
      </c>
      <c r="C590" s="209" t="s">
        <v>607</v>
      </c>
      <c r="D590" s="261"/>
      <c r="E590" s="261" t="e">
        <f>SUM(#REF!)</f>
        <v>#REF!</v>
      </c>
      <c r="F590" s="210"/>
    </row>
    <row r="591" spans="1:6" hidden="1" x14ac:dyDescent="0.25">
      <c r="A591" s="210"/>
      <c r="B591" s="209" t="s">
        <v>604</v>
      </c>
      <c r="C591" s="209" t="s">
        <v>608</v>
      </c>
      <c r="D591" s="261"/>
      <c r="E591" s="261" t="e">
        <f>SUM(#REF!)</f>
        <v>#REF!</v>
      </c>
      <c r="F591" s="210"/>
    </row>
    <row r="592" spans="1:6" hidden="1" x14ac:dyDescent="0.25">
      <c r="A592" s="210"/>
      <c r="B592" s="209" t="s">
        <v>604</v>
      </c>
      <c r="C592" s="209" t="s">
        <v>609</v>
      </c>
      <c r="D592" s="261"/>
      <c r="E592" s="261" t="e">
        <f>SUM(#REF!)</f>
        <v>#REF!</v>
      </c>
      <c r="F592" s="210"/>
    </row>
    <row r="593" spans="1:6" hidden="1" x14ac:dyDescent="0.25">
      <c r="A593" s="210"/>
      <c r="B593" s="209" t="s">
        <v>604</v>
      </c>
      <c r="C593" s="209" t="s">
        <v>610</v>
      </c>
      <c r="D593" s="261"/>
      <c r="E593" s="261" t="e">
        <f>SUM(#REF!)</f>
        <v>#REF!</v>
      </c>
      <c r="F593" s="210"/>
    </row>
    <row r="594" spans="1:6" hidden="1" x14ac:dyDescent="0.25">
      <c r="A594" s="210"/>
      <c r="B594" s="209" t="s">
        <v>604</v>
      </c>
      <c r="C594" s="209" t="s">
        <v>611</v>
      </c>
      <c r="D594" s="261"/>
      <c r="E594" s="261" t="e">
        <f>SUM(#REF!)</f>
        <v>#REF!</v>
      </c>
      <c r="F594" s="210"/>
    </row>
    <row r="595" spans="1:6" hidden="1" x14ac:dyDescent="0.25">
      <c r="A595" s="210"/>
      <c r="B595" s="209" t="s">
        <v>604</v>
      </c>
      <c r="C595" s="209" t="s">
        <v>612</v>
      </c>
      <c r="D595" s="261"/>
      <c r="E595" s="261" t="e">
        <f>SUM(#REF!)</f>
        <v>#REF!</v>
      </c>
      <c r="F595" s="210"/>
    </row>
    <row r="596" spans="1:6" hidden="1" x14ac:dyDescent="0.25">
      <c r="A596" s="210"/>
      <c r="B596" s="209" t="s">
        <v>604</v>
      </c>
      <c r="C596" s="209" t="s">
        <v>613</v>
      </c>
      <c r="D596" s="261"/>
      <c r="E596" s="261" t="e">
        <f>SUM(#REF!)</f>
        <v>#REF!</v>
      </c>
      <c r="F596" s="210"/>
    </row>
    <row r="597" spans="1:6" hidden="1" x14ac:dyDescent="0.25">
      <c r="A597" s="210"/>
      <c r="B597" s="209" t="s">
        <v>604</v>
      </c>
      <c r="C597" s="209" t="s">
        <v>614</v>
      </c>
      <c r="D597" s="261"/>
      <c r="E597" s="261" t="e">
        <f>SUM(#REF!)</f>
        <v>#REF!</v>
      </c>
      <c r="F597" s="210"/>
    </row>
    <row r="598" spans="1:6" hidden="1" x14ac:dyDescent="0.25">
      <c r="A598" s="210"/>
      <c r="B598" s="209" t="s">
        <v>604</v>
      </c>
      <c r="C598" s="209" t="s">
        <v>615</v>
      </c>
      <c r="D598" s="261"/>
      <c r="E598" s="261" t="e">
        <f>SUM(#REF!)</f>
        <v>#REF!</v>
      </c>
      <c r="F598" s="210"/>
    </row>
    <row r="599" spans="1:6" hidden="1" x14ac:dyDescent="0.25">
      <c r="A599" s="210"/>
      <c r="B599" s="209" t="s">
        <v>604</v>
      </c>
      <c r="C599" s="209" t="s">
        <v>616</v>
      </c>
      <c r="D599" s="261"/>
      <c r="E599" s="261" t="e">
        <f>SUM(#REF!)</f>
        <v>#REF!</v>
      </c>
      <c r="F599" s="210"/>
    </row>
    <row r="600" spans="1:6" hidden="1" x14ac:dyDescent="0.25">
      <c r="A600" s="210"/>
      <c r="B600" s="209" t="s">
        <v>604</v>
      </c>
      <c r="C600" s="209" t="s">
        <v>617</v>
      </c>
      <c r="D600" s="261"/>
      <c r="E600" s="261" t="e">
        <f>SUM(#REF!)</f>
        <v>#REF!</v>
      </c>
      <c r="F600" s="210"/>
    </row>
    <row r="601" spans="1:6" hidden="1" x14ac:dyDescent="0.25">
      <c r="A601" s="210"/>
      <c r="B601" s="209" t="s">
        <v>604</v>
      </c>
      <c r="C601" s="209" t="s">
        <v>618</v>
      </c>
      <c r="D601" s="261"/>
      <c r="E601" s="261" t="e">
        <f>SUM(#REF!)</f>
        <v>#REF!</v>
      </c>
      <c r="F601" s="210"/>
    </row>
    <row r="602" spans="1:6" hidden="1" x14ac:dyDescent="0.25">
      <c r="A602" s="210"/>
      <c r="B602" s="209" t="s">
        <v>604</v>
      </c>
      <c r="C602" s="209" t="s">
        <v>619</v>
      </c>
      <c r="D602" s="261"/>
      <c r="E602" s="261" t="e">
        <f>SUM(#REF!)</f>
        <v>#REF!</v>
      </c>
      <c r="F602" s="210"/>
    </row>
    <row r="603" spans="1:6" hidden="1" x14ac:dyDescent="0.25">
      <c r="A603" s="210"/>
      <c r="B603" s="209" t="s">
        <v>604</v>
      </c>
      <c r="C603" s="209" t="s">
        <v>620</v>
      </c>
      <c r="D603" s="261"/>
      <c r="E603" s="261" t="e">
        <f>SUM(#REF!)</f>
        <v>#REF!</v>
      </c>
      <c r="F603" s="210"/>
    </row>
    <row r="604" spans="1:6" hidden="1" x14ac:dyDescent="0.25">
      <c r="A604" s="210"/>
      <c r="B604" s="209" t="s">
        <v>604</v>
      </c>
      <c r="C604" s="209" t="s">
        <v>621</v>
      </c>
      <c r="D604" s="261"/>
      <c r="E604" s="261" t="e">
        <f>SUM(#REF!)</f>
        <v>#REF!</v>
      </c>
      <c r="F604" s="210"/>
    </row>
    <row r="605" spans="1:6" hidden="1" x14ac:dyDescent="0.25">
      <c r="A605" s="210"/>
      <c r="B605" s="209" t="s">
        <v>604</v>
      </c>
      <c r="C605" s="209" t="s">
        <v>622</v>
      </c>
      <c r="D605" s="261"/>
      <c r="E605" s="261" t="e">
        <f>SUM(#REF!)</f>
        <v>#REF!</v>
      </c>
      <c r="F605" s="210"/>
    </row>
    <row r="606" spans="1:6" x14ac:dyDescent="0.25">
      <c r="A606" s="210"/>
      <c r="D606" s="261"/>
      <c r="E606" s="261"/>
      <c r="F606" s="210"/>
    </row>
    <row r="607" spans="1:6" x14ac:dyDescent="0.25">
      <c r="A607" s="210"/>
      <c r="B607" s="263" t="s">
        <v>604</v>
      </c>
      <c r="C607" s="263" t="s">
        <v>623</v>
      </c>
      <c r="D607" s="262"/>
      <c r="E607" s="262">
        <v>200000</v>
      </c>
      <c r="F607" s="210"/>
    </row>
    <row r="608" spans="1:6" hidden="1" x14ac:dyDescent="0.25">
      <c r="A608" s="210"/>
      <c r="B608" s="209" t="s">
        <v>604</v>
      </c>
      <c r="C608" s="209" t="s">
        <v>34</v>
      </c>
      <c r="D608" s="261"/>
      <c r="E608" s="261" t="e">
        <f>SUM(#REF!)</f>
        <v>#REF!</v>
      </c>
      <c r="F608" s="210"/>
    </row>
    <row r="609" spans="1:6" hidden="1" x14ac:dyDescent="0.25">
      <c r="A609" s="210"/>
      <c r="B609" s="209" t="s">
        <v>604</v>
      </c>
      <c r="C609" s="209" t="s">
        <v>624</v>
      </c>
      <c r="D609" s="261"/>
      <c r="E609" s="261" t="e">
        <f>SUM(#REF!)</f>
        <v>#REF!</v>
      </c>
      <c r="F609" s="210"/>
    </row>
    <row r="610" spans="1:6" hidden="1" x14ac:dyDescent="0.25">
      <c r="A610" s="210"/>
      <c r="B610" s="209" t="s">
        <v>604</v>
      </c>
      <c r="C610" s="209" t="s">
        <v>625</v>
      </c>
      <c r="D610" s="261"/>
      <c r="E610" s="261" t="e">
        <f>SUM(#REF!)</f>
        <v>#REF!</v>
      </c>
      <c r="F610" s="210"/>
    </row>
    <row r="611" spans="1:6" hidden="1" x14ac:dyDescent="0.25">
      <c r="A611" s="210"/>
      <c r="B611" s="209" t="s">
        <v>604</v>
      </c>
      <c r="C611" s="209" t="s">
        <v>626</v>
      </c>
      <c r="D611" s="261"/>
      <c r="E611" s="261" t="e">
        <f>SUM(#REF!)</f>
        <v>#REF!</v>
      </c>
      <c r="F611" s="210"/>
    </row>
    <row r="612" spans="1:6" hidden="1" x14ac:dyDescent="0.25">
      <c r="A612" s="210"/>
      <c r="B612" s="209" t="s">
        <v>604</v>
      </c>
      <c r="C612" s="209" t="s">
        <v>627</v>
      </c>
      <c r="D612" s="261"/>
      <c r="E612" s="261" t="e">
        <f>SUM(#REF!)</f>
        <v>#REF!</v>
      </c>
      <c r="F612" s="210"/>
    </row>
    <row r="613" spans="1:6" hidden="1" x14ac:dyDescent="0.25">
      <c r="A613" s="210"/>
      <c r="B613" s="209" t="s">
        <v>604</v>
      </c>
      <c r="C613" s="209" t="s">
        <v>628</v>
      </c>
      <c r="D613" s="261"/>
      <c r="E613" s="261" t="e">
        <f>SUM(#REF!)</f>
        <v>#REF!</v>
      </c>
      <c r="F613" s="210"/>
    </row>
    <row r="614" spans="1:6" hidden="1" x14ac:dyDescent="0.25">
      <c r="A614" s="210"/>
      <c r="B614" s="209" t="s">
        <v>604</v>
      </c>
      <c r="C614" s="209" t="s">
        <v>629</v>
      </c>
      <c r="D614" s="261"/>
      <c r="E614" s="261" t="e">
        <f>SUM(#REF!)</f>
        <v>#REF!</v>
      </c>
      <c r="F614" s="210"/>
    </row>
    <row r="615" spans="1:6" hidden="1" x14ac:dyDescent="0.25">
      <c r="A615" s="210"/>
      <c r="B615" s="209" t="s">
        <v>604</v>
      </c>
      <c r="C615" s="209" t="s">
        <v>630</v>
      </c>
      <c r="D615" s="261"/>
      <c r="E615" s="261" t="e">
        <f>SUM(#REF!)</f>
        <v>#REF!</v>
      </c>
      <c r="F615" s="210"/>
    </row>
    <row r="616" spans="1:6" hidden="1" x14ac:dyDescent="0.25">
      <c r="A616" s="210"/>
      <c r="B616" s="209" t="s">
        <v>604</v>
      </c>
      <c r="C616" s="209" t="s">
        <v>631</v>
      </c>
      <c r="D616" s="261"/>
      <c r="E616" s="261" t="e">
        <f>SUM(#REF!)</f>
        <v>#REF!</v>
      </c>
      <c r="F616" s="210"/>
    </row>
    <row r="617" spans="1:6" hidden="1" x14ac:dyDescent="0.25">
      <c r="A617" s="210"/>
      <c r="B617" s="209" t="s">
        <v>604</v>
      </c>
      <c r="C617" s="209" t="s">
        <v>632</v>
      </c>
      <c r="D617" s="261"/>
      <c r="E617" s="261" t="e">
        <f>SUM(#REF!)</f>
        <v>#REF!</v>
      </c>
      <c r="F617" s="210"/>
    </row>
    <row r="618" spans="1:6" hidden="1" x14ac:dyDescent="0.25">
      <c r="A618" s="210"/>
      <c r="B618" s="209" t="s">
        <v>604</v>
      </c>
      <c r="C618" s="209" t="s">
        <v>633</v>
      </c>
      <c r="D618" s="261"/>
      <c r="E618" s="261" t="e">
        <f>SUM(#REF!)</f>
        <v>#REF!</v>
      </c>
      <c r="F618" s="210"/>
    </row>
    <row r="619" spans="1:6" hidden="1" x14ac:dyDescent="0.25">
      <c r="A619" s="210"/>
      <c r="B619" s="209" t="s">
        <v>604</v>
      </c>
      <c r="C619" s="209" t="s">
        <v>634</v>
      </c>
      <c r="D619" s="261"/>
      <c r="E619" s="261" t="e">
        <f>SUM(#REF!)</f>
        <v>#REF!</v>
      </c>
      <c r="F619" s="210"/>
    </row>
    <row r="620" spans="1:6" hidden="1" x14ac:dyDescent="0.25">
      <c r="A620" s="210"/>
      <c r="B620" s="209" t="s">
        <v>604</v>
      </c>
      <c r="C620" s="209" t="s">
        <v>635</v>
      </c>
      <c r="D620" s="261"/>
      <c r="E620" s="261" t="e">
        <f>SUM(#REF!)</f>
        <v>#REF!</v>
      </c>
      <c r="F620" s="210"/>
    </row>
    <row r="621" spans="1:6" x14ac:dyDescent="0.25">
      <c r="A621" s="210"/>
      <c r="D621" s="261"/>
      <c r="E621" s="261"/>
      <c r="F621" s="210"/>
    </row>
    <row r="622" spans="1:6" x14ac:dyDescent="0.25">
      <c r="A622" s="210"/>
      <c r="B622" s="263" t="s">
        <v>604</v>
      </c>
      <c r="C622" s="263" t="s">
        <v>636</v>
      </c>
      <c r="D622" s="262"/>
      <c r="E622" s="262">
        <v>200000</v>
      </c>
      <c r="F622" s="210"/>
    </row>
    <row r="623" spans="1:6" hidden="1" x14ac:dyDescent="0.25">
      <c r="A623" s="210"/>
      <c r="B623" s="209" t="s">
        <v>604</v>
      </c>
      <c r="C623" s="209" t="s">
        <v>34</v>
      </c>
      <c r="D623" s="261"/>
      <c r="E623" s="261" t="e">
        <f>SUM(#REF!)</f>
        <v>#REF!</v>
      </c>
      <c r="F623" s="210"/>
    </row>
    <row r="624" spans="1:6" hidden="1" x14ac:dyDescent="0.25">
      <c r="A624" s="210"/>
      <c r="B624" s="209" t="s">
        <v>604</v>
      </c>
      <c r="C624" s="209" t="s">
        <v>637</v>
      </c>
      <c r="D624" s="261"/>
      <c r="E624" s="261" t="e">
        <f>SUM(#REF!)</f>
        <v>#REF!</v>
      </c>
      <c r="F624" s="210"/>
    </row>
    <row r="625" spans="1:6" hidden="1" x14ac:dyDescent="0.25">
      <c r="A625" s="210"/>
      <c r="B625" s="209" t="s">
        <v>604</v>
      </c>
      <c r="C625" s="209" t="s">
        <v>638</v>
      </c>
      <c r="D625" s="261"/>
      <c r="E625" s="261" t="e">
        <f>SUM(#REF!)</f>
        <v>#REF!</v>
      </c>
      <c r="F625" s="210"/>
    </row>
    <row r="626" spans="1:6" hidden="1" x14ac:dyDescent="0.25">
      <c r="A626" s="210"/>
      <c r="B626" s="209" t="s">
        <v>604</v>
      </c>
      <c r="C626" s="209" t="s">
        <v>639</v>
      </c>
      <c r="D626" s="261"/>
      <c r="E626" s="261" t="e">
        <f>SUM(#REF!)</f>
        <v>#REF!</v>
      </c>
      <c r="F626" s="210"/>
    </row>
    <row r="627" spans="1:6" hidden="1" x14ac:dyDescent="0.25">
      <c r="A627" s="210"/>
      <c r="B627" s="209" t="s">
        <v>604</v>
      </c>
      <c r="C627" s="209" t="s">
        <v>640</v>
      </c>
      <c r="D627" s="261"/>
      <c r="E627" s="261" t="e">
        <f>SUM(#REF!)</f>
        <v>#REF!</v>
      </c>
      <c r="F627" s="210"/>
    </row>
    <row r="628" spans="1:6" hidden="1" x14ac:dyDescent="0.25">
      <c r="A628" s="210"/>
      <c r="B628" s="209" t="s">
        <v>604</v>
      </c>
      <c r="C628" s="209" t="s">
        <v>641</v>
      </c>
      <c r="D628" s="261"/>
      <c r="E628" s="261" t="e">
        <f>SUM(#REF!)</f>
        <v>#REF!</v>
      </c>
      <c r="F628" s="210"/>
    </row>
    <row r="629" spans="1:6" hidden="1" x14ac:dyDescent="0.25">
      <c r="A629" s="210"/>
      <c r="B629" s="209" t="s">
        <v>604</v>
      </c>
      <c r="C629" s="209" t="s">
        <v>642</v>
      </c>
      <c r="D629" s="261"/>
      <c r="E629" s="261" t="e">
        <f>SUM(#REF!)</f>
        <v>#REF!</v>
      </c>
      <c r="F629" s="210"/>
    </row>
    <row r="630" spans="1:6" hidden="1" x14ac:dyDescent="0.25">
      <c r="A630" s="210"/>
      <c r="B630" s="209" t="s">
        <v>604</v>
      </c>
      <c r="C630" s="209" t="s">
        <v>643</v>
      </c>
      <c r="D630" s="261"/>
      <c r="E630" s="261" t="e">
        <f>SUM(#REF!)</f>
        <v>#REF!</v>
      </c>
      <c r="F630" s="210"/>
    </row>
    <row r="631" spans="1:6" hidden="1" x14ac:dyDescent="0.25">
      <c r="A631" s="210"/>
      <c r="B631" s="209" t="s">
        <v>604</v>
      </c>
      <c r="C631" s="209" t="s">
        <v>644</v>
      </c>
      <c r="D631" s="261"/>
      <c r="E631" s="261" t="e">
        <f>SUM(#REF!)</f>
        <v>#REF!</v>
      </c>
      <c r="F631" s="210"/>
    </row>
    <row r="632" spans="1:6" hidden="1" x14ac:dyDescent="0.25">
      <c r="A632" s="210"/>
      <c r="B632" s="209" t="s">
        <v>604</v>
      </c>
      <c r="C632" s="209" t="s">
        <v>645</v>
      </c>
      <c r="D632" s="261"/>
      <c r="E632" s="261" t="e">
        <f>SUM(#REF!)</f>
        <v>#REF!</v>
      </c>
      <c r="F632" s="210"/>
    </row>
    <row r="633" spans="1:6" hidden="1" x14ac:dyDescent="0.25">
      <c r="A633" s="210"/>
      <c r="B633" s="209" t="s">
        <v>604</v>
      </c>
      <c r="C633" s="209" t="s">
        <v>646</v>
      </c>
      <c r="D633" s="261"/>
      <c r="E633" s="261" t="e">
        <f>SUM(#REF!)</f>
        <v>#REF!</v>
      </c>
      <c r="F633" s="210"/>
    </row>
    <row r="634" spans="1:6" hidden="1" x14ac:dyDescent="0.25">
      <c r="A634" s="210"/>
      <c r="B634" s="209" t="s">
        <v>604</v>
      </c>
      <c r="C634" s="209" t="s">
        <v>647</v>
      </c>
      <c r="D634" s="261"/>
      <c r="E634" s="261" t="e">
        <f>SUM(#REF!)</f>
        <v>#REF!</v>
      </c>
      <c r="F634" s="210"/>
    </row>
    <row r="635" spans="1:6" hidden="1" x14ac:dyDescent="0.25">
      <c r="A635" s="210"/>
      <c r="B635" s="209" t="s">
        <v>604</v>
      </c>
      <c r="C635" s="209" t="s">
        <v>648</v>
      </c>
      <c r="D635" s="261"/>
      <c r="E635" s="261" t="e">
        <f>SUM(#REF!)</f>
        <v>#REF!</v>
      </c>
      <c r="F635" s="210"/>
    </row>
    <row r="636" spans="1:6" hidden="1" x14ac:dyDescent="0.25">
      <c r="A636" s="210"/>
      <c r="B636" s="209" t="s">
        <v>604</v>
      </c>
      <c r="C636" s="209" t="s">
        <v>649</v>
      </c>
      <c r="D636" s="261"/>
      <c r="E636" s="261" t="e">
        <f>SUM(#REF!)</f>
        <v>#REF!</v>
      </c>
      <c r="F636" s="210"/>
    </row>
    <row r="637" spans="1:6" hidden="1" x14ac:dyDescent="0.25">
      <c r="A637" s="210"/>
      <c r="B637" s="209" t="s">
        <v>604</v>
      </c>
      <c r="C637" s="209" t="s">
        <v>650</v>
      </c>
      <c r="D637" s="261"/>
      <c r="E637" s="261" t="e">
        <f>SUM(#REF!)</f>
        <v>#REF!</v>
      </c>
      <c r="F637" s="210"/>
    </row>
    <row r="638" spans="1:6" x14ac:dyDescent="0.25">
      <c r="A638" s="210"/>
      <c r="D638" s="261"/>
      <c r="E638" s="261"/>
      <c r="F638" s="210"/>
    </row>
    <row r="639" spans="1:6" x14ac:dyDescent="0.25">
      <c r="A639" s="210"/>
      <c r="B639" s="263" t="s">
        <v>651</v>
      </c>
      <c r="C639" s="263" t="s">
        <v>652</v>
      </c>
      <c r="D639" s="262"/>
      <c r="E639" s="262">
        <v>200000</v>
      </c>
      <c r="F639" s="210"/>
    </row>
    <row r="640" spans="1:6" hidden="1" x14ac:dyDescent="0.25">
      <c r="A640" s="210"/>
      <c r="B640" s="209" t="s">
        <v>651</v>
      </c>
      <c r="C640" s="209" t="s">
        <v>34</v>
      </c>
      <c r="D640" s="261"/>
      <c r="E640" s="261" t="e">
        <f>SUM(#REF!)</f>
        <v>#REF!</v>
      </c>
      <c r="F640" s="210"/>
    </row>
    <row r="641" spans="1:6" hidden="1" x14ac:dyDescent="0.25">
      <c r="A641" s="210"/>
      <c r="B641" s="209" t="s">
        <v>651</v>
      </c>
      <c r="C641" s="209" t="s">
        <v>653</v>
      </c>
      <c r="D641" s="261"/>
      <c r="E641" s="261" t="e">
        <f>SUM(#REF!)</f>
        <v>#REF!</v>
      </c>
      <c r="F641" s="210"/>
    </row>
    <row r="642" spans="1:6" hidden="1" x14ac:dyDescent="0.25">
      <c r="A642" s="210"/>
      <c r="B642" s="209" t="s">
        <v>651</v>
      </c>
      <c r="C642" s="209" t="s">
        <v>654</v>
      </c>
      <c r="D642" s="261"/>
      <c r="E642" s="261" t="e">
        <f>SUM(#REF!)</f>
        <v>#REF!</v>
      </c>
      <c r="F642" s="210"/>
    </row>
    <row r="643" spans="1:6" hidden="1" x14ac:dyDescent="0.25">
      <c r="A643" s="210"/>
      <c r="B643" s="209" t="s">
        <v>651</v>
      </c>
      <c r="C643" s="209" t="s">
        <v>655</v>
      </c>
      <c r="D643" s="261"/>
      <c r="E643" s="261" t="e">
        <f>SUM(#REF!)</f>
        <v>#REF!</v>
      </c>
      <c r="F643" s="210"/>
    </row>
    <row r="644" spans="1:6" hidden="1" x14ac:dyDescent="0.25">
      <c r="A644" s="210"/>
      <c r="B644" s="209" t="s">
        <v>651</v>
      </c>
      <c r="C644" s="209" t="s">
        <v>656</v>
      </c>
      <c r="D644" s="261"/>
      <c r="E644" s="261" t="e">
        <f>SUM(#REF!)</f>
        <v>#REF!</v>
      </c>
      <c r="F644" s="210"/>
    </row>
    <row r="645" spans="1:6" hidden="1" x14ac:dyDescent="0.25">
      <c r="A645" s="210"/>
      <c r="B645" s="209" t="s">
        <v>651</v>
      </c>
      <c r="C645" s="209" t="s">
        <v>657</v>
      </c>
      <c r="D645" s="261"/>
      <c r="E645" s="261" t="e">
        <f>SUM(#REF!)</f>
        <v>#REF!</v>
      </c>
      <c r="F645" s="210"/>
    </row>
    <row r="646" spans="1:6" hidden="1" x14ac:dyDescent="0.25">
      <c r="A646" s="210"/>
      <c r="B646" s="209" t="s">
        <v>651</v>
      </c>
      <c r="C646" s="209" t="s">
        <v>658</v>
      </c>
      <c r="D646" s="261"/>
      <c r="E646" s="261" t="e">
        <f>SUM(#REF!)</f>
        <v>#REF!</v>
      </c>
      <c r="F646" s="210"/>
    </row>
    <row r="647" spans="1:6" hidden="1" x14ac:dyDescent="0.25">
      <c r="A647" s="210"/>
      <c r="B647" s="209" t="s">
        <v>651</v>
      </c>
      <c r="C647" s="209" t="s">
        <v>659</v>
      </c>
      <c r="D647" s="261"/>
      <c r="E647" s="261" t="e">
        <f>SUM(#REF!)</f>
        <v>#REF!</v>
      </c>
      <c r="F647" s="210"/>
    </row>
    <row r="648" spans="1:6" hidden="1" x14ac:dyDescent="0.25">
      <c r="A648" s="210"/>
      <c r="B648" s="209" t="s">
        <v>651</v>
      </c>
      <c r="C648" s="209" t="s">
        <v>660</v>
      </c>
      <c r="D648" s="261"/>
      <c r="E648" s="261" t="e">
        <f>SUM(#REF!)</f>
        <v>#REF!</v>
      </c>
      <c r="F648" s="210"/>
    </row>
    <row r="649" spans="1:6" hidden="1" x14ac:dyDescent="0.25">
      <c r="A649" s="210"/>
      <c r="B649" s="209" t="s">
        <v>651</v>
      </c>
      <c r="C649" s="209" t="s">
        <v>661</v>
      </c>
      <c r="D649" s="261"/>
      <c r="E649" s="261" t="e">
        <f>SUM(#REF!)</f>
        <v>#REF!</v>
      </c>
      <c r="F649" s="210"/>
    </row>
    <row r="650" spans="1:6" hidden="1" x14ac:dyDescent="0.25">
      <c r="A650" s="210"/>
      <c r="B650" s="209" t="s">
        <v>651</v>
      </c>
      <c r="C650" s="209" t="s">
        <v>662</v>
      </c>
      <c r="D650" s="261"/>
      <c r="E650" s="261" t="e">
        <f>SUM(#REF!)</f>
        <v>#REF!</v>
      </c>
      <c r="F650" s="210"/>
    </row>
    <row r="651" spans="1:6" hidden="1" x14ac:dyDescent="0.25">
      <c r="A651" s="210"/>
      <c r="B651" s="209" t="s">
        <v>651</v>
      </c>
      <c r="C651" s="209" t="s">
        <v>663</v>
      </c>
      <c r="D651" s="261"/>
      <c r="E651" s="261" t="e">
        <f>SUM(#REF!)</f>
        <v>#REF!</v>
      </c>
      <c r="F651" s="210"/>
    </row>
    <row r="652" spans="1:6" hidden="1" x14ac:dyDescent="0.25">
      <c r="A652" s="210"/>
      <c r="B652" s="209" t="s">
        <v>651</v>
      </c>
      <c r="C652" s="209" t="s">
        <v>664</v>
      </c>
      <c r="D652" s="261"/>
      <c r="E652" s="261" t="e">
        <f>SUM(#REF!)</f>
        <v>#REF!</v>
      </c>
      <c r="F652" s="210"/>
    </row>
    <row r="653" spans="1:6" hidden="1" x14ac:dyDescent="0.25">
      <c r="A653" s="210"/>
      <c r="B653" s="209" t="s">
        <v>651</v>
      </c>
      <c r="C653" s="209" t="s">
        <v>665</v>
      </c>
      <c r="D653" s="261"/>
      <c r="E653" s="261" t="e">
        <f>SUM(#REF!)</f>
        <v>#REF!</v>
      </c>
      <c r="F653" s="210"/>
    </row>
    <row r="654" spans="1:6" hidden="1" x14ac:dyDescent="0.25">
      <c r="A654" s="210"/>
      <c r="B654" s="209" t="s">
        <v>651</v>
      </c>
      <c r="C654" s="209" t="s">
        <v>666</v>
      </c>
      <c r="D654" s="261"/>
      <c r="E654" s="261" t="e">
        <f>SUM(#REF!)</f>
        <v>#REF!</v>
      </c>
      <c r="F654" s="210"/>
    </row>
    <row r="655" spans="1:6" hidden="1" x14ac:dyDescent="0.25">
      <c r="A655" s="210"/>
      <c r="B655" s="209" t="s">
        <v>651</v>
      </c>
      <c r="C655" s="209" t="s">
        <v>667</v>
      </c>
      <c r="D655" s="261"/>
      <c r="E655" s="261" t="e">
        <f>SUM(#REF!)</f>
        <v>#REF!</v>
      </c>
      <c r="F655" s="210"/>
    </row>
    <row r="656" spans="1:6" x14ac:dyDescent="0.25">
      <c r="A656" s="210"/>
      <c r="D656" s="261"/>
      <c r="E656" s="261"/>
      <c r="F656" s="210"/>
    </row>
    <row r="657" spans="1:6" x14ac:dyDescent="0.25">
      <c r="A657" s="210"/>
      <c r="B657" s="263" t="s">
        <v>651</v>
      </c>
      <c r="C657" s="263" t="s">
        <v>668</v>
      </c>
      <c r="D657" s="262"/>
      <c r="E657" s="262">
        <v>200000</v>
      </c>
      <c r="F657" s="210"/>
    </row>
    <row r="658" spans="1:6" hidden="1" x14ac:dyDescent="0.25">
      <c r="A658" s="210"/>
      <c r="B658" s="209" t="s">
        <v>651</v>
      </c>
      <c r="C658" s="209" t="s">
        <v>34</v>
      </c>
      <c r="D658" s="261"/>
      <c r="E658" s="261" t="e">
        <f>SUM(#REF!)</f>
        <v>#REF!</v>
      </c>
      <c r="F658" s="210"/>
    </row>
    <row r="659" spans="1:6" hidden="1" x14ac:dyDescent="0.25">
      <c r="A659" s="210"/>
      <c r="B659" s="209" t="s">
        <v>651</v>
      </c>
      <c r="C659" s="209" t="s">
        <v>669</v>
      </c>
      <c r="D659" s="261"/>
      <c r="E659" s="261" t="e">
        <f>SUM(#REF!)</f>
        <v>#REF!</v>
      </c>
      <c r="F659" s="210"/>
    </row>
    <row r="660" spans="1:6" hidden="1" x14ac:dyDescent="0.25">
      <c r="A660" s="210"/>
      <c r="B660" s="209" t="s">
        <v>651</v>
      </c>
      <c r="C660" s="209" t="s">
        <v>670</v>
      </c>
      <c r="D660" s="261"/>
      <c r="E660" s="261" t="e">
        <f>SUM(#REF!)</f>
        <v>#REF!</v>
      </c>
      <c r="F660" s="210"/>
    </row>
    <row r="661" spans="1:6" hidden="1" x14ac:dyDescent="0.25">
      <c r="A661" s="210"/>
      <c r="B661" s="209" t="s">
        <v>651</v>
      </c>
      <c r="C661" s="209" t="s">
        <v>671</v>
      </c>
      <c r="D661" s="261"/>
      <c r="E661" s="261" t="e">
        <f>SUM(#REF!)</f>
        <v>#REF!</v>
      </c>
      <c r="F661" s="210"/>
    </row>
    <row r="662" spans="1:6" hidden="1" x14ac:dyDescent="0.25">
      <c r="A662" s="210"/>
      <c r="B662" s="209" t="s">
        <v>651</v>
      </c>
      <c r="C662" s="209" t="s">
        <v>672</v>
      </c>
      <c r="D662" s="261"/>
      <c r="E662" s="261" t="e">
        <f>SUM(#REF!)</f>
        <v>#REF!</v>
      </c>
      <c r="F662" s="210"/>
    </row>
    <row r="663" spans="1:6" hidden="1" x14ac:dyDescent="0.25">
      <c r="A663" s="210"/>
      <c r="B663" s="209" t="s">
        <v>651</v>
      </c>
      <c r="C663" s="209" t="s">
        <v>673</v>
      </c>
      <c r="D663" s="261"/>
      <c r="E663" s="261" t="e">
        <f>SUM(#REF!)</f>
        <v>#REF!</v>
      </c>
      <c r="F663" s="210"/>
    </row>
    <row r="664" spans="1:6" hidden="1" x14ac:dyDescent="0.25">
      <c r="A664" s="210"/>
      <c r="B664" s="209" t="s">
        <v>651</v>
      </c>
      <c r="C664" s="209" t="s">
        <v>674</v>
      </c>
      <c r="D664" s="261"/>
      <c r="E664" s="261" t="e">
        <f>SUM(#REF!)</f>
        <v>#REF!</v>
      </c>
      <c r="F664" s="210"/>
    </row>
    <row r="665" spans="1:6" hidden="1" x14ac:dyDescent="0.25">
      <c r="A665" s="210"/>
      <c r="B665" s="209" t="s">
        <v>651</v>
      </c>
      <c r="C665" s="209" t="s">
        <v>675</v>
      </c>
      <c r="D665" s="261"/>
      <c r="E665" s="261" t="e">
        <f>SUM(#REF!)</f>
        <v>#REF!</v>
      </c>
      <c r="F665" s="210"/>
    </row>
    <row r="666" spans="1:6" hidden="1" x14ac:dyDescent="0.25">
      <c r="A666" s="210"/>
      <c r="B666" s="209" t="s">
        <v>651</v>
      </c>
      <c r="C666" s="209" t="s">
        <v>676</v>
      </c>
      <c r="D666" s="261"/>
      <c r="E666" s="261" t="e">
        <f>SUM(#REF!)</f>
        <v>#REF!</v>
      </c>
      <c r="F666" s="210"/>
    </row>
    <row r="667" spans="1:6" hidden="1" x14ac:dyDescent="0.25">
      <c r="A667" s="210"/>
      <c r="B667" s="209" t="s">
        <v>651</v>
      </c>
      <c r="C667" s="209" t="s">
        <v>677</v>
      </c>
      <c r="D667" s="261"/>
      <c r="E667" s="261" t="e">
        <f>SUM(#REF!)</f>
        <v>#REF!</v>
      </c>
      <c r="F667" s="210"/>
    </row>
    <row r="668" spans="1:6" hidden="1" x14ac:dyDescent="0.25">
      <c r="A668" s="210"/>
      <c r="B668" s="209" t="s">
        <v>651</v>
      </c>
      <c r="C668" s="209" t="s">
        <v>678</v>
      </c>
      <c r="D668" s="261"/>
      <c r="E668" s="261" t="e">
        <f>SUM(#REF!)</f>
        <v>#REF!</v>
      </c>
      <c r="F668" s="210"/>
    </row>
    <row r="669" spans="1:6" hidden="1" x14ac:dyDescent="0.25">
      <c r="A669" s="210"/>
      <c r="B669" s="209" t="s">
        <v>651</v>
      </c>
      <c r="C669" s="209" t="s">
        <v>679</v>
      </c>
      <c r="D669" s="261"/>
      <c r="E669" s="261" t="e">
        <f>SUM(#REF!)</f>
        <v>#REF!</v>
      </c>
      <c r="F669" s="210"/>
    </row>
    <row r="670" spans="1:6" hidden="1" x14ac:dyDescent="0.25">
      <c r="A670" s="210"/>
      <c r="B670" s="209" t="s">
        <v>651</v>
      </c>
      <c r="C670" s="209" t="s">
        <v>680</v>
      </c>
      <c r="D670" s="261"/>
      <c r="E670" s="261" t="e">
        <f>SUM(#REF!)</f>
        <v>#REF!</v>
      </c>
      <c r="F670" s="210"/>
    </row>
    <row r="671" spans="1:6" hidden="1" x14ac:dyDescent="0.25">
      <c r="A671" s="210"/>
      <c r="B671" s="209" t="s">
        <v>651</v>
      </c>
      <c r="C671" s="209" t="s">
        <v>681</v>
      </c>
      <c r="D671" s="261"/>
      <c r="E671" s="261" t="e">
        <f>SUM(#REF!)</f>
        <v>#REF!</v>
      </c>
      <c r="F671" s="210"/>
    </row>
    <row r="672" spans="1:6" hidden="1" x14ac:dyDescent="0.25">
      <c r="A672" s="210"/>
      <c r="B672" s="209" t="s">
        <v>651</v>
      </c>
      <c r="C672" s="209" t="s">
        <v>682</v>
      </c>
      <c r="D672" s="261"/>
      <c r="E672" s="261" t="e">
        <f>SUM(#REF!)</f>
        <v>#REF!</v>
      </c>
      <c r="F672" s="210"/>
    </row>
    <row r="673" spans="1:6" hidden="1" x14ac:dyDescent="0.25">
      <c r="A673" s="210"/>
      <c r="B673" s="209" t="s">
        <v>651</v>
      </c>
      <c r="C673" s="209" t="s">
        <v>683</v>
      </c>
      <c r="D673" s="261"/>
      <c r="E673" s="261" t="e">
        <f>SUM(#REF!)</f>
        <v>#REF!</v>
      </c>
      <c r="F673" s="210"/>
    </row>
    <row r="674" spans="1:6" hidden="1" x14ac:dyDescent="0.25">
      <c r="A674" s="210"/>
      <c r="B674" s="209" t="s">
        <v>651</v>
      </c>
      <c r="C674" s="209" t="s">
        <v>684</v>
      </c>
      <c r="D674" s="261"/>
      <c r="E674" s="261" t="e">
        <f>SUM(#REF!)</f>
        <v>#REF!</v>
      </c>
      <c r="F674" s="210"/>
    </row>
    <row r="675" spans="1:6" hidden="1" x14ac:dyDescent="0.25">
      <c r="A675" s="210"/>
      <c r="B675" s="209" t="s">
        <v>651</v>
      </c>
      <c r="C675" s="209" t="s">
        <v>685</v>
      </c>
      <c r="D675" s="261"/>
      <c r="E675" s="261" t="e">
        <f>SUM(#REF!)</f>
        <v>#REF!</v>
      </c>
      <c r="F675" s="210"/>
    </row>
    <row r="676" spans="1:6" hidden="1" x14ac:dyDescent="0.25">
      <c r="A676" s="210"/>
      <c r="B676" s="209" t="s">
        <v>651</v>
      </c>
      <c r="C676" s="209" t="s">
        <v>686</v>
      </c>
      <c r="D676" s="261"/>
      <c r="E676" s="261" t="e">
        <f>SUM(#REF!)</f>
        <v>#REF!</v>
      </c>
      <c r="F676" s="210"/>
    </row>
    <row r="677" spans="1:6" hidden="1" x14ac:dyDescent="0.25">
      <c r="A677" s="210"/>
      <c r="B677" s="209" t="s">
        <v>651</v>
      </c>
      <c r="C677" s="209" t="s">
        <v>687</v>
      </c>
      <c r="D677" s="261"/>
      <c r="E677" s="261" t="e">
        <f>SUM(#REF!)</f>
        <v>#REF!</v>
      </c>
      <c r="F677" s="210"/>
    </row>
    <row r="678" spans="1:6" hidden="1" x14ac:dyDescent="0.25">
      <c r="A678" s="210"/>
      <c r="B678" s="209" t="s">
        <v>651</v>
      </c>
      <c r="C678" s="209" t="s">
        <v>688</v>
      </c>
      <c r="D678" s="261"/>
      <c r="E678" s="261" t="e">
        <f>SUM(#REF!)</f>
        <v>#REF!</v>
      </c>
      <c r="F678" s="210"/>
    </row>
    <row r="679" spans="1:6" hidden="1" x14ac:dyDescent="0.25">
      <c r="A679" s="210"/>
      <c r="B679" s="209" t="s">
        <v>651</v>
      </c>
      <c r="C679" s="209" t="s">
        <v>689</v>
      </c>
      <c r="D679" s="261"/>
      <c r="E679" s="261" t="e">
        <f>SUM(#REF!)</f>
        <v>#REF!</v>
      </c>
      <c r="F679" s="210"/>
    </row>
    <row r="680" spans="1:6" hidden="1" x14ac:dyDescent="0.25">
      <c r="A680" s="210"/>
      <c r="B680" s="209" t="s">
        <v>651</v>
      </c>
      <c r="C680" s="209" t="s">
        <v>690</v>
      </c>
      <c r="D680" s="261"/>
      <c r="E680" s="261" t="e">
        <f>SUM(#REF!)</f>
        <v>#REF!</v>
      </c>
      <c r="F680" s="210"/>
    </row>
    <row r="681" spans="1:6" hidden="1" x14ac:dyDescent="0.25">
      <c r="A681" s="210"/>
      <c r="B681" s="209" t="s">
        <v>651</v>
      </c>
      <c r="C681" s="209" t="s">
        <v>237</v>
      </c>
      <c r="D681" s="261"/>
      <c r="E681" s="261" t="e">
        <f>SUM(#REF!)</f>
        <v>#REF!</v>
      </c>
      <c r="F681" s="210"/>
    </row>
    <row r="682" spans="1:6" x14ac:dyDescent="0.25">
      <c r="A682" s="210"/>
      <c r="D682" s="261"/>
      <c r="E682" s="261"/>
      <c r="F682" s="210"/>
    </row>
    <row r="683" spans="1:6" x14ac:dyDescent="0.25">
      <c r="A683" s="210"/>
      <c r="B683" s="263" t="s">
        <v>691</v>
      </c>
      <c r="C683" s="263" t="s">
        <v>692</v>
      </c>
      <c r="D683" s="262"/>
      <c r="E683" s="262">
        <v>200000</v>
      </c>
      <c r="F683" s="210"/>
    </row>
    <row r="684" spans="1:6" hidden="1" x14ac:dyDescent="0.25">
      <c r="A684" s="210"/>
      <c r="B684" s="209" t="s">
        <v>691</v>
      </c>
      <c r="C684" s="209" t="s">
        <v>34</v>
      </c>
      <c r="D684" s="261"/>
      <c r="E684" s="261" t="e">
        <f>SUM(#REF!)</f>
        <v>#REF!</v>
      </c>
      <c r="F684" s="210"/>
    </row>
    <row r="685" spans="1:6" hidden="1" x14ac:dyDescent="0.25">
      <c r="A685" s="210"/>
      <c r="B685" s="209" t="s">
        <v>691</v>
      </c>
      <c r="C685" s="209" t="s">
        <v>693</v>
      </c>
      <c r="D685" s="261"/>
      <c r="E685" s="261" t="e">
        <f>SUM(#REF!)</f>
        <v>#REF!</v>
      </c>
      <c r="F685" s="210"/>
    </row>
    <row r="686" spans="1:6" hidden="1" x14ac:dyDescent="0.25">
      <c r="A686" s="210"/>
      <c r="B686" s="209" t="s">
        <v>691</v>
      </c>
      <c r="C686" s="209" t="s">
        <v>694</v>
      </c>
      <c r="D686" s="261"/>
      <c r="E686" s="261" t="e">
        <f>SUM(#REF!)</f>
        <v>#REF!</v>
      </c>
      <c r="F686" s="210"/>
    </row>
    <row r="687" spans="1:6" hidden="1" x14ac:dyDescent="0.25">
      <c r="A687" s="210"/>
      <c r="B687" s="209" t="s">
        <v>691</v>
      </c>
      <c r="C687" s="209" t="s">
        <v>433</v>
      </c>
      <c r="D687" s="261"/>
      <c r="E687" s="261" t="e">
        <f>SUM(#REF!)</f>
        <v>#REF!</v>
      </c>
      <c r="F687" s="210"/>
    </row>
    <row r="688" spans="1:6" hidden="1" x14ac:dyDescent="0.25">
      <c r="A688" s="210"/>
      <c r="B688" s="209" t="s">
        <v>691</v>
      </c>
      <c r="C688" s="209" t="s">
        <v>695</v>
      </c>
      <c r="D688" s="261"/>
      <c r="E688" s="261" t="e">
        <f>SUM(#REF!)</f>
        <v>#REF!</v>
      </c>
      <c r="F688" s="210"/>
    </row>
    <row r="689" spans="1:6" hidden="1" x14ac:dyDescent="0.25">
      <c r="A689" s="210"/>
      <c r="B689" s="209" t="s">
        <v>691</v>
      </c>
      <c r="C689" s="209" t="s">
        <v>696</v>
      </c>
      <c r="D689" s="261"/>
      <c r="E689" s="261" t="e">
        <f>SUM(#REF!)</f>
        <v>#REF!</v>
      </c>
      <c r="F689" s="210"/>
    </row>
    <row r="690" spans="1:6" hidden="1" x14ac:dyDescent="0.25">
      <c r="A690" s="210"/>
      <c r="B690" s="209" t="s">
        <v>691</v>
      </c>
      <c r="C690" s="209" t="s">
        <v>697</v>
      </c>
      <c r="D690" s="261"/>
      <c r="E690" s="261" t="e">
        <f>SUM(#REF!)</f>
        <v>#REF!</v>
      </c>
      <c r="F690" s="210"/>
    </row>
    <row r="691" spans="1:6" hidden="1" x14ac:dyDescent="0.25">
      <c r="A691" s="210"/>
      <c r="B691" s="209" t="s">
        <v>691</v>
      </c>
      <c r="C691" s="209" t="s">
        <v>698</v>
      </c>
      <c r="D691" s="261"/>
      <c r="E691" s="261" t="e">
        <f>SUM(#REF!)</f>
        <v>#REF!</v>
      </c>
      <c r="F691" s="210"/>
    </row>
    <row r="692" spans="1:6" hidden="1" x14ac:dyDescent="0.25">
      <c r="A692" s="210"/>
      <c r="B692" s="209" t="s">
        <v>691</v>
      </c>
      <c r="C692" s="209" t="s">
        <v>699</v>
      </c>
      <c r="D692" s="261"/>
      <c r="E692" s="261" t="e">
        <f>SUM(#REF!)</f>
        <v>#REF!</v>
      </c>
      <c r="F692" s="210"/>
    </row>
    <row r="693" spans="1:6" hidden="1" x14ac:dyDescent="0.25">
      <c r="A693" s="210"/>
      <c r="B693" s="209" t="s">
        <v>691</v>
      </c>
      <c r="C693" s="209" t="s">
        <v>700</v>
      </c>
      <c r="D693" s="261"/>
      <c r="E693" s="261" t="e">
        <f>SUM(#REF!)</f>
        <v>#REF!</v>
      </c>
      <c r="F693" s="210"/>
    </row>
    <row r="694" spans="1:6" x14ac:dyDescent="0.25">
      <c r="A694" s="210"/>
      <c r="D694" s="261"/>
      <c r="E694" s="261"/>
      <c r="F694" s="210"/>
    </row>
    <row r="695" spans="1:6" x14ac:dyDescent="0.25">
      <c r="A695" s="210"/>
      <c r="B695" s="263" t="s">
        <v>701</v>
      </c>
      <c r="C695" s="263" t="s">
        <v>702</v>
      </c>
      <c r="D695" s="262"/>
      <c r="E695" s="262">
        <v>200000</v>
      </c>
      <c r="F695" s="210"/>
    </row>
    <row r="696" spans="1:6" hidden="1" x14ac:dyDescent="0.25">
      <c r="A696" s="210"/>
      <c r="B696" s="209" t="s">
        <v>701</v>
      </c>
      <c r="C696" s="209" t="s">
        <v>34</v>
      </c>
      <c r="D696" s="261"/>
      <c r="E696" s="261" t="e">
        <f>SUM(#REF!)</f>
        <v>#REF!</v>
      </c>
      <c r="F696" s="210"/>
    </row>
    <row r="697" spans="1:6" hidden="1" x14ac:dyDescent="0.25">
      <c r="A697" s="210"/>
      <c r="B697" s="209" t="s">
        <v>701</v>
      </c>
      <c r="C697" s="209" t="s">
        <v>703</v>
      </c>
      <c r="D697" s="261"/>
      <c r="E697" s="261" t="e">
        <f>SUM(#REF!)</f>
        <v>#REF!</v>
      </c>
      <c r="F697" s="210"/>
    </row>
    <row r="698" spans="1:6" hidden="1" x14ac:dyDescent="0.25">
      <c r="A698" s="210"/>
      <c r="B698" s="209" t="s">
        <v>701</v>
      </c>
      <c r="C698" s="209" t="s">
        <v>704</v>
      </c>
      <c r="D698" s="261"/>
      <c r="E698" s="261" t="e">
        <f>SUM(#REF!)</f>
        <v>#REF!</v>
      </c>
      <c r="F698" s="210"/>
    </row>
    <row r="699" spans="1:6" hidden="1" x14ac:dyDescent="0.25">
      <c r="A699" s="210"/>
      <c r="B699" s="209" t="s">
        <v>701</v>
      </c>
      <c r="C699" s="209" t="s">
        <v>705</v>
      </c>
      <c r="D699" s="261"/>
      <c r="E699" s="261" t="e">
        <f>SUM(#REF!)</f>
        <v>#REF!</v>
      </c>
      <c r="F699" s="210"/>
    </row>
    <row r="700" spans="1:6" hidden="1" x14ac:dyDescent="0.25">
      <c r="A700" s="210"/>
      <c r="B700" s="209" t="s">
        <v>701</v>
      </c>
      <c r="C700" s="209" t="s">
        <v>706</v>
      </c>
      <c r="D700" s="261"/>
      <c r="E700" s="261" t="e">
        <f>SUM(#REF!)</f>
        <v>#REF!</v>
      </c>
      <c r="F700" s="210"/>
    </row>
    <row r="701" spans="1:6" hidden="1" x14ac:dyDescent="0.25">
      <c r="A701" s="210"/>
      <c r="B701" s="209" t="s">
        <v>701</v>
      </c>
      <c r="C701" s="209" t="s">
        <v>707</v>
      </c>
      <c r="D701" s="261"/>
      <c r="E701" s="261" t="e">
        <f>SUM(#REF!)</f>
        <v>#REF!</v>
      </c>
      <c r="F701" s="210"/>
    </row>
    <row r="702" spans="1:6" hidden="1" x14ac:dyDescent="0.25">
      <c r="A702" s="210"/>
      <c r="B702" s="209" t="s">
        <v>701</v>
      </c>
      <c r="C702" s="209" t="s">
        <v>708</v>
      </c>
      <c r="D702" s="261"/>
      <c r="E702" s="261" t="e">
        <f>SUM(#REF!)</f>
        <v>#REF!</v>
      </c>
      <c r="F702" s="210"/>
    </row>
    <row r="703" spans="1:6" hidden="1" x14ac:dyDescent="0.25">
      <c r="A703" s="210"/>
      <c r="B703" s="209" t="s">
        <v>701</v>
      </c>
      <c r="C703" s="209" t="s">
        <v>709</v>
      </c>
      <c r="D703" s="261"/>
      <c r="E703" s="261" t="e">
        <f>SUM(#REF!)</f>
        <v>#REF!</v>
      </c>
      <c r="F703" s="210"/>
    </row>
    <row r="704" spans="1:6" hidden="1" x14ac:dyDescent="0.25">
      <c r="A704" s="210"/>
      <c r="B704" s="209" t="s">
        <v>701</v>
      </c>
      <c r="C704" s="209" t="s">
        <v>710</v>
      </c>
      <c r="D704" s="261"/>
      <c r="E704" s="261" t="e">
        <f>SUM(#REF!)</f>
        <v>#REF!</v>
      </c>
      <c r="F704" s="210"/>
    </row>
    <row r="705" spans="1:6" hidden="1" x14ac:dyDescent="0.25">
      <c r="A705" s="210"/>
      <c r="B705" s="209" t="s">
        <v>701</v>
      </c>
      <c r="C705" s="209" t="s">
        <v>711</v>
      </c>
      <c r="D705" s="261"/>
      <c r="E705" s="261" t="e">
        <f>SUM(#REF!)</f>
        <v>#REF!</v>
      </c>
      <c r="F705" s="210"/>
    </row>
    <row r="706" spans="1:6" hidden="1" x14ac:dyDescent="0.25">
      <c r="A706" s="210"/>
      <c r="B706" s="209" t="s">
        <v>701</v>
      </c>
      <c r="C706" s="209" t="s">
        <v>712</v>
      </c>
      <c r="D706" s="261"/>
      <c r="E706" s="261" t="e">
        <f>SUM(#REF!)</f>
        <v>#REF!</v>
      </c>
      <c r="F706" s="210"/>
    </row>
    <row r="707" spans="1:6" hidden="1" x14ac:dyDescent="0.25">
      <c r="A707" s="210"/>
      <c r="B707" s="209" t="s">
        <v>701</v>
      </c>
      <c r="C707" s="209" t="s">
        <v>713</v>
      </c>
      <c r="D707" s="261"/>
      <c r="E707" s="261" t="e">
        <f>SUM(#REF!)</f>
        <v>#REF!</v>
      </c>
      <c r="F707" s="210"/>
    </row>
    <row r="708" spans="1:6" hidden="1" x14ac:dyDescent="0.25">
      <c r="A708" s="210"/>
      <c r="B708" s="209" t="s">
        <v>701</v>
      </c>
      <c r="C708" s="209" t="s">
        <v>714</v>
      </c>
      <c r="D708" s="261"/>
      <c r="E708" s="261" t="e">
        <f>SUM(#REF!)</f>
        <v>#REF!</v>
      </c>
      <c r="F708" s="210"/>
    </row>
    <row r="709" spans="1:6" hidden="1" x14ac:dyDescent="0.25">
      <c r="A709" s="210"/>
      <c r="B709" s="209" t="s">
        <v>701</v>
      </c>
      <c r="C709" s="209" t="s">
        <v>715</v>
      </c>
      <c r="D709" s="261"/>
      <c r="E709" s="261" t="e">
        <f>SUM(#REF!)</f>
        <v>#REF!</v>
      </c>
      <c r="F709" s="210"/>
    </row>
    <row r="710" spans="1:6" hidden="1" x14ac:dyDescent="0.25">
      <c r="A710" s="210"/>
      <c r="B710" s="209" t="s">
        <v>701</v>
      </c>
      <c r="C710" s="209" t="s">
        <v>716</v>
      </c>
      <c r="D710" s="261"/>
      <c r="E710" s="261" t="e">
        <f>SUM(#REF!)</f>
        <v>#REF!</v>
      </c>
      <c r="F710" s="210"/>
    </row>
    <row r="711" spans="1:6" hidden="1" x14ac:dyDescent="0.25">
      <c r="A711" s="210"/>
      <c r="B711" s="209" t="s">
        <v>701</v>
      </c>
      <c r="C711" s="209" t="s">
        <v>717</v>
      </c>
      <c r="D711" s="261"/>
      <c r="E711" s="261" t="e">
        <f>SUM(#REF!)</f>
        <v>#REF!</v>
      </c>
      <c r="F711" s="210"/>
    </row>
    <row r="712" spans="1:6" hidden="1" x14ac:dyDescent="0.25">
      <c r="A712" s="210"/>
      <c r="B712" s="209" t="s">
        <v>701</v>
      </c>
      <c r="C712" s="209" t="s">
        <v>718</v>
      </c>
      <c r="D712" s="261"/>
      <c r="E712" s="261" t="e">
        <f>SUM(#REF!)</f>
        <v>#REF!</v>
      </c>
      <c r="F712" s="210"/>
    </row>
    <row r="713" spans="1:6" hidden="1" x14ac:dyDescent="0.25">
      <c r="A713" s="210"/>
      <c r="B713" s="209" t="s">
        <v>701</v>
      </c>
      <c r="C713" s="209" t="s">
        <v>719</v>
      </c>
      <c r="D713" s="261"/>
      <c r="E713" s="261" t="e">
        <f>SUM(#REF!)</f>
        <v>#REF!</v>
      </c>
      <c r="F713" s="210"/>
    </row>
    <row r="714" spans="1:6" hidden="1" x14ac:dyDescent="0.25">
      <c r="A714" s="210"/>
      <c r="B714" s="209" t="s">
        <v>701</v>
      </c>
      <c r="C714" s="209" t="s">
        <v>720</v>
      </c>
      <c r="D714" s="261"/>
      <c r="E714" s="261" t="e">
        <f>SUM(#REF!)</f>
        <v>#REF!</v>
      </c>
      <c r="F714" s="210"/>
    </row>
    <row r="715" spans="1:6" hidden="1" x14ac:dyDescent="0.25">
      <c r="A715" s="210"/>
      <c r="B715" s="209" t="s">
        <v>701</v>
      </c>
      <c r="C715" s="209" t="s">
        <v>721</v>
      </c>
      <c r="D715" s="261"/>
      <c r="E715" s="261" t="e">
        <f>SUM(#REF!)</f>
        <v>#REF!</v>
      </c>
      <c r="F715" s="210"/>
    </row>
    <row r="716" spans="1:6" hidden="1" x14ac:dyDescent="0.25">
      <c r="A716" s="210"/>
      <c r="B716" s="209" t="s">
        <v>701</v>
      </c>
      <c r="C716" s="209" t="s">
        <v>722</v>
      </c>
      <c r="D716" s="261"/>
      <c r="E716" s="261" t="e">
        <f>SUM(#REF!)</f>
        <v>#REF!</v>
      </c>
      <c r="F716" s="210"/>
    </row>
    <row r="717" spans="1:6" hidden="1" x14ac:dyDescent="0.25">
      <c r="A717" s="210"/>
      <c r="B717" s="209" t="s">
        <v>701</v>
      </c>
      <c r="C717" s="209" t="s">
        <v>723</v>
      </c>
      <c r="D717" s="261"/>
      <c r="E717" s="261" t="e">
        <f>SUM(#REF!)</f>
        <v>#REF!</v>
      </c>
      <c r="F717" s="210"/>
    </row>
    <row r="718" spans="1:6" hidden="1" x14ac:dyDescent="0.25">
      <c r="A718" s="210"/>
      <c r="B718" s="209" t="s">
        <v>701</v>
      </c>
      <c r="C718" s="209" t="s">
        <v>724</v>
      </c>
      <c r="D718" s="261"/>
      <c r="E718" s="261" t="e">
        <f>SUM(#REF!)</f>
        <v>#REF!</v>
      </c>
      <c r="F718" s="210"/>
    </row>
    <row r="719" spans="1:6" hidden="1" x14ac:dyDescent="0.25">
      <c r="A719" s="210"/>
      <c r="B719" s="209" t="s">
        <v>701</v>
      </c>
      <c r="C719" s="209" t="s">
        <v>725</v>
      </c>
      <c r="D719" s="261"/>
      <c r="E719" s="261" t="e">
        <f>SUM(#REF!)</f>
        <v>#REF!</v>
      </c>
      <c r="F719" s="210"/>
    </row>
    <row r="720" spans="1:6" hidden="1" x14ac:dyDescent="0.25">
      <c r="A720" s="210"/>
      <c r="B720" s="209" t="s">
        <v>701</v>
      </c>
      <c r="C720" s="209" t="s">
        <v>726</v>
      </c>
      <c r="D720" s="261"/>
      <c r="E720" s="261" t="e">
        <f>SUM(#REF!)</f>
        <v>#REF!</v>
      </c>
      <c r="F720" s="210"/>
    </row>
    <row r="721" spans="1:6" hidden="1" x14ac:dyDescent="0.25">
      <c r="A721" s="210"/>
      <c r="B721" s="209" t="s">
        <v>701</v>
      </c>
      <c r="C721" s="209" t="s">
        <v>727</v>
      </c>
      <c r="D721" s="261"/>
      <c r="E721" s="261" t="e">
        <f>SUM(#REF!)</f>
        <v>#REF!</v>
      </c>
      <c r="F721" s="210"/>
    </row>
    <row r="722" spans="1:6" hidden="1" x14ac:dyDescent="0.25">
      <c r="A722" s="210"/>
      <c r="B722" s="209" t="s">
        <v>701</v>
      </c>
      <c r="C722" s="209" t="s">
        <v>728</v>
      </c>
      <c r="D722" s="261"/>
      <c r="E722" s="261" t="e">
        <f>SUM(#REF!)</f>
        <v>#REF!</v>
      </c>
      <c r="F722" s="210"/>
    </row>
    <row r="723" spans="1:6" hidden="1" x14ac:dyDescent="0.25">
      <c r="A723" s="210"/>
      <c r="B723" s="209" t="s">
        <v>701</v>
      </c>
      <c r="C723" s="209" t="s">
        <v>729</v>
      </c>
      <c r="D723" s="261"/>
      <c r="E723" s="261" t="e">
        <f>SUM(#REF!)</f>
        <v>#REF!</v>
      </c>
      <c r="F723" s="210"/>
    </row>
    <row r="724" spans="1:6" hidden="1" x14ac:dyDescent="0.25">
      <c r="A724" s="210"/>
      <c r="B724" s="209" t="s">
        <v>701</v>
      </c>
      <c r="C724" s="209" t="s">
        <v>730</v>
      </c>
      <c r="D724" s="261"/>
      <c r="E724" s="261" t="e">
        <f>SUM(#REF!)</f>
        <v>#REF!</v>
      </c>
      <c r="F724" s="210"/>
    </row>
    <row r="725" spans="1:6" hidden="1" x14ac:dyDescent="0.25">
      <c r="A725" s="210"/>
      <c r="B725" s="209" t="s">
        <v>701</v>
      </c>
      <c r="C725" s="209" t="s">
        <v>685</v>
      </c>
      <c r="D725" s="261"/>
      <c r="E725" s="261" t="e">
        <f>SUM(#REF!)</f>
        <v>#REF!</v>
      </c>
      <c r="F725" s="210"/>
    </row>
    <row r="726" spans="1:6" hidden="1" x14ac:dyDescent="0.25">
      <c r="A726" s="210"/>
      <c r="B726" s="209" t="s">
        <v>701</v>
      </c>
      <c r="C726" s="209" t="s">
        <v>731</v>
      </c>
      <c r="D726" s="261"/>
      <c r="E726" s="261" t="e">
        <f>SUM(#REF!)</f>
        <v>#REF!</v>
      </c>
      <c r="F726" s="210"/>
    </row>
    <row r="727" spans="1:6" hidden="1" x14ac:dyDescent="0.25">
      <c r="A727" s="210"/>
      <c r="B727" s="209" t="s">
        <v>701</v>
      </c>
      <c r="C727" s="209" t="s">
        <v>732</v>
      </c>
      <c r="D727" s="261"/>
      <c r="E727" s="261" t="e">
        <f>SUM(#REF!)</f>
        <v>#REF!</v>
      </c>
      <c r="F727" s="210"/>
    </row>
    <row r="728" spans="1:6" hidden="1" x14ac:dyDescent="0.25">
      <c r="A728" s="210"/>
      <c r="B728" s="209" t="s">
        <v>701</v>
      </c>
      <c r="C728" s="209" t="s">
        <v>733</v>
      </c>
      <c r="D728" s="261"/>
      <c r="E728" s="261" t="e">
        <f>SUM(#REF!)</f>
        <v>#REF!</v>
      </c>
      <c r="F728" s="210"/>
    </row>
    <row r="729" spans="1:6" hidden="1" x14ac:dyDescent="0.25">
      <c r="A729" s="210"/>
      <c r="B729" s="209" t="s">
        <v>701</v>
      </c>
      <c r="C729" s="209" t="s">
        <v>734</v>
      </c>
      <c r="D729" s="261"/>
      <c r="E729" s="261" t="e">
        <f>SUM(#REF!)</f>
        <v>#REF!</v>
      </c>
      <c r="F729" s="210"/>
    </row>
    <row r="730" spans="1:6" hidden="1" x14ac:dyDescent="0.25">
      <c r="A730" s="210"/>
      <c r="B730" s="209" t="s">
        <v>701</v>
      </c>
      <c r="C730" s="209" t="s">
        <v>735</v>
      </c>
      <c r="D730" s="261"/>
      <c r="E730" s="261" t="e">
        <f>SUM(#REF!)</f>
        <v>#REF!</v>
      </c>
      <c r="F730" s="210"/>
    </row>
    <row r="731" spans="1:6" hidden="1" x14ac:dyDescent="0.25">
      <c r="A731" s="210"/>
      <c r="B731" s="209" t="s">
        <v>701</v>
      </c>
      <c r="C731" s="209" t="s">
        <v>736</v>
      </c>
      <c r="D731" s="261"/>
      <c r="E731" s="261" t="e">
        <f>SUM(#REF!)</f>
        <v>#REF!</v>
      </c>
      <c r="F731" s="210"/>
    </row>
    <row r="732" spans="1:6" hidden="1" x14ac:dyDescent="0.25">
      <c r="A732" s="210"/>
      <c r="B732" s="209" t="s">
        <v>701</v>
      </c>
      <c r="C732" s="209" t="s">
        <v>737</v>
      </c>
      <c r="D732" s="261"/>
      <c r="E732" s="261" t="e">
        <f>SUM(#REF!)</f>
        <v>#REF!</v>
      </c>
      <c r="F732" s="210"/>
    </row>
    <row r="733" spans="1:6" hidden="1" x14ac:dyDescent="0.25">
      <c r="A733" s="210"/>
      <c r="B733" s="209" t="s">
        <v>701</v>
      </c>
      <c r="C733" s="209" t="s">
        <v>738</v>
      </c>
      <c r="D733" s="261"/>
      <c r="E733" s="261" t="e">
        <f>SUM(#REF!)</f>
        <v>#REF!</v>
      </c>
      <c r="F733" s="210"/>
    </row>
    <row r="734" spans="1:6" hidden="1" x14ac:dyDescent="0.25">
      <c r="A734" s="210"/>
      <c r="B734" s="209" t="s">
        <v>701</v>
      </c>
      <c r="C734" s="209" t="s">
        <v>739</v>
      </c>
      <c r="D734" s="261"/>
      <c r="E734" s="261" t="e">
        <f>SUM(#REF!)</f>
        <v>#REF!</v>
      </c>
      <c r="F734" s="210"/>
    </row>
    <row r="735" spans="1:6" x14ac:dyDescent="0.25">
      <c r="A735" s="210"/>
      <c r="D735" s="261"/>
      <c r="E735" s="261"/>
      <c r="F735" s="210"/>
    </row>
    <row r="736" spans="1:6" x14ac:dyDescent="0.25">
      <c r="A736" s="210"/>
      <c r="B736" s="263" t="s">
        <v>740</v>
      </c>
      <c r="C736" s="263" t="s">
        <v>741</v>
      </c>
      <c r="D736" s="262"/>
      <c r="E736" s="262">
        <v>200000</v>
      </c>
      <c r="F736" s="210"/>
    </row>
    <row r="737" spans="1:6" hidden="1" x14ac:dyDescent="0.25">
      <c r="A737" s="210"/>
      <c r="B737" s="209" t="s">
        <v>740</v>
      </c>
      <c r="C737" s="209" t="s">
        <v>34</v>
      </c>
      <c r="D737" s="261"/>
      <c r="E737" s="261" t="e">
        <f>SUM(#REF!)</f>
        <v>#REF!</v>
      </c>
      <c r="F737" s="210"/>
    </row>
    <row r="738" spans="1:6" hidden="1" x14ac:dyDescent="0.25">
      <c r="A738" s="210"/>
      <c r="B738" s="209" t="s">
        <v>740</v>
      </c>
      <c r="C738" s="209" t="s">
        <v>742</v>
      </c>
      <c r="D738" s="261"/>
      <c r="E738" s="261" t="e">
        <f>SUM(#REF!)</f>
        <v>#REF!</v>
      </c>
      <c r="F738" s="210"/>
    </row>
    <row r="739" spans="1:6" hidden="1" x14ac:dyDescent="0.25">
      <c r="A739" s="210"/>
      <c r="B739" s="209" t="s">
        <v>740</v>
      </c>
      <c r="C739" s="209" t="s">
        <v>743</v>
      </c>
      <c r="D739" s="261"/>
      <c r="E739" s="261" t="e">
        <f>SUM(#REF!)</f>
        <v>#REF!</v>
      </c>
      <c r="F739" s="210"/>
    </row>
    <row r="740" spans="1:6" hidden="1" x14ac:dyDescent="0.25">
      <c r="A740" s="210"/>
      <c r="B740" s="209" t="s">
        <v>740</v>
      </c>
      <c r="C740" s="209" t="s">
        <v>744</v>
      </c>
      <c r="D740" s="261"/>
      <c r="E740" s="261" t="e">
        <f>SUM(#REF!)</f>
        <v>#REF!</v>
      </c>
      <c r="F740" s="210"/>
    </row>
    <row r="741" spans="1:6" hidden="1" x14ac:dyDescent="0.25">
      <c r="A741" s="210"/>
      <c r="B741" s="209" t="s">
        <v>740</v>
      </c>
      <c r="C741" s="209" t="s">
        <v>745</v>
      </c>
      <c r="D741" s="261"/>
      <c r="E741" s="261" t="e">
        <f>SUM(#REF!)</f>
        <v>#REF!</v>
      </c>
      <c r="F741" s="210"/>
    </row>
    <row r="742" spans="1:6" hidden="1" x14ac:dyDescent="0.25">
      <c r="A742" s="210"/>
      <c r="B742" s="209" t="s">
        <v>740</v>
      </c>
      <c r="C742" s="209" t="s">
        <v>746</v>
      </c>
      <c r="D742" s="261"/>
      <c r="E742" s="261" t="e">
        <f>SUM(#REF!)</f>
        <v>#REF!</v>
      </c>
      <c r="F742" s="210"/>
    </row>
    <row r="743" spans="1:6" hidden="1" x14ac:dyDescent="0.25">
      <c r="A743" s="210"/>
      <c r="B743" s="209" t="s">
        <v>740</v>
      </c>
      <c r="C743" s="209" t="s">
        <v>747</v>
      </c>
      <c r="D743" s="261"/>
      <c r="E743" s="261" t="e">
        <f>SUM(#REF!)</f>
        <v>#REF!</v>
      </c>
      <c r="F743" s="210"/>
    </row>
    <row r="744" spans="1:6" hidden="1" x14ac:dyDescent="0.25">
      <c r="A744" s="210"/>
      <c r="B744" s="209" t="s">
        <v>740</v>
      </c>
      <c r="C744" s="209" t="s">
        <v>748</v>
      </c>
      <c r="D744" s="261"/>
      <c r="E744" s="261" t="e">
        <f>SUM(#REF!)</f>
        <v>#REF!</v>
      </c>
      <c r="F744" s="210"/>
    </row>
    <row r="745" spans="1:6" hidden="1" x14ac:dyDescent="0.25">
      <c r="A745" s="210"/>
      <c r="B745" s="209" t="s">
        <v>740</v>
      </c>
      <c r="C745" s="209" t="s">
        <v>749</v>
      </c>
      <c r="D745" s="261"/>
      <c r="E745" s="261" t="e">
        <f>SUM(#REF!)</f>
        <v>#REF!</v>
      </c>
      <c r="F745" s="210"/>
    </row>
    <row r="746" spans="1:6" hidden="1" x14ac:dyDescent="0.25">
      <c r="A746" s="210"/>
      <c r="B746" s="209" t="s">
        <v>740</v>
      </c>
      <c r="C746" s="209" t="s">
        <v>508</v>
      </c>
      <c r="D746" s="261"/>
      <c r="E746" s="261" t="e">
        <f>SUM(#REF!)</f>
        <v>#REF!</v>
      </c>
      <c r="F746" s="210"/>
    </row>
    <row r="747" spans="1:6" hidden="1" x14ac:dyDescent="0.25">
      <c r="A747" s="210"/>
      <c r="B747" s="209" t="s">
        <v>740</v>
      </c>
      <c r="C747" s="209" t="s">
        <v>750</v>
      </c>
      <c r="D747" s="261"/>
      <c r="E747" s="261" t="e">
        <f>SUM(#REF!)</f>
        <v>#REF!</v>
      </c>
      <c r="F747" s="210"/>
    </row>
    <row r="748" spans="1:6" hidden="1" x14ac:dyDescent="0.25">
      <c r="A748" s="210"/>
      <c r="B748" s="209" t="s">
        <v>740</v>
      </c>
      <c r="C748" s="209" t="s">
        <v>751</v>
      </c>
      <c r="D748" s="261"/>
      <c r="E748" s="261" t="e">
        <f>SUM(#REF!)</f>
        <v>#REF!</v>
      </c>
      <c r="F748" s="210"/>
    </row>
    <row r="749" spans="1:6" x14ac:dyDescent="0.25">
      <c r="A749" s="210"/>
      <c r="D749" s="261"/>
      <c r="E749" s="261"/>
      <c r="F749" s="210"/>
    </row>
    <row r="750" spans="1:6" x14ac:dyDescent="0.25">
      <c r="A750" s="210"/>
      <c r="D750" s="261"/>
      <c r="E750" s="261"/>
      <c r="F750" s="210"/>
    </row>
    <row r="751" spans="1:6" x14ac:dyDescent="0.25">
      <c r="A751" s="210"/>
      <c r="D751" s="261"/>
      <c r="E751" s="261"/>
      <c r="F751" s="210"/>
    </row>
    <row r="752" spans="1:6" x14ac:dyDescent="0.25">
      <c r="A752" s="210"/>
      <c r="D752" s="261"/>
      <c r="E752" s="261"/>
      <c r="F752" s="210"/>
    </row>
    <row r="753" spans="1:6" x14ac:dyDescent="0.25">
      <c r="A753" s="210"/>
      <c r="D753" s="261"/>
      <c r="E753" s="261"/>
      <c r="F753" s="210"/>
    </row>
    <row r="754" spans="1:6" x14ac:dyDescent="0.25">
      <c r="A754" s="210"/>
      <c r="D754" s="261"/>
      <c r="E754" s="261"/>
      <c r="F754" s="210"/>
    </row>
    <row r="755" spans="1:6" x14ac:dyDescent="0.25">
      <c r="A755" s="210"/>
      <c r="D755" s="261"/>
      <c r="E755" s="261"/>
      <c r="F755" s="210"/>
    </row>
    <row r="756" spans="1:6" x14ac:dyDescent="0.25">
      <c r="A756" s="210"/>
      <c r="D756" s="261"/>
      <c r="E756" s="261"/>
      <c r="F756" s="210"/>
    </row>
    <row r="757" spans="1:6" x14ac:dyDescent="0.25">
      <c r="A757" s="210"/>
      <c r="D757" s="261"/>
      <c r="E757" s="261"/>
      <c r="F757" s="210"/>
    </row>
    <row r="758" spans="1:6" x14ac:dyDescent="0.25">
      <c r="A758" s="210"/>
      <c r="D758" s="261"/>
      <c r="E758" s="261"/>
      <c r="F758" s="210"/>
    </row>
    <row r="759" spans="1:6" x14ac:dyDescent="0.25">
      <c r="A759" s="210"/>
      <c r="D759" s="261"/>
      <c r="E759" s="261"/>
      <c r="F759" s="210"/>
    </row>
    <row r="760" spans="1:6" x14ac:dyDescent="0.25">
      <c r="A760" s="210"/>
      <c r="D760" s="261"/>
      <c r="E760" s="261"/>
      <c r="F760" s="210"/>
    </row>
    <row r="761" spans="1:6" x14ac:dyDescent="0.25">
      <c r="A761" s="210"/>
      <c r="D761" s="261"/>
      <c r="E761" s="261"/>
      <c r="F761" s="210"/>
    </row>
    <row r="762" spans="1:6" x14ac:dyDescent="0.25">
      <c r="A762" s="210"/>
      <c r="D762" s="261"/>
      <c r="E762" s="261"/>
      <c r="F762" s="210"/>
    </row>
    <row r="763" spans="1:6" x14ac:dyDescent="0.25">
      <c r="A763" s="210"/>
      <c r="D763" s="261"/>
      <c r="E763" s="261"/>
      <c r="F763" s="210"/>
    </row>
    <row r="764" spans="1:6" x14ac:dyDescent="0.25">
      <c r="A764" s="210"/>
      <c r="D764" s="261"/>
      <c r="E764" s="261"/>
      <c r="F764" s="210"/>
    </row>
    <row r="765" spans="1:6" x14ac:dyDescent="0.25">
      <c r="A765" s="210"/>
      <c r="D765" s="261"/>
      <c r="E765" s="261"/>
      <c r="F765" s="210"/>
    </row>
    <row r="766" spans="1:6" x14ac:dyDescent="0.25">
      <c r="A766" s="210"/>
      <c r="D766" s="261"/>
      <c r="E766" s="261"/>
      <c r="F766" s="210"/>
    </row>
    <row r="767" spans="1:6" x14ac:dyDescent="0.25">
      <c r="A767" s="210"/>
      <c r="D767" s="261"/>
      <c r="E767" s="261"/>
      <c r="F767" s="210"/>
    </row>
    <row r="768" spans="1:6" x14ac:dyDescent="0.25">
      <c r="A768" s="210"/>
      <c r="D768" s="261"/>
      <c r="E768" s="261"/>
      <c r="F768" s="210"/>
    </row>
    <row r="769" spans="1:6" x14ac:dyDescent="0.25">
      <c r="A769" s="210"/>
      <c r="D769" s="261"/>
      <c r="E769" s="261"/>
      <c r="F769" s="210"/>
    </row>
    <row r="770" spans="1:6" x14ac:dyDescent="0.25">
      <c r="A770" s="210"/>
      <c r="D770" s="261"/>
      <c r="E770" s="261"/>
      <c r="F770" s="210"/>
    </row>
    <row r="771" spans="1:6" x14ac:dyDescent="0.25">
      <c r="A771" s="210"/>
      <c r="D771" s="261"/>
      <c r="E771" s="261"/>
      <c r="F771" s="210"/>
    </row>
    <row r="772" spans="1:6" x14ac:dyDescent="0.25">
      <c r="A772" s="210"/>
      <c r="D772" s="261"/>
      <c r="E772" s="261"/>
      <c r="F772" s="210"/>
    </row>
    <row r="773" spans="1:6" x14ac:dyDescent="0.25">
      <c r="A773" s="210"/>
      <c r="D773" s="261"/>
      <c r="E773" s="261"/>
      <c r="F773" s="210"/>
    </row>
    <row r="774" spans="1:6" x14ac:dyDescent="0.25">
      <c r="A774" s="210"/>
      <c r="D774" s="261"/>
      <c r="E774" s="261"/>
      <c r="F774" s="210"/>
    </row>
    <row r="775" spans="1:6" x14ac:dyDescent="0.25">
      <c r="A775" s="210"/>
      <c r="D775" s="261"/>
      <c r="E775" s="261"/>
      <c r="F775" s="210"/>
    </row>
    <row r="776" spans="1:6" x14ac:dyDescent="0.25">
      <c r="A776" s="210"/>
      <c r="D776" s="261"/>
      <c r="E776" s="261"/>
      <c r="F776" s="210"/>
    </row>
    <row r="777" spans="1:6" x14ac:dyDescent="0.25">
      <c r="A777" s="210"/>
      <c r="D777" s="261"/>
      <c r="E777" s="261"/>
      <c r="F777" s="210"/>
    </row>
    <row r="778" spans="1:6" x14ac:dyDescent="0.25">
      <c r="A778" s="210"/>
      <c r="D778" s="261"/>
      <c r="E778" s="261"/>
      <c r="F778" s="210"/>
    </row>
    <row r="779" spans="1:6" x14ac:dyDescent="0.25">
      <c r="A779" s="210"/>
      <c r="D779" s="261"/>
      <c r="E779" s="261"/>
      <c r="F779" s="210"/>
    </row>
    <row r="780" spans="1:6" x14ac:dyDescent="0.25">
      <c r="A780" s="210"/>
      <c r="D780" s="261"/>
      <c r="E780" s="261"/>
      <c r="F780" s="210"/>
    </row>
    <row r="781" spans="1:6" x14ac:dyDescent="0.25">
      <c r="A781" s="210"/>
      <c r="D781" s="261"/>
      <c r="E781" s="261"/>
      <c r="F781" s="210"/>
    </row>
    <row r="782" spans="1:6" x14ac:dyDescent="0.25">
      <c r="A782" s="210"/>
      <c r="D782" s="261"/>
      <c r="E782" s="261"/>
      <c r="F782" s="210"/>
    </row>
    <row r="783" spans="1:6" x14ac:dyDescent="0.25">
      <c r="A783" s="210"/>
      <c r="D783" s="261"/>
      <c r="E783" s="261"/>
      <c r="F783" s="210"/>
    </row>
    <row r="784" spans="1:6" x14ac:dyDescent="0.25">
      <c r="A784" s="210"/>
      <c r="D784" s="261"/>
      <c r="E784" s="261"/>
      <c r="F784" s="210"/>
    </row>
    <row r="785" spans="1:6" x14ac:dyDescent="0.25">
      <c r="A785" s="210"/>
      <c r="D785" s="261"/>
      <c r="E785" s="261"/>
      <c r="F785" s="210"/>
    </row>
    <row r="786" spans="1:6" x14ac:dyDescent="0.25">
      <c r="A786" s="210"/>
      <c r="D786" s="261"/>
      <c r="E786" s="261"/>
      <c r="F786" s="210"/>
    </row>
    <row r="787" spans="1:6" x14ac:dyDescent="0.25">
      <c r="A787" s="210"/>
      <c r="D787" s="261"/>
      <c r="E787" s="261"/>
      <c r="F787" s="210"/>
    </row>
    <row r="788" spans="1:6" x14ac:dyDescent="0.25">
      <c r="A788" s="210"/>
      <c r="D788" s="261"/>
      <c r="E788" s="261"/>
      <c r="F788" s="210"/>
    </row>
    <row r="789" spans="1:6" x14ac:dyDescent="0.25">
      <c r="A789" s="210"/>
      <c r="D789" s="261"/>
      <c r="E789" s="261"/>
      <c r="F789" s="210"/>
    </row>
    <row r="790" spans="1:6" x14ac:dyDescent="0.25">
      <c r="A790" s="210"/>
      <c r="D790" s="261"/>
      <c r="E790" s="261"/>
      <c r="F790" s="210"/>
    </row>
    <row r="791" spans="1:6" x14ac:dyDescent="0.25">
      <c r="A791" s="210"/>
      <c r="D791" s="261"/>
      <c r="E791" s="261"/>
      <c r="F791" s="210"/>
    </row>
    <row r="792" spans="1:6" x14ac:dyDescent="0.25">
      <c r="A792" s="210"/>
      <c r="D792" s="261"/>
      <c r="E792" s="261"/>
      <c r="F792" s="210"/>
    </row>
    <row r="793" spans="1:6" x14ac:dyDescent="0.25">
      <c r="A793" s="210"/>
      <c r="D793" s="261"/>
      <c r="E793" s="261"/>
      <c r="F793" s="210"/>
    </row>
    <row r="794" spans="1:6" x14ac:dyDescent="0.25">
      <c r="A794" s="210"/>
      <c r="D794" s="261"/>
      <c r="E794" s="261"/>
      <c r="F794" s="210"/>
    </row>
    <row r="795" spans="1:6" x14ac:dyDescent="0.25">
      <c r="A795" s="210"/>
      <c r="D795" s="261"/>
      <c r="E795" s="261"/>
      <c r="F795" s="210"/>
    </row>
    <row r="796" spans="1:6" x14ac:dyDescent="0.25">
      <c r="A796" s="210"/>
      <c r="D796" s="261"/>
      <c r="E796" s="261"/>
      <c r="F796" s="210"/>
    </row>
    <row r="797" spans="1:6" x14ac:dyDescent="0.25">
      <c r="A797" s="210"/>
      <c r="D797" s="261"/>
      <c r="E797" s="261"/>
      <c r="F797" s="210"/>
    </row>
    <row r="798" spans="1:6" x14ac:dyDescent="0.25">
      <c r="A798" s="210"/>
      <c r="D798" s="261"/>
      <c r="E798" s="261"/>
      <c r="F798" s="210"/>
    </row>
    <row r="799" spans="1:6" x14ac:dyDescent="0.25">
      <c r="A799" s="210"/>
      <c r="D799" s="261"/>
      <c r="E799" s="261"/>
      <c r="F799" s="210"/>
    </row>
    <row r="800" spans="1:6" x14ac:dyDescent="0.25">
      <c r="A800" s="210"/>
      <c r="D800" s="261"/>
      <c r="E800" s="261"/>
      <c r="F800" s="210"/>
    </row>
    <row r="801" spans="1:6" x14ac:dyDescent="0.25">
      <c r="A801" s="210"/>
      <c r="D801" s="261"/>
      <c r="E801" s="261"/>
      <c r="F801" s="210"/>
    </row>
    <row r="802" spans="1:6" x14ac:dyDescent="0.25">
      <c r="A802" s="210"/>
      <c r="D802" s="261"/>
      <c r="E802" s="261"/>
      <c r="F802" s="210"/>
    </row>
    <row r="803" spans="1:6" x14ac:dyDescent="0.25">
      <c r="A803" s="210"/>
      <c r="D803" s="261"/>
      <c r="E803" s="261"/>
      <c r="F803" s="210"/>
    </row>
    <row r="804" spans="1:6" x14ac:dyDescent="0.25">
      <c r="A804" s="210"/>
      <c r="D804" s="261"/>
      <c r="E804" s="261"/>
      <c r="F804" s="210"/>
    </row>
    <row r="805" spans="1:6" x14ac:dyDescent="0.25">
      <c r="A805" s="210"/>
      <c r="D805" s="261"/>
      <c r="E805" s="261"/>
      <c r="F805" s="210"/>
    </row>
    <row r="806" spans="1:6" x14ac:dyDescent="0.25">
      <c r="A806" s="210"/>
      <c r="D806" s="261"/>
      <c r="E806" s="261"/>
      <c r="F806" s="210"/>
    </row>
    <row r="807" spans="1:6" x14ac:dyDescent="0.25">
      <c r="A807" s="210"/>
      <c r="D807" s="261"/>
      <c r="E807" s="261"/>
      <c r="F807" s="210"/>
    </row>
    <row r="808" spans="1:6" x14ac:dyDescent="0.25">
      <c r="A808" s="210"/>
      <c r="D808" s="261"/>
      <c r="E808" s="261"/>
      <c r="F808" s="210"/>
    </row>
    <row r="809" spans="1:6" x14ac:dyDescent="0.25">
      <c r="A809" s="210"/>
      <c r="D809" s="261"/>
      <c r="E809" s="261"/>
      <c r="F809" s="210"/>
    </row>
    <row r="810" spans="1:6" x14ac:dyDescent="0.25">
      <c r="A810" s="210"/>
      <c r="D810" s="261"/>
      <c r="E810" s="261"/>
      <c r="F810" s="210"/>
    </row>
    <row r="811" spans="1:6" x14ac:dyDescent="0.25">
      <c r="A811" s="210"/>
      <c r="D811" s="261"/>
      <c r="E811" s="261"/>
      <c r="F811" s="210"/>
    </row>
    <row r="812" spans="1:6" x14ac:dyDescent="0.25">
      <c r="A812" s="210"/>
      <c r="D812" s="261"/>
      <c r="E812" s="261"/>
      <c r="F812" s="210"/>
    </row>
    <row r="813" spans="1:6" x14ac:dyDescent="0.25">
      <c r="A813" s="210"/>
      <c r="D813" s="261"/>
      <c r="E813" s="261"/>
      <c r="F813" s="210"/>
    </row>
    <row r="814" spans="1:6" x14ac:dyDescent="0.25">
      <c r="A814" s="210"/>
      <c r="D814" s="261"/>
      <c r="E814" s="261"/>
      <c r="F814" s="210"/>
    </row>
    <row r="815" spans="1:6" x14ac:dyDescent="0.25">
      <c r="A815" s="210"/>
      <c r="D815" s="261"/>
      <c r="E815" s="261"/>
      <c r="F815" s="210"/>
    </row>
    <row r="816" spans="1:6" x14ac:dyDescent="0.25">
      <c r="A816" s="210"/>
      <c r="D816" s="261"/>
      <c r="E816" s="261"/>
      <c r="F816" s="210"/>
    </row>
    <row r="817" spans="1:6" x14ac:dyDescent="0.25">
      <c r="A817" s="210"/>
      <c r="D817" s="261"/>
      <c r="E817" s="261"/>
      <c r="F817" s="210"/>
    </row>
    <row r="818" spans="1:6" x14ac:dyDescent="0.25">
      <c r="A818" s="210"/>
      <c r="D818" s="261"/>
      <c r="E818" s="261"/>
      <c r="F818" s="210"/>
    </row>
    <row r="819" spans="1:6" x14ac:dyDescent="0.25">
      <c r="A819" s="210"/>
      <c r="D819" s="261"/>
      <c r="E819" s="261"/>
      <c r="F819" s="210"/>
    </row>
    <row r="820" spans="1:6" x14ac:dyDescent="0.25">
      <c r="A820" s="210"/>
      <c r="D820" s="261"/>
      <c r="E820" s="261"/>
      <c r="F820" s="210"/>
    </row>
    <row r="821" spans="1:6" x14ac:dyDescent="0.25">
      <c r="A821" s="210"/>
      <c r="D821" s="261"/>
      <c r="E821" s="261"/>
      <c r="F821" s="210"/>
    </row>
    <row r="822" spans="1:6" x14ac:dyDescent="0.25">
      <c r="A822" s="210"/>
      <c r="D822" s="261"/>
      <c r="E822" s="261"/>
      <c r="F822" s="210"/>
    </row>
    <row r="823" spans="1:6" x14ac:dyDescent="0.25">
      <c r="A823" s="210"/>
      <c r="D823" s="261"/>
      <c r="E823" s="261"/>
      <c r="F823" s="210"/>
    </row>
    <row r="824" spans="1:6" x14ac:dyDescent="0.25">
      <c r="A824" s="210"/>
      <c r="D824" s="261"/>
      <c r="E824" s="261"/>
      <c r="F824" s="210"/>
    </row>
    <row r="825" spans="1:6" x14ac:dyDescent="0.25">
      <c r="A825" s="210"/>
      <c r="D825" s="261"/>
      <c r="E825" s="261"/>
      <c r="F825" s="210"/>
    </row>
    <row r="826" spans="1:6" x14ac:dyDescent="0.25">
      <c r="A826" s="210"/>
      <c r="D826" s="261"/>
      <c r="E826" s="261"/>
      <c r="F826" s="210"/>
    </row>
    <row r="827" spans="1:6" x14ac:dyDescent="0.25">
      <c r="A827" s="210"/>
      <c r="D827" s="261"/>
      <c r="E827" s="261"/>
      <c r="F827" s="210"/>
    </row>
    <row r="828" spans="1:6" x14ac:dyDescent="0.25">
      <c r="A828" s="210"/>
      <c r="D828" s="261"/>
      <c r="E828" s="261"/>
      <c r="F828" s="210"/>
    </row>
    <row r="829" spans="1:6" x14ac:dyDescent="0.25">
      <c r="A829" s="210"/>
      <c r="D829" s="261"/>
      <c r="E829" s="261"/>
      <c r="F829" s="210"/>
    </row>
    <row r="830" spans="1:6" x14ac:dyDescent="0.25">
      <c r="A830" s="210"/>
      <c r="D830" s="261"/>
      <c r="E830" s="261"/>
      <c r="F830" s="210"/>
    </row>
    <row r="831" spans="1:6" x14ac:dyDescent="0.25">
      <c r="A831" s="210"/>
      <c r="D831" s="261"/>
      <c r="E831" s="261"/>
      <c r="F831" s="210"/>
    </row>
    <row r="832" spans="1:6" x14ac:dyDescent="0.25">
      <c r="A832" s="210"/>
      <c r="D832" s="261"/>
      <c r="E832" s="261"/>
      <c r="F832" s="210"/>
    </row>
    <row r="833" spans="1:6" x14ac:dyDescent="0.25">
      <c r="A833" s="210"/>
      <c r="D833" s="261"/>
      <c r="E833" s="261"/>
      <c r="F833" s="210"/>
    </row>
    <row r="834" spans="1:6" x14ac:dyDescent="0.25">
      <c r="A834" s="210"/>
      <c r="D834" s="261"/>
      <c r="E834" s="261"/>
      <c r="F834" s="210"/>
    </row>
    <row r="835" spans="1:6" x14ac:dyDescent="0.25">
      <c r="A835" s="210"/>
      <c r="D835" s="261"/>
      <c r="E835" s="261"/>
      <c r="F835" s="210"/>
    </row>
    <row r="836" spans="1:6" x14ac:dyDescent="0.25">
      <c r="A836" s="210"/>
      <c r="D836" s="261"/>
      <c r="E836" s="261"/>
      <c r="F836" s="210"/>
    </row>
    <row r="837" spans="1:6" x14ac:dyDescent="0.25">
      <c r="A837" s="210"/>
      <c r="D837" s="261"/>
      <c r="E837" s="261"/>
      <c r="F837" s="210"/>
    </row>
    <row r="838" spans="1:6" x14ac:dyDescent="0.25">
      <c r="A838" s="210"/>
      <c r="D838" s="261"/>
      <c r="E838" s="261"/>
      <c r="F838" s="210"/>
    </row>
    <row r="839" spans="1:6" x14ac:dyDescent="0.25">
      <c r="A839" s="210"/>
      <c r="D839" s="261"/>
      <c r="E839" s="261"/>
      <c r="F839" s="210"/>
    </row>
    <row r="840" spans="1:6" x14ac:dyDescent="0.25">
      <c r="A840" s="210"/>
      <c r="D840" s="261"/>
      <c r="E840" s="261"/>
      <c r="F840" s="210"/>
    </row>
    <row r="841" spans="1:6" x14ac:dyDescent="0.25">
      <c r="A841" s="210"/>
      <c r="D841" s="261"/>
      <c r="E841" s="261"/>
      <c r="F841" s="210"/>
    </row>
    <row r="842" spans="1:6" x14ac:dyDescent="0.25">
      <c r="A842" s="210"/>
      <c r="D842" s="261"/>
      <c r="E842" s="261"/>
      <c r="F842" s="210"/>
    </row>
    <row r="843" spans="1:6" x14ac:dyDescent="0.25">
      <c r="A843" s="210"/>
      <c r="D843" s="261"/>
      <c r="E843" s="261"/>
      <c r="F843" s="210"/>
    </row>
    <row r="844" spans="1:6" x14ac:dyDescent="0.25">
      <c r="A844" s="210"/>
      <c r="D844" s="261"/>
      <c r="E844" s="261"/>
      <c r="F844" s="210"/>
    </row>
    <row r="845" spans="1:6" x14ac:dyDescent="0.25">
      <c r="A845" s="210"/>
      <c r="D845" s="261"/>
      <c r="E845" s="261"/>
      <c r="F845" s="210"/>
    </row>
    <row r="846" spans="1:6" x14ac:dyDescent="0.25">
      <c r="A846" s="210"/>
      <c r="D846" s="261"/>
      <c r="E846" s="261"/>
      <c r="F846" s="210"/>
    </row>
    <row r="847" spans="1:6" x14ac:dyDescent="0.25">
      <c r="A847" s="210"/>
      <c r="D847" s="261"/>
      <c r="E847" s="261"/>
      <c r="F847" s="210"/>
    </row>
    <row r="848" spans="1:6" x14ac:dyDescent="0.25">
      <c r="A848" s="210"/>
      <c r="D848" s="261"/>
      <c r="E848" s="261"/>
      <c r="F848" s="210"/>
    </row>
    <row r="849" spans="1:6" x14ac:dyDescent="0.25">
      <c r="A849" s="210"/>
      <c r="D849" s="261"/>
      <c r="E849" s="261"/>
      <c r="F849" s="210"/>
    </row>
    <row r="850" spans="1:6" x14ac:dyDescent="0.25">
      <c r="A850" s="210"/>
      <c r="D850" s="261"/>
      <c r="E850" s="261"/>
      <c r="F850" s="210"/>
    </row>
    <row r="851" spans="1:6" x14ac:dyDescent="0.25">
      <c r="A851" s="210"/>
      <c r="D851" s="261"/>
      <c r="E851" s="261"/>
      <c r="F851" s="210"/>
    </row>
    <row r="852" spans="1:6" x14ac:dyDescent="0.25">
      <c r="A852" s="210"/>
      <c r="D852" s="261"/>
      <c r="E852" s="261"/>
      <c r="F852" s="210"/>
    </row>
    <row r="853" spans="1:6" x14ac:dyDescent="0.25">
      <c r="A853" s="210"/>
      <c r="D853" s="261"/>
      <c r="E853" s="261"/>
      <c r="F853" s="210"/>
    </row>
    <row r="854" spans="1:6" x14ac:dyDescent="0.25">
      <c r="A854" s="210"/>
      <c r="D854" s="261"/>
      <c r="E854" s="261"/>
      <c r="F854" s="210"/>
    </row>
    <row r="855" spans="1:6" x14ac:dyDescent="0.25">
      <c r="A855" s="210"/>
      <c r="D855" s="261"/>
      <c r="E855" s="261"/>
      <c r="F855" s="210"/>
    </row>
    <row r="856" spans="1:6" x14ac:dyDescent="0.25">
      <c r="A856" s="210"/>
      <c r="D856" s="261"/>
      <c r="E856" s="261"/>
      <c r="F856" s="210"/>
    </row>
    <row r="857" spans="1:6" x14ac:dyDescent="0.25">
      <c r="A857" s="210"/>
      <c r="D857" s="261"/>
      <c r="E857" s="261"/>
      <c r="F857" s="210"/>
    </row>
    <row r="858" spans="1:6" x14ac:dyDescent="0.25">
      <c r="A858" s="210"/>
      <c r="D858" s="261"/>
      <c r="E858" s="261"/>
      <c r="F858" s="210"/>
    </row>
    <row r="859" spans="1:6" x14ac:dyDescent="0.25">
      <c r="A859" s="210"/>
      <c r="D859" s="261"/>
      <c r="E859" s="261"/>
      <c r="F859" s="210"/>
    </row>
    <row r="860" spans="1:6" x14ac:dyDescent="0.25">
      <c r="A860" s="210"/>
      <c r="D860" s="261"/>
      <c r="E860" s="261"/>
      <c r="F860" s="210"/>
    </row>
    <row r="861" spans="1:6" x14ac:dyDescent="0.25">
      <c r="A861" s="210"/>
      <c r="D861" s="261"/>
      <c r="E861" s="261"/>
      <c r="F861" s="210"/>
    </row>
    <row r="862" spans="1:6" x14ac:dyDescent="0.25">
      <c r="A862" s="210"/>
      <c r="D862" s="261"/>
      <c r="E862" s="261"/>
      <c r="F862" s="210"/>
    </row>
    <row r="863" spans="1:6" x14ac:dyDescent="0.25">
      <c r="A863" s="210"/>
      <c r="D863" s="261"/>
      <c r="E863" s="261"/>
      <c r="F863" s="210"/>
    </row>
    <row r="864" spans="1:6" x14ac:dyDescent="0.25">
      <c r="A864" s="210"/>
      <c r="D864" s="261"/>
      <c r="E864" s="261"/>
      <c r="F864" s="210"/>
    </row>
    <row r="865" spans="1:6" x14ac:dyDescent="0.25">
      <c r="A865" s="210"/>
      <c r="D865" s="261"/>
      <c r="E865" s="261"/>
      <c r="F865" s="210"/>
    </row>
    <row r="866" spans="1:6" x14ac:dyDescent="0.25">
      <c r="A866" s="210"/>
      <c r="D866" s="261"/>
      <c r="E866" s="261"/>
      <c r="F866" s="210"/>
    </row>
    <row r="867" spans="1:6" x14ac:dyDescent="0.25">
      <c r="A867" s="210"/>
      <c r="D867" s="261"/>
      <c r="E867" s="261"/>
      <c r="F867" s="210"/>
    </row>
    <row r="868" spans="1:6" x14ac:dyDescent="0.25">
      <c r="A868" s="210"/>
      <c r="D868" s="261"/>
      <c r="E868" s="261"/>
      <c r="F868" s="210"/>
    </row>
    <row r="869" spans="1:6" x14ac:dyDescent="0.25">
      <c r="A869" s="210"/>
      <c r="D869" s="261"/>
      <c r="E869" s="261"/>
      <c r="F869" s="210"/>
    </row>
    <row r="870" spans="1:6" x14ac:dyDescent="0.25">
      <c r="A870" s="210"/>
      <c r="D870" s="261"/>
      <c r="E870" s="261"/>
      <c r="F870" s="210"/>
    </row>
    <row r="871" spans="1:6" x14ac:dyDescent="0.25">
      <c r="A871" s="210"/>
      <c r="D871" s="261"/>
      <c r="E871" s="261"/>
      <c r="F871" s="210"/>
    </row>
    <row r="872" spans="1:6" x14ac:dyDescent="0.25">
      <c r="A872" s="210"/>
      <c r="D872" s="261"/>
      <c r="E872" s="261"/>
      <c r="F872" s="210"/>
    </row>
    <row r="873" spans="1:6" x14ac:dyDescent="0.25">
      <c r="A873" s="210"/>
      <c r="D873" s="261"/>
      <c r="E873" s="261"/>
      <c r="F873" s="210"/>
    </row>
    <row r="874" spans="1:6" x14ac:dyDescent="0.25">
      <c r="A874" s="210"/>
      <c r="D874" s="261"/>
      <c r="E874" s="261"/>
      <c r="F874" s="210"/>
    </row>
    <row r="875" spans="1:6" x14ac:dyDescent="0.25">
      <c r="A875" s="210"/>
      <c r="D875" s="261"/>
      <c r="E875" s="261"/>
      <c r="F875" s="210"/>
    </row>
    <row r="876" spans="1:6" x14ac:dyDescent="0.25">
      <c r="A876" s="210"/>
      <c r="D876" s="261"/>
      <c r="E876" s="261"/>
      <c r="F876" s="210"/>
    </row>
    <row r="877" spans="1:6" x14ac:dyDescent="0.25">
      <c r="A877" s="210"/>
      <c r="D877" s="261"/>
      <c r="E877" s="261"/>
      <c r="F877" s="210"/>
    </row>
    <row r="878" spans="1:6" x14ac:dyDescent="0.25">
      <c r="A878" s="210"/>
      <c r="D878" s="261"/>
      <c r="E878" s="261"/>
      <c r="F878" s="210"/>
    </row>
    <row r="879" spans="1:6" x14ac:dyDescent="0.25">
      <c r="A879" s="210"/>
      <c r="D879" s="261"/>
      <c r="E879" s="261"/>
      <c r="F879" s="210"/>
    </row>
    <row r="880" spans="1:6" x14ac:dyDescent="0.25">
      <c r="A880" s="210"/>
      <c r="D880" s="261"/>
      <c r="E880" s="261"/>
      <c r="F880" s="210"/>
    </row>
    <row r="881" spans="1:6" x14ac:dyDescent="0.25">
      <c r="A881" s="210"/>
      <c r="D881" s="261"/>
      <c r="E881" s="261"/>
      <c r="F881" s="210"/>
    </row>
    <row r="882" spans="1:6" x14ac:dyDescent="0.25">
      <c r="A882" s="210"/>
      <c r="D882" s="261"/>
      <c r="E882" s="261"/>
      <c r="F882" s="210"/>
    </row>
    <row r="883" spans="1:6" x14ac:dyDescent="0.25">
      <c r="A883" s="210"/>
      <c r="D883" s="261"/>
      <c r="E883" s="261"/>
      <c r="F883" s="210"/>
    </row>
    <row r="884" spans="1:6" x14ac:dyDescent="0.25">
      <c r="A884" s="210"/>
      <c r="D884" s="261"/>
      <c r="E884" s="261"/>
      <c r="F884" s="210"/>
    </row>
    <row r="885" spans="1:6" x14ac:dyDescent="0.25">
      <c r="A885" s="210"/>
      <c r="D885" s="261"/>
      <c r="E885" s="261"/>
      <c r="F885" s="210"/>
    </row>
    <row r="886" spans="1:6" x14ac:dyDescent="0.25">
      <c r="A886" s="210"/>
      <c r="D886" s="261"/>
      <c r="E886" s="261"/>
      <c r="F886" s="210"/>
    </row>
    <row r="887" spans="1:6" x14ac:dyDescent="0.25">
      <c r="A887" s="210"/>
      <c r="D887" s="261"/>
      <c r="E887" s="261"/>
      <c r="F887" s="210"/>
    </row>
    <row r="888" spans="1:6" x14ac:dyDescent="0.25">
      <c r="A888" s="210"/>
      <c r="D888" s="261"/>
      <c r="E888" s="261"/>
      <c r="F888" s="210"/>
    </row>
    <row r="889" spans="1:6" x14ac:dyDescent="0.25">
      <c r="A889" s="210"/>
      <c r="D889" s="261"/>
      <c r="E889" s="261"/>
      <c r="F889" s="210"/>
    </row>
    <row r="890" spans="1:6" x14ac:dyDescent="0.25">
      <c r="A890" s="210"/>
      <c r="D890" s="261"/>
      <c r="E890" s="261"/>
      <c r="F890" s="210"/>
    </row>
    <row r="891" spans="1:6" x14ac:dyDescent="0.25">
      <c r="A891" s="210"/>
      <c r="D891" s="261"/>
      <c r="E891" s="261"/>
      <c r="F891" s="210"/>
    </row>
    <row r="892" spans="1:6" x14ac:dyDescent="0.25">
      <c r="A892" s="210"/>
      <c r="D892" s="261"/>
      <c r="E892" s="261"/>
      <c r="F892" s="210"/>
    </row>
    <row r="893" spans="1:6" x14ac:dyDescent="0.25">
      <c r="A893" s="210"/>
      <c r="D893" s="261"/>
      <c r="E893" s="261"/>
      <c r="F893" s="210"/>
    </row>
    <row r="894" spans="1:6" x14ac:dyDescent="0.25">
      <c r="A894" s="210"/>
      <c r="D894" s="261"/>
      <c r="E894" s="261"/>
      <c r="F894" s="210"/>
    </row>
    <row r="895" spans="1:6" x14ac:dyDescent="0.25">
      <c r="A895" s="210"/>
      <c r="D895" s="261"/>
      <c r="E895" s="261"/>
      <c r="F895" s="210"/>
    </row>
    <row r="896" spans="1:6" x14ac:dyDescent="0.25">
      <c r="A896" s="210"/>
      <c r="D896" s="261"/>
      <c r="E896" s="261"/>
      <c r="F896" s="210"/>
    </row>
    <row r="897" spans="1:6" x14ac:dyDescent="0.25">
      <c r="A897" s="210"/>
      <c r="D897" s="261"/>
      <c r="E897" s="261"/>
      <c r="F897" s="210"/>
    </row>
    <row r="898" spans="1:6" x14ac:dyDescent="0.25">
      <c r="A898" s="210"/>
      <c r="D898" s="261"/>
      <c r="E898" s="261"/>
      <c r="F898" s="210"/>
    </row>
    <row r="899" spans="1:6" x14ac:dyDescent="0.25">
      <c r="A899" s="210"/>
      <c r="D899" s="261"/>
      <c r="E899" s="261"/>
      <c r="F899" s="210"/>
    </row>
    <row r="900" spans="1:6" x14ac:dyDescent="0.25">
      <c r="A900" s="210"/>
      <c r="D900" s="261"/>
      <c r="E900" s="261"/>
      <c r="F900" s="210"/>
    </row>
    <row r="901" spans="1:6" x14ac:dyDescent="0.25">
      <c r="A901" s="210"/>
      <c r="D901" s="261"/>
      <c r="E901" s="261"/>
      <c r="F901" s="210"/>
    </row>
    <row r="902" spans="1:6" x14ac:dyDescent="0.25">
      <c r="A902" s="210"/>
      <c r="D902" s="261"/>
      <c r="E902" s="261"/>
      <c r="F902" s="210"/>
    </row>
    <row r="903" spans="1:6" x14ac:dyDescent="0.25">
      <c r="A903" s="210"/>
      <c r="D903" s="261"/>
      <c r="E903" s="261"/>
      <c r="F903" s="210"/>
    </row>
    <row r="904" spans="1:6" x14ac:dyDescent="0.25">
      <c r="A904" s="210"/>
      <c r="D904" s="261"/>
      <c r="E904" s="261"/>
      <c r="F904" s="210"/>
    </row>
    <row r="905" spans="1:6" x14ac:dyDescent="0.25">
      <c r="A905" s="210"/>
      <c r="D905" s="261"/>
      <c r="E905" s="261"/>
      <c r="F905" s="210"/>
    </row>
    <row r="906" spans="1:6" x14ac:dyDescent="0.25">
      <c r="A906" s="210"/>
      <c r="D906" s="261"/>
      <c r="E906" s="261"/>
      <c r="F906" s="210"/>
    </row>
    <row r="907" spans="1:6" x14ac:dyDescent="0.25">
      <c r="A907" s="210"/>
      <c r="D907" s="261"/>
      <c r="E907" s="261"/>
      <c r="F907" s="210"/>
    </row>
    <row r="908" spans="1:6" x14ac:dyDescent="0.25">
      <c r="A908" s="210"/>
      <c r="D908" s="261"/>
      <c r="E908" s="261"/>
      <c r="F908" s="210"/>
    </row>
    <row r="909" spans="1:6" x14ac:dyDescent="0.25">
      <c r="A909" s="210"/>
      <c r="D909" s="261"/>
      <c r="E909" s="261"/>
      <c r="F909" s="210"/>
    </row>
    <row r="910" spans="1:6" x14ac:dyDescent="0.25">
      <c r="A910" s="210"/>
      <c r="D910" s="261"/>
      <c r="E910" s="261"/>
      <c r="F910" s="210"/>
    </row>
    <row r="911" spans="1:6" x14ac:dyDescent="0.25">
      <c r="A911" s="210"/>
      <c r="D911" s="261"/>
      <c r="E911" s="261"/>
      <c r="F911" s="210"/>
    </row>
    <row r="912" spans="1:6" x14ac:dyDescent="0.25">
      <c r="A912" s="210"/>
      <c r="D912" s="261"/>
      <c r="E912" s="261"/>
      <c r="F912" s="210"/>
    </row>
    <row r="913" spans="1:6" x14ac:dyDescent="0.25">
      <c r="A913" s="210"/>
      <c r="D913" s="261"/>
      <c r="E913" s="261"/>
      <c r="F913" s="210"/>
    </row>
    <row r="914" spans="1:6" x14ac:dyDescent="0.25">
      <c r="A914" s="210"/>
      <c r="D914" s="261"/>
      <c r="E914" s="261"/>
      <c r="F914" s="210"/>
    </row>
    <row r="915" spans="1:6" x14ac:dyDescent="0.25">
      <c r="A915" s="210"/>
      <c r="D915" s="261"/>
      <c r="E915" s="261"/>
      <c r="F915" s="210"/>
    </row>
    <row r="916" spans="1:6" x14ac:dyDescent="0.25">
      <c r="A916" s="210"/>
      <c r="D916" s="261"/>
      <c r="E916" s="261"/>
      <c r="F916" s="210"/>
    </row>
    <row r="917" spans="1:6" x14ac:dyDescent="0.25">
      <c r="A917" s="210"/>
      <c r="D917" s="261"/>
      <c r="E917" s="261"/>
      <c r="F917" s="210"/>
    </row>
    <row r="918" spans="1:6" x14ac:dyDescent="0.25">
      <c r="A918" s="210"/>
      <c r="D918" s="261"/>
      <c r="E918" s="261"/>
      <c r="F918" s="210"/>
    </row>
    <row r="919" spans="1:6" x14ac:dyDescent="0.25">
      <c r="A919" s="210"/>
      <c r="D919" s="261"/>
      <c r="E919" s="261"/>
      <c r="F919" s="210"/>
    </row>
    <row r="920" spans="1:6" x14ac:dyDescent="0.25">
      <c r="A920" s="210"/>
      <c r="D920" s="261"/>
      <c r="E920" s="261"/>
      <c r="F920" s="210"/>
    </row>
    <row r="921" spans="1:6" x14ac:dyDescent="0.25">
      <c r="A921" s="210"/>
      <c r="D921" s="261"/>
      <c r="E921" s="261"/>
      <c r="F921" s="210"/>
    </row>
    <row r="922" spans="1:6" x14ac:dyDescent="0.25">
      <c r="A922" s="210"/>
      <c r="D922" s="261"/>
      <c r="E922" s="261"/>
      <c r="F922" s="210"/>
    </row>
    <row r="923" spans="1:6" x14ac:dyDescent="0.25">
      <c r="A923" s="210"/>
      <c r="D923" s="261"/>
      <c r="E923" s="261"/>
      <c r="F923" s="210"/>
    </row>
    <row r="924" spans="1:6" x14ac:dyDescent="0.25">
      <c r="A924" s="210"/>
      <c r="D924" s="261"/>
      <c r="E924" s="261"/>
      <c r="F924" s="210"/>
    </row>
    <row r="925" spans="1:6" x14ac:dyDescent="0.25">
      <c r="A925" s="210"/>
      <c r="D925" s="261"/>
      <c r="E925" s="261"/>
      <c r="F925" s="210"/>
    </row>
    <row r="926" spans="1:6" x14ac:dyDescent="0.25">
      <c r="A926" s="210"/>
      <c r="D926" s="261"/>
      <c r="E926" s="261"/>
      <c r="F926" s="210"/>
    </row>
    <row r="927" spans="1:6" x14ac:dyDescent="0.25">
      <c r="A927" s="210"/>
      <c r="D927" s="261"/>
      <c r="E927" s="261"/>
      <c r="F927" s="210"/>
    </row>
    <row r="928" spans="1:6" x14ac:dyDescent="0.25">
      <c r="A928" s="210"/>
      <c r="D928" s="261"/>
      <c r="E928" s="261"/>
      <c r="F928" s="210"/>
    </row>
    <row r="929" spans="1:6" x14ac:dyDescent="0.25">
      <c r="A929" s="210"/>
      <c r="D929" s="261"/>
      <c r="E929" s="261"/>
      <c r="F929" s="210"/>
    </row>
    <row r="930" spans="1:6" x14ac:dyDescent="0.25">
      <c r="A930" s="210"/>
      <c r="D930" s="261"/>
      <c r="E930" s="261"/>
      <c r="F930" s="210"/>
    </row>
    <row r="931" spans="1:6" x14ac:dyDescent="0.25">
      <c r="A931" s="210"/>
      <c r="D931" s="261"/>
      <c r="E931" s="261"/>
      <c r="F931" s="210"/>
    </row>
    <row r="932" spans="1:6" x14ac:dyDescent="0.25">
      <c r="A932" s="210"/>
      <c r="D932" s="261"/>
      <c r="E932" s="261"/>
      <c r="F932" s="210"/>
    </row>
    <row r="933" spans="1:6" x14ac:dyDescent="0.25">
      <c r="A933" s="210"/>
      <c r="D933" s="261"/>
      <c r="E933" s="261"/>
      <c r="F933" s="210"/>
    </row>
    <row r="934" spans="1:6" x14ac:dyDescent="0.25">
      <c r="A934" s="210"/>
      <c r="D934" s="261"/>
      <c r="E934" s="261"/>
      <c r="F934" s="210"/>
    </row>
    <row r="935" spans="1:6" x14ac:dyDescent="0.25">
      <c r="A935" s="210"/>
      <c r="D935" s="261"/>
      <c r="E935" s="261"/>
      <c r="F935" s="210"/>
    </row>
    <row r="936" spans="1:6" x14ac:dyDescent="0.25">
      <c r="A936" s="210"/>
      <c r="D936" s="261"/>
      <c r="E936" s="261"/>
      <c r="F936" s="210"/>
    </row>
    <row r="937" spans="1:6" x14ac:dyDescent="0.25">
      <c r="A937" s="210"/>
      <c r="D937" s="261"/>
      <c r="E937" s="261"/>
      <c r="F937" s="210"/>
    </row>
    <row r="938" spans="1:6" x14ac:dyDescent="0.25">
      <c r="A938" s="210"/>
      <c r="D938" s="261"/>
      <c r="E938" s="261"/>
      <c r="F938" s="210"/>
    </row>
    <row r="939" spans="1:6" x14ac:dyDescent="0.25">
      <c r="A939" s="210"/>
      <c r="D939" s="261"/>
      <c r="E939" s="261"/>
      <c r="F939" s="210"/>
    </row>
    <row r="940" spans="1:6" x14ac:dyDescent="0.25">
      <c r="A940" s="210"/>
      <c r="D940" s="261"/>
      <c r="E940" s="261"/>
      <c r="F940" s="210"/>
    </row>
    <row r="941" spans="1:6" x14ac:dyDescent="0.25">
      <c r="A941" s="210"/>
      <c r="D941" s="261"/>
      <c r="E941" s="261"/>
      <c r="F941" s="210"/>
    </row>
    <row r="942" spans="1:6" x14ac:dyDescent="0.25">
      <c r="A942" s="210"/>
      <c r="D942" s="261"/>
      <c r="E942" s="261"/>
      <c r="F942" s="210"/>
    </row>
    <row r="943" spans="1:6" x14ac:dyDescent="0.25">
      <c r="A943" s="210"/>
      <c r="D943" s="261"/>
      <c r="E943" s="261"/>
      <c r="F943" s="210"/>
    </row>
    <row r="944" spans="1:6" x14ac:dyDescent="0.25">
      <c r="A944" s="210"/>
      <c r="D944" s="261"/>
      <c r="E944" s="261"/>
      <c r="F944" s="210"/>
    </row>
    <row r="945" spans="1:6" x14ac:dyDescent="0.25">
      <c r="A945" s="210"/>
      <c r="D945" s="261"/>
      <c r="E945" s="261"/>
      <c r="F945" s="210"/>
    </row>
    <row r="946" spans="1:6" x14ac:dyDescent="0.25">
      <c r="A946" s="210"/>
      <c r="D946" s="261"/>
      <c r="E946" s="261"/>
      <c r="F946" s="210"/>
    </row>
    <row r="947" spans="1:6" x14ac:dyDescent="0.25">
      <c r="A947" s="210"/>
      <c r="D947" s="261"/>
      <c r="E947" s="261"/>
      <c r="F947" s="210"/>
    </row>
    <row r="948" spans="1:6" x14ac:dyDescent="0.25">
      <c r="A948" s="210"/>
      <c r="D948" s="261"/>
      <c r="E948" s="261"/>
      <c r="F948" s="210"/>
    </row>
    <row r="949" spans="1:6" x14ac:dyDescent="0.25">
      <c r="A949" s="210"/>
      <c r="D949" s="261"/>
      <c r="E949" s="261"/>
      <c r="F949" s="210"/>
    </row>
    <row r="950" spans="1:6" x14ac:dyDescent="0.25">
      <c r="A950" s="210"/>
      <c r="D950" s="261"/>
      <c r="E950" s="261"/>
      <c r="F950" s="210"/>
    </row>
    <row r="951" spans="1:6" x14ac:dyDescent="0.25">
      <c r="A951" s="210"/>
      <c r="D951" s="261"/>
      <c r="E951" s="261"/>
      <c r="F951" s="210"/>
    </row>
    <row r="952" spans="1:6" x14ac:dyDescent="0.25">
      <c r="A952" s="210"/>
      <c r="D952" s="261"/>
      <c r="E952" s="261"/>
      <c r="F952" s="210"/>
    </row>
    <row r="953" spans="1:6" x14ac:dyDescent="0.25">
      <c r="A953" s="210"/>
      <c r="D953" s="261"/>
      <c r="E953" s="261"/>
      <c r="F953" s="210"/>
    </row>
    <row r="954" spans="1:6" x14ac:dyDescent="0.25">
      <c r="A954" s="210"/>
      <c r="D954" s="261"/>
      <c r="E954" s="261"/>
      <c r="F954" s="210"/>
    </row>
    <row r="955" spans="1:6" x14ac:dyDescent="0.25">
      <c r="A955" s="210"/>
      <c r="D955" s="261"/>
      <c r="E955" s="261"/>
      <c r="F955" s="210"/>
    </row>
    <row r="956" spans="1:6" x14ac:dyDescent="0.25">
      <c r="A956" s="210"/>
      <c r="D956" s="261"/>
      <c r="E956" s="261"/>
      <c r="F956" s="210"/>
    </row>
    <row r="957" spans="1:6" x14ac:dyDescent="0.25">
      <c r="A957" s="210"/>
      <c r="D957" s="261"/>
      <c r="E957" s="261"/>
      <c r="F957" s="210"/>
    </row>
    <row r="958" spans="1:6" x14ac:dyDescent="0.25">
      <c r="A958" s="210"/>
      <c r="D958" s="261"/>
      <c r="E958" s="261"/>
      <c r="F958" s="210"/>
    </row>
    <row r="959" spans="1:6" x14ac:dyDescent="0.25">
      <c r="A959" s="210"/>
      <c r="D959" s="261"/>
      <c r="E959" s="261"/>
      <c r="F959" s="210"/>
    </row>
    <row r="960" spans="1:6" x14ac:dyDescent="0.25">
      <c r="A960" s="210"/>
      <c r="D960" s="261"/>
      <c r="E960" s="261"/>
      <c r="F960" s="210"/>
    </row>
    <row r="961" spans="1:6" x14ac:dyDescent="0.25">
      <c r="A961" s="210"/>
      <c r="D961" s="261"/>
      <c r="E961" s="261"/>
      <c r="F961" s="210"/>
    </row>
    <row r="962" spans="1:6" x14ac:dyDescent="0.25">
      <c r="A962" s="210"/>
      <c r="D962" s="261"/>
      <c r="E962" s="261"/>
      <c r="F962" s="210"/>
    </row>
    <row r="963" spans="1:6" x14ac:dyDescent="0.25">
      <c r="A963" s="210"/>
      <c r="D963" s="261"/>
      <c r="E963" s="261"/>
      <c r="F963" s="210"/>
    </row>
    <row r="964" spans="1:6" x14ac:dyDescent="0.25">
      <c r="A964" s="210"/>
      <c r="D964" s="261"/>
      <c r="E964" s="261"/>
      <c r="F964" s="210"/>
    </row>
    <row r="965" spans="1:6" x14ac:dyDescent="0.25">
      <c r="A965" s="210"/>
      <c r="D965" s="261"/>
      <c r="E965" s="261"/>
      <c r="F965" s="210"/>
    </row>
    <row r="966" spans="1:6" x14ac:dyDescent="0.25">
      <c r="A966" s="210"/>
      <c r="D966" s="261"/>
      <c r="E966" s="261"/>
      <c r="F966" s="210"/>
    </row>
    <row r="967" spans="1:6" x14ac:dyDescent="0.25">
      <c r="A967" s="210"/>
      <c r="D967" s="261"/>
      <c r="E967" s="261"/>
      <c r="F967" s="210"/>
    </row>
    <row r="968" spans="1:6" x14ac:dyDescent="0.25">
      <c r="A968" s="210"/>
      <c r="D968" s="261"/>
      <c r="E968" s="261"/>
      <c r="F968" s="210"/>
    </row>
    <row r="969" spans="1:6" x14ac:dyDescent="0.25">
      <c r="A969" s="210"/>
      <c r="D969" s="261"/>
      <c r="E969" s="261"/>
      <c r="F969" s="210"/>
    </row>
    <row r="970" spans="1:6" x14ac:dyDescent="0.25">
      <c r="A970" s="210"/>
      <c r="D970" s="261"/>
      <c r="E970" s="261"/>
      <c r="F970" s="210"/>
    </row>
    <row r="971" spans="1:6" x14ac:dyDescent="0.25">
      <c r="A971" s="210"/>
      <c r="D971" s="261"/>
      <c r="E971" s="261"/>
      <c r="F971" s="210"/>
    </row>
    <row r="972" spans="1:6" x14ac:dyDescent="0.25">
      <c r="A972" s="210"/>
      <c r="D972" s="261"/>
      <c r="E972" s="261"/>
      <c r="F972" s="210"/>
    </row>
    <row r="973" spans="1:6" x14ac:dyDescent="0.25">
      <c r="A973" s="210"/>
      <c r="D973" s="261"/>
      <c r="E973" s="261"/>
      <c r="F973" s="210"/>
    </row>
    <row r="974" spans="1:6" x14ac:dyDescent="0.25">
      <c r="A974" s="210"/>
      <c r="D974" s="261"/>
      <c r="E974" s="261"/>
      <c r="F974" s="210"/>
    </row>
    <row r="975" spans="1:6" x14ac:dyDescent="0.25">
      <c r="A975" s="210"/>
      <c r="D975" s="261"/>
      <c r="E975" s="261"/>
      <c r="F975" s="210"/>
    </row>
    <row r="976" spans="1:6" x14ac:dyDescent="0.25">
      <c r="A976" s="210"/>
      <c r="D976" s="261"/>
      <c r="E976" s="261"/>
      <c r="F976" s="210"/>
    </row>
    <row r="977" spans="1:6" x14ac:dyDescent="0.25">
      <c r="A977" s="210"/>
      <c r="D977" s="261"/>
      <c r="E977" s="261"/>
      <c r="F977" s="210"/>
    </row>
    <row r="978" spans="1:6" x14ac:dyDescent="0.25">
      <c r="A978" s="210"/>
      <c r="D978" s="261"/>
      <c r="E978" s="261"/>
      <c r="F978" s="210"/>
    </row>
    <row r="979" spans="1:6" x14ac:dyDescent="0.25">
      <c r="A979" s="210"/>
      <c r="D979" s="261"/>
      <c r="E979" s="261"/>
      <c r="F979" s="210"/>
    </row>
    <row r="980" spans="1:6" x14ac:dyDescent="0.25">
      <c r="A980" s="210"/>
      <c r="D980" s="261"/>
      <c r="E980" s="261"/>
      <c r="F980" s="210"/>
    </row>
    <row r="981" spans="1:6" x14ac:dyDescent="0.25">
      <c r="A981" s="210"/>
      <c r="D981" s="261"/>
      <c r="E981" s="261"/>
      <c r="F981" s="210"/>
    </row>
    <row r="982" spans="1:6" x14ac:dyDescent="0.25">
      <c r="A982" s="210"/>
      <c r="D982" s="261"/>
      <c r="E982" s="261"/>
      <c r="F982" s="210"/>
    </row>
    <row r="983" spans="1:6" x14ac:dyDescent="0.25">
      <c r="A983" s="210"/>
      <c r="D983" s="261"/>
      <c r="E983" s="261"/>
      <c r="F983" s="210"/>
    </row>
    <row r="984" spans="1:6" x14ac:dyDescent="0.25">
      <c r="A984" s="210"/>
      <c r="D984" s="261"/>
      <c r="E984" s="261"/>
      <c r="F984" s="210"/>
    </row>
    <row r="985" spans="1:6" x14ac:dyDescent="0.25">
      <c r="A985" s="210"/>
      <c r="D985" s="261"/>
      <c r="E985" s="261"/>
      <c r="F985" s="210"/>
    </row>
    <row r="986" spans="1:6" x14ac:dyDescent="0.25">
      <c r="A986" s="210"/>
      <c r="D986" s="261"/>
      <c r="E986" s="261"/>
      <c r="F986" s="210"/>
    </row>
    <row r="987" spans="1:6" x14ac:dyDescent="0.25">
      <c r="A987" s="210"/>
      <c r="D987" s="261"/>
      <c r="E987" s="261"/>
      <c r="F987" s="210"/>
    </row>
    <row r="988" spans="1:6" x14ac:dyDescent="0.25">
      <c r="A988" s="210"/>
      <c r="D988" s="261"/>
      <c r="E988" s="261"/>
      <c r="F988" s="210"/>
    </row>
    <row r="989" spans="1:6" x14ac:dyDescent="0.25">
      <c r="A989" s="210"/>
      <c r="D989" s="261"/>
      <c r="E989" s="261"/>
      <c r="F989" s="210"/>
    </row>
    <row r="990" spans="1:6" x14ac:dyDescent="0.25">
      <c r="A990" s="210"/>
      <c r="D990" s="261"/>
      <c r="E990" s="261"/>
      <c r="F990" s="210"/>
    </row>
    <row r="991" spans="1:6" x14ac:dyDescent="0.25">
      <c r="A991" s="210"/>
      <c r="D991" s="261"/>
      <c r="E991" s="261"/>
      <c r="F991" s="210"/>
    </row>
    <row r="992" spans="1:6" x14ac:dyDescent="0.25">
      <c r="A992" s="210"/>
      <c r="D992" s="261"/>
      <c r="E992" s="261"/>
      <c r="F992" s="210"/>
    </row>
    <row r="993" spans="1:6" x14ac:dyDescent="0.25">
      <c r="A993" s="210"/>
      <c r="D993" s="261"/>
      <c r="E993" s="261"/>
      <c r="F993" s="210"/>
    </row>
    <row r="994" spans="1:6" x14ac:dyDescent="0.25">
      <c r="A994" s="210"/>
      <c r="D994" s="261"/>
      <c r="E994" s="261"/>
      <c r="F994" s="210"/>
    </row>
    <row r="995" spans="1:6" x14ac:dyDescent="0.25">
      <c r="A995" s="210"/>
      <c r="D995" s="261"/>
      <c r="E995" s="261"/>
      <c r="F995" s="210"/>
    </row>
    <row r="996" spans="1:6" x14ac:dyDescent="0.25">
      <c r="A996" s="210"/>
      <c r="D996" s="261"/>
      <c r="E996" s="261"/>
      <c r="F996" s="210"/>
    </row>
    <row r="997" spans="1:6" x14ac:dyDescent="0.25">
      <c r="A997" s="210"/>
      <c r="D997" s="261"/>
      <c r="E997" s="261"/>
      <c r="F997" s="210"/>
    </row>
    <row r="998" spans="1:6" x14ac:dyDescent="0.25">
      <c r="A998" s="210"/>
      <c r="D998" s="261"/>
      <c r="E998" s="261"/>
      <c r="F998" s="210"/>
    </row>
    <row r="999" spans="1:6" x14ac:dyDescent="0.25">
      <c r="A999" s="210"/>
      <c r="D999" s="261"/>
      <c r="E999" s="261"/>
      <c r="F999" s="210"/>
    </row>
    <row r="1000" spans="1:6" x14ac:dyDescent="0.25">
      <c r="A1000" s="210"/>
      <c r="B1000" s="210"/>
      <c r="C1000" s="210"/>
      <c r="D1000" s="260"/>
      <c r="E1000" s="260"/>
      <c r="F1000" s="210"/>
    </row>
    <row r="1001" spans="1:6" x14ac:dyDescent="0.25">
      <c r="A1001" s="210" t="s">
        <v>760</v>
      </c>
      <c r="B1001" s="209" t="s">
        <v>760</v>
      </c>
      <c r="C1001" s="209" t="s">
        <v>760</v>
      </c>
      <c r="D1001" s="259" t="s">
        <v>760</v>
      </c>
      <c r="E1001" s="259" t="s">
        <v>760</v>
      </c>
      <c r="F1001" s="209" t="s">
        <v>760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B18" sqref="B18"/>
    </sheetView>
  </sheetViews>
  <sheetFormatPr defaultColWidth="8.85546875" defaultRowHeight="15" x14ac:dyDescent="0.25"/>
  <cols>
    <col min="1" max="1" width="2.140625" style="279" customWidth="1"/>
    <col min="2" max="2" width="77.7109375" style="279" customWidth="1"/>
    <col min="3" max="3" width="21.28515625" style="279" customWidth="1"/>
    <col min="4" max="4" width="17.5703125" style="279" customWidth="1"/>
    <col min="5" max="5" width="2" style="279" customWidth="1"/>
    <col min="6" max="16384" width="8.85546875" style="279"/>
  </cols>
  <sheetData>
    <row r="1" spans="1:5" s="209" customFormat="1" ht="14.45" customHeight="1" x14ac:dyDescent="0.25">
      <c r="A1" s="210"/>
      <c r="B1" s="288"/>
      <c r="C1" s="210"/>
      <c r="D1" s="269"/>
      <c r="E1" s="210"/>
    </row>
    <row r="2" spans="1:5" s="209" customFormat="1" x14ac:dyDescent="0.25">
      <c r="A2" s="210"/>
      <c r="B2" s="242"/>
      <c r="C2" s="241"/>
      <c r="D2" s="275"/>
      <c r="E2" s="210"/>
    </row>
    <row r="3" spans="1:5" s="209" customFormat="1" ht="23.25" customHeight="1" x14ac:dyDescent="0.35">
      <c r="A3" s="210"/>
      <c r="B3" s="285" t="s">
        <v>869</v>
      </c>
      <c r="C3" s="238"/>
      <c r="D3" s="276"/>
      <c r="E3" s="210"/>
    </row>
    <row r="4" spans="1:5" s="209" customFormat="1" x14ac:dyDescent="0.25">
      <c r="A4" s="210"/>
      <c r="B4" s="235"/>
      <c r="C4" s="234"/>
      <c r="D4" s="277"/>
      <c r="E4" s="210"/>
    </row>
    <row r="5" spans="1:5" s="209" customFormat="1" x14ac:dyDescent="0.25">
      <c r="A5" s="210"/>
      <c r="B5" s="288"/>
      <c r="C5" s="210"/>
      <c r="D5" s="269"/>
      <c r="E5" s="210"/>
    </row>
    <row r="7" spans="1:5" x14ac:dyDescent="0.25">
      <c r="B7" s="283" t="s">
        <v>874</v>
      </c>
      <c r="C7" s="282">
        <f>1034548.84343705/2</f>
        <v>517274.421718525</v>
      </c>
    </row>
    <row r="8" spans="1:5" x14ac:dyDescent="0.25">
      <c r="B8" s="283" t="s">
        <v>875</v>
      </c>
      <c r="C8" s="282">
        <f>1034548.84343705/2</f>
        <v>517274.421718525</v>
      </c>
    </row>
    <row r="9" spans="1:5" x14ac:dyDescent="0.25">
      <c r="B9" s="283" t="s">
        <v>871</v>
      </c>
      <c r="C9" s="282">
        <f>1034548.84343705/2</f>
        <v>517274.421718525</v>
      </c>
    </row>
    <row r="10" spans="1:5" x14ac:dyDescent="0.25">
      <c r="B10" s="283" t="s">
        <v>872</v>
      </c>
      <c r="C10" s="282">
        <f>1034548.84343705/2</f>
        <v>517274.421718525</v>
      </c>
    </row>
    <row r="11" spans="1:5" x14ac:dyDescent="0.25">
      <c r="B11" s="283" t="s">
        <v>873</v>
      </c>
      <c r="C11" s="282">
        <f>1034548.84343705/2</f>
        <v>517274.421718525</v>
      </c>
    </row>
    <row r="12" spans="1:5" x14ac:dyDescent="0.25">
      <c r="B12" s="283" t="s">
        <v>860</v>
      </c>
      <c r="C12" s="282">
        <f>2087467.40942753/2</f>
        <v>1043733.7047137649</v>
      </c>
    </row>
    <row r="13" spans="1:5" x14ac:dyDescent="0.25">
      <c r="B13" s="283" t="s">
        <v>859</v>
      </c>
      <c r="C13" s="282">
        <f>2087467.40942753/2</f>
        <v>1043733.7047137649</v>
      </c>
    </row>
    <row r="14" spans="1:5" x14ac:dyDescent="0.25">
      <c r="B14" s="284" t="s">
        <v>868</v>
      </c>
      <c r="C14" s="282">
        <f t="shared" ref="C14:C26" si="0">1034548.84343705/2</f>
        <v>517274.421718525</v>
      </c>
    </row>
    <row r="15" spans="1:5" x14ac:dyDescent="0.25">
      <c r="B15" s="284" t="s">
        <v>879</v>
      </c>
      <c r="C15" s="282">
        <f t="shared" si="0"/>
        <v>517274.421718525</v>
      </c>
    </row>
    <row r="16" spans="1:5" x14ac:dyDescent="0.25">
      <c r="B16" s="284" t="s">
        <v>867</v>
      </c>
      <c r="C16" s="282">
        <f t="shared" si="0"/>
        <v>517274.421718525</v>
      </c>
    </row>
    <row r="17" spans="2:3" x14ac:dyDescent="0.25">
      <c r="B17" s="284" t="s">
        <v>881</v>
      </c>
      <c r="C17" s="282">
        <f t="shared" si="0"/>
        <v>517274.421718525</v>
      </c>
    </row>
    <row r="18" spans="2:3" x14ac:dyDescent="0.25">
      <c r="B18" s="284" t="s">
        <v>880</v>
      </c>
      <c r="C18" s="282">
        <f t="shared" si="0"/>
        <v>517274.421718525</v>
      </c>
    </row>
    <row r="19" spans="2:3" x14ac:dyDescent="0.25">
      <c r="B19" s="284" t="s">
        <v>882</v>
      </c>
      <c r="C19" s="282">
        <f t="shared" si="0"/>
        <v>517274.421718525</v>
      </c>
    </row>
    <row r="20" spans="2:3" x14ac:dyDescent="0.25">
      <c r="B20" s="284" t="s">
        <v>883</v>
      </c>
      <c r="C20" s="282">
        <f t="shared" si="0"/>
        <v>517274.421718525</v>
      </c>
    </row>
    <row r="21" spans="2:3" x14ac:dyDescent="0.25">
      <c r="B21" s="284" t="s">
        <v>866</v>
      </c>
      <c r="C21" s="282">
        <f t="shared" si="0"/>
        <v>517274.421718525</v>
      </c>
    </row>
    <row r="22" spans="2:3" x14ac:dyDescent="0.25">
      <c r="B22" s="284" t="s">
        <v>865</v>
      </c>
      <c r="C22" s="282">
        <f t="shared" si="0"/>
        <v>517274.421718525</v>
      </c>
    </row>
    <row r="23" spans="2:3" x14ac:dyDescent="0.25">
      <c r="B23" s="284" t="s">
        <v>884</v>
      </c>
      <c r="C23" s="282">
        <f t="shared" si="0"/>
        <v>517274.421718525</v>
      </c>
    </row>
    <row r="24" spans="2:3" x14ac:dyDescent="0.25">
      <c r="B24" s="284" t="s">
        <v>885</v>
      </c>
      <c r="C24" s="282">
        <f t="shared" si="0"/>
        <v>517274.421718525</v>
      </c>
    </row>
    <row r="25" spans="2:3" x14ac:dyDescent="0.25">
      <c r="B25" s="284" t="s">
        <v>886</v>
      </c>
      <c r="C25" s="282">
        <f t="shared" si="0"/>
        <v>517274.421718525</v>
      </c>
    </row>
    <row r="26" spans="2:3" x14ac:dyDescent="0.25">
      <c r="B26" s="284" t="s">
        <v>864</v>
      </c>
      <c r="C26" s="282">
        <f t="shared" si="0"/>
        <v>517274.421718525</v>
      </c>
    </row>
    <row r="27" spans="2:3" x14ac:dyDescent="0.25">
      <c r="B27" s="283" t="s">
        <v>853</v>
      </c>
      <c r="C27" s="282">
        <f t="shared" ref="C27:C32" si="1">2087467.40942753/2</f>
        <v>1043733.7047137649</v>
      </c>
    </row>
    <row r="28" spans="2:3" x14ac:dyDescent="0.25">
      <c r="B28" s="283" t="s">
        <v>852</v>
      </c>
      <c r="C28" s="282">
        <f t="shared" si="1"/>
        <v>1043733.7047137649</v>
      </c>
    </row>
    <row r="29" spans="2:3" x14ac:dyDescent="0.25">
      <c r="B29" s="283" t="s">
        <v>851</v>
      </c>
      <c r="C29" s="282">
        <f t="shared" si="1"/>
        <v>1043733.7047137649</v>
      </c>
    </row>
    <row r="30" spans="2:3" x14ac:dyDescent="0.25">
      <c r="B30" s="283" t="s">
        <v>850</v>
      </c>
      <c r="C30" s="282">
        <f t="shared" si="1"/>
        <v>1043733.7047137649</v>
      </c>
    </row>
    <row r="31" spans="2:3" x14ac:dyDescent="0.25">
      <c r="B31" s="283" t="s">
        <v>854</v>
      </c>
      <c r="C31" s="282">
        <f t="shared" si="1"/>
        <v>1043733.7047137649</v>
      </c>
    </row>
    <row r="32" spans="2:3" x14ac:dyDescent="0.25">
      <c r="B32" s="283" t="s">
        <v>863</v>
      </c>
      <c r="C32" s="282">
        <f t="shared" si="1"/>
        <v>1043733.7047137649</v>
      </c>
    </row>
    <row r="33" spans="2:3" x14ac:dyDescent="0.25">
      <c r="B33" s="283" t="s">
        <v>870</v>
      </c>
      <c r="C33" s="282">
        <f>1034548.84343705/2</f>
        <v>517274.421718525</v>
      </c>
    </row>
    <row r="34" spans="2:3" x14ac:dyDescent="0.25">
      <c r="B34" s="283" t="s">
        <v>862</v>
      </c>
      <c r="C34" s="282">
        <f>2087467.40942753/2</f>
        <v>1043733.7047137649</v>
      </c>
    </row>
    <row r="35" spans="2:3" x14ac:dyDescent="0.25">
      <c r="B35" s="283" t="s">
        <v>861</v>
      </c>
      <c r="C35" s="282">
        <f>2087467.40942753/2</f>
        <v>1043733.7047137649</v>
      </c>
    </row>
    <row r="36" spans="2:3" x14ac:dyDescent="0.25">
      <c r="B36" s="283" t="s">
        <v>876</v>
      </c>
      <c r="C36" s="282">
        <f>1034548.84343705/2</f>
        <v>517274.421718525</v>
      </c>
    </row>
    <row r="37" spans="2:3" x14ac:dyDescent="0.25">
      <c r="B37" s="283" t="s">
        <v>858</v>
      </c>
      <c r="C37" s="282">
        <f>2087467.40942753/2</f>
        <v>1043733.7047137649</v>
      </c>
    </row>
    <row r="38" spans="2:3" x14ac:dyDescent="0.25">
      <c r="B38" s="283" t="s">
        <v>877</v>
      </c>
      <c r="C38" s="282">
        <f>2087467.40942753/2</f>
        <v>1043733.7047137649</v>
      </c>
    </row>
    <row r="39" spans="2:3" x14ac:dyDescent="0.25">
      <c r="B39" s="283" t="s">
        <v>857</v>
      </c>
      <c r="C39" s="282">
        <f>2087467.40942753/2</f>
        <v>1043733.7047137649</v>
      </c>
    </row>
    <row r="40" spans="2:3" x14ac:dyDescent="0.25">
      <c r="B40" s="283" t="s">
        <v>856</v>
      </c>
      <c r="C40" s="282">
        <f>2087467.40942753/2</f>
        <v>1043733.7047137649</v>
      </c>
    </row>
    <row r="41" spans="2:3" x14ac:dyDescent="0.25">
      <c r="B41" s="283" t="s">
        <v>878</v>
      </c>
      <c r="C41" s="282">
        <f>1034548.84343705/2</f>
        <v>517274.421718525</v>
      </c>
    </row>
    <row r="42" spans="2:3" x14ac:dyDescent="0.25">
      <c r="B42" s="283" t="s">
        <v>855</v>
      </c>
      <c r="C42" s="282">
        <f>2087467.40942753/2</f>
        <v>1043733.7047137649</v>
      </c>
    </row>
    <row r="43" spans="2:3" x14ac:dyDescent="0.25">
      <c r="B43" s="286"/>
      <c r="C43" s="287"/>
    </row>
    <row r="44" spans="2:3" x14ac:dyDescent="0.25">
      <c r="B44" s="281" t="s">
        <v>887</v>
      </c>
      <c r="C44" s="280">
        <f>SUM(C7:C42)</f>
        <v>26518768.426795509</v>
      </c>
    </row>
  </sheetData>
  <sortState ref="B7:B43">
    <sortCondition ref="B7"/>
  </sortState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00"/>
  <sheetViews>
    <sheetView zoomScale="90" zoomScaleNormal="90" workbookViewId="0">
      <pane xSplit="5" ySplit="8" topLeftCell="I70" activePane="bottomRight" state="frozen"/>
      <selection pane="topRight"/>
      <selection pane="bottomLeft"/>
      <selection pane="bottomRight" activeCell="M77" sqref="M77"/>
    </sheetView>
  </sheetViews>
  <sheetFormatPr defaultRowHeight="15" x14ac:dyDescent="0.25"/>
  <cols>
    <col min="1" max="1" width="3.140625" style="2" customWidth="1"/>
    <col min="2" max="2" width="4.85546875" style="2" customWidth="1"/>
    <col min="3" max="3" width="39.42578125" style="2" customWidth="1"/>
    <col min="4" max="4" width="9.28515625" style="41" customWidth="1"/>
    <col min="5" max="5" width="1.5703125" style="2" customWidth="1"/>
    <col min="6" max="6" width="16.140625" style="42" bestFit="1" customWidth="1"/>
    <col min="7" max="7" width="15.28515625" style="43" bestFit="1" customWidth="1"/>
    <col min="8" max="8" width="20.5703125" style="62" customWidth="1"/>
    <col min="9" max="9" width="21.85546875" style="62" customWidth="1"/>
    <col min="10" max="10" width="20.7109375" style="62" customWidth="1"/>
    <col min="11" max="11" width="1.5703125" style="42" customWidth="1"/>
    <col min="12" max="12" width="14.5703125" style="42" bestFit="1" customWidth="1"/>
    <col min="13" max="13" width="19.85546875" style="62" customWidth="1"/>
    <col min="14" max="14" width="21.85546875" style="62" customWidth="1"/>
    <col min="15" max="15" width="20.7109375" style="62" customWidth="1"/>
    <col min="16" max="16" width="1.5703125" style="42" customWidth="1"/>
    <col min="17" max="17" width="21.85546875" style="68" customWidth="1"/>
    <col min="18" max="18" width="20.7109375" style="62" customWidth="1"/>
    <col min="19" max="19" width="1.5703125" style="42" customWidth="1"/>
    <col min="20" max="21" width="14.5703125" style="45" bestFit="1" customWidth="1"/>
    <col min="22" max="22" width="14.5703125" style="42" bestFit="1" customWidth="1"/>
    <col min="23" max="23" width="15.28515625" style="43" bestFit="1" customWidth="1"/>
    <col min="24" max="24" width="19.85546875" style="94" customWidth="1"/>
    <col min="25" max="25" width="21.85546875" style="94" customWidth="1"/>
    <col min="26" max="26" width="20.7109375" style="94" customWidth="1"/>
    <col min="27" max="27" width="1.5703125" style="42" customWidth="1"/>
    <col min="28" max="28" width="13.5703125" style="42" customWidth="1"/>
    <col min="29" max="29" width="11" style="42" customWidth="1"/>
    <col min="30" max="30" width="8.42578125" style="42" bestFit="1" customWidth="1"/>
    <col min="31" max="31" width="12.42578125" style="42" customWidth="1"/>
    <col min="32" max="32" width="16.5703125" style="42" customWidth="1"/>
    <col min="33" max="33" width="6.7109375" style="42" customWidth="1"/>
    <col min="34" max="34" width="14.28515625" style="42" customWidth="1"/>
    <col min="35" max="35" width="19.140625" style="63" bestFit="1" customWidth="1"/>
    <col min="36" max="36" width="1.5703125" style="42" customWidth="1"/>
    <col min="37" max="37" width="13.5703125" style="42" customWidth="1"/>
    <col min="38" max="38" width="15.7109375" style="63" customWidth="1"/>
    <col min="39" max="39" width="1.5703125" style="42" customWidth="1"/>
    <col min="40" max="40" width="13.5703125" style="42" customWidth="1"/>
    <col min="41" max="41" width="15.7109375" style="63" customWidth="1"/>
    <col min="42" max="42" width="1.5703125" style="42" customWidth="1"/>
    <col min="43" max="45" width="15" style="63" bestFit="1" customWidth="1"/>
    <col min="46" max="46" width="1.5703125" style="63" customWidth="1"/>
    <col min="47" max="49" width="15" style="63" bestFit="1" customWidth="1"/>
    <col min="50" max="50" width="1.5703125" style="63" customWidth="1"/>
    <col min="51" max="53" width="15" style="63" bestFit="1" customWidth="1"/>
    <col min="54" max="54" width="3.140625" style="2" customWidth="1"/>
    <col min="55" max="55" width="9.140625" style="2" customWidth="1"/>
  </cols>
  <sheetData>
    <row r="1" spans="1:54" x14ac:dyDescent="0.25">
      <c r="A1" s="5"/>
      <c r="B1" s="40" t="s">
        <v>31</v>
      </c>
      <c r="C1" s="5"/>
      <c r="D1" s="5"/>
      <c r="E1" s="5"/>
      <c r="F1" s="39"/>
      <c r="G1" s="5"/>
      <c r="H1" s="71"/>
      <c r="I1" s="71"/>
      <c r="J1" s="71"/>
      <c r="K1" s="5"/>
      <c r="L1" s="5"/>
      <c r="M1" s="71"/>
      <c r="N1" s="71"/>
      <c r="O1" s="71"/>
      <c r="P1" s="5"/>
      <c r="Q1" s="81"/>
      <c r="R1" s="71"/>
      <c r="S1" s="5"/>
      <c r="T1" s="93"/>
      <c r="U1" s="93"/>
      <c r="V1" s="5"/>
      <c r="W1" s="5"/>
      <c r="X1" s="89"/>
      <c r="Y1" s="89"/>
      <c r="Z1" s="89"/>
      <c r="AA1" s="5"/>
      <c r="AB1" s="5"/>
      <c r="AC1" s="5"/>
      <c r="AD1" s="5"/>
      <c r="AE1" s="5"/>
      <c r="AF1" s="5"/>
      <c r="AG1" s="5"/>
      <c r="AH1" s="5"/>
      <c r="AI1" s="71"/>
      <c r="AJ1" s="5"/>
      <c r="AK1" s="5"/>
      <c r="AL1" s="71"/>
      <c r="AM1" s="5"/>
      <c r="AN1" s="5"/>
      <c r="AO1" s="71"/>
      <c r="AP1" s="5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19"/>
    </row>
    <row r="2" spans="1:54" x14ac:dyDescent="0.25">
      <c r="A2" s="5"/>
      <c r="B2" s="6"/>
      <c r="C2" s="7"/>
      <c r="D2" s="7"/>
      <c r="E2" s="7"/>
      <c r="F2" s="7"/>
      <c r="G2" s="7"/>
      <c r="H2" s="72"/>
      <c r="I2" s="72"/>
      <c r="J2" s="72"/>
      <c r="K2" s="7"/>
      <c r="L2" s="7"/>
      <c r="M2" s="72"/>
      <c r="N2" s="72"/>
      <c r="O2" s="72"/>
      <c r="P2" s="7"/>
      <c r="Q2" s="82"/>
      <c r="R2" s="72"/>
      <c r="S2" s="7"/>
      <c r="T2" s="90"/>
      <c r="U2" s="90"/>
      <c r="V2" s="7"/>
      <c r="W2" s="7"/>
      <c r="X2" s="90"/>
      <c r="Y2" s="90"/>
      <c r="Z2" s="90"/>
      <c r="AA2" s="7"/>
      <c r="AB2" s="7"/>
      <c r="AC2" s="7"/>
      <c r="AD2" s="7"/>
      <c r="AE2" s="7"/>
      <c r="AF2" s="7"/>
      <c r="AG2" s="7"/>
      <c r="AH2" s="7"/>
      <c r="AI2" s="72"/>
      <c r="AJ2" s="7"/>
      <c r="AK2" s="7"/>
      <c r="AL2" s="72"/>
      <c r="AM2" s="7"/>
      <c r="AN2" s="7"/>
      <c r="AO2" s="72"/>
      <c r="AP2" s="7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8"/>
      <c r="BB2" s="19"/>
    </row>
    <row r="3" spans="1:54" ht="23.25" customHeight="1" x14ac:dyDescent="0.35">
      <c r="A3" s="5"/>
      <c r="B3" s="8"/>
      <c r="C3" s="9"/>
      <c r="D3" s="10" t="s">
        <v>819</v>
      </c>
      <c r="E3" s="9"/>
      <c r="F3" s="9"/>
      <c r="G3" s="9"/>
      <c r="H3" s="73"/>
      <c r="I3" s="73"/>
      <c r="J3" s="73"/>
      <c r="K3" s="9"/>
      <c r="L3" s="9"/>
      <c r="M3" s="73"/>
      <c r="N3" s="73"/>
      <c r="O3" s="73"/>
      <c r="P3" s="9"/>
      <c r="Q3" s="83"/>
      <c r="R3" s="73"/>
      <c r="S3" s="9"/>
      <c r="T3" s="91"/>
      <c r="U3" s="91"/>
      <c r="V3" s="9"/>
      <c r="W3" s="9"/>
      <c r="X3" s="91"/>
      <c r="Y3" s="91"/>
      <c r="Z3" s="91"/>
      <c r="AA3" s="9"/>
      <c r="AB3" s="9"/>
      <c r="AC3" s="9"/>
      <c r="AD3" s="9"/>
      <c r="AE3" s="9"/>
      <c r="AF3" s="9"/>
      <c r="AG3" s="9"/>
      <c r="AH3" s="9"/>
      <c r="AI3" s="73"/>
      <c r="AJ3" s="9"/>
      <c r="AK3" s="9"/>
      <c r="AL3" s="73"/>
      <c r="AM3" s="9"/>
      <c r="AN3" s="9"/>
      <c r="AO3" s="73"/>
      <c r="AP3" s="9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9"/>
      <c r="BB3" s="19"/>
    </row>
    <row r="4" spans="1:54" x14ac:dyDescent="0.25">
      <c r="A4" s="5"/>
      <c r="B4" s="11"/>
      <c r="C4" s="12"/>
      <c r="D4" s="12"/>
      <c r="E4" s="12"/>
      <c r="F4" s="12"/>
      <c r="G4" s="12"/>
      <c r="H4" s="74"/>
      <c r="I4" s="74"/>
      <c r="J4" s="74"/>
      <c r="K4" s="12"/>
      <c r="L4" s="12"/>
      <c r="M4" s="74"/>
      <c r="N4" s="74"/>
      <c r="O4" s="74"/>
      <c r="P4" s="12"/>
      <c r="Q4" s="84"/>
      <c r="R4" s="74"/>
      <c r="S4" s="12"/>
      <c r="T4" s="92"/>
      <c r="U4" s="92"/>
      <c r="V4" s="12"/>
      <c r="W4" s="12"/>
      <c r="X4" s="92"/>
      <c r="Y4" s="92"/>
      <c r="Z4" s="92"/>
      <c r="AA4" s="12"/>
      <c r="AB4" s="12"/>
      <c r="AC4" s="12"/>
      <c r="AD4" s="12"/>
      <c r="AE4" s="12"/>
      <c r="AF4" s="12"/>
      <c r="AG4" s="12"/>
      <c r="AH4" s="12"/>
      <c r="AI4" s="74"/>
      <c r="AJ4" s="12"/>
      <c r="AK4" s="12"/>
      <c r="AL4" s="74"/>
      <c r="AM4" s="12"/>
      <c r="AN4" s="12"/>
      <c r="AO4" s="74"/>
      <c r="AP4" s="12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80"/>
      <c r="BB4" s="19"/>
    </row>
    <row r="5" spans="1:54" x14ac:dyDescent="0.25">
      <c r="A5" s="5"/>
      <c r="B5" s="18"/>
      <c r="C5" s="18"/>
      <c r="D5" s="18"/>
      <c r="E5" s="18"/>
      <c r="F5" s="5"/>
      <c r="G5" s="18"/>
      <c r="H5" s="75"/>
      <c r="I5" s="75"/>
      <c r="J5" s="75"/>
      <c r="K5" s="18"/>
      <c r="L5" s="5"/>
      <c r="M5" s="75"/>
      <c r="N5" s="75"/>
      <c r="O5" s="75"/>
      <c r="P5" s="18"/>
      <c r="Q5" s="85"/>
      <c r="R5" s="75"/>
      <c r="S5" s="18"/>
      <c r="T5" s="93"/>
      <c r="U5" s="93"/>
      <c r="V5" s="5"/>
      <c r="W5" s="18"/>
      <c r="X5" s="93"/>
      <c r="Y5" s="93"/>
      <c r="Z5" s="93"/>
      <c r="AA5" s="18"/>
      <c r="AB5" s="18"/>
      <c r="AC5" s="18"/>
      <c r="AD5" s="18"/>
      <c r="AE5" s="18"/>
      <c r="AF5" s="18"/>
      <c r="AG5" s="18"/>
      <c r="AH5" s="18"/>
      <c r="AI5" s="75"/>
      <c r="AJ5" s="18"/>
      <c r="AK5" s="18"/>
      <c r="AL5" s="75"/>
      <c r="AM5" s="18"/>
      <c r="AN5" s="18"/>
      <c r="AO5" s="75"/>
      <c r="AP5" s="18"/>
      <c r="AQ5" s="71"/>
      <c r="AR5" s="71"/>
      <c r="AS5" s="71"/>
      <c r="AT5" s="75"/>
      <c r="AU5" s="71"/>
      <c r="AV5" s="71"/>
      <c r="AW5" s="71"/>
      <c r="AX5" s="75"/>
      <c r="AY5" s="71"/>
      <c r="AZ5" s="71"/>
      <c r="BA5" s="71"/>
      <c r="BB5" s="19"/>
    </row>
    <row r="6" spans="1:54" ht="15" customHeight="1" x14ac:dyDescent="0.25">
      <c r="A6" s="5"/>
      <c r="B6" s="18"/>
      <c r="C6" s="18"/>
      <c r="D6" s="18"/>
      <c r="E6" s="18"/>
      <c r="F6" s="360" t="s">
        <v>32</v>
      </c>
      <c r="G6" s="361"/>
      <c r="H6" s="361"/>
      <c r="I6" s="361"/>
      <c r="J6" s="362"/>
      <c r="K6" s="18"/>
      <c r="L6" s="360" t="s">
        <v>33</v>
      </c>
      <c r="M6" s="361"/>
      <c r="N6" s="361"/>
      <c r="O6" s="362"/>
      <c r="P6" s="18"/>
      <c r="Q6" s="360" t="s">
        <v>34</v>
      </c>
      <c r="R6" s="362"/>
      <c r="S6" s="18"/>
      <c r="T6" s="365" t="s">
        <v>35</v>
      </c>
      <c r="U6" s="366"/>
      <c r="V6" s="366"/>
      <c r="W6" s="366"/>
      <c r="X6" s="366"/>
      <c r="Y6" s="366"/>
      <c r="Z6" s="367"/>
      <c r="AA6" s="18"/>
      <c r="AB6" s="360" t="s">
        <v>36</v>
      </c>
      <c r="AC6" s="361"/>
      <c r="AD6" s="361"/>
      <c r="AE6" s="361"/>
      <c r="AF6" s="361"/>
      <c r="AG6" s="361"/>
      <c r="AH6" s="361"/>
      <c r="AI6" s="361"/>
      <c r="AJ6" s="361"/>
      <c r="AK6" s="361"/>
      <c r="AL6" s="361"/>
      <c r="AM6" s="361"/>
      <c r="AN6" s="361"/>
      <c r="AO6" s="362"/>
      <c r="AP6" s="18"/>
      <c r="AQ6" s="360" t="s">
        <v>37</v>
      </c>
      <c r="AR6" s="361"/>
      <c r="AS6" s="361"/>
      <c r="AT6" s="361"/>
      <c r="AU6" s="361"/>
      <c r="AV6" s="361"/>
      <c r="AW6" s="361"/>
      <c r="AX6" s="361"/>
      <c r="AY6" s="361"/>
      <c r="AZ6" s="361"/>
      <c r="BA6" s="362"/>
      <c r="BB6" s="19"/>
    </row>
    <row r="7" spans="1:54" x14ac:dyDescent="0.25">
      <c r="A7" s="5"/>
      <c r="B7" s="18"/>
      <c r="C7" s="18"/>
      <c r="D7" s="18"/>
      <c r="E7" s="18"/>
      <c r="F7" s="5"/>
      <c r="G7" s="18"/>
      <c r="H7" s="75"/>
      <c r="I7" s="75"/>
      <c r="J7" s="75"/>
      <c r="K7" s="18"/>
      <c r="L7" s="5"/>
      <c r="M7" s="75"/>
      <c r="N7" s="75"/>
      <c r="O7" s="75"/>
      <c r="P7" s="18"/>
      <c r="Q7" s="85"/>
      <c r="R7" s="75"/>
      <c r="S7" s="18"/>
      <c r="T7" s="93"/>
      <c r="U7" s="93"/>
      <c r="V7" s="5"/>
      <c r="W7" s="18"/>
      <c r="X7" s="93"/>
      <c r="Y7" s="93"/>
      <c r="Z7" s="93"/>
      <c r="AA7" s="18"/>
      <c r="AB7" s="18"/>
      <c r="AC7" s="18"/>
      <c r="AD7" s="18"/>
      <c r="AE7" s="18"/>
      <c r="AF7" s="18"/>
      <c r="AG7" s="18"/>
      <c r="AH7" s="18"/>
      <c r="AI7" s="75"/>
      <c r="AJ7" s="18"/>
      <c r="AK7" s="18"/>
      <c r="AL7" s="75"/>
      <c r="AM7" s="18"/>
      <c r="AN7" s="18"/>
      <c r="AO7" s="75"/>
      <c r="AP7" s="18"/>
      <c r="AQ7" s="71"/>
      <c r="AR7" s="71"/>
      <c r="AS7" s="71"/>
      <c r="AT7" s="75"/>
      <c r="AU7" s="71"/>
      <c r="AV7" s="71"/>
      <c r="AW7" s="71"/>
      <c r="AX7" s="75"/>
      <c r="AY7" s="71"/>
      <c r="AZ7" s="71"/>
      <c r="BA7" s="71"/>
      <c r="BB7" s="19"/>
    </row>
    <row r="8" spans="1:54" ht="60" customHeight="1" x14ac:dyDescent="0.25">
      <c r="A8" s="5"/>
      <c r="B8" s="22" t="s">
        <v>38</v>
      </c>
      <c r="C8" s="23" t="s">
        <v>39</v>
      </c>
      <c r="D8" s="24" t="s">
        <v>40</v>
      </c>
      <c r="E8" s="3"/>
      <c r="F8" s="25" t="s">
        <v>41</v>
      </c>
      <c r="G8" s="25" t="s">
        <v>42</v>
      </c>
      <c r="H8" s="77" t="s">
        <v>43</v>
      </c>
      <c r="I8" s="77" t="s">
        <v>44</v>
      </c>
      <c r="J8" s="76" t="s">
        <v>821</v>
      </c>
      <c r="K8" s="3"/>
      <c r="L8" s="25" t="s">
        <v>41</v>
      </c>
      <c r="M8" s="77" t="s">
        <v>45</v>
      </c>
      <c r="N8" s="77" t="s">
        <v>46</v>
      </c>
      <c r="O8" s="76" t="s">
        <v>822</v>
      </c>
      <c r="P8" s="3"/>
      <c r="Q8" s="86" t="s">
        <v>47</v>
      </c>
      <c r="R8" s="76" t="s">
        <v>823</v>
      </c>
      <c r="S8" s="3"/>
      <c r="T8" s="86" t="s">
        <v>817</v>
      </c>
      <c r="U8" s="86" t="s">
        <v>818</v>
      </c>
      <c r="V8" s="25" t="s">
        <v>48</v>
      </c>
      <c r="W8" s="25" t="s">
        <v>49</v>
      </c>
      <c r="X8" s="86" t="s">
        <v>50</v>
      </c>
      <c r="Y8" s="86" t="s">
        <v>51</v>
      </c>
      <c r="Z8" s="95" t="s">
        <v>824</v>
      </c>
      <c r="AA8" s="3"/>
      <c r="AB8" s="25" t="s">
        <v>52</v>
      </c>
      <c r="AC8" s="363" t="s">
        <v>53</v>
      </c>
      <c r="AD8" s="364"/>
      <c r="AE8" s="25" t="s">
        <v>54</v>
      </c>
      <c r="AF8" s="25" t="s">
        <v>55</v>
      </c>
      <c r="AG8" s="363" t="s">
        <v>56</v>
      </c>
      <c r="AH8" s="364"/>
      <c r="AI8" s="76" t="s">
        <v>825</v>
      </c>
      <c r="AJ8" s="3"/>
      <c r="AK8" s="25" t="s">
        <v>57</v>
      </c>
      <c r="AL8" s="76" t="s">
        <v>826</v>
      </c>
      <c r="AM8" s="3"/>
      <c r="AN8" s="25" t="s">
        <v>58</v>
      </c>
      <c r="AO8" s="76" t="s">
        <v>827</v>
      </c>
      <c r="AP8" s="3"/>
      <c r="AQ8" s="77" t="s">
        <v>59</v>
      </c>
      <c r="AR8" s="77" t="s">
        <v>60</v>
      </c>
      <c r="AS8" s="76" t="s">
        <v>828</v>
      </c>
      <c r="AT8" s="61"/>
      <c r="AU8" s="77" t="s">
        <v>61</v>
      </c>
      <c r="AV8" s="77" t="s">
        <v>62</v>
      </c>
      <c r="AW8" s="76" t="s">
        <v>829</v>
      </c>
      <c r="AX8" s="61"/>
      <c r="AY8" s="77" t="s">
        <v>63</v>
      </c>
      <c r="AZ8" s="77" t="s">
        <v>64</v>
      </c>
      <c r="BA8" s="76" t="s">
        <v>830</v>
      </c>
      <c r="BB8" s="19"/>
    </row>
    <row r="9" spans="1:54" x14ac:dyDescent="0.25">
      <c r="A9" s="5"/>
      <c r="B9" s="19"/>
      <c r="C9" s="19"/>
      <c r="D9" s="19"/>
      <c r="E9" s="19"/>
      <c r="F9" s="101"/>
      <c r="G9" s="106"/>
      <c r="H9" s="111"/>
      <c r="I9" s="111"/>
      <c r="J9" s="111"/>
      <c r="K9" s="19"/>
      <c r="L9" s="101"/>
      <c r="M9" s="111"/>
      <c r="N9" s="111"/>
      <c r="O9" s="111"/>
      <c r="P9" s="19"/>
      <c r="Q9" s="87"/>
      <c r="R9" s="111"/>
      <c r="S9" s="19"/>
      <c r="T9" s="101"/>
      <c r="U9" s="101"/>
      <c r="V9" s="101"/>
      <c r="W9" s="106"/>
      <c r="X9" s="111"/>
      <c r="Y9" s="111"/>
      <c r="Z9" s="111"/>
      <c r="AA9" s="19"/>
      <c r="AB9" s="116"/>
      <c r="AC9" s="19"/>
      <c r="AD9" s="19"/>
      <c r="AE9" s="19"/>
      <c r="AF9" s="121"/>
      <c r="AG9" s="19"/>
      <c r="AH9" s="19"/>
      <c r="AI9" s="111"/>
      <c r="AJ9" s="19"/>
      <c r="AK9" s="116"/>
      <c r="AL9" s="111"/>
      <c r="AM9" s="19"/>
      <c r="AN9" s="111"/>
      <c r="AO9" s="111"/>
      <c r="AP9" s="19"/>
      <c r="AQ9" s="111"/>
      <c r="AR9" s="111"/>
      <c r="AS9" s="111"/>
      <c r="AT9" s="60"/>
      <c r="AU9" s="111"/>
      <c r="AV9" s="111"/>
      <c r="AW9" s="111"/>
      <c r="AX9" s="60"/>
      <c r="AY9" s="111"/>
      <c r="AZ9" s="111"/>
      <c r="BA9" s="111"/>
      <c r="BB9" s="19"/>
    </row>
    <row r="10" spans="1:54" x14ac:dyDescent="0.25">
      <c r="A10" s="5"/>
      <c r="B10" s="21"/>
      <c r="C10" s="21"/>
      <c r="D10" s="21"/>
      <c r="E10" s="21"/>
      <c r="F10" s="102"/>
      <c r="G10" s="107"/>
      <c r="H10" s="112"/>
      <c r="I10" s="112"/>
      <c r="J10" s="112"/>
      <c r="K10" s="21"/>
      <c r="L10" s="102"/>
      <c r="M10" s="112"/>
      <c r="N10" s="112"/>
      <c r="O10" s="112"/>
      <c r="P10" s="21"/>
      <c r="Q10" s="55"/>
      <c r="R10" s="112"/>
      <c r="S10" s="21"/>
      <c r="T10" s="102"/>
      <c r="U10" s="102"/>
      <c r="V10" s="102"/>
      <c r="W10" s="107"/>
      <c r="X10" s="112"/>
      <c r="Y10" s="112"/>
      <c r="Z10" s="112"/>
      <c r="AA10" s="21"/>
      <c r="AB10" s="117"/>
      <c r="AC10" s="34" t="s">
        <v>65</v>
      </c>
      <c r="AD10" s="35">
        <f>LARGE(AD14:AD1000,1)</f>
        <v>0.84699999999999998</v>
      </c>
      <c r="AE10" s="33"/>
      <c r="AF10" s="122"/>
      <c r="AG10" s="36" t="s">
        <v>66</v>
      </c>
      <c r="AH10" s="37">
        <f>SMALL(AH14:AH1000,1)</f>
        <v>502.9083566914486</v>
      </c>
      <c r="AI10" s="112"/>
      <c r="AJ10" s="21"/>
      <c r="AK10" s="117"/>
      <c r="AL10" s="112"/>
      <c r="AM10" s="21"/>
      <c r="AN10" s="112"/>
      <c r="AO10" s="112"/>
      <c r="AP10" s="21"/>
      <c r="AQ10" s="112"/>
      <c r="AR10" s="112"/>
      <c r="AS10" s="112"/>
      <c r="AT10" s="58"/>
      <c r="AU10" s="112"/>
      <c r="AV10" s="112"/>
      <c r="AW10" s="112"/>
      <c r="AX10" s="58"/>
      <c r="AY10" s="112"/>
      <c r="AZ10" s="112"/>
      <c r="BA10" s="112"/>
      <c r="BB10" s="19"/>
    </row>
    <row r="11" spans="1:54" x14ac:dyDescent="0.25">
      <c r="A11" s="5"/>
      <c r="B11" s="21"/>
      <c r="C11" s="21" t="s">
        <v>67</v>
      </c>
      <c r="D11" s="21"/>
      <c r="E11" s="21"/>
      <c r="F11" s="102">
        <f>SUMIF($D$14:$D$1000,"T",F14:F1000)</f>
        <v>1235675.73656585</v>
      </c>
      <c r="G11" s="107">
        <f>SUMIF($D$14:$D$1000,"T",G14:G1000)</f>
        <v>1</v>
      </c>
      <c r="H11" s="112">
        <f>SUMIF($D$14:$D$1000,"T",H14:H1000)</f>
        <v>2432622017.2342277</v>
      </c>
      <c r="I11" s="112">
        <f>SUMIF($D$14:$D$1000,"T",I14:I1000)</f>
        <v>89603770.842132226</v>
      </c>
      <c r="J11" s="112">
        <f>SUMIF($D$14:$D$1000,"T",J14:J1000)</f>
        <v>2522225788.0763597</v>
      </c>
      <c r="K11" s="58"/>
      <c r="L11" s="102">
        <f>SUMIF($D$14:$D$1000,"T",L14:L1000)</f>
        <v>117785.22399748449</v>
      </c>
      <c r="M11" s="112">
        <f>SUMIF($D$14:$D$1000,"T",M14:M1000)</f>
        <v>331952497.52692991</v>
      </c>
      <c r="N11" s="112">
        <f>SUMIF($D$14:$D$1000,"T",N14:N1000)</f>
        <v>81769554.005606204</v>
      </c>
      <c r="O11" s="112">
        <f>SUMIF($D$14:$D$1000,"T",O14:O1000)</f>
        <v>413722051.53253621</v>
      </c>
      <c r="P11" s="59"/>
      <c r="Q11" s="59">
        <f>SUMIF($D$14:$D$1000,"R",Q14:Q1000)</f>
        <v>606</v>
      </c>
      <c r="R11" s="112">
        <f>SUMIF($D$14:$D$1000,"T",R14:R1000)</f>
        <v>279771892.85882318</v>
      </c>
      <c r="S11" s="59"/>
      <c r="T11" s="102">
        <f t="shared" ref="T11:Z11" si="0">SUMIF($D$14:$D$1000,"T",T14:T1000)</f>
        <v>137142.33599169951</v>
      </c>
      <c r="U11" s="102">
        <f t="shared" si="0"/>
        <v>10500.28991420557</v>
      </c>
      <c r="V11" s="102">
        <f t="shared" si="0"/>
        <v>170743.26371715733</v>
      </c>
      <c r="W11" s="107">
        <f t="shared" si="0"/>
        <v>0.99999999999999989</v>
      </c>
      <c r="X11" s="112">
        <f t="shared" si="0"/>
        <v>81468302.336999997</v>
      </c>
      <c r="Y11" s="112">
        <f t="shared" si="0"/>
        <v>9052033.5929999985</v>
      </c>
      <c r="Z11" s="112">
        <f t="shared" si="0"/>
        <v>90520335.930000022</v>
      </c>
      <c r="AA11" s="59"/>
      <c r="AB11" s="117">
        <f>SUMIF($D$14:$D$1000,"T",AB14:AB1000)</f>
        <v>700648</v>
      </c>
      <c r="AC11" s="96"/>
      <c r="AD11" s="97"/>
      <c r="AE11" s="59"/>
      <c r="AF11" s="122" t="s">
        <v>68</v>
      </c>
      <c r="AG11" s="57" t="s">
        <v>69</v>
      </c>
      <c r="AH11" s="125">
        <f>'DADOS BASE PROPOSTA'!I65/AB11</f>
        <v>636.34944363658008</v>
      </c>
      <c r="AI11" s="112">
        <f>SUMIF($D$14:$D$1000,"T",AI14:AI1000)</f>
        <v>445856964.98508292</v>
      </c>
      <c r="AJ11" s="58"/>
      <c r="AK11" s="117">
        <f>SUMIF($D$14:$D$1000,"T",AK14:AK1000)</f>
        <v>8550</v>
      </c>
      <c r="AL11" s="112">
        <f>SUMIF($D$14:$D$1000,"T",AL14:AL1000)</f>
        <v>54978373.255755171</v>
      </c>
      <c r="AM11" s="58"/>
      <c r="AN11" s="112">
        <f>SUMIF($D$14:$D$1000,"T",AN14:AN1000)</f>
        <v>50758.625</v>
      </c>
      <c r="AO11" s="112">
        <f>SUMIF($D$14:$D$1000,"T",AO14:AO1000)</f>
        <v>30194397.98193571</v>
      </c>
      <c r="AP11" s="58"/>
      <c r="AQ11" s="112">
        <f>SUMIF($D$14:$D$1000,"R",AQ14:AQ1000)</f>
        <v>15119144.165287506</v>
      </c>
      <c r="AR11" s="112">
        <f>SUMIF($D$14:$D$1000,"R",AR14:AR1000)</f>
        <v>15119144.165287497</v>
      </c>
      <c r="AS11" s="112">
        <f>SUMIF($D$14:$D$1000,"T",AS14:AS1000)</f>
        <v>30238288.330574997</v>
      </c>
      <c r="AT11" s="58"/>
      <c r="AU11" s="112">
        <f>SUMIF($D$14:$D$1000,"R",AU14:AU1000)</f>
        <v>15119144.165287506</v>
      </c>
      <c r="AV11" s="112">
        <f>SUMIF($D$14:$D$1000,"R",AV14:AV1000)</f>
        <v>15119144.165287497</v>
      </c>
      <c r="AW11" s="112">
        <f>SUMIF($D$14:$D$1000,"T",AW14:AW1000)</f>
        <v>30238288.330574997</v>
      </c>
      <c r="AX11" s="58"/>
      <c r="AY11" s="112">
        <f>SUMIF($D$14:$D$1000,"R",AY14:AY1000)</f>
        <v>15119144.165287506</v>
      </c>
      <c r="AZ11" s="112">
        <f>SUMIF($D$14:$D$1000,"R",AZ14:AZ1000)</f>
        <v>15119144.165287497</v>
      </c>
      <c r="BA11" s="112">
        <f>SUMIF($D$14:$D$1000,"T",BA14:BA1000)</f>
        <v>30238288.330574997</v>
      </c>
      <c r="BB11" s="19"/>
    </row>
    <row r="12" spans="1:54" x14ac:dyDescent="0.25">
      <c r="A12" s="5"/>
      <c r="B12" s="21"/>
      <c r="C12" s="21"/>
      <c r="D12" s="21"/>
      <c r="E12" s="21"/>
      <c r="F12" s="102"/>
      <c r="G12" s="107"/>
      <c r="H12" s="112"/>
      <c r="I12" s="112"/>
      <c r="J12" s="112"/>
      <c r="K12" s="21"/>
      <c r="L12" s="102"/>
      <c r="M12" s="112"/>
      <c r="N12" s="112"/>
      <c r="O12" s="112"/>
      <c r="P12" s="21"/>
      <c r="Q12" s="55"/>
      <c r="R12" s="112"/>
      <c r="S12" s="21"/>
      <c r="T12" s="102"/>
      <c r="U12" s="102"/>
      <c r="V12" s="102"/>
      <c r="W12" s="107"/>
      <c r="X12" s="112"/>
      <c r="Y12" s="112"/>
      <c r="Z12" s="112"/>
      <c r="AA12" s="21"/>
      <c r="AB12" s="117"/>
      <c r="AC12" s="35" t="s">
        <v>70</v>
      </c>
      <c r="AD12" s="21">
        <f>SMALL(AD14:AD1000,1)</f>
        <v>0.48399999999999999</v>
      </c>
      <c r="AE12" s="33">
        <f>SUM(AE14:AE1000)/$AB$11</f>
        <v>0.72717267800664576</v>
      </c>
      <c r="AF12" s="122">
        <f>AD10/AD12</f>
        <v>1.75</v>
      </c>
      <c r="AG12" s="36" t="s">
        <v>71</v>
      </c>
      <c r="AH12" s="37">
        <f>LARGE(AH14:AH1000,1)</f>
        <v>907.14934076158602</v>
      </c>
      <c r="AI12" s="112"/>
      <c r="AJ12" s="21"/>
      <c r="AK12" s="117"/>
      <c r="AL12" s="112"/>
      <c r="AM12" s="21"/>
      <c r="AN12" s="112"/>
      <c r="AO12" s="112"/>
      <c r="AP12" s="21"/>
      <c r="AQ12" s="112"/>
      <c r="AR12" s="112"/>
      <c r="AS12" s="112"/>
      <c r="AT12" s="58"/>
      <c r="AU12" s="112"/>
      <c r="AV12" s="112"/>
      <c r="AW12" s="112"/>
      <c r="AX12" s="58"/>
      <c r="AY12" s="112"/>
      <c r="AZ12" s="112"/>
      <c r="BA12" s="112"/>
      <c r="BB12" s="19"/>
    </row>
    <row r="13" spans="1:54" x14ac:dyDescent="0.25">
      <c r="A13" s="5"/>
      <c r="B13" s="19"/>
      <c r="C13" s="19"/>
      <c r="D13" s="20"/>
      <c r="E13" s="18"/>
      <c r="F13" s="103"/>
      <c r="G13" s="108"/>
      <c r="H13" s="113"/>
      <c r="I13" s="113"/>
      <c r="J13" s="113"/>
      <c r="K13" s="18"/>
      <c r="L13" s="103"/>
      <c r="M13" s="113"/>
      <c r="N13" s="113"/>
      <c r="O13" s="113"/>
      <c r="P13" s="18"/>
      <c r="Q13" s="88"/>
      <c r="R13" s="113"/>
      <c r="S13" s="18"/>
      <c r="T13" s="103"/>
      <c r="U13" s="103"/>
      <c r="V13" s="103"/>
      <c r="W13" s="108"/>
      <c r="X13" s="113"/>
      <c r="Y13" s="113"/>
      <c r="Z13" s="113"/>
      <c r="AA13" s="18"/>
      <c r="AB13" s="118"/>
      <c r="AC13" s="20"/>
      <c r="AD13" s="20"/>
      <c r="AE13" s="18"/>
      <c r="AF13" s="121"/>
      <c r="AG13" s="18"/>
      <c r="AH13" s="18"/>
      <c r="AI13" s="111"/>
      <c r="AJ13" s="18"/>
      <c r="AK13" s="118"/>
      <c r="AL13" s="113"/>
      <c r="AM13" s="18"/>
      <c r="AN13" s="113"/>
      <c r="AO13" s="113"/>
      <c r="AP13" s="18"/>
      <c r="AQ13" s="113"/>
      <c r="AR13" s="113"/>
      <c r="AS13" s="113"/>
      <c r="AT13" s="75"/>
      <c r="AU13" s="113"/>
      <c r="AV13" s="113"/>
      <c r="AW13" s="113"/>
      <c r="AX13" s="75"/>
      <c r="AY13" s="113"/>
      <c r="AZ13" s="113"/>
      <c r="BA13" s="113"/>
      <c r="BB13" s="19"/>
    </row>
    <row r="14" spans="1:54" x14ac:dyDescent="0.25">
      <c r="A14" s="40"/>
      <c r="F14" s="104"/>
      <c r="G14" s="109"/>
      <c r="H14" s="114"/>
      <c r="I14" s="114"/>
      <c r="J14" s="114"/>
      <c r="L14" s="104"/>
      <c r="M14" s="114"/>
      <c r="N14" s="114"/>
      <c r="O14" s="114"/>
      <c r="R14" s="114"/>
      <c r="T14" s="104"/>
      <c r="U14" s="104"/>
      <c r="V14" s="104"/>
      <c r="W14" s="109"/>
      <c r="X14" s="114"/>
      <c r="Y14" s="114"/>
      <c r="Z14" s="114"/>
      <c r="AB14" s="119"/>
      <c r="AF14" s="123"/>
      <c r="AI14" s="114"/>
      <c r="AK14" s="119"/>
      <c r="AL14" s="114"/>
      <c r="AN14" s="114"/>
      <c r="AO14" s="114"/>
      <c r="AQ14" s="114"/>
      <c r="AR14" s="114"/>
      <c r="AS14" s="114"/>
      <c r="AU14" s="114"/>
      <c r="AV14" s="114"/>
      <c r="AW14" s="114"/>
      <c r="AY14" s="114"/>
      <c r="AZ14" s="114"/>
      <c r="BA14" s="114"/>
      <c r="BB14" s="40"/>
    </row>
    <row r="15" spans="1:54" x14ac:dyDescent="0.25">
      <c r="A15" s="40"/>
      <c r="B15" s="98" t="s">
        <v>72</v>
      </c>
      <c r="C15" s="98" t="s">
        <v>73</v>
      </c>
      <c r="D15" s="98" t="s">
        <v>74</v>
      </c>
      <c r="E15" s="98"/>
      <c r="F15" s="105">
        <f>SUM(F16:F22)</f>
        <v>6753.8800604463158</v>
      </c>
      <c r="G15" s="110">
        <f>SUM(G16:G22)</f>
        <v>5.4657381872824339E-3</v>
      </c>
      <c r="H15" s="115">
        <f>SUM(H16:H22)</f>
        <v>13296075.054821145</v>
      </c>
      <c r="I15" s="115">
        <f>SUM(I16:I22)</f>
        <v>1329931.888948177</v>
      </c>
      <c r="J15" s="115">
        <f>SUM(J16:J22)</f>
        <v>14626006.943769325</v>
      </c>
      <c r="K15" s="99"/>
      <c r="L15" s="105">
        <f>SUM(L16:L22)</f>
        <v>3130.6348743740709</v>
      </c>
      <c r="M15" s="115">
        <f>SUM(M16:M22)</f>
        <v>3122016.2528645736</v>
      </c>
      <c r="N15" s="115">
        <f>SUM(N16:N22)</f>
        <v>2173367.8363377047</v>
      </c>
      <c r="O15" s="115">
        <f>SUM(O16:O22)</f>
        <v>5295384.0892022783</v>
      </c>
      <c r="P15" s="99"/>
      <c r="Q15" s="100"/>
      <c r="R15" s="115">
        <f>SUM(R16:R22)</f>
        <v>5337382.2707028575</v>
      </c>
      <c r="S15" s="99"/>
      <c r="T15" s="105">
        <f t="shared" ref="T15:Z15" si="1">SUM(T16:T22)</f>
        <v>767.38939448569579</v>
      </c>
      <c r="U15" s="105">
        <f t="shared" si="1"/>
        <v>0</v>
      </c>
      <c r="V15" s="105">
        <f t="shared" si="1"/>
        <v>767.38939448569579</v>
      </c>
      <c r="W15" s="110">
        <f t="shared" si="1"/>
        <v>4.4944050955761589E-3</v>
      </c>
      <c r="X15" s="115">
        <f t="shared" si="1"/>
        <v>366151.55315135187</v>
      </c>
      <c r="Y15" s="115">
        <f t="shared" si="1"/>
        <v>220781.30714634148</v>
      </c>
      <c r="Z15" s="115">
        <f t="shared" si="1"/>
        <v>586932.86029769341</v>
      </c>
      <c r="AA15" s="99"/>
      <c r="AB15" s="120">
        <f>SUM(AB16:AB22)</f>
        <v>4618</v>
      </c>
      <c r="AC15" s="99"/>
      <c r="AD15" s="99"/>
      <c r="AE15" s="99"/>
      <c r="AF15" s="124"/>
      <c r="AG15" s="99"/>
      <c r="AH15" s="99"/>
      <c r="AI15" s="115">
        <f>SUM(AI16:AI22)</f>
        <v>3280200.1797311651</v>
      </c>
      <c r="AJ15" s="99"/>
      <c r="AK15" s="120">
        <f>SUM(AK16:AK22)</f>
        <v>0</v>
      </c>
      <c r="AL15" s="115">
        <f>SUM(AL16:AL22)</f>
        <v>0</v>
      </c>
      <c r="AM15" s="99"/>
      <c r="AN15" s="115">
        <f>SUM(AN16:AN22)</f>
        <v>274.25</v>
      </c>
      <c r="AO15" s="115">
        <f>SUM(AO16:AO22)</f>
        <v>163141.01586766521</v>
      </c>
      <c r="AP15" s="99"/>
      <c r="AQ15" s="115"/>
      <c r="AR15" s="115"/>
      <c r="AS15" s="115">
        <f>SUM(AS16:AS22)</f>
        <v>518454.11047351477</v>
      </c>
      <c r="AT15" s="98"/>
      <c r="AU15" s="115"/>
      <c r="AV15" s="115"/>
      <c r="AW15" s="115">
        <f>SUM(AW16:AW22)</f>
        <v>518454.11047351477</v>
      </c>
      <c r="AX15" s="98"/>
      <c r="AY15" s="115"/>
      <c r="AZ15" s="115"/>
      <c r="BA15" s="115">
        <f>SUM(BA16:BA22)</f>
        <v>518454.11047351477</v>
      </c>
      <c r="BB15" s="40"/>
    </row>
    <row r="16" spans="1:54" x14ac:dyDescent="0.25">
      <c r="A16" s="40"/>
      <c r="B16" s="2" t="s">
        <v>72</v>
      </c>
      <c r="C16" s="2" t="s">
        <v>34</v>
      </c>
      <c r="D16" s="41" t="s">
        <v>75</v>
      </c>
      <c r="F16" s="104">
        <v>0</v>
      </c>
      <c r="G16" s="109">
        <f t="shared" ref="G16:G22" si="2">F16/$F$11</f>
        <v>0</v>
      </c>
      <c r="H16" s="114">
        <f>'DADOS BASE PROPOSTA'!$I$23*G16</f>
        <v>0</v>
      </c>
      <c r="I16" s="114">
        <f>IF(D16="P",IF(H16&lt;'DADOS BASE PROPOSTA'!$I$32,IF('DADOS BASE PROPOSTA'!$I$32-H16&gt;'DADOS BASE PROPOSTA'!$I$33,'DADOS BASE PROPOSTA'!$I$33,'DADOS BASE PROPOSTA'!$I$32-H16),0),0)</f>
        <v>0</v>
      </c>
      <c r="J16" s="114">
        <f t="shared" ref="J16:J22" si="3">H16+I16</f>
        <v>0</v>
      </c>
      <c r="L16" s="104"/>
      <c r="M16" s="114">
        <f>IF(D16="E",'DADOS BASE PROPOSTA'!$I$42,IF(D16="EA",'DADOS BASE PROPOSTA'!$I$43,IF(D16="EC",'DADOS BASE PROPOSTA'!$I$45,IF(D16="ECA",'DADOS BASE PROPOSTA'!$I$44,0))))</f>
        <v>0</v>
      </c>
      <c r="N16" s="114">
        <f>IF(OR(D16="E",D16="EA",D16="EC",D16="ECA"),L16*'DADOS BASE PROPOSTA'!$I$47,0)</f>
        <v>0</v>
      </c>
      <c r="O16" s="114">
        <f t="shared" ref="O16:O22" si="4">M16+N16</f>
        <v>0</v>
      </c>
      <c r="Q16" s="68">
        <v>6</v>
      </c>
      <c r="R16" s="114">
        <f>IF(D16="R",('DADOS BASE PROPOSTA'!$I$53+('DADOS BASE PROPOSTA'!$I$54*Q16)),0)</f>
        <v>5337382.2707028575</v>
      </c>
      <c r="T16" s="104"/>
      <c r="U16" s="104"/>
      <c r="V16" s="104"/>
      <c r="W16" s="109"/>
      <c r="X16" s="114"/>
      <c r="Y16" s="114">
        <f>'DADOS BASE PROPOSTA'!$I$77/41</f>
        <v>220781.30714634148</v>
      </c>
      <c r="Z16" s="114">
        <f t="shared" ref="Z16:Z22" si="5">X16+Y16</f>
        <v>220781.30714634148</v>
      </c>
      <c r="AB16" s="119"/>
      <c r="AF16" s="123"/>
      <c r="AI16" s="114"/>
      <c r="AK16" s="119"/>
      <c r="AL16" s="114"/>
      <c r="AN16" s="114"/>
      <c r="AO16" s="114"/>
      <c r="AQ16" s="114">
        <f>'DADOS BASE PROPOSTA'!$I$85/41</f>
        <v>368759.61378749995</v>
      </c>
      <c r="AR16" s="114">
        <f>'DADOS BASE PROPOSTA'!$I$86*(Q16/$Q$11)</f>
        <v>149694.49668601484</v>
      </c>
      <c r="AS16" s="114">
        <f>AQ16+AR16</f>
        <v>518454.11047351477</v>
      </c>
      <c r="AU16" s="114">
        <f>'DADOS BASE PROPOSTA'!$I$89/41</f>
        <v>368759.61378749995</v>
      </c>
      <c r="AV16" s="114">
        <f>'DADOS BASE PROPOSTA'!$I$90*(Q16/$Q$11)</f>
        <v>149694.49668601484</v>
      </c>
      <c r="AW16" s="114">
        <f>AU16+AV16</f>
        <v>518454.11047351477</v>
      </c>
      <c r="AY16" s="114">
        <f>'DADOS BASE PROPOSTA'!$I$93/41</f>
        <v>368759.61378749995</v>
      </c>
      <c r="AZ16" s="114">
        <f>'DADOS BASE PROPOSTA'!$I$94*(Q16/$Q$11)</f>
        <v>149694.49668601484</v>
      </c>
      <c r="BA16" s="114">
        <f>AY16+AZ16</f>
        <v>518454.11047351477</v>
      </c>
      <c r="BB16" s="40"/>
    </row>
    <row r="17" spans="1:54" x14ac:dyDescent="0.25">
      <c r="A17" s="40"/>
      <c r="B17" s="2" t="s">
        <v>72</v>
      </c>
      <c r="C17" s="2" t="s">
        <v>76</v>
      </c>
      <c r="D17" s="41" t="s">
        <v>77</v>
      </c>
      <c r="F17" s="104">
        <v>0</v>
      </c>
      <c r="G17" s="109">
        <f t="shared" si="2"/>
        <v>0</v>
      </c>
      <c r="H17" s="114">
        <f>'DADOS BASE PROPOSTA'!$I$23*G17</f>
        <v>0</v>
      </c>
      <c r="I17" s="114">
        <f>IF(D17="P",IF(H17&lt;'DADOS BASE PROPOSTA'!$I$32,IF('DADOS BASE PROPOSTA'!$I$32-H17&gt;'DADOS BASE PROPOSTA'!$I$33,'DADOS BASE PROPOSTA'!$I$33,'DADOS BASE PROPOSTA'!$I$32-H17),0),0)</f>
        <v>0</v>
      </c>
      <c r="J17" s="114">
        <f t="shared" si="3"/>
        <v>0</v>
      </c>
      <c r="L17" s="104">
        <v>1056.649947172715</v>
      </c>
      <c r="M17" s="114">
        <f>IF(D17="E",'DADOS BASE PROPOSTA'!$I$42,IF(D17="EA",'DADOS BASE PROPOSTA'!$I$43,IF(D17="EC",'DADOS BASE PROPOSTA'!$I$45,IF(D17="ECA",'DADOS BASE PROPOSTA'!$I$44,0))))</f>
        <v>1034548.8434370452</v>
      </c>
      <c r="N17" s="114">
        <f>IF(OR(D17="E",D17="EA",D17="EC",D17="ECA",D17="ECR"),L17*'DADOS BASE PROPOSTA'!$I$47,0)</f>
        <v>733553.76835897088</v>
      </c>
      <c r="O17" s="114">
        <f t="shared" si="4"/>
        <v>1768102.6117960161</v>
      </c>
      <c r="R17" s="114"/>
      <c r="T17" s="104">
        <v>48.566326632591711</v>
      </c>
      <c r="U17" s="104"/>
      <c r="V17" s="104">
        <f>T17+U17*3.2</f>
        <v>48.566326632591711</v>
      </c>
      <c r="W17" s="109">
        <f t="shared" ref="W17:W22" si="6">V17/$V$11</f>
        <v>2.8444066006049683E-4</v>
      </c>
      <c r="X17" s="114">
        <f>'DADOS BASE PROPOSTA'!$I$78*W17</f>
        <v>23172.897690744401</v>
      </c>
      <c r="Y17" s="114"/>
      <c r="Z17" s="114">
        <f t="shared" si="5"/>
        <v>23172.897690744401</v>
      </c>
      <c r="AB17" s="119">
        <v>516.5</v>
      </c>
      <c r="AD17" s="42">
        <v>0.72699999999999998</v>
      </c>
      <c r="AE17" s="42">
        <f t="shared" ref="AE17:AE22" si="7">AB17*AD17</f>
        <v>375.49549999999999</v>
      </c>
      <c r="AF17" s="123">
        <f t="shared" ref="AF17:AF22" si="8">(AD17-$AE$12)*$AF$12</f>
        <v>-3.0218651163010923E-4</v>
      </c>
      <c r="AH17" s="42">
        <f t="shared" ref="AH17:AH22" si="9">$AH$11-(AF17*$AH$11)</f>
        <v>636.54173985513034</v>
      </c>
      <c r="AI17" s="114">
        <f t="shared" ref="AI17:AI22" si="10">AB17*AH17</f>
        <v>328773.80863517482</v>
      </c>
      <c r="AK17" s="119">
        <v>0</v>
      </c>
      <c r="AL17" s="114">
        <f>IF($AK$11&gt;0,(AK17/$AK$11)*'DADOS BASE PROPOSTA'!$I$67,0)</f>
        <v>0</v>
      </c>
      <c r="AN17" s="114">
        <v>13</v>
      </c>
      <c r="AO17" s="114">
        <f>(AN17/$AN$11)*'DADOS BASE PROPOSTA'!$I$69</f>
        <v>7733.2113264526815</v>
      </c>
      <c r="AQ17" s="114"/>
      <c r="AR17" s="114"/>
      <c r="AS17" s="114"/>
      <c r="AU17" s="114"/>
      <c r="AV17" s="114"/>
      <c r="AW17" s="114"/>
      <c r="AY17" s="114"/>
      <c r="AZ17" s="114"/>
      <c r="BA17" s="114"/>
      <c r="BB17" s="40"/>
    </row>
    <row r="18" spans="1:54" x14ac:dyDescent="0.25">
      <c r="A18" s="40"/>
      <c r="B18" s="2" t="s">
        <v>72</v>
      </c>
      <c r="C18" s="2" t="s">
        <v>78</v>
      </c>
      <c r="D18" s="41" t="s">
        <v>79</v>
      </c>
      <c r="F18" s="104">
        <v>2212.6911291782671</v>
      </c>
      <c r="G18" s="109">
        <f t="shared" si="2"/>
        <v>1.790672960308913E-3</v>
      </c>
      <c r="H18" s="114">
        <f>'DADOS BASE PROPOSTA'!$I$23*G18</f>
        <v>4356030.4689134536</v>
      </c>
      <c r="I18" s="114">
        <f>IF(D18="P",IF(H18&lt;'DADOS BASE PROPOSTA'!$I$32,IF('DADOS BASE PROPOSTA'!$I$32-H18&gt;'DADOS BASE PROPOSTA'!$I$33,'DADOS BASE PROPOSTA'!$I$33,'DADOS BASE PROPOSTA'!$I$32-H18),0),0)</f>
        <v>0</v>
      </c>
      <c r="J18" s="114">
        <f t="shared" si="3"/>
        <v>4356030.4689134536</v>
      </c>
      <c r="L18" s="104">
        <v>0</v>
      </c>
      <c r="M18" s="114">
        <f>IF(D18="E",'DADOS BASE PROPOSTA'!$I$42,IF(D18="EA",'DADOS BASE PROPOSTA'!$I$43,IF(D18="EC",'DADOS BASE PROPOSTA'!$I$45,IF(D18="ECA",'DADOS BASE PROPOSTA'!$I$44,0))))</f>
        <v>0</v>
      </c>
      <c r="N18" s="114">
        <f>IF(OR(D18="E",D18="EA",D18="EC",D18="ECA",D18="ECR"),L18*'DADOS BASE PROPOSTA'!$I$47,0)</f>
        <v>0</v>
      </c>
      <c r="O18" s="114">
        <f t="shared" si="4"/>
        <v>0</v>
      </c>
      <c r="R18" s="114"/>
      <c r="T18" s="104">
        <v>121.29223097273869</v>
      </c>
      <c r="U18" s="104"/>
      <c r="V18" s="104">
        <f t="shared" ref="V18:V22" si="11">T18+U18*3.2</f>
        <v>121.29223097273869</v>
      </c>
      <c r="W18" s="109">
        <f t="shared" si="6"/>
        <v>7.1037784057861202E-4</v>
      </c>
      <c r="X18" s="114">
        <f>'DADOS BASE PROPOSTA'!$I$78*W18</f>
        <v>57873.276689763559</v>
      </c>
      <c r="Y18" s="114"/>
      <c r="Z18" s="114">
        <f t="shared" si="5"/>
        <v>57873.276689763559</v>
      </c>
      <c r="AB18" s="119">
        <v>921</v>
      </c>
      <c r="AD18" s="42">
        <v>0.66400000000000003</v>
      </c>
      <c r="AE18" s="42">
        <f t="shared" si="7"/>
        <v>611.54399999999998</v>
      </c>
      <c r="AF18" s="123">
        <f t="shared" si="8"/>
        <v>-0.11055218651163001</v>
      </c>
      <c r="AH18" s="42">
        <f t="shared" si="9"/>
        <v>706.69926601606323</v>
      </c>
      <c r="AI18" s="114">
        <f t="shared" si="10"/>
        <v>650870.02400079428</v>
      </c>
      <c r="AK18" s="119">
        <v>0</v>
      </c>
      <c r="AL18" s="114">
        <f>IF($AK$11&gt;0,(AK18/$AK$11)*'DADOS BASE PROPOSTA'!$I$67,0)</f>
        <v>0</v>
      </c>
      <c r="AN18" s="114">
        <v>40.625</v>
      </c>
      <c r="AO18" s="114">
        <f>(AN18/$AN$11)*'DADOS BASE PROPOSTA'!$I$69</f>
        <v>24166.285395164628</v>
      </c>
      <c r="AQ18" s="114"/>
      <c r="AR18" s="114"/>
      <c r="AS18" s="114"/>
      <c r="AU18" s="114"/>
      <c r="AV18" s="114"/>
      <c r="AW18" s="114"/>
      <c r="AY18" s="114"/>
      <c r="AZ18" s="114"/>
      <c r="BA18" s="114"/>
      <c r="BB18" s="40"/>
    </row>
    <row r="19" spans="1:54" x14ac:dyDescent="0.25">
      <c r="A19" s="40"/>
      <c r="B19" s="2" t="s">
        <v>72</v>
      </c>
      <c r="C19" s="2" t="s">
        <v>80</v>
      </c>
      <c r="D19" s="41" t="s">
        <v>79</v>
      </c>
      <c r="F19" s="104">
        <v>1881.9463789856411</v>
      </c>
      <c r="G19" s="109">
        <f t="shared" si="2"/>
        <v>1.5230098991956301E-3</v>
      </c>
      <c r="H19" s="114">
        <f>'DADOS BASE PROPOSTA'!$I$23*G19</f>
        <v>3704907.4132489716</v>
      </c>
      <c r="I19" s="114">
        <f>IF(D19="P",IF(H19&lt;'DADOS BASE PROPOSTA'!$I$32,IF('DADOS BASE PROPOSTA'!$I$32-H19&gt;'DADOS BASE PROPOSTA'!$I$33,'DADOS BASE PROPOSTA'!$I$33,'DADOS BASE PROPOSTA'!$I$32-H19),0),0)</f>
        <v>0</v>
      </c>
      <c r="J19" s="114">
        <f t="shared" si="3"/>
        <v>3704907.4132489716</v>
      </c>
      <c r="L19" s="104">
        <v>0</v>
      </c>
      <c r="M19" s="114">
        <f>IF(D19="E",'DADOS BASE PROPOSTA'!$I$42,IF(D19="EA",'DADOS BASE PROPOSTA'!$I$43,IF(D19="EC",'DADOS BASE PROPOSTA'!$I$45,IF(D19="ECA",'DADOS BASE PROPOSTA'!$I$44,0))))</f>
        <v>0</v>
      </c>
      <c r="N19" s="114">
        <f>IF(OR(D19="E",D19="EA",D19="EC",D19="ECA",D19="ECR"),L19*'DADOS BASE PROPOSTA'!$I$47,0)</f>
        <v>0</v>
      </c>
      <c r="O19" s="114">
        <f t="shared" si="4"/>
        <v>0</v>
      </c>
      <c r="R19" s="114"/>
      <c r="T19" s="104">
        <v>305.04058345725468</v>
      </c>
      <c r="U19" s="104"/>
      <c r="V19" s="104">
        <f t="shared" si="11"/>
        <v>305.04058345725468</v>
      </c>
      <c r="W19" s="109">
        <f t="shared" si="6"/>
        <v>1.7865453477717631E-3</v>
      </c>
      <c r="X19" s="114">
        <f>'DADOS BASE PROPOSTA'!$I$78*W19</f>
        <v>145546.81653103081</v>
      </c>
      <c r="Y19" s="114"/>
      <c r="Z19" s="114">
        <f t="shared" si="5"/>
        <v>145546.81653103081</v>
      </c>
      <c r="AB19" s="119">
        <v>1408</v>
      </c>
      <c r="AD19" s="42">
        <v>0.72699999999999998</v>
      </c>
      <c r="AE19" s="42">
        <f t="shared" si="7"/>
        <v>1023.616</v>
      </c>
      <c r="AF19" s="123">
        <f t="shared" si="8"/>
        <v>-3.0218651163010923E-4</v>
      </c>
      <c r="AH19" s="42">
        <f t="shared" si="9"/>
        <v>636.54173985513034</v>
      </c>
      <c r="AI19" s="114">
        <f t="shared" si="10"/>
        <v>896250.76971602347</v>
      </c>
      <c r="AK19" s="119">
        <v>0</v>
      </c>
      <c r="AL19" s="114">
        <f>IF($AK$11&gt;0,(AK19/$AK$11)*'DADOS BASE PROPOSTA'!$I$67,0)</f>
        <v>0</v>
      </c>
      <c r="AN19" s="114">
        <v>120.25</v>
      </c>
      <c r="AO19" s="114">
        <f>(AN19/$AN$11)*'DADOS BASE PROPOSTA'!$I$69</f>
        <v>71532.204769687305</v>
      </c>
      <c r="AQ19" s="114"/>
      <c r="AR19" s="114"/>
      <c r="AS19" s="114"/>
      <c r="AU19" s="114"/>
      <c r="AV19" s="114"/>
      <c r="AW19" s="114"/>
      <c r="AY19" s="114"/>
      <c r="AZ19" s="114"/>
      <c r="BA19" s="114"/>
      <c r="BB19" s="40"/>
    </row>
    <row r="20" spans="1:54" x14ac:dyDescent="0.25">
      <c r="A20" s="40"/>
      <c r="B20" s="2" t="s">
        <v>72</v>
      </c>
      <c r="C20" s="2" t="s">
        <v>81</v>
      </c>
      <c r="D20" s="41" t="s">
        <v>79</v>
      </c>
      <c r="F20" s="104">
        <v>1176.4551651239731</v>
      </c>
      <c r="G20" s="109">
        <f t="shared" si="2"/>
        <v>9.5207434305826801E-4</v>
      </c>
      <c r="H20" s="114">
        <f>'DADOS BASE PROPOSTA'!$I$23*G20</f>
        <v>2316037.0089673558</v>
      </c>
      <c r="I20" s="114">
        <f>IF(D20="P",IF(H20&lt;'DADOS BASE PROPOSTA'!$I$32,IF('DADOS BASE PROPOSTA'!$I$32-H20&gt;'DADOS BASE PROPOSTA'!$I$33,'DADOS BASE PROPOSTA'!$I$33,'DADOS BASE PROPOSTA'!$I$32-H20),0),0)</f>
        <v>966497.5218360927</v>
      </c>
      <c r="J20" s="114">
        <f t="shared" si="3"/>
        <v>3282534.5308034485</v>
      </c>
      <c r="L20" s="104">
        <v>0</v>
      </c>
      <c r="M20" s="114">
        <f>IF(D20="E",'DADOS BASE PROPOSTA'!$I$42,IF(D20="EA",'DADOS BASE PROPOSTA'!$I$43,IF(D20="EC",'DADOS BASE PROPOSTA'!$I$45,IF(D20="ECA",'DADOS BASE PROPOSTA'!$I$44,0))))</f>
        <v>0</v>
      </c>
      <c r="N20" s="114">
        <f>IF(OR(D20="E",D20="EA",D20="EC",D20="ECA",D20="ECR"),L20*'DADOS BASE PROPOSTA'!$I$47,0)</f>
        <v>0</v>
      </c>
      <c r="O20" s="114">
        <f t="shared" si="4"/>
        <v>0</v>
      </c>
      <c r="R20" s="114"/>
      <c r="T20" s="104">
        <v>71.401335972726457</v>
      </c>
      <c r="U20" s="104"/>
      <c r="V20" s="104">
        <f t="shared" si="11"/>
        <v>71.401335972726457</v>
      </c>
      <c r="W20" s="109">
        <f t="shared" si="6"/>
        <v>4.1817951946265634E-4</v>
      </c>
      <c r="X20" s="114">
        <f>'DADOS BASE PROPOSTA'!$I$78*W20</f>
        <v>34068.375522725066</v>
      </c>
      <c r="Y20" s="114"/>
      <c r="Z20" s="114">
        <f t="shared" si="5"/>
        <v>34068.375522725066</v>
      </c>
      <c r="AB20" s="119">
        <v>519</v>
      </c>
      <c r="AD20" s="42">
        <v>0.60299999999999998</v>
      </c>
      <c r="AE20" s="42">
        <f t="shared" si="7"/>
        <v>312.95699999999999</v>
      </c>
      <c r="AF20" s="123">
        <f t="shared" si="8"/>
        <v>-0.21730218651163011</v>
      </c>
      <c r="AH20" s="42">
        <f t="shared" si="9"/>
        <v>774.6295691242683</v>
      </c>
      <c r="AI20" s="114">
        <f t="shared" si="10"/>
        <v>402032.74637549528</v>
      </c>
      <c r="AK20" s="119">
        <v>0</v>
      </c>
      <c r="AL20" s="114">
        <f>IF($AK$11&gt;0,(AK20/$AK$11)*'DADOS BASE PROPOSTA'!$I$67,0)</f>
        <v>0</v>
      </c>
      <c r="AN20" s="114">
        <v>23.625</v>
      </c>
      <c r="AO20" s="114">
        <f>(AN20/$AN$11)*'DADOS BASE PROPOSTA'!$I$69</f>
        <v>14053.624429803431</v>
      </c>
      <c r="AQ20" s="114"/>
      <c r="AR20" s="114"/>
      <c r="AS20" s="114"/>
      <c r="AU20" s="114"/>
      <c r="AV20" s="114"/>
      <c r="AW20" s="114"/>
      <c r="AY20" s="114"/>
      <c r="AZ20" s="114"/>
      <c r="BA20" s="114"/>
      <c r="BB20" s="40"/>
    </row>
    <row r="21" spans="1:54" x14ac:dyDescent="0.25">
      <c r="A21" s="40"/>
      <c r="B21" s="2" t="s">
        <v>72</v>
      </c>
      <c r="C21" s="2" t="s">
        <v>82</v>
      </c>
      <c r="D21" s="41" t="s">
        <v>83</v>
      </c>
      <c r="F21" s="104">
        <v>0</v>
      </c>
      <c r="G21" s="109">
        <f t="shared" si="2"/>
        <v>0</v>
      </c>
      <c r="H21" s="114">
        <f>'DADOS BASE PROPOSTA'!$I$23*G21</f>
        <v>0</v>
      </c>
      <c r="I21" s="114">
        <f>IF(D21="P",IF(H21&lt;'DADOS BASE PROPOSTA'!$I$32,IF('DADOS BASE PROPOSTA'!$I$32-H21&gt;'DADOS BASE PROPOSTA'!$I$33,'DADOS BASE PROPOSTA'!$I$33,'DADOS BASE PROPOSTA'!$I$32-H21),0),0)</f>
        <v>0</v>
      </c>
      <c r="J21" s="114">
        <f t="shared" si="3"/>
        <v>0</v>
      </c>
      <c r="L21" s="104">
        <v>2073.9849272013562</v>
      </c>
      <c r="M21" s="114">
        <f>IF(D21="E",'DADOS BASE PROPOSTA'!$I$42,IF(D21="EA",'DADOS BASE PROPOSTA'!$I$43,IF(D21="EC",'DADOS BASE PROPOSTA'!$I$45,IF(D21="ECA",'DADOS BASE PROPOSTA'!$I$44,0))))</f>
        <v>2087467.4094275283</v>
      </c>
      <c r="N21" s="114">
        <f>IF(OR(D21="E",D21="EA",D21="EC",D21="ECA",D21="ECR"),L21*'DADOS BASE PROPOSTA'!$I$47,0)</f>
        <v>1439814.0679787337</v>
      </c>
      <c r="O21" s="114">
        <f t="shared" si="4"/>
        <v>3527281.477406262</v>
      </c>
      <c r="R21" s="114"/>
      <c r="T21" s="104">
        <v>181.02501099152889</v>
      </c>
      <c r="U21" s="104"/>
      <c r="V21" s="104">
        <f t="shared" si="11"/>
        <v>181.02501099152889</v>
      </c>
      <c r="W21" s="109">
        <f t="shared" si="6"/>
        <v>1.060217586629969E-3</v>
      </c>
      <c r="X21" s="114">
        <f>'DADOS BASE PROPOSTA'!$I$78*W21</f>
        <v>86374.126890574815</v>
      </c>
      <c r="Y21" s="114"/>
      <c r="Z21" s="114">
        <f t="shared" si="5"/>
        <v>86374.126890574815</v>
      </c>
      <c r="AB21" s="119">
        <v>384.5</v>
      </c>
      <c r="AD21" s="42">
        <v>0.53900000000000003</v>
      </c>
      <c r="AE21" s="42">
        <f t="shared" si="7"/>
        <v>207.24550000000002</v>
      </c>
      <c r="AF21" s="123">
        <f t="shared" si="8"/>
        <v>-0.32930218651163001</v>
      </c>
      <c r="AH21" s="42">
        <f t="shared" si="9"/>
        <v>845.90070681156521</v>
      </c>
      <c r="AI21" s="114">
        <f t="shared" si="10"/>
        <v>325248.82176904683</v>
      </c>
      <c r="AK21" s="119">
        <v>0</v>
      </c>
      <c r="AL21" s="114">
        <f>IF($AK$11&gt;0,(AK21/$AK$11)*'DADOS BASE PROPOSTA'!$I$67,0)</f>
        <v>0</v>
      </c>
      <c r="AN21" s="114">
        <v>63.625</v>
      </c>
      <c r="AO21" s="114">
        <f>(AN21/$AN$11)*'DADOS BASE PROPOSTA'!$I$69</f>
        <v>37848.120818888601</v>
      </c>
      <c r="AQ21" s="114"/>
      <c r="AR21" s="114"/>
      <c r="AS21" s="114"/>
      <c r="AU21" s="114"/>
      <c r="AV21" s="114"/>
      <c r="AW21" s="114"/>
      <c r="AY21" s="114"/>
      <c r="AZ21" s="114"/>
      <c r="BA21" s="114"/>
      <c r="BB21" s="40"/>
    </row>
    <row r="22" spans="1:54" x14ac:dyDescent="0.25">
      <c r="A22" s="40"/>
      <c r="B22" s="2" t="s">
        <v>72</v>
      </c>
      <c r="C22" s="2" t="s">
        <v>84</v>
      </c>
      <c r="D22" s="41" t="s">
        <v>79</v>
      </c>
      <c r="F22" s="104">
        <v>1482.7873871584341</v>
      </c>
      <c r="G22" s="109">
        <f t="shared" si="2"/>
        <v>1.1999809847196229E-3</v>
      </c>
      <c r="H22" s="114">
        <f>'DADOS BASE PROPOSTA'!$I$23*G22</f>
        <v>2919100.1636913642</v>
      </c>
      <c r="I22" s="114">
        <f>IF(D22="P",IF(H22&lt;'DADOS BASE PROPOSTA'!$I$32,IF('DADOS BASE PROPOSTA'!$I$32-H22&gt;'DADOS BASE PROPOSTA'!$I$33,'DADOS BASE PROPOSTA'!$I$33,'DADOS BASE PROPOSTA'!$I$32-H22),0),0)</f>
        <v>363434.36711208429</v>
      </c>
      <c r="J22" s="114">
        <f t="shared" si="3"/>
        <v>3282534.5308034485</v>
      </c>
      <c r="L22" s="104">
        <v>0</v>
      </c>
      <c r="M22" s="114">
        <f>IF(D22="E",'DADOS BASE PROPOSTA'!$I$42,IF(D22="EA",'DADOS BASE PROPOSTA'!$I$43,IF(D22="EC",'DADOS BASE PROPOSTA'!$I$45,IF(D22="ECA",'DADOS BASE PROPOSTA'!$I$44,0))))</f>
        <v>0</v>
      </c>
      <c r="N22" s="114">
        <f>IF(OR(D22="E",D22="EA",D22="EC",D22="ECA",D22="ECR"),L22*'DADOS BASE PROPOSTA'!$I$47,0)</f>
        <v>0</v>
      </c>
      <c r="O22" s="114">
        <f t="shared" si="4"/>
        <v>0</v>
      </c>
      <c r="R22" s="114"/>
      <c r="T22" s="104">
        <v>40.063906458855257</v>
      </c>
      <c r="U22" s="104"/>
      <c r="V22" s="104">
        <f t="shared" si="11"/>
        <v>40.063906458855257</v>
      </c>
      <c r="W22" s="109">
        <f t="shared" si="6"/>
        <v>2.346441410726612E-4</v>
      </c>
      <c r="X22" s="114">
        <f>'DADOS BASE PROPOSTA'!$I$78*W22</f>
        <v>19116.059826513247</v>
      </c>
      <c r="Y22" s="114"/>
      <c r="Z22" s="114">
        <f t="shared" si="5"/>
        <v>19116.059826513247</v>
      </c>
      <c r="AB22" s="119">
        <v>869</v>
      </c>
      <c r="AD22" s="42">
        <v>0.59899999999999998</v>
      </c>
      <c r="AE22" s="42">
        <f t="shared" si="7"/>
        <v>520.53099999999995</v>
      </c>
      <c r="AF22" s="123">
        <f t="shared" si="8"/>
        <v>-0.22430218651163011</v>
      </c>
      <c r="AH22" s="42">
        <f t="shared" si="9"/>
        <v>779.08401522972429</v>
      </c>
      <c r="AI22" s="114">
        <f t="shared" si="10"/>
        <v>677024.00923463039</v>
      </c>
      <c r="AK22" s="119">
        <v>0</v>
      </c>
      <c r="AL22" s="114">
        <f>IF($AK$11&gt;0,(AK22/$AK$11)*'DADOS BASE PROPOSTA'!$I$67,0)</f>
        <v>0</v>
      </c>
      <c r="AN22" s="114">
        <v>13.125</v>
      </c>
      <c r="AO22" s="114">
        <f>(AN22/$AN$11)*'DADOS BASE PROPOSTA'!$I$69</f>
        <v>7807.569127668572</v>
      </c>
      <c r="AQ22" s="114"/>
      <c r="AR22" s="114"/>
      <c r="AS22" s="114"/>
      <c r="AU22" s="114"/>
      <c r="AV22" s="114"/>
      <c r="AW22" s="114"/>
      <c r="AY22" s="114"/>
      <c r="AZ22" s="114"/>
      <c r="BA22" s="114"/>
      <c r="BB22" s="40"/>
    </row>
    <row r="23" spans="1:54" x14ac:dyDescent="0.25">
      <c r="A23" s="40"/>
      <c r="F23" s="104"/>
      <c r="G23" s="109"/>
      <c r="H23" s="114"/>
      <c r="I23" s="114"/>
      <c r="J23" s="114"/>
      <c r="L23" s="104"/>
      <c r="M23" s="114"/>
      <c r="N23" s="114"/>
      <c r="O23" s="114"/>
      <c r="R23" s="114"/>
      <c r="T23" s="104"/>
      <c r="U23" s="104"/>
      <c r="V23" s="104"/>
      <c r="W23" s="109"/>
      <c r="X23" s="114"/>
      <c r="Y23" s="114"/>
      <c r="Z23" s="114"/>
      <c r="AB23" s="119"/>
      <c r="AF23" s="123"/>
      <c r="AI23" s="114"/>
      <c r="AK23" s="119"/>
      <c r="AL23" s="114"/>
      <c r="AN23" s="114"/>
      <c r="AO23" s="114"/>
      <c r="AQ23" s="114"/>
      <c r="AR23" s="114"/>
      <c r="AS23" s="114"/>
      <c r="AU23" s="114"/>
      <c r="AV23" s="114"/>
      <c r="AW23" s="114"/>
      <c r="AY23" s="114"/>
      <c r="AZ23" s="114"/>
      <c r="BA23" s="114"/>
      <c r="BB23" s="40"/>
    </row>
    <row r="24" spans="1:54" x14ac:dyDescent="0.25">
      <c r="A24" s="40"/>
      <c r="B24" s="98" t="s">
        <v>85</v>
      </c>
      <c r="C24" s="98" t="s">
        <v>86</v>
      </c>
      <c r="D24" s="98" t="s">
        <v>74</v>
      </c>
      <c r="E24" s="98"/>
      <c r="F24" s="105">
        <f>SUM(F25:F41)</f>
        <v>36226.420818647981</v>
      </c>
      <c r="G24" s="110">
        <f>SUM(G25:G41)</f>
        <v>2.9317093268600772E-2</v>
      </c>
      <c r="H24" s="115">
        <f>SUM(H25:H41)</f>
        <v>71317406.566507608</v>
      </c>
      <c r="I24" s="115">
        <f>SUM(I25:I41)</f>
        <v>1076049.2998369336</v>
      </c>
      <c r="J24" s="115">
        <f>SUM(J25:J41)</f>
        <v>72393455.866344541</v>
      </c>
      <c r="K24" s="99"/>
      <c r="L24" s="105">
        <f>SUM(L25:L41)</f>
        <v>3319.1117177417077</v>
      </c>
      <c r="M24" s="115">
        <f>SUM(M25:M41)</f>
        <v>9384418.4811471589</v>
      </c>
      <c r="N24" s="115">
        <f>SUM(N25:N41)</f>
        <v>2304213.3439447139</v>
      </c>
      <c r="O24" s="115">
        <f>SUM(O25:O41)</f>
        <v>11688631.825091872</v>
      </c>
      <c r="P24" s="99"/>
      <c r="Q24" s="100"/>
      <c r="R24" s="115">
        <f>SUM(R25:R41)</f>
        <v>7030138.3751474703</v>
      </c>
      <c r="S24" s="99"/>
      <c r="T24" s="105">
        <f t="shared" ref="T24:Z24" si="12">SUM(T25:T41)</f>
        <v>2399.0970586439257</v>
      </c>
      <c r="U24" s="105">
        <f t="shared" si="12"/>
        <v>4.8407</v>
      </c>
      <c r="V24" s="105">
        <f t="shared" si="12"/>
        <v>2414.5872986439258</v>
      </c>
      <c r="W24" s="110">
        <f t="shared" si="12"/>
        <v>1.414162553811658E-2</v>
      </c>
      <c r="X24" s="115">
        <f t="shared" si="12"/>
        <v>1152094.2248759221</v>
      </c>
      <c r="Y24" s="115">
        <f t="shared" si="12"/>
        <v>220781.30714634148</v>
      </c>
      <c r="Z24" s="115">
        <f t="shared" si="12"/>
        <v>1372875.5320222632</v>
      </c>
      <c r="AA24" s="99"/>
      <c r="AB24" s="120">
        <f>SUM(AB25:AB41)</f>
        <v>16730</v>
      </c>
      <c r="AC24" s="99"/>
      <c r="AD24" s="99"/>
      <c r="AE24" s="99"/>
      <c r="AF24" s="124"/>
      <c r="AG24" s="99"/>
      <c r="AH24" s="99"/>
      <c r="AI24" s="115">
        <f>SUM(AI25:AI41)</f>
        <v>11940218.960101206</v>
      </c>
      <c r="AJ24" s="99"/>
      <c r="AK24" s="120">
        <f>SUM(AK25:AK41)</f>
        <v>84</v>
      </c>
      <c r="AL24" s="115">
        <f>SUM(AL25:AL41)</f>
        <v>540138.40391619119</v>
      </c>
      <c r="AM24" s="99"/>
      <c r="AN24" s="115">
        <f>SUM(AN25:AN41)</f>
        <v>863.5</v>
      </c>
      <c r="AO24" s="115">
        <f>SUM(AO25:AO41)</f>
        <v>513663.69079937617</v>
      </c>
      <c r="AP24" s="99"/>
      <c r="AQ24" s="115"/>
      <c r="AR24" s="115"/>
      <c r="AS24" s="115">
        <f>SUM(AS25:AS41)</f>
        <v>767944.93828353949</v>
      </c>
      <c r="AT24" s="98"/>
      <c r="AU24" s="115"/>
      <c r="AV24" s="115"/>
      <c r="AW24" s="115">
        <f>SUM(AW25:AW41)</f>
        <v>767944.93828353949</v>
      </c>
      <c r="AX24" s="98"/>
      <c r="AY24" s="115"/>
      <c r="AZ24" s="115"/>
      <c r="BA24" s="115">
        <f>SUM(BA25:BA41)</f>
        <v>767944.93828353949</v>
      </c>
      <c r="BB24" s="40"/>
    </row>
    <row r="25" spans="1:54" x14ac:dyDescent="0.25">
      <c r="A25" s="40"/>
      <c r="B25" s="2" t="s">
        <v>85</v>
      </c>
      <c r="C25" s="2" t="s">
        <v>34</v>
      </c>
      <c r="D25" s="41" t="s">
        <v>75</v>
      </c>
      <c r="F25" s="104">
        <v>0</v>
      </c>
      <c r="G25" s="109">
        <f t="shared" ref="G25:G41" si="13">F25/$F$11</f>
        <v>0</v>
      </c>
      <c r="H25" s="114">
        <f>'DADOS BASE PROPOSTA'!$I$23*G25</f>
        <v>0</v>
      </c>
      <c r="I25" s="114">
        <f>IF(D25="P",IF(H25&lt;'DADOS BASE PROPOSTA'!$I$32,IF('DADOS BASE PROPOSTA'!$I$32-H25&gt;'DADOS BASE PROPOSTA'!$I$33,'DADOS BASE PROPOSTA'!$I$33,'DADOS BASE PROPOSTA'!$I$32-H25),0),0)</f>
        <v>0</v>
      </c>
      <c r="J25" s="114">
        <f t="shared" ref="J25:J41" si="14">H25+I25</f>
        <v>0</v>
      </c>
      <c r="L25" s="104"/>
      <c r="M25" s="114">
        <f>IF(D25="E",'DADOS BASE PROPOSTA'!$I$42,IF(D25="EA",'DADOS BASE PROPOSTA'!$I$43,IF(D25="EC",'DADOS BASE PROPOSTA'!$I$45,IF(D25="ECA",'DADOS BASE PROPOSTA'!$I$44,0))))</f>
        <v>0</v>
      </c>
      <c r="N25" s="114">
        <f>IF(OR(D25="E",D25="EA",D25="EC",D25="ECA"),L25*'DADOS BASE PROPOSTA'!$I$47,0)</f>
        <v>0</v>
      </c>
      <c r="O25" s="114">
        <f t="shared" ref="O25:O41" si="15">M25+N25</f>
        <v>0</v>
      </c>
      <c r="Q25" s="68">
        <v>16</v>
      </c>
      <c r="R25" s="114">
        <f>IF(D25="R",('DADOS BASE PROPOSTA'!$I$53+('DADOS BASE PROPOSTA'!$I$54*Q25)),0)</f>
        <v>7030138.3751474703</v>
      </c>
      <c r="T25" s="104"/>
      <c r="U25" s="104"/>
      <c r="V25" s="104"/>
      <c r="W25" s="109"/>
      <c r="X25" s="114"/>
      <c r="Y25" s="114">
        <f>'DADOS BASE PROPOSTA'!$I$77/41</f>
        <v>220781.30714634148</v>
      </c>
      <c r="Z25" s="114">
        <f t="shared" ref="Z25:Z41" si="16">X25+Y25</f>
        <v>220781.30714634148</v>
      </c>
      <c r="AB25" s="119"/>
      <c r="AF25" s="123"/>
      <c r="AI25" s="114"/>
      <c r="AK25" s="119"/>
      <c r="AL25" s="114"/>
      <c r="AN25" s="114"/>
      <c r="AO25" s="114"/>
      <c r="AQ25" s="114">
        <f>'DADOS BASE PROPOSTA'!$I$85/41</f>
        <v>368759.61378749995</v>
      </c>
      <c r="AR25" s="114">
        <f>'DADOS BASE PROPOSTA'!$I$86*(Q25/$Q$11)</f>
        <v>399185.32449603954</v>
      </c>
      <c r="AS25" s="114">
        <f>AQ25+AR25</f>
        <v>767944.93828353949</v>
      </c>
      <c r="AU25" s="114">
        <f>'DADOS BASE PROPOSTA'!$I$89/41</f>
        <v>368759.61378749995</v>
      </c>
      <c r="AV25" s="114">
        <f>'DADOS BASE PROPOSTA'!$I$90*(Q25/$Q$11)</f>
        <v>399185.32449603954</v>
      </c>
      <c r="AW25" s="114">
        <f>AU25+AV25</f>
        <v>767944.93828353949</v>
      </c>
      <c r="AY25" s="114">
        <f>'DADOS BASE PROPOSTA'!$I$93/41</f>
        <v>368759.61378749995</v>
      </c>
      <c r="AZ25" s="114">
        <f>'DADOS BASE PROPOSTA'!$I$94*(Q25/$Q$11)</f>
        <v>399185.32449603954</v>
      </c>
      <c r="BA25" s="114">
        <f>AY25+AZ25</f>
        <v>767944.93828353949</v>
      </c>
      <c r="BB25" s="40"/>
    </row>
    <row r="26" spans="1:54" x14ac:dyDescent="0.25">
      <c r="A26" s="40"/>
      <c r="B26" s="2" t="s">
        <v>85</v>
      </c>
      <c r="C26" s="2" t="s">
        <v>87</v>
      </c>
      <c r="D26" s="41" t="s">
        <v>79</v>
      </c>
      <c r="F26" s="104">
        <v>1802.526366396801</v>
      </c>
      <c r="G26" s="109">
        <f t="shared" si="13"/>
        <v>1.4587373637410118E-3</v>
      </c>
      <c r="H26" s="114">
        <f>'DADOS BASE PROPOSTA'!$I$23*G26</f>
        <v>3548556.6283985996</v>
      </c>
      <c r="I26" s="114">
        <f>IF(D26="P",IF(H26&lt;'DADOS BASE PROPOSTA'!$I$32,IF('DADOS BASE PROPOSTA'!$I$32-H26&gt;'DADOS BASE PROPOSTA'!$I$33,'DADOS BASE PROPOSTA'!$I$33,'DADOS BASE PROPOSTA'!$I$32-H26),0),0)</f>
        <v>0</v>
      </c>
      <c r="J26" s="114">
        <f t="shared" si="14"/>
        <v>3548556.6283985996</v>
      </c>
      <c r="L26" s="104">
        <v>0</v>
      </c>
      <c r="M26" s="114">
        <f>IF(D26="E",'DADOS BASE PROPOSTA'!$I$42,IF(D26="EA",'DADOS BASE PROPOSTA'!$I$43,IF(D26="EC",'DADOS BASE PROPOSTA'!$I$45,IF(D26="ECA",'DADOS BASE PROPOSTA'!$I$44,0))))</f>
        <v>0</v>
      </c>
      <c r="N26" s="114">
        <f>IF(OR(D26="E",D26="EA",D26="EC",D26="ECA",D26="ECR"),L26*'DADOS BASE PROPOSTA'!$I$47,0)</f>
        <v>0</v>
      </c>
      <c r="O26" s="114">
        <f t="shared" si="15"/>
        <v>0</v>
      </c>
      <c r="R26" s="114"/>
      <c r="T26" s="104">
        <v>408.16648199891659</v>
      </c>
      <c r="U26" s="104"/>
      <c r="V26" s="104">
        <f>T26+U26*3.2</f>
        <v>408.16648199891659</v>
      </c>
      <c r="W26" s="109">
        <f t="shared" ref="W26:W41" si="17">V26/$V$11</f>
        <v>2.3905275857620937E-3</v>
      </c>
      <c r="X26" s="114">
        <f>'DADOS BASE PROPOSTA'!$I$78*W26</f>
        <v>194752.22410180498</v>
      </c>
      <c r="Y26" s="114"/>
      <c r="Z26" s="114">
        <f t="shared" si="16"/>
        <v>194752.22410180498</v>
      </c>
      <c r="AB26" s="119">
        <v>930</v>
      </c>
      <c r="AD26" s="42">
        <v>0.64900000000000002</v>
      </c>
      <c r="AE26" s="42">
        <f t="shared" ref="AE26:AE41" si="18">AB26*AD26</f>
        <v>603.57000000000005</v>
      </c>
      <c r="AF26" s="123">
        <f t="shared" ref="AF26:AF41" si="19">(AD26-$AE$12)*$AF$12</f>
        <v>-0.13680218651163004</v>
      </c>
      <c r="AH26" s="42">
        <f t="shared" ref="AH26:AH41" si="20">$AH$11-(AF26*$AH$11)</f>
        <v>723.40343891152349</v>
      </c>
      <c r="AI26" s="114">
        <f t="shared" ref="AI26:AI41" si="21">AB26*AH26</f>
        <v>672765.19818771689</v>
      </c>
      <c r="AK26" s="119">
        <v>0</v>
      </c>
      <c r="AL26" s="114">
        <f>IF($AK$11&gt;0,(AK26/$AK$11)*'DADOS BASE PROPOSTA'!$I$67,0)</f>
        <v>0</v>
      </c>
      <c r="AN26" s="114">
        <v>114.5</v>
      </c>
      <c r="AO26" s="114">
        <f>(AN26/$AN$11)*'DADOS BASE PROPOSTA'!$I$69</f>
        <v>68111.745913756313</v>
      </c>
      <c r="AQ26" s="114"/>
      <c r="AR26" s="114"/>
      <c r="AS26" s="114"/>
      <c r="AU26" s="114"/>
      <c r="AV26" s="114"/>
      <c r="AW26" s="114"/>
      <c r="AY26" s="114"/>
      <c r="AZ26" s="114"/>
      <c r="BA26" s="114"/>
      <c r="BB26" s="40"/>
    </row>
    <row r="27" spans="1:54" x14ac:dyDescent="0.25">
      <c r="A27" s="40"/>
      <c r="B27" s="2" t="s">
        <v>85</v>
      </c>
      <c r="C27" s="2" t="s">
        <v>88</v>
      </c>
      <c r="D27" s="41" t="s">
        <v>77</v>
      </c>
      <c r="F27" s="104">
        <v>0</v>
      </c>
      <c r="G27" s="109">
        <f t="shared" si="13"/>
        <v>0</v>
      </c>
      <c r="H27" s="114">
        <f>'DADOS BASE PROPOSTA'!$I$23*G27</f>
        <v>0</v>
      </c>
      <c r="I27" s="114">
        <f>IF(D27="P",IF(H27&lt;'DADOS BASE PROPOSTA'!$I$32,IF('DADOS BASE PROPOSTA'!$I$32-H27&gt;'DADOS BASE PROPOSTA'!$I$33,'DADOS BASE PROPOSTA'!$I$33,'DADOS BASE PROPOSTA'!$I$32-H27),0),0)</f>
        <v>0</v>
      </c>
      <c r="J27" s="114">
        <f t="shared" si="14"/>
        <v>0</v>
      </c>
      <c r="L27" s="104">
        <v>27.494249362515941</v>
      </c>
      <c r="M27" s="114">
        <f>IF(D27="E",'DADOS BASE PROPOSTA'!$I$42,IF(D27="EA",'DADOS BASE PROPOSTA'!$I$43,IF(D27="EC",'DADOS BASE PROPOSTA'!$I$45,IF(D27="ECA",'DADOS BASE PROPOSTA'!$I$44,0))))</f>
        <v>1034548.8434370452</v>
      </c>
      <c r="N27" s="114">
        <f>IF(OR(D27="E",D27="EA",D27="EC",D27="ECA",D27="ECR"),L27*'DADOS BASE PROPOSTA'!$I$47,0)</f>
        <v>19087.220211423675</v>
      </c>
      <c r="O27" s="114">
        <f t="shared" si="15"/>
        <v>1053636.0636484688</v>
      </c>
      <c r="R27" s="114"/>
      <c r="T27" s="104">
        <v>0</v>
      </c>
      <c r="U27" s="104"/>
      <c r="V27" s="104">
        <f t="shared" ref="V27:V41" si="22">T27+U27*3.2</f>
        <v>0</v>
      </c>
      <c r="W27" s="109">
        <f t="shared" si="17"/>
        <v>0</v>
      </c>
      <c r="X27" s="114">
        <f>'DADOS BASE PROPOSTA'!$I$78*W27</f>
        <v>0</v>
      </c>
      <c r="Y27" s="114"/>
      <c r="Z27" s="114">
        <f t="shared" si="16"/>
        <v>0</v>
      </c>
      <c r="AB27" s="119">
        <v>35</v>
      </c>
      <c r="AD27" s="42">
        <v>0.72099999999999997</v>
      </c>
      <c r="AE27" s="42">
        <f t="shared" si="18"/>
        <v>25.234999999999999</v>
      </c>
      <c r="AF27" s="123">
        <f t="shared" si="19"/>
        <v>-1.0802186511630119E-2</v>
      </c>
      <c r="AH27" s="42">
        <f t="shared" si="20"/>
        <v>643.22340901331449</v>
      </c>
      <c r="AI27" s="114">
        <f t="shared" si="21"/>
        <v>22512.819315466008</v>
      </c>
      <c r="AK27" s="119">
        <v>0</v>
      </c>
      <c r="AL27" s="114">
        <f>IF($AK$11&gt;0,(AK27/$AK$11)*'DADOS BASE PROPOSTA'!$I$67,0)</f>
        <v>0</v>
      </c>
      <c r="AN27" s="114">
        <v>0</v>
      </c>
      <c r="AO27" s="114">
        <f>(AN27/$AN$11)*'DADOS BASE PROPOSTA'!$I$69</f>
        <v>0</v>
      </c>
      <c r="AQ27" s="114"/>
      <c r="AR27" s="114"/>
      <c r="AS27" s="114"/>
      <c r="AU27" s="114"/>
      <c r="AV27" s="114"/>
      <c r="AW27" s="114"/>
      <c r="AY27" s="114"/>
      <c r="AZ27" s="114"/>
      <c r="BA27" s="114"/>
      <c r="BB27" s="40"/>
    </row>
    <row r="28" spans="1:54" x14ac:dyDescent="0.25">
      <c r="A28" s="40"/>
      <c r="B28" s="2" t="s">
        <v>85</v>
      </c>
      <c r="C28" s="2" t="s">
        <v>89</v>
      </c>
      <c r="D28" s="41" t="s">
        <v>83</v>
      </c>
      <c r="F28" s="104">
        <v>0</v>
      </c>
      <c r="G28" s="109">
        <f t="shared" si="13"/>
        <v>0</v>
      </c>
      <c r="H28" s="114">
        <f>'DADOS BASE PROPOSTA'!$I$23*G28</f>
        <v>0</v>
      </c>
      <c r="I28" s="114">
        <f>IF(D28="P",IF(H28&lt;'DADOS BASE PROPOSTA'!$I$32,IF('DADOS BASE PROPOSTA'!$I$32-H28&gt;'DADOS BASE PROPOSTA'!$I$33,'DADOS BASE PROPOSTA'!$I$33,'DADOS BASE PROPOSTA'!$I$32-H28),0),0)</f>
        <v>0</v>
      </c>
      <c r="J28" s="114">
        <f t="shared" si="14"/>
        <v>0</v>
      </c>
      <c r="L28" s="104">
        <v>1279.5659056842919</v>
      </c>
      <c r="M28" s="114">
        <f>IF(D28="E",'DADOS BASE PROPOSTA'!$I$42,IF(D28="EA",'DADOS BASE PROPOSTA'!$I$43,IF(D28="EC",'DADOS BASE PROPOSTA'!$I$45,IF(D28="ECA",'DADOS BASE PROPOSTA'!$I$44,0))))</f>
        <v>2087467.4094275283</v>
      </c>
      <c r="N28" s="114">
        <f>IF(OR(D28="E",D28="EA",D28="EC",D28="ECA",D28="ECR"),L28*'DADOS BASE PROPOSTA'!$I$47,0)</f>
        <v>888307.80192614521</v>
      </c>
      <c r="O28" s="114">
        <f t="shared" si="15"/>
        <v>2975775.2113536736</v>
      </c>
      <c r="R28" s="114"/>
      <c r="T28" s="104">
        <v>0</v>
      </c>
      <c r="U28" s="104"/>
      <c r="V28" s="104">
        <f t="shared" si="22"/>
        <v>0</v>
      </c>
      <c r="W28" s="109">
        <f t="shared" si="17"/>
        <v>0</v>
      </c>
      <c r="X28" s="114">
        <f>'DADOS BASE PROPOSTA'!$I$78*W28</f>
        <v>0</v>
      </c>
      <c r="Y28" s="114"/>
      <c r="Z28" s="114">
        <f t="shared" si="16"/>
        <v>0</v>
      </c>
      <c r="AB28" s="119">
        <v>277</v>
      </c>
      <c r="AD28" s="42">
        <v>0.59399999999999997</v>
      </c>
      <c r="AE28" s="42">
        <f t="shared" si="18"/>
        <v>164.53799999999998</v>
      </c>
      <c r="AF28" s="123">
        <f t="shared" si="19"/>
        <v>-0.23305218651163012</v>
      </c>
      <c r="AH28" s="42">
        <f t="shared" si="20"/>
        <v>784.65207286154441</v>
      </c>
      <c r="AI28" s="114">
        <f t="shared" si="21"/>
        <v>217348.62418264779</v>
      </c>
      <c r="AK28" s="119">
        <v>0</v>
      </c>
      <c r="AL28" s="114">
        <f>IF($AK$11&gt;0,(AK28/$AK$11)*'DADOS BASE PROPOSTA'!$I$67,0)</f>
        <v>0</v>
      </c>
      <c r="AN28" s="114">
        <v>0</v>
      </c>
      <c r="AO28" s="114">
        <f>(AN28/$AN$11)*'DADOS BASE PROPOSTA'!$I$69</f>
        <v>0</v>
      </c>
      <c r="AQ28" s="114"/>
      <c r="AR28" s="114"/>
      <c r="AS28" s="114"/>
      <c r="AU28" s="114"/>
      <c r="AV28" s="114"/>
      <c r="AW28" s="114"/>
      <c r="AY28" s="114"/>
      <c r="AZ28" s="114"/>
      <c r="BA28" s="114"/>
      <c r="BB28" s="40"/>
    </row>
    <row r="29" spans="1:54" x14ac:dyDescent="0.25">
      <c r="A29" s="40"/>
      <c r="B29" s="2" t="s">
        <v>85</v>
      </c>
      <c r="C29" s="2" t="s">
        <v>90</v>
      </c>
      <c r="D29" s="41" t="s">
        <v>83</v>
      </c>
      <c r="F29" s="104">
        <v>0</v>
      </c>
      <c r="G29" s="109">
        <f t="shared" si="13"/>
        <v>0</v>
      </c>
      <c r="H29" s="114">
        <f>'DADOS BASE PROPOSTA'!$I$23*G29</f>
        <v>0</v>
      </c>
      <c r="I29" s="114">
        <f>IF(D29="P",IF(H29&lt;'DADOS BASE PROPOSTA'!$I$32,IF('DADOS BASE PROPOSTA'!$I$32-H29&gt;'DADOS BASE PROPOSTA'!$I$33,'DADOS BASE PROPOSTA'!$I$33,'DADOS BASE PROPOSTA'!$I$32-H29),0),0)</f>
        <v>0</v>
      </c>
      <c r="J29" s="114">
        <f t="shared" si="14"/>
        <v>0</v>
      </c>
      <c r="L29" s="104">
        <v>933.70011818772593</v>
      </c>
      <c r="M29" s="114">
        <f>IF(D29="E",'DADOS BASE PROPOSTA'!$I$42,IF(D29="EA",'DADOS BASE PROPOSTA'!$I$43,IF(D29="EC",'DADOS BASE PROPOSTA'!$I$45,IF(D29="ECA",'DADOS BASE PROPOSTA'!$I$44,0))))</f>
        <v>2087467.4094275283</v>
      </c>
      <c r="N29" s="114">
        <f>IF(OR(D29="E",D29="EA",D29="EC",D29="ECA",D29="ECR"),L29*'DADOS BASE PROPOSTA'!$I$47,0)</f>
        <v>648198.81176965532</v>
      </c>
      <c r="O29" s="114">
        <f t="shared" si="15"/>
        <v>2735666.2211971837</v>
      </c>
      <c r="R29" s="114"/>
      <c r="T29" s="104">
        <v>0</v>
      </c>
      <c r="U29" s="104"/>
      <c r="V29" s="104">
        <f t="shared" si="22"/>
        <v>0</v>
      </c>
      <c r="W29" s="109">
        <f t="shared" si="17"/>
        <v>0</v>
      </c>
      <c r="X29" s="114">
        <f>'DADOS BASE PROPOSTA'!$I$78*W29</f>
        <v>0</v>
      </c>
      <c r="Y29" s="114"/>
      <c r="Z29" s="114">
        <f t="shared" si="16"/>
        <v>0</v>
      </c>
      <c r="AB29" s="119">
        <v>311</v>
      </c>
      <c r="AD29" s="42">
        <v>0.626</v>
      </c>
      <c r="AE29" s="42">
        <f t="shared" si="18"/>
        <v>194.68600000000001</v>
      </c>
      <c r="AF29" s="123">
        <f t="shared" si="19"/>
        <v>-0.17705218651163007</v>
      </c>
      <c r="AH29" s="42">
        <f t="shared" si="20"/>
        <v>749.01650401789584</v>
      </c>
      <c r="AI29" s="114">
        <f t="shared" si="21"/>
        <v>232944.13274956562</v>
      </c>
      <c r="AK29" s="119">
        <v>0</v>
      </c>
      <c r="AL29" s="114">
        <f>IF($AK$11&gt;0,(AK29/$AK$11)*'DADOS BASE PROPOSTA'!$I$67,0)</f>
        <v>0</v>
      </c>
      <c r="AN29" s="114">
        <v>0</v>
      </c>
      <c r="AO29" s="114">
        <f>(AN29/$AN$11)*'DADOS BASE PROPOSTA'!$I$69</f>
        <v>0</v>
      </c>
      <c r="AQ29" s="114"/>
      <c r="AR29" s="114"/>
      <c r="AS29" s="114"/>
      <c r="AU29" s="114"/>
      <c r="AV29" s="114"/>
      <c r="AW29" s="114"/>
      <c r="AY29" s="114"/>
      <c r="AZ29" s="114"/>
      <c r="BA29" s="114"/>
      <c r="BB29" s="40"/>
    </row>
    <row r="30" spans="1:54" x14ac:dyDescent="0.25">
      <c r="A30" s="40"/>
      <c r="B30" s="2" t="s">
        <v>85</v>
      </c>
      <c r="C30" s="2" t="s">
        <v>91</v>
      </c>
      <c r="D30" s="41" t="s">
        <v>79</v>
      </c>
      <c r="F30" s="104">
        <v>11856.24206464917</v>
      </c>
      <c r="G30" s="109">
        <f t="shared" si="13"/>
        <v>9.594946079947847E-3</v>
      </c>
      <c r="H30" s="114">
        <f>'DADOS BASE PROPOSTA'!$I$23*G30</f>
        <v>23340877.088256378</v>
      </c>
      <c r="I30" s="114">
        <f>IF(D30="P",IF(H30&lt;'DADOS BASE PROPOSTA'!$I$32,IF('DADOS BASE PROPOSTA'!$I$32-H30&gt;'DADOS BASE PROPOSTA'!$I$33,'DADOS BASE PROPOSTA'!$I$33,'DADOS BASE PROPOSTA'!$I$32-H30),0),0)</f>
        <v>0</v>
      </c>
      <c r="J30" s="114">
        <f t="shared" si="14"/>
        <v>23340877.088256378</v>
      </c>
      <c r="L30" s="104">
        <v>0</v>
      </c>
      <c r="M30" s="114">
        <f>IF(D30="E",'DADOS BASE PROPOSTA'!$I$42,IF(D30="EA",'DADOS BASE PROPOSTA'!$I$43,IF(D30="EC",'DADOS BASE PROPOSTA'!$I$45,IF(D30="ECA",'DADOS BASE PROPOSTA'!$I$44,0))))</f>
        <v>0</v>
      </c>
      <c r="N30" s="114">
        <f>IF(OR(D30="E",D30="EA",D30="EC",D30="ECA",D30="ECR"),L30*'DADOS BASE PROPOSTA'!$I$47,0)</f>
        <v>0</v>
      </c>
      <c r="O30" s="114">
        <f t="shared" si="15"/>
        <v>0</v>
      </c>
      <c r="R30" s="114"/>
      <c r="T30" s="104">
        <v>577.68790000000001</v>
      </c>
      <c r="U30" s="104">
        <v>4.8407</v>
      </c>
      <c r="V30" s="104">
        <f t="shared" si="22"/>
        <v>593.17813999999998</v>
      </c>
      <c r="W30" s="109">
        <f t="shared" si="17"/>
        <v>3.4740939530277576E-3</v>
      </c>
      <c r="X30" s="114">
        <f>'DADOS BASE PROPOSTA'!$I$78*W30</f>
        <v>283028.53651240887</v>
      </c>
      <c r="Y30" s="114"/>
      <c r="Z30" s="114">
        <f t="shared" si="16"/>
        <v>283028.53651240887</v>
      </c>
      <c r="AB30" s="119">
        <v>6176.5</v>
      </c>
      <c r="AD30" s="42">
        <v>0.72099999999999997</v>
      </c>
      <c r="AE30" s="42">
        <f t="shared" si="18"/>
        <v>4453.2564999999995</v>
      </c>
      <c r="AF30" s="123">
        <f t="shared" si="19"/>
        <v>-1.0802186511630119E-2</v>
      </c>
      <c r="AH30" s="42">
        <f t="shared" si="20"/>
        <v>643.22340901331449</v>
      </c>
      <c r="AI30" s="114">
        <f t="shared" si="21"/>
        <v>3972869.3857707372</v>
      </c>
      <c r="AK30" s="119">
        <v>0</v>
      </c>
      <c r="AL30" s="114">
        <f>IF($AK$11&gt;0,(AK30/$AK$11)*'DADOS BASE PROPOSTA'!$I$67,0)</f>
        <v>0</v>
      </c>
      <c r="AN30" s="114">
        <v>197.375</v>
      </c>
      <c r="AO30" s="114">
        <f>(AN30/$AN$11)*'DADOS BASE PROPOSTA'!$I$69</f>
        <v>117410.96811989215</v>
      </c>
      <c r="AQ30" s="114"/>
      <c r="AR30" s="114"/>
      <c r="AS30" s="114"/>
      <c r="AU30" s="114"/>
      <c r="AV30" s="114"/>
      <c r="AW30" s="114"/>
      <c r="AY30" s="114"/>
      <c r="AZ30" s="114"/>
      <c r="BA30" s="114"/>
      <c r="BB30" s="40"/>
    </row>
    <row r="31" spans="1:54" x14ac:dyDescent="0.25">
      <c r="A31" s="40"/>
      <c r="B31" s="2" t="s">
        <v>85</v>
      </c>
      <c r="C31" s="2" t="s">
        <v>92</v>
      </c>
      <c r="D31" s="41" t="s">
        <v>79</v>
      </c>
      <c r="F31" s="104">
        <v>2106.3730284826011</v>
      </c>
      <c r="G31" s="109">
        <f t="shared" si="13"/>
        <v>1.7046325068553704E-3</v>
      </c>
      <c r="H31" s="114">
        <f>'DADOS BASE PROPOSTA'!$I$23*G31</f>
        <v>4146726.5674695494</v>
      </c>
      <c r="I31" s="114">
        <f>IF(D31="P",IF(H31&lt;'DADOS BASE PROPOSTA'!$I$32,IF('DADOS BASE PROPOSTA'!$I$32-H31&gt;'DADOS BASE PROPOSTA'!$I$33,'DADOS BASE PROPOSTA'!$I$33,'DADOS BASE PROPOSTA'!$I$32-H31),0),0)</f>
        <v>0</v>
      </c>
      <c r="J31" s="114">
        <f t="shared" si="14"/>
        <v>4146726.5674695494</v>
      </c>
      <c r="L31" s="104">
        <v>0</v>
      </c>
      <c r="M31" s="114">
        <f>IF(D31="E",'DADOS BASE PROPOSTA'!$I$42,IF(D31="EA",'DADOS BASE PROPOSTA'!$I$43,IF(D31="EC",'DADOS BASE PROPOSTA'!$I$45,IF(D31="ECA",'DADOS BASE PROPOSTA'!$I$44,0))))</f>
        <v>0</v>
      </c>
      <c r="N31" s="114">
        <f>IF(OR(D31="E",D31="EA",D31="EC",D31="ECA",D31="ECR"),L31*'DADOS BASE PROPOSTA'!$I$47,0)</f>
        <v>0</v>
      </c>
      <c r="O31" s="114">
        <f t="shared" si="15"/>
        <v>0</v>
      </c>
      <c r="R31" s="114"/>
      <c r="T31" s="104">
        <v>322.5166365429285</v>
      </c>
      <c r="U31" s="104"/>
      <c r="V31" s="104">
        <f t="shared" si="22"/>
        <v>322.5166365429285</v>
      </c>
      <c r="W31" s="109">
        <f t="shared" si="17"/>
        <v>1.8888981592690502E-3</v>
      </c>
      <c r="X31" s="114">
        <f>'DADOS BASE PROPOSTA'!$I$78*W31</f>
        <v>153885.32632313378</v>
      </c>
      <c r="Y31" s="114"/>
      <c r="Z31" s="114">
        <f t="shared" si="16"/>
        <v>153885.32632313378</v>
      </c>
      <c r="AB31" s="119">
        <v>700.5</v>
      </c>
      <c r="AD31" s="42">
        <v>0.57399999999999995</v>
      </c>
      <c r="AE31" s="42">
        <f t="shared" si="18"/>
        <v>402.08699999999999</v>
      </c>
      <c r="AF31" s="123">
        <f t="shared" si="19"/>
        <v>-0.26805218651163015</v>
      </c>
      <c r="AH31" s="42">
        <f t="shared" si="20"/>
        <v>806.92430338882468</v>
      </c>
      <c r="AI31" s="114">
        <f t="shared" si="21"/>
        <v>565250.47452387167</v>
      </c>
      <c r="AK31" s="119">
        <v>0</v>
      </c>
      <c r="AL31" s="114">
        <f>IF($AK$11&gt;0,(AK31/$AK$11)*'DADOS BASE PROPOSTA'!$I$67,0)</f>
        <v>0</v>
      </c>
      <c r="AN31" s="114">
        <v>131.875</v>
      </c>
      <c r="AO31" s="114">
        <f>(AN31/$AN$11)*'DADOS BASE PROPOSTA'!$I$69</f>
        <v>78447.480282765173</v>
      </c>
      <c r="AQ31" s="114"/>
      <c r="AR31" s="114"/>
      <c r="AS31" s="114"/>
      <c r="AU31" s="114"/>
      <c r="AV31" s="114"/>
      <c r="AW31" s="114"/>
      <c r="AY31" s="114"/>
      <c r="AZ31" s="114"/>
      <c r="BA31" s="114"/>
      <c r="BB31" s="40"/>
    </row>
    <row r="32" spans="1:54" x14ac:dyDescent="0.25">
      <c r="A32" s="40"/>
      <c r="B32" s="2" t="s">
        <v>85</v>
      </c>
      <c r="C32" s="2" t="s">
        <v>93</v>
      </c>
      <c r="D32" s="41" t="s">
        <v>79</v>
      </c>
      <c r="F32" s="104">
        <v>1997.330787358806</v>
      </c>
      <c r="G32" s="109">
        <f t="shared" si="13"/>
        <v>1.6163874779233937E-3</v>
      </c>
      <c r="H32" s="114">
        <f>'DADOS BASE PROPOSTA'!$I$23*G32</f>
        <v>3932059.7671781518</v>
      </c>
      <c r="I32" s="114">
        <f>IF(D32="P",IF(H32&lt;'DADOS BASE PROPOSTA'!$I$32,IF('DADOS BASE PROPOSTA'!$I$32-H32&gt;'DADOS BASE PROPOSTA'!$I$33,'DADOS BASE PROPOSTA'!$I$33,'DADOS BASE PROPOSTA'!$I$32-H32),0),0)</f>
        <v>0</v>
      </c>
      <c r="J32" s="114">
        <f t="shared" si="14"/>
        <v>3932059.7671781518</v>
      </c>
      <c r="L32" s="104">
        <v>0</v>
      </c>
      <c r="M32" s="114">
        <f>IF(D32="E",'DADOS BASE PROPOSTA'!$I$42,IF(D32="EA",'DADOS BASE PROPOSTA'!$I$43,IF(D32="EC",'DADOS BASE PROPOSTA'!$I$45,IF(D32="ECA",'DADOS BASE PROPOSTA'!$I$44,0))))</f>
        <v>0</v>
      </c>
      <c r="N32" s="114">
        <f>IF(OR(D32="E",D32="EA",D32="EC",D32="ECA",D32="ECR"),L32*'DADOS BASE PROPOSTA'!$I$47,0)</f>
        <v>0</v>
      </c>
      <c r="O32" s="114">
        <f t="shared" si="15"/>
        <v>0</v>
      </c>
      <c r="R32" s="114"/>
      <c r="T32" s="104">
        <v>0</v>
      </c>
      <c r="U32" s="104"/>
      <c r="V32" s="104">
        <f t="shared" si="22"/>
        <v>0</v>
      </c>
      <c r="W32" s="109">
        <f t="shared" si="17"/>
        <v>0</v>
      </c>
      <c r="X32" s="114">
        <f>'DADOS BASE PROPOSTA'!$I$78*W32</f>
        <v>0</v>
      </c>
      <c r="Y32" s="114"/>
      <c r="Z32" s="114">
        <f t="shared" si="16"/>
        <v>0</v>
      </c>
      <c r="AB32" s="119">
        <v>1360.5</v>
      </c>
      <c r="AD32" s="42">
        <v>0.64200000000000002</v>
      </c>
      <c r="AE32" s="42">
        <f t="shared" si="18"/>
        <v>873.44100000000003</v>
      </c>
      <c r="AF32" s="123">
        <f t="shared" si="19"/>
        <v>-0.14905218651163005</v>
      </c>
      <c r="AH32" s="42">
        <f t="shared" si="20"/>
        <v>731.19871959607167</v>
      </c>
      <c r="AI32" s="114">
        <f t="shared" si="21"/>
        <v>994795.8580104555</v>
      </c>
      <c r="AK32" s="119">
        <v>0</v>
      </c>
      <c r="AL32" s="114">
        <f>IF($AK$11&gt;0,(AK32/$AK$11)*'DADOS BASE PROPOSTA'!$I$67,0)</f>
        <v>0</v>
      </c>
      <c r="AN32" s="114">
        <v>0</v>
      </c>
      <c r="AO32" s="114">
        <f>(AN32/$AN$11)*'DADOS BASE PROPOSTA'!$I$69</f>
        <v>0</v>
      </c>
      <c r="AQ32" s="114"/>
      <c r="AR32" s="114"/>
      <c r="AS32" s="114"/>
      <c r="AU32" s="114"/>
      <c r="AV32" s="114"/>
      <c r="AW32" s="114"/>
      <c r="AY32" s="114"/>
      <c r="AZ32" s="114"/>
      <c r="BA32" s="114"/>
      <c r="BB32" s="40"/>
    </row>
    <row r="33" spans="1:54" x14ac:dyDescent="0.25">
      <c r="A33" s="40"/>
      <c r="B33" s="2" t="s">
        <v>85</v>
      </c>
      <c r="C33" s="2" t="s">
        <v>94</v>
      </c>
      <c r="D33" s="41" t="s">
        <v>79</v>
      </c>
      <c r="F33" s="104">
        <v>1901.761043720436</v>
      </c>
      <c r="G33" s="109">
        <f t="shared" si="13"/>
        <v>1.5390453882389475E-3</v>
      </c>
      <c r="H33" s="114">
        <f>'DADOS BASE PROPOSTA'!$I$23*G33</f>
        <v>3743915.6969528636</v>
      </c>
      <c r="I33" s="114">
        <f>IF(D33="P",IF(H33&lt;'DADOS BASE PROPOSTA'!$I$32,IF('DADOS BASE PROPOSTA'!$I$32-H33&gt;'DADOS BASE PROPOSTA'!$I$33,'DADOS BASE PROPOSTA'!$I$33,'DADOS BASE PROPOSTA'!$I$32-H33),0),0)</f>
        <v>0</v>
      </c>
      <c r="J33" s="114">
        <f t="shared" si="14"/>
        <v>3743915.6969528636</v>
      </c>
      <c r="L33" s="104">
        <v>0</v>
      </c>
      <c r="M33" s="114">
        <f>IF(D33="E",'DADOS BASE PROPOSTA'!$I$42,IF(D33="EA",'DADOS BASE PROPOSTA'!$I$43,IF(D33="EC",'DADOS BASE PROPOSTA'!$I$45,IF(D33="ECA",'DADOS BASE PROPOSTA'!$I$44,0))))</f>
        <v>0</v>
      </c>
      <c r="N33" s="114">
        <f>IF(OR(D33="E",D33="EA",D33="EC",D33="ECA",D33="ECR"),L33*'DADOS BASE PROPOSTA'!$I$47,0)</f>
        <v>0</v>
      </c>
      <c r="O33" s="114">
        <f t="shared" si="15"/>
        <v>0</v>
      </c>
      <c r="R33" s="114"/>
      <c r="T33" s="104">
        <v>62.185085703287747</v>
      </c>
      <c r="U33" s="104"/>
      <c r="V33" s="104">
        <f t="shared" si="22"/>
        <v>62.185085703287747</v>
      </c>
      <c r="W33" s="109">
        <f t="shared" si="17"/>
        <v>3.6420227861111811E-4</v>
      </c>
      <c r="X33" s="114">
        <f>'DADOS BASE PROPOSTA'!$I$78*W33</f>
        <v>29670.941345714884</v>
      </c>
      <c r="Y33" s="114"/>
      <c r="Z33" s="114">
        <f t="shared" si="16"/>
        <v>29670.941345714884</v>
      </c>
      <c r="AB33" s="119">
        <v>563.5</v>
      </c>
      <c r="AD33" s="42">
        <v>0.52700000000000002</v>
      </c>
      <c r="AE33" s="42">
        <f t="shared" si="18"/>
        <v>296.96449999999999</v>
      </c>
      <c r="AF33" s="123">
        <f t="shared" si="19"/>
        <v>-0.35030218651163003</v>
      </c>
      <c r="AH33" s="42">
        <f t="shared" si="20"/>
        <v>859.26404512793329</v>
      </c>
      <c r="AI33" s="114">
        <f t="shared" si="21"/>
        <v>484195.2894295904</v>
      </c>
      <c r="AK33" s="119">
        <v>0</v>
      </c>
      <c r="AL33" s="114">
        <f>IF($AK$11&gt;0,(AK33/$AK$11)*'DADOS BASE PROPOSTA'!$I$67,0)</f>
        <v>0</v>
      </c>
      <c r="AN33" s="114">
        <v>13.5</v>
      </c>
      <c r="AO33" s="114">
        <f>(AN33/$AN$11)*'DADOS BASE PROPOSTA'!$I$69</f>
        <v>8030.6425313162463</v>
      </c>
      <c r="AQ33" s="114"/>
      <c r="AR33" s="114"/>
      <c r="AS33" s="114"/>
      <c r="AU33" s="114"/>
      <c r="AV33" s="114"/>
      <c r="AW33" s="114"/>
      <c r="AY33" s="114"/>
      <c r="AZ33" s="114"/>
      <c r="BA33" s="114"/>
      <c r="BB33" s="40"/>
    </row>
    <row r="34" spans="1:54" x14ac:dyDescent="0.25">
      <c r="A34" s="40"/>
      <c r="B34" s="2" t="s">
        <v>85</v>
      </c>
      <c r="C34" s="2" t="s">
        <v>95</v>
      </c>
      <c r="D34" s="41" t="s">
        <v>79</v>
      </c>
      <c r="F34" s="104">
        <v>3418.655084391567</v>
      </c>
      <c r="G34" s="109">
        <f t="shared" si="13"/>
        <v>2.7666279940824789E-3</v>
      </c>
      <c r="H34" s="114">
        <f>'DADOS BASE PROPOSTA'!$I$23*G34</f>
        <v>6730160.1719016051</v>
      </c>
      <c r="I34" s="114">
        <f>IF(D34="P",IF(H34&lt;'DADOS BASE PROPOSTA'!$I$32,IF('DADOS BASE PROPOSTA'!$I$32-H34&gt;'DADOS BASE PROPOSTA'!$I$33,'DADOS BASE PROPOSTA'!$I$33,'DADOS BASE PROPOSTA'!$I$32-H34),0),0)</f>
        <v>0</v>
      </c>
      <c r="J34" s="114">
        <f t="shared" si="14"/>
        <v>6730160.1719016051</v>
      </c>
      <c r="L34" s="104">
        <v>0</v>
      </c>
      <c r="M34" s="114">
        <f>IF(D34="E",'DADOS BASE PROPOSTA'!$I$42,IF(D34="EA",'DADOS BASE PROPOSTA'!$I$43,IF(D34="EC",'DADOS BASE PROPOSTA'!$I$45,IF(D34="ECA",'DADOS BASE PROPOSTA'!$I$44,0))))</f>
        <v>0</v>
      </c>
      <c r="N34" s="114">
        <f>IF(OR(D34="E",D34="EA",D34="EC",D34="ECA",D34="ECR"),L34*'DADOS BASE PROPOSTA'!$I$47,0)</f>
        <v>0</v>
      </c>
      <c r="O34" s="114">
        <f t="shared" si="15"/>
        <v>0</v>
      </c>
      <c r="R34" s="114"/>
      <c r="T34" s="104">
        <v>372.68132855798751</v>
      </c>
      <c r="U34" s="104"/>
      <c r="V34" s="104">
        <f t="shared" si="22"/>
        <v>372.68132855798751</v>
      </c>
      <c r="W34" s="109">
        <f t="shared" si="17"/>
        <v>2.1827000400750697E-3</v>
      </c>
      <c r="X34" s="114">
        <f>'DADOS BASE PROPOSTA'!$I$78*W34</f>
        <v>177820.86677581782</v>
      </c>
      <c r="Y34" s="114"/>
      <c r="Z34" s="114">
        <f t="shared" si="16"/>
        <v>177820.86677581782</v>
      </c>
      <c r="AB34" s="119">
        <v>1530.5</v>
      </c>
      <c r="AD34" s="42">
        <v>0.63800000000000001</v>
      </c>
      <c r="AE34" s="42">
        <f t="shared" si="18"/>
        <v>976.45900000000006</v>
      </c>
      <c r="AF34" s="123">
        <f t="shared" si="19"/>
        <v>-0.15605218651163005</v>
      </c>
      <c r="AH34" s="42">
        <f t="shared" si="20"/>
        <v>735.65316570152766</v>
      </c>
      <c r="AI34" s="114">
        <f t="shared" si="21"/>
        <v>1125917.1701061882</v>
      </c>
      <c r="AK34" s="119">
        <v>0</v>
      </c>
      <c r="AL34" s="114">
        <f>IF($AK$11&gt;0,(AK34/$AK$11)*'DADOS BASE PROPOSTA'!$I$67,0)</f>
        <v>0</v>
      </c>
      <c r="AN34" s="114">
        <v>128.75</v>
      </c>
      <c r="AO34" s="114">
        <f>(AN34/$AN$11)*'DADOS BASE PROPOSTA'!$I$69</f>
        <v>76588.535252367903</v>
      </c>
      <c r="AQ34" s="114"/>
      <c r="AR34" s="114"/>
      <c r="AS34" s="114"/>
      <c r="AU34" s="114"/>
      <c r="AV34" s="114"/>
      <c r="AW34" s="114"/>
      <c r="AY34" s="114"/>
      <c r="AZ34" s="114"/>
      <c r="BA34" s="114"/>
      <c r="BB34" s="40"/>
    </row>
    <row r="35" spans="1:54" x14ac:dyDescent="0.25">
      <c r="A35" s="40"/>
      <c r="B35" s="2" t="s">
        <v>85</v>
      </c>
      <c r="C35" s="2" t="s">
        <v>96</v>
      </c>
      <c r="D35" s="41" t="s">
        <v>79</v>
      </c>
      <c r="F35" s="104">
        <v>1973.847340145825</v>
      </c>
      <c r="G35" s="109">
        <f t="shared" si="13"/>
        <v>1.5973829393393106E-3</v>
      </c>
      <c r="H35" s="114">
        <f>'DADOS BASE PROPOSTA'!$I$23*G35</f>
        <v>3885828.9081911338</v>
      </c>
      <c r="I35" s="114">
        <f>IF(D35="P",IF(H35&lt;'DADOS BASE PROPOSTA'!$I$32,IF('DADOS BASE PROPOSTA'!$I$32-H35&gt;'DADOS BASE PROPOSTA'!$I$33,'DADOS BASE PROPOSTA'!$I$33,'DADOS BASE PROPOSTA'!$I$32-H35),0),0)</f>
        <v>0</v>
      </c>
      <c r="J35" s="114">
        <f t="shared" si="14"/>
        <v>3885828.9081911338</v>
      </c>
      <c r="L35" s="104">
        <v>0</v>
      </c>
      <c r="M35" s="114">
        <f>IF(D35="E",'DADOS BASE PROPOSTA'!$I$42,IF(D35="EA",'DADOS BASE PROPOSTA'!$I$43,IF(D35="EC",'DADOS BASE PROPOSTA'!$I$45,IF(D35="ECA",'DADOS BASE PROPOSTA'!$I$44,0))))</f>
        <v>0</v>
      </c>
      <c r="N35" s="114">
        <f>IF(OR(D35="E",D35="EA",D35="EC",D35="ECA",D35="ECR"),L35*'DADOS BASE PROPOSTA'!$I$47,0)</f>
        <v>0</v>
      </c>
      <c r="O35" s="114">
        <f t="shared" si="15"/>
        <v>0</v>
      </c>
      <c r="R35" s="114"/>
      <c r="T35" s="104">
        <v>119.17241474096311</v>
      </c>
      <c r="U35" s="104"/>
      <c r="V35" s="104">
        <f t="shared" si="22"/>
        <v>119.17241474096311</v>
      </c>
      <c r="W35" s="109">
        <f t="shared" si="17"/>
        <v>6.9796261443366052E-4</v>
      </c>
      <c r="X35" s="114">
        <f>'DADOS BASE PROPOSTA'!$I$78*W35</f>
        <v>56861.829292604423</v>
      </c>
      <c r="Y35" s="114"/>
      <c r="Z35" s="114">
        <f t="shared" si="16"/>
        <v>56861.829292604423</v>
      </c>
      <c r="AB35" s="119">
        <v>825</v>
      </c>
      <c r="AD35" s="42">
        <v>0.63</v>
      </c>
      <c r="AE35" s="42">
        <f t="shared" si="18"/>
        <v>519.75</v>
      </c>
      <c r="AF35" s="123">
        <f t="shared" si="19"/>
        <v>-0.17005218651163007</v>
      </c>
      <c r="AH35" s="42">
        <f t="shared" si="20"/>
        <v>744.56205791243985</v>
      </c>
      <c r="AI35" s="114">
        <f t="shared" si="21"/>
        <v>614263.69777776289</v>
      </c>
      <c r="AK35" s="119">
        <v>0</v>
      </c>
      <c r="AL35" s="114">
        <f>IF($AK$11&gt;0,(AK35/$AK$11)*'DADOS BASE PROPOSTA'!$I$67,0)</f>
        <v>0</v>
      </c>
      <c r="AN35" s="114">
        <v>74</v>
      </c>
      <c r="AO35" s="114">
        <f>(AN35/$AN$11)*'DADOS BASE PROPOSTA'!$I$69</f>
        <v>44019.818319807571</v>
      </c>
      <c r="AQ35" s="114"/>
      <c r="AR35" s="114"/>
      <c r="AS35" s="114"/>
      <c r="AU35" s="114"/>
      <c r="AV35" s="114"/>
      <c r="AW35" s="114"/>
      <c r="AY35" s="114"/>
      <c r="AZ35" s="114"/>
      <c r="BA35" s="114"/>
      <c r="BB35" s="40"/>
    </row>
    <row r="36" spans="1:54" x14ac:dyDescent="0.25">
      <c r="A36" s="40"/>
      <c r="B36" s="2" t="s">
        <v>85</v>
      </c>
      <c r="C36" s="2" t="s">
        <v>97</v>
      </c>
      <c r="D36" s="41" t="s">
        <v>79</v>
      </c>
      <c r="F36" s="104">
        <v>3175.4953981848289</v>
      </c>
      <c r="G36" s="109">
        <f t="shared" si="13"/>
        <v>2.5698452306023769E-3</v>
      </c>
      <c r="H36" s="114">
        <f>'DADOS BASE PROPOSTA'!$I$23*G36</f>
        <v>6251462.0888477126</v>
      </c>
      <c r="I36" s="114">
        <f>IF(D36="P",IF(H36&lt;'DADOS BASE PROPOSTA'!$I$32,IF('DADOS BASE PROPOSTA'!$I$32-H36&gt;'DADOS BASE PROPOSTA'!$I$33,'DADOS BASE PROPOSTA'!$I$33,'DADOS BASE PROPOSTA'!$I$32-H36),0),0)</f>
        <v>0</v>
      </c>
      <c r="J36" s="114">
        <f t="shared" si="14"/>
        <v>6251462.0888477126</v>
      </c>
      <c r="L36" s="104">
        <v>0</v>
      </c>
      <c r="M36" s="114">
        <f>IF(D36="E",'DADOS BASE PROPOSTA'!$I$42,IF(D36="EA",'DADOS BASE PROPOSTA'!$I$43,IF(D36="EC",'DADOS BASE PROPOSTA'!$I$45,IF(D36="ECA",'DADOS BASE PROPOSTA'!$I$44,0))))</f>
        <v>0</v>
      </c>
      <c r="N36" s="114">
        <f>IF(OR(D36="E",D36="EA",D36="EC",D36="ECA",D36="ECR"),L36*'DADOS BASE PROPOSTA'!$I$47,0)</f>
        <v>0</v>
      </c>
      <c r="O36" s="114">
        <f t="shared" si="15"/>
        <v>0</v>
      </c>
      <c r="R36" s="114"/>
      <c r="T36" s="104">
        <v>0</v>
      </c>
      <c r="U36" s="104"/>
      <c r="V36" s="104">
        <f t="shared" si="22"/>
        <v>0</v>
      </c>
      <c r="W36" s="109">
        <f t="shared" si="17"/>
        <v>0</v>
      </c>
      <c r="X36" s="114">
        <f>'DADOS BASE PROPOSTA'!$I$78*W36</f>
        <v>0</v>
      </c>
      <c r="Y36" s="114"/>
      <c r="Z36" s="114">
        <f t="shared" si="16"/>
        <v>0</v>
      </c>
      <c r="AB36" s="119">
        <v>703</v>
      </c>
      <c r="AD36" s="42">
        <v>0.58899999999999997</v>
      </c>
      <c r="AE36" s="42">
        <f t="shared" si="18"/>
        <v>414.06699999999995</v>
      </c>
      <c r="AF36" s="123">
        <f t="shared" si="19"/>
        <v>-0.24180218651163013</v>
      </c>
      <c r="AH36" s="42">
        <f t="shared" si="20"/>
        <v>790.22013049336442</v>
      </c>
      <c r="AI36" s="114">
        <f t="shared" si="21"/>
        <v>555524.75173683523</v>
      </c>
      <c r="AK36" s="119">
        <v>0</v>
      </c>
      <c r="AL36" s="114">
        <f>IF($AK$11&gt;0,(AK36/$AK$11)*'DADOS BASE PROPOSTA'!$I$67,0)</f>
        <v>0</v>
      </c>
      <c r="AN36" s="114">
        <v>0</v>
      </c>
      <c r="AO36" s="114">
        <f>(AN36/$AN$11)*'DADOS BASE PROPOSTA'!$I$69</f>
        <v>0</v>
      </c>
      <c r="AQ36" s="114"/>
      <c r="AR36" s="114"/>
      <c r="AS36" s="114"/>
      <c r="AU36" s="114"/>
      <c r="AV36" s="114"/>
      <c r="AW36" s="114"/>
      <c r="AY36" s="114"/>
      <c r="AZ36" s="114"/>
      <c r="BA36" s="114"/>
      <c r="BB36" s="40"/>
    </row>
    <row r="37" spans="1:54" x14ac:dyDescent="0.25">
      <c r="A37" s="40"/>
      <c r="B37" s="2" t="s">
        <v>85</v>
      </c>
      <c r="C37" s="2" t="s">
        <v>98</v>
      </c>
      <c r="D37" s="41" t="s">
        <v>83</v>
      </c>
      <c r="F37" s="104">
        <v>0</v>
      </c>
      <c r="G37" s="109">
        <f t="shared" si="13"/>
        <v>0</v>
      </c>
      <c r="H37" s="114">
        <f>'DADOS BASE PROPOSTA'!$I$23*G37</f>
        <v>0</v>
      </c>
      <c r="I37" s="114">
        <f>IF(D37="P",IF(H37&lt;'DADOS BASE PROPOSTA'!$I$32,IF('DADOS BASE PROPOSTA'!$I$32-H37&gt;'DADOS BASE PROPOSTA'!$I$33,'DADOS BASE PROPOSTA'!$I$33,'DADOS BASE PROPOSTA'!$I$32-H37),0),0)</f>
        <v>0</v>
      </c>
      <c r="J37" s="114">
        <f t="shared" si="14"/>
        <v>0</v>
      </c>
      <c r="L37" s="104">
        <v>398.35950030455552</v>
      </c>
      <c r="M37" s="114">
        <f>IF(D37="E",'DADOS BASE PROPOSTA'!$I$42,IF(D37="EA",'DADOS BASE PROPOSTA'!$I$43,IF(D37="EC",'DADOS BASE PROPOSTA'!$I$45,IF(D37="ECA",'DADOS BASE PROPOSTA'!$I$44,0))))</f>
        <v>2087467.4094275283</v>
      </c>
      <c r="N37" s="114">
        <f>IF(OR(D37="E",D37="EA",D37="EC",D37="ECA",D37="ECR"),L37*'DADOS BASE PROPOSTA'!$I$47,0)</f>
        <v>276551.4855623598</v>
      </c>
      <c r="O37" s="114">
        <f t="shared" si="15"/>
        <v>2364018.8949898882</v>
      </c>
      <c r="R37" s="114"/>
      <c r="T37" s="104">
        <v>0</v>
      </c>
      <c r="U37" s="104"/>
      <c r="V37" s="104">
        <f t="shared" si="22"/>
        <v>0</v>
      </c>
      <c r="W37" s="109">
        <f t="shared" si="17"/>
        <v>0</v>
      </c>
      <c r="X37" s="114">
        <f>'DADOS BASE PROPOSTA'!$I$78*W37</f>
        <v>0</v>
      </c>
      <c r="Y37" s="114"/>
      <c r="Z37" s="114">
        <f t="shared" si="16"/>
        <v>0</v>
      </c>
      <c r="AB37" s="119">
        <v>236</v>
      </c>
      <c r="AD37" s="42">
        <v>0.64300000000000002</v>
      </c>
      <c r="AE37" s="42">
        <f t="shared" si="18"/>
        <v>151.74799999999999</v>
      </c>
      <c r="AF37" s="123">
        <f t="shared" si="19"/>
        <v>-0.14730218651163005</v>
      </c>
      <c r="AH37" s="42">
        <f t="shared" si="20"/>
        <v>730.08510806970764</v>
      </c>
      <c r="AI37" s="114">
        <f t="shared" si="21"/>
        <v>172300.08550445101</v>
      </c>
      <c r="AK37" s="119">
        <v>0</v>
      </c>
      <c r="AL37" s="114">
        <f>IF($AK$11&gt;0,(AK37/$AK$11)*'DADOS BASE PROPOSTA'!$I$67,0)</f>
        <v>0</v>
      </c>
      <c r="AN37" s="114">
        <v>0</v>
      </c>
      <c r="AO37" s="114">
        <f>(AN37/$AN$11)*'DADOS BASE PROPOSTA'!$I$69</f>
        <v>0</v>
      </c>
      <c r="AQ37" s="114"/>
      <c r="AR37" s="114"/>
      <c r="AS37" s="114"/>
      <c r="AU37" s="114"/>
      <c r="AV37" s="114"/>
      <c r="AW37" s="114"/>
      <c r="AY37" s="114"/>
      <c r="AZ37" s="114"/>
      <c r="BA37" s="114"/>
      <c r="BB37" s="40"/>
    </row>
    <row r="38" spans="1:54" x14ac:dyDescent="0.25">
      <c r="A38" s="40"/>
      <c r="B38" s="2" t="s">
        <v>85</v>
      </c>
      <c r="C38" s="2" t="s">
        <v>99</v>
      </c>
      <c r="D38" s="41" t="s">
        <v>79</v>
      </c>
      <c r="F38" s="104">
        <v>2144.702287718957</v>
      </c>
      <c r="G38" s="109">
        <f t="shared" si="13"/>
        <v>1.7356513721629302E-3</v>
      </c>
      <c r="H38" s="114">
        <f>'DADOS BASE PROPOSTA'!$I$23*G38</f>
        <v>4222183.7421663422</v>
      </c>
      <c r="I38" s="114">
        <f>IF(D38="P",IF(H38&lt;'DADOS BASE PROPOSTA'!$I$32,IF('DADOS BASE PROPOSTA'!$I$32-H38&gt;'DADOS BASE PROPOSTA'!$I$33,'DADOS BASE PROPOSTA'!$I$33,'DADOS BASE PROPOSTA'!$I$32-H38),0),0)</f>
        <v>0</v>
      </c>
      <c r="J38" s="114">
        <f t="shared" si="14"/>
        <v>4222183.7421663422</v>
      </c>
      <c r="L38" s="104">
        <v>0</v>
      </c>
      <c r="M38" s="114">
        <f>IF(D38="E",'DADOS BASE PROPOSTA'!$I$42,IF(D38="EA",'DADOS BASE PROPOSTA'!$I$43,IF(D38="EC",'DADOS BASE PROPOSTA'!$I$45,IF(D38="ECA",'DADOS BASE PROPOSTA'!$I$44,0))))</f>
        <v>0</v>
      </c>
      <c r="N38" s="114">
        <f>IF(OR(D38="E",D38="EA",D38="EC",D38="ECA",D38="ECR"),L38*'DADOS BASE PROPOSTA'!$I$47,0)</f>
        <v>0</v>
      </c>
      <c r="O38" s="114">
        <f t="shared" si="15"/>
        <v>0</v>
      </c>
      <c r="R38" s="114"/>
      <c r="T38" s="104">
        <v>382.97652014281061</v>
      </c>
      <c r="U38" s="104"/>
      <c r="V38" s="104">
        <f t="shared" si="22"/>
        <v>382.97652014281061</v>
      </c>
      <c r="W38" s="109">
        <f t="shared" si="17"/>
        <v>2.2429963666222622E-3</v>
      </c>
      <c r="X38" s="114">
        <f>'DADOS BASE PROPOSTA'!$I$78*W38</f>
        <v>182733.10613677499</v>
      </c>
      <c r="Y38" s="114"/>
      <c r="Z38" s="114">
        <f t="shared" si="16"/>
        <v>182733.10613677499</v>
      </c>
      <c r="AB38" s="119">
        <v>558.5</v>
      </c>
      <c r="AD38" s="42">
        <v>0.59099999999999997</v>
      </c>
      <c r="AE38" s="42">
        <f t="shared" si="18"/>
        <v>330.07349999999997</v>
      </c>
      <c r="AF38" s="123">
        <f t="shared" si="19"/>
        <v>-0.23830218651163013</v>
      </c>
      <c r="AH38" s="42">
        <f t="shared" si="20"/>
        <v>787.99290744063649</v>
      </c>
      <c r="AI38" s="114">
        <f t="shared" si="21"/>
        <v>440094.03880559548</v>
      </c>
      <c r="AK38" s="119">
        <v>0</v>
      </c>
      <c r="AL38" s="114">
        <f>IF($AK$11&gt;0,(AK38/$AK$11)*'DADOS BASE PROPOSTA'!$I$67,0)</f>
        <v>0</v>
      </c>
      <c r="AN38" s="114">
        <v>146.25</v>
      </c>
      <c r="AO38" s="114">
        <f>(AN38/$AN$11)*'DADOS BASE PROPOSTA'!$I$69</f>
        <v>86998.627422592661</v>
      </c>
      <c r="AQ38" s="114"/>
      <c r="AR38" s="114"/>
      <c r="AS38" s="114"/>
      <c r="AU38" s="114"/>
      <c r="AV38" s="114"/>
      <c r="AW38" s="114"/>
      <c r="AY38" s="114"/>
      <c r="AZ38" s="114"/>
      <c r="BA38" s="114"/>
      <c r="BB38" s="40"/>
    </row>
    <row r="39" spans="1:54" x14ac:dyDescent="0.25">
      <c r="A39" s="40"/>
      <c r="B39" s="2" t="s">
        <v>85</v>
      </c>
      <c r="C39" s="2" t="s">
        <v>100</v>
      </c>
      <c r="D39" s="41" t="s">
        <v>79</v>
      </c>
      <c r="F39" s="104">
        <v>1120.8071963831501</v>
      </c>
      <c r="G39" s="109">
        <f t="shared" si="13"/>
        <v>9.0703989988349303E-4</v>
      </c>
      <c r="H39" s="114">
        <f>'DADOS BASE PROPOSTA'!$I$23*G39</f>
        <v>2206485.2309665149</v>
      </c>
      <c r="I39" s="114">
        <f>IF(D39="P",IF(H39&lt;'DADOS BASE PROPOSTA'!$I$32,IF('DADOS BASE PROPOSTA'!$I$32-H39&gt;'DADOS BASE PROPOSTA'!$I$33,'DADOS BASE PROPOSTA'!$I$33,'DADOS BASE PROPOSTA'!$I$32-H39),0),0)</f>
        <v>1076049.2998369336</v>
      </c>
      <c r="J39" s="114">
        <f t="shared" si="14"/>
        <v>3282534.5308034485</v>
      </c>
      <c r="L39" s="104">
        <v>0</v>
      </c>
      <c r="M39" s="114">
        <f>IF(D39="E",'DADOS BASE PROPOSTA'!$I$42,IF(D39="EA",'DADOS BASE PROPOSTA'!$I$43,IF(D39="EC",'DADOS BASE PROPOSTA'!$I$45,IF(D39="ECA",'DADOS BASE PROPOSTA'!$I$44,0))))</f>
        <v>0</v>
      </c>
      <c r="N39" s="114">
        <f>IF(OR(D39="E",D39="EA",D39="EC",D39="ECA",D39="ECR"),L39*'DADOS BASE PROPOSTA'!$I$47,0)</f>
        <v>0</v>
      </c>
      <c r="O39" s="114">
        <f t="shared" si="15"/>
        <v>0</v>
      </c>
      <c r="R39" s="114"/>
      <c r="T39" s="104">
        <v>0</v>
      </c>
      <c r="U39" s="104"/>
      <c r="V39" s="104">
        <f t="shared" si="22"/>
        <v>0</v>
      </c>
      <c r="W39" s="109">
        <f t="shared" si="17"/>
        <v>0</v>
      </c>
      <c r="X39" s="114">
        <f>'DADOS BASE PROPOSTA'!$I$78*W39</f>
        <v>0</v>
      </c>
      <c r="Y39" s="114"/>
      <c r="Z39" s="114">
        <f t="shared" si="16"/>
        <v>0</v>
      </c>
      <c r="AB39" s="119">
        <v>632</v>
      </c>
      <c r="AD39" s="42">
        <v>0.623</v>
      </c>
      <c r="AE39" s="42">
        <f t="shared" si="18"/>
        <v>393.73599999999999</v>
      </c>
      <c r="AF39" s="123">
        <f t="shared" si="19"/>
        <v>-0.18230218651163008</v>
      </c>
      <c r="AH39" s="42">
        <f t="shared" si="20"/>
        <v>752.35733859698792</v>
      </c>
      <c r="AI39" s="114">
        <f t="shared" si="21"/>
        <v>475489.83799329639</v>
      </c>
      <c r="AK39" s="119">
        <v>0</v>
      </c>
      <c r="AL39" s="114">
        <f>IF($AK$11&gt;0,(AK39/$AK$11)*'DADOS BASE PROPOSTA'!$I$67,0)</f>
        <v>0</v>
      </c>
      <c r="AN39" s="114">
        <v>0</v>
      </c>
      <c r="AO39" s="114">
        <f>(AN39/$AN$11)*'DADOS BASE PROPOSTA'!$I$69</f>
        <v>0</v>
      </c>
      <c r="AQ39" s="114"/>
      <c r="AR39" s="114"/>
      <c r="AS39" s="114"/>
      <c r="AU39" s="114"/>
      <c r="AV39" s="114"/>
      <c r="AW39" s="114"/>
      <c r="AY39" s="114"/>
      <c r="AZ39" s="114"/>
      <c r="BA39" s="114"/>
      <c r="BB39" s="40"/>
    </row>
    <row r="40" spans="1:54" x14ac:dyDescent="0.25">
      <c r="A40" s="40"/>
      <c r="B40" s="2" t="s">
        <v>85</v>
      </c>
      <c r="C40" s="2" t="s">
        <v>101</v>
      </c>
      <c r="D40" s="41" t="s">
        <v>79</v>
      </c>
      <c r="F40" s="104">
        <v>4728.6802212158364</v>
      </c>
      <c r="G40" s="109">
        <f t="shared" si="13"/>
        <v>3.8267970158236105E-3</v>
      </c>
      <c r="H40" s="114">
        <f>'DADOS BASE PROPOSTA'!$I$23*G40</f>
        <v>9309150.6761787534</v>
      </c>
      <c r="I40" s="114">
        <f>IF(D40="P",IF(H40&lt;'DADOS BASE PROPOSTA'!$I$32,IF('DADOS BASE PROPOSTA'!$I$32-H40&gt;'DADOS BASE PROPOSTA'!$I$33,'DADOS BASE PROPOSTA'!$I$33,'DADOS BASE PROPOSTA'!$I$32-H40),0),0)</f>
        <v>0</v>
      </c>
      <c r="J40" s="114">
        <f t="shared" si="14"/>
        <v>9309150.6761787534</v>
      </c>
      <c r="L40" s="104">
        <v>0</v>
      </c>
      <c r="M40" s="114">
        <f>IF(D40="E",'DADOS BASE PROPOSTA'!$I$42,IF(D40="EA",'DADOS BASE PROPOSTA'!$I$43,IF(D40="EC",'DADOS BASE PROPOSTA'!$I$45,IF(D40="ECA",'DADOS BASE PROPOSTA'!$I$44,0))))</f>
        <v>0</v>
      </c>
      <c r="N40" s="114">
        <f>IF(OR(D40="E",D40="EA",D40="EC",D40="ECA",D40="ECR"),L40*'DADOS BASE PROPOSTA'!$I$47,0)</f>
        <v>0</v>
      </c>
      <c r="O40" s="114">
        <f t="shared" si="15"/>
        <v>0</v>
      </c>
      <c r="R40" s="114"/>
      <c r="T40" s="104">
        <v>111.4862500473921</v>
      </c>
      <c r="U40" s="104"/>
      <c r="V40" s="104">
        <f t="shared" si="22"/>
        <v>111.4862500473921</v>
      </c>
      <c r="W40" s="109">
        <f t="shared" si="17"/>
        <v>6.529466968141905E-4</v>
      </c>
      <c r="X40" s="114">
        <f>'DADOS BASE PROPOSTA'!$I$78*W40</f>
        <v>53194.458906003958</v>
      </c>
      <c r="Y40" s="114"/>
      <c r="Z40" s="114">
        <f t="shared" si="16"/>
        <v>53194.458906003958</v>
      </c>
      <c r="AB40" s="119">
        <v>1294.5</v>
      </c>
      <c r="AD40" s="42">
        <v>0.66</v>
      </c>
      <c r="AE40" s="42">
        <f t="shared" si="18"/>
        <v>854.37</v>
      </c>
      <c r="AF40" s="123">
        <f t="shared" si="19"/>
        <v>-0.11755218651163002</v>
      </c>
      <c r="AH40" s="42">
        <f t="shared" si="20"/>
        <v>711.15371212151933</v>
      </c>
      <c r="AI40" s="114">
        <f t="shared" si="21"/>
        <v>920588.48034130677</v>
      </c>
      <c r="AK40" s="119">
        <v>84</v>
      </c>
      <c r="AL40" s="114">
        <f>IF($AK$11&gt;0,(AK40/$AK$11)*'DADOS BASE PROPOSTA'!$I$67,0)</f>
        <v>540138.40391619119</v>
      </c>
      <c r="AN40" s="114">
        <v>47.75</v>
      </c>
      <c r="AO40" s="114">
        <f>(AN40/$AN$11)*'DADOS BASE PROPOSTA'!$I$69</f>
        <v>28404.680064470427</v>
      </c>
      <c r="AQ40" s="114"/>
      <c r="AR40" s="114"/>
      <c r="AS40" s="114"/>
      <c r="AU40" s="114"/>
      <c r="AV40" s="114"/>
      <c r="AW40" s="114"/>
      <c r="AY40" s="114"/>
      <c r="AZ40" s="114"/>
      <c r="BA40" s="114"/>
      <c r="BB40" s="40"/>
    </row>
    <row r="41" spans="1:54" x14ac:dyDescent="0.25">
      <c r="A41" s="40"/>
      <c r="B41" s="2" t="s">
        <v>85</v>
      </c>
      <c r="C41" s="2" t="s">
        <v>102</v>
      </c>
      <c r="D41" s="41" t="s">
        <v>83</v>
      </c>
      <c r="F41" s="104">
        <v>0</v>
      </c>
      <c r="G41" s="109">
        <f t="shared" si="13"/>
        <v>0</v>
      </c>
      <c r="H41" s="114">
        <f>'DADOS BASE PROPOSTA'!$I$23*G41</f>
        <v>0</v>
      </c>
      <c r="I41" s="114">
        <f>IF(D41="P",IF(H41&lt;'DADOS BASE PROPOSTA'!$I$32,IF('DADOS BASE PROPOSTA'!$I$32-H41&gt;'DADOS BASE PROPOSTA'!$I$33,'DADOS BASE PROPOSTA'!$I$33,'DADOS BASE PROPOSTA'!$I$32-H41),0),0)</f>
        <v>0</v>
      </c>
      <c r="J41" s="114">
        <f t="shared" si="14"/>
        <v>0</v>
      </c>
      <c r="L41" s="104">
        <v>679.99194420261813</v>
      </c>
      <c r="M41" s="114">
        <f>IF(D41="E",'DADOS BASE PROPOSTA'!$I$42,IF(D41="EA",'DADOS BASE PROPOSTA'!$I$43,IF(D41="EC",'DADOS BASE PROPOSTA'!$I$45,IF(D41="ECA",'DADOS BASE PROPOSTA'!$I$44,0))))</f>
        <v>2087467.4094275283</v>
      </c>
      <c r="N41" s="114">
        <f>IF(OR(D41="E",D41="EA",D41="EC",D41="ECA",D41="ECR"),L41*'DADOS BASE PROPOSTA'!$I$47,0)</f>
        <v>472068.02447512961</v>
      </c>
      <c r="O41" s="114">
        <f t="shared" si="15"/>
        <v>2559535.4339026581</v>
      </c>
      <c r="R41" s="114"/>
      <c r="T41" s="104">
        <v>42.224440909639831</v>
      </c>
      <c r="U41" s="104"/>
      <c r="V41" s="104">
        <f t="shared" si="22"/>
        <v>42.224440909639831</v>
      </c>
      <c r="W41" s="109">
        <f t="shared" si="17"/>
        <v>2.4729784350137649E-4</v>
      </c>
      <c r="X41" s="114">
        <f>'DADOS BASE PROPOSTA'!$I$78*W41</f>
        <v>20146.935481658253</v>
      </c>
      <c r="Y41" s="114"/>
      <c r="Z41" s="114">
        <f t="shared" si="16"/>
        <v>20146.935481658253</v>
      </c>
      <c r="AB41" s="119">
        <v>596.5</v>
      </c>
      <c r="AD41" s="42">
        <v>0.58599999999999997</v>
      </c>
      <c r="AE41" s="42">
        <f t="shared" si="18"/>
        <v>349.54899999999998</v>
      </c>
      <c r="AF41" s="123">
        <f t="shared" si="19"/>
        <v>-0.24705218651163013</v>
      </c>
      <c r="AH41" s="42">
        <f t="shared" si="20"/>
        <v>793.5609650724565</v>
      </c>
      <c r="AI41" s="114">
        <f t="shared" si="21"/>
        <v>473359.11566572031</v>
      </c>
      <c r="AK41" s="119">
        <v>0</v>
      </c>
      <c r="AL41" s="114">
        <f>IF($AK$11&gt;0,(AK41/$AK$11)*'DADOS BASE PROPOSTA'!$I$67,0)</f>
        <v>0</v>
      </c>
      <c r="AN41" s="114">
        <v>9.5</v>
      </c>
      <c r="AO41" s="114">
        <f>(AN41/$AN$11)*'DADOS BASE PROPOSTA'!$I$69</f>
        <v>5651.1928924077283</v>
      </c>
      <c r="AQ41" s="114"/>
      <c r="AR41" s="114"/>
      <c r="AS41" s="114"/>
      <c r="AU41" s="114"/>
      <c r="AV41" s="114"/>
      <c r="AW41" s="114"/>
      <c r="AY41" s="114"/>
      <c r="AZ41" s="114"/>
      <c r="BA41" s="114"/>
      <c r="BB41" s="40"/>
    </row>
    <row r="42" spans="1:54" x14ac:dyDescent="0.25">
      <c r="A42" s="40"/>
      <c r="F42" s="104"/>
      <c r="G42" s="109"/>
      <c r="H42" s="114"/>
      <c r="I42" s="114"/>
      <c r="J42" s="114"/>
      <c r="L42" s="104"/>
      <c r="M42" s="114"/>
      <c r="N42" s="114"/>
      <c r="O42" s="114"/>
      <c r="R42" s="114"/>
      <c r="T42" s="104"/>
      <c r="U42" s="104"/>
      <c r="V42" s="104"/>
      <c r="W42" s="109"/>
      <c r="X42" s="114"/>
      <c r="Y42" s="114"/>
      <c r="Z42" s="114"/>
      <c r="AB42" s="119"/>
      <c r="AF42" s="123"/>
      <c r="AI42" s="114"/>
      <c r="AK42" s="119"/>
      <c r="AL42" s="114"/>
      <c r="AN42" s="114"/>
      <c r="AO42" s="114"/>
      <c r="AQ42" s="114"/>
      <c r="AR42" s="114"/>
      <c r="AS42" s="114"/>
      <c r="AU42" s="114"/>
      <c r="AV42" s="114"/>
      <c r="AW42" s="114"/>
      <c r="AY42" s="114"/>
      <c r="AZ42" s="114"/>
      <c r="BA42" s="114"/>
      <c r="BB42" s="40"/>
    </row>
    <row r="43" spans="1:54" x14ac:dyDescent="0.25">
      <c r="A43" s="40"/>
      <c r="B43" s="98" t="s">
        <v>103</v>
      </c>
      <c r="C43" s="98" t="s">
        <v>104</v>
      </c>
      <c r="D43" s="98" t="s">
        <v>74</v>
      </c>
      <c r="E43" s="98"/>
      <c r="F43" s="105">
        <f>SUM(F44:F59)</f>
        <v>35420.725209949131</v>
      </c>
      <c r="G43" s="110">
        <f>SUM(G44:G59)</f>
        <v>2.8665064920987502E-2</v>
      </c>
      <c r="H43" s="115">
        <f>SUM(H44:H59)</f>
        <v>69731268.052242711</v>
      </c>
      <c r="I43" s="115">
        <f>SUM(I44:I59)</f>
        <v>1167092.9079802833</v>
      </c>
      <c r="J43" s="115">
        <f>SUM(J44:J59)</f>
        <v>70898360.960222989</v>
      </c>
      <c r="K43" s="99"/>
      <c r="L43" s="105">
        <f>SUM(L44:L59)</f>
        <v>6145.8369926138257</v>
      </c>
      <c r="M43" s="115">
        <f>SUM(M44:M59)</f>
        <v>9384418.4811471589</v>
      </c>
      <c r="N43" s="115">
        <f>SUM(N44:N59)</f>
        <v>4266599.2628066931</v>
      </c>
      <c r="O43" s="115">
        <f>SUM(O44:O59)</f>
        <v>13651017.74395385</v>
      </c>
      <c r="P43" s="99"/>
      <c r="Q43" s="100"/>
      <c r="R43" s="115">
        <f>SUM(R44:R59)</f>
        <v>6860862.7647030093</v>
      </c>
      <c r="S43" s="99"/>
      <c r="T43" s="105">
        <f t="shared" ref="T43:Z43" si="23">SUM(T44:T59)</f>
        <v>3897.122620904066</v>
      </c>
      <c r="U43" s="105">
        <f t="shared" si="23"/>
        <v>61.213500000000003</v>
      </c>
      <c r="V43" s="105">
        <f t="shared" si="23"/>
        <v>4093.0058209040662</v>
      </c>
      <c r="W43" s="110">
        <f t="shared" si="23"/>
        <v>2.3971697224227158E-2</v>
      </c>
      <c r="X43" s="115">
        <f t="shared" si="23"/>
        <v>1952933.476994362</v>
      </c>
      <c r="Y43" s="115">
        <f t="shared" si="23"/>
        <v>220781.30714634148</v>
      </c>
      <c r="Z43" s="115">
        <f t="shared" si="23"/>
        <v>2173714.7841407033</v>
      </c>
      <c r="AA43" s="99"/>
      <c r="AB43" s="120">
        <f>SUM(AB44:AB59)</f>
        <v>19281.5</v>
      </c>
      <c r="AC43" s="99"/>
      <c r="AD43" s="99"/>
      <c r="AE43" s="99"/>
      <c r="AF43" s="124"/>
      <c r="AG43" s="99"/>
      <c r="AH43" s="99"/>
      <c r="AI43" s="115">
        <f>SUM(AI44:AI59)</f>
        <v>13343717.584846122</v>
      </c>
      <c r="AJ43" s="99"/>
      <c r="AK43" s="120">
        <f>SUM(AK44:AK59)</f>
        <v>75.5</v>
      </c>
      <c r="AL43" s="115">
        <f>SUM(AL44:AL59)</f>
        <v>485481.54161514802</v>
      </c>
      <c r="AM43" s="99"/>
      <c r="AN43" s="115">
        <f>SUM(AN44:AN59)</f>
        <v>1502.5</v>
      </c>
      <c r="AO43" s="115">
        <f>SUM(AO44:AO59)</f>
        <v>893780.77061501169</v>
      </c>
      <c r="AP43" s="99"/>
      <c r="AQ43" s="115"/>
      <c r="AR43" s="115"/>
      <c r="AS43" s="115">
        <f>SUM(AS44:AS59)</f>
        <v>742995.85550253699</v>
      </c>
      <c r="AT43" s="98"/>
      <c r="AU43" s="115"/>
      <c r="AV43" s="115"/>
      <c r="AW43" s="115">
        <f>SUM(AW44:AW59)</f>
        <v>742995.85550253699</v>
      </c>
      <c r="AX43" s="98"/>
      <c r="AY43" s="115"/>
      <c r="AZ43" s="115"/>
      <c r="BA43" s="115">
        <f>SUM(BA44:BA59)</f>
        <v>742995.85550253699</v>
      </c>
      <c r="BB43" s="40"/>
    </row>
    <row r="44" spans="1:54" x14ac:dyDescent="0.25">
      <c r="A44" s="40"/>
      <c r="B44" s="2" t="s">
        <v>103</v>
      </c>
      <c r="C44" s="2" t="s">
        <v>34</v>
      </c>
      <c r="D44" s="41" t="s">
        <v>75</v>
      </c>
      <c r="F44" s="104">
        <v>0</v>
      </c>
      <c r="G44" s="109">
        <f t="shared" ref="G44:G59" si="24">F44/$F$11</f>
        <v>0</v>
      </c>
      <c r="H44" s="114">
        <f>'DADOS BASE PROPOSTA'!$I$23*G44</f>
        <v>0</v>
      </c>
      <c r="I44" s="114">
        <f>IF(D44="P",IF(H44&lt;'DADOS BASE PROPOSTA'!$I$32,IF('DADOS BASE PROPOSTA'!$I$32-H44&gt;'DADOS BASE PROPOSTA'!$I$33,'DADOS BASE PROPOSTA'!$I$33,'DADOS BASE PROPOSTA'!$I$32-H44),0),0)</f>
        <v>0</v>
      </c>
      <c r="J44" s="114">
        <f t="shared" ref="J44:J59" si="25">H44+I44</f>
        <v>0</v>
      </c>
      <c r="L44" s="104"/>
      <c r="M44" s="114">
        <f>IF(D44="E",'DADOS BASE PROPOSTA'!$I$42,IF(D44="EA",'DADOS BASE PROPOSTA'!$I$43,IF(D44="EC",'DADOS BASE PROPOSTA'!$I$45,IF(D44="ECA",'DADOS BASE PROPOSTA'!$I$44,0))))</f>
        <v>0</v>
      </c>
      <c r="N44" s="114">
        <f>IF(OR(D44="E",D44="EA",D44="EC",D44="ECA"),L44*'DADOS BASE PROPOSTA'!$I$47,0)</f>
        <v>0</v>
      </c>
      <c r="O44" s="114">
        <f t="shared" ref="O44:O59" si="26">M44+N44</f>
        <v>0</v>
      </c>
      <c r="Q44" s="68">
        <v>15</v>
      </c>
      <c r="R44" s="114">
        <f>IF(D44="R",('DADOS BASE PROPOSTA'!$I$53+('DADOS BASE PROPOSTA'!$I$54*Q44)),0)</f>
        <v>6860862.7647030093</v>
      </c>
      <c r="T44" s="104"/>
      <c r="U44" s="104"/>
      <c r="V44" s="104"/>
      <c r="W44" s="109"/>
      <c r="X44" s="114"/>
      <c r="Y44" s="114">
        <f>'DADOS BASE PROPOSTA'!$I$77/41</f>
        <v>220781.30714634148</v>
      </c>
      <c r="Z44" s="114">
        <f t="shared" ref="Z44:Z59" si="27">X44+Y44</f>
        <v>220781.30714634148</v>
      </c>
      <c r="AB44" s="119"/>
      <c r="AF44" s="123"/>
      <c r="AI44" s="114"/>
      <c r="AK44" s="119"/>
      <c r="AL44" s="114"/>
      <c r="AN44" s="114"/>
      <c r="AO44" s="114"/>
      <c r="AQ44" s="114">
        <f>'DADOS BASE PROPOSTA'!$I$85/41</f>
        <v>368759.61378749995</v>
      </c>
      <c r="AR44" s="114">
        <f>'DADOS BASE PROPOSTA'!$I$86*(Q44/$Q$11)</f>
        <v>374236.24171503709</v>
      </c>
      <c r="AS44" s="114">
        <f>AQ44+AR44</f>
        <v>742995.85550253699</v>
      </c>
      <c r="AU44" s="114">
        <f>'DADOS BASE PROPOSTA'!$I$89/41</f>
        <v>368759.61378749995</v>
      </c>
      <c r="AV44" s="114">
        <f>'DADOS BASE PROPOSTA'!$I$90*(Q44/$Q$11)</f>
        <v>374236.24171503709</v>
      </c>
      <c r="AW44" s="114">
        <f>AU44+AV44</f>
        <v>742995.85550253699</v>
      </c>
      <c r="AY44" s="114">
        <f>'DADOS BASE PROPOSTA'!$I$93/41</f>
        <v>368759.61378749995</v>
      </c>
      <c r="AZ44" s="114">
        <f>'DADOS BASE PROPOSTA'!$I$94*(Q44/$Q$11)</f>
        <v>374236.24171503709</v>
      </c>
      <c r="BA44" s="114">
        <f>AY44+AZ44</f>
        <v>742995.85550253699</v>
      </c>
      <c r="BB44" s="40"/>
    </row>
    <row r="45" spans="1:54" x14ac:dyDescent="0.25">
      <c r="A45" s="40"/>
      <c r="B45" s="2" t="s">
        <v>103</v>
      </c>
      <c r="C45" s="2" t="s">
        <v>105</v>
      </c>
      <c r="D45" s="41" t="s">
        <v>77</v>
      </c>
      <c r="F45" s="104">
        <v>0</v>
      </c>
      <c r="G45" s="109">
        <f t="shared" si="24"/>
        <v>0</v>
      </c>
      <c r="H45" s="114">
        <f>'DADOS BASE PROPOSTA'!$I$23*G45</f>
        <v>0</v>
      </c>
      <c r="I45" s="114">
        <f>IF(D45="P",IF(H45&lt;'DADOS BASE PROPOSTA'!$I$32,IF('DADOS BASE PROPOSTA'!$I$32-H45&gt;'DADOS BASE PROPOSTA'!$I$33,'DADOS BASE PROPOSTA'!$I$33,'DADOS BASE PROPOSTA'!$I$32-H45),0),0)</f>
        <v>0</v>
      </c>
      <c r="J45" s="114">
        <f t="shared" si="25"/>
        <v>0</v>
      </c>
      <c r="L45" s="104">
        <v>433.80035676431811</v>
      </c>
      <c r="M45" s="114">
        <f>IF(D45="E",'DADOS BASE PROPOSTA'!$I$42,IF(D45="EA",'DADOS BASE PROPOSTA'!$I$43,IF(D45="EC",'DADOS BASE PROPOSTA'!$I$45,IF(D45="ECA",'DADOS BASE PROPOSTA'!$I$44,0))))</f>
        <v>1034548.8434370452</v>
      </c>
      <c r="N45" s="114">
        <f>IF(OR(D45="E",D45="EA",D45="EC",D45="ECA",D45="ECR"),L45*'DADOS BASE PROPOSTA'!$I$47,0)</f>
        <v>301155.44629646163</v>
      </c>
      <c r="O45" s="114">
        <f t="shared" si="26"/>
        <v>1335704.2897335067</v>
      </c>
      <c r="R45" s="114"/>
      <c r="T45" s="104">
        <v>0</v>
      </c>
      <c r="U45" s="104"/>
      <c r="V45" s="104">
        <f>T45+U45*3.2</f>
        <v>0</v>
      </c>
      <c r="W45" s="109">
        <f t="shared" ref="W45:W59" si="28">V45/$V$11</f>
        <v>0</v>
      </c>
      <c r="X45" s="114">
        <f>'DADOS BASE PROPOSTA'!$I$78*W45</f>
        <v>0</v>
      </c>
      <c r="Y45" s="114"/>
      <c r="Z45" s="114">
        <f t="shared" si="27"/>
        <v>0</v>
      </c>
      <c r="AB45" s="119">
        <v>316</v>
      </c>
      <c r="AD45" s="42">
        <v>0.61399999999999999</v>
      </c>
      <c r="AE45" s="42">
        <f t="shared" ref="AE45:AE59" si="29">AB45*AD45</f>
        <v>194.024</v>
      </c>
      <c r="AF45" s="123">
        <f t="shared" ref="AF45:AF59" si="30">(AD45-$AE$12)*$AF$12</f>
        <v>-0.19805218651163009</v>
      </c>
      <c r="AH45" s="42">
        <f t="shared" ref="AH45:AH59" si="31">$AH$11-(AF45*$AH$11)</f>
        <v>762.37984233426403</v>
      </c>
      <c r="AI45" s="114">
        <f t="shared" ref="AI45:AI59" si="32">AB45*AH45</f>
        <v>240912.03017762743</v>
      </c>
      <c r="AK45" s="119">
        <v>0</v>
      </c>
      <c r="AL45" s="114">
        <f>IF($AK$11&gt;0,(AK45/$AK$11)*'DADOS BASE PROPOSTA'!$I$67,0)</f>
        <v>0</v>
      </c>
      <c r="AN45" s="114">
        <v>0</v>
      </c>
      <c r="AO45" s="114">
        <f>(AN45/$AN$11)*'DADOS BASE PROPOSTA'!$I$69</f>
        <v>0</v>
      </c>
      <c r="AQ45" s="114"/>
      <c r="AR45" s="114"/>
      <c r="AS45" s="114"/>
      <c r="AU45" s="114"/>
      <c r="AV45" s="114"/>
      <c r="AW45" s="114"/>
      <c r="AY45" s="114"/>
      <c r="AZ45" s="114"/>
      <c r="BA45" s="114"/>
      <c r="BB45" s="40"/>
    </row>
    <row r="46" spans="1:54" x14ac:dyDescent="0.25">
      <c r="A46" s="40"/>
      <c r="B46" s="2" t="s">
        <v>103</v>
      </c>
      <c r="C46" s="2" t="s">
        <v>106</v>
      </c>
      <c r="D46" s="41" t="s">
        <v>79</v>
      </c>
      <c r="F46" s="104">
        <v>1173.1292705324149</v>
      </c>
      <c r="G46" s="109">
        <f t="shared" si="24"/>
        <v>9.4938278370079341E-4</v>
      </c>
      <c r="H46" s="114">
        <f>'DADOS BASE PROPOSTA'!$I$23*G46</f>
        <v>2309489.4624136705</v>
      </c>
      <c r="I46" s="114">
        <f>IF(D46="P",IF(H46&lt;'DADOS BASE PROPOSTA'!$I$32,IF('DADOS BASE PROPOSTA'!$I$32-H46&gt;'DADOS BASE PROPOSTA'!$I$33,'DADOS BASE PROPOSTA'!$I$33,'DADOS BASE PROPOSTA'!$I$32-H46),0),0)</f>
        <v>973045.06838977803</v>
      </c>
      <c r="J46" s="114">
        <f t="shared" si="25"/>
        <v>3282534.5308034485</v>
      </c>
      <c r="L46" s="104">
        <v>0</v>
      </c>
      <c r="M46" s="114">
        <f>IF(D46="E",'DADOS BASE PROPOSTA'!$I$42,IF(D46="EA",'DADOS BASE PROPOSTA'!$I$43,IF(D46="EC",'DADOS BASE PROPOSTA'!$I$45,IF(D46="ECA",'DADOS BASE PROPOSTA'!$I$44,0))))</f>
        <v>0</v>
      </c>
      <c r="N46" s="114">
        <f>IF(OR(D46="E",D46="EA",D46="EC",D46="ECA",D46="ECR"),L46*'DADOS BASE PROPOSTA'!$I$47,0)</f>
        <v>0</v>
      </c>
      <c r="O46" s="114">
        <f t="shared" si="26"/>
        <v>0</v>
      </c>
      <c r="R46" s="114"/>
      <c r="T46" s="104">
        <v>152.1642623699305</v>
      </c>
      <c r="U46" s="104"/>
      <c r="V46" s="104">
        <f t="shared" ref="V46:V59" si="33">T46+U46*3.2</f>
        <v>152.1642623699305</v>
      </c>
      <c r="W46" s="109">
        <f t="shared" si="28"/>
        <v>8.9118750021082154E-4</v>
      </c>
      <c r="X46" s="114">
        <f>'DADOS BASE PROPOSTA'!$I$78*W46</f>
        <v>72603.532706130471</v>
      </c>
      <c r="Y46" s="114"/>
      <c r="Z46" s="114">
        <f t="shared" si="27"/>
        <v>72603.532706130471</v>
      </c>
      <c r="AB46" s="119">
        <v>590</v>
      </c>
      <c r="AD46" s="42">
        <v>0.58599999999999997</v>
      </c>
      <c r="AE46" s="42">
        <f t="shared" si="29"/>
        <v>345.73999999999995</v>
      </c>
      <c r="AF46" s="123">
        <f t="shared" si="30"/>
        <v>-0.24705218651163013</v>
      </c>
      <c r="AH46" s="42">
        <f t="shared" si="31"/>
        <v>793.5609650724565</v>
      </c>
      <c r="AI46" s="114">
        <f t="shared" si="32"/>
        <v>468200.96939274931</v>
      </c>
      <c r="AK46" s="119">
        <v>0</v>
      </c>
      <c r="AL46" s="114">
        <f>IF($AK$11&gt;0,(AK46/$AK$11)*'DADOS BASE PROPOSTA'!$I$67,0)</f>
        <v>0</v>
      </c>
      <c r="AN46" s="114">
        <v>53.875</v>
      </c>
      <c r="AO46" s="114">
        <f>(AN46/$AN$11)*'DADOS BASE PROPOSTA'!$I$69</f>
        <v>32048.212324049091</v>
      </c>
      <c r="AQ46" s="114"/>
      <c r="AR46" s="114"/>
      <c r="AS46" s="114"/>
      <c r="AU46" s="114"/>
      <c r="AV46" s="114"/>
      <c r="AW46" s="114"/>
      <c r="AY46" s="114"/>
      <c r="AZ46" s="114"/>
      <c r="BA46" s="114"/>
      <c r="BB46" s="40"/>
    </row>
    <row r="47" spans="1:54" x14ac:dyDescent="0.25">
      <c r="A47" s="40"/>
      <c r="B47" s="2" t="s">
        <v>103</v>
      </c>
      <c r="C47" s="2" t="s">
        <v>107</v>
      </c>
      <c r="D47" s="41" t="s">
        <v>83</v>
      </c>
      <c r="F47" s="104">
        <v>0</v>
      </c>
      <c r="G47" s="109">
        <f t="shared" si="24"/>
        <v>0</v>
      </c>
      <c r="H47" s="114">
        <f>'DADOS BASE PROPOSTA'!$I$23*G47</f>
        <v>0</v>
      </c>
      <c r="I47" s="114">
        <f>IF(D47="P",IF(H47&lt;'DADOS BASE PROPOSTA'!$I$32,IF('DADOS BASE PROPOSTA'!$I$32-H47&gt;'DADOS BASE PROPOSTA'!$I$33,'DADOS BASE PROPOSTA'!$I$33,'DADOS BASE PROPOSTA'!$I$32-H47),0),0)</f>
        <v>0</v>
      </c>
      <c r="J47" s="114">
        <f t="shared" si="25"/>
        <v>0</v>
      </c>
      <c r="L47" s="104">
        <v>1368.4826917321909</v>
      </c>
      <c r="M47" s="114">
        <f>IF(D47="E",'DADOS BASE PROPOSTA'!$I$42,IF(D47="EA",'DADOS BASE PROPOSTA'!$I$43,IF(D47="EC",'DADOS BASE PROPOSTA'!$I$45,IF(D47="ECA",'DADOS BASE PROPOSTA'!$I$44,0))))</f>
        <v>2087467.4094275283</v>
      </c>
      <c r="N47" s="114">
        <f>IF(OR(D47="E",D47="EA",D47="EC",D47="ECA",D47="ECR"),L47*'DADOS BASE PROPOSTA'!$I$47,0)</f>
        <v>950036.13840155816</v>
      </c>
      <c r="O47" s="114">
        <f t="shared" si="26"/>
        <v>3037503.5478290864</v>
      </c>
      <c r="R47" s="114"/>
      <c r="T47" s="104">
        <v>0</v>
      </c>
      <c r="U47" s="104"/>
      <c r="V47" s="104">
        <f t="shared" si="33"/>
        <v>0</v>
      </c>
      <c r="W47" s="109">
        <f t="shared" si="28"/>
        <v>0</v>
      </c>
      <c r="X47" s="114">
        <f>'DADOS BASE PROPOSTA'!$I$78*W47</f>
        <v>0</v>
      </c>
      <c r="Y47" s="114"/>
      <c r="Z47" s="114">
        <f t="shared" si="27"/>
        <v>0</v>
      </c>
      <c r="AB47" s="119">
        <v>427</v>
      </c>
      <c r="AD47" s="42">
        <v>0.56299999999999994</v>
      </c>
      <c r="AE47" s="42">
        <f t="shared" si="29"/>
        <v>240.40099999999998</v>
      </c>
      <c r="AF47" s="123">
        <f t="shared" si="30"/>
        <v>-0.2873021865116302</v>
      </c>
      <c r="AH47" s="42">
        <f t="shared" si="31"/>
        <v>819.17403017882884</v>
      </c>
      <c r="AI47" s="114">
        <f t="shared" si="32"/>
        <v>349787.31088635989</v>
      </c>
      <c r="AK47" s="119">
        <v>0</v>
      </c>
      <c r="AL47" s="114">
        <f>IF($AK$11&gt;0,(AK47/$AK$11)*'DADOS BASE PROPOSTA'!$I$67,0)</f>
        <v>0</v>
      </c>
      <c r="AN47" s="114">
        <v>0</v>
      </c>
      <c r="AO47" s="114">
        <f>(AN47/$AN$11)*'DADOS BASE PROPOSTA'!$I$69</f>
        <v>0</v>
      </c>
      <c r="AQ47" s="114"/>
      <c r="AR47" s="114"/>
      <c r="AS47" s="114"/>
      <c r="AU47" s="114"/>
      <c r="AV47" s="114"/>
      <c r="AW47" s="114"/>
      <c r="AY47" s="114"/>
      <c r="AZ47" s="114"/>
      <c r="BA47" s="114"/>
      <c r="BB47" s="40"/>
    </row>
    <row r="48" spans="1:54" x14ac:dyDescent="0.25">
      <c r="A48" s="40"/>
      <c r="B48" s="2" t="s">
        <v>103</v>
      </c>
      <c r="C48" s="2" t="s">
        <v>108</v>
      </c>
      <c r="D48" s="41" t="s">
        <v>83</v>
      </c>
      <c r="F48" s="104">
        <v>0</v>
      </c>
      <c r="G48" s="109">
        <f t="shared" si="24"/>
        <v>0</v>
      </c>
      <c r="H48" s="114">
        <f>'DADOS BASE PROPOSTA'!$I$23*G48</f>
        <v>0</v>
      </c>
      <c r="I48" s="114">
        <f>IF(D48="P",IF(H48&lt;'DADOS BASE PROPOSTA'!$I$32,IF('DADOS BASE PROPOSTA'!$I$32-H48&gt;'DADOS BASE PROPOSTA'!$I$33,'DADOS BASE PROPOSTA'!$I$33,'DADOS BASE PROPOSTA'!$I$32-H48),0),0)</f>
        <v>0</v>
      </c>
      <c r="J48" s="114">
        <f t="shared" si="25"/>
        <v>0</v>
      </c>
      <c r="L48" s="104">
        <v>1947.6256314128591</v>
      </c>
      <c r="M48" s="114">
        <f>IF(D48="E",'DADOS BASE PROPOSTA'!$I$42,IF(D48="EA",'DADOS BASE PROPOSTA'!$I$43,IF(D48="EC",'DADOS BASE PROPOSTA'!$I$45,IF(D48="ECA",'DADOS BASE PROPOSTA'!$I$44,0))))</f>
        <v>2087467.4094275283</v>
      </c>
      <c r="N48" s="114">
        <f>IF(OR(D48="E",D48="EA",D48="EC",D48="ECA",D48="ECR"),L48*'DADOS BASE PROPOSTA'!$I$47,0)</f>
        <v>1352092.1712040708</v>
      </c>
      <c r="O48" s="114">
        <f t="shared" si="26"/>
        <v>3439559.5806315988</v>
      </c>
      <c r="R48" s="114"/>
      <c r="T48" s="104">
        <v>300.52380107265373</v>
      </c>
      <c r="U48" s="104"/>
      <c r="V48" s="104">
        <f t="shared" si="33"/>
        <v>300.52380107265373</v>
      </c>
      <c r="W48" s="109">
        <f t="shared" si="28"/>
        <v>1.7600916986715374E-3</v>
      </c>
      <c r="X48" s="114">
        <f>'DADOS BASE PROPOSTA'!$I$78*W48</f>
        <v>143391.68264821672</v>
      </c>
      <c r="Y48" s="114"/>
      <c r="Z48" s="114">
        <f t="shared" si="27"/>
        <v>143391.68264821672</v>
      </c>
      <c r="AB48" s="119">
        <v>813.5</v>
      </c>
      <c r="AD48" s="42">
        <v>0.60499999999999998</v>
      </c>
      <c r="AE48" s="42">
        <f t="shared" si="29"/>
        <v>492.16749999999996</v>
      </c>
      <c r="AF48" s="123">
        <f t="shared" si="30"/>
        <v>-0.2138021865116301</v>
      </c>
      <c r="AH48" s="42">
        <f t="shared" si="31"/>
        <v>772.40234607154025</v>
      </c>
      <c r="AI48" s="114">
        <f t="shared" si="32"/>
        <v>628349.30852919794</v>
      </c>
      <c r="AK48" s="119">
        <v>0</v>
      </c>
      <c r="AL48" s="114">
        <f>IF($AK$11&gt;0,(AK48/$AK$11)*'DADOS BASE PROPOSTA'!$I$67,0)</f>
        <v>0</v>
      </c>
      <c r="AN48" s="114">
        <v>96.25</v>
      </c>
      <c r="AO48" s="114">
        <f>(AN48/$AN$11)*'DADOS BASE PROPOSTA'!$I$69</f>
        <v>57255.506936236197</v>
      </c>
      <c r="AQ48" s="114"/>
      <c r="AR48" s="114"/>
      <c r="AS48" s="114"/>
      <c r="AU48" s="114"/>
      <c r="AV48" s="114"/>
      <c r="AW48" s="114"/>
      <c r="AY48" s="114"/>
      <c r="AZ48" s="114"/>
      <c r="BA48" s="114"/>
      <c r="BB48" s="40"/>
    </row>
    <row r="49" spans="1:54" x14ac:dyDescent="0.25">
      <c r="A49" s="40"/>
      <c r="B49" s="2" t="s">
        <v>103</v>
      </c>
      <c r="C49" s="2" t="s">
        <v>109</v>
      </c>
      <c r="D49" s="41" t="s">
        <v>83</v>
      </c>
      <c r="F49" s="104">
        <v>0</v>
      </c>
      <c r="G49" s="109">
        <f t="shared" si="24"/>
        <v>0</v>
      </c>
      <c r="H49" s="114">
        <f>'DADOS BASE PROPOSTA'!$I$23*G49</f>
        <v>0</v>
      </c>
      <c r="I49" s="114">
        <f>IF(D49="P",IF(H49&lt;'DADOS BASE PROPOSTA'!$I$32,IF('DADOS BASE PROPOSTA'!$I$32-H49&gt;'DADOS BASE PROPOSTA'!$I$33,'DADOS BASE PROPOSTA'!$I$33,'DADOS BASE PROPOSTA'!$I$32-H49),0),0)</f>
        <v>0</v>
      </c>
      <c r="J49" s="114">
        <f t="shared" si="25"/>
        <v>0</v>
      </c>
      <c r="L49" s="104">
        <v>948.89332148964922</v>
      </c>
      <c r="M49" s="114">
        <f>IF(D49="E",'DADOS BASE PROPOSTA'!$I$42,IF(D49="EA",'DADOS BASE PROPOSTA'!$I$43,IF(D49="EC",'DADOS BASE PROPOSTA'!$I$45,IF(D49="ECA",'DADOS BASE PROPOSTA'!$I$44,0))))</f>
        <v>2087467.4094275283</v>
      </c>
      <c r="N49" s="114">
        <f>IF(OR(D49="E",D49="EA",D49="EC",D49="ECA",D49="ECR"),L49*'DADOS BASE PROPOSTA'!$I$47,0)</f>
        <v>658746.32711794123</v>
      </c>
      <c r="O49" s="114">
        <f t="shared" si="26"/>
        <v>2746213.7365454696</v>
      </c>
      <c r="R49" s="114"/>
      <c r="T49" s="104">
        <v>0</v>
      </c>
      <c r="U49" s="104"/>
      <c r="V49" s="104">
        <f t="shared" si="33"/>
        <v>0</v>
      </c>
      <c r="W49" s="109">
        <f t="shared" si="28"/>
        <v>0</v>
      </c>
      <c r="X49" s="114">
        <f>'DADOS BASE PROPOSTA'!$I$78*W49</f>
        <v>0</v>
      </c>
      <c r="Y49" s="114"/>
      <c r="Z49" s="114">
        <f t="shared" si="27"/>
        <v>0</v>
      </c>
      <c r="AB49" s="119">
        <v>614</v>
      </c>
      <c r="AD49" s="42">
        <v>0.64400000000000002</v>
      </c>
      <c r="AE49" s="42">
        <f t="shared" si="29"/>
        <v>395.416</v>
      </c>
      <c r="AF49" s="123">
        <f t="shared" si="30"/>
        <v>-0.14555218651163004</v>
      </c>
      <c r="AH49" s="42">
        <f t="shared" si="31"/>
        <v>728.97149654334362</v>
      </c>
      <c r="AI49" s="114">
        <f t="shared" si="32"/>
        <v>447588.49887761299</v>
      </c>
      <c r="AK49" s="119">
        <v>0</v>
      </c>
      <c r="AL49" s="114">
        <f>IF($AK$11&gt;0,(AK49/$AK$11)*'DADOS BASE PROPOSTA'!$I$67,0)</f>
        <v>0</v>
      </c>
      <c r="AN49" s="114">
        <v>0</v>
      </c>
      <c r="AO49" s="114">
        <f>(AN49/$AN$11)*'DADOS BASE PROPOSTA'!$I$69</f>
        <v>0</v>
      </c>
      <c r="AQ49" s="114"/>
      <c r="AR49" s="114"/>
      <c r="AS49" s="114"/>
      <c r="AU49" s="114"/>
      <c r="AV49" s="114"/>
      <c r="AW49" s="114"/>
      <c r="AY49" s="114"/>
      <c r="AZ49" s="114"/>
      <c r="BA49" s="114"/>
      <c r="BB49" s="40"/>
    </row>
    <row r="50" spans="1:54" x14ac:dyDescent="0.25">
      <c r="A50" s="40"/>
      <c r="B50" s="2" t="s">
        <v>103</v>
      </c>
      <c r="C50" s="2" t="s">
        <v>110</v>
      </c>
      <c r="D50" s="41" t="s">
        <v>79</v>
      </c>
      <c r="F50" s="104">
        <v>2222.5300933771291</v>
      </c>
      <c r="G50" s="109">
        <f t="shared" si="24"/>
        <v>1.7986353762629611E-3</v>
      </c>
      <c r="H50" s="114">
        <f>'DADOS BASE PROPOSTA'!$I$23*G50</f>
        <v>4375400.0172736486</v>
      </c>
      <c r="I50" s="114">
        <f>IF(D50="P",IF(H50&lt;'DADOS BASE PROPOSTA'!$I$32,IF('DADOS BASE PROPOSTA'!$I$32-H50&gt;'DADOS BASE PROPOSTA'!$I$33,'DADOS BASE PROPOSTA'!$I$33,'DADOS BASE PROPOSTA'!$I$32-H50),0),0)</f>
        <v>0</v>
      </c>
      <c r="J50" s="114">
        <f t="shared" si="25"/>
        <v>4375400.0172736486</v>
      </c>
      <c r="L50" s="104">
        <v>0</v>
      </c>
      <c r="M50" s="114">
        <f>IF(D50="E",'DADOS BASE PROPOSTA'!$I$42,IF(D50="EA",'DADOS BASE PROPOSTA'!$I$43,IF(D50="EC",'DADOS BASE PROPOSTA'!$I$45,IF(D50="ECA",'DADOS BASE PROPOSTA'!$I$44,0))))</f>
        <v>0</v>
      </c>
      <c r="N50" s="114">
        <f>IF(OR(D50="E",D50="EA",D50="EC",D50="ECA",D50="ECR"),L50*'DADOS BASE PROPOSTA'!$I$47,0)</f>
        <v>0</v>
      </c>
      <c r="O50" s="114">
        <f t="shared" si="26"/>
        <v>0</v>
      </c>
      <c r="R50" s="114"/>
      <c r="T50" s="104">
        <v>120.41402489635379</v>
      </c>
      <c r="U50" s="104"/>
      <c r="V50" s="104">
        <f t="shared" si="33"/>
        <v>120.41402489635379</v>
      </c>
      <c r="W50" s="109">
        <f t="shared" si="28"/>
        <v>7.0523441027708228E-4</v>
      </c>
      <c r="X50" s="114">
        <f>'DADOS BASE PROPOSTA'!$I$78*W50</f>
        <v>57454.250154909249</v>
      </c>
      <c r="Y50" s="114"/>
      <c r="Z50" s="114">
        <f t="shared" si="27"/>
        <v>57454.250154909249</v>
      </c>
      <c r="AB50" s="119">
        <v>857.5</v>
      </c>
      <c r="AD50" s="42">
        <v>0.53100000000000003</v>
      </c>
      <c r="AE50" s="42">
        <f t="shared" si="29"/>
        <v>455.33250000000004</v>
      </c>
      <c r="AF50" s="123">
        <f t="shared" si="30"/>
        <v>-0.34330218651163003</v>
      </c>
      <c r="AH50" s="42">
        <f t="shared" si="31"/>
        <v>854.8095990224773</v>
      </c>
      <c r="AI50" s="114">
        <f t="shared" si="32"/>
        <v>732999.23116177425</v>
      </c>
      <c r="AK50" s="119">
        <v>23</v>
      </c>
      <c r="AL50" s="114">
        <f>IF($AK$11&gt;0,(AK50/$AK$11)*'DADOS BASE PROPOSTA'!$I$67,0)</f>
        <v>147895.03916752854</v>
      </c>
      <c r="AN50" s="114">
        <v>35.75</v>
      </c>
      <c r="AO50" s="114">
        <f>(AN50/$AN$11)*'DADOS BASE PROPOSTA'!$I$69</f>
        <v>21266.331147744873</v>
      </c>
      <c r="AQ50" s="114"/>
      <c r="AR50" s="114"/>
      <c r="AS50" s="114"/>
      <c r="AU50" s="114"/>
      <c r="AV50" s="114"/>
      <c r="AW50" s="114"/>
      <c r="AY50" s="114"/>
      <c r="AZ50" s="114"/>
      <c r="BA50" s="114"/>
      <c r="BB50" s="40"/>
    </row>
    <row r="51" spans="1:54" x14ac:dyDescent="0.25">
      <c r="A51" s="40"/>
      <c r="B51" s="2" t="s">
        <v>103</v>
      </c>
      <c r="C51" s="2" t="s">
        <v>111</v>
      </c>
      <c r="D51" s="41" t="s">
        <v>79</v>
      </c>
      <c r="F51" s="104">
        <v>12085.31104885787</v>
      </c>
      <c r="G51" s="109">
        <f t="shared" si="24"/>
        <v>9.7803256074647672E-3</v>
      </c>
      <c r="H51" s="114">
        <f>'DADOS BASE PROPOSTA'!$I$23*G51</f>
        <v>23791835.408438515</v>
      </c>
      <c r="I51" s="114">
        <f>IF(D51="P",IF(H51&lt;'DADOS BASE PROPOSTA'!$I$32,IF('DADOS BASE PROPOSTA'!$I$32-H51&gt;'DADOS BASE PROPOSTA'!$I$33,'DADOS BASE PROPOSTA'!$I$33,'DADOS BASE PROPOSTA'!$I$32-H51),0),0)</f>
        <v>0</v>
      </c>
      <c r="J51" s="114">
        <f t="shared" si="25"/>
        <v>23791835.408438515</v>
      </c>
      <c r="L51" s="104">
        <v>0</v>
      </c>
      <c r="M51" s="114">
        <f>IF(D51="E",'DADOS BASE PROPOSTA'!$I$42,IF(D51="EA",'DADOS BASE PROPOSTA'!$I$43,IF(D51="EC",'DADOS BASE PROPOSTA'!$I$45,IF(D51="ECA",'DADOS BASE PROPOSTA'!$I$44,0))))</f>
        <v>0</v>
      </c>
      <c r="N51" s="114">
        <f>IF(OR(D51="E",D51="EA",D51="EC",D51="ECA",D51="ECR"),L51*'DADOS BASE PROPOSTA'!$I$47,0)</f>
        <v>0</v>
      </c>
      <c r="O51" s="114">
        <f t="shared" si="26"/>
        <v>0</v>
      </c>
      <c r="R51" s="114"/>
      <c r="T51" s="104">
        <v>1171.737680212105</v>
      </c>
      <c r="U51" s="104"/>
      <c r="V51" s="104">
        <f t="shared" si="33"/>
        <v>1171.737680212105</v>
      </c>
      <c r="W51" s="109">
        <f t="shared" si="28"/>
        <v>6.8625704739551704E-3</v>
      </c>
      <c r="X51" s="114">
        <f>'DADOS BASE PROPOSTA'!$I$78*W51</f>
        <v>559081.96618114924</v>
      </c>
      <c r="Y51" s="114"/>
      <c r="Z51" s="114">
        <f t="shared" si="27"/>
        <v>559081.96618114924</v>
      </c>
      <c r="AB51" s="119">
        <v>6412</v>
      </c>
      <c r="AD51" s="42">
        <v>0.73699999999999999</v>
      </c>
      <c r="AE51" s="42">
        <f t="shared" si="29"/>
        <v>4725.6440000000002</v>
      </c>
      <c r="AF51" s="123">
        <f t="shared" si="30"/>
        <v>1.7197813488369906E-2</v>
      </c>
      <c r="AH51" s="42">
        <f t="shared" si="31"/>
        <v>625.40562459149021</v>
      </c>
      <c r="AI51" s="114">
        <f t="shared" si="32"/>
        <v>4010100.8648806354</v>
      </c>
      <c r="AK51" s="119">
        <v>0</v>
      </c>
      <c r="AL51" s="114">
        <f>IF($AK$11&gt;0,(AK51/$AK$11)*'DADOS BASE PROPOSTA'!$I$67,0)</f>
        <v>0</v>
      </c>
      <c r="AN51" s="114">
        <v>642.375</v>
      </c>
      <c r="AO51" s="114">
        <f>(AN51/$AN$11)*'DADOS BASE PROPOSTA'!$I$69</f>
        <v>382124.7404484647</v>
      </c>
      <c r="AQ51" s="114"/>
      <c r="AR51" s="114"/>
      <c r="AS51" s="114"/>
      <c r="AU51" s="114"/>
      <c r="AV51" s="114"/>
      <c r="AW51" s="114"/>
      <c r="AY51" s="114"/>
      <c r="AZ51" s="114"/>
      <c r="BA51" s="114"/>
      <c r="BB51" s="40"/>
    </row>
    <row r="52" spans="1:54" x14ac:dyDescent="0.25">
      <c r="A52" s="40"/>
      <c r="B52" s="2" t="s">
        <v>103</v>
      </c>
      <c r="C52" s="2" t="s">
        <v>112</v>
      </c>
      <c r="D52" s="41" t="s">
        <v>79</v>
      </c>
      <c r="F52" s="104">
        <v>3761.8086324387182</v>
      </c>
      <c r="G52" s="109">
        <f t="shared" si="24"/>
        <v>3.0443331701999871E-3</v>
      </c>
      <c r="H52" s="114">
        <f>'DADOS BASE PROPOSTA'!$I$23*G52</f>
        <v>7405711.8976249639</v>
      </c>
      <c r="I52" s="114">
        <f>IF(D52="P",IF(H52&lt;'DADOS BASE PROPOSTA'!$I$32,IF('DADOS BASE PROPOSTA'!$I$32-H52&gt;'DADOS BASE PROPOSTA'!$I$33,'DADOS BASE PROPOSTA'!$I$33,'DADOS BASE PROPOSTA'!$I$32-H52),0),0)</f>
        <v>0</v>
      </c>
      <c r="J52" s="114">
        <f t="shared" si="25"/>
        <v>7405711.8976249639</v>
      </c>
      <c r="L52" s="104">
        <v>0</v>
      </c>
      <c r="M52" s="114">
        <f>IF(D52="E",'DADOS BASE PROPOSTA'!$I$42,IF(D52="EA",'DADOS BASE PROPOSTA'!$I$43,IF(D52="EC",'DADOS BASE PROPOSTA'!$I$45,IF(D52="ECA",'DADOS BASE PROPOSTA'!$I$44,0))))</f>
        <v>0</v>
      </c>
      <c r="N52" s="114">
        <f>IF(OR(D52="E",D52="EA",D52="EC",D52="ECA",D52="ECR"),L52*'DADOS BASE PROPOSTA'!$I$47,0)</f>
        <v>0</v>
      </c>
      <c r="O52" s="114">
        <f t="shared" si="26"/>
        <v>0</v>
      </c>
      <c r="R52" s="114"/>
      <c r="T52" s="104">
        <v>0</v>
      </c>
      <c r="U52" s="104">
        <v>61.213500000000003</v>
      </c>
      <c r="V52" s="104">
        <f t="shared" si="33"/>
        <v>195.88320000000002</v>
      </c>
      <c r="W52" s="109">
        <f t="shared" si="28"/>
        <v>1.147238232042278E-3</v>
      </c>
      <c r="X52" s="114">
        <f>'DADOS BASE PROPOSTA'!$I$78*W52</f>
        <v>93463.551140585681</v>
      </c>
      <c r="Y52" s="114"/>
      <c r="Z52" s="114">
        <f t="shared" si="27"/>
        <v>93463.551140585681</v>
      </c>
      <c r="AB52" s="119">
        <v>1816.5</v>
      </c>
      <c r="AD52" s="42">
        <v>0.73699999999999999</v>
      </c>
      <c r="AE52" s="42">
        <f t="shared" si="29"/>
        <v>1338.7604999999999</v>
      </c>
      <c r="AF52" s="123">
        <f t="shared" si="30"/>
        <v>1.7197813488369906E-2</v>
      </c>
      <c r="AH52" s="42">
        <f t="shared" si="31"/>
        <v>625.40562459149021</v>
      </c>
      <c r="AI52" s="114">
        <f t="shared" si="32"/>
        <v>1136049.317070442</v>
      </c>
      <c r="AK52" s="119">
        <v>0</v>
      </c>
      <c r="AL52" s="114">
        <f>IF($AK$11&gt;0,(AK52/$AK$11)*'DADOS BASE PROPOSTA'!$I$67,0)</f>
        <v>0</v>
      </c>
      <c r="AN52" s="114">
        <v>34.5</v>
      </c>
      <c r="AO52" s="114">
        <f>(AN52/$AN$11)*'DADOS BASE PROPOSTA'!$I$69</f>
        <v>20522.753135585961</v>
      </c>
      <c r="AQ52" s="114"/>
      <c r="AR52" s="114"/>
      <c r="AS52" s="114"/>
      <c r="AU52" s="114"/>
      <c r="AV52" s="114"/>
      <c r="AW52" s="114"/>
      <c r="AY52" s="114"/>
      <c r="AZ52" s="114"/>
      <c r="BA52" s="114"/>
      <c r="BB52" s="40"/>
    </row>
    <row r="53" spans="1:54" x14ac:dyDescent="0.25">
      <c r="A53" s="40"/>
      <c r="B53" s="2" t="s">
        <v>103</v>
      </c>
      <c r="C53" s="2" t="s">
        <v>113</v>
      </c>
      <c r="D53" s="41" t="s">
        <v>79</v>
      </c>
      <c r="F53" s="104">
        <v>5736.5361503025742</v>
      </c>
      <c r="G53" s="109">
        <f t="shared" si="24"/>
        <v>4.6424284143066286E-3</v>
      </c>
      <c r="H53" s="114">
        <f>'DADOS BASE PROPOSTA'!$I$23*G53</f>
        <v>11293273.574076088</v>
      </c>
      <c r="I53" s="114">
        <f>IF(D53="P",IF(H53&lt;'DADOS BASE PROPOSTA'!$I$32,IF('DADOS BASE PROPOSTA'!$I$32-H53&gt;'DADOS BASE PROPOSTA'!$I$33,'DADOS BASE PROPOSTA'!$I$33,'DADOS BASE PROPOSTA'!$I$32-H53),0),0)</f>
        <v>0</v>
      </c>
      <c r="J53" s="114">
        <f t="shared" si="25"/>
        <v>11293273.574076088</v>
      </c>
      <c r="L53" s="104">
        <v>0</v>
      </c>
      <c r="M53" s="114">
        <f>IF(D53="E",'DADOS BASE PROPOSTA'!$I$42,IF(D53="EA",'DADOS BASE PROPOSTA'!$I$43,IF(D53="EC",'DADOS BASE PROPOSTA'!$I$45,IF(D53="ECA",'DADOS BASE PROPOSTA'!$I$44,0))))</f>
        <v>0</v>
      </c>
      <c r="N53" s="114">
        <f>IF(OR(D53="E",D53="EA",D53="EC",D53="ECA",D53="ECR"),L53*'DADOS BASE PROPOSTA'!$I$47,0)</f>
        <v>0</v>
      </c>
      <c r="O53" s="114">
        <f t="shared" si="26"/>
        <v>0</v>
      </c>
      <c r="R53" s="114"/>
      <c r="T53" s="104">
        <v>1640.4523296010079</v>
      </c>
      <c r="U53" s="104"/>
      <c r="V53" s="104">
        <f t="shared" si="33"/>
        <v>1640.4523296010079</v>
      </c>
      <c r="W53" s="109">
        <f t="shared" si="28"/>
        <v>9.6077133228428813E-3</v>
      </c>
      <c r="X53" s="114">
        <f>'DADOS BASE PROPOSTA'!$I$78*W53</f>
        <v>782724.09375258686</v>
      </c>
      <c r="Y53" s="114"/>
      <c r="Z53" s="114">
        <f t="shared" si="27"/>
        <v>782724.09375258686</v>
      </c>
      <c r="AB53" s="119">
        <v>1786</v>
      </c>
      <c r="AD53" s="42">
        <v>0.73699999999999999</v>
      </c>
      <c r="AE53" s="42">
        <f t="shared" si="29"/>
        <v>1316.2819999999999</v>
      </c>
      <c r="AF53" s="123">
        <f t="shared" si="30"/>
        <v>1.7197813488369906E-2</v>
      </c>
      <c r="AH53" s="42">
        <f t="shared" si="31"/>
        <v>625.40562459149021</v>
      </c>
      <c r="AI53" s="114">
        <f t="shared" si="32"/>
        <v>1116974.4455204015</v>
      </c>
      <c r="AK53" s="119">
        <v>27</v>
      </c>
      <c r="AL53" s="114">
        <f>IF($AK$11&gt;0,(AK53/$AK$11)*'DADOS BASE PROPOSTA'!$I$67,0)</f>
        <v>173615.91554449001</v>
      </c>
      <c r="AN53" s="114">
        <v>430.125</v>
      </c>
      <c r="AO53" s="114">
        <f>(AN53/$AN$11)*'DADOS BASE PROPOSTA'!$I$69</f>
        <v>255865.1939838815</v>
      </c>
      <c r="AQ53" s="114"/>
      <c r="AR53" s="114"/>
      <c r="AS53" s="114"/>
      <c r="AU53" s="114"/>
      <c r="AV53" s="114"/>
      <c r="AW53" s="114"/>
      <c r="AY53" s="114"/>
      <c r="AZ53" s="114"/>
      <c r="BA53" s="114"/>
      <c r="BB53" s="40"/>
    </row>
    <row r="54" spans="1:54" x14ac:dyDescent="0.25">
      <c r="A54" s="40"/>
      <c r="B54" s="2" t="s">
        <v>103</v>
      </c>
      <c r="C54" s="2" t="s">
        <v>114</v>
      </c>
      <c r="D54" s="41" t="s">
        <v>79</v>
      </c>
      <c r="F54" s="104">
        <v>2138.2227487953019</v>
      </c>
      <c r="G54" s="109">
        <f t="shared" si="24"/>
        <v>1.7304076510701596E-3</v>
      </c>
      <c r="H54" s="114">
        <f>'DADOS BASE PROPOSTA'!$I$23*G54</f>
        <v>4209427.7507838327</v>
      </c>
      <c r="I54" s="114">
        <f>IF(D54="P",IF(H54&lt;'DADOS BASE PROPOSTA'!$I$32,IF('DADOS BASE PROPOSTA'!$I$32-H54&gt;'DADOS BASE PROPOSTA'!$I$33,'DADOS BASE PROPOSTA'!$I$33,'DADOS BASE PROPOSTA'!$I$32-H54),0),0)</f>
        <v>0</v>
      </c>
      <c r="J54" s="114">
        <f t="shared" si="25"/>
        <v>4209427.7507838327</v>
      </c>
      <c r="L54" s="104">
        <v>0</v>
      </c>
      <c r="M54" s="114">
        <f>IF(D54="E",'DADOS BASE PROPOSTA'!$I$42,IF(D54="EA",'DADOS BASE PROPOSTA'!$I$43,IF(D54="EC",'DADOS BASE PROPOSTA'!$I$45,IF(D54="ECA",'DADOS BASE PROPOSTA'!$I$44,0))))</f>
        <v>0</v>
      </c>
      <c r="N54" s="114">
        <f>IF(OR(D54="E",D54="EA",D54="EC",D54="ECA",D54="ECR"),L54*'DADOS BASE PROPOSTA'!$I$47,0)</f>
        <v>0</v>
      </c>
      <c r="O54" s="114">
        <f t="shared" si="26"/>
        <v>0</v>
      </c>
      <c r="R54" s="114"/>
      <c r="T54" s="104">
        <v>158.6189854696602</v>
      </c>
      <c r="U54" s="104"/>
      <c r="V54" s="104">
        <f t="shared" si="33"/>
        <v>158.6189854696602</v>
      </c>
      <c r="W54" s="109">
        <f t="shared" si="28"/>
        <v>9.2899117667340919E-4</v>
      </c>
      <c r="X54" s="114">
        <f>'DADOS BASE PROPOSTA'!$I$78*W54</f>
        <v>75683.334049634694</v>
      </c>
      <c r="Y54" s="114"/>
      <c r="Z54" s="114">
        <f t="shared" si="27"/>
        <v>75683.334049634694</v>
      </c>
      <c r="AB54" s="119">
        <v>824.5</v>
      </c>
      <c r="AD54" s="42">
        <v>0.58799999999999997</v>
      </c>
      <c r="AE54" s="42">
        <f t="shared" si="29"/>
        <v>484.80599999999998</v>
      </c>
      <c r="AF54" s="123">
        <f t="shared" si="30"/>
        <v>-0.24355218651163013</v>
      </c>
      <c r="AH54" s="42">
        <f t="shared" si="31"/>
        <v>791.33374201972856</v>
      </c>
      <c r="AI54" s="114">
        <f t="shared" si="32"/>
        <v>652454.6702952662</v>
      </c>
      <c r="AK54" s="119">
        <v>0</v>
      </c>
      <c r="AL54" s="114">
        <f>IF($AK$11&gt;0,(AK54/$AK$11)*'DADOS BASE PROPOSTA'!$I$67,0)</f>
        <v>0</v>
      </c>
      <c r="AN54" s="114">
        <v>73.375</v>
      </c>
      <c r="AO54" s="114">
        <f>(AN54/$AN$11)*'DADOS BASE PROPOSTA'!$I$69</f>
        <v>43648.029313728119</v>
      </c>
      <c r="AQ54" s="114"/>
      <c r="AR54" s="114"/>
      <c r="AS54" s="114"/>
      <c r="AU54" s="114"/>
      <c r="AV54" s="114"/>
      <c r="AW54" s="114"/>
      <c r="AY54" s="114"/>
      <c r="AZ54" s="114"/>
      <c r="BA54" s="114"/>
      <c r="BB54" s="40"/>
    </row>
    <row r="55" spans="1:54" x14ac:dyDescent="0.25">
      <c r="A55" s="40"/>
      <c r="B55" s="2" t="s">
        <v>103</v>
      </c>
      <c r="C55" s="2" t="s">
        <v>115</v>
      </c>
      <c r="D55" s="41" t="s">
        <v>79</v>
      </c>
      <c r="F55" s="104">
        <v>2787.8205995749122</v>
      </c>
      <c r="G55" s="109">
        <f t="shared" si="24"/>
        <v>2.2561101728214984E-3</v>
      </c>
      <c r="H55" s="114">
        <f>'DADOS BASE PROPOSTA'!$I$23*G55</f>
        <v>5488263.2797116954</v>
      </c>
      <c r="I55" s="114">
        <f>IF(D55="P",IF(H55&lt;'DADOS BASE PROPOSTA'!$I$32,IF('DADOS BASE PROPOSTA'!$I$32-H55&gt;'DADOS BASE PROPOSTA'!$I$33,'DADOS BASE PROPOSTA'!$I$33,'DADOS BASE PROPOSTA'!$I$32-H55),0),0)</f>
        <v>0</v>
      </c>
      <c r="J55" s="114">
        <f t="shared" si="25"/>
        <v>5488263.2797116954</v>
      </c>
      <c r="L55" s="104">
        <v>0</v>
      </c>
      <c r="M55" s="114">
        <f>IF(D55="E",'DADOS BASE PROPOSTA'!$I$42,IF(D55="EA",'DADOS BASE PROPOSTA'!$I$43,IF(D55="EC",'DADOS BASE PROPOSTA'!$I$45,IF(D55="ECA",'DADOS BASE PROPOSTA'!$I$44,0))))</f>
        <v>0</v>
      </c>
      <c r="N55" s="114">
        <f>IF(OR(D55="E",D55="EA",D55="EC",D55="ECA",D55="ECR"),L55*'DADOS BASE PROPOSTA'!$I$47,0)</f>
        <v>0</v>
      </c>
      <c r="O55" s="114">
        <f t="shared" si="26"/>
        <v>0</v>
      </c>
      <c r="R55" s="114"/>
      <c r="T55" s="104">
        <v>135.1696938997604</v>
      </c>
      <c r="U55" s="104"/>
      <c r="V55" s="104">
        <f t="shared" si="33"/>
        <v>135.1696938997604</v>
      </c>
      <c r="W55" s="109">
        <f t="shared" si="28"/>
        <v>7.9165462201585953E-4</v>
      </c>
      <c r="X55" s="114">
        <f>'DADOS BASE PROPOSTA'!$I$78*W55</f>
        <v>64494.758092871511</v>
      </c>
      <c r="Y55" s="114"/>
      <c r="Z55" s="114">
        <f t="shared" si="27"/>
        <v>64494.758092871511</v>
      </c>
      <c r="AB55" s="119">
        <v>1499</v>
      </c>
      <c r="AD55" s="42">
        <v>0.65800000000000003</v>
      </c>
      <c r="AE55" s="42">
        <f t="shared" si="29"/>
        <v>986.3420000000001</v>
      </c>
      <c r="AF55" s="123">
        <f t="shared" si="30"/>
        <v>-0.12105218651163002</v>
      </c>
      <c r="AH55" s="42">
        <f t="shared" si="31"/>
        <v>713.38093517424738</v>
      </c>
      <c r="AI55" s="114">
        <f t="shared" si="32"/>
        <v>1069358.0218261969</v>
      </c>
      <c r="AK55" s="119">
        <v>0</v>
      </c>
      <c r="AL55" s="114">
        <f>IF($AK$11&gt;0,(AK55/$AK$11)*'DADOS BASE PROPOSTA'!$I$67,0)</f>
        <v>0</v>
      </c>
      <c r="AN55" s="114">
        <v>50</v>
      </c>
      <c r="AO55" s="114">
        <f>(AN55/$AN$11)*'DADOS BASE PROPOSTA'!$I$69</f>
        <v>29743.120486356467</v>
      </c>
      <c r="AQ55" s="114"/>
      <c r="AR55" s="114"/>
      <c r="AS55" s="114"/>
      <c r="AU55" s="114"/>
      <c r="AV55" s="114"/>
      <c r="AW55" s="114"/>
      <c r="AY55" s="114"/>
      <c r="AZ55" s="114"/>
      <c r="BA55" s="114"/>
      <c r="BB55" s="40"/>
    </row>
    <row r="56" spans="1:54" x14ac:dyDescent="0.25">
      <c r="A56" s="40"/>
      <c r="B56" s="2" t="s">
        <v>103</v>
      </c>
      <c r="C56" s="2" t="s">
        <v>116</v>
      </c>
      <c r="D56" s="41" t="s">
        <v>79</v>
      </c>
      <c r="F56" s="104">
        <v>1675.640408706262</v>
      </c>
      <c r="G56" s="109">
        <f t="shared" si="24"/>
        <v>1.3560518824810362E-3</v>
      </c>
      <c r="H56" s="114">
        <f>'DADOS BASE PROPOSTA'!$I$23*G56</f>
        <v>3298761.6658352902</v>
      </c>
      <c r="I56" s="114">
        <f>IF(D56="P",IF(H56&lt;'DADOS BASE PROPOSTA'!$I$32,IF('DADOS BASE PROPOSTA'!$I$32-H56&gt;'DADOS BASE PROPOSTA'!$I$33,'DADOS BASE PROPOSTA'!$I$33,'DADOS BASE PROPOSTA'!$I$32-H56),0),0)</f>
        <v>0</v>
      </c>
      <c r="J56" s="114">
        <f t="shared" si="25"/>
        <v>3298761.6658352902</v>
      </c>
      <c r="L56" s="104">
        <v>0</v>
      </c>
      <c r="M56" s="114">
        <f>IF(D56="E",'DADOS BASE PROPOSTA'!$I$42,IF(D56="EA",'DADOS BASE PROPOSTA'!$I$43,IF(D56="EC",'DADOS BASE PROPOSTA'!$I$45,IF(D56="ECA",'DADOS BASE PROPOSTA'!$I$44,0))))</f>
        <v>0</v>
      </c>
      <c r="N56" s="114">
        <f>IF(OR(D56="E",D56="EA",D56="EC",D56="ECA",D56="ECR"),L56*'DADOS BASE PROPOSTA'!$I$47,0)</f>
        <v>0</v>
      </c>
      <c r="O56" s="114">
        <f t="shared" si="26"/>
        <v>0</v>
      </c>
      <c r="R56" s="114"/>
      <c r="T56" s="104">
        <v>63.991770972205501</v>
      </c>
      <c r="U56" s="104"/>
      <c r="V56" s="104">
        <f t="shared" si="33"/>
        <v>63.991770972205501</v>
      </c>
      <c r="W56" s="109">
        <f t="shared" si="28"/>
        <v>3.7478357610763659E-4</v>
      </c>
      <c r="X56" s="114">
        <f>'DADOS BASE PROPOSTA'!$I$78*W56</f>
        <v>30532.981689278993</v>
      </c>
      <c r="Y56" s="114"/>
      <c r="Z56" s="114">
        <f t="shared" si="27"/>
        <v>30532.981689278993</v>
      </c>
      <c r="AB56" s="119">
        <v>738</v>
      </c>
      <c r="AD56" s="42">
        <v>0.64700000000000002</v>
      </c>
      <c r="AE56" s="42">
        <f t="shared" si="29"/>
        <v>477.48599999999999</v>
      </c>
      <c r="AF56" s="123">
        <f t="shared" si="30"/>
        <v>-0.14030218651163004</v>
      </c>
      <c r="AH56" s="42">
        <f t="shared" si="31"/>
        <v>725.63066196425154</v>
      </c>
      <c r="AI56" s="114">
        <f t="shared" si="32"/>
        <v>535515.42852961761</v>
      </c>
      <c r="AK56" s="119">
        <v>0</v>
      </c>
      <c r="AL56" s="114">
        <f>IF($AK$11&gt;0,(AK56/$AK$11)*'DADOS BASE PROPOSTA'!$I$67,0)</f>
        <v>0</v>
      </c>
      <c r="AN56" s="114">
        <v>18.75</v>
      </c>
      <c r="AO56" s="114">
        <f>(AN56/$AN$11)*'DADOS BASE PROPOSTA'!$I$69</f>
        <v>11153.670182383674</v>
      </c>
      <c r="AQ56" s="114"/>
      <c r="AR56" s="114"/>
      <c r="AS56" s="114"/>
      <c r="AU56" s="114"/>
      <c r="AV56" s="114"/>
      <c r="AW56" s="114"/>
      <c r="AY56" s="114"/>
      <c r="AZ56" s="114"/>
      <c r="BA56" s="114"/>
      <c r="BB56" s="40"/>
    </row>
    <row r="57" spans="1:54" x14ac:dyDescent="0.25">
      <c r="A57" s="40"/>
      <c r="B57" s="2" t="s">
        <v>103</v>
      </c>
      <c r="C57" s="2" t="s">
        <v>117</v>
      </c>
      <c r="D57" s="41" t="s">
        <v>79</v>
      </c>
      <c r="F57" s="104">
        <v>1568.8290412570559</v>
      </c>
      <c r="G57" s="109">
        <f t="shared" si="24"/>
        <v>1.2696122411670029E-3</v>
      </c>
      <c r="H57" s="114">
        <f>'DADOS BASE PROPOSTA'!$I$23*G57</f>
        <v>3088486.6912129433</v>
      </c>
      <c r="I57" s="114">
        <f>IF(D57="P",IF(H57&lt;'DADOS BASE PROPOSTA'!$I$32,IF('DADOS BASE PROPOSTA'!$I$32-H57&gt;'DADOS BASE PROPOSTA'!$I$33,'DADOS BASE PROPOSTA'!$I$33,'DADOS BASE PROPOSTA'!$I$32-H57),0),0)</f>
        <v>194047.83959050523</v>
      </c>
      <c r="J57" s="114">
        <f t="shared" si="25"/>
        <v>3282534.5308034485</v>
      </c>
      <c r="L57" s="104">
        <v>0</v>
      </c>
      <c r="M57" s="114">
        <f>IF(D57="E",'DADOS BASE PROPOSTA'!$I$42,IF(D57="EA",'DADOS BASE PROPOSTA'!$I$43,IF(D57="EC",'DADOS BASE PROPOSTA'!$I$45,IF(D57="ECA",'DADOS BASE PROPOSTA'!$I$44,0))))</f>
        <v>0</v>
      </c>
      <c r="N57" s="114">
        <f>IF(OR(D57="E",D57="EA",D57="EC",D57="ECA",D57="ECR"),L57*'DADOS BASE PROPOSTA'!$I$47,0)</f>
        <v>0</v>
      </c>
      <c r="O57" s="114">
        <f t="shared" si="26"/>
        <v>0</v>
      </c>
      <c r="R57" s="114"/>
      <c r="T57" s="104">
        <v>2.1602548697895729</v>
      </c>
      <c r="U57" s="104"/>
      <c r="V57" s="104">
        <f t="shared" si="33"/>
        <v>2.1602548697895729</v>
      </c>
      <c r="W57" s="109">
        <f t="shared" si="28"/>
        <v>1.2652064993721315E-5</v>
      </c>
      <c r="X57" s="114">
        <f>'DADOS BASE PROPOSTA'!$I$78*W57</f>
        <v>1030.7422560958623</v>
      </c>
      <c r="Y57" s="114"/>
      <c r="Z57" s="114">
        <f t="shared" si="27"/>
        <v>1030.7422560958623</v>
      </c>
      <c r="AB57" s="119">
        <v>801</v>
      </c>
      <c r="AD57" s="42">
        <v>0.60899999999999999</v>
      </c>
      <c r="AE57" s="42">
        <f t="shared" si="29"/>
        <v>487.80899999999997</v>
      </c>
      <c r="AF57" s="123">
        <f t="shared" si="30"/>
        <v>-0.2068021865116301</v>
      </c>
      <c r="AH57" s="42">
        <f t="shared" si="31"/>
        <v>767.94789996608415</v>
      </c>
      <c r="AI57" s="114">
        <f t="shared" si="32"/>
        <v>615126.26787283341</v>
      </c>
      <c r="AK57" s="119">
        <v>25.5</v>
      </c>
      <c r="AL57" s="114">
        <f>IF($AK$11&gt;0,(AK57/$AK$11)*'DADOS BASE PROPOSTA'!$I$67,0)</f>
        <v>163970.58690312947</v>
      </c>
      <c r="AN57" s="114">
        <v>5.25</v>
      </c>
      <c r="AO57" s="114">
        <f>(AN57/$AN$11)*'DADOS BASE PROPOSTA'!$I$69</f>
        <v>3123.0276510674289</v>
      </c>
      <c r="AQ57" s="114"/>
      <c r="AR57" s="114"/>
      <c r="AS57" s="114"/>
      <c r="AU57" s="114"/>
      <c r="AV57" s="114"/>
      <c r="AW57" s="114"/>
      <c r="AY57" s="114"/>
      <c r="AZ57" s="114"/>
      <c r="BA57" s="114"/>
      <c r="BB57" s="40"/>
    </row>
    <row r="58" spans="1:54" x14ac:dyDescent="0.25">
      <c r="A58" s="40"/>
      <c r="B58" s="2" t="s">
        <v>103</v>
      </c>
      <c r="C58" s="2" t="s">
        <v>118</v>
      </c>
      <c r="D58" s="41" t="s">
        <v>79</v>
      </c>
      <c r="F58" s="104">
        <v>2270.8972161068982</v>
      </c>
      <c r="G58" s="109">
        <f t="shared" si="24"/>
        <v>1.837777621512665E-3</v>
      </c>
      <c r="H58" s="114">
        <f>'DADOS BASE PROPOSTA'!$I$23*G58</f>
        <v>4470618.3048720602</v>
      </c>
      <c r="I58" s="114">
        <f>IF(D58="P",IF(H58&lt;'DADOS BASE PROPOSTA'!$I$32,IF('DADOS BASE PROPOSTA'!$I$32-H58&gt;'DADOS BASE PROPOSTA'!$I$33,'DADOS BASE PROPOSTA'!$I$33,'DADOS BASE PROPOSTA'!$I$32-H58),0),0)</f>
        <v>0</v>
      </c>
      <c r="J58" s="114">
        <f t="shared" si="25"/>
        <v>4470618.3048720602</v>
      </c>
      <c r="L58" s="104">
        <v>0</v>
      </c>
      <c r="M58" s="114">
        <f>IF(D58="E",'DADOS BASE PROPOSTA'!$I$42,IF(D58="EA",'DADOS BASE PROPOSTA'!$I$43,IF(D58="EC",'DADOS BASE PROPOSTA'!$I$45,IF(D58="ECA",'DADOS BASE PROPOSTA'!$I$44,0))))</f>
        <v>0</v>
      </c>
      <c r="N58" s="114">
        <f>IF(OR(D58="E",D58="EA",D58="EC",D58="ECA",D58="ECR"),L58*'DADOS BASE PROPOSTA'!$I$47,0)</f>
        <v>0</v>
      </c>
      <c r="O58" s="114">
        <f t="shared" si="26"/>
        <v>0</v>
      </c>
      <c r="R58" s="114"/>
      <c r="T58" s="104">
        <v>33.582212616377653</v>
      </c>
      <c r="U58" s="104"/>
      <c r="V58" s="104">
        <f t="shared" si="33"/>
        <v>33.582212616377653</v>
      </c>
      <c r="W58" s="109">
        <f t="shared" si="28"/>
        <v>1.9668250380880536E-4</v>
      </c>
      <c r="X58" s="114">
        <f>'DADOS BASE PROPOSTA'!$I$78*W58</f>
        <v>16023.389684693911</v>
      </c>
      <c r="Y58" s="114"/>
      <c r="Z58" s="114">
        <f t="shared" si="27"/>
        <v>16023.389684693911</v>
      </c>
      <c r="AB58" s="119">
        <v>1095</v>
      </c>
      <c r="AD58" s="42">
        <v>0.61599999999999999</v>
      </c>
      <c r="AE58" s="42">
        <f t="shared" si="29"/>
        <v>674.52</v>
      </c>
      <c r="AF58" s="123">
        <f t="shared" si="30"/>
        <v>-0.19455218651163009</v>
      </c>
      <c r="AH58" s="42">
        <f t="shared" si="31"/>
        <v>760.15261928153609</v>
      </c>
      <c r="AI58" s="114">
        <f t="shared" si="32"/>
        <v>832367.11811328202</v>
      </c>
      <c r="AK58" s="119">
        <v>0</v>
      </c>
      <c r="AL58" s="114">
        <f>IF($AK$11&gt;0,(AK58/$AK$11)*'DADOS BASE PROPOSTA'!$I$67,0)</f>
        <v>0</v>
      </c>
      <c r="AN58" s="114">
        <v>22.375</v>
      </c>
      <c r="AO58" s="114">
        <f>(AN58/$AN$11)*'DADOS BASE PROPOSTA'!$I$69</f>
        <v>13310.046417644518</v>
      </c>
      <c r="AQ58" s="114"/>
      <c r="AR58" s="114"/>
      <c r="AS58" s="114"/>
      <c r="AU58" s="114"/>
      <c r="AV58" s="114"/>
      <c r="AW58" s="114"/>
      <c r="AY58" s="114"/>
      <c r="AZ58" s="114"/>
      <c r="BA58" s="114"/>
      <c r="BB58" s="40"/>
    </row>
    <row r="59" spans="1:54" x14ac:dyDescent="0.25">
      <c r="A59" s="40"/>
      <c r="B59" s="2" t="s">
        <v>103</v>
      </c>
      <c r="C59" s="2" t="s">
        <v>119</v>
      </c>
      <c r="D59" s="41" t="s">
        <v>83</v>
      </c>
      <c r="F59" s="104">
        <v>0</v>
      </c>
      <c r="G59" s="109">
        <f t="shared" si="24"/>
        <v>0</v>
      </c>
      <c r="H59" s="114">
        <f>'DADOS BASE PROPOSTA'!$I$23*G59</f>
        <v>0</v>
      </c>
      <c r="I59" s="114">
        <f>IF(D59="P",IF(H59&lt;'DADOS BASE PROPOSTA'!$I$32,IF('DADOS BASE PROPOSTA'!$I$32-H59&gt;'DADOS BASE PROPOSTA'!$I$33,'DADOS BASE PROPOSTA'!$I$33,'DADOS BASE PROPOSTA'!$I$32-H59),0),0)</f>
        <v>0</v>
      </c>
      <c r="J59" s="114">
        <f t="shared" si="25"/>
        <v>0</v>
      </c>
      <c r="L59" s="104">
        <v>1447.034991214809</v>
      </c>
      <c r="M59" s="114">
        <f>IF(D59="E",'DADOS BASE PROPOSTA'!$I$42,IF(D59="EA",'DADOS BASE PROPOSTA'!$I$43,IF(D59="EC",'DADOS BASE PROPOSTA'!$I$45,IF(D59="ECA",'DADOS BASE PROPOSTA'!$I$44,0))))</f>
        <v>2087467.4094275283</v>
      </c>
      <c r="N59" s="114">
        <f>IF(OR(D59="E",D59="EA",D59="EC",D59="ECA",D59="ECR"),L59*'DADOS BASE PROPOSTA'!$I$47,0)</f>
        <v>1004569.1797866615</v>
      </c>
      <c r="O59" s="114">
        <f t="shared" si="26"/>
        <v>3092036.5892141899</v>
      </c>
      <c r="R59" s="114"/>
      <c r="T59" s="104">
        <v>118.30760492422191</v>
      </c>
      <c r="U59" s="104"/>
      <c r="V59" s="104">
        <f t="shared" si="33"/>
        <v>118.30760492422191</v>
      </c>
      <c r="W59" s="109">
        <f t="shared" si="28"/>
        <v>6.9289764262795708E-4</v>
      </c>
      <c r="X59" s="114">
        <f>'DADOS BASE PROPOSTA'!$I$78*W59</f>
        <v>56449.194638208995</v>
      </c>
      <c r="Y59" s="114"/>
      <c r="Z59" s="114">
        <f t="shared" si="27"/>
        <v>56449.194638208995</v>
      </c>
      <c r="AB59" s="119">
        <v>691.5</v>
      </c>
      <c r="AD59" s="42">
        <v>0.63900000000000001</v>
      </c>
      <c r="AE59" s="42">
        <f t="shared" si="29"/>
        <v>441.86849999999998</v>
      </c>
      <c r="AF59" s="123">
        <f t="shared" si="30"/>
        <v>-0.15430218651163005</v>
      </c>
      <c r="AH59" s="42">
        <f t="shared" si="31"/>
        <v>734.53955417516363</v>
      </c>
      <c r="AI59" s="114">
        <f t="shared" si="32"/>
        <v>507934.10171212564</v>
      </c>
      <c r="AK59" s="119">
        <v>0</v>
      </c>
      <c r="AL59" s="114">
        <f>IF($AK$11&gt;0,(AK59/$AK$11)*'DADOS BASE PROPOSTA'!$I$67,0)</f>
        <v>0</v>
      </c>
      <c r="AN59" s="114">
        <v>39.875</v>
      </c>
      <c r="AO59" s="114">
        <f>(AN59/$AN$11)*'DADOS BASE PROPOSTA'!$I$69</f>
        <v>23720.138587869282</v>
      </c>
      <c r="AQ59" s="114"/>
      <c r="AR59" s="114"/>
      <c r="AS59" s="114"/>
      <c r="AU59" s="114"/>
      <c r="AV59" s="114"/>
      <c r="AW59" s="114"/>
      <c r="AY59" s="114"/>
      <c r="AZ59" s="114"/>
      <c r="BA59" s="114"/>
      <c r="BB59" s="40"/>
    </row>
    <row r="60" spans="1:54" x14ac:dyDescent="0.25">
      <c r="A60" s="40"/>
      <c r="F60" s="104"/>
      <c r="G60" s="109"/>
      <c r="H60" s="114"/>
      <c r="I60" s="114"/>
      <c r="J60" s="114"/>
      <c r="L60" s="104"/>
      <c r="M60" s="114"/>
      <c r="N60" s="114"/>
      <c r="O60" s="114"/>
      <c r="R60" s="114"/>
      <c r="T60" s="104"/>
      <c r="U60" s="104"/>
      <c r="V60" s="104"/>
      <c r="W60" s="109"/>
      <c r="X60" s="114"/>
      <c r="Y60" s="114"/>
      <c r="Z60" s="114"/>
      <c r="AB60" s="119"/>
      <c r="AF60" s="123"/>
      <c r="AI60" s="114"/>
      <c r="AK60" s="119"/>
      <c r="AL60" s="114"/>
      <c r="AN60" s="114"/>
      <c r="AO60" s="114"/>
      <c r="AQ60" s="114"/>
      <c r="AR60" s="114"/>
      <c r="AS60" s="114"/>
      <c r="AU60" s="114"/>
      <c r="AV60" s="114"/>
      <c r="AW60" s="114"/>
      <c r="AY60" s="114"/>
      <c r="AZ60" s="114"/>
      <c r="BA60" s="114"/>
      <c r="BB60" s="40"/>
    </row>
    <row r="61" spans="1:54" x14ac:dyDescent="0.25">
      <c r="A61" s="40"/>
      <c r="B61" s="98" t="s">
        <v>120</v>
      </c>
      <c r="C61" s="98" t="s">
        <v>121</v>
      </c>
      <c r="D61" s="98" t="s">
        <v>74</v>
      </c>
      <c r="E61" s="98"/>
      <c r="F61" s="105">
        <f>SUM(F62:F67)</f>
        <v>7487.9945225651591</v>
      </c>
      <c r="G61" s="110">
        <f>SUM(G62:G67)</f>
        <v>6.0598377883307394E-3</v>
      </c>
      <c r="H61" s="115">
        <f>SUM(H62:H67)</f>
        <v>14741294.824761324</v>
      </c>
      <c r="I61" s="115">
        <f>SUM(I62:I67)</f>
        <v>0</v>
      </c>
      <c r="J61" s="115">
        <f>SUM(J62:J67)</f>
        <v>14741294.824761324</v>
      </c>
      <c r="K61" s="99"/>
      <c r="L61" s="105">
        <f>SUM(L62:L67)</f>
        <v>2395.1317487357665</v>
      </c>
      <c r="M61" s="115">
        <f>SUM(M62:M67)</f>
        <v>5326165.2052648049</v>
      </c>
      <c r="N61" s="115">
        <f>SUM(N62:N67)</f>
        <v>1662762.5115606517</v>
      </c>
      <c r="O61" s="115">
        <f>SUM(O62:O67)</f>
        <v>6988927.7168254573</v>
      </c>
      <c r="P61" s="99"/>
      <c r="Q61" s="100"/>
      <c r="R61" s="115">
        <f>SUM(R62:R67)</f>
        <v>5168106.6602583956</v>
      </c>
      <c r="S61" s="99"/>
      <c r="T61" s="105">
        <f t="shared" ref="T61:Z61" si="34">SUM(T62:T68)</f>
        <v>1336.3757284253234</v>
      </c>
      <c r="U61" s="105">
        <f t="shared" si="34"/>
        <v>150.81256581390329</v>
      </c>
      <c r="V61" s="105">
        <f t="shared" si="34"/>
        <v>1818.9759390298136</v>
      </c>
      <c r="W61" s="110">
        <f t="shared" si="34"/>
        <v>1.0653280834803628E-2</v>
      </c>
      <c r="X61" s="115">
        <f t="shared" si="34"/>
        <v>867904.70393074979</v>
      </c>
      <c r="Y61" s="115">
        <f t="shared" si="34"/>
        <v>220781.30714634148</v>
      </c>
      <c r="Z61" s="115">
        <f t="shared" si="34"/>
        <v>1088686.0110770913</v>
      </c>
      <c r="AA61" s="99"/>
      <c r="AB61" s="120">
        <f>SUM(AB62:AB68)</f>
        <v>6176</v>
      </c>
      <c r="AC61" s="99"/>
      <c r="AD61" s="99"/>
      <c r="AE61" s="99"/>
      <c r="AF61" s="124"/>
      <c r="AG61" s="99"/>
      <c r="AH61" s="99"/>
      <c r="AI61" s="115">
        <f>SUM(AI62:AI68)</f>
        <v>4144546.7447304414</v>
      </c>
      <c r="AJ61" s="99"/>
      <c r="AK61" s="120">
        <f>SUM(AK62:AK68)</f>
        <v>0</v>
      </c>
      <c r="AL61" s="115">
        <f>SUM(AL62:AL67)</f>
        <v>0</v>
      </c>
      <c r="AM61" s="99"/>
      <c r="AN61" s="115">
        <f>SUM(AN62:AN68)</f>
        <v>563.875</v>
      </c>
      <c r="AO61" s="115">
        <f>SUM(AO62:AO68)</f>
        <v>335428.04128488502</v>
      </c>
      <c r="AP61" s="99"/>
      <c r="AQ61" s="115"/>
      <c r="AR61" s="115"/>
      <c r="AS61" s="115">
        <f>SUM(AS62:AS67)</f>
        <v>493505.02769251232</v>
      </c>
      <c r="AT61" s="98"/>
      <c r="AU61" s="115"/>
      <c r="AV61" s="115"/>
      <c r="AW61" s="115">
        <f>SUM(AW62:AW67)</f>
        <v>493505.02769251232</v>
      </c>
      <c r="AX61" s="98"/>
      <c r="AY61" s="115"/>
      <c r="AZ61" s="115"/>
      <c r="BA61" s="115">
        <f>SUM(BA62:BA67)</f>
        <v>493505.02769251232</v>
      </c>
      <c r="BB61" s="40"/>
    </row>
    <row r="62" spans="1:54" x14ac:dyDescent="0.25">
      <c r="A62" s="40"/>
      <c r="B62" s="2" t="s">
        <v>120</v>
      </c>
      <c r="C62" s="2" t="s">
        <v>34</v>
      </c>
      <c r="D62" s="41" t="s">
        <v>75</v>
      </c>
      <c r="F62" s="104">
        <v>0</v>
      </c>
      <c r="G62" s="109">
        <f>F62/$F$11</f>
        <v>0</v>
      </c>
      <c r="H62" s="114">
        <f>'DADOS BASE PROPOSTA'!$I$23*G62</f>
        <v>0</v>
      </c>
      <c r="I62" s="114">
        <f>IF(D62="P",IF(H62&lt;'DADOS BASE PROPOSTA'!$I$32,IF('DADOS BASE PROPOSTA'!$I$32-H62&gt;'DADOS BASE PROPOSTA'!$I$33,'DADOS BASE PROPOSTA'!$I$33,'DADOS BASE PROPOSTA'!$I$32-H62),0),0)</f>
        <v>0</v>
      </c>
      <c r="J62" s="114">
        <f t="shared" ref="J62:J68" si="35">H62+I62</f>
        <v>0</v>
      </c>
      <c r="L62" s="104"/>
      <c r="M62" s="114">
        <f>IF(D62="E",'DADOS BASE PROPOSTA'!$I$42,IF(D62="EA",'DADOS BASE PROPOSTA'!$I$43,IF(D62="EC",'DADOS BASE PROPOSTA'!$I$45,IF(D62="ECA",'DADOS BASE PROPOSTA'!$I$44,0))))</f>
        <v>0</v>
      </c>
      <c r="N62" s="114">
        <f>IF(OR(D62="E",D62="EA",D62="EC",D62="ECA"),L62*'DADOS BASE PROPOSTA'!$I$47,0)</f>
        <v>0</v>
      </c>
      <c r="O62" s="114">
        <f t="shared" ref="O62:O68" si="36">M62+N62</f>
        <v>0</v>
      </c>
      <c r="Q62" s="68">
        <v>5</v>
      </c>
      <c r="R62" s="114">
        <f>IF(D62="R",('DADOS BASE PROPOSTA'!$I$53+('DADOS BASE PROPOSTA'!$I$54*Q62)),0)</f>
        <v>5168106.6602583956</v>
      </c>
      <c r="T62" s="104"/>
      <c r="U62" s="104"/>
      <c r="V62" s="104"/>
      <c r="W62" s="109"/>
      <c r="X62" s="114"/>
      <c r="Y62" s="114">
        <f>'DADOS BASE PROPOSTA'!$I$77/41</f>
        <v>220781.30714634148</v>
      </c>
      <c r="Z62" s="114">
        <f t="shared" ref="Z62:Z68" si="37">X62+Y62</f>
        <v>220781.30714634148</v>
      </c>
      <c r="AB62" s="119"/>
      <c r="AF62" s="123"/>
      <c r="AI62" s="114"/>
      <c r="AK62" s="119"/>
      <c r="AL62" s="114"/>
      <c r="AN62" s="114"/>
      <c r="AO62" s="114"/>
      <c r="AQ62" s="114">
        <f>'DADOS BASE PROPOSTA'!$I$85/41</f>
        <v>368759.61378749995</v>
      </c>
      <c r="AR62" s="114">
        <f>'DADOS BASE PROPOSTA'!$I$86*(Q62/$Q$11)</f>
        <v>124745.41390501235</v>
      </c>
      <c r="AS62" s="114">
        <f>AQ62+AR62</f>
        <v>493505.02769251232</v>
      </c>
      <c r="AU62" s="114">
        <f>'DADOS BASE PROPOSTA'!$I$89/41</f>
        <v>368759.61378749995</v>
      </c>
      <c r="AV62" s="114">
        <f>'DADOS BASE PROPOSTA'!$I$90*(Q62/$Q$11)</f>
        <v>124745.41390501235</v>
      </c>
      <c r="AW62" s="114">
        <f>AU62+AV62</f>
        <v>493505.02769251232</v>
      </c>
      <c r="AY62" s="114">
        <f>'DADOS BASE PROPOSTA'!$I$93/41</f>
        <v>368759.61378749995</v>
      </c>
      <c r="AZ62" s="114">
        <f>'DADOS BASE PROPOSTA'!$I$94*(Q62/$Q$11)</f>
        <v>124745.41390501235</v>
      </c>
      <c r="BA62" s="114">
        <f>AY62+AZ62</f>
        <v>493505.02769251232</v>
      </c>
      <c r="BB62" s="40"/>
    </row>
    <row r="63" spans="1:54" x14ac:dyDescent="0.25">
      <c r="A63" s="40"/>
      <c r="B63" s="2" t="s">
        <v>120</v>
      </c>
      <c r="C63" s="2" t="s">
        <v>122</v>
      </c>
      <c r="D63" s="41" t="s">
        <v>77</v>
      </c>
      <c r="F63" s="104">
        <v>0</v>
      </c>
      <c r="G63" s="109">
        <f>F63/$F$11</f>
        <v>0</v>
      </c>
      <c r="H63" s="114">
        <f>'DADOS BASE PROPOSTA'!$I$23*G63</f>
        <v>0</v>
      </c>
      <c r="I63" s="114">
        <f>IF(D63="P",IF(H63&lt;'DADOS BASE PROPOSTA'!$I$32,IF('DADOS BASE PROPOSTA'!$I$32-H63&gt;'DADOS BASE PROPOSTA'!$I$33,'DADOS BASE PROPOSTA'!$I$33,'DADOS BASE PROPOSTA'!$I$32-H63),0),0)</f>
        <v>0</v>
      </c>
      <c r="J63" s="114">
        <f t="shared" si="35"/>
        <v>0</v>
      </c>
      <c r="L63" s="104">
        <v>100.83586624895619</v>
      </c>
      <c r="M63" s="114">
        <f>IF(D63="E",'DADOS BASE PROPOSTA'!$I$42,IF(D63="EA",'DADOS BASE PROPOSTA'!$I$43,IF(D63="EC",'DADOS BASE PROPOSTA'!$I$45,IF(D63="ECA",'DADOS BASE PROPOSTA'!$I$44,0))))</f>
        <v>1034548.8434370452</v>
      </c>
      <c r="N63" s="114">
        <f>IF(OR(D63="E",D63="EA",D63="EC",D63="ECA",D63="ECR"),L63*'DADOS BASE PROPOSTA'!$I$47,0)</f>
        <v>70002.870743126477</v>
      </c>
      <c r="O63" s="114">
        <f t="shared" si="36"/>
        <v>1104551.7141801717</v>
      </c>
      <c r="R63" s="114"/>
      <c r="T63" s="104">
        <v>0</v>
      </c>
      <c r="U63" s="104"/>
      <c r="V63" s="104">
        <f t="shared" ref="V63:V68" si="38">T63+U63*3.2</f>
        <v>0</v>
      </c>
      <c r="W63" s="109">
        <f t="shared" ref="W63:W68" si="39">V63/$V$11</f>
        <v>0</v>
      </c>
      <c r="X63" s="114">
        <f>'DADOS BASE PROPOSTA'!$I$78*W63</f>
        <v>0</v>
      </c>
      <c r="Y63" s="114"/>
      <c r="Z63" s="114">
        <f t="shared" si="37"/>
        <v>0</v>
      </c>
      <c r="AB63" s="119">
        <v>141.5</v>
      </c>
      <c r="AD63" s="42">
        <v>0.65800000000000003</v>
      </c>
      <c r="AE63" s="42">
        <f t="shared" ref="AE63:AE68" si="40">AB63*AD63</f>
        <v>93.106999999999999</v>
      </c>
      <c r="AF63" s="123">
        <f t="shared" ref="AF63:AF68" si="41">(AD63-$AE$12)*$AF$12</f>
        <v>-0.12105218651163002</v>
      </c>
      <c r="AH63" s="42">
        <f t="shared" ref="AH63:AH68" si="42">$AH$11-(AF63*$AH$11)</f>
        <v>713.38093517424738</v>
      </c>
      <c r="AI63" s="114">
        <f t="shared" ref="AI63:AI68" si="43">AB63*AH63</f>
        <v>100943.402327156</v>
      </c>
      <c r="AK63" s="119">
        <v>0</v>
      </c>
      <c r="AL63" s="114">
        <f>IF($AK$11&gt;0,(AK63/$AK$11)*'DADOS BASE PROPOSTA'!$I$67,0)</f>
        <v>0</v>
      </c>
      <c r="AN63" s="114">
        <v>0</v>
      </c>
      <c r="AO63" s="114">
        <f>(AN63/$AN$11)*'DADOS BASE PROPOSTA'!$I$69</f>
        <v>0</v>
      </c>
      <c r="AQ63" s="114"/>
      <c r="AR63" s="114"/>
      <c r="AS63" s="114"/>
      <c r="AU63" s="114"/>
      <c r="AV63" s="114"/>
      <c r="AW63" s="114"/>
      <c r="AY63" s="114"/>
      <c r="AZ63" s="114"/>
      <c r="BA63" s="114"/>
      <c r="BB63" s="40"/>
    </row>
    <row r="64" spans="1:54" x14ac:dyDescent="0.25">
      <c r="A64" s="40"/>
      <c r="B64" s="2" t="s">
        <v>120</v>
      </c>
      <c r="C64" s="2" t="s">
        <v>123</v>
      </c>
      <c r="D64" s="41" t="s">
        <v>79</v>
      </c>
      <c r="F64" s="104">
        <v>2229.7018884660952</v>
      </c>
      <c r="G64" s="109">
        <f>F64/$F$11</f>
        <v>1.8044393221338232E-3</v>
      </c>
      <c r="H64" s="114">
        <f>'DADOS BASE PROPOSTA'!$I$23*G64</f>
        <v>4389518.823785943</v>
      </c>
      <c r="I64" s="114">
        <f>IF(D64="P",IF(H64&lt;'DADOS BASE PROPOSTA'!$I$32,IF('DADOS BASE PROPOSTA'!$I$32-H64&gt;'DADOS BASE PROPOSTA'!$I$33,'DADOS BASE PROPOSTA'!$I$33,'DADOS BASE PROPOSTA'!$I$32-H64),0),0)</f>
        <v>0</v>
      </c>
      <c r="J64" s="114">
        <f t="shared" si="35"/>
        <v>4389518.823785943</v>
      </c>
      <c r="L64" s="104">
        <v>0</v>
      </c>
      <c r="M64" s="114">
        <f>IF(D64="E",'DADOS BASE PROPOSTA'!$I$42,IF(D64="EA",'DADOS BASE PROPOSTA'!$I$43,IF(D64="EC",'DADOS BASE PROPOSTA'!$I$45,IF(D64="ECA",'DADOS BASE PROPOSTA'!$I$44,0))))</f>
        <v>0</v>
      </c>
      <c r="N64" s="114">
        <f>IF(OR(D64="E",D64="EA",D64="EC",D64="ECA",D64="ECR"),L64*'DADOS BASE PROPOSTA'!$I$47,0)</f>
        <v>0</v>
      </c>
      <c r="O64" s="114">
        <f t="shared" si="36"/>
        <v>0</v>
      </c>
      <c r="R64" s="114"/>
      <c r="T64" s="104">
        <v>173.63683470127799</v>
      </c>
      <c r="U64" s="104"/>
      <c r="V64" s="104">
        <f t="shared" si="38"/>
        <v>173.63683470127799</v>
      </c>
      <c r="W64" s="109">
        <f t="shared" si="39"/>
        <v>1.0169469115274379E-3</v>
      </c>
      <c r="X64" s="114">
        <f>'DADOS BASE PROPOSTA'!$I$78*W64</f>
        <v>82848.938448995716</v>
      </c>
      <c r="Y64" s="114"/>
      <c r="Z64" s="114">
        <f t="shared" si="37"/>
        <v>82848.938448995716</v>
      </c>
      <c r="AB64" s="119">
        <v>1656</v>
      </c>
      <c r="AD64" s="42">
        <v>0.66500000000000004</v>
      </c>
      <c r="AE64" s="42">
        <f t="shared" si="40"/>
        <v>1101.24</v>
      </c>
      <c r="AF64" s="123">
        <f t="shared" si="41"/>
        <v>-0.10880218651163001</v>
      </c>
      <c r="AH64" s="42">
        <f t="shared" si="42"/>
        <v>705.58565448969921</v>
      </c>
      <c r="AI64" s="114">
        <f t="shared" si="43"/>
        <v>1168449.843834942</v>
      </c>
      <c r="AK64" s="119">
        <v>0</v>
      </c>
      <c r="AL64" s="114">
        <f>IF($AK$11&gt;0,(AK64/$AK$11)*'DADOS BASE PROPOSTA'!$I$67,0)</f>
        <v>0</v>
      </c>
      <c r="AN64" s="114">
        <v>54.875</v>
      </c>
      <c r="AO64" s="114">
        <f>(AN64/$AN$11)*'DADOS BASE PROPOSTA'!$I$69</f>
        <v>32643.074733776226</v>
      </c>
      <c r="AQ64" s="114"/>
      <c r="AR64" s="114"/>
      <c r="AS64" s="114"/>
      <c r="AU64" s="114"/>
      <c r="AV64" s="114"/>
      <c r="AW64" s="114"/>
      <c r="AY64" s="114"/>
      <c r="AZ64" s="114"/>
      <c r="BA64" s="114"/>
      <c r="BB64" s="40"/>
    </row>
    <row r="65" spans="1:54" x14ac:dyDescent="0.25">
      <c r="A65" s="40"/>
      <c r="B65" s="2" t="s">
        <v>120</v>
      </c>
      <c r="C65" s="2" t="s">
        <v>124</v>
      </c>
      <c r="D65" s="41" t="s">
        <v>79</v>
      </c>
      <c r="F65" s="104">
        <v>5258.2926340990634</v>
      </c>
      <c r="G65" s="109">
        <f>F65/$F$11</f>
        <v>4.2553984661969167E-3</v>
      </c>
      <c r="H65" s="114">
        <f>'DADOS BASE PROPOSTA'!$I$23*G65</f>
        <v>10351776.000975382</v>
      </c>
      <c r="I65" s="114">
        <f>IF(D65="P",IF(H65&lt;'DADOS BASE PROPOSTA'!$I$32,IF('DADOS BASE PROPOSTA'!$I$32-H65&gt;'DADOS BASE PROPOSTA'!$I$33,'DADOS BASE PROPOSTA'!$I$33,'DADOS BASE PROPOSTA'!$I$32-H65),0),0)</f>
        <v>0</v>
      </c>
      <c r="J65" s="114">
        <f t="shared" si="35"/>
        <v>10351776.000975382</v>
      </c>
      <c r="L65" s="104">
        <v>0</v>
      </c>
      <c r="M65" s="114">
        <f>IF(D65="E",'DADOS BASE PROPOSTA'!$I$42,IF(D65="EA",'DADOS BASE PROPOSTA'!$I$43,IF(D65="EC",'DADOS BASE PROPOSTA'!$I$45,IF(D65="ECA",'DADOS BASE PROPOSTA'!$I$44,0))))</f>
        <v>0</v>
      </c>
      <c r="N65" s="114">
        <f>IF(OR(D65="E",D65="EA",D65="EC",D65="ECA",D65="ECR"),L65*'DADOS BASE PROPOSTA'!$I$47,0)</f>
        <v>0</v>
      </c>
      <c r="O65" s="114">
        <f t="shared" si="36"/>
        <v>0</v>
      </c>
      <c r="R65" s="114"/>
      <c r="T65" s="104">
        <v>537.34701237176125</v>
      </c>
      <c r="U65" s="104"/>
      <c r="V65" s="104">
        <f t="shared" si="38"/>
        <v>537.34701237176125</v>
      </c>
      <c r="W65" s="109">
        <f t="shared" si="39"/>
        <v>3.1471051956807904E-3</v>
      </c>
      <c r="X65" s="114">
        <f>'DADOS BASE PROPOSTA'!$I$78*W65</f>
        <v>256389.31756806621</v>
      </c>
      <c r="Y65" s="114"/>
      <c r="Z65" s="114">
        <f t="shared" si="37"/>
        <v>256389.31756806621</v>
      </c>
      <c r="AB65" s="119">
        <v>2569.5</v>
      </c>
      <c r="AD65" s="42">
        <v>0.73299999999999998</v>
      </c>
      <c r="AE65" s="42">
        <f t="shared" si="40"/>
        <v>1883.4434999999999</v>
      </c>
      <c r="AF65" s="123">
        <f t="shared" si="41"/>
        <v>1.01978134883699E-2</v>
      </c>
      <c r="AH65" s="42">
        <f t="shared" si="42"/>
        <v>629.86007069694631</v>
      </c>
      <c r="AI65" s="114">
        <f t="shared" si="43"/>
        <v>1618425.4516558035</v>
      </c>
      <c r="AK65" s="119">
        <v>0</v>
      </c>
      <c r="AL65" s="114">
        <f>IF($AK$11&gt;0,(AK65/$AK$11)*'DADOS BASE PROPOSTA'!$I$67,0)</f>
        <v>0</v>
      </c>
      <c r="AN65" s="114">
        <v>259.5</v>
      </c>
      <c r="AO65" s="114">
        <f>(AN65/$AN$11)*'DADOS BASE PROPOSTA'!$I$69</f>
        <v>154366.79532419008</v>
      </c>
      <c r="AQ65" s="114"/>
      <c r="AR65" s="114"/>
      <c r="AS65" s="114"/>
      <c r="AU65" s="114"/>
      <c r="AV65" s="114"/>
      <c r="AW65" s="114"/>
      <c r="AY65" s="114"/>
      <c r="AZ65" s="114"/>
      <c r="BA65" s="114"/>
      <c r="BB65" s="40"/>
    </row>
    <row r="66" spans="1:54" x14ac:dyDescent="0.25">
      <c r="A66" s="40"/>
      <c r="B66" s="2" t="s">
        <v>120</v>
      </c>
      <c r="C66" s="2" t="s">
        <v>125</v>
      </c>
      <c r="D66" s="41" t="s">
        <v>126</v>
      </c>
      <c r="F66" s="104">
        <v>0</v>
      </c>
      <c r="G66" s="109">
        <f>F13/$F$11</f>
        <v>0</v>
      </c>
      <c r="H66" s="114">
        <f>'DADOS BASE PROPOSTA'!$I$23*G66</f>
        <v>0</v>
      </c>
      <c r="I66" s="114">
        <f>IF(D66="P",IF(H66&lt;'DADOS BASE PROPOSTA'!$I$32,IF('DADOS BASE PROPOSTA'!$I$32-H66&gt;'DADOS BASE PROPOSTA'!$I$33,'DADOS BASE PROPOSTA'!$I$33,'DADOS BASE PROPOSTA'!$I$32-H66),0),0)</f>
        <v>0</v>
      </c>
      <c r="J66" s="114">
        <f t="shared" si="35"/>
        <v>0</v>
      </c>
      <c r="L66" s="104">
        <v>1429.2495590285009</v>
      </c>
      <c r="M66" s="114">
        <f>IF(D66="E",'DADOS BASE PROPOSTA'!$I$42,IF(D66="EA",'DADOS BASE PROPOSTA'!$I$43,IF(D66="EC",'DADOS BASE PROPOSTA'!$I$45,IF(D66="ECA",'DADOS BASE PROPOSTA'!$I$44,0))))</f>
        <v>2204148.9524002317</v>
      </c>
      <c r="N66" s="114">
        <f>IF(OR(D66="E",D66="EA",D66="EC",D66="ECA",D66="ECR"),L66*'DADOS BASE PROPOSTA'!$I$47,0)</f>
        <v>992222.07198897703</v>
      </c>
      <c r="O66" s="114">
        <f t="shared" si="36"/>
        <v>3196371.0243892088</v>
      </c>
      <c r="R66" s="114"/>
      <c r="T66" s="104">
        <v>257.39350000000002</v>
      </c>
      <c r="U66" s="104">
        <v>3.2873000000000001</v>
      </c>
      <c r="V66" s="104">
        <f t="shared" si="38"/>
        <v>267.91286000000002</v>
      </c>
      <c r="W66" s="109">
        <f t="shared" si="39"/>
        <v>1.569097686007735E-3</v>
      </c>
      <c r="X66" s="114">
        <f>'DADOS BASE PROPOSTA'!$I$78*W66</f>
        <v>127831.72467996526</v>
      </c>
      <c r="Y66" s="114"/>
      <c r="Z66" s="114">
        <f t="shared" si="37"/>
        <v>127831.72467996526</v>
      </c>
      <c r="AB66" s="119">
        <v>599.5</v>
      </c>
      <c r="AD66" s="42">
        <v>0.64</v>
      </c>
      <c r="AE66" s="42">
        <f t="shared" si="40"/>
        <v>383.68</v>
      </c>
      <c r="AF66" s="123">
        <f t="shared" si="41"/>
        <v>-0.15255218651163005</v>
      </c>
      <c r="AH66" s="42">
        <f t="shared" si="42"/>
        <v>733.42594264879961</v>
      </c>
      <c r="AI66" s="114">
        <f t="shared" si="43"/>
        <v>439688.85261795536</v>
      </c>
      <c r="AK66" s="119">
        <v>0</v>
      </c>
      <c r="AL66" s="114">
        <f>IF($AK$11&gt;0,(AK66/$AK$11)*'DADOS BASE PROPOSTA'!$I$67,0)</f>
        <v>0</v>
      </c>
      <c r="AN66" s="114">
        <v>90.25</v>
      </c>
      <c r="AO66" s="114">
        <f>(AN66/$AN$11)*'DADOS BASE PROPOSTA'!$I$69</f>
        <v>53686.332477873417</v>
      </c>
      <c r="AQ66" s="114"/>
      <c r="AR66" s="114"/>
      <c r="AS66" s="114"/>
      <c r="AU66" s="114"/>
      <c r="AV66" s="114"/>
      <c r="AW66" s="114"/>
      <c r="AY66" s="114"/>
      <c r="AZ66" s="114"/>
      <c r="BA66" s="114"/>
      <c r="BB66" s="40"/>
    </row>
    <row r="67" spans="1:54" x14ac:dyDescent="0.25">
      <c r="A67" s="40"/>
      <c r="B67" s="2" t="s">
        <v>120</v>
      </c>
      <c r="C67" s="2" t="s">
        <v>127</v>
      </c>
      <c r="D67" s="41" t="s">
        <v>83</v>
      </c>
      <c r="F67" s="104">
        <v>0</v>
      </c>
      <c r="G67" s="109">
        <f>F67/$F$11</f>
        <v>0</v>
      </c>
      <c r="H67" s="114">
        <f>'DADOS BASE PROPOSTA'!$I$23*G67</f>
        <v>0</v>
      </c>
      <c r="I67" s="114">
        <f>IF(D67="P",IF(H67&lt;'DADOS BASE PROPOSTA'!$I$32,IF('DADOS BASE PROPOSTA'!$I$32-H67&gt;'DADOS BASE PROPOSTA'!$I$33,'DADOS BASE PROPOSTA'!$I$33,'DADOS BASE PROPOSTA'!$I$32-H67),0),0)</f>
        <v>0</v>
      </c>
      <c r="J67" s="114">
        <f t="shared" si="35"/>
        <v>0</v>
      </c>
      <c r="L67" s="104">
        <v>865.04632345830964</v>
      </c>
      <c r="M67" s="114">
        <f>IF(D67="E",'DADOS BASE PROPOSTA'!$I$42,IF(D67="EA",'DADOS BASE PROPOSTA'!$I$43,IF(D67="EC",'DADOS BASE PROPOSTA'!$I$45,IF(D67="ECA",'DADOS BASE PROPOSTA'!$I$44,0))))</f>
        <v>2087467.4094275283</v>
      </c>
      <c r="N67" s="114">
        <f>IF(OR(D67="E",D67="EA",D67="EC",D67="ECA",D67="ECR"),L67*'DADOS BASE PROPOSTA'!$I$47,0)</f>
        <v>600537.5688285483</v>
      </c>
      <c r="O67" s="114">
        <f t="shared" si="36"/>
        <v>2688004.9782560766</v>
      </c>
      <c r="R67" s="114"/>
      <c r="T67" s="104">
        <v>367.99838135228401</v>
      </c>
      <c r="U67" s="104"/>
      <c r="V67" s="104">
        <f t="shared" si="38"/>
        <v>367.99838135228401</v>
      </c>
      <c r="W67" s="109">
        <f t="shared" si="39"/>
        <v>2.1552732057522764E-3</v>
      </c>
      <c r="X67" s="114">
        <f>'DADOS BASE PROPOSTA'!$I$78*W67</f>
        <v>175586.44914506169</v>
      </c>
      <c r="Y67" s="114"/>
      <c r="Z67" s="114">
        <f t="shared" si="37"/>
        <v>175586.44914506169</v>
      </c>
      <c r="AB67" s="119">
        <v>1209.5</v>
      </c>
      <c r="AD67" s="42">
        <v>0.69199999999999995</v>
      </c>
      <c r="AE67" s="42">
        <f t="shared" si="40"/>
        <v>836.97399999999993</v>
      </c>
      <c r="AF67" s="123">
        <f t="shared" si="41"/>
        <v>-6.1552186511630164E-2</v>
      </c>
      <c r="AH67" s="42">
        <f t="shared" si="42"/>
        <v>675.51814327787099</v>
      </c>
      <c r="AI67" s="114">
        <f t="shared" si="43"/>
        <v>817039.19429458492</v>
      </c>
      <c r="AK67" s="119">
        <v>0</v>
      </c>
      <c r="AL67" s="114">
        <f>IF($AK$11&gt;0,(AK67/$AK$11)*'DADOS BASE PROPOSTA'!$I$67,0)</f>
        <v>0</v>
      </c>
      <c r="AN67" s="114">
        <v>119.125</v>
      </c>
      <c r="AO67" s="114">
        <f>(AN67/$AN$11)*'DADOS BASE PROPOSTA'!$I$69</f>
        <v>70862.984558744283</v>
      </c>
      <c r="AQ67" s="114"/>
      <c r="AR67" s="114"/>
      <c r="AS67" s="114"/>
      <c r="AU67" s="114"/>
      <c r="AV67" s="114"/>
      <c r="AW67" s="114"/>
      <c r="AY67" s="114"/>
      <c r="AZ67" s="114"/>
      <c r="BA67" s="114"/>
      <c r="BB67" s="40"/>
    </row>
    <row r="68" spans="1:54" x14ac:dyDescent="0.25">
      <c r="A68" s="40"/>
      <c r="B68" s="2" t="s">
        <v>120</v>
      </c>
      <c r="C68" s="2" t="s">
        <v>128</v>
      </c>
      <c r="D68" s="41" t="s">
        <v>129</v>
      </c>
      <c r="F68" s="104">
        <v>0</v>
      </c>
      <c r="G68" s="109">
        <f>F68/$F$11</f>
        <v>0</v>
      </c>
      <c r="H68" s="114">
        <f>'DADOS BASE PROPOSTA'!$I$23*G68</f>
        <v>0</v>
      </c>
      <c r="I68" s="114">
        <f>IF(D68="P",IF(H68&lt;'DADOS BASE PROPOSTA'!$I$32,IF('DADOS BASE PROPOSTA'!$I$32-H68&gt;'DADOS BASE PROPOSTA'!$I$33,'DADOS BASE PROPOSTA'!$I$33,'DADOS BASE PROPOSTA'!$I$32-H68),0),0)</f>
        <v>0</v>
      </c>
      <c r="J68" s="114">
        <f t="shared" si="35"/>
        <v>0</v>
      </c>
      <c r="L68" s="104">
        <v>0</v>
      </c>
      <c r="M68" s="114">
        <f>IF(D68="E",'DADOS BASE PROPOSTA'!$I$42,IF(D68="EA",'DADOS BASE PROPOSTA'!$I$43,IF(D68="EC",'DADOS BASE PROPOSTA'!$I$45,IF(D68="ECA",'DADOS BASE PROPOSTA'!$I$44,0))))</f>
        <v>0</v>
      </c>
      <c r="N68" s="114">
        <f>IF(OR(D68="E",D68="EA",D68="EC",D68="ECA",D68="ECR"),L68*'DADOS BASE PROPOSTA'!$I$47,0)</f>
        <v>0</v>
      </c>
      <c r="O68" s="114">
        <f t="shared" si="36"/>
        <v>0</v>
      </c>
      <c r="R68" s="114"/>
      <c r="T68" s="104">
        <v>0</v>
      </c>
      <c r="U68" s="104">
        <v>147.5252658139033</v>
      </c>
      <c r="V68" s="104">
        <f t="shared" si="38"/>
        <v>472.08085060449059</v>
      </c>
      <c r="W68" s="109">
        <f t="shared" si="39"/>
        <v>2.7648578358353882E-3</v>
      </c>
      <c r="X68" s="114">
        <f>'DADOS BASE PROPOSTA'!$I$78*W68</f>
        <v>225248.27408866095</v>
      </c>
      <c r="Y68" s="114"/>
      <c r="Z68" s="114">
        <f t="shared" si="37"/>
        <v>225248.27408866095</v>
      </c>
      <c r="AB68" s="119">
        <v>0</v>
      </c>
      <c r="AD68" s="42">
        <v>0.626</v>
      </c>
      <c r="AE68" s="42">
        <f t="shared" si="40"/>
        <v>0</v>
      </c>
      <c r="AF68" s="123">
        <f t="shared" si="41"/>
        <v>-0.17705218651163007</v>
      </c>
      <c r="AH68" s="42">
        <f t="shared" si="42"/>
        <v>749.01650401789584</v>
      </c>
      <c r="AI68" s="114">
        <f t="shared" si="43"/>
        <v>0</v>
      </c>
      <c r="AK68" s="119">
        <v>0</v>
      </c>
      <c r="AL68" s="114">
        <f>IF($AK$11&gt;0,(AK68/$AK$11)*'DADOS BASE PROPOSTA'!$I$67,0)</f>
        <v>0</v>
      </c>
      <c r="AN68" s="114">
        <v>40.125</v>
      </c>
      <c r="AO68" s="114">
        <f>(AN68/$AN$11)*'DADOS BASE PROPOSTA'!$I$69</f>
        <v>23868.854190301063</v>
      </c>
      <c r="AQ68" s="114"/>
      <c r="AR68" s="114"/>
      <c r="AS68" s="114"/>
      <c r="AU68" s="114"/>
      <c r="AV68" s="114"/>
      <c r="AW68" s="114"/>
      <c r="AY68" s="114"/>
      <c r="AZ68" s="114"/>
      <c r="BA68" s="114"/>
      <c r="BB68" s="40"/>
    </row>
    <row r="69" spans="1:54" x14ac:dyDescent="0.25">
      <c r="A69" s="40"/>
      <c r="F69" s="104"/>
      <c r="G69" s="109"/>
      <c r="H69" s="114"/>
      <c r="I69" s="114"/>
      <c r="J69" s="114"/>
      <c r="L69" s="104"/>
      <c r="M69" s="114"/>
      <c r="N69" s="114"/>
      <c r="O69" s="114"/>
      <c r="R69" s="114"/>
      <c r="T69" s="104"/>
      <c r="U69" s="104"/>
      <c r="V69" s="104"/>
      <c r="W69" s="109"/>
      <c r="X69" s="114"/>
      <c r="Y69" s="114"/>
      <c r="Z69" s="114"/>
      <c r="AB69" s="119"/>
      <c r="AF69" s="123"/>
      <c r="AI69" s="114"/>
      <c r="AK69" s="119"/>
      <c r="AL69" s="114"/>
      <c r="AN69" s="114"/>
      <c r="AO69" s="114"/>
      <c r="AQ69" s="114"/>
      <c r="AR69" s="114"/>
      <c r="AS69" s="114"/>
      <c r="AU69" s="114"/>
      <c r="AV69" s="114"/>
      <c r="AW69" s="114"/>
      <c r="AY69" s="114"/>
      <c r="AZ69" s="114"/>
      <c r="BA69" s="114"/>
      <c r="BB69" s="40"/>
    </row>
    <row r="70" spans="1:54" x14ac:dyDescent="0.25">
      <c r="A70" s="40"/>
      <c r="B70" s="98" t="s">
        <v>130</v>
      </c>
      <c r="C70" s="98" t="s">
        <v>131</v>
      </c>
      <c r="D70" s="98" t="s">
        <v>74</v>
      </c>
      <c r="E70" s="98"/>
      <c r="F70" s="105">
        <f>SUM(F71:F85)</f>
        <v>30495.070303450095</v>
      </c>
      <c r="G70" s="110">
        <f>SUM(G71:G85)</f>
        <v>2.467886145292535E-2</v>
      </c>
      <c r="H70" s="115">
        <f>SUM(H71:H85)</f>
        <v>60034341.730659299</v>
      </c>
      <c r="I70" s="115">
        <f>SUM(I71:I85)</f>
        <v>0</v>
      </c>
      <c r="J70" s="115">
        <f>SUM(J71:J85)</f>
        <v>60034341.730659299</v>
      </c>
      <c r="K70" s="99"/>
      <c r="L70" s="105">
        <f>SUM(L71:L85)</f>
        <v>2443.1097000492286</v>
      </c>
      <c r="M70" s="115">
        <f>SUM(M71:M85)</f>
        <v>8816595.8096009269</v>
      </c>
      <c r="N70" s="115">
        <f>SUM(N71:N85)</f>
        <v>1696070.048345472</v>
      </c>
      <c r="O70" s="115">
        <f>SUM(O71:O85)</f>
        <v>10512665.8579464</v>
      </c>
      <c r="P70" s="99"/>
      <c r="Q70" s="100"/>
      <c r="R70" s="115">
        <f>SUM(R71:R85)</f>
        <v>6691587.1542585474</v>
      </c>
      <c r="S70" s="99"/>
      <c r="T70" s="105">
        <f t="shared" ref="T70:Z70" si="44">SUM(T71:T85)</f>
        <v>1061.7234331358293</v>
      </c>
      <c r="U70" s="105">
        <f t="shared" si="44"/>
        <v>43.258887550714462</v>
      </c>
      <c r="V70" s="105">
        <f t="shared" si="44"/>
        <v>1200.1518732981153</v>
      </c>
      <c r="W70" s="110">
        <f t="shared" si="44"/>
        <v>7.0289851978360476E-3</v>
      </c>
      <c r="X70" s="115">
        <f t="shared" si="44"/>
        <v>572639.49121960497</v>
      </c>
      <c r="Y70" s="115">
        <f t="shared" si="44"/>
        <v>220781.30714634148</v>
      </c>
      <c r="Z70" s="115">
        <f t="shared" si="44"/>
        <v>793420.79836594639</v>
      </c>
      <c r="AA70" s="99"/>
      <c r="AB70" s="120">
        <f>SUM(AB71:AB85)</f>
        <v>11264.5</v>
      </c>
      <c r="AC70" s="99"/>
      <c r="AD70" s="99"/>
      <c r="AE70" s="99"/>
      <c r="AF70" s="124"/>
      <c r="AG70" s="99"/>
      <c r="AH70" s="99"/>
      <c r="AI70" s="115">
        <f>SUM(AI71:AI85)</f>
        <v>8167476.6887580361</v>
      </c>
      <c r="AJ70" s="99"/>
      <c r="AK70" s="120">
        <f>SUM(AK71:AK85)</f>
        <v>711</v>
      </c>
      <c r="AL70" s="115">
        <f>SUM(AL71:AL85)</f>
        <v>4571885.7760049039</v>
      </c>
      <c r="AM70" s="99"/>
      <c r="AN70" s="115">
        <f>SUM(AN71:AN85)</f>
        <v>541.875</v>
      </c>
      <c r="AO70" s="115">
        <f>SUM(AO71:AO85)</f>
        <v>322341.06827088818</v>
      </c>
      <c r="AP70" s="99"/>
      <c r="AQ70" s="115"/>
      <c r="AR70" s="115"/>
      <c r="AS70" s="115">
        <f>SUM(AS71:AS85)</f>
        <v>718046.77272153459</v>
      </c>
      <c r="AT70" s="98"/>
      <c r="AU70" s="115"/>
      <c r="AV70" s="115"/>
      <c r="AW70" s="115">
        <f>SUM(AW71:AW85)</f>
        <v>718046.77272153459</v>
      </c>
      <c r="AX70" s="98"/>
      <c r="AY70" s="115"/>
      <c r="AZ70" s="115"/>
      <c r="BA70" s="115">
        <f>SUM(BA71:BA85)</f>
        <v>718046.77272153459</v>
      </c>
      <c r="BB70" s="40"/>
    </row>
    <row r="71" spans="1:54" x14ac:dyDescent="0.25">
      <c r="A71" s="40"/>
      <c r="B71" s="2" t="s">
        <v>130</v>
      </c>
      <c r="C71" s="2" t="s">
        <v>34</v>
      </c>
      <c r="D71" s="41" t="s">
        <v>75</v>
      </c>
      <c r="F71" s="104">
        <v>0</v>
      </c>
      <c r="G71" s="109">
        <f>F71/$F$11</f>
        <v>0</v>
      </c>
      <c r="H71" s="114">
        <f>'DADOS BASE PROPOSTA'!$I$23*G71</f>
        <v>0</v>
      </c>
      <c r="I71" s="114">
        <f>IF(D71="P",IF(H71&lt;'DADOS BASE PROPOSTA'!$I$32,IF('DADOS BASE PROPOSTA'!$I$32-H71&gt;'DADOS BASE PROPOSTA'!$I$33,'DADOS BASE PROPOSTA'!$I$33,'DADOS BASE PROPOSTA'!$I$32-H71),0),0)</f>
        <v>0</v>
      </c>
      <c r="J71" s="114">
        <f t="shared" ref="J71:J85" si="45">H71+I71</f>
        <v>0</v>
      </c>
      <c r="L71" s="104"/>
      <c r="M71" s="114">
        <f>IF(D71="E",'DADOS BASE PROPOSTA'!$I$42,IF(D71="EA",'DADOS BASE PROPOSTA'!$I$43,IF(D71="EC",'DADOS BASE PROPOSTA'!$I$45,IF(D71="ECA",'DADOS BASE PROPOSTA'!$I$44,0))))</f>
        <v>0</v>
      </c>
      <c r="N71" s="114">
        <f>IF(OR(D71="E",D71="EA",D71="EC",D71="ECA"),L71*'DADOS BASE PROPOSTA'!$I$47,0)</f>
        <v>0</v>
      </c>
      <c r="O71" s="114">
        <f t="shared" ref="O71:O85" si="46">M71+N71</f>
        <v>0</v>
      </c>
      <c r="Q71" s="68">
        <v>14</v>
      </c>
      <c r="R71" s="114">
        <f>IF(D71="R",('DADOS BASE PROPOSTA'!$I$53+('DADOS BASE PROPOSTA'!$I$54*Q71)),0)</f>
        <v>6691587.1542585474</v>
      </c>
      <c r="T71" s="104"/>
      <c r="U71" s="104"/>
      <c r="V71" s="104"/>
      <c r="W71" s="109"/>
      <c r="X71" s="114"/>
      <c r="Y71" s="114">
        <f>'DADOS BASE PROPOSTA'!$I$77/41</f>
        <v>220781.30714634148</v>
      </c>
      <c r="Z71" s="114">
        <f t="shared" ref="Z71:Z85" si="47">X71+Y71</f>
        <v>220781.30714634148</v>
      </c>
      <c r="AB71" s="119"/>
      <c r="AF71" s="123"/>
      <c r="AI71" s="114"/>
      <c r="AK71" s="119"/>
      <c r="AL71" s="114"/>
      <c r="AN71" s="114"/>
      <c r="AO71" s="114"/>
      <c r="AQ71" s="114">
        <f>'DADOS BASE PROPOSTA'!$I$85/41</f>
        <v>368759.61378749995</v>
      </c>
      <c r="AR71" s="114">
        <f>'DADOS BASE PROPOSTA'!$I$86*(Q71/$Q$11)</f>
        <v>349287.15893403458</v>
      </c>
      <c r="AS71" s="114">
        <f>AQ71+AR71</f>
        <v>718046.77272153459</v>
      </c>
      <c r="AU71" s="114">
        <f>'DADOS BASE PROPOSTA'!$I$89/41</f>
        <v>368759.61378749995</v>
      </c>
      <c r="AV71" s="114">
        <f>'DADOS BASE PROPOSTA'!$I$90*(Q71/$Q$11)</f>
        <v>349287.15893403458</v>
      </c>
      <c r="AW71" s="114">
        <f>AU71+AV71</f>
        <v>718046.77272153459</v>
      </c>
      <c r="AY71" s="114">
        <f>'DADOS BASE PROPOSTA'!$I$93/41</f>
        <v>368759.61378749995</v>
      </c>
      <c r="AZ71" s="114">
        <f>'DADOS BASE PROPOSTA'!$I$94*(Q71/$Q$11)</f>
        <v>349287.15893403458</v>
      </c>
      <c r="BA71" s="114">
        <f>AY71+AZ71</f>
        <v>718046.77272153459</v>
      </c>
      <c r="BB71" s="40"/>
    </row>
    <row r="72" spans="1:54" x14ac:dyDescent="0.25">
      <c r="A72" s="40"/>
      <c r="B72" s="2" t="s">
        <v>130</v>
      </c>
      <c r="C72" s="2" t="s">
        <v>132</v>
      </c>
      <c r="D72" s="41" t="s">
        <v>126</v>
      </c>
      <c r="F72" s="104">
        <v>0</v>
      </c>
      <c r="G72" s="109">
        <f>F13/$F$11</f>
        <v>0</v>
      </c>
      <c r="H72" s="114">
        <f>'DADOS BASE PROPOSTA'!$I$23*G72</f>
        <v>0</v>
      </c>
      <c r="I72" s="114">
        <f>IF(D72="P",IF(H72&lt;'DADOS BASE PROPOSTA'!$I$32,IF('DADOS BASE PROPOSTA'!$I$32-H72&gt;'DADOS BASE PROPOSTA'!$I$33,'DADOS BASE PROPOSTA'!$I$33,'DADOS BASE PROPOSTA'!$I$32-H72),0),0)</f>
        <v>0</v>
      </c>
      <c r="J72" s="114">
        <f t="shared" si="45"/>
        <v>0</v>
      </c>
      <c r="L72" s="104">
        <v>134.5295437388335</v>
      </c>
      <c r="M72" s="114">
        <f>IF(D72="E",'DADOS BASE PROPOSTA'!$I$42,IF(D72="EA",'DADOS BASE PROPOSTA'!$I$43,IF(D72="EC",'DADOS BASE PROPOSTA'!$I$45,IF(D72="ECA",'DADOS BASE PROPOSTA'!$I$44,0))))</f>
        <v>2204148.9524002317</v>
      </c>
      <c r="N72" s="114">
        <f>IF(OR(D72="E",D72="EA",D72="EC",D72="ECA",D72="ECR"),L72*'DADOS BASE PROPOSTA'!$I$47,0)</f>
        <v>93393.894571504468</v>
      </c>
      <c r="O72" s="114">
        <f t="shared" si="46"/>
        <v>2297542.8469717363</v>
      </c>
      <c r="R72" s="114"/>
      <c r="T72" s="104">
        <v>0</v>
      </c>
      <c r="U72" s="104">
        <v>3.562487550714458</v>
      </c>
      <c r="V72" s="104">
        <f t="shared" ref="V72:V85" si="48">T72+U72*3.2</f>
        <v>11.399960162286266</v>
      </c>
      <c r="W72" s="109">
        <f t="shared" ref="W72:W85" si="49">V72/$V$11</f>
        <v>6.6766675967789465E-5</v>
      </c>
      <c r="X72" s="114">
        <f>'DADOS BASE PROPOSTA'!$I$78*W72</f>
        <v>5439.3677437803854</v>
      </c>
      <c r="Y72" s="114"/>
      <c r="Z72" s="114">
        <f t="shared" si="47"/>
        <v>5439.3677437803854</v>
      </c>
      <c r="AB72" s="119">
        <v>241.5</v>
      </c>
      <c r="AD72" s="42">
        <v>0.68300000000000005</v>
      </c>
      <c r="AE72" s="42">
        <f t="shared" ref="AE72:AE85" si="50">AB72*AD72</f>
        <v>164.94450000000001</v>
      </c>
      <c r="AF72" s="123">
        <f t="shared" ref="AF72:AF85" si="51">(AD72-$AE$12)*$AF$12</f>
        <v>-7.7302186511629983E-2</v>
      </c>
      <c r="AH72" s="42">
        <f t="shared" ref="AH72:AH85" si="52">$AH$11-(AF72*$AH$11)</f>
        <v>685.54064701514699</v>
      </c>
      <c r="AI72" s="114">
        <f t="shared" ref="AI72:AI85" si="53">AB72*AH72</f>
        <v>165558.06625415801</v>
      </c>
      <c r="AK72" s="119">
        <v>0</v>
      </c>
      <c r="AL72" s="114">
        <f>IF($AK$11&gt;0,(AK72/$AK$11)*'DADOS BASE PROPOSTA'!$I$67,0)</f>
        <v>0</v>
      </c>
      <c r="AN72" s="114">
        <v>6.125</v>
      </c>
      <c r="AO72" s="114">
        <f>(AN72/$AN$11)*'DADOS BASE PROPOSTA'!$I$69</f>
        <v>3643.532259578667</v>
      </c>
      <c r="AQ72" s="114"/>
      <c r="AR72" s="114"/>
      <c r="AS72" s="114"/>
      <c r="AU72" s="114"/>
      <c r="AV72" s="114"/>
      <c r="AW72" s="114"/>
      <c r="AY72" s="114"/>
      <c r="AZ72" s="114"/>
      <c r="BA72" s="114"/>
      <c r="BB72" s="40"/>
    </row>
    <row r="73" spans="1:54" x14ac:dyDescent="0.25">
      <c r="A73" s="40"/>
      <c r="B73" s="2" t="s">
        <v>130</v>
      </c>
      <c r="C73" s="2" t="s">
        <v>133</v>
      </c>
      <c r="D73" s="41" t="s">
        <v>79</v>
      </c>
      <c r="F73" s="104">
        <v>1743.44133178019</v>
      </c>
      <c r="G73" s="109">
        <f>F73/$F$11</f>
        <v>1.4109213932010235E-3</v>
      </c>
      <c r="H73" s="114">
        <f>'DADOS BASE PROPOSTA'!$I$23*G73</f>
        <v>3432238.4456876009</v>
      </c>
      <c r="I73" s="114">
        <f>IF(D73="P",IF(H73&lt;'DADOS BASE PROPOSTA'!$I$32,IF('DADOS BASE PROPOSTA'!$I$32-H73&gt;'DADOS BASE PROPOSTA'!$I$33,'DADOS BASE PROPOSTA'!$I$33,'DADOS BASE PROPOSTA'!$I$32-H73),0),0)</f>
        <v>0</v>
      </c>
      <c r="J73" s="114">
        <f t="shared" si="45"/>
        <v>3432238.4456876009</v>
      </c>
      <c r="L73" s="104">
        <v>0</v>
      </c>
      <c r="M73" s="114">
        <f>IF(D73="E",'DADOS BASE PROPOSTA'!$I$42,IF(D73="EA",'DADOS BASE PROPOSTA'!$I$43,IF(D73="EC",'DADOS BASE PROPOSTA'!$I$45,IF(D73="ECA",'DADOS BASE PROPOSTA'!$I$44,0))))</f>
        <v>0</v>
      </c>
      <c r="N73" s="114">
        <f>IF(OR(D73="E",D73="EA",D73="EC",D73="ECA",D73="ECR"),L73*'DADOS BASE PROPOSTA'!$I$47,0)</f>
        <v>0</v>
      </c>
      <c r="O73" s="114">
        <f t="shared" si="46"/>
        <v>0</v>
      </c>
      <c r="R73" s="114"/>
      <c r="T73" s="104">
        <v>32.722848360655739</v>
      </c>
      <c r="U73" s="104"/>
      <c r="V73" s="104">
        <f t="shared" si="48"/>
        <v>32.722848360655739</v>
      </c>
      <c r="W73" s="109">
        <f t="shared" si="49"/>
        <v>1.916494252731538E-4</v>
      </c>
      <c r="X73" s="114">
        <f>'DADOS BASE PROPOSTA'!$I$78*W73</f>
        <v>15613.353320865584</v>
      </c>
      <c r="Y73" s="114"/>
      <c r="Z73" s="114">
        <f t="shared" si="47"/>
        <v>15613.353320865584</v>
      </c>
      <c r="AB73" s="119">
        <v>774.5</v>
      </c>
      <c r="AD73" s="42">
        <v>0.63300000000000001</v>
      </c>
      <c r="AE73" s="42">
        <f t="shared" si="50"/>
        <v>490.25850000000003</v>
      </c>
      <c r="AF73" s="123">
        <f t="shared" si="51"/>
        <v>-0.16480218651163006</v>
      </c>
      <c r="AH73" s="42">
        <f t="shared" si="52"/>
        <v>741.22122333334778</v>
      </c>
      <c r="AI73" s="114">
        <f t="shared" si="53"/>
        <v>574075.83747167781</v>
      </c>
      <c r="AK73" s="119">
        <v>0</v>
      </c>
      <c r="AL73" s="114">
        <f>IF($AK$11&gt;0,(AK73/$AK$11)*'DADOS BASE PROPOSTA'!$I$67,0)</f>
        <v>0</v>
      </c>
      <c r="AN73" s="114">
        <v>8.75</v>
      </c>
      <c r="AO73" s="114">
        <f>(AN73/$AN$11)*'DADOS BASE PROPOSTA'!$I$69</f>
        <v>5205.0460851123817</v>
      </c>
      <c r="AQ73" s="114"/>
      <c r="AR73" s="114"/>
      <c r="AS73" s="114"/>
      <c r="AU73" s="114"/>
      <c r="AV73" s="114"/>
      <c r="AW73" s="114"/>
      <c r="AY73" s="114"/>
      <c r="AZ73" s="114"/>
      <c r="BA73" s="114"/>
      <c r="BB73" s="40"/>
    </row>
    <row r="74" spans="1:54" x14ac:dyDescent="0.25">
      <c r="A74" s="40"/>
      <c r="B74" s="2" t="s">
        <v>130</v>
      </c>
      <c r="C74" s="2" t="s">
        <v>134</v>
      </c>
      <c r="D74" s="41" t="s">
        <v>79</v>
      </c>
      <c r="F74" s="104">
        <v>4654.4803040974839</v>
      </c>
      <c r="G74" s="109">
        <f>F74/$F$11</f>
        <v>3.7667489668714101E-3</v>
      </c>
      <c r="H74" s="114">
        <f>'DADOS BASE PROPOSTA'!$I$23*G74</f>
        <v>9163076.4702056721</v>
      </c>
      <c r="I74" s="114">
        <f>IF(D74="P",IF(H74&lt;'DADOS BASE PROPOSTA'!$I$32,IF('DADOS BASE PROPOSTA'!$I$32-H74&gt;'DADOS BASE PROPOSTA'!$I$33,'DADOS BASE PROPOSTA'!$I$33,'DADOS BASE PROPOSTA'!$I$32-H74),0),0)</f>
        <v>0</v>
      </c>
      <c r="J74" s="114">
        <f t="shared" si="45"/>
        <v>9163076.4702056721</v>
      </c>
      <c r="L74" s="104">
        <v>0</v>
      </c>
      <c r="M74" s="114">
        <f>IF(D74="E",'DADOS BASE PROPOSTA'!$I$42,IF(D74="EA",'DADOS BASE PROPOSTA'!$I$43,IF(D74="EC",'DADOS BASE PROPOSTA'!$I$45,IF(D74="ECA",'DADOS BASE PROPOSTA'!$I$44,0))))</f>
        <v>0</v>
      </c>
      <c r="N74" s="114">
        <f>IF(OR(D74="E",D74="EA",D74="EC",D74="ECA",D74="ECR"),L74*'DADOS BASE PROPOSTA'!$I$47,0)</f>
        <v>0</v>
      </c>
      <c r="O74" s="114">
        <f t="shared" si="46"/>
        <v>0</v>
      </c>
      <c r="R74" s="114"/>
      <c r="T74" s="104">
        <v>92.936800000000005</v>
      </c>
      <c r="U74" s="104">
        <v>3.9260000000000002</v>
      </c>
      <c r="V74" s="104">
        <f t="shared" si="48"/>
        <v>105.5</v>
      </c>
      <c r="W74" s="109">
        <f t="shared" si="49"/>
        <v>6.1788674822782312E-4</v>
      </c>
      <c r="X74" s="114">
        <f>'DADOS BASE PROPOSTA'!$I$78*W74</f>
        <v>50338.184414650103</v>
      </c>
      <c r="Y74" s="114"/>
      <c r="Z74" s="114">
        <f t="shared" si="47"/>
        <v>50338.184414650103</v>
      </c>
      <c r="AB74" s="119">
        <v>1776</v>
      </c>
      <c r="AD74" s="42">
        <v>0.67700000000000005</v>
      </c>
      <c r="AE74" s="42">
        <f t="shared" si="50"/>
        <v>1202.3520000000001</v>
      </c>
      <c r="AF74" s="123">
        <f t="shared" si="51"/>
        <v>-8.7802186511629993E-2</v>
      </c>
      <c r="AH74" s="42">
        <f t="shared" si="52"/>
        <v>692.22231617333102</v>
      </c>
      <c r="AI74" s="114">
        <f t="shared" si="53"/>
        <v>1229386.833523836</v>
      </c>
      <c r="AK74" s="119">
        <v>99</v>
      </c>
      <c r="AL74" s="114">
        <f>IF($AK$11&gt;0,(AK74/$AK$11)*'DADOS BASE PROPOSTA'!$I$67,0)</f>
        <v>636591.69032979675</v>
      </c>
      <c r="AN74" s="114">
        <v>57.5</v>
      </c>
      <c r="AO74" s="114">
        <f>(AN74/$AN$11)*'DADOS BASE PROPOSTA'!$I$69</f>
        <v>34204.588559309937</v>
      </c>
      <c r="AQ74" s="114"/>
      <c r="AR74" s="114"/>
      <c r="AS74" s="114"/>
      <c r="AU74" s="114"/>
      <c r="AV74" s="114"/>
      <c r="AW74" s="114"/>
      <c r="AY74" s="114"/>
      <c r="AZ74" s="114"/>
      <c r="BA74" s="114"/>
      <c r="BB74" s="40"/>
    </row>
    <row r="75" spans="1:54" x14ac:dyDescent="0.25">
      <c r="A75" s="40"/>
      <c r="B75" s="2" t="s">
        <v>130</v>
      </c>
      <c r="C75" s="2" t="s">
        <v>135</v>
      </c>
      <c r="D75" s="41" t="s">
        <v>126</v>
      </c>
      <c r="F75" s="104">
        <v>0</v>
      </c>
      <c r="G75" s="109">
        <f>F13/$F$11</f>
        <v>0</v>
      </c>
      <c r="H75" s="114">
        <f>'DADOS BASE PROPOSTA'!$I$23*G75</f>
        <v>0</v>
      </c>
      <c r="I75" s="114">
        <f>IF(D75="P",IF(H75&lt;'DADOS BASE PROPOSTA'!$I$32,IF('DADOS BASE PROPOSTA'!$I$32-H75&gt;'DADOS BASE PROPOSTA'!$I$33,'DADOS BASE PROPOSTA'!$I$33,'DADOS BASE PROPOSTA'!$I$32-H75),0),0)</f>
        <v>0</v>
      </c>
      <c r="J75" s="114">
        <f t="shared" si="45"/>
        <v>0</v>
      </c>
      <c r="L75" s="104">
        <v>1042.8637618830051</v>
      </c>
      <c r="M75" s="114">
        <f>IF(D75="E",'DADOS BASE PROPOSTA'!$I$42,IF(D75="EA",'DADOS BASE PROPOSTA'!$I$43,IF(D75="EC",'DADOS BASE PROPOSTA'!$I$45,IF(D75="ECA",'DADOS BASE PROPOSTA'!$I$44,0))))</f>
        <v>2204148.9524002317</v>
      </c>
      <c r="N75" s="114">
        <f>IF(OR(D75="E",D75="EA",D75="EC",D75="ECA",D75="ECR"),L75*'DADOS BASE PROPOSTA'!$I$47,0)</f>
        <v>723983.04136691371</v>
      </c>
      <c r="O75" s="114">
        <f t="shared" si="46"/>
        <v>2928131.9937671456</v>
      </c>
      <c r="R75" s="114"/>
      <c r="T75" s="104">
        <v>151.9787</v>
      </c>
      <c r="U75" s="104">
        <v>3.6352000000000002</v>
      </c>
      <c r="V75" s="104">
        <f t="shared" si="48"/>
        <v>163.61134000000001</v>
      </c>
      <c r="W75" s="109">
        <f t="shared" si="49"/>
        <v>9.5823013123977991E-4</v>
      </c>
      <c r="X75" s="114">
        <f>'DADOS BASE PROPOSTA'!$I$78*W75</f>
        <v>78065.382040265584</v>
      </c>
      <c r="Y75" s="114"/>
      <c r="Z75" s="114">
        <f t="shared" si="47"/>
        <v>78065.382040265584</v>
      </c>
      <c r="AB75" s="119">
        <v>891.5</v>
      </c>
      <c r="AD75" s="42">
        <v>0.64300000000000002</v>
      </c>
      <c r="AE75" s="42">
        <f t="shared" si="50"/>
        <v>573.23450000000003</v>
      </c>
      <c r="AF75" s="123">
        <f t="shared" si="51"/>
        <v>-0.14730218651163005</v>
      </c>
      <c r="AH75" s="42">
        <f t="shared" si="52"/>
        <v>730.08510806970764</v>
      </c>
      <c r="AI75" s="114">
        <f t="shared" si="53"/>
        <v>650870.8738441444</v>
      </c>
      <c r="AK75" s="119">
        <v>0</v>
      </c>
      <c r="AL75" s="114">
        <f>IF($AK$11&gt;0,(AK75/$AK$11)*'DADOS BASE PROPOSTA'!$I$67,0)</f>
        <v>0</v>
      </c>
      <c r="AN75" s="114">
        <v>63.25</v>
      </c>
      <c r="AO75" s="114">
        <f>(AN75/$AN$11)*'DADOS BASE PROPOSTA'!$I$69</f>
        <v>37625.04741524093</v>
      </c>
      <c r="AQ75" s="114"/>
      <c r="AR75" s="114"/>
      <c r="AS75" s="114"/>
      <c r="AU75" s="114"/>
      <c r="AV75" s="114"/>
      <c r="AW75" s="114"/>
      <c r="AY75" s="114"/>
      <c r="AZ75" s="114"/>
      <c r="BA75" s="114"/>
      <c r="BB75" s="40"/>
    </row>
    <row r="76" spans="1:54" x14ac:dyDescent="0.25">
      <c r="A76" s="40"/>
      <c r="B76" s="2" t="s">
        <v>130</v>
      </c>
      <c r="C76" s="2" t="s">
        <v>136</v>
      </c>
      <c r="D76" s="41" t="s">
        <v>79</v>
      </c>
      <c r="F76" s="104">
        <v>5429.9540587852798</v>
      </c>
      <c r="G76" s="109">
        <f>F76/$F$11</f>
        <v>4.3943195598191744E-3</v>
      </c>
      <c r="H76" s="114">
        <f>'DADOS BASE PROPOSTA'!$I$23*G76</f>
        <v>10689718.511979144</v>
      </c>
      <c r="I76" s="114">
        <f>IF(D76="P",IF(H76&lt;'DADOS BASE PROPOSTA'!$I$32,IF('DADOS BASE PROPOSTA'!$I$32-H76&gt;'DADOS BASE PROPOSTA'!$I$33,'DADOS BASE PROPOSTA'!$I$33,'DADOS BASE PROPOSTA'!$I$32-H76),0),0)</f>
        <v>0</v>
      </c>
      <c r="J76" s="114">
        <f t="shared" si="45"/>
        <v>10689718.511979144</v>
      </c>
      <c r="L76" s="104">
        <v>0</v>
      </c>
      <c r="M76" s="114">
        <f>IF(D76="E",'DADOS BASE PROPOSTA'!$I$42,IF(D76="EA",'DADOS BASE PROPOSTA'!$I$43,IF(D76="EC",'DADOS BASE PROPOSTA'!$I$45,IF(D76="ECA",'DADOS BASE PROPOSTA'!$I$44,0))))</f>
        <v>0</v>
      </c>
      <c r="N76" s="114">
        <f>IF(OR(D76="E",D76="EA",D76="EC",D76="ECA",D76="ECR"),L76*'DADOS BASE PROPOSTA'!$I$47,0)</f>
        <v>0</v>
      </c>
      <c r="O76" s="114">
        <f t="shared" si="46"/>
        <v>0</v>
      </c>
      <c r="R76" s="114"/>
      <c r="T76" s="104">
        <v>82.705699999999993</v>
      </c>
      <c r="U76" s="104">
        <v>2.9809000000000001</v>
      </c>
      <c r="V76" s="104">
        <f t="shared" si="48"/>
        <v>92.244579999999999</v>
      </c>
      <c r="W76" s="109">
        <f t="shared" si="49"/>
        <v>5.4025311448190798E-4</v>
      </c>
      <c r="X76" s="114">
        <f>'DADOS BASE PROPOSTA'!$I$78*W76</f>
        <v>44013.50406911796</v>
      </c>
      <c r="Y76" s="114"/>
      <c r="Z76" s="114">
        <f t="shared" si="47"/>
        <v>44013.50406911796</v>
      </c>
      <c r="AB76" s="119">
        <v>1414</v>
      </c>
      <c r="AD76" s="42">
        <v>0.67300000000000004</v>
      </c>
      <c r="AE76" s="42">
        <f t="shared" si="50"/>
        <v>951.62200000000007</v>
      </c>
      <c r="AF76" s="123">
        <f t="shared" si="51"/>
        <v>-9.4802186511629999E-2</v>
      </c>
      <c r="AH76" s="42">
        <f t="shared" si="52"/>
        <v>696.67676227878712</v>
      </c>
      <c r="AI76" s="114">
        <f t="shared" si="53"/>
        <v>985100.94186220504</v>
      </c>
      <c r="AK76" s="119">
        <v>222</v>
      </c>
      <c r="AL76" s="114">
        <f>IF($AK$11&gt;0,(AK76/$AK$11)*'DADOS BASE PROPOSTA'!$I$67,0)</f>
        <v>1427508.6389213623</v>
      </c>
      <c r="AN76" s="114">
        <v>85.25</v>
      </c>
      <c r="AO76" s="114">
        <f>(AN76/$AN$11)*'DADOS BASE PROPOSTA'!$I$69</f>
        <v>50712.020429237775</v>
      </c>
      <c r="AQ76" s="114"/>
      <c r="AR76" s="114"/>
      <c r="AS76" s="114"/>
      <c r="AU76" s="114"/>
      <c r="AV76" s="114"/>
      <c r="AW76" s="114"/>
      <c r="AY76" s="114"/>
      <c r="AZ76" s="114"/>
      <c r="BA76" s="114"/>
      <c r="BB76" s="40"/>
    </row>
    <row r="77" spans="1:54" x14ac:dyDescent="0.25">
      <c r="A77" s="40"/>
      <c r="B77" s="2" t="s">
        <v>130</v>
      </c>
      <c r="C77" s="2" t="s">
        <v>137</v>
      </c>
      <c r="D77" s="41" t="s">
        <v>126</v>
      </c>
      <c r="F77" s="104">
        <v>0</v>
      </c>
      <c r="G77" s="109">
        <f>F13/$F$11</f>
        <v>0</v>
      </c>
      <c r="H77" s="114">
        <f>'DADOS BASE PROPOSTA'!$I$23*G77</f>
        <v>0</v>
      </c>
      <c r="I77" s="114">
        <f>IF(D77="P",IF(H77&lt;'DADOS BASE PROPOSTA'!$I$32,IF('DADOS BASE PROPOSTA'!$I$32-H77&gt;'DADOS BASE PROPOSTA'!$I$33,'DADOS BASE PROPOSTA'!$I$33,'DADOS BASE PROPOSTA'!$I$32-H77),0),0)</f>
        <v>0</v>
      </c>
      <c r="J77" s="114">
        <f t="shared" si="45"/>
        <v>0</v>
      </c>
      <c r="L77" s="104">
        <v>3.9097895147730002</v>
      </c>
      <c r="M77" s="114">
        <f>(IF(D77="E",'DADOS BASE PROPOSTA'!$I$42,IF(D77="EA",'DADOS BASE PROPOSTA'!$I$43,IF(D77="EC",'DADOS BASE PROPOSTA'!$I$45,IF(D77="ECA",'DADOS BASE PROPOSTA'!$I$44,0)))))/2</f>
        <v>1102074.4762001159</v>
      </c>
      <c r="N77" s="114">
        <f>IF(OR(D77="E",D77="EA",D77="EC",D77="ECA",D77="ECR"),L77*'DADOS BASE PROPOSTA'!$I$47,0)</f>
        <v>2714.2771735579622</v>
      </c>
      <c r="O77" s="114">
        <f t="shared" si="46"/>
        <v>1104788.7533736739</v>
      </c>
      <c r="R77" s="114"/>
      <c r="T77" s="104">
        <v>0</v>
      </c>
      <c r="U77" s="104"/>
      <c r="V77" s="104">
        <f t="shared" si="48"/>
        <v>0</v>
      </c>
      <c r="W77" s="109">
        <f t="shared" si="49"/>
        <v>0</v>
      </c>
      <c r="X77" s="114">
        <f>'DADOS BASE PROPOSTA'!$I$78*W77</f>
        <v>0</v>
      </c>
      <c r="Y77" s="114"/>
      <c r="Z77" s="114">
        <f t="shared" si="47"/>
        <v>0</v>
      </c>
      <c r="AB77" s="119">
        <v>74</v>
      </c>
      <c r="AD77" s="42">
        <v>0.62</v>
      </c>
      <c r="AE77" s="42">
        <f t="shared" si="50"/>
        <v>45.88</v>
      </c>
      <c r="AF77" s="123">
        <f t="shared" si="51"/>
        <v>-0.18755218651163008</v>
      </c>
      <c r="AH77" s="42">
        <f t="shared" si="52"/>
        <v>755.69817317607999</v>
      </c>
      <c r="AI77" s="114">
        <f t="shared" si="53"/>
        <v>55921.664815029922</v>
      </c>
      <c r="AK77" s="119">
        <v>0</v>
      </c>
      <c r="AL77" s="114">
        <f>IF($AK$11&gt;0,(AK77/$AK$11)*'DADOS BASE PROPOSTA'!$I$67,0)</f>
        <v>0</v>
      </c>
      <c r="AN77" s="114">
        <v>0</v>
      </c>
      <c r="AO77" s="114">
        <f>(AN77/$AN$11)*'DADOS BASE PROPOSTA'!$I$69</f>
        <v>0</v>
      </c>
      <c r="AQ77" s="114"/>
      <c r="AR77" s="114"/>
      <c r="AS77" s="114"/>
      <c r="AU77" s="114"/>
      <c r="AV77" s="114"/>
      <c r="AW77" s="114"/>
      <c r="AY77" s="114"/>
      <c r="AZ77" s="114"/>
      <c r="BA77" s="114"/>
      <c r="BB77" s="40"/>
    </row>
    <row r="78" spans="1:54" x14ac:dyDescent="0.25">
      <c r="A78" s="40"/>
      <c r="B78" s="2" t="s">
        <v>130</v>
      </c>
      <c r="C78" s="2" t="s">
        <v>138</v>
      </c>
      <c r="D78" s="41" t="s">
        <v>79</v>
      </c>
      <c r="F78" s="104">
        <v>2449.5954901952991</v>
      </c>
      <c r="G78" s="109">
        <f>F78/$F$11</f>
        <v>1.9823934529969293E-3</v>
      </c>
      <c r="H78" s="114">
        <f>'DADOS BASE PROPOSTA'!$I$23*G78</f>
        <v>4822413.9605813166</v>
      </c>
      <c r="I78" s="114">
        <f>IF(D78="P",IF(H78&lt;'DADOS BASE PROPOSTA'!$I$32,IF('DADOS BASE PROPOSTA'!$I$32-H78&gt;'DADOS BASE PROPOSTA'!$I$33,'DADOS BASE PROPOSTA'!$I$33,'DADOS BASE PROPOSTA'!$I$32-H78),0),0)</f>
        <v>0</v>
      </c>
      <c r="J78" s="114">
        <f t="shared" si="45"/>
        <v>4822413.9605813166</v>
      </c>
      <c r="L78" s="104">
        <v>0</v>
      </c>
      <c r="M78" s="114">
        <f>IF(D78="E",'DADOS BASE PROPOSTA'!$I$42,IF(D78="EA",'DADOS BASE PROPOSTA'!$I$43,IF(D78="EC",'DADOS BASE PROPOSTA'!$I$45,IF(D78="ECA",'DADOS BASE PROPOSTA'!$I$44,0))))</f>
        <v>0</v>
      </c>
      <c r="N78" s="114">
        <f>IF(OR(D78="E",D78="EA",D78="EC",D78="ECA",D78="ECR"),L78*'DADOS BASE PROPOSTA'!$I$47,0)</f>
        <v>0</v>
      </c>
      <c r="O78" s="114">
        <f t="shared" si="46"/>
        <v>0</v>
      </c>
      <c r="R78" s="114"/>
      <c r="T78" s="104">
        <v>71.429183679013875</v>
      </c>
      <c r="U78" s="104"/>
      <c r="V78" s="104">
        <f t="shared" si="48"/>
        <v>71.429183679013875</v>
      </c>
      <c r="W78" s="109">
        <f t="shared" si="49"/>
        <v>4.1834261641700266E-4</v>
      </c>
      <c r="X78" s="114">
        <f>'DADOS BASE PROPOSTA'!$I$78*W78</f>
        <v>34081.662754712001</v>
      </c>
      <c r="Y78" s="114"/>
      <c r="Z78" s="114">
        <f t="shared" si="47"/>
        <v>34081.662754712001</v>
      </c>
      <c r="AB78" s="119">
        <v>668.5</v>
      </c>
      <c r="AD78" s="42">
        <v>0.66700000000000004</v>
      </c>
      <c r="AE78" s="42">
        <f t="shared" si="50"/>
        <v>445.8895</v>
      </c>
      <c r="AF78" s="123">
        <f t="shared" si="51"/>
        <v>-0.10530218651163001</v>
      </c>
      <c r="AH78" s="42">
        <f t="shared" si="52"/>
        <v>703.35843143697116</v>
      </c>
      <c r="AI78" s="114">
        <f t="shared" si="53"/>
        <v>470195.11141561525</v>
      </c>
      <c r="AK78" s="119">
        <v>0</v>
      </c>
      <c r="AL78" s="114">
        <f>IF($AK$11&gt;0,(AK78/$AK$11)*'DADOS BASE PROPOSTA'!$I$67,0)</f>
        <v>0</v>
      </c>
      <c r="AN78" s="114">
        <v>19.75</v>
      </c>
      <c r="AO78" s="114">
        <f>(AN78/$AN$11)*'DADOS BASE PROPOSTA'!$I$69</f>
        <v>11748.532592110803</v>
      </c>
      <c r="AQ78" s="114"/>
      <c r="AR78" s="114"/>
      <c r="AS78" s="114"/>
      <c r="AU78" s="114"/>
      <c r="AV78" s="114"/>
      <c r="AW78" s="114"/>
      <c r="AY78" s="114"/>
      <c r="AZ78" s="114"/>
      <c r="BA78" s="114"/>
      <c r="BB78" s="40"/>
    </row>
    <row r="79" spans="1:54" x14ac:dyDescent="0.25">
      <c r="A79" s="40"/>
      <c r="B79" s="2" t="s">
        <v>130</v>
      </c>
      <c r="C79" s="2" t="s">
        <v>139</v>
      </c>
      <c r="D79" s="41" t="s">
        <v>79</v>
      </c>
      <c r="F79" s="104">
        <v>4477.0695478869529</v>
      </c>
      <c r="G79" s="109">
        <f>F79/$F$11</f>
        <v>3.6231750898738854E-3</v>
      </c>
      <c r="H79" s="114">
        <f>'DADOS BASE PROPOSTA'!$I$23*G79</f>
        <v>8813815.4959218148</v>
      </c>
      <c r="I79" s="114">
        <f>IF(D79="P",IF(H79&lt;'DADOS BASE PROPOSTA'!$I$32,IF('DADOS BASE PROPOSTA'!$I$32-H79&gt;'DADOS BASE PROPOSTA'!$I$33,'DADOS BASE PROPOSTA'!$I$33,'DADOS BASE PROPOSTA'!$I$32-H79),0),0)</f>
        <v>0</v>
      </c>
      <c r="J79" s="114">
        <f t="shared" si="45"/>
        <v>8813815.4959218148</v>
      </c>
      <c r="L79" s="104">
        <v>0</v>
      </c>
      <c r="M79" s="114">
        <f>IF(D79="E",'DADOS BASE PROPOSTA'!$I$42,IF(D79="EA",'DADOS BASE PROPOSTA'!$I$43,IF(D79="EC",'DADOS BASE PROPOSTA'!$I$45,IF(D79="ECA",'DADOS BASE PROPOSTA'!$I$44,0))))</f>
        <v>0</v>
      </c>
      <c r="N79" s="114">
        <f>IF(OR(D79="E",D79="EA",D79="EC",D79="ECA",D79="ECR"),L79*'DADOS BASE PROPOSTA'!$I$47,0)</f>
        <v>0</v>
      </c>
      <c r="O79" s="114">
        <f t="shared" si="46"/>
        <v>0</v>
      </c>
      <c r="R79" s="114"/>
      <c r="T79" s="104">
        <v>33.190300000000001</v>
      </c>
      <c r="U79" s="104">
        <v>3.7079</v>
      </c>
      <c r="V79" s="104">
        <f t="shared" si="48"/>
        <v>45.055579999999999</v>
      </c>
      <c r="W79" s="109">
        <f t="shared" si="49"/>
        <v>2.6387910725799568E-4</v>
      </c>
      <c r="X79" s="114">
        <f>'DADOS BASE PROPOSTA'!$I$78*W79</f>
        <v>21497.782890512048</v>
      </c>
      <c r="Y79" s="114"/>
      <c r="Z79" s="114">
        <f t="shared" si="47"/>
        <v>21497.782890512048</v>
      </c>
      <c r="AB79" s="119">
        <v>1099.5</v>
      </c>
      <c r="AD79" s="42">
        <v>0.57399999999999995</v>
      </c>
      <c r="AE79" s="42">
        <f t="shared" si="50"/>
        <v>631.11299999999994</v>
      </c>
      <c r="AF79" s="123">
        <f t="shared" si="51"/>
        <v>-0.26805218651163015</v>
      </c>
      <c r="AH79" s="42">
        <f t="shared" si="52"/>
        <v>806.92430338882468</v>
      </c>
      <c r="AI79" s="114">
        <f t="shared" si="53"/>
        <v>887213.27157601272</v>
      </c>
      <c r="AK79" s="119">
        <v>155</v>
      </c>
      <c r="AL79" s="114">
        <f>IF($AK$11&gt;0,(AK79/$AK$11)*'DADOS BASE PROPOSTA'!$I$67,0)</f>
        <v>996683.95960725751</v>
      </c>
      <c r="AN79" s="114">
        <v>15.25</v>
      </c>
      <c r="AO79" s="114">
        <f>(AN79/$AN$11)*'DADOS BASE PROPOSTA'!$I$69</f>
        <v>9071.6517483387215</v>
      </c>
      <c r="AQ79" s="114"/>
      <c r="AR79" s="114"/>
      <c r="AS79" s="114"/>
      <c r="AU79" s="114"/>
      <c r="AV79" s="114"/>
      <c r="AW79" s="114"/>
      <c r="AY79" s="114"/>
      <c r="AZ79" s="114"/>
      <c r="BA79" s="114"/>
      <c r="BB79" s="40"/>
    </row>
    <row r="80" spans="1:54" x14ac:dyDescent="0.25">
      <c r="A80" s="40"/>
      <c r="B80" s="2" t="s">
        <v>130</v>
      </c>
      <c r="C80" s="2" t="s">
        <v>140</v>
      </c>
      <c r="D80" s="41" t="s">
        <v>79</v>
      </c>
      <c r="F80" s="104">
        <v>3970.7782926533032</v>
      </c>
      <c r="G80" s="109">
        <f>F80/$F$11</f>
        <v>3.2134468413928413E-3</v>
      </c>
      <c r="H80" s="114">
        <f>'DADOS BASE PROPOSTA'!$I$23*G80</f>
        <v>7817101.5375840105</v>
      </c>
      <c r="I80" s="114">
        <f>IF(D80="P",IF(H80&lt;'DADOS BASE PROPOSTA'!$I$32,IF('DADOS BASE PROPOSTA'!$I$32-H80&gt;'DADOS BASE PROPOSTA'!$I$33,'DADOS BASE PROPOSTA'!$I$33,'DADOS BASE PROPOSTA'!$I$32-H80),0),0)</f>
        <v>0</v>
      </c>
      <c r="J80" s="114">
        <f t="shared" si="45"/>
        <v>7817101.5375840105</v>
      </c>
      <c r="L80" s="104">
        <v>0</v>
      </c>
      <c r="M80" s="114">
        <f>IF(D80="E",'DADOS BASE PROPOSTA'!$I$42,IF(D80="EA",'DADOS BASE PROPOSTA'!$I$43,IF(D80="EC",'DADOS BASE PROPOSTA'!$I$45,IF(D80="ECA",'DADOS BASE PROPOSTA'!$I$44,0))))</f>
        <v>0</v>
      </c>
      <c r="N80" s="114">
        <f>IF(OR(D80="E",D80="EA",D80="EC",D80="ECA",D80="ECR"),L80*'DADOS BASE PROPOSTA'!$I$47,0)</f>
        <v>0</v>
      </c>
      <c r="O80" s="114">
        <f t="shared" si="46"/>
        <v>0</v>
      </c>
      <c r="R80" s="114"/>
      <c r="T80" s="104">
        <v>247.4059</v>
      </c>
      <c r="U80" s="104">
        <v>13.3775</v>
      </c>
      <c r="V80" s="104">
        <f t="shared" si="48"/>
        <v>290.21390000000002</v>
      </c>
      <c r="W80" s="109">
        <f t="shared" si="49"/>
        <v>1.6997092223840252E-3</v>
      </c>
      <c r="X80" s="114">
        <f>'DADOS BASE PROPOSTA'!$I$78*W80</f>
        <v>138472.42481416895</v>
      </c>
      <c r="Y80" s="114"/>
      <c r="Z80" s="114">
        <f t="shared" si="47"/>
        <v>138472.42481416895</v>
      </c>
      <c r="AB80" s="119">
        <v>1239.5</v>
      </c>
      <c r="AD80" s="42">
        <v>0.66600000000000004</v>
      </c>
      <c r="AE80" s="42">
        <f t="shared" si="50"/>
        <v>825.50700000000006</v>
      </c>
      <c r="AF80" s="123">
        <f t="shared" si="51"/>
        <v>-0.10705218651163001</v>
      </c>
      <c r="AH80" s="42">
        <f t="shared" si="52"/>
        <v>704.4720429633353</v>
      </c>
      <c r="AI80" s="114">
        <f t="shared" si="53"/>
        <v>873193.09725305415</v>
      </c>
      <c r="AK80" s="119">
        <v>0</v>
      </c>
      <c r="AL80" s="114">
        <f>IF($AK$11&gt;0,(AK80/$AK$11)*'DADOS BASE PROPOSTA'!$I$67,0)</f>
        <v>0</v>
      </c>
      <c r="AN80" s="114">
        <v>101.875</v>
      </c>
      <c r="AO80" s="114">
        <f>(AN80/$AN$11)*'DADOS BASE PROPOSTA'!$I$69</f>
        <v>60601.607990951299</v>
      </c>
      <c r="AQ80" s="114"/>
      <c r="AR80" s="114"/>
      <c r="AS80" s="114"/>
      <c r="AU80" s="114"/>
      <c r="AV80" s="114"/>
      <c r="AW80" s="114"/>
      <c r="AY80" s="114"/>
      <c r="AZ80" s="114"/>
      <c r="BA80" s="114"/>
      <c r="BB80" s="40"/>
    </row>
    <row r="81" spans="1:54" x14ac:dyDescent="0.25">
      <c r="A81" s="40"/>
      <c r="B81" s="2" t="s">
        <v>130</v>
      </c>
      <c r="C81" s="2" t="s">
        <v>141</v>
      </c>
      <c r="D81" s="41" t="s">
        <v>126</v>
      </c>
      <c r="F81" s="104">
        <v>0</v>
      </c>
      <c r="G81" s="109">
        <f>F13/$F$11</f>
        <v>0</v>
      </c>
      <c r="H81" s="114">
        <f>'DADOS BASE PROPOSTA'!$I$23*G81</f>
        <v>0</v>
      </c>
      <c r="I81" s="114">
        <f>IF(D81="P",IF(H81&lt;'DADOS BASE PROPOSTA'!$I$32,IF('DADOS BASE PROPOSTA'!$I$32-H81&gt;'DADOS BASE PROPOSTA'!$I$33,'DADOS BASE PROPOSTA'!$I$33,'DADOS BASE PROPOSTA'!$I$32-H81),0),0)</f>
        <v>0</v>
      </c>
      <c r="J81" s="114">
        <f t="shared" si="45"/>
        <v>0</v>
      </c>
      <c r="L81" s="104">
        <v>1252.6043229044501</v>
      </c>
      <c r="M81" s="114">
        <f>IF(D81="E",'DADOS BASE PROPOSTA'!$I$42,IF(D81="EA",'DADOS BASE PROPOSTA'!$I$43,IF(D81="EC",'DADOS BASE PROPOSTA'!$I$45,IF(D81="ECA",'DADOS BASE PROPOSTA'!$I$44,0))))</f>
        <v>2204148.9524002317</v>
      </c>
      <c r="N81" s="114">
        <f>IF(OR(D81="E",D81="EA",D81="EC",D81="ECA",D81="ECR"),L81*'DADOS BASE PROPOSTA'!$I$47,0)</f>
        <v>869590.37265640951</v>
      </c>
      <c r="O81" s="114">
        <f t="shared" si="46"/>
        <v>3073739.3250566414</v>
      </c>
      <c r="R81" s="114"/>
      <c r="T81" s="104">
        <v>93.026300000000006</v>
      </c>
      <c r="U81" s="104">
        <v>2.8355000000000001</v>
      </c>
      <c r="V81" s="104">
        <f t="shared" si="48"/>
        <v>102.09990000000001</v>
      </c>
      <c r="W81" s="109">
        <f t="shared" si="49"/>
        <v>5.9797322469560112E-4</v>
      </c>
      <c r="X81" s="114">
        <f>'DADOS BASE PROPOSTA'!$I$78*W81</f>
        <v>48715.863458932072</v>
      </c>
      <c r="Y81" s="114"/>
      <c r="Z81" s="114">
        <f t="shared" si="47"/>
        <v>48715.863458932072</v>
      </c>
      <c r="AB81" s="119">
        <v>326.5</v>
      </c>
      <c r="AD81" s="42">
        <v>0.63400000000000001</v>
      </c>
      <c r="AE81" s="42">
        <f t="shared" si="50"/>
        <v>207.001</v>
      </c>
      <c r="AF81" s="123">
        <f t="shared" si="51"/>
        <v>-0.16305218651163006</v>
      </c>
      <c r="AH81" s="42">
        <f t="shared" si="52"/>
        <v>740.10761180698375</v>
      </c>
      <c r="AI81" s="114">
        <f t="shared" si="53"/>
        <v>241645.13525498021</v>
      </c>
      <c r="AK81" s="119">
        <v>0</v>
      </c>
      <c r="AL81" s="114">
        <f>IF($AK$11&gt;0,(AK81/$AK$11)*'DADOS BASE PROPOSTA'!$I$67,0)</f>
        <v>0</v>
      </c>
      <c r="AN81" s="114">
        <v>29.75</v>
      </c>
      <c r="AO81" s="114">
        <f>(AN81/$AN$11)*'DADOS BASE PROPOSTA'!$I$69</f>
        <v>17697.1566893821</v>
      </c>
      <c r="AQ81" s="114"/>
      <c r="AR81" s="114"/>
      <c r="AS81" s="114"/>
      <c r="AU81" s="114"/>
      <c r="AV81" s="114"/>
      <c r="AW81" s="114"/>
      <c r="AY81" s="114"/>
      <c r="AZ81" s="114"/>
      <c r="BA81" s="114"/>
      <c r="BB81" s="40"/>
    </row>
    <row r="82" spans="1:54" x14ac:dyDescent="0.25">
      <c r="A82" s="40"/>
      <c r="B82" s="2" t="s">
        <v>130</v>
      </c>
      <c r="C82" s="2" t="s">
        <v>142</v>
      </c>
      <c r="D82" s="41" t="s">
        <v>79</v>
      </c>
      <c r="F82" s="104">
        <v>1827.4635256641441</v>
      </c>
      <c r="G82" s="109">
        <f>F82/$F$11</f>
        <v>1.4789183534047302E-3</v>
      </c>
      <c r="H82" s="114">
        <f>'DADOS BASE PROPOSTA'!$I$23*G82</f>
        <v>3597649.3481841371</v>
      </c>
      <c r="I82" s="114">
        <f>IF(D82="P",IF(H82&lt;'DADOS BASE PROPOSTA'!$I$32,IF('DADOS BASE PROPOSTA'!$I$32-H82&gt;'DADOS BASE PROPOSTA'!$I$33,'DADOS BASE PROPOSTA'!$I$33,'DADOS BASE PROPOSTA'!$I$32-H82),0),0)</f>
        <v>0</v>
      </c>
      <c r="J82" s="114">
        <f t="shared" si="45"/>
        <v>3597649.3481841371</v>
      </c>
      <c r="L82" s="104">
        <v>0</v>
      </c>
      <c r="M82" s="114">
        <f>IF(D82="E",'DADOS BASE PROPOSTA'!$I$42,IF(D82="EA",'DADOS BASE PROPOSTA'!$I$43,IF(D82="EC",'DADOS BASE PROPOSTA'!$I$45,IF(D82="ECA",'DADOS BASE PROPOSTA'!$I$44,0))))</f>
        <v>0</v>
      </c>
      <c r="N82" s="114">
        <f>IF(OR(D82="E",D82="EA",D82="EC",D82="ECA",D82="ECR"),L82*'DADOS BASE PROPOSTA'!$I$47,0)</f>
        <v>0</v>
      </c>
      <c r="O82" s="114">
        <f t="shared" si="46"/>
        <v>0</v>
      </c>
      <c r="R82" s="114"/>
      <c r="T82" s="104">
        <v>107.0138010961596</v>
      </c>
      <c r="U82" s="104"/>
      <c r="V82" s="104">
        <f t="shared" si="48"/>
        <v>107.0138010961596</v>
      </c>
      <c r="W82" s="109">
        <f t="shared" si="49"/>
        <v>6.2675269739151764E-4</v>
      </c>
      <c r="X82" s="114">
        <f>'DADOS BASE PROPOSTA'!$I$78*W82</f>
        <v>51060.478241622441</v>
      </c>
      <c r="Y82" s="114"/>
      <c r="Z82" s="114">
        <f t="shared" si="47"/>
        <v>51060.478241622441</v>
      </c>
      <c r="AB82" s="119">
        <v>778.5</v>
      </c>
      <c r="AD82" s="42">
        <v>0.68500000000000005</v>
      </c>
      <c r="AE82" s="42">
        <f t="shared" si="50"/>
        <v>533.27250000000004</v>
      </c>
      <c r="AF82" s="123">
        <f t="shared" si="51"/>
        <v>-7.380218651162998E-2</v>
      </c>
      <c r="AH82" s="42">
        <f t="shared" si="52"/>
        <v>683.31342396241894</v>
      </c>
      <c r="AI82" s="114">
        <f t="shared" si="53"/>
        <v>531959.50055474311</v>
      </c>
      <c r="AK82" s="119">
        <v>0</v>
      </c>
      <c r="AL82" s="114">
        <f>IF($AK$11&gt;0,(AK82/$AK$11)*'DADOS BASE PROPOSTA'!$I$67,0)</f>
        <v>0</v>
      </c>
      <c r="AN82" s="114">
        <v>51.5</v>
      </c>
      <c r="AO82" s="114">
        <f>(AN82/$AN$11)*'DADOS BASE PROPOSTA'!$I$69</f>
        <v>30635.414100947164</v>
      </c>
      <c r="AQ82" s="114"/>
      <c r="AR82" s="114"/>
      <c r="AS82" s="114"/>
      <c r="AU82" s="114"/>
      <c r="AV82" s="114"/>
      <c r="AW82" s="114"/>
      <c r="AY82" s="114"/>
      <c r="AZ82" s="114"/>
      <c r="BA82" s="114"/>
      <c r="BB82" s="40"/>
    </row>
    <row r="83" spans="1:54" x14ac:dyDescent="0.25">
      <c r="A83" s="40"/>
      <c r="B83" s="2" t="s">
        <v>130</v>
      </c>
      <c r="C83" s="2" t="s">
        <v>143</v>
      </c>
      <c r="D83" s="41" t="s">
        <v>79</v>
      </c>
      <c r="F83" s="104">
        <v>2601.7108504105581</v>
      </c>
      <c r="G83" s="109">
        <f>F83/$F$11</f>
        <v>2.1054964287323054E-3</v>
      </c>
      <c r="H83" s="114">
        <f>'DADOS BASE PROPOSTA'!$I$23*G83</f>
        <v>5121876.9697422432</v>
      </c>
      <c r="I83" s="114">
        <f>IF(D83="P",IF(H83&lt;'DADOS BASE PROPOSTA'!$I$32,IF('DADOS BASE PROPOSTA'!$I$32-H83&gt;'DADOS BASE PROPOSTA'!$I$33,'DADOS BASE PROPOSTA'!$I$33,'DADOS BASE PROPOSTA'!$I$32-H83),0),0)</f>
        <v>0</v>
      </c>
      <c r="J83" s="114">
        <f t="shared" si="45"/>
        <v>5121876.9697422432</v>
      </c>
      <c r="L83" s="104">
        <v>0</v>
      </c>
      <c r="M83" s="114">
        <f>IF(D83="E",'DADOS BASE PROPOSTA'!$I$42,IF(D83="EA",'DADOS BASE PROPOSTA'!$I$43,IF(D83="EC",'DADOS BASE PROPOSTA'!$I$45,IF(D83="ECA",'DADOS BASE PROPOSTA'!$I$44,0))))</f>
        <v>0</v>
      </c>
      <c r="N83" s="114">
        <f>IF(OR(D83="E",D83="EA",D83="EC",D83="ECA",D83="ECR"),L83*'DADOS BASE PROPOSTA'!$I$47,0)</f>
        <v>0</v>
      </c>
      <c r="O83" s="114">
        <f t="shared" si="46"/>
        <v>0</v>
      </c>
      <c r="R83" s="114"/>
      <c r="T83" s="104">
        <v>72.460800000000006</v>
      </c>
      <c r="U83" s="104">
        <v>5.9617000000000004</v>
      </c>
      <c r="V83" s="104">
        <f t="shared" si="48"/>
        <v>91.538240000000002</v>
      </c>
      <c r="W83" s="109">
        <f t="shared" si="49"/>
        <v>5.3611626020946021E-4</v>
      </c>
      <c r="X83" s="114">
        <f>'DADOS BASE PROPOSTA'!$I$78*W83</f>
        <v>43676.481574526071</v>
      </c>
      <c r="Y83" s="114"/>
      <c r="Z83" s="114">
        <f t="shared" si="47"/>
        <v>43676.481574526071</v>
      </c>
      <c r="AB83" s="119">
        <v>933.5</v>
      </c>
      <c r="AD83" s="42">
        <v>0.61599999999999999</v>
      </c>
      <c r="AE83" s="42">
        <f t="shared" si="50"/>
        <v>575.03599999999994</v>
      </c>
      <c r="AF83" s="123">
        <f t="shared" si="51"/>
        <v>-0.19455218651163009</v>
      </c>
      <c r="AH83" s="42">
        <f t="shared" si="52"/>
        <v>760.15261928153609</v>
      </c>
      <c r="AI83" s="114">
        <f t="shared" si="53"/>
        <v>709602.47009931388</v>
      </c>
      <c r="AK83" s="119">
        <v>235</v>
      </c>
      <c r="AL83" s="114">
        <f>IF($AK$11&gt;0,(AK83/$AK$11)*'DADOS BASE PROPOSTA'!$I$67,0)</f>
        <v>1511101.4871464872</v>
      </c>
      <c r="AN83" s="114">
        <v>55</v>
      </c>
      <c r="AO83" s="114">
        <f>(AN83/$AN$11)*'DADOS BASE PROPOSTA'!$I$69</f>
        <v>32717.432534992109</v>
      </c>
      <c r="AQ83" s="114"/>
      <c r="AR83" s="114"/>
      <c r="AS83" s="114"/>
      <c r="AU83" s="114"/>
      <c r="AV83" s="114"/>
      <c r="AW83" s="114"/>
      <c r="AY83" s="114"/>
      <c r="AZ83" s="114"/>
      <c r="BA83" s="114"/>
      <c r="BB83" s="40"/>
    </row>
    <row r="84" spans="1:54" x14ac:dyDescent="0.25">
      <c r="A84" s="40"/>
      <c r="B84" s="2" t="s">
        <v>130</v>
      </c>
      <c r="C84" s="2" t="s">
        <v>144</v>
      </c>
      <c r="D84" s="41" t="s">
        <v>79</v>
      </c>
      <c r="F84" s="104">
        <v>3340.5769019768818</v>
      </c>
      <c r="G84" s="109">
        <f>F84/$F$11</f>
        <v>2.7034413666330499E-3</v>
      </c>
      <c r="H84" s="114">
        <f>'DADOS BASE PROPOSTA'!$I$23*G84</f>
        <v>6576450.9907733472</v>
      </c>
      <c r="I84" s="114">
        <f>IF(D84="P",IF(H84&lt;'DADOS BASE PROPOSTA'!$I$32,IF('DADOS BASE PROPOSTA'!$I$32-H84&gt;'DADOS BASE PROPOSTA'!$I$33,'DADOS BASE PROPOSTA'!$I$33,'DADOS BASE PROPOSTA'!$I$32-H84),0),0)</f>
        <v>0</v>
      </c>
      <c r="J84" s="114">
        <f t="shared" si="45"/>
        <v>6576450.9907733472</v>
      </c>
      <c r="L84" s="104">
        <v>0</v>
      </c>
      <c r="M84" s="114">
        <f>IF(D84="E",'DADOS BASE PROPOSTA'!$I$42,IF(D84="EA",'DADOS BASE PROPOSTA'!$I$43,IF(D84="EC",'DADOS BASE PROPOSTA'!$I$45,IF(D84="ECA",'DADOS BASE PROPOSTA'!$I$44,0))))</f>
        <v>0</v>
      </c>
      <c r="N84" s="114">
        <f>IF(OR(D84="E",D84="EA",D84="EC",D84="ECA",D84="ECR"),L84*'DADOS BASE PROPOSTA'!$I$47,0)</f>
        <v>0</v>
      </c>
      <c r="O84" s="114">
        <f t="shared" si="46"/>
        <v>0</v>
      </c>
      <c r="R84" s="114"/>
      <c r="T84" s="104">
        <v>76.853099999999998</v>
      </c>
      <c r="U84" s="104">
        <v>3.2717000000000001</v>
      </c>
      <c r="V84" s="104">
        <f t="shared" si="48"/>
        <v>87.322540000000004</v>
      </c>
      <c r="W84" s="109">
        <f t="shared" si="49"/>
        <v>5.1142597428999073E-4</v>
      </c>
      <c r="X84" s="114">
        <f>'DADOS BASE PROPOSTA'!$I$78*W84</f>
        <v>41665.005896451759</v>
      </c>
      <c r="Y84" s="114"/>
      <c r="Z84" s="114">
        <f t="shared" si="47"/>
        <v>41665.005896451759</v>
      </c>
      <c r="AB84" s="119">
        <v>928</v>
      </c>
      <c r="AD84" s="42">
        <v>0.623</v>
      </c>
      <c r="AE84" s="42">
        <f t="shared" si="50"/>
        <v>578.14400000000001</v>
      </c>
      <c r="AF84" s="123">
        <f t="shared" si="51"/>
        <v>-0.18230218651163008</v>
      </c>
      <c r="AH84" s="42">
        <f t="shared" si="52"/>
        <v>752.35733859698792</v>
      </c>
      <c r="AI84" s="114">
        <f t="shared" si="53"/>
        <v>698187.61021800479</v>
      </c>
      <c r="AK84" s="119">
        <v>0</v>
      </c>
      <c r="AL84" s="114">
        <f>IF($AK$11&gt;0,(AK84/$AK$11)*'DADOS BASE PROPOSTA'!$I$67,0)</f>
        <v>0</v>
      </c>
      <c r="AN84" s="114">
        <v>47.875</v>
      </c>
      <c r="AO84" s="114">
        <f>(AN84/$AN$11)*'DADOS BASE PROPOSTA'!$I$69</f>
        <v>28479.037865686314</v>
      </c>
      <c r="AQ84" s="114"/>
      <c r="AR84" s="114"/>
      <c r="AS84" s="114"/>
      <c r="AU84" s="114"/>
      <c r="AV84" s="114"/>
      <c r="AW84" s="114"/>
      <c r="AY84" s="114"/>
      <c r="AZ84" s="114"/>
      <c r="BA84" s="114"/>
      <c r="BB84" s="40"/>
    </row>
    <row r="85" spans="1:54" x14ac:dyDescent="0.25">
      <c r="A85" s="40"/>
      <c r="B85" s="2" t="s">
        <v>130</v>
      </c>
      <c r="C85" s="2" t="s">
        <v>145</v>
      </c>
      <c r="D85" s="41" t="s">
        <v>126</v>
      </c>
      <c r="F85" s="104">
        <v>0</v>
      </c>
      <c r="G85" s="109">
        <f>F13/$F$11</f>
        <v>0</v>
      </c>
      <c r="H85" s="114">
        <f>'DADOS BASE PROPOSTA'!$I$23*G85</f>
        <v>0</v>
      </c>
      <c r="I85" s="114">
        <f>IF(D85="P",IF(H85&lt;'DADOS BASE PROPOSTA'!$I$32,IF('DADOS BASE PROPOSTA'!$I$32-H85&gt;'DADOS BASE PROPOSTA'!$I$33,'DADOS BASE PROPOSTA'!$I$33,'DADOS BASE PROPOSTA'!$I$32-H85),0),0)</f>
        <v>0</v>
      </c>
      <c r="J85" s="114">
        <f t="shared" si="45"/>
        <v>0</v>
      </c>
      <c r="L85" s="104">
        <v>9.2022820081671863</v>
      </c>
      <c r="M85" s="114">
        <f>(IF(D85="E",'DADOS BASE PROPOSTA'!$I$42,IF(D85="EA",'DADOS BASE PROPOSTA'!$I$43,IF(D85="EC",'DADOS BASE PROPOSTA'!$I$45,IF(D85="ECA",'DADOS BASE PROPOSTA'!$I$44,0)))))/2</f>
        <v>1102074.4762001159</v>
      </c>
      <c r="N85" s="114">
        <f>IF(OR(D85="E",D85="EA",D85="EC",D85="ECA",D85="ECR"),L85*'DADOS BASE PROPOSTA'!$I$47,0)</f>
        <v>6388.4625770861985</v>
      </c>
      <c r="O85" s="114">
        <f t="shared" si="46"/>
        <v>1108462.938777202</v>
      </c>
      <c r="R85" s="114"/>
      <c r="T85" s="104">
        <v>0</v>
      </c>
      <c r="U85" s="104"/>
      <c r="V85" s="104">
        <f t="shared" si="48"/>
        <v>0</v>
      </c>
      <c r="W85" s="109">
        <f t="shared" si="49"/>
        <v>0</v>
      </c>
      <c r="X85" s="114">
        <f>'DADOS BASE PROPOSTA'!$I$78*W85</f>
        <v>0</v>
      </c>
      <c r="Y85" s="114"/>
      <c r="Z85" s="114">
        <f t="shared" si="47"/>
        <v>0</v>
      </c>
      <c r="AB85" s="119">
        <v>119</v>
      </c>
      <c r="AD85" s="42">
        <v>0.58499999999999996</v>
      </c>
      <c r="AE85" s="42">
        <f t="shared" si="50"/>
        <v>69.614999999999995</v>
      </c>
      <c r="AF85" s="123">
        <f t="shared" si="51"/>
        <v>-0.24880218651163014</v>
      </c>
      <c r="AH85" s="42">
        <f t="shared" si="52"/>
        <v>794.67457659882052</v>
      </c>
      <c r="AI85" s="114">
        <f t="shared" si="53"/>
        <v>94566.274615259637</v>
      </c>
      <c r="AK85" s="119">
        <v>0</v>
      </c>
      <c r="AL85" s="114">
        <f>IF($AK$11&gt;0,(AK85/$AK$11)*'DADOS BASE PROPOSTA'!$I$67,0)</f>
        <v>0</v>
      </c>
      <c r="AN85" s="114">
        <v>0</v>
      </c>
      <c r="AO85" s="114">
        <f>(AN85/$AN$11)*'DADOS BASE PROPOSTA'!$I$69</f>
        <v>0</v>
      </c>
      <c r="AQ85" s="114"/>
      <c r="AR85" s="114"/>
      <c r="AS85" s="114"/>
      <c r="AU85" s="114"/>
      <c r="AV85" s="114"/>
      <c r="AW85" s="114"/>
      <c r="AY85" s="114"/>
      <c r="AZ85" s="114"/>
      <c r="BA85" s="114"/>
      <c r="BB85" s="40"/>
    </row>
    <row r="86" spans="1:54" x14ac:dyDescent="0.25">
      <c r="A86" s="40"/>
      <c r="F86" s="104"/>
      <c r="G86" s="109"/>
      <c r="H86" s="114"/>
      <c r="I86" s="114"/>
      <c r="J86" s="114"/>
      <c r="L86" s="104"/>
      <c r="M86" s="114"/>
      <c r="N86" s="114"/>
      <c r="O86" s="114"/>
      <c r="R86" s="114"/>
      <c r="T86" s="104"/>
      <c r="U86" s="104"/>
      <c r="V86" s="104"/>
      <c r="W86" s="109"/>
      <c r="X86" s="114"/>
      <c r="Y86" s="114"/>
      <c r="Z86" s="114"/>
      <c r="AB86" s="119"/>
      <c r="AF86" s="123"/>
      <c r="AI86" s="114"/>
      <c r="AK86" s="119"/>
      <c r="AL86" s="114"/>
      <c r="AN86" s="114"/>
      <c r="AO86" s="114"/>
      <c r="AQ86" s="114"/>
      <c r="AR86" s="114"/>
      <c r="AS86" s="114"/>
      <c r="AU86" s="114"/>
      <c r="AV86" s="114"/>
      <c r="AW86" s="114"/>
      <c r="AY86" s="114"/>
      <c r="AZ86" s="114"/>
      <c r="BA86" s="114"/>
      <c r="BB86" s="40"/>
    </row>
    <row r="87" spans="1:54" x14ac:dyDescent="0.25">
      <c r="A87" s="40"/>
      <c r="B87" s="98" t="s">
        <v>130</v>
      </c>
      <c r="C87" s="98" t="s">
        <v>146</v>
      </c>
      <c r="D87" s="98" t="s">
        <v>74</v>
      </c>
      <c r="E87" s="98"/>
      <c r="F87" s="105">
        <f>SUM(F88:F110)</f>
        <v>39015.941267185677</v>
      </c>
      <c r="G87" s="110">
        <f>SUM(G88:G110)</f>
        <v>3.1574579084653324E-2</v>
      </c>
      <c r="H87" s="115">
        <f>SUM(H88:H110)</f>
        <v>76809016.266231045</v>
      </c>
      <c r="I87" s="115">
        <f>SUM(I88:I110)</f>
        <v>2260525.0700861644</v>
      </c>
      <c r="J87" s="115">
        <f>SUM(J88:J110)</f>
        <v>79069541.336317196</v>
      </c>
      <c r="K87" s="99"/>
      <c r="L87" s="105">
        <f>SUM(L88:L110)</f>
        <v>7165.2846675174005</v>
      </c>
      <c r="M87" s="115">
        <f>SUM(M88:M110)</f>
        <v>17734288.118857268</v>
      </c>
      <c r="N87" s="115">
        <f>SUM(N88:N110)</f>
        <v>4974326.2499430235</v>
      </c>
      <c r="O87" s="115">
        <f>SUM(O88:O110)</f>
        <v>22708614.368800297</v>
      </c>
      <c r="P87" s="99"/>
      <c r="Q87" s="100"/>
      <c r="R87" s="115">
        <f>SUM(R88:R110)</f>
        <v>8045792.0378142381</v>
      </c>
      <c r="S87" s="99"/>
      <c r="T87" s="105">
        <f t="shared" ref="T87:Z87" si="54">SUM(T88:T110)</f>
        <v>1194.3739681337131</v>
      </c>
      <c r="U87" s="105">
        <f t="shared" si="54"/>
        <v>0</v>
      </c>
      <c r="V87" s="105">
        <f t="shared" si="54"/>
        <v>1194.3739681337131</v>
      </c>
      <c r="W87" s="110">
        <f t="shared" si="54"/>
        <v>6.9951454723990673E-3</v>
      </c>
      <c r="X87" s="115">
        <f t="shared" si="54"/>
        <v>569882.62623670395</v>
      </c>
      <c r="Y87" s="115">
        <f t="shared" si="54"/>
        <v>220781.30714634148</v>
      </c>
      <c r="Z87" s="115">
        <f t="shared" si="54"/>
        <v>790663.93338304549</v>
      </c>
      <c r="AA87" s="99"/>
      <c r="AB87" s="120">
        <f>SUM(AB88:AB110)</f>
        <v>28433</v>
      </c>
      <c r="AC87" s="99"/>
      <c r="AD87" s="99"/>
      <c r="AE87" s="99"/>
      <c r="AF87" s="124"/>
      <c r="AG87" s="99"/>
      <c r="AH87" s="99"/>
      <c r="AI87" s="115">
        <f>SUM(AI88:AI110)</f>
        <v>18847942.819345336</v>
      </c>
      <c r="AJ87" s="99"/>
      <c r="AK87" s="120">
        <f>SUM(AK88:AK110)</f>
        <v>0</v>
      </c>
      <c r="AL87" s="115">
        <f>SUM(AL88:AL110)</f>
        <v>0</v>
      </c>
      <c r="AM87" s="99"/>
      <c r="AN87" s="115">
        <f>SUM(AN88:AN110)</f>
        <v>157.5</v>
      </c>
      <c r="AO87" s="115">
        <f>SUM(AO88:AO110)</f>
        <v>93690.829532022864</v>
      </c>
      <c r="AP87" s="99"/>
      <c r="AQ87" s="115"/>
      <c r="AR87" s="115"/>
      <c r="AS87" s="115">
        <f>SUM(AS88:AS110)</f>
        <v>917639.43496955442</v>
      </c>
      <c r="AT87" s="98"/>
      <c r="AU87" s="115"/>
      <c r="AV87" s="115"/>
      <c r="AW87" s="115">
        <f>SUM(AW88:AW110)</f>
        <v>917639.43496955442</v>
      </c>
      <c r="AX87" s="98"/>
      <c r="AY87" s="115"/>
      <c r="AZ87" s="115"/>
      <c r="BA87" s="115">
        <f>SUM(BA88:BA110)</f>
        <v>917639.43496955442</v>
      </c>
      <c r="BB87" s="40"/>
    </row>
    <row r="88" spans="1:54" x14ac:dyDescent="0.25">
      <c r="A88" s="40"/>
      <c r="B88" s="2" t="s">
        <v>130</v>
      </c>
      <c r="C88" s="2" t="s">
        <v>34</v>
      </c>
      <c r="D88" s="41" t="s">
        <v>75</v>
      </c>
      <c r="F88" s="104">
        <v>0</v>
      </c>
      <c r="G88" s="109">
        <f t="shared" ref="G88:G110" si="55">F88/$F$11</f>
        <v>0</v>
      </c>
      <c r="H88" s="114">
        <f>'DADOS BASE PROPOSTA'!$I$23*G88</f>
        <v>0</v>
      </c>
      <c r="I88" s="114">
        <f>IF(D88="P",IF(H88&lt;'DADOS BASE PROPOSTA'!$I$32,IF('DADOS BASE PROPOSTA'!$I$32-H88&gt;'DADOS BASE PROPOSTA'!$I$33,'DADOS BASE PROPOSTA'!$I$33,'DADOS BASE PROPOSTA'!$I$32-H88),0),0)</f>
        <v>0</v>
      </c>
      <c r="J88" s="114">
        <f t="shared" ref="J88:J110" si="56">H88+I88</f>
        <v>0</v>
      </c>
      <c r="L88" s="104"/>
      <c r="M88" s="114">
        <f>IF(D88="E",'DADOS BASE PROPOSTA'!$I$42,IF(D88="EA",'DADOS BASE PROPOSTA'!$I$43,IF(D88="EC",'DADOS BASE PROPOSTA'!$I$45,IF(D88="ECA",'DADOS BASE PROPOSTA'!$I$44,0))))</f>
        <v>0</v>
      </c>
      <c r="N88" s="114">
        <f>IF(OR(D88="E",D88="EA",D88="EC",D88="ECA"),L88*'DADOS BASE PROPOSTA'!$I$47,0)</f>
        <v>0</v>
      </c>
      <c r="O88" s="114">
        <f t="shared" ref="O88:O110" si="57">M88+N88</f>
        <v>0</v>
      </c>
      <c r="Q88" s="68">
        <v>22</v>
      </c>
      <c r="R88" s="114">
        <f>IF(D88="R",('DADOS BASE PROPOSTA'!$I$53+('DADOS BASE PROPOSTA'!$I$54*Q88)),0)</f>
        <v>8045792.0378142381</v>
      </c>
      <c r="T88" s="104"/>
      <c r="U88" s="104"/>
      <c r="V88" s="104"/>
      <c r="W88" s="109"/>
      <c r="X88" s="114"/>
      <c r="Y88" s="114">
        <f>'DADOS BASE PROPOSTA'!$I$77/41</f>
        <v>220781.30714634148</v>
      </c>
      <c r="Z88" s="114">
        <f t="shared" ref="Z88:Z110" si="58">X88+Y88</f>
        <v>220781.30714634148</v>
      </c>
      <c r="AB88" s="119"/>
      <c r="AF88" s="123"/>
      <c r="AI88" s="114"/>
      <c r="AK88" s="119"/>
      <c r="AL88" s="114"/>
      <c r="AN88" s="114"/>
      <c r="AO88" s="114"/>
      <c r="AQ88" s="114">
        <f>'DADOS BASE PROPOSTA'!$I$85/41</f>
        <v>368759.61378749995</v>
      </c>
      <c r="AR88" s="114">
        <f>'DADOS BASE PROPOSTA'!$I$86*(Q88/$Q$11)</f>
        <v>548879.82118205447</v>
      </c>
      <c r="AS88" s="114">
        <f>AQ88+AR88</f>
        <v>917639.43496955442</v>
      </c>
      <c r="AU88" s="114">
        <f>'DADOS BASE PROPOSTA'!$I$89/41</f>
        <v>368759.61378749995</v>
      </c>
      <c r="AV88" s="114">
        <f>'DADOS BASE PROPOSTA'!$I$90*(Q88/$Q$11)</f>
        <v>548879.82118205447</v>
      </c>
      <c r="AW88" s="114">
        <f>AU88+AV88</f>
        <v>917639.43496955442</v>
      </c>
      <c r="AY88" s="114">
        <f>'DADOS BASE PROPOSTA'!$I$93/41</f>
        <v>368759.61378749995</v>
      </c>
      <c r="AZ88" s="114">
        <f>'DADOS BASE PROPOSTA'!$I$94*(Q88/$Q$11)</f>
        <v>548879.82118205447</v>
      </c>
      <c r="BA88" s="114">
        <f>AY88+AZ88</f>
        <v>917639.43496955442</v>
      </c>
      <c r="BB88" s="40"/>
    </row>
    <row r="89" spans="1:54" x14ac:dyDescent="0.25">
      <c r="A89" s="40"/>
      <c r="B89" s="2" t="s">
        <v>130</v>
      </c>
      <c r="C89" s="2" t="s">
        <v>147</v>
      </c>
      <c r="D89" s="41" t="s">
        <v>77</v>
      </c>
      <c r="F89" s="104">
        <v>0</v>
      </c>
      <c r="G89" s="109">
        <f t="shared" si="55"/>
        <v>0</v>
      </c>
      <c r="H89" s="114">
        <f>'DADOS BASE PROPOSTA'!$I$23*G89</f>
        <v>0</v>
      </c>
      <c r="I89" s="114">
        <f>IF(D89="P",IF(H89&lt;'DADOS BASE PROPOSTA'!$I$32,IF('DADOS BASE PROPOSTA'!$I$32-H89&gt;'DADOS BASE PROPOSTA'!$I$33,'DADOS BASE PROPOSTA'!$I$33,'DADOS BASE PROPOSTA'!$I$32-H89),0),0)</f>
        <v>0</v>
      </c>
      <c r="J89" s="114">
        <f t="shared" si="56"/>
        <v>0</v>
      </c>
      <c r="L89" s="104">
        <v>0</v>
      </c>
      <c r="M89" s="114">
        <f>IF(D89="E",'DADOS BASE PROPOSTA'!$I$42,IF(D89="EA",'DADOS BASE PROPOSTA'!$I$43,IF(D89="EC",'DADOS BASE PROPOSTA'!$I$45,IF(D89="ECA",'DADOS BASE PROPOSTA'!$I$44,0))))</f>
        <v>1034548.8434370452</v>
      </c>
      <c r="N89" s="114">
        <f>IF(OR(D89="E",D89="EA",D89="EC",D89="ECA",D89="ECR"),L89*'DADOS BASE PROPOSTA'!$I$47,0)</f>
        <v>0</v>
      </c>
      <c r="O89" s="114">
        <f t="shared" si="57"/>
        <v>1034548.8434370452</v>
      </c>
      <c r="R89" s="114"/>
      <c r="T89" s="104">
        <v>871.01403999864146</v>
      </c>
      <c r="U89" s="104"/>
      <c r="V89" s="104">
        <f t="shared" ref="V89:V110" si="59">T89+U89*3.2</f>
        <v>871.01403999864146</v>
      </c>
      <c r="W89" s="109">
        <f t="shared" ref="W89:W110" si="60">V89/$V$11</f>
        <v>5.1013083681093804E-3</v>
      </c>
      <c r="X89" s="114">
        <f>'DADOS BASE PROPOSTA'!$I$78*W89</f>
        <v>415594.93244740315</v>
      </c>
      <c r="Y89" s="114"/>
      <c r="Z89" s="114">
        <f t="shared" si="58"/>
        <v>415594.93244740315</v>
      </c>
      <c r="AB89" s="119">
        <v>0</v>
      </c>
      <c r="AD89" s="42">
        <v>0.61099999999999999</v>
      </c>
      <c r="AE89" s="42">
        <f t="shared" ref="AE89:AE110" si="61">AB89*AD89</f>
        <v>0</v>
      </c>
      <c r="AF89" s="123">
        <f t="shared" ref="AF89:AF110" si="62">(AD89-$AE$12)*$AF$12</f>
        <v>-0.2033021865116301</v>
      </c>
      <c r="AH89" s="42">
        <f t="shared" ref="AH89:AH110" si="63">$AH$11-(AF89*$AH$11)</f>
        <v>765.7206769133561</v>
      </c>
      <c r="AI89" s="114">
        <f t="shared" ref="AI89:AI110" si="64">AB89*AH89</f>
        <v>0</v>
      </c>
      <c r="AK89" s="119">
        <v>0</v>
      </c>
      <c r="AL89" s="114">
        <f>IF($AK$11&gt;0,(AK89/$AK$11)*'DADOS BASE PROPOSTA'!$I$67,0)</f>
        <v>0</v>
      </c>
      <c r="AN89" s="114">
        <v>72.5</v>
      </c>
      <c r="AO89" s="114">
        <f>(AN89/$AN$11)*'DADOS BASE PROPOSTA'!$I$69</f>
        <v>43127.524705216878</v>
      </c>
      <c r="AQ89" s="114"/>
      <c r="AR89" s="114"/>
      <c r="AS89" s="114"/>
      <c r="AU89" s="114"/>
      <c r="AV89" s="114"/>
      <c r="AW89" s="114"/>
      <c r="AY89" s="114"/>
      <c r="AZ89" s="114"/>
      <c r="BA89" s="114"/>
      <c r="BB89" s="40"/>
    </row>
    <row r="90" spans="1:54" x14ac:dyDescent="0.25">
      <c r="A90" s="40"/>
      <c r="B90" s="2" t="s">
        <v>130</v>
      </c>
      <c r="C90" s="2" t="s">
        <v>148</v>
      </c>
      <c r="D90" s="41" t="s">
        <v>79</v>
      </c>
      <c r="F90" s="104">
        <v>3097.320792560281</v>
      </c>
      <c r="G90" s="109">
        <f t="shared" si="55"/>
        <v>2.5065805703754084E-3</v>
      </c>
      <c r="H90" s="114">
        <f>'DADOS BASE PROPOSTA'!$I$23*G90</f>
        <v>6097563.0834667468</v>
      </c>
      <c r="I90" s="114">
        <f>IF(D90="P",IF(H90&lt;'DADOS BASE PROPOSTA'!$I$32,IF('DADOS BASE PROPOSTA'!$I$32-H90&gt;'DADOS BASE PROPOSTA'!$I$33,'DADOS BASE PROPOSTA'!$I$33,'DADOS BASE PROPOSTA'!$I$32-H90),0),0)</f>
        <v>0</v>
      </c>
      <c r="J90" s="114">
        <f t="shared" si="56"/>
        <v>6097563.0834667468</v>
      </c>
      <c r="L90" s="104">
        <v>0</v>
      </c>
      <c r="M90" s="114">
        <f>IF(D90="E",'DADOS BASE PROPOSTA'!$I$42,IF(D90="EA",'DADOS BASE PROPOSTA'!$I$43,IF(D90="EC",'DADOS BASE PROPOSTA'!$I$45,IF(D90="ECA",'DADOS BASE PROPOSTA'!$I$44,0))))</f>
        <v>0</v>
      </c>
      <c r="N90" s="114">
        <f>IF(OR(D90="E",D90="EA",D90="EC",D90="ECA",D90="ECR"),L90*'DADOS BASE PROPOSTA'!$I$47,0)</f>
        <v>0</v>
      </c>
      <c r="O90" s="114">
        <f t="shared" si="57"/>
        <v>0</v>
      </c>
      <c r="R90" s="114"/>
      <c r="T90" s="104">
        <v>0</v>
      </c>
      <c r="U90" s="104"/>
      <c r="V90" s="104">
        <f t="shared" si="59"/>
        <v>0</v>
      </c>
      <c r="W90" s="109">
        <f t="shared" si="60"/>
        <v>0</v>
      </c>
      <c r="X90" s="114">
        <f>'DADOS BASE PROPOSTA'!$I$78*W90</f>
        <v>0</v>
      </c>
      <c r="Y90" s="114"/>
      <c r="Z90" s="114">
        <f t="shared" si="58"/>
        <v>0</v>
      </c>
      <c r="AB90" s="119">
        <v>1327</v>
      </c>
      <c r="AD90" s="42">
        <v>0.72099999999999997</v>
      </c>
      <c r="AE90" s="42">
        <f t="shared" si="61"/>
        <v>956.76699999999994</v>
      </c>
      <c r="AF90" s="123">
        <f t="shared" si="62"/>
        <v>-1.0802186511630119E-2</v>
      </c>
      <c r="AH90" s="42">
        <f t="shared" si="63"/>
        <v>643.22340901331449</v>
      </c>
      <c r="AI90" s="114">
        <f t="shared" si="64"/>
        <v>853557.4637606683</v>
      </c>
      <c r="AK90" s="119">
        <v>0</v>
      </c>
      <c r="AL90" s="114">
        <f>IF($AK$11&gt;0,(AK90/$AK$11)*'DADOS BASE PROPOSTA'!$I$67,0)</f>
        <v>0</v>
      </c>
      <c r="AN90" s="114">
        <v>0</v>
      </c>
      <c r="AO90" s="114">
        <f>(AN90/$AN$11)*'DADOS BASE PROPOSTA'!$I$69</f>
        <v>0</v>
      </c>
      <c r="AQ90" s="114"/>
      <c r="AR90" s="114"/>
      <c r="AS90" s="114"/>
      <c r="AU90" s="114"/>
      <c r="AV90" s="114"/>
      <c r="AW90" s="114"/>
      <c r="AY90" s="114"/>
      <c r="AZ90" s="114"/>
      <c r="BA90" s="114"/>
      <c r="BB90" s="40"/>
    </row>
    <row r="91" spans="1:54" x14ac:dyDescent="0.25">
      <c r="A91" s="40"/>
      <c r="B91" s="2" t="s">
        <v>130</v>
      </c>
      <c r="C91" s="2" t="s">
        <v>149</v>
      </c>
      <c r="D91" s="41" t="s">
        <v>83</v>
      </c>
      <c r="F91" s="104">
        <v>0</v>
      </c>
      <c r="G91" s="109">
        <f t="shared" si="55"/>
        <v>0</v>
      </c>
      <c r="H91" s="114">
        <f>'DADOS BASE PROPOSTA'!$I$23*G91</f>
        <v>0</v>
      </c>
      <c r="I91" s="114">
        <f>IF(D91="P",IF(H91&lt;'DADOS BASE PROPOSTA'!$I$32,IF('DADOS BASE PROPOSTA'!$I$32-H91&gt;'DADOS BASE PROPOSTA'!$I$33,'DADOS BASE PROPOSTA'!$I$33,'DADOS BASE PROPOSTA'!$I$32-H91),0),0)</f>
        <v>0</v>
      </c>
      <c r="J91" s="114">
        <f t="shared" si="56"/>
        <v>0</v>
      </c>
      <c r="L91" s="104">
        <v>285.617190648811</v>
      </c>
      <c r="M91" s="114">
        <f>IF(D91="E",'DADOS BASE PROPOSTA'!$I$42,IF(D91="EA",'DADOS BASE PROPOSTA'!$I$43,IF(D91="EC",'DADOS BASE PROPOSTA'!$I$45,IF(D91="ECA",'DADOS BASE PROPOSTA'!$I$44,0))))</f>
        <v>2087467.4094275283</v>
      </c>
      <c r="N91" s="114">
        <f>IF(OR(D91="E",D91="EA",D91="EC",D91="ECA",D91="ECR"),L91*'DADOS BASE PROPOSTA'!$I$47,0)</f>
        <v>198282.8533414875</v>
      </c>
      <c r="O91" s="114">
        <f t="shared" si="57"/>
        <v>2285750.262769016</v>
      </c>
      <c r="R91" s="114"/>
      <c r="T91" s="104">
        <v>0</v>
      </c>
      <c r="U91" s="104"/>
      <c r="V91" s="104">
        <f t="shared" si="59"/>
        <v>0</v>
      </c>
      <c r="W91" s="109">
        <f t="shared" si="60"/>
        <v>0</v>
      </c>
      <c r="X91" s="114">
        <f>'DADOS BASE PROPOSTA'!$I$78*W91</f>
        <v>0</v>
      </c>
      <c r="Y91" s="114"/>
      <c r="Z91" s="114">
        <f t="shared" si="58"/>
        <v>0</v>
      </c>
      <c r="AB91" s="119">
        <v>400</v>
      </c>
      <c r="AD91" s="42">
        <v>0.65600000000000003</v>
      </c>
      <c r="AE91" s="42">
        <f t="shared" si="61"/>
        <v>262.40000000000003</v>
      </c>
      <c r="AF91" s="123">
        <f t="shared" si="62"/>
        <v>-0.12455218651163003</v>
      </c>
      <c r="AH91" s="42">
        <f t="shared" si="63"/>
        <v>715.60815822697543</v>
      </c>
      <c r="AI91" s="114">
        <f t="shared" si="64"/>
        <v>286243.2632907902</v>
      </c>
      <c r="AK91" s="119">
        <v>0</v>
      </c>
      <c r="AL91" s="114">
        <f>IF($AK$11&gt;0,(AK91/$AK$11)*'DADOS BASE PROPOSTA'!$I$67,0)</f>
        <v>0</v>
      </c>
      <c r="AN91" s="114">
        <v>0</v>
      </c>
      <c r="AO91" s="114">
        <f>(AN91/$AN$11)*'DADOS BASE PROPOSTA'!$I$69</f>
        <v>0</v>
      </c>
      <c r="AQ91" s="114"/>
      <c r="AR91" s="114"/>
      <c r="AS91" s="114"/>
      <c r="AU91" s="114"/>
      <c r="AV91" s="114"/>
      <c r="AW91" s="114"/>
      <c r="AY91" s="114"/>
      <c r="AZ91" s="114"/>
      <c r="BA91" s="114"/>
      <c r="BB91" s="40"/>
    </row>
    <row r="92" spans="1:54" x14ac:dyDescent="0.25">
      <c r="A92" s="40"/>
      <c r="B92" s="2" t="s">
        <v>130</v>
      </c>
      <c r="C92" s="2" t="s">
        <v>150</v>
      </c>
      <c r="D92" s="41" t="s">
        <v>79</v>
      </c>
      <c r="F92" s="104">
        <v>1728.3768636425791</v>
      </c>
      <c r="G92" s="109">
        <f t="shared" si="55"/>
        <v>1.3987301138128909E-3</v>
      </c>
      <c r="H92" s="114">
        <f>'DADOS BASE PROPOSTA'!$I$23*G92</f>
        <v>3402581.6710297754</v>
      </c>
      <c r="I92" s="114">
        <f>IF(D92="P",IF(H92&lt;'DADOS BASE PROPOSTA'!$I$32,IF('DADOS BASE PROPOSTA'!$I$32-H92&gt;'DADOS BASE PROPOSTA'!$I$33,'DADOS BASE PROPOSTA'!$I$33,'DADOS BASE PROPOSTA'!$I$32-H92),0),0)</f>
        <v>0</v>
      </c>
      <c r="J92" s="114">
        <f t="shared" si="56"/>
        <v>3402581.6710297754</v>
      </c>
      <c r="L92" s="104">
        <v>0</v>
      </c>
      <c r="M92" s="114">
        <f>IF(D92="E",'DADOS BASE PROPOSTA'!$I$42,IF(D92="EA",'DADOS BASE PROPOSTA'!$I$43,IF(D92="EC",'DADOS BASE PROPOSTA'!$I$45,IF(D92="ECA",'DADOS BASE PROPOSTA'!$I$44,0))))</f>
        <v>0</v>
      </c>
      <c r="N92" s="114">
        <f>IF(OR(D92="E",D92="EA",D92="EC",D92="ECA",D92="ECR"),L92*'DADOS BASE PROPOSTA'!$I$47,0)</f>
        <v>0</v>
      </c>
      <c r="O92" s="114">
        <f t="shared" si="57"/>
        <v>0</v>
      </c>
      <c r="R92" s="114"/>
      <c r="T92" s="104">
        <v>13.546208416361271</v>
      </c>
      <c r="U92" s="104"/>
      <c r="V92" s="104">
        <f t="shared" si="59"/>
        <v>13.546208416361271</v>
      </c>
      <c r="W92" s="109">
        <f t="shared" si="60"/>
        <v>7.9336707764946301E-5</v>
      </c>
      <c r="X92" s="114">
        <f>'DADOS BASE PROPOSTA'!$I$78*W92</f>
        <v>6463.4268946168622</v>
      </c>
      <c r="Y92" s="114"/>
      <c r="Z92" s="114">
        <f t="shared" si="58"/>
        <v>6463.4268946168622</v>
      </c>
      <c r="AB92" s="119">
        <v>1029.5</v>
      </c>
      <c r="AD92" s="42">
        <v>0.69399999999999995</v>
      </c>
      <c r="AE92" s="42">
        <f t="shared" si="61"/>
        <v>714.47299999999996</v>
      </c>
      <c r="AF92" s="123">
        <f t="shared" si="62"/>
        <v>-5.8052186511630161E-2</v>
      </c>
      <c r="AH92" s="42">
        <f t="shared" si="63"/>
        <v>673.29092022514294</v>
      </c>
      <c r="AI92" s="114">
        <f t="shared" si="64"/>
        <v>693153.00237178465</v>
      </c>
      <c r="AK92" s="119">
        <v>0</v>
      </c>
      <c r="AL92" s="114">
        <f>IF($AK$11&gt;0,(AK92/$AK$11)*'DADOS BASE PROPOSTA'!$I$67,0)</f>
        <v>0</v>
      </c>
      <c r="AN92" s="114">
        <v>13</v>
      </c>
      <c r="AO92" s="114">
        <f>(AN92/$AN$11)*'DADOS BASE PROPOSTA'!$I$69</f>
        <v>7733.2113264526815</v>
      </c>
      <c r="AQ92" s="114"/>
      <c r="AR92" s="114"/>
      <c r="AS92" s="114"/>
      <c r="AU92" s="114"/>
      <c r="AV92" s="114"/>
      <c r="AW92" s="114"/>
      <c r="AY92" s="114"/>
      <c r="AZ92" s="114"/>
      <c r="BA92" s="114"/>
      <c r="BB92" s="40"/>
    </row>
    <row r="93" spans="1:54" x14ac:dyDescent="0.25">
      <c r="A93" s="40"/>
      <c r="B93" s="2" t="s">
        <v>130</v>
      </c>
      <c r="C93" s="2" t="s">
        <v>151</v>
      </c>
      <c r="D93" s="41" t="s">
        <v>83</v>
      </c>
      <c r="F93" s="104">
        <v>0</v>
      </c>
      <c r="G93" s="109">
        <f t="shared" si="55"/>
        <v>0</v>
      </c>
      <c r="H93" s="114">
        <f>'DADOS BASE PROPOSTA'!$I$23*G93</f>
        <v>0</v>
      </c>
      <c r="I93" s="114">
        <f>IF(D93="P",IF(H93&lt;'DADOS BASE PROPOSTA'!$I$32,IF('DADOS BASE PROPOSTA'!$I$32-H93&gt;'DADOS BASE PROPOSTA'!$I$33,'DADOS BASE PROPOSTA'!$I$33,'DADOS BASE PROPOSTA'!$I$32-H93),0),0)</f>
        <v>0</v>
      </c>
      <c r="J93" s="114">
        <f t="shared" si="56"/>
        <v>0</v>
      </c>
      <c r="L93" s="104">
        <v>429.3306205625862</v>
      </c>
      <c r="M93" s="114">
        <f>IF(D93="E",'DADOS BASE PROPOSTA'!$I$42,IF(D93="EA",'DADOS BASE PROPOSTA'!$I$43,IF(D93="EC",'DADOS BASE PROPOSTA'!$I$45,IF(D93="ECA",'DADOS BASE PROPOSTA'!$I$44,0))))</f>
        <v>2087467.4094275283</v>
      </c>
      <c r="N93" s="114">
        <f>IF(OR(D93="E",D93="EA",D93="EC",D93="ECA",D93="ECR"),L93*'DADOS BASE PROPOSTA'!$I$47,0)</f>
        <v>298052.4396260652</v>
      </c>
      <c r="O93" s="114">
        <f t="shared" si="57"/>
        <v>2385519.8490535934</v>
      </c>
      <c r="R93" s="114"/>
      <c r="T93" s="104">
        <v>186.2667003007729</v>
      </c>
      <c r="U93" s="104"/>
      <c r="V93" s="104">
        <f t="shared" si="59"/>
        <v>186.2667003007729</v>
      </c>
      <c r="W93" s="109">
        <f t="shared" si="60"/>
        <v>1.0909168317722374E-3</v>
      </c>
      <c r="X93" s="114">
        <f>'DADOS BASE PROPOSTA'!$I$78*W93</f>
        <v>88875.14227534282</v>
      </c>
      <c r="Y93" s="114"/>
      <c r="Z93" s="114">
        <f t="shared" si="58"/>
        <v>88875.14227534282</v>
      </c>
      <c r="AB93" s="119">
        <v>246</v>
      </c>
      <c r="AD93" s="42">
        <v>0.56699999999999995</v>
      </c>
      <c r="AE93" s="42">
        <f t="shared" si="61"/>
        <v>139.482</v>
      </c>
      <c r="AF93" s="123">
        <f t="shared" si="62"/>
        <v>-0.28030218651163019</v>
      </c>
      <c r="AH93" s="42">
        <f t="shared" si="63"/>
        <v>814.71958407337286</v>
      </c>
      <c r="AI93" s="114">
        <f t="shared" si="64"/>
        <v>200421.01768204971</v>
      </c>
      <c r="AK93" s="119">
        <v>0</v>
      </c>
      <c r="AL93" s="114">
        <f>IF($AK$11&gt;0,(AK93/$AK$11)*'DADOS BASE PROPOSTA'!$I$67,0)</f>
        <v>0</v>
      </c>
      <c r="AN93" s="114">
        <v>21.625</v>
      </c>
      <c r="AO93" s="114">
        <f>(AN93/$AN$11)*'DADOS BASE PROPOSTA'!$I$69</f>
        <v>12863.899610349172</v>
      </c>
      <c r="AQ93" s="114"/>
      <c r="AR93" s="114"/>
      <c r="AS93" s="114"/>
      <c r="AU93" s="114"/>
      <c r="AV93" s="114"/>
      <c r="AW93" s="114"/>
      <c r="AY93" s="114"/>
      <c r="AZ93" s="114"/>
      <c r="BA93" s="114"/>
      <c r="BB93" s="40"/>
    </row>
    <row r="94" spans="1:54" x14ac:dyDescent="0.25">
      <c r="A94" s="40"/>
      <c r="B94" s="2" t="s">
        <v>130</v>
      </c>
      <c r="C94" s="2" t="s">
        <v>152</v>
      </c>
      <c r="D94" s="41" t="s">
        <v>79</v>
      </c>
      <c r="F94" s="104">
        <v>2820.8315740150042</v>
      </c>
      <c r="G94" s="109">
        <f t="shared" si="55"/>
        <v>2.2828250895777624E-3</v>
      </c>
      <c r="H94" s="114">
        <f>'DADOS BASE PROPOSTA'!$I$23*G94</f>
        <v>5553250.574401563</v>
      </c>
      <c r="I94" s="114">
        <f>IF(D94="P",IF(H94&lt;'DADOS BASE PROPOSTA'!$I$32,IF('DADOS BASE PROPOSTA'!$I$32-H94&gt;'DADOS BASE PROPOSTA'!$I$33,'DADOS BASE PROPOSTA'!$I$33,'DADOS BASE PROPOSTA'!$I$32-H94),0),0)</f>
        <v>0</v>
      </c>
      <c r="J94" s="114">
        <f t="shared" si="56"/>
        <v>5553250.574401563</v>
      </c>
      <c r="L94" s="104">
        <v>0</v>
      </c>
      <c r="M94" s="114">
        <f>IF(D94="E",'DADOS BASE PROPOSTA'!$I$42,IF(D94="EA",'DADOS BASE PROPOSTA'!$I$43,IF(D94="EC",'DADOS BASE PROPOSTA'!$I$45,IF(D94="ECA",'DADOS BASE PROPOSTA'!$I$44,0))))</f>
        <v>0</v>
      </c>
      <c r="N94" s="114">
        <f>IF(OR(D94="E",D94="EA",D94="EC",D94="ECA",D94="ECR"),L94*'DADOS BASE PROPOSTA'!$I$47,0)</f>
        <v>0</v>
      </c>
      <c r="O94" s="114">
        <f t="shared" si="57"/>
        <v>0</v>
      </c>
      <c r="R94" s="114"/>
      <c r="T94" s="104">
        <v>34.995919287698342</v>
      </c>
      <c r="U94" s="104"/>
      <c r="V94" s="104">
        <f t="shared" si="59"/>
        <v>34.995919287698342</v>
      </c>
      <c r="W94" s="109">
        <f t="shared" si="60"/>
        <v>2.0496222530729181E-4</v>
      </c>
      <c r="X94" s="114">
        <f>'DADOS BASE PROPOSTA'!$I$78*W94</f>
        <v>16697.924538998763</v>
      </c>
      <c r="Y94" s="114"/>
      <c r="Z94" s="114">
        <f t="shared" si="58"/>
        <v>16697.924538998763</v>
      </c>
      <c r="AB94" s="119">
        <v>1798</v>
      </c>
      <c r="AD94" s="42">
        <v>0.67700000000000005</v>
      </c>
      <c r="AE94" s="42">
        <f t="shared" si="61"/>
        <v>1217.2460000000001</v>
      </c>
      <c r="AF94" s="123">
        <f t="shared" si="62"/>
        <v>-8.7802186511629993E-2</v>
      </c>
      <c r="AH94" s="42">
        <f t="shared" si="63"/>
        <v>692.22231617333102</v>
      </c>
      <c r="AI94" s="114">
        <f t="shared" si="64"/>
        <v>1244615.7244796492</v>
      </c>
      <c r="AK94" s="119">
        <v>0</v>
      </c>
      <c r="AL94" s="114">
        <f>IF($AK$11&gt;0,(AK94/$AK$11)*'DADOS BASE PROPOSTA'!$I$67,0)</f>
        <v>0</v>
      </c>
      <c r="AN94" s="114">
        <v>17.625</v>
      </c>
      <c r="AO94" s="114">
        <f>(AN94/$AN$11)*'DADOS BASE PROPOSTA'!$I$69</f>
        <v>10484.449971440654</v>
      </c>
      <c r="AQ94" s="114"/>
      <c r="AR94" s="114"/>
      <c r="AS94" s="114"/>
      <c r="AU94" s="114"/>
      <c r="AV94" s="114"/>
      <c r="AW94" s="114"/>
      <c r="AY94" s="114"/>
      <c r="AZ94" s="114"/>
      <c r="BA94" s="114"/>
      <c r="BB94" s="40"/>
    </row>
    <row r="95" spans="1:54" x14ac:dyDescent="0.25">
      <c r="A95" s="40"/>
      <c r="B95" s="2" t="s">
        <v>130</v>
      </c>
      <c r="C95" s="2" t="s">
        <v>153</v>
      </c>
      <c r="D95" s="41" t="s">
        <v>83</v>
      </c>
      <c r="F95" s="104">
        <v>0</v>
      </c>
      <c r="G95" s="109">
        <f t="shared" si="55"/>
        <v>0</v>
      </c>
      <c r="H95" s="114">
        <f>'DADOS BASE PROPOSTA'!$I$23*G95</f>
        <v>0</v>
      </c>
      <c r="I95" s="114">
        <f>IF(D95="P",IF(H95&lt;'DADOS BASE PROPOSTA'!$I$32,IF('DADOS BASE PROPOSTA'!$I$32-H95&gt;'DADOS BASE PROPOSTA'!$I$33,'DADOS BASE PROPOSTA'!$I$33,'DADOS BASE PROPOSTA'!$I$32-H95),0),0)</f>
        <v>0</v>
      </c>
      <c r="J95" s="114">
        <f t="shared" si="56"/>
        <v>0</v>
      </c>
      <c r="L95" s="104">
        <v>1632.4287328114581</v>
      </c>
      <c r="M95" s="114">
        <f>IF(D95="E",'DADOS BASE PROPOSTA'!$I$42,IF(D95="EA",'DADOS BASE PROPOSTA'!$I$43,IF(D95="EC",'DADOS BASE PROPOSTA'!$I$45,IF(D95="ECA",'DADOS BASE PROPOSTA'!$I$44,0))))</f>
        <v>2087467.4094275283</v>
      </c>
      <c r="N95" s="114">
        <f>IF(OR(D95="E",D95="EA",D95="EC",D95="ECA",D95="ECR"),L95*'DADOS BASE PROPOSTA'!$I$47,0)</f>
        <v>1133274.3182691622</v>
      </c>
      <c r="O95" s="114">
        <f t="shared" si="57"/>
        <v>3220741.7276966907</v>
      </c>
      <c r="R95" s="114"/>
      <c r="T95" s="104">
        <v>0.90320519930054999</v>
      </c>
      <c r="U95" s="104"/>
      <c r="V95" s="104">
        <f t="shared" si="59"/>
        <v>0.90320519930054999</v>
      </c>
      <c r="W95" s="109">
        <f t="shared" si="60"/>
        <v>5.2898438253865382E-6</v>
      </c>
      <c r="X95" s="114">
        <f>'DADOS BASE PROPOSTA'!$I$78*W95</f>
        <v>430.95459608210319</v>
      </c>
      <c r="Y95" s="114"/>
      <c r="Z95" s="114">
        <f t="shared" si="58"/>
        <v>430.95459608210319</v>
      </c>
      <c r="AB95" s="119">
        <v>1010.5</v>
      </c>
      <c r="AD95" s="42">
        <v>0.71199999999999997</v>
      </c>
      <c r="AE95" s="42">
        <f t="shared" si="61"/>
        <v>719.476</v>
      </c>
      <c r="AF95" s="123">
        <f t="shared" si="62"/>
        <v>-2.6552186511630133E-2</v>
      </c>
      <c r="AH95" s="42">
        <f t="shared" si="63"/>
        <v>653.24591275059061</v>
      </c>
      <c r="AI95" s="114">
        <f t="shared" si="64"/>
        <v>660104.99483447184</v>
      </c>
      <c r="AK95" s="119">
        <v>0</v>
      </c>
      <c r="AL95" s="114">
        <f>IF($AK$11&gt;0,(AK95/$AK$11)*'DADOS BASE PROPOSTA'!$I$67,0)</f>
        <v>0</v>
      </c>
      <c r="AN95" s="114">
        <v>0.625</v>
      </c>
      <c r="AO95" s="114">
        <f>(AN95/$AN$11)*'DADOS BASE PROPOSTA'!$I$69</f>
        <v>371.78900607945582</v>
      </c>
      <c r="AQ95" s="114"/>
      <c r="AR95" s="114"/>
      <c r="AS95" s="114"/>
      <c r="AU95" s="114"/>
      <c r="AV95" s="114"/>
      <c r="AW95" s="114"/>
      <c r="AY95" s="114"/>
      <c r="AZ95" s="114"/>
      <c r="BA95" s="114"/>
      <c r="BB95" s="40"/>
    </row>
    <row r="96" spans="1:54" x14ac:dyDescent="0.25">
      <c r="A96" s="40"/>
      <c r="B96" s="2" t="s">
        <v>130</v>
      </c>
      <c r="C96" s="2" t="s">
        <v>154</v>
      </c>
      <c r="D96" s="41" t="s">
        <v>83</v>
      </c>
      <c r="F96" s="104">
        <v>0</v>
      </c>
      <c r="G96" s="109">
        <f t="shared" si="55"/>
        <v>0</v>
      </c>
      <c r="H96" s="114">
        <f>'DADOS BASE PROPOSTA'!$I$23*G96</f>
        <v>0</v>
      </c>
      <c r="I96" s="114">
        <f>IF(D96="P",IF(H96&lt;'DADOS BASE PROPOSTA'!$I$32,IF('DADOS BASE PROPOSTA'!$I$32-H96&gt;'DADOS BASE PROPOSTA'!$I$33,'DADOS BASE PROPOSTA'!$I$33,'DADOS BASE PROPOSTA'!$I$32-H96),0),0)</f>
        <v>0</v>
      </c>
      <c r="J96" s="114">
        <f t="shared" si="56"/>
        <v>0</v>
      </c>
      <c r="L96" s="104">
        <v>2182.8181329129952</v>
      </c>
      <c r="M96" s="114">
        <f>IF(D96="E",'DADOS BASE PROPOSTA'!$I$42,IF(D96="EA",'DADOS BASE PROPOSTA'!$I$43,IF(D96="EC",'DADOS BASE PROPOSTA'!$I$45,IF(D96="ECA",'DADOS BASE PROPOSTA'!$I$44,0))))</f>
        <v>2087467.4094275283</v>
      </c>
      <c r="N96" s="114">
        <f>IF(OR(D96="E",D96="EA",D96="EC",D96="ECA",D96="ECR"),L96*'DADOS BASE PROPOSTA'!$I$47,0)</f>
        <v>1515368.8989669669</v>
      </c>
      <c r="O96" s="114">
        <f t="shared" si="57"/>
        <v>3602836.3083944954</v>
      </c>
      <c r="R96" s="114"/>
      <c r="T96" s="104">
        <v>0.31474199779249451</v>
      </c>
      <c r="U96" s="104"/>
      <c r="V96" s="104">
        <f t="shared" si="59"/>
        <v>0.31474199779249451</v>
      </c>
      <c r="W96" s="109">
        <f t="shared" si="60"/>
        <v>1.8433640715330154E-6</v>
      </c>
      <c r="X96" s="114">
        <f>'DADOS BASE PROPOSTA'!$I$78*W96</f>
        <v>150.17574149681502</v>
      </c>
      <c r="Y96" s="114"/>
      <c r="Z96" s="114">
        <f t="shared" si="58"/>
        <v>150.17574149681502</v>
      </c>
      <c r="AB96" s="119">
        <v>1202</v>
      </c>
      <c r="AD96" s="42">
        <v>0.69</v>
      </c>
      <c r="AE96" s="42">
        <f t="shared" si="61"/>
        <v>829.37999999999988</v>
      </c>
      <c r="AF96" s="123">
        <f t="shared" si="62"/>
        <v>-6.5052186511630167E-2</v>
      </c>
      <c r="AH96" s="42">
        <f t="shared" si="63"/>
        <v>677.74536633059893</v>
      </c>
      <c r="AI96" s="114">
        <f t="shared" si="64"/>
        <v>814649.93032937986</v>
      </c>
      <c r="AK96" s="119">
        <v>0</v>
      </c>
      <c r="AL96" s="114">
        <f>IF($AK$11&gt;0,(AK96/$AK$11)*'DADOS BASE PROPOSTA'!$I$67,0)</f>
        <v>0</v>
      </c>
      <c r="AN96" s="114">
        <v>0.125</v>
      </c>
      <c r="AO96" s="114">
        <f>(AN96/$AN$11)*'DADOS BASE PROPOSTA'!$I$69</f>
        <v>74.357801215891172</v>
      </c>
      <c r="AQ96" s="114"/>
      <c r="AR96" s="114"/>
      <c r="AS96" s="114"/>
      <c r="AU96" s="114"/>
      <c r="AV96" s="114"/>
      <c r="AW96" s="114"/>
      <c r="AY96" s="114"/>
      <c r="AZ96" s="114"/>
      <c r="BA96" s="114"/>
      <c r="BB96" s="40"/>
    </row>
    <row r="97" spans="1:54" x14ac:dyDescent="0.25">
      <c r="A97" s="40"/>
      <c r="B97" s="2" t="s">
        <v>130</v>
      </c>
      <c r="C97" s="2" t="s">
        <v>155</v>
      </c>
      <c r="D97" s="41" t="s">
        <v>79</v>
      </c>
      <c r="F97" s="104">
        <v>1027.818397513593</v>
      </c>
      <c r="G97" s="109">
        <f t="shared" si="55"/>
        <v>8.3178650118199504E-4</v>
      </c>
      <c r="H97" s="114">
        <f>'DADOS BASE PROPOSTA'!$I$23*G97</f>
        <v>2023422.1564135451</v>
      </c>
      <c r="I97" s="114">
        <f>IF(D97="P",IF(H97&lt;'DADOS BASE PROPOSTA'!$I$32,IF('DADOS BASE PROPOSTA'!$I$32-H97&gt;'DADOS BASE PROPOSTA'!$I$33,'DADOS BASE PROPOSTA'!$I$33,'DADOS BASE PROPOSTA'!$I$32-H97),0),0)</f>
        <v>1259112.3743899034</v>
      </c>
      <c r="J97" s="114">
        <f t="shared" si="56"/>
        <v>3282534.5308034485</v>
      </c>
      <c r="L97" s="104">
        <v>0</v>
      </c>
      <c r="M97" s="114">
        <f>IF(D97="E",'DADOS BASE PROPOSTA'!$I$42,IF(D97="EA",'DADOS BASE PROPOSTA'!$I$43,IF(D97="EC",'DADOS BASE PROPOSTA'!$I$45,IF(D97="ECA",'DADOS BASE PROPOSTA'!$I$44,0))))</f>
        <v>0</v>
      </c>
      <c r="N97" s="114">
        <f>IF(OR(D97="E",D97="EA",D97="EC",D97="ECA",D97="ECR"),L97*'DADOS BASE PROPOSTA'!$I$47,0)</f>
        <v>0</v>
      </c>
      <c r="O97" s="114">
        <f t="shared" si="57"/>
        <v>0</v>
      </c>
      <c r="R97" s="114"/>
      <c r="T97" s="104">
        <v>0</v>
      </c>
      <c r="U97" s="104"/>
      <c r="V97" s="104">
        <f t="shared" si="59"/>
        <v>0</v>
      </c>
      <c r="W97" s="109">
        <f t="shared" si="60"/>
        <v>0</v>
      </c>
      <c r="X97" s="114">
        <f>'DADOS BASE PROPOSTA'!$I$78*W97</f>
        <v>0</v>
      </c>
      <c r="Y97" s="114"/>
      <c r="Z97" s="114">
        <f t="shared" si="58"/>
        <v>0</v>
      </c>
      <c r="AB97" s="119">
        <v>616.5</v>
      </c>
      <c r="AD97" s="42">
        <v>0.69099999999999995</v>
      </c>
      <c r="AE97" s="42">
        <f t="shared" si="61"/>
        <v>426.00149999999996</v>
      </c>
      <c r="AF97" s="123">
        <f t="shared" si="62"/>
        <v>-6.3302186511630165E-2</v>
      </c>
      <c r="AH97" s="42">
        <f t="shared" si="63"/>
        <v>676.63175480423502</v>
      </c>
      <c r="AI97" s="114">
        <f t="shared" si="64"/>
        <v>417143.47683681088</v>
      </c>
      <c r="AK97" s="119">
        <v>0</v>
      </c>
      <c r="AL97" s="114">
        <f>IF($AK$11&gt;0,(AK97/$AK$11)*'DADOS BASE PROPOSTA'!$I$67,0)</f>
        <v>0</v>
      </c>
      <c r="AN97" s="114">
        <v>0</v>
      </c>
      <c r="AO97" s="114">
        <f>(AN97/$AN$11)*'DADOS BASE PROPOSTA'!$I$69</f>
        <v>0</v>
      </c>
      <c r="AQ97" s="114"/>
      <c r="AR97" s="114"/>
      <c r="AS97" s="114"/>
      <c r="AU97" s="114"/>
      <c r="AV97" s="114"/>
      <c r="AW97" s="114"/>
      <c r="AY97" s="114"/>
      <c r="AZ97" s="114"/>
      <c r="BA97" s="114"/>
      <c r="BB97" s="40"/>
    </row>
    <row r="98" spans="1:54" x14ac:dyDescent="0.25">
      <c r="A98" s="40"/>
      <c r="B98" s="2" t="s">
        <v>130</v>
      </c>
      <c r="C98" s="2" t="s">
        <v>156</v>
      </c>
      <c r="D98" s="41" t="s">
        <v>83</v>
      </c>
      <c r="F98" s="104">
        <v>0</v>
      </c>
      <c r="G98" s="109">
        <f t="shared" si="55"/>
        <v>0</v>
      </c>
      <c r="H98" s="114">
        <f>'DADOS BASE PROPOSTA'!$I$23*G98</f>
        <v>0</v>
      </c>
      <c r="I98" s="114">
        <f>IF(D98="P",IF(H98&lt;'DADOS BASE PROPOSTA'!$I$32,IF('DADOS BASE PROPOSTA'!$I$32-H98&gt;'DADOS BASE PROPOSTA'!$I$33,'DADOS BASE PROPOSTA'!$I$33,'DADOS BASE PROPOSTA'!$I$32-H98),0),0)</f>
        <v>0</v>
      </c>
      <c r="J98" s="114">
        <f t="shared" si="56"/>
        <v>0</v>
      </c>
      <c r="L98" s="104">
        <v>1462.3816128508679</v>
      </c>
      <c r="M98" s="114">
        <f>IF(D98="E",'DADOS BASE PROPOSTA'!$I$42,IF(D98="EA",'DADOS BASE PROPOSTA'!$I$43,IF(D98="EC",'DADOS BASE PROPOSTA'!$I$45,IF(D98="ECA",'DADOS BASE PROPOSTA'!$I$44,0))))</f>
        <v>2087467.4094275283</v>
      </c>
      <c r="N98" s="114">
        <f>IF(OR(D98="E",D98="EA",D98="EC",D98="ECA",D98="ECR"),L98*'DADOS BASE PROPOSTA'!$I$47,0)</f>
        <v>1015223.2021171715</v>
      </c>
      <c r="O98" s="114">
        <f t="shared" si="57"/>
        <v>3102690.6115446999</v>
      </c>
      <c r="R98" s="114"/>
      <c r="T98" s="104">
        <v>0</v>
      </c>
      <c r="U98" s="104"/>
      <c r="V98" s="104">
        <f t="shared" si="59"/>
        <v>0</v>
      </c>
      <c r="W98" s="109">
        <f t="shared" si="60"/>
        <v>0</v>
      </c>
      <c r="X98" s="114">
        <f>'DADOS BASE PROPOSTA'!$I$78*W98</f>
        <v>0</v>
      </c>
      <c r="Y98" s="114"/>
      <c r="Z98" s="114">
        <f t="shared" si="58"/>
        <v>0</v>
      </c>
      <c r="AB98" s="119">
        <v>887</v>
      </c>
      <c r="AD98" s="42">
        <v>0.64900000000000002</v>
      </c>
      <c r="AE98" s="42">
        <f t="shared" si="61"/>
        <v>575.66300000000001</v>
      </c>
      <c r="AF98" s="123">
        <f t="shared" si="62"/>
        <v>-0.13680218651163004</v>
      </c>
      <c r="AH98" s="42">
        <f t="shared" si="63"/>
        <v>723.40343891152349</v>
      </c>
      <c r="AI98" s="114">
        <f t="shared" si="64"/>
        <v>641658.85031452135</v>
      </c>
      <c r="AK98" s="119">
        <v>0</v>
      </c>
      <c r="AL98" s="114">
        <f>IF($AK$11&gt;0,(AK98/$AK$11)*'DADOS BASE PROPOSTA'!$I$67,0)</f>
        <v>0</v>
      </c>
      <c r="AN98" s="114">
        <v>0</v>
      </c>
      <c r="AO98" s="114">
        <f>(AN98/$AN$11)*'DADOS BASE PROPOSTA'!$I$69</f>
        <v>0</v>
      </c>
      <c r="AQ98" s="114"/>
      <c r="AR98" s="114"/>
      <c r="AS98" s="114"/>
      <c r="AU98" s="114"/>
      <c r="AV98" s="114"/>
      <c r="AW98" s="114"/>
      <c r="AY98" s="114"/>
      <c r="AZ98" s="114"/>
      <c r="BA98" s="114"/>
      <c r="BB98" s="40"/>
    </row>
    <row r="99" spans="1:54" x14ac:dyDescent="0.25">
      <c r="A99" s="40"/>
      <c r="B99" s="2" t="s">
        <v>130</v>
      </c>
      <c r="C99" s="2" t="s">
        <v>157</v>
      </c>
      <c r="D99" s="41" t="s">
        <v>79</v>
      </c>
      <c r="F99" s="104">
        <v>1299.9119217451309</v>
      </c>
      <c r="G99" s="109">
        <f t="shared" si="55"/>
        <v>1.0519846617348045E-3</v>
      </c>
      <c r="H99" s="114">
        <f>'DADOS BASE PROPOSTA'!$I$23*G99</f>
        <v>2559081.0499287867</v>
      </c>
      <c r="I99" s="114">
        <f>IF(D99="P",IF(H99&lt;'DADOS BASE PROPOSTA'!$I$32,IF('DADOS BASE PROPOSTA'!$I$32-H99&gt;'DADOS BASE PROPOSTA'!$I$33,'DADOS BASE PROPOSTA'!$I$33,'DADOS BASE PROPOSTA'!$I$32-H99),0),0)</f>
        <v>723453.48087466182</v>
      </c>
      <c r="J99" s="114">
        <f t="shared" si="56"/>
        <v>3282534.5308034485</v>
      </c>
      <c r="L99" s="104">
        <v>0</v>
      </c>
      <c r="M99" s="114">
        <f>IF(D99="E",'DADOS BASE PROPOSTA'!$I$42,IF(D99="EA",'DADOS BASE PROPOSTA'!$I$43,IF(D99="EC",'DADOS BASE PROPOSTA'!$I$45,IF(D99="ECA",'DADOS BASE PROPOSTA'!$I$44,0))))</f>
        <v>0</v>
      </c>
      <c r="N99" s="114">
        <f>IF(OR(D99="E",D99="EA",D99="EC",D99="ECA",D99="ECR"),L99*'DADOS BASE PROPOSTA'!$I$47,0)</f>
        <v>0</v>
      </c>
      <c r="O99" s="114">
        <f t="shared" si="57"/>
        <v>0</v>
      </c>
      <c r="R99" s="114"/>
      <c r="T99" s="104">
        <v>0</v>
      </c>
      <c r="U99" s="104"/>
      <c r="V99" s="104">
        <f t="shared" si="59"/>
        <v>0</v>
      </c>
      <c r="W99" s="109">
        <f t="shared" si="60"/>
        <v>0</v>
      </c>
      <c r="X99" s="114">
        <f>'DADOS BASE PROPOSTA'!$I$78*W99</f>
        <v>0</v>
      </c>
      <c r="Y99" s="114"/>
      <c r="Z99" s="114">
        <f t="shared" si="58"/>
        <v>0</v>
      </c>
      <c r="AB99" s="119">
        <v>704</v>
      </c>
      <c r="AD99" s="42">
        <v>0.66500000000000004</v>
      </c>
      <c r="AE99" s="42">
        <f t="shared" si="61"/>
        <v>468.16</v>
      </c>
      <c r="AF99" s="123">
        <f t="shared" si="62"/>
        <v>-0.10880218651163001</v>
      </c>
      <c r="AH99" s="42">
        <f t="shared" si="63"/>
        <v>705.58565448969921</v>
      </c>
      <c r="AI99" s="114">
        <f t="shared" si="64"/>
        <v>496732.30076074821</v>
      </c>
      <c r="AK99" s="119">
        <v>0</v>
      </c>
      <c r="AL99" s="114">
        <f>IF($AK$11&gt;0,(AK99/$AK$11)*'DADOS BASE PROPOSTA'!$I$67,0)</f>
        <v>0</v>
      </c>
      <c r="AN99" s="114">
        <v>0</v>
      </c>
      <c r="AO99" s="114">
        <f>(AN99/$AN$11)*'DADOS BASE PROPOSTA'!$I$69</f>
        <v>0</v>
      </c>
      <c r="AQ99" s="114"/>
      <c r="AR99" s="114"/>
      <c r="AS99" s="114"/>
      <c r="AU99" s="114"/>
      <c r="AV99" s="114"/>
      <c r="AW99" s="114"/>
      <c r="AY99" s="114"/>
      <c r="AZ99" s="114"/>
      <c r="BA99" s="114"/>
      <c r="BB99" s="40"/>
    </row>
    <row r="100" spans="1:54" x14ac:dyDescent="0.25">
      <c r="A100" s="40"/>
      <c r="B100" s="2" t="s">
        <v>130</v>
      </c>
      <c r="C100" s="2" t="s">
        <v>158</v>
      </c>
      <c r="D100" s="41" t="s">
        <v>83</v>
      </c>
      <c r="F100" s="104">
        <v>0</v>
      </c>
      <c r="G100" s="109">
        <f t="shared" si="55"/>
        <v>0</v>
      </c>
      <c r="H100" s="114">
        <f>'DADOS BASE PROPOSTA'!$I$23*G100</f>
        <v>0</v>
      </c>
      <c r="I100" s="114">
        <f>IF(D100="P",IF(H100&lt;'DADOS BASE PROPOSTA'!$I$32,IF('DADOS BASE PROPOSTA'!$I$32-H100&gt;'DADOS BASE PROPOSTA'!$I$33,'DADOS BASE PROPOSTA'!$I$33,'DADOS BASE PROPOSTA'!$I$32-H100),0),0)</f>
        <v>0</v>
      </c>
      <c r="J100" s="114">
        <f t="shared" si="56"/>
        <v>0</v>
      </c>
      <c r="L100" s="104">
        <v>539.29572355628284</v>
      </c>
      <c r="M100" s="114">
        <f>IF(D100="E",'DADOS BASE PROPOSTA'!$I$42,IF(D100="EA",'DADOS BASE PROPOSTA'!$I$43,IF(D100="EC",'DADOS BASE PROPOSTA'!$I$45,IF(D100="ECA",'DADOS BASE PROPOSTA'!$I$44,0))))</f>
        <v>2087467.4094275283</v>
      </c>
      <c r="N100" s="114">
        <f>IF(OR(D100="E",D100="EA",D100="EC",D100="ECA",D100="ECR"),L100*'DADOS BASE PROPOSTA'!$I$47,0)</f>
        <v>374393.06303199561</v>
      </c>
      <c r="O100" s="114">
        <f t="shared" si="57"/>
        <v>2461860.4724595239</v>
      </c>
      <c r="R100" s="114"/>
      <c r="T100" s="104">
        <v>1.0679779005524861</v>
      </c>
      <c r="U100" s="104"/>
      <c r="V100" s="104">
        <f t="shared" si="59"/>
        <v>1.0679779005524861</v>
      </c>
      <c r="W100" s="109">
        <f t="shared" si="60"/>
        <v>6.2548757549910251E-6</v>
      </c>
      <c r="X100" s="114">
        <f>'DADOS BASE PROPOSTA'!$I$78*W100</f>
        <v>509.57410908798005</v>
      </c>
      <c r="Y100" s="114"/>
      <c r="Z100" s="114">
        <f t="shared" si="58"/>
        <v>509.57410908798005</v>
      </c>
      <c r="AB100" s="119">
        <v>520.5</v>
      </c>
      <c r="AD100" s="42">
        <v>0.67700000000000005</v>
      </c>
      <c r="AE100" s="42">
        <f t="shared" si="61"/>
        <v>352.37850000000003</v>
      </c>
      <c r="AF100" s="123">
        <f t="shared" si="62"/>
        <v>-8.7802186511629993E-2</v>
      </c>
      <c r="AH100" s="42">
        <f t="shared" si="63"/>
        <v>692.22231617333102</v>
      </c>
      <c r="AI100" s="114">
        <f t="shared" si="64"/>
        <v>360301.71556821879</v>
      </c>
      <c r="AK100" s="119">
        <v>0</v>
      </c>
      <c r="AL100" s="114">
        <f>IF($AK$11&gt;0,(AK100/$AK$11)*'DADOS BASE PROPOSTA'!$I$67,0)</f>
        <v>0</v>
      </c>
      <c r="AN100" s="114">
        <v>0.25</v>
      </c>
      <c r="AO100" s="114">
        <f>(AN100/$AN$11)*'DADOS BASE PROPOSTA'!$I$69</f>
        <v>148.71560243178234</v>
      </c>
      <c r="AQ100" s="114"/>
      <c r="AR100" s="114"/>
      <c r="AS100" s="114"/>
      <c r="AU100" s="114"/>
      <c r="AV100" s="114"/>
      <c r="AW100" s="114"/>
      <c r="AY100" s="114"/>
      <c r="AZ100" s="114"/>
      <c r="BA100" s="114"/>
      <c r="BB100" s="40"/>
    </row>
    <row r="101" spans="1:54" x14ac:dyDescent="0.25">
      <c r="A101" s="40"/>
      <c r="B101" s="2" t="s">
        <v>130</v>
      </c>
      <c r="C101" s="2" t="s">
        <v>159</v>
      </c>
      <c r="D101" s="41" t="s">
        <v>83</v>
      </c>
      <c r="F101" s="104">
        <v>0</v>
      </c>
      <c r="G101" s="109">
        <f t="shared" si="55"/>
        <v>0</v>
      </c>
      <c r="H101" s="114">
        <f>'DADOS BASE PROPOSTA'!$I$23*G101</f>
        <v>0</v>
      </c>
      <c r="I101" s="114">
        <f>IF(D101="P",IF(H101&lt;'DADOS BASE PROPOSTA'!$I$32,IF('DADOS BASE PROPOSTA'!$I$32-H101&gt;'DADOS BASE PROPOSTA'!$I$33,'DADOS BASE PROPOSTA'!$I$33,'DADOS BASE PROPOSTA'!$I$32-H101),0),0)</f>
        <v>0</v>
      </c>
      <c r="J101" s="114">
        <f t="shared" si="56"/>
        <v>0</v>
      </c>
      <c r="L101" s="104">
        <v>8.9100033029065582</v>
      </c>
      <c r="M101" s="114">
        <f>(IF(D101="E",'DADOS BASE PROPOSTA'!$I$42,IF(D101="EA",'DADOS BASE PROPOSTA'!$I$43,IF(D101="EC",'DADOS BASE PROPOSTA'!$I$45,IF(D101="ECA",'DADOS BASE PROPOSTA'!$I$44,0)))))/2</f>
        <v>1043733.7047137641</v>
      </c>
      <c r="N101" s="114">
        <f>IF(OR(D101="E",D101="EA",D101="EC",D101="ECA",D101="ECR"),L101*'DADOS BASE PROPOSTA'!$I$47,0)</f>
        <v>6185.5551277187969</v>
      </c>
      <c r="O101" s="114">
        <f t="shared" si="57"/>
        <v>1049919.2598414829</v>
      </c>
      <c r="R101" s="114"/>
      <c r="T101" s="104">
        <v>0</v>
      </c>
      <c r="U101" s="104"/>
      <c r="V101" s="104">
        <f t="shared" si="59"/>
        <v>0</v>
      </c>
      <c r="W101" s="109">
        <f t="shared" si="60"/>
        <v>0</v>
      </c>
      <c r="X101" s="114">
        <f>'DADOS BASE PROPOSTA'!$I$78*W101</f>
        <v>0</v>
      </c>
      <c r="Y101" s="114"/>
      <c r="Z101" s="114">
        <f t="shared" si="58"/>
        <v>0</v>
      </c>
      <c r="AB101" s="119">
        <v>149.5</v>
      </c>
      <c r="AD101" s="42">
        <v>0.754</v>
      </c>
      <c r="AE101" s="42">
        <f t="shared" si="61"/>
        <v>112.723</v>
      </c>
      <c r="AF101" s="123">
        <f t="shared" si="62"/>
        <v>4.6947813488369933E-2</v>
      </c>
      <c r="AH101" s="42">
        <f t="shared" si="63"/>
        <v>606.4742286433019</v>
      </c>
      <c r="AI101" s="114">
        <f t="shared" si="64"/>
        <v>90667.897182173634</v>
      </c>
      <c r="AK101" s="119">
        <v>0</v>
      </c>
      <c r="AL101" s="114">
        <f>IF($AK$11&gt;0,(AK101/$AK$11)*'DADOS BASE PROPOSTA'!$I$67,0)</f>
        <v>0</v>
      </c>
      <c r="AN101" s="114">
        <v>0</v>
      </c>
      <c r="AO101" s="114">
        <f>(AN101/$AN$11)*'DADOS BASE PROPOSTA'!$I$69</f>
        <v>0</v>
      </c>
      <c r="AQ101" s="114"/>
      <c r="AR101" s="114"/>
      <c r="AS101" s="114"/>
      <c r="AU101" s="114"/>
      <c r="AV101" s="114"/>
      <c r="AW101" s="114"/>
      <c r="AY101" s="114"/>
      <c r="AZ101" s="114"/>
      <c r="BA101" s="114"/>
      <c r="BB101" s="40"/>
    </row>
    <row r="102" spans="1:54" x14ac:dyDescent="0.25">
      <c r="A102" s="40"/>
      <c r="B102" s="2" t="s">
        <v>130</v>
      </c>
      <c r="C102" s="2" t="s">
        <v>160</v>
      </c>
      <c r="D102" s="41" t="s">
        <v>79</v>
      </c>
      <c r="F102" s="104">
        <v>1526.2053826449289</v>
      </c>
      <c r="G102" s="109">
        <f t="shared" si="55"/>
        <v>1.2351180309540669E-3</v>
      </c>
      <c r="H102" s="114">
        <f>'DADOS BASE PROPOSTA'!$I$23*G102</f>
        <v>3004575.3159818496</v>
      </c>
      <c r="I102" s="114">
        <f>IF(D102="P",IF(H102&lt;'DADOS BASE PROPOSTA'!$I$32,IF('DADOS BASE PROPOSTA'!$I$32-H102&gt;'DADOS BASE PROPOSTA'!$I$33,'DADOS BASE PROPOSTA'!$I$33,'DADOS BASE PROPOSTA'!$I$32-H102),0),0)</f>
        <v>277959.21482159896</v>
      </c>
      <c r="J102" s="114">
        <f t="shared" si="56"/>
        <v>3282534.5308034485</v>
      </c>
      <c r="L102" s="104">
        <v>0</v>
      </c>
      <c r="M102" s="114">
        <f>IF(D102="E",'DADOS BASE PROPOSTA'!$I$42,IF(D102="EA",'DADOS BASE PROPOSTA'!$I$43,IF(D102="EC",'DADOS BASE PROPOSTA'!$I$45,IF(D102="ECA",'DADOS BASE PROPOSTA'!$I$44,0))))</f>
        <v>0</v>
      </c>
      <c r="N102" s="114">
        <f>IF(OR(D102="E",D102="EA",D102="EC",D102="ECA",D102="ECR"),L102*'DADOS BASE PROPOSTA'!$I$47,0)</f>
        <v>0</v>
      </c>
      <c r="O102" s="114">
        <f t="shared" si="57"/>
        <v>0</v>
      </c>
      <c r="R102" s="114"/>
      <c r="T102" s="104">
        <v>0</v>
      </c>
      <c r="U102" s="104"/>
      <c r="V102" s="104">
        <f t="shared" si="59"/>
        <v>0</v>
      </c>
      <c r="W102" s="109">
        <f t="shared" si="60"/>
        <v>0</v>
      </c>
      <c r="X102" s="114">
        <f>'DADOS BASE PROPOSTA'!$I$78*W102</f>
        <v>0</v>
      </c>
      <c r="Y102" s="114"/>
      <c r="Z102" s="114">
        <f t="shared" si="58"/>
        <v>0</v>
      </c>
      <c r="AB102" s="119">
        <v>908.5</v>
      </c>
      <c r="AD102" s="42">
        <v>0.67400000000000004</v>
      </c>
      <c r="AE102" s="42">
        <f t="shared" si="61"/>
        <v>612.32900000000006</v>
      </c>
      <c r="AF102" s="123">
        <f t="shared" si="62"/>
        <v>-9.3052186511629997E-2</v>
      </c>
      <c r="AH102" s="42">
        <f t="shared" si="63"/>
        <v>695.5631507524231</v>
      </c>
      <c r="AI102" s="114">
        <f t="shared" si="64"/>
        <v>631919.12245857634</v>
      </c>
      <c r="AK102" s="119">
        <v>0</v>
      </c>
      <c r="AL102" s="114">
        <f>IF($AK$11&gt;0,(AK102/$AK$11)*'DADOS BASE PROPOSTA'!$I$67,0)</f>
        <v>0</v>
      </c>
      <c r="AN102" s="114">
        <v>0</v>
      </c>
      <c r="AO102" s="114">
        <f>(AN102/$AN$11)*'DADOS BASE PROPOSTA'!$I$69</f>
        <v>0</v>
      </c>
      <c r="AQ102" s="114"/>
      <c r="AR102" s="114"/>
      <c r="AS102" s="114"/>
      <c r="AU102" s="114"/>
      <c r="AV102" s="114"/>
      <c r="AW102" s="114"/>
      <c r="AY102" s="114"/>
      <c r="AZ102" s="114"/>
      <c r="BA102" s="114"/>
      <c r="BB102" s="40"/>
    </row>
    <row r="103" spans="1:54" x14ac:dyDescent="0.25">
      <c r="A103" s="40"/>
      <c r="B103" s="2" t="s">
        <v>130</v>
      </c>
      <c r="C103" s="2" t="s">
        <v>161</v>
      </c>
      <c r="D103" s="41" t="s">
        <v>79</v>
      </c>
      <c r="F103" s="104">
        <v>1702.6258634831511</v>
      </c>
      <c r="G103" s="109">
        <f t="shared" si="55"/>
        <v>1.377890504037114E-3</v>
      </c>
      <c r="H103" s="114">
        <f>'DADOS BASE PROPOSTA'!$I$23*G103</f>
        <v>3351886.777458651</v>
      </c>
      <c r="I103" s="114">
        <f>IF(D103="P",IF(H103&lt;'DADOS BASE PROPOSTA'!$I$32,IF('DADOS BASE PROPOSTA'!$I$32-H103&gt;'DADOS BASE PROPOSTA'!$I$33,'DADOS BASE PROPOSTA'!$I$33,'DADOS BASE PROPOSTA'!$I$32-H103),0),0)</f>
        <v>0</v>
      </c>
      <c r="J103" s="114">
        <f t="shared" si="56"/>
        <v>3351886.777458651</v>
      </c>
      <c r="L103" s="104">
        <v>0</v>
      </c>
      <c r="M103" s="114">
        <f>IF(D103="E",'DADOS BASE PROPOSTA'!$I$42,IF(D103="EA",'DADOS BASE PROPOSTA'!$I$43,IF(D103="EC",'DADOS BASE PROPOSTA'!$I$45,IF(D103="ECA",'DADOS BASE PROPOSTA'!$I$44,0))))</f>
        <v>0</v>
      </c>
      <c r="N103" s="114">
        <f>IF(OR(D103="E",D103="EA",D103="EC",D103="ECA",D103="ECR"),L103*'DADOS BASE PROPOSTA'!$I$47,0)</f>
        <v>0</v>
      </c>
      <c r="O103" s="114">
        <f t="shared" si="57"/>
        <v>0</v>
      </c>
      <c r="R103" s="114"/>
      <c r="T103" s="104">
        <v>8.4193484409492267</v>
      </c>
      <c r="U103" s="104"/>
      <c r="V103" s="104">
        <f t="shared" si="59"/>
        <v>8.4193484409492267</v>
      </c>
      <c r="W103" s="109">
        <f t="shared" si="60"/>
        <v>4.9309988913508155E-5</v>
      </c>
      <c r="X103" s="114">
        <f>'DADOS BASE PROPOSTA'!$I$78*W103</f>
        <v>4017.201085039801</v>
      </c>
      <c r="Y103" s="114"/>
      <c r="Z103" s="114">
        <f t="shared" si="58"/>
        <v>4017.201085039801</v>
      </c>
      <c r="AB103" s="119">
        <v>988.5</v>
      </c>
      <c r="AD103" s="42">
        <v>0.67600000000000005</v>
      </c>
      <c r="AE103" s="42">
        <f t="shared" si="61"/>
        <v>668.226</v>
      </c>
      <c r="AF103" s="123">
        <f t="shared" si="62"/>
        <v>-8.9552186511629994E-2</v>
      </c>
      <c r="AH103" s="42">
        <f t="shared" si="63"/>
        <v>693.33592769969505</v>
      </c>
      <c r="AI103" s="114">
        <f t="shared" si="64"/>
        <v>685362.56453114853</v>
      </c>
      <c r="AK103" s="119">
        <v>0</v>
      </c>
      <c r="AL103" s="114">
        <f>IF($AK$11&gt;0,(AK103/$AK$11)*'DADOS BASE PROPOSTA'!$I$67,0)</f>
        <v>0</v>
      </c>
      <c r="AN103" s="114">
        <v>4.375</v>
      </c>
      <c r="AO103" s="114">
        <f>(AN103/$AN$11)*'DADOS BASE PROPOSTA'!$I$69</f>
        <v>2602.5230425561908</v>
      </c>
      <c r="AQ103" s="114"/>
      <c r="AR103" s="114"/>
      <c r="AS103" s="114"/>
      <c r="AU103" s="114"/>
      <c r="AV103" s="114"/>
      <c r="AW103" s="114"/>
      <c r="AY103" s="114"/>
      <c r="AZ103" s="114"/>
      <c r="BA103" s="114"/>
      <c r="BB103" s="40"/>
    </row>
    <row r="104" spans="1:54" x14ac:dyDescent="0.25">
      <c r="A104" s="40"/>
      <c r="B104" s="2" t="s">
        <v>130</v>
      </c>
      <c r="C104" s="2" t="s">
        <v>162</v>
      </c>
      <c r="D104" s="41" t="s">
        <v>79</v>
      </c>
      <c r="F104" s="104">
        <v>14880.051778638001</v>
      </c>
      <c r="G104" s="109">
        <f t="shared" si="55"/>
        <v>1.2042036060360107E-2</v>
      </c>
      <c r="H104" s="114">
        <f>'DADOS BASE PROPOSTA'!$I$23*G104</f>
        <v>29293722.052760515</v>
      </c>
      <c r="I104" s="114">
        <f>IF(D104="P",IF(H104&lt;'DADOS BASE PROPOSTA'!$I$32,IF('DADOS BASE PROPOSTA'!$I$32-H104&gt;'DADOS BASE PROPOSTA'!$I$33,'DADOS BASE PROPOSTA'!$I$33,'DADOS BASE PROPOSTA'!$I$32-H104),0),0)</f>
        <v>0</v>
      </c>
      <c r="J104" s="114">
        <f t="shared" si="56"/>
        <v>29293722.052760515</v>
      </c>
      <c r="L104" s="104">
        <v>0</v>
      </c>
      <c r="M104" s="114">
        <f>IF(D104="E",'DADOS BASE PROPOSTA'!$I$42,IF(D104="EA",'DADOS BASE PROPOSTA'!$I$43,IF(D104="EC",'DADOS BASE PROPOSTA'!$I$45,IF(D104="ECA",'DADOS BASE PROPOSTA'!$I$44,0))))</f>
        <v>0</v>
      </c>
      <c r="N104" s="114">
        <f>IF(OR(D104="E",D104="EA",D104="EC",D104="ECA",D104="ECR"),L104*'DADOS BASE PROPOSTA'!$I$47,0)</f>
        <v>0</v>
      </c>
      <c r="O104" s="114">
        <f t="shared" si="57"/>
        <v>0</v>
      </c>
      <c r="R104" s="114"/>
      <c r="T104" s="104">
        <v>0</v>
      </c>
      <c r="U104" s="104"/>
      <c r="V104" s="104">
        <f t="shared" si="59"/>
        <v>0</v>
      </c>
      <c r="W104" s="109">
        <f t="shared" si="60"/>
        <v>0</v>
      </c>
      <c r="X104" s="114">
        <f>'DADOS BASE PROPOSTA'!$I$78*W104</f>
        <v>0</v>
      </c>
      <c r="Y104" s="114"/>
      <c r="Z104" s="114">
        <f t="shared" si="58"/>
        <v>0</v>
      </c>
      <c r="AB104" s="119">
        <v>9468.5</v>
      </c>
      <c r="AD104" s="42">
        <v>0.75900000000000001</v>
      </c>
      <c r="AE104" s="42">
        <f t="shared" si="61"/>
        <v>7186.5915000000005</v>
      </c>
      <c r="AF104" s="123">
        <f t="shared" si="62"/>
        <v>5.5697813488369941E-2</v>
      </c>
      <c r="AH104" s="42">
        <f t="shared" si="63"/>
        <v>600.90617101148189</v>
      </c>
      <c r="AI104" s="114">
        <f t="shared" si="64"/>
        <v>5689680.0802222164</v>
      </c>
      <c r="AK104" s="119">
        <v>0</v>
      </c>
      <c r="AL104" s="114">
        <f>IF($AK$11&gt;0,(AK104/$AK$11)*'DADOS BASE PROPOSTA'!$I$67,0)</f>
        <v>0</v>
      </c>
      <c r="AN104" s="114">
        <v>0</v>
      </c>
      <c r="AO104" s="114">
        <f>(AN104/$AN$11)*'DADOS BASE PROPOSTA'!$I$69</f>
        <v>0</v>
      </c>
      <c r="AQ104" s="114"/>
      <c r="AR104" s="114"/>
      <c r="AS104" s="114"/>
      <c r="AU104" s="114"/>
      <c r="AV104" s="114"/>
      <c r="AW104" s="114"/>
      <c r="AY104" s="114"/>
      <c r="AZ104" s="114"/>
      <c r="BA104" s="114"/>
      <c r="BB104" s="40"/>
    </row>
    <row r="105" spans="1:54" x14ac:dyDescent="0.25">
      <c r="A105" s="40"/>
      <c r="B105" s="2" t="s">
        <v>130</v>
      </c>
      <c r="C105" s="2" t="s">
        <v>163</v>
      </c>
      <c r="D105" s="41" t="s">
        <v>79</v>
      </c>
      <c r="F105" s="104">
        <v>1805.959989972054</v>
      </c>
      <c r="G105" s="109">
        <f t="shared" si="55"/>
        <v>1.4615161053425875E-3</v>
      </c>
      <c r="H105" s="114">
        <f>'DADOS BASE PROPOSTA'!$I$23*G105</f>
        <v>3555316.256398797</v>
      </c>
      <c r="I105" s="114">
        <f>IF(D105="P",IF(H105&lt;'DADOS BASE PROPOSTA'!$I$32,IF('DADOS BASE PROPOSTA'!$I$32-H105&gt;'DADOS BASE PROPOSTA'!$I$33,'DADOS BASE PROPOSTA'!$I$33,'DADOS BASE PROPOSTA'!$I$32-H105),0),0)</f>
        <v>0</v>
      </c>
      <c r="J105" s="114">
        <f t="shared" si="56"/>
        <v>3555316.256398797</v>
      </c>
      <c r="L105" s="104">
        <v>0</v>
      </c>
      <c r="M105" s="114">
        <f>IF(D105="E",'DADOS BASE PROPOSTA'!$I$42,IF(D105="EA",'DADOS BASE PROPOSTA'!$I$43,IF(D105="EC",'DADOS BASE PROPOSTA'!$I$45,IF(D105="ECA",'DADOS BASE PROPOSTA'!$I$44,0))))</f>
        <v>0</v>
      </c>
      <c r="N105" s="114">
        <f>IF(OR(D105="E",D105="EA",D105="EC",D105="ECA",D105="ECR"),L105*'DADOS BASE PROPOSTA'!$I$47,0)</f>
        <v>0</v>
      </c>
      <c r="O105" s="114">
        <f t="shared" si="57"/>
        <v>0</v>
      </c>
      <c r="R105" s="114"/>
      <c r="T105" s="104">
        <v>0</v>
      </c>
      <c r="U105" s="104"/>
      <c r="V105" s="104">
        <f t="shared" si="59"/>
        <v>0</v>
      </c>
      <c r="W105" s="109">
        <f t="shared" si="60"/>
        <v>0</v>
      </c>
      <c r="X105" s="114">
        <f>'DADOS BASE PROPOSTA'!$I$78*W105</f>
        <v>0</v>
      </c>
      <c r="Y105" s="114"/>
      <c r="Z105" s="114">
        <f t="shared" si="58"/>
        <v>0</v>
      </c>
      <c r="AB105" s="119">
        <v>915</v>
      </c>
      <c r="AD105" s="42">
        <v>0.64600000000000002</v>
      </c>
      <c r="AE105" s="42">
        <f t="shared" si="61"/>
        <v>591.09</v>
      </c>
      <c r="AF105" s="123">
        <f t="shared" si="62"/>
        <v>-0.14205218651163004</v>
      </c>
      <c r="AH105" s="42">
        <f t="shared" si="63"/>
        <v>726.74427349061557</v>
      </c>
      <c r="AI105" s="114">
        <f t="shared" si="64"/>
        <v>664971.01024391328</v>
      </c>
      <c r="AK105" s="119">
        <v>0</v>
      </c>
      <c r="AL105" s="114">
        <f>IF($AK$11&gt;0,(AK105/$AK$11)*'DADOS BASE PROPOSTA'!$I$67,0)</f>
        <v>0</v>
      </c>
      <c r="AN105" s="114">
        <v>0</v>
      </c>
      <c r="AO105" s="114">
        <f>(AN105/$AN$11)*'DADOS BASE PROPOSTA'!$I$69</f>
        <v>0</v>
      </c>
      <c r="AQ105" s="114"/>
      <c r="AR105" s="114"/>
      <c r="AS105" s="114"/>
      <c r="AU105" s="114"/>
      <c r="AV105" s="114"/>
      <c r="AW105" s="114"/>
      <c r="AY105" s="114"/>
      <c r="AZ105" s="114"/>
      <c r="BA105" s="114"/>
      <c r="BB105" s="40"/>
    </row>
    <row r="106" spans="1:54" x14ac:dyDescent="0.25">
      <c r="A106" s="40"/>
      <c r="B106" s="2" t="s">
        <v>130</v>
      </c>
      <c r="C106" s="2" t="s">
        <v>164</v>
      </c>
      <c r="D106" s="41" t="s">
        <v>83</v>
      </c>
      <c r="F106" s="104">
        <v>0</v>
      </c>
      <c r="G106" s="109">
        <f t="shared" si="55"/>
        <v>0</v>
      </c>
      <c r="H106" s="114">
        <f>'DADOS BASE PROPOSTA'!$I$23*G106</f>
        <v>0</v>
      </c>
      <c r="I106" s="114">
        <f>IF(D106="P",IF(H106&lt;'DADOS BASE PROPOSTA'!$I$32,IF('DADOS BASE PROPOSTA'!$I$32-H106&gt;'DADOS BASE PROPOSTA'!$I$33,'DADOS BASE PROPOSTA'!$I$33,'DADOS BASE PROPOSTA'!$I$32-H106),0),0)</f>
        <v>0</v>
      </c>
      <c r="J106" s="114">
        <f t="shared" si="56"/>
        <v>0</v>
      </c>
      <c r="L106" s="104">
        <v>40.66008118394187</v>
      </c>
      <c r="M106" s="114">
        <f>(IF(D106="E",'DADOS BASE PROPOSTA'!$I$42,IF(D106="EA",'DADOS BASE PROPOSTA'!$I$43,IF(D106="EC",'DADOS BASE PROPOSTA'!$I$45,IF(D106="ECA",'DADOS BASE PROPOSTA'!$I$44,0)))))/2</f>
        <v>1043733.7047137641</v>
      </c>
      <c r="N106" s="114">
        <f>IF(OR(D106="E",D106="EA",D106="EC",D106="ECA",D106="ECR"),L106*'DADOS BASE PROPOSTA'!$I$47,0)</f>
        <v>28227.281754065116</v>
      </c>
      <c r="O106" s="114">
        <f t="shared" si="57"/>
        <v>1071960.9864678292</v>
      </c>
      <c r="R106" s="114"/>
      <c r="T106" s="104">
        <v>74.628415644597112</v>
      </c>
      <c r="U106" s="104"/>
      <c r="V106" s="104">
        <f t="shared" si="59"/>
        <v>74.628415644597112</v>
      </c>
      <c r="W106" s="109">
        <f t="shared" si="60"/>
        <v>4.3707970680601432E-4</v>
      </c>
      <c r="X106" s="114">
        <f>'DADOS BASE PROPOSTA'!$I$78*W106</f>
        <v>35608.141699439693</v>
      </c>
      <c r="Y106" s="114"/>
      <c r="Z106" s="114">
        <f t="shared" si="58"/>
        <v>35608.141699439693</v>
      </c>
      <c r="AB106" s="119">
        <v>447</v>
      </c>
      <c r="AD106" s="42">
        <v>0.7</v>
      </c>
      <c r="AE106" s="42">
        <f t="shared" si="61"/>
        <v>312.89999999999998</v>
      </c>
      <c r="AF106" s="123">
        <f t="shared" si="62"/>
        <v>-4.7552186511630151E-2</v>
      </c>
      <c r="AH106" s="42">
        <f t="shared" si="63"/>
        <v>666.60925106695879</v>
      </c>
      <c r="AI106" s="114">
        <f t="shared" si="64"/>
        <v>297974.33522693056</v>
      </c>
      <c r="AK106" s="119">
        <v>0</v>
      </c>
      <c r="AL106" s="114">
        <f>IF($AK$11&gt;0,(AK106/$AK$11)*'DADOS BASE PROPOSTA'!$I$67,0)</f>
        <v>0</v>
      </c>
      <c r="AN106" s="114">
        <v>25.875</v>
      </c>
      <c r="AO106" s="114">
        <f>(AN106/$AN$11)*'DADOS BASE PROPOSTA'!$I$69</f>
        <v>15392.064851689471</v>
      </c>
      <c r="AQ106" s="114"/>
      <c r="AR106" s="114"/>
      <c r="AS106" s="114"/>
      <c r="AU106" s="114"/>
      <c r="AV106" s="114"/>
      <c r="AW106" s="114"/>
      <c r="AY106" s="114"/>
      <c r="AZ106" s="114"/>
      <c r="BA106" s="114"/>
      <c r="BB106" s="40"/>
    </row>
    <row r="107" spans="1:54" x14ac:dyDescent="0.25">
      <c r="A107" s="40"/>
      <c r="B107" s="2" t="s">
        <v>130</v>
      </c>
      <c r="C107" s="2" t="s">
        <v>165</v>
      </c>
      <c r="D107" s="41" t="s">
        <v>83</v>
      </c>
      <c r="F107" s="104">
        <v>0</v>
      </c>
      <c r="G107" s="109">
        <f t="shared" si="55"/>
        <v>0</v>
      </c>
      <c r="H107" s="114">
        <f>'DADOS BASE PROPOSTA'!$I$23*G107</f>
        <v>0</v>
      </c>
      <c r="I107" s="114">
        <f>IF(D107="P",IF(H107&lt;'DADOS BASE PROPOSTA'!$I$32,IF('DADOS BASE PROPOSTA'!$I$32-H107&gt;'DADOS BASE PROPOSTA'!$I$33,'DADOS BASE PROPOSTA'!$I$33,'DADOS BASE PROPOSTA'!$I$32-H107),0),0)</f>
        <v>0</v>
      </c>
      <c r="J107" s="114">
        <f t="shared" si="56"/>
        <v>0</v>
      </c>
      <c r="L107" s="104">
        <v>583.84256968755142</v>
      </c>
      <c r="M107" s="114">
        <f>IF(D107="E",'DADOS BASE PROPOSTA'!$I$42,IF(D107="EA",'DADOS BASE PROPOSTA'!$I$43,IF(D107="EC",'DADOS BASE PROPOSTA'!$I$45,IF(D107="ECA",'DADOS BASE PROPOSTA'!$I$44,0))))</f>
        <v>2087467.4094275283</v>
      </c>
      <c r="N107" s="114">
        <f>IF(OR(D107="E",D107="EA",D107="EC",D107="ECA",D107="ECR"),L107*'DADOS BASE PROPOSTA'!$I$47,0)</f>
        <v>405318.6377083913</v>
      </c>
      <c r="O107" s="114">
        <f t="shared" si="57"/>
        <v>2492786.0471359193</v>
      </c>
      <c r="R107" s="114"/>
      <c r="T107" s="104">
        <v>0</v>
      </c>
      <c r="U107" s="104"/>
      <c r="V107" s="104">
        <f t="shared" si="59"/>
        <v>0</v>
      </c>
      <c r="W107" s="109">
        <f t="shared" si="60"/>
        <v>0</v>
      </c>
      <c r="X107" s="114">
        <f>'DADOS BASE PROPOSTA'!$I$78*W107</f>
        <v>0</v>
      </c>
      <c r="Y107" s="114"/>
      <c r="Z107" s="114">
        <f t="shared" si="58"/>
        <v>0</v>
      </c>
      <c r="AB107" s="119">
        <v>689.5</v>
      </c>
      <c r="AD107" s="42">
        <v>0.63500000000000001</v>
      </c>
      <c r="AE107" s="42">
        <f t="shared" si="61"/>
        <v>437.83249999999998</v>
      </c>
      <c r="AF107" s="123">
        <f t="shared" si="62"/>
        <v>-0.16130218651163006</v>
      </c>
      <c r="AH107" s="42">
        <f t="shared" si="63"/>
        <v>738.99400028061973</v>
      </c>
      <c r="AI107" s="114">
        <f t="shared" si="64"/>
        <v>509536.36319348728</v>
      </c>
      <c r="AK107" s="119">
        <v>0</v>
      </c>
      <c r="AL107" s="114">
        <f>IF($AK$11&gt;0,(AK107/$AK$11)*'DADOS BASE PROPOSTA'!$I$67,0)</f>
        <v>0</v>
      </c>
      <c r="AN107" s="114">
        <v>0</v>
      </c>
      <c r="AO107" s="114">
        <f>(AN107/$AN$11)*'DADOS BASE PROPOSTA'!$I$69</f>
        <v>0</v>
      </c>
      <c r="AQ107" s="114"/>
      <c r="AR107" s="114"/>
      <c r="AS107" s="114"/>
      <c r="AU107" s="114"/>
      <c r="AV107" s="114"/>
      <c r="AW107" s="114"/>
      <c r="AY107" s="114"/>
      <c r="AZ107" s="114"/>
      <c r="BA107" s="114"/>
      <c r="BB107" s="40"/>
    </row>
    <row r="108" spans="1:54" x14ac:dyDescent="0.25">
      <c r="A108" s="40"/>
      <c r="B108" s="2" t="s">
        <v>130</v>
      </c>
      <c r="C108" s="2" t="s">
        <v>166</v>
      </c>
      <c r="D108" s="41" t="s">
        <v>79</v>
      </c>
      <c r="F108" s="104">
        <v>2851.9735037112782</v>
      </c>
      <c r="G108" s="109">
        <f t="shared" si="55"/>
        <v>2.3080274373901608E-3</v>
      </c>
      <c r="H108" s="114">
        <f>'DADOS BASE PROPOSTA'!$I$23*G108</f>
        <v>5614558.3605759982</v>
      </c>
      <c r="I108" s="114">
        <f>IF(D108="P",IF(H108&lt;'DADOS BASE PROPOSTA'!$I$32,IF('DADOS BASE PROPOSTA'!$I$32-H108&gt;'DADOS BASE PROPOSTA'!$I$33,'DADOS BASE PROPOSTA'!$I$33,'DADOS BASE PROPOSTA'!$I$32-H108),0),0)</f>
        <v>0</v>
      </c>
      <c r="J108" s="114">
        <f t="shared" si="56"/>
        <v>5614558.3605759982</v>
      </c>
      <c r="L108" s="104">
        <v>0</v>
      </c>
      <c r="M108" s="114">
        <f>IF(D108="E",'DADOS BASE PROPOSTA'!$I$42,IF(D108="EA",'DADOS BASE PROPOSTA'!$I$43,IF(D108="EC",'DADOS BASE PROPOSTA'!$I$45,IF(D108="ECA",'DADOS BASE PROPOSTA'!$I$44,0))))</f>
        <v>0</v>
      </c>
      <c r="N108" s="114">
        <f>IF(OR(D108="E",D108="EA",D108="EC",D108="ECA",D108="ECR"),L108*'DADOS BASE PROPOSTA'!$I$47,0)</f>
        <v>0</v>
      </c>
      <c r="O108" s="114">
        <f t="shared" si="57"/>
        <v>0</v>
      </c>
      <c r="R108" s="114"/>
      <c r="T108" s="104">
        <v>2.8248529028392668</v>
      </c>
      <c r="U108" s="104"/>
      <c r="V108" s="104">
        <f t="shared" si="59"/>
        <v>2.8248529028392668</v>
      </c>
      <c r="W108" s="109">
        <f t="shared" si="60"/>
        <v>1.6544447150305985E-5</v>
      </c>
      <c r="X108" s="114">
        <f>'DADOS BASE PROPOSTA'!$I$78*W108</f>
        <v>1347.8480224396462</v>
      </c>
      <c r="Y108" s="114"/>
      <c r="Z108" s="114">
        <f t="shared" si="58"/>
        <v>1347.8480224396462</v>
      </c>
      <c r="AB108" s="119">
        <v>1814</v>
      </c>
      <c r="AD108" s="42">
        <v>0.67500000000000004</v>
      </c>
      <c r="AE108" s="42">
        <f t="shared" si="61"/>
        <v>1224.45</v>
      </c>
      <c r="AF108" s="123">
        <f t="shared" si="62"/>
        <v>-9.1302186511629996E-2</v>
      </c>
      <c r="AH108" s="42">
        <f t="shared" si="63"/>
        <v>694.44953922605907</v>
      </c>
      <c r="AI108" s="114">
        <f t="shared" si="64"/>
        <v>1259731.4641560712</v>
      </c>
      <c r="AK108" s="119">
        <v>0</v>
      </c>
      <c r="AL108" s="114">
        <f>IF($AK$11&gt;0,(AK108/$AK$11)*'DADOS BASE PROPOSTA'!$I$67,0)</f>
        <v>0</v>
      </c>
      <c r="AN108" s="114">
        <v>1.25</v>
      </c>
      <c r="AO108" s="114">
        <f>(AN108/$AN$11)*'DADOS BASE PROPOSTA'!$I$69</f>
        <v>743.57801215891163</v>
      </c>
      <c r="AQ108" s="114"/>
      <c r="AR108" s="114"/>
      <c r="AS108" s="114"/>
      <c r="AU108" s="114"/>
      <c r="AV108" s="114"/>
      <c r="AW108" s="114"/>
      <c r="AY108" s="114"/>
      <c r="AZ108" s="114"/>
      <c r="BA108" s="114"/>
      <c r="BB108" s="40"/>
    </row>
    <row r="109" spans="1:54" x14ac:dyDescent="0.25">
      <c r="A109" s="40"/>
      <c r="B109" s="2" t="s">
        <v>130</v>
      </c>
      <c r="C109" s="2" t="s">
        <v>167</v>
      </c>
      <c r="D109" s="41" t="s">
        <v>79</v>
      </c>
      <c r="F109" s="104">
        <v>2263.344079265079</v>
      </c>
      <c r="G109" s="109">
        <f t="shared" si="55"/>
        <v>1.8316650657520326E-3</v>
      </c>
      <c r="H109" s="114">
        <f>'DADOS BASE PROPOSTA'!$I$23*G109</f>
        <v>4455748.7671471741</v>
      </c>
      <c r="I109" s="114">
        <f>IF(D109="P",IF(H109&lt;'DADOS BASE PROPOSTA'!$I$32,IF('DADOS BASE PROPOSTA'!$I$32-H109&gt;'DADOS BASE PROPOSTA'!$I$33,'DADOS BASE PROPOSTA'!$I$33,'DADOS BASE PROPOSTA'!$I$32-H109),0),0)</f>
        <v>0</v>
      </c>
      <c r="J109" s="114">
        <f t="shared" si="56"/>
        <v>4455748.7671471741</v>
      </c>
      <c r="L109" s="104">
        <v>0</v>
      </c>
      <c r="M109" s="114">
        <f>IF(D109="E",'DADOS BASE PROPOSTA'!$I$42,IF(D109="EA",'DADOS BASE PROPOSTA'!$I$43,IF(D109="EC",'DADOS BASE PROPOSTA'!$I$45,IF(D109="ECA",'DADOS BASE PROPOSTA'!$I$44,0))))</f>
        <v>0</v>
      </c>
      <c r="N109" s="114">
        <f>IF(OR(D109="E",D109="EA",D109="EC",D109="ECA",D109="ECR"),L109*'DADOS BASE PROPOSTA'!$I$47,0)</f>
        <v>0</v>
      </c>
      <c r="O109" s="114">
        <f t="shared" si="57"/>
        <v>0</v>
      </c>
      <c r="R109" s="114"/>
      <c r="T109" s="104">
        <v>0</v>
      </c>
      <c r="U109" s="104"/>
      <c r="V109" s="104">
        <f t="shared" si="59"/>
        <v>0</v>
      </c>
      <c r="W109" s="109">
        <f t="shared" si="60"/>
        <v>0</v>
      </c>
      <c r="X109" s="114">
        <f>'DADOS BASE PROPOSTA'!$I$78*W109</f>
        <v>0</v>
      </c>
      <c r="Y109" s="114"/>
      <c r="Z109" s="114">
        <f t="shared" si="58"/>
        <v>0</v>
      </c>
      <c r="AB109" s="119">
        <v>994.5</v>
      </c>
      <c r="AD109" s="42">
        <v>0.623</v>
      </c>
      <c r="AE109" s="42">
        <f t="shared" si="61"/>
        <v>619.57349999999997</v>
      </c>
      <c r="AF109" s="123">
        <f t="shared" si="62"/>
        <v>-0.18230218651163008</v>
      </c>
      <c r="AH109" s="42">
        <f t="shared" si="63"/>
        <v>752.35733859698792</v>
      </c>
      <c r="AI109" s="114">
        <f t="shared" si="64"/>
        <v>748219.37323470449</v>
      </c>
      <c r="AK109" s="119">
        <v>0</v>
      </c>
      <c r="AL109" s="114">
        <f>IF($AK$11&gt;0,(AK109/$AK$11)*'DADOS BASE PROPOSTA'!$I$67,0)</f>
        <v>0</v>
      </c>
      <c r="AN109" s="114">
        <v>0</v>
      </c>
      <c r="AO109" s="114">
        <f>(AN109/$AN$11)*'DADOS BASE PROPOSTA'!$I$69</f>
        <v>0</v>
      </c>
      <c r="AQ109" s="114"/>
      <c r="AR109" s="114"/>
      <c r="AS109" s="114"/>
      <c r="AU109" s="114"/>
      <c r="AV109" s="114"/>
      <c r="AW109" s="114"/>
      <c r="AY109" s="114"/>
      <c r="AZ109" s="114"/>
      <c r="BA109" s="114"/>
      <c r="BB109" s="40"/>
    </row>
    <row r="110" spans="1:54" x14ac:dyDescent="0.25">
      <c r="A110" s="40"/>
      <c r="B110" s="2" t="s">
        <v>130</v>
      </c>
      <c r="C110" s="2" t="s">
        <v>168</v>
      </c>
      <c r="D110" s="41" t="s">
        <v>79</v>
      </c>
      <c r="F110" s="104">
        <v>4011.5211199946002</v>
      </c>
      <c r="G110" s="109">
        <f t="shared" si="55"/>
        <v>3.246418944134397E-3</v>
      </c>
      <c r="H110" s="114">
        <f>'DADOS BASE PROPOSTA'!$I$23*G110</f>
        <v>7897310.2006676281</v>
      </c>
      <c r="I110" s="114">
        <f>IF(D110="P",IF(H110&lt;'DADOS BASE PROPOSTA'!$I$32,IF('DADOS BASE PROPOSTA'!$I$32-H110&gt;'DADOS BASE PROPOSTA'!$I$33,'DADOS BASE PROPOSTA'!$I$33,'DADOS BASE PROPOSTA'!$I$32-H110),0),0)</f>
        <v>0</v>
      </c>
      <c r="J110" s="114">
        <f t="shared" si="56"/>
        <v>7897310.2006676281</v>
      </c>
      <c r="L110" s="104">
        <v>0</v>
      </c>
      <c r="M110" s="114">
        <f>IF(D110="E",'DADOS BASE PROPOSTA'!$I$42,IF(D110="EA",'DADOS BASE PROPOSTA'!$I$43,IF(D110="EC",'DADOS BASE PROPOSTA'!$I$45,IF(D110="ECA",'DADOS BASE PROPOSTA'!$I$44,0))))</f>
        <v>0</v>
      </c>
      <c r="N110" s="114">
        <f>IF(OR(D110="E",D110="EA",D110="EC",D110="ECA",D110="ECR"),L110*'DADOS BASE PROPOSTA'!$I$47,0)</f>
        <v>0</v>
      </c>
      <c r="O110" s="114">
        <f t="shared" si="57"/>
        <v>0</v>
      </c>
      <c r="R110" s="114"/>
      <c r="T110" s="104">
        <v>0.39255804420804208</v>
      </c>
      <c r="U110" s="104"/>
      <c r="V110" s="104">
        <f t="shared" si="59"/>
        <v>0.39255804420804208</v>
      </c>
      <c r="W110" s="109">
        <f t="shared" si="60"/>
        <v>2.2991129234728071E-6</v>
      </c>
      <c r="X110" s="114">
        <f>'DADOS BASE PROPOSTA'!$I$78*W110</f>
        <v>187.30482675638663</v>
      </c>
      <c r="Y110" s="114"/>
      <c r="Z110" s="114">
        <f t="shared" si="58"/>
        <v>187.30482675638663</v>
      </c>
      <c r="AB110" s="119">
        <v>2317</v>
      </c>
      <c r="AD110" s="42">
        <v>0.67800000000000005</v>
      </c>
      <c r="AE110" s="42">
        <f t="shared" si="61"/>
        <v>1570.9260000000002</v>
      </c>
      <c r="AF110" s="123">
        <f t="shared" si="62"/>
        <v>-8.6052186511629991E-2</v>
      </c>
      <c r="AH110" s="42">
        <f t="shared" si="63"/>
        <v>691.108704646967</v>
      </c>
      <c r="AI110" s="114">
        <f t="shared" si="64"/>
        <v>1601298.8686670226</v>
      </c>
      <c r="AK110" s="119">
        <v>0</v>
      </c>
      <c r="AL110" s="114">
        <f>IF($AK$11&gt;0,(AK110/$AK$11)*'DADOS BASE PROPOSTA'!$I$67,0)</f>
        <v>0</v>
      </c>
      <c r="AN110" s="114">
        <v>0.25</v>
      </c>
      <c r="AO110" s="114">
        <f>(AN110/$AN$11)*'DADOS BASE PROPOSTA'!$I$69</f>
        <v>148.71560243178234</v>
      </c>
      <c r="AQ110" s="114"/>
      <c r="AR110" s="114"/>
      <c r="AS110" s="114"/>
      <c r="AU110" s="114"/>
      <c r="AV110" s="114"/>
      <c r="AW110" s="114"/>
      <c r="AY110" s="114"/>
      <c r="AZ110" s="114"/>
      <c r="BA110" s="114"/>
      <c r="BB110" s="40"/>
    </row>
    <row r="111" spans="1:54" x14ac:dyDescent="0.25">
      <c r="A111" s="40"/>
      <c r="F111" s="104"/>
      <c r="G111" s="109"/>
      <c r="H111" s="114"/>
      <c r="I111" s="114"/>
      <c r="J111" s="114"/>
      <c r="L111" s="104"/>
      <c r="M111" s="114"/>
      <c r="N111" s="114"/>
      <c r="O111" s="114"/>
      <c r="R111" s="114"/>
      <c r="T111" s="104"/>
      <c r="U111" s="104"/>
      <c r="V111" s="104"/>
      <c r="W111" s="109"/>
      <c r="X111" s="114"/>
      <c r="Y111" s="114"/>
      <c r="Z111" s="114"/>
      <c r="AB111" s="119"/>
      <c r="AF111" s="123"/>
      <c r="AI111" s="114"/>
      <c r="AK111" s="119"/>
      <c r="AL111" s="114"/>
      <c r="AN111" s="114"/>
      <c r="AO111" s="114"/>
      <c r="AQ111" s="114"/>
      <c r="AR111" s="114"/>
      <c r="AS111" s="114"/>
      <c r="AU111" s="114"/>
      <c r="AV111" s="114"/>
      <c r="AW111" s="114"/>
      <c r="AY111" s="114"/>
      <c r="AZ111" s="114"/>
      <c r="BA111" s="114"/>
      <c r="BB111" s="40"/>
    </row>
    <row r="112" spans="1:54" x14ac:dyDescent="0.25">
      <c r="A112" s="40"/>
      <c r="B112" s="98" t="s">
        <v>169</v>
      </c>
      <c r="C112" s="98" t="s">
        <v>170</v>
      </c>
      <c r="D112" s="98" t="s">
        <v>74</v>
      </c>
      <c r="E112" s="98"/>
      <c r="F112" s="105">
        <f>SUM(F113:F143)</f>
        <v>58225.923640381494</v>
      </c>
      <c r="G112" s="110">
        <f>SUM(G113:G143)</f>
        <v>4.7120714534867429E-2</v>
      </c>
      <c r="H112" s="115">
        <f>SUM(H113:H143)</f>
        <v>114626887.64532742</v>
      </c>
      <c r="I112" s="115">
        <f>SUM(I113:I143)</f>
        <v>9474199.497617105</v>
      </c>
      <c r="J112" s="115">
        <f>SUM(J113:J143)</f>
        <v>124101087.1429445</v>
      </c>
      <c r="K112" s="99"/>
      <c r="L112" s="105">
        <f>SUM(L113:L143)</f>
        <v>3872.8607907589585</v>
      </c>
      <c r="M112" s="115">
        <f>SUM(M113:M143)</f>
        <v>14184124.403416721</v>
      </c>
      <c r="N112" s="115">
        <f>SUM(N113:N143)</f>
        <v>2688640.2966209296</v>
      </c>
      <c r="O112" s="115">
        <f>SUM(O113:O143)</f>
        <v>16872764.700037651</v>
      </c>
      <c r="P112" s="99"/>
      <c r="Q112" s="100"/>
      <c r="R112" s="115">
        <f>SUM(R113:R143)</f>
        <v>9399996.9213699289</v>
      </c>
      <c r="S112" s="99"/>
      <c r="T112" s="105">
        <f t="shared" ref="T112:Z112" si="65">SUM(T113:T143)</f>
        <v>2996.0483094731467</v>
      </c>
      <c r="U112" s="105">
        <f t="shared" si="65"/>
        <v>0</v>
      </c>
      <c r="V112" s="105">
        <f t="shared" si="65"/>
        <v>2996.0483094731467</v>
      </c>
      <c r="W112" s="110">
        <f t="shared" si="65"/>
        <v>1.7547095236718761E-2</v>
      </c>
      <c r="X112" s="115">
        <f t="shared" si="65"/>
        <v>1429532.059881137</v>
      </c>
      <c r="Y112" s="115">
        <f t="shared" si="65"/>
        <v>220781.30714634148</v>
      </c>
      <c r="Z112" s="115">
        <f t="shared" si="65"/>
        <v>1650313.3670274785</v>
      </c>
      <c r="AA112" s="99"/>
      <c r="AB112" s="120">
        <f>SUM(AB113:AB143)</f>
        <v>35746.5</v>
      </c>
      <c r="AC112" s="99"/>
      <c r="AD112" s="99"/>
      <c r="AE112" s="99"/>
      <c r="AF112" s="124"/>
      <c r="AG112" s="99"/>
      <c r="AH112" s="99"/>
      <c r="AI112" s="115">
        <f>SUM(AI113:AI143)</f>
        <v>24661682.350032229</v>
      </c>
      <c r="AJ112" s="99"/>
      <c r="AK112" s="120">
        <f>SUM(AK113:AK143)</f>
        <v>515.5</v>
      </c>
      <c r="AL112" s="115">
        <f>SUM(AL113:AL143)</f>
        <v>3314777.9430809114</v>
      </c>
      <c r="AM112" s="99"/>
      <c r="AN112" s="115">
        <f>SUM(AN113:AN143)</f>
        <v>807.5</v>
      </c>
      <c r="AO112" s="115">
        <f>SUM(AO113:AO143)</f>
        <v>480351.39585465693</v>
      </c>
      <c r="AP112" s="99"/>
      <c r="AQ112" s="115"/>
      <c r="AR112" s="115"/>
      <c r="AS112" s="115">
        <f>SUM(AS113:AS143)</f>
        <v>1117232.0972175742</v>
      </c>
      <c r="AT112" s="98"/>
      <c r="AU112" s="115"/>
      <c r="AV112" s="115"/>
      <c r="AW112" s="115">
        <f>SUM(AW113:AW143)</f>
        <v>1117232.0972175742</v>
      </c>
      <c r="AX112" s="98"/>
      <c r="AY112" s="115"/>
      <c r="AZ112" s="115"/>
      <c r="BA112" s="115">
        <f>SUM(BA113:BA143)</f>
        <v>1117232.0972175742</v>
      </c>
      <c r="BB112" s="40"/>
    </row>
    <row r="113" spans="1:54" x14ac:dyDescent="0.25">
      <c r="A113" s="40"/>
      <c r="B113" s="2" t="s">
        <v>169</v>
      </c>
      <c r="C113" s="2" t="s">
        <v>34</v>
      </c>
      <c r="D113" s="41" t="s">
        <v>75</v>
      </c>
      <c r="F113" s="104">
        <v>0</v>
      </c>
      <c r="G113" s="109">
        <f t="shared" ref="G113:G142" si="66">F113/$F$11</f>
        <v>0</v>
      </c>
      <c r="H113" s="114">
        <f>'DADOS BASE PROPOSTA'!$I$23*G113</f>
        <v>0</v>
      </c>
      <c r="I113" s="114">
        <f>IF(D113="P",IF(H113&lt;'DADOS BASE PROPOSTA'!$I$32,IF('DADOS BASE PROPOSTA'!$I$32-H113&gt;'DADOS BASE PROPOSTA'!$I$33,'DADOS BASE PROPOSTA'!$I$33,'DADOS BASE PROPOSTA'!$I$32-H113),0),0)</f>
        <v>0</v>
      </c>
      <c r="J113" s="114">
        <f t="shared" ref="J113:J143" si="67">H113+I113</f>
        <v>0</v>
      </c>
      <c r="L113" s="104"/>
      <c r="M113" s="114">
        <f>IF(D113="E",'DADOS BASE PROPOSTA'!$I$42,IF(D113="EA",'DADOS BASE PROPOSTA'!$I$43,IF(D113="EC",'DADOS BASE PROPOSTA'!$I$45,IF(D113="ECA",'DADOS BASE PROPOSTA'!$I$44,0))))</f>
        <v>0</v>
      </c>
      <c r="N113" s="114">
        <f>IF(OR(D113="E",D113="EA",D113="EC",D113="ECA"),L113*'DADOS BASE PROPOSTA'!$I$47,0)</f>
        <v>0</v>
      </c>
      <c r="O113" s="114">
        <f t="shared" ref="O113:O143" si="68">M113+N113</f>
        <v>0</v>
      </c>
      <c r="Q113" s="68">
        <v>30</v>
      </c>
      <c r="R113" s="114">
        <f>IF(D113="R",('DADOS BASE PROPOSTA'!$I$53+('DADOS BASE PROPOSTA'!$I$54*Q113)),0)</f>
        <v>9399996.9213699289</v>
      </c>
      <c r="T113" s="104"/>
      <c r="U113" s="104"/>
      <c r="V113" s="104"/>
      <c r="W113" s="109"/>
      <c r="X113" s="114"/>
      <c r="Y113" s="114">
        <f>'DADOS BASE PROPOSTA'!$I$77/41</f>
        <v>220781.30714634148</v>
      </c>
      <c r="Z113" s="114">
        <f t="shared" ref="Z113:Z143" si="69">X113+Y113</f>
        <v>220781.30714634148</v>
      </c>
      <c r="AB113" s="119"/>
      <c r="AF113" s="123"/>
      <c r="AI113" s="114"/>
      <c r="AK113" s="119"/>
      <c r="AL113" s="114"/>
      <c r="AN113" s="114"/>
      <c r="AO113" s="114"/>
      <c r="AQ113" s="114">
        <f>'DADOS BASE PROPOSTA'!$I$85/41</f>
        <v>368759.61378749995</v>
      </c>
      <c r="AR113" s="114">
        <f>'DADOS BASE PROPOSTA'!$I$86*(Q113/$Q$11)</f>
        <v>748472.48343007418</v>
      </c>
      <c r="AS113" s="114">
        <f>AQ113+AR113</f>
        <v>1117232.0972175742</v>
      </c>
      <c r="AU113" s="114">
        <f>'DADOS BASE PROPOSTA'!$I$89/41</f>
        <v>368759.61378749995</v>
      </c>
      <c r="AV113" s="114">
        <f>'DADOS BASE PROPOSTA'!$I$90*(Q113/$Q$11)</f>
        <v>748472.48343007418</v>
      </c>
      <c r="AW113" s="114">
        <f>AU113+AV113</f>
        <v>1117232.0972175742</v>
      </c>
      <c r="AY113" s="114">
        <f>'DADOS BASE PROPOSTA'!$I$93/41</f>
        <v>368759.61378749995</v>
      </c>
      <c r="AZ113" s="114">
        <f>'DADOS BASE PROPOSTA'!$I$94*(Q113/$Q$11)</f>
        <v>748472.48343007418</v>
      </c>
      <c r="BA113" s="114">
        <f>AY113+AZ113</f>
        <v>1117232.0972175742</v>
      </c>
      <c r="BB113" s="40"/>
    </row>
    <row r="114" spans="1:54" x14ac:dyDescent="0.25">
      <c r="A114" s="40"/>
      <c r="B114" s="2" t="s">
        <v>169</v>
      </c>
      <c r="C114" s="2" t="s">
        <v>171</v>
      </c>
      <c r="D114" s="41" t="s">
        <v>79</v>
      </c>
      <c r="F114" s="104">
        <v>2195.7478315782118</v>
      </c>
      <c r="G114" s="109">
        <f t="shared" si="66"/>
        <v>1.7769611934604812E-3</v>
      </c>
      <c r="H114" s="114">
        <f>'DADOS BASE PROPOSTA'!$I$23*G114</f>
        <v>4322674.9229827765</v>
      </c>
      <c r="I114" s="114">
        <f>IF(D114="P",IF(H114&lt;'DADOS BASE PROPOSTA'!$I$32,IF('DADOS BASE PROPOSTA'!$I$32-H114&gt;'DADOS BASE PROPOSTA'!$I$33,'DADOS BASE PROPOSTA'!$I$33,'DADOS BASE PROPOSTA'!$I$32-H114),0),0)</f>
        <v>0</v>
      </c>
      <c r="J114" s="114">
        <f t="shared" si="67"/>
        <v>4322674.9229827765</v>
      </c>
      <c r="L114" s="104">
        <v>0</v>
      </c>
      <c r="M114" s="114">
        <f>IF(D114="E",'DADOS BASE PROPOSTA'!$I$42,IF(D114="EA",'DADOS BASE PROPOSTA'!$I$43,IF(D114="EC",'DADOS BASE PROPOSTA'!$I$45,IF(D114="ECA",'DADOS BASE PROPOSTA'!$I$44,0))))</f>
        <v>0</v>
      </c>
      <c r="N114" s="114">
        <f>IF(OR(D114="E",D114="EA",D114="EC",D114="ECA",D114="ECR"),L114*'DADOS BASE PROPOSTA'!$I$47,0)</f>
        <v>0</v>
      </c>
      <c r="O114" s="114">
        <f t="shared" si="68"/>
        <v>0</v>
      </c>
      <c r="R114" s="114"/>
      <c r="T114" s="104">
        <v>0</v>
      </c>
      <c r="U114" s="104"/>
      <c r="V114" s="104">
        <f t="shared" ref="V114:V143" si="70">T114+U114*3.2</f>
        <v>0</v>
      </c>
      <c r="W114" s="109">
        <f t="shared" ref="W114:W143" si="71">V114/$V$11</f>
        <v>0</v>
      </c>
      <c r="X114" s="114">
        <f>'DADOS BASE PROPOSTA'!$I$78*W114</f>
        <v>0</v>
      </c>
      <c r="Y114" s="114"/>
      <c r="Z114" s="114">
        <f t="shared" si="69"/>
        <v>0</v>
      </c>
      <c r="AB114" s="119">
        <v>1423.5</v>
      </c>
      <c r="AD114" s="42">
        <v>0.60099999999999998</v>
      </c>
      <c r="AE114" s="42">
        <f t="shared" ref="AE114:AE143" si="72">AB114*AD114</f>
        <v>855.52350000000001</v>
      </c>
      <c r="AF114" s="123">
        <f t="shared" ref="AF114:AF143" si="73">(AD114-$AE$12)*$AF$12</f>
        <v>-0.22080218651163011</v>
      </c>
      <c r="AH114" s="42">
        <f t="shared" ref="AH114:AH143" si="74">$AH$11-(AF114*$AH$11)</f>
        <v>776.85679217699635</v>
      </c>
      <c r="AI114" s="114">
        <f t="shared" ref="AI114:AI143" si="75">AB114*AH114</f>
        <v>1105855.6436639542</v>
      </c>
      <c r="AK114" s="119">
        <v>0</v>
      </c>
      <c r="AL114" s="114">
        <f>IF($AK$11&gt;0,(AK114/$AK$11)*'DADOS BASE PROPOSTA'!$I$67,0)</f>
        <v>0</v>
      </c>
      <c r="AN114" s="114">
        <v>0</v>
      </c>
      <c r="AO114" s="114">
        <f>(AN114/$AN$11)*'DADOS BASE PROPOSTA'!$I$69</f>
        <v>0</v>
      </c>
      <c r="AQ114" s="114"/>
      <c r="AR114" s="114"/>
      <c r="AS114" s="114"/>
      <c r="AU114" s="114"/>
      <c r="AV114" s="114"/>
      <c r="AW114" s="114"/>
      <c r="AY114" s="114"/>
      <c r="AZ114" s="114"/>
      <c r="BA114" s="114"/>
      <c r="BB114" s="40"/>
    </row>
    <row r="115" spans="1:54" x14ac:dyDescent="0.25">
      <c r="A115" s="40"/>
      <c r="B115" s="2" t="s">
        <v>169</v>
      </c>
      <c r="C115" s="2" t="s">
        <v>172</v>
      </c>
      <c r="D115" s="41" t="s">
        <v>79</v>
      </c>
      <c r="F115" s="104">
        <v>1597.6297798188079</v>
      </c>
      <c r="G115" s="109">
        <f t="shared" si="66"/>
        <v>1.2929199243313532E-3</v>
      </c>
      <c r="H115" s="114">
        <f>'DADOS BASE PROPOSTA'!$I$23*G115</f>
        <v>3145185.4744492616</v>
      </c>
      <c r="I115" s="114">
        <f>IF(D115="P",IF(H115&lt;'DADOS BASE PROPOSTA'!$I$32,IF('DADOS BASE PROPOSTA'!$I$32-H115&gt;'DADOS BASE PROPOSTA'!$I$33,'DADOS BASE PROPOSTA'!$I$33,'DADOS BASE PROPOSTA'!$I$32-H115),0),0)</f>
        <v>137349.05635418696</v>
      </c>
      <c r="J115" s="114">
        <f t="shared" si="67"/>
        <v>3282534.5308034485</v>
      </c>
      <c r="L115" s="104">
        <v>0</v>
      </c>
      <c r="M115" s="114">
        <f>IF(D115="E",'DADOS BASE PROPOSTA'!$I$42,IF(D115="EA",'DADOS BASE PROPOSTA'!$I$43,IF(D115="EC",'DADOS BASE PROPOSTA'!$I$45,IF(D115="ECA",'DADOS BASE PROPOSTA'!$I$44,0))))</f>
        <v>0</v>
      </c>
      <c r="N115" s="114">
        <f>IF(OR(D115="E",D115="EA",D115="EC",D115="ECA",D115="ECR"),L115*'DADOS BASE PROPOSTA'!$I$47,0)</f>
        <v>0</v>
      </c>
      <c r="O115" s="114">
        <f t="shared" si="68"/>
        <v>0</v>
      </c>
      <c r="R115" s="114"/>
      <c r="T115" s="104">
        <v>0</v>
      </c>
      <c r="U115" s="104"/>
      <c r="V115" s="104">
        <f t="shared" si="70"/>
        <v>0</v>
      </c>
      <c r="W115" s="109">
        <f t="shared" si="71"/>
        <v>0</v>
      </c>
      <c r="X115" s="114">
        <f>'DADOS BASE PROPOSTA'!$I$78*W115</f>
        <v>0</v>
      </c>
      <c r="Y115" s="114"/>
      <c r="Z115" s="114">
        <f t="shared" si="69"/>
        <v>0</v>
      </c>
      <c r="AB115" s="119">
        <v>1070</v>
      </c>
      <c r="AD115" s="42">
        <v>0.65500000000000003</v>
      </c>
      <c r="AE115" s="42">
        <f t="shared" si="72"/>
        <v>700.85</v>
      </c>
      <c r="AF115" s="123">
        <f t="shared" si="73"/>
        <v>-0.12630218651163003</v>
      </c>
      <c r="AH115" s="42">
        <f t="shared" si="74"/>
        <v>716.72176975333946</v>
      </c>
      <c r="AI115" s="114">
        <f t="shared" si="75"/>
        <v>766892.29363607324</v>
      </c>
      <c r="AK115" s="119">
        <v>0</v>
      </c>
      <c r="AL115" s="114">
        <f>IF($AK$11&gt;0,(AK115/$AK$11)*'DADOS BASE PROPOSTA'!$I$67,0)</f>
        <v>0</v>
      </c>
      <c r="AN115" s="114">
        <v>0</v>
      </c>
      <c r="AO115" s="114">
        <f>(AN115/$AN$11)*'DADOS BASE PROPOSTA'!$I$69</f>
        <v>0</v>
      </c>
      <c r="AQ115" s="114"/>
      <c r="AR115" s="114"/>
      <c r="AS115" s="114"/>
      <c r="AU115" s="114"/>
      <c r="AV115" s="114"/>
      <c r="AW115" s="114"/>
      <c r="AY115" s="114"/>
      <c r="AZ115" s="114"/>
      <c r="BA115" s="114"/>
      <c r="BB115" s="40"/>
    </row>
    <row r="116" spans="1:54" x14ac:dyDescent="0.25">
      <c r="A116" s="40"/>
      <c r="B116" s="2" t="s">
        <v>169</v>
      </c>
      <c r="C116" s="2" t="s">
        <v>173</v>
      </c>
      <c r="D116" s="41" t="s">
        <v>77</v>
      </c>
      <c r="F116" s="104">
        <v>0</v>
      </c>
      <c r="G116" s="109">
        <f t="shared" si="66"/>
        <v>0</v>
      </c>
      <c r="H116" s="114">
        <f>'DADOS BASE PROPOSTA'!$I$23*G116</f>
        <v>0</v>
      </c>
      <c r="I116" s="114">
        <f>IF(D116="P",IF(H116&lt;'DADOS BASE PROPOSTA'!$I$32,IF('DADOS BASE PROPOSTA'!$I$32-H116&gt;'DADOS BASE PROPOSTA'!$I$33,'DADOS BASE PROPOSTA'!$I$33,'DADOS BASE PROPOSTA'!$I$32-H116),0),0)</f>
        <v>0</v>
      </c>
      <c r="J116" s="114">
        <f t="shared" si="67"/>
        <v>0</v>
      </c>
      <c r="L116" s="104">
        <v>125.9133202253775</v>
      </c>
      <c r="M116" s="114">
        <f>IF(D116="E",'DADOS BASE PROPOSTA'!$I$42,IF(D116="EA",'DADOS BASE PROPOSTA'!$I$43,IF(D116="EC",'DADOS BASE PROPOSTA'!$I$45,IF(D116="ECA",'DADOS BASE PROPOSTA'!$I$44,0))))</f>
        <v>1034548.8434370452</v>
      </c>
      <c r="N116" s="114">
        <f>IF(OR(D116="E",D116="EA",D116="EC",D116="ECA",D116="ECR"),L116*'DADOS BASE PROPOSTA'!$I$47,0)</f>
        <v>87412.288984686893</v>
      </c>
      <c r="O116" s="114">
        <f t="shared" si="68"/>
        <v>1121961.1324217322</v>
      </c>
      <c r="R116" s="114"/>
      <c r="T116" s="104">
        <v>0</v>
      </c>
      <c r="U116" s="104"/>
      <c r="V116" s="104">
        <f t="shared" si="70"/>
        <v>0</v>
      </c>
      <c r="W116" s="109">
        <f t="shared" si="71"/>
        <v>0</v>
      </c>
      <c r="X116" s="114">
        <f>'DADOS BASE PROPOSTA'!$I$78*W116</f>
        <v>0</v>
      </c>
      <c r="Y116" s="114"/>
      <c r="Z116" s="114">
        <f t="shared" si="69"/>
        <v>0</v>
      </c>
      <c r="AB116" s="119">
        <v>77.5</v>
      </c>
      <c r="AD116" s="42">
        <v>0.63700000000000001</v>
      </c>
      <c r="AE116" s="42">
        <f t="shared" si="72"/>
        <v>49.3675</v>
      </c>
      <c r="AF116" s="123">
        <f t="shared" si="73"/>
        <v>-0.15780218651163005</v>
      </c>
      <c r="AH116" s="42">
        <f t="shared" si="74"/>
        <v>736.76677722789168</v>
      </c>
      <c r="AI116" s="114">
        <f t="shared" si="75"/>
        <v>57099.425235161609</v>
      </c>
      <c r="AK116" s="119">
        <v>0</v>
      </c>
      <c r="AL116" s="114">
        <f>IF($AK$11&gt;0,(AK116/$AK$11)*'DADOS BASE PROPOSTA'!$I$67,0)</f>
        <v>0</v>
      </c>
      <c r="AN116" s="114">
        <v>0</v>
      </c>
      <c r="AO116" s="114">
        <f>(AN116/$AN$11)*'DADOS BASE PROPOSTA'!$I$69</f>
        <v>0</v>
      </c>
      <c r="AQ116" s="114"/>
      <c r="AR116" s="114"/>
      <c r="AS116" s="114"/>
      <c r="AU116" s="114"/>
      <c r="AV116" s="114"/>
      <c r="AW116" s="114"/>
      <c r="AY116" s="114"/>
      <c r="AZ116" s="114"/>
      <c r="BA116" s="114"/>
      <c r="BB116" s="40"/>
    </row>
    <row r="117" spans="1:54" x14ac:dyDescent="0.25">
      <c r="A117" s="40"/>
      <c r="B117" s="2" t="s">
        <v>169</v>
      </c>
      <c r="C117" s="2" t="s">
        <v>174</v>
      </c>
      <c r="D117" s="41" t="s">
        <v>77</v>
      </c>
      <c r="F117" s="104">
        <v>0</v>
      </c>
      <c r="G117" s="109">
        <f t="shared" si="66"/>
        <v>0</v>
      </c>
      <c r="H117" s="114">
        <f>'DADOS BASE PROPOSTA'!$I$23*G117</f>
        <v>0</v>
      </c>
      <c r="I117" s="114">
        <f>IF(D117="P",IF(H117&lt;'DADOS BASE PROPOSTA'!$I$32,IF('DADOS BASE PROPOSTA'!$I$32-H117&gt;'DADOS BASE PROPOSTA'!$I$33,'DADOS BASE PROPOSTA'!$I$33,'DADOS BASE PROPOSTA'!$I$32-H117),0),0)</f>
        <v>0</v>
      </c>
      <c r="J117" s="114">
        <f t="shared" si="67"/>
        <v>0</v>
      </c>
      <c r="L117" s="104">
        <v>384.69942819647412</v>
      </c>
      <c r="M117" s="114">
        <f>IF(D117="E",'DADOS BASE PROPOSTA'!$I$42,IF(D117="EA",'DADOS BASE PROPOSTA'!$I$43,IF(D117="EC",'DADOS BASE PROPOSTA'!$I$45,IF(D117="ECA",'DADOS BASE PROPOSTA'!$I$44,0))))</f>
        <v>1034548.8434370452</v>
      </c>
      <c r="N117" s="114">
        <f>IF(OR(D117="E",D117="EA",D117="EC",D117="ECA",D117="ECR"),L117*'DADOS BASE PROPOSTA'!$I$47,0)</f>
        <v>267068.30960825121</v>
      </c>
      <c r="O117" s="114">
        <f t="shared" si="68"/>
        <v>1301617.1530452964</v>
      </c>
      <c r="R117" s="114"/>
      <c r="T117" s="104">
        <v>0</v>
      </c>
      <c r="U117" s="104"/>
      <c r="V117" s="104">
        <f t="shared" si="70"/>
        <v>0</v>
      </c>
      <c r="W117" s="109">
        <f t="shared" si="71"/>
        <v>0</v>
      </c>
      <c r="X117" s="114">
        <f>'DADOS BASE PROPOSTA'!$I$78*W117</f>
        <v>0</v>
      </c>
      <c r="Y117" s="114"/>
      <c r="Z117" s="114">
        <f t="shared" si="69"/>
        <v>0</v>
      </c>
      <c r="AB117" s="119">
        <v>309</v>
      </c>
      <c r="AD117" s="42">
        <v>0.624</v>
      </c>
      <c r="AE117" s="42">
        <f t="shared" si="72"/>
        <v>192.816</v>
      </c>
      <c r="AF117" s="123">
        <f t="shared" si="73"/>
        <v>-0.18055218651163008</v>
      </c>
      <c r="AH117" s="42">
        <f t="shared" si="74"/>
        <v>751.24372707062389</v>
      </c>
      <c r="AI117" s="114">
        <f t="shared" si="75"/>
        <v>232134.31166482277</v>
      </c>
      <c r="AK117" s="119">
        <v>0</v>
      </c>
      <c r="AL117" s="114">
        <f>IF($AK$11&gt;0,(AK117/$AK$11)*'DADOS BASE PROPOSTA'!$I$67,0)</f>
        <v>0</v>
      </c>
      <c r="AN117" s="114">
        <v>0</v>
      </c>
      <c r="AO117" s="114">
        <f>(AN117/$AN$11)*'DADOS BASE PROPOSTA'!$I$69</f>
        <v>0</v>
      </c>
      <c r="AQ117" s="114"/>
      <c r="AR117" s="114"/>
      <c r="AS117" s="114"/>
      <c r="AU117" s="114"/>
      <c r="AV117" s="114"/>
      <c r="AW117" s="114"/>
      <c r="AY117" s="114"/>
      <c r="AZ117" s="114"/>
      <c r="BA117" s="114"/>
      <c r="BB117" s="40"/>
    </row>
    <row r="118" spans="1:54" x14ac:dyDescent="0.25">
      <c r="A118" s="40"/>
      <c r="B118" s="2" t="s">
        <v>169</v>
      </c>
      <c r="C118" s="2" t="s">
        <v>175</v>
      </c>
      <c r="D118" s="41" t="s">
        <v>77</v>
      </c>
      <c r="F118" s="104">
        <v>0</v>
      </c>
      <c r="G118" s="109">
        <f t="shared" si="66"/>
        <v>0</v>
      </c>
      <c r="H118" s="114">
        <f>'DADOS BASE PROPOSTA'!$I$23*G118</f>
        <v>0</v>
      </c>
      <c r="I118" s="114">
        <f>IF(D118="P",IF(H118&lt;'DADOS BASE PROPOSTA'!$I$32,IF('DADOS BASE PROPOSTA'!$I$32-H118&gt;'DADOS BASE PROPOSTA'!$I$33,'DADOS BASE PROPOSTA'!$I$33,'DADOS BASE PROPOSTA'!$I$32-H118),0),0)</f>
        <v>0</v>
      </c>
      <c r="J118" s="114">
        <f t="shared" si="67"/>
        <v>0</v>
      </c>
      <c r="L118" s="104">
        <v>21.530513226639439</v>
      </c>
      <c r="M118" s="114">
        <f>(IF(D118="E",'DADOS BASE PROPOSTA'!$I$42,IF(D118="EA",'DADOS BASE PROPOSTA'!$I$43,IF(D118="EC",'DADOS BASE PROPOSTA'!$I$45,IF(D118="ECA",'DADOS BASE PROPOSTA'!$I$44,0)))))/2</f>
        <v>517274.42171852262</v>
      </c>
      <c r="N118" s="114">
        <f>IF(OR(D118="E",D118="EA",D118="EC",D118="ECA",D118="ECR"),L118*'DADOS BASE PROPOSTA'!$I$47,0)</f>
        <v>14947.040081120118</v>
      </c>
      <c r="O118" s="114">
        <f t="shared" si="68"/>
        <v>532221.46179964277</v>
      </c>
      <c r="R118" s="114"/>
      <c r="T118" s="104">
        <v>0</v>
      </c>
      <c r="U118" s="104"/>
      <c r="V118" s="104">
        <f t="shared" si="70"/>
        <v>0</v>
      </c>
      <c r="W118" s="109">
        <f t="shared" si="71"/>
        <v>0</v>
      </c>
      <c r="X118" s="114">
        <f>'DADOS BASE PROPOSTA'!$I$78*W118</f>
        <v>0</v>
      </c>
      <c r="Y118" s="114"/>
      <c r="Z118" s="114">
        <f t="shared" si="69"/>
        <v>0</v>
      </c>
      <c r="AB118" s="119">
        <v>269.5</v>
      </c>
      <c r="AD118" s="42">
        <v>0.66500000000000004</v>
      </c>
      <c r="AE118" s="42">
        <f t="shared" si="72"/>
        <v>179.2175</v>
      </c>
      <c r="AF118" s="123">
        <f t="shared" si="73"/>
        <v>-0.10880218651163001</v>
      </c>
      <c r="AH118" s="42">
        <f t="shared" si="74"/>
        <v>705.58565448969921</v>
      </c>
      <c r="AI118" s="114">
        <f t="shared" si="75"/>
        <v>190155.33388497392</v>
      </c>
      <c r="AK118" s="119">
        <v>0</v>
      </c>
      <c r="AL118" s="114">
        <f>IF($AK$11&gt;0,(AK118/$AK$11)*'DADOS BASE PROPOSTA'!$I$67,0)</f>
        <v>0</v>
      </c>
      <c r="AN118" s="114">
        <v>0</v>
      </c>
      <c r="AO118" s="114">
        <f>(AN118/$AN$11)*'DADOS BASE PROPOSTA'!$I$69</f>
        <v>0</v>
      </c>
      <c r="AQ118" s="114"/>
      <c r="AR118" s="114"/>
      <c r="AS118" s="114"/>
      <c r="AU118" s="114"/>
      <c r="AV118" s="114"/>
      <c r="AW118" s="114"/>
      <c r="AY118" s="114"/>
      <c r="AZ118" s="114"/>
      <c r="BA118" s="114"/>
      <c r="BB118" s="40"/>
    </row>
    <row r="119" spans="1:54" x14ac:dyDescent="0.25">
      <c r="A119" s="40"/>
      <c r="B119" s="2" t="s">
        <v>169</v>
      </c>
      <c r="C119" s="2" t="s">
        <v>176</v>
      </c>
      <c r="D119" s="41" t="s">
        <v>79</v>
      </c>
      <c r="F119" s="104">
        <v>1124.0825559113021</v>
      </c>
      <c r="G119" s="109">
        <f t="shared" si="66"/>
        <v>9.0969056253812665E-4</v>
      </c>
      <c r="H119" s="114">
        <f>'DADOS BASE PROPOSTA'!$I$23*G119</f>
        <v>2212933.2913004369</v>
      </c>
      <c r="I119" s="114">
        <f>IF(D119="P",IF(H119&lt;'DADOS BASE PROPOSTA'!$I$32,IF('DADOS BASE PROPOSTA'!$I$32-H119&gt;'DADOS BASE PROPOSTA'!$I$33,'DADOS BASE PROPOSTA'!$I$33,'DADOS BASE PROPOSTA'!$I$32-H119),0),0)</f>
        <v>1069601.2395030116</v>
      </c>
      <c r="J119" s="114">
        <f t="shared" si="67"/>
        <v>3282534.5308034485</v>
      </c>
      <c r="L119" s="104">
        <v>0</v>
      </c>
      <c r="M119" s="114">
        <f>IF(D119="E",'DADOS BASE PROPOSTA'!$I$42,IF(D119="EA",'DADOS BASE PROPOSTA'!$I$43,IF(D119="EC",'DADOS BASE PROPOSTA'!$I$45,IF(D119="ECA",'DADOS BASE PROPOSTA'!$I$44,0))))</f>
        <v>0</v>
      </c>
      <c r="N119" s="114">
        <f>IF(OR(D119="E",D119="EA",D119="EC",D119="ECA",D119="ECR"),L119*'DADOS BASE PROPOSTA'!$I$47,0)</f>
        <v>0</v>
      </c>
      <c r="O119" s="114">
        <f t="shared" si="68"/>
        <v>0</v>
      </c>
      <c r="R119" s="114"/>
      <c r="T119" s="104">
        <v>0</v>
      </c>
      <c r="U119" s="104"/>
      <c r="V119" s="104">
        <f t="shared" si="70"/>
        <v>0</v>
      </c>
      <c r="W119" s="109">
        <f t="shared" si="71"/>
        <v>0</v>
      </c>
      <c r="X119" s="114">
        <f>'DADOS BASE PROPOSTA'!$I$78*W119</f>
        <v>0</v>
      </c>
      <c r="Y119" s="114"/>
      <c r="Z119" s="114">
        <f t="shared" si="69"/>
        <v>0</v>
      </c>
      <c r="AB119" s="119">
        <v>956.5</v>
      </c>
      <c r="AD119" s="42">
        <v>0.61899999999999999</v>
      </c>
      <c r="AE119" s="42">
        <f t="shared" si="72"/>
        <v>592.07349999999997</v>
      </c>
      <c r="AF119" s="123">
        <f t="shared" si="73"/>
        <v>-0.18930218651163008</v>
      </c>
      <c r="AH119" s="42">
        <f t="shared" si="74"/>
        <v>756.81178470244402</v>
      </c>
      <c r="AI119" s="114">
        <f t="shared" si="75"/>
        <v>723890.47206788766</v>
      </c>
      <c r="AK119" s="119">
        <v>0</v>
      </c>
      <c r="AL119" s="114">
        <f>IF($AK$11&gt;0,(AK119/$AK$11)*'DADOS BASE PROPOSTA'!$I$67,0)</f>
        <v>0</v>
      </c>
      <c r="AN119" s="114">
        <v>0</v>
      </c>
      <c r="AO119" s="114">
        <f>(AN119/$AN$11)*'DADOS BASE PROPOSTA'!$I$69</f>
        <v>0</v>
      </c>
      <c r="AQ119" s="114"/>
      <c r="AR119" s="114"/>
      <c r="AS119" s="114"/>
      <c r="AU119" s="114"/>
      <c r="AV119" s="114"/>
      <c r="AW119" s="114"/>
      <c r="AY119" s="114"/>
      <c r="AZ119" s="114"/>
      <c r="BA119" s="114"/>
      <c r="BB119" s="40"/>
    </row>
    <row r="120" spans="1:54" x14ac:dyDescent="0.25">
      <c r="A120" s="40"/>
      <c r="B120" s="2" t="s">
        <v>169</v>
      </c>
      <c r="C120" s="2" t="s">
        <v>177</v>
      </c>
      <c r="D120" s="41" t="s">
        <v>83</v>
      </c>
      <c r="F120" s="104">
        <v>0</v>
      </c>
      <c r="G120" s="109">
        <f t="shared" si="66"/>
        <v>0</v>
      </c>
      <c r="H120" s="114">
        <f>'DADOS BASE PROPOSTA'!$I$23*G120</f>
        <v>0</v>
      </c>
      <c r="I120" s="114">
        <f>IF(D120="P",IF(H120&lt;'DADOS BASE PROPOSTA'!$I$32,IF('DADOS BASE PROPOSTA'!$I$32-H120&gt;'DADOS BASE PROPOSTA'!$I$33,'DADOS BASE PROPOSTA'!$I$33,'DADOS BASE PROPOSTA'!$I$32-H120),0),0)</f>
        <v>0</v>
      </c>
      <c r="J120" s="114">
        <f t="shared" si="67"/>
        <v>0</v>
      </c>
      <c r="L120" s="104">
        <v>138.34942675852659</v>
      </c>
      <c r="M120" s="114">
        <f>IF(D120="E",'DADOS BASE PROPOSTA'!$I$42,IF(D120="EA",'DADOS BASE PROPOSTA'!$I$43,IF(D120="EC",'DADOS BASE PROPOSTA'!$I$45,IF(D120="ECA",'DADOS BASE PROPOSTA'!$I$44,0))))</f>
        <v>2087467.4094275283</v>
      </c>
      <c r="N120" s="114">
        <f>IF(OR(D120="E",D120="EA",D120="EC",D120="ECA",D120="ECR"),L120*'DADOS BASE PROPOSTA'!$I$47,0)</f>
        <v>96045.756326936229</v>
      </c>
      <c r="O120" s="114">
        <f t="shared" si="68"/>
        <v>2183513.1657544645</v>
      </c>
      <c r="R120" s="114"/>
      <c r="T120" s="104">
        <v>0</v>
      </c>
      <c r="U120" s="104"/>
      <c r="V120" s="104">
        <f t="shared" si="70"/>
        <v>0</v>
      </c>
      <c r="W120" s="109">
        <f t="shared" si="71"/>
        <v>0</v>
      </c>
      <c r="X120" s="114">
        <f>'DADOS BASE PROPOSTA'!$I$78*W120</f>
        <v>0</v>
      </c>
      <c r="Y120" s="114"/>
      <c r="Z120" s="114">
        <f t="shared" si="69"/>
        <v>0</v>
      </c>
      <c r="AB120" s="119">
        <v>577</v>
      </c>
      <c r="AD120" s="42">
        <v>0.59799999999999998</v>
      </c>
      <c r="AE120" s="42">
        <f t="shared" si="72"/>
        <v>345.04599999999999</v>
      </c>
      <c r="AF120" s="123">
        <f t="shared" si="73"/>
        <v>-0.22605218651163012</v>
      </c>
      <c r="AH120" s="42">
        <f t="shared" si="74"/>
        <v>780.19762675608831</v>
      </c>
      <c r="AI120" s="114">
        <f t="shared" si="75"/>
        <v>450174.03063826298</v>
      </c>
      <c r="AK120" s="119">
        <v>0</v>
      </c>
      <c r="AL120" s="114">
        <f>IF($AK$11&gt;0,(AK120/$AK$11)*'DADOS BASE PROPOSTA'!$I$67,0)</f>
        <v>0</v>
      </c>
      <c r="AN120" s="114">
        <v>0</v>
      </c>
      <c r="AO120" s="114">
        <f>(AN120/$AN$11)*'DADOS BASE PROPOSTA'!$I$69</f>
        <v>0</v>
      </c>
      <c r="AQ120" s="114"/>
      <c r="AR120" s="114"/>
      <c r="AS120" s="114"/>
      <c r="AU120" s="114"/>
      <c r="AV120" s="114"/>
      <c r="AW120" s="114"/>
      <c r="AY120" s="114"/>
      <c r="AZ120" s="114"/>
      <c r="BA120" s="114"/>
      <c r="BB120" s="40"/>
    </row>
    <row r="121" spans="1:54" x14ac:dyDescent="0.25">
      <c r="A121" s="40"/>
      <c r="B121" s="2" t="s">
        <v>169</v>
      </c>
      <c r="C121" s="2" t="s">
        <v>178</v>
      </c>
      <c r="D121" s="41" t="s">
        <v>83</v>
      </c>
      <c r="F121" s="104">
        <v>0</v>
      </c>
      <c r="G121" s="109">
        <f t="shared" si="66"/>
        <v>0</v>
      </c>
      <c r="H121" s="114">
        <f>'DADOS BASE PROPOSTA'!$I$23*G121</f>
        <v>0</v>
      </c>
      <c r="I121" s="114">
        <f>IF(D121="P",IF(H121&lt;'DADOS BASE PROPOSTA'!$I$32,IF('DADOS BASE PROPOSTA'!$I$32-H121&gt;'DADOS BASE PROPOSTA'!$I$33,'DADOS BASE PROPOSTA'!$I$33,'DADOS BASE PROPOSTA'!$I$32-H121),0),0)</f>
        <v>0</v>
      </c>
      <c r="J121" s="114">
        <f t="shared" si="67"/>
        <v>0</v>
      </c>
      <c r="L121" s="104">
        <v>783.80193099146641</v>
      </c>
      <c r="M121" s="114">
        <f>IF(D121="E",'DADOS BASE PROPOSTA'!$I$42,IF(D121="EA",'DADOS BASE PROPOSTA'!$I$43,IF(D121="EC",'DADOS BASE PROPOSTA'!$I$45,IF(D121="ECA",'DADOS BASE PROPOSTA'!$I$44,0))))</f>
        <v>2087467.4094275283</v>
      </c>
      <c r="N121" s="114">
        <f>IF(OR(D121="E",D121="EA",D121="EC",D121="ECA",D121="ECR"),L121*'DADOS BASE PROPOSTA'!$I$47,0)</f>
        <v>544135.60674872005</v>
      </c>
      <c r="O121" s="114">
        <f t="shared" si="68"/>
        <v>2631603.0161762484</v>
      </c>
      <c r="R121" s="114"/>
      <c r="T121" s="104">
        <v>0</v>
      </c>
      <c r="U121" s="104"/>
      <c r="V121" s="104">
        <f t="shared" si="70"/>
        <v>0</v>
      </c>
      <c r="W121" s="109">
        <f t="shared" si="71"/>
        <v>0</v>
      </c>
      <c r="X121" s="114">
        <f>'DADOS BASE PROPOSTA'!$I$78*W121</f>
        <v>0</v>
      </c>
      <c r="Y121" s="114"/>
      <c r="Z121" s="114">
        <f t="shared" si="69"/>
        <v>0</v>
      </c>
      <c r="AB121" s="119">
        <v>583.5</v>
      </c>
      <c r="AD121" s="42">
        <v>0.62</v>
      </c>
      <c r="AE121" s="42">
        <f t="shared" si="72"/>
        <v>361.77</v>
      </c>
      <c r="AF121" s="123">
        <f t="shared" si="73"/>
        <v>-0.18755218651163008</v>
      </c>
      <c r="AH121" s="42">
        <f t="shared" si="74"/>
        <v>755.69817317607999</v>
      </c>
      <c r="AI121" s="114">
        <f t="shared" si="75"/>
        <v>440949.88404824265</v>
      </c>
      <c r="AK121" s="119">
        <v>0</v>
      </c>
      <c r="AL121" s="114">
        <f>IF($AK$11&gt;0,(AK121/$AK$11)*'DADOS BASE PROPOSTA'!$I$67,0)</f>
        <v>0</v>
      </c>
      <c r="AN121" s="114">
        <v>0</v>
      </c>
      <c r="AO121" s="114">
        <f>(AN121/$AN$11)*'DADOS BASE PROPOSTA'!$I$69</f>
        <v>0</v>
      </c>
      <c r="AQ121" s="114"/>
      <c r="AR121" s="114"/>
      <c r="AS121" s="114"/>
      <c r="AU121" s="114"/>
      <c r="AV121" s="114"/>
      <c r="AW121" s="114"/>
      <c r="AY121" s="114"/>
      <c r="AZ121" s="114"/>
      <c r="BA121" s="114"/>
      <c r="BB121" s="40"/>
    </row>
    <row r="122" spans="1:54" x14ac:dyDescent="0.25">
      <c r="A122" s="40"/>
      <c r="B122" s="2" t="s">
        <v>169</v>
      </c>
      <c r="C122" s="2" t="s">
        <v>179</v>
      </c>
      <c r="D122" s="41" t="s">
        <v>79</v>
      </c>
      <c r="F122" s="104">
        <v>1772.6788499640079</v>
      </c>
      <c r="G122" s="109">
        <f t="shared" si="66"/>
        <v>1.434582550670275E-3</v>
      </c>
      <c r="H122" s="114">
        <f>'DADOS BASE PROPOSTA'!$I$23*G122</f>
        <v>3489797.0983005478</v>
      </c>
      <c r="I122" s="114">
        <f>IF(D122="P",IF(H122&lt;'DADOS BASE PROPOSTA'!$I$32,IF('DADOS BASE PROPOSTA'!$I$32-H122&gt;'DADOS BASE PROPOSTA'!$I$33,'DADOS BASE PROPOSTA'!$I$33,'DADOS BASE PROPOSTA'!$I$32-H122),0),0)</f>
        <v>0</v>
      </c>
      <c r="J122" s="114">
        <f t="shared" si="67"/>
        <v>3489797.0983005478</v>
      </c>
      <c r="L122" s="104">
        <v>0</v>
      </c>
      <c r="M122" s="114">
        <f>IF(D122="E",'DADOS BASE PROPOSTA'!$I$42,IF(D122="EA",'DADOS BASE PROPOSTA'!$I$43,IF(D122="EC",'DADOS BASE PROPOSTA'!$I$45,IF(D122="ECA",'DADOS BASE PROPOSTA'!$I$44,0))))</f>
        <v>0</v>
      </c>
      <c r="N122" s="114">
        <f>IF(OR(D122="E",D122="EA",D122="EC",D122="ECA",D122="ECR"),L122*'DADOS BASE PROPOSTA'!$I$47,0)</f>
        <v>0</v>
      </c>
      <c r="O122" s="114">
        <f t="shared" si="68"/>
        <v>0</v>
      </c>
      <c r="R122" s="114"/>
      <c r="T122" s="104">
        <v>0</v>
      </c>
      <c r="U122" s="104"/>
      <c r="V122" s="104">
        <f t="shared" si="70"/>
        <v>0</v>
      </c>
      <c r="W122" s="109">
        <f t="shared" si="71"/>
        <v>0</v>
      </c>
      <c r="X122" s="114">
        <f>'DADOS BASE PROPOSTA'!$I$78*W122</f>
        <v>0</v>
      </c>
      <c r="Y122" s="114"/>
      <c r="Z122" s="114">
        <f t="shared" si="69"/>
        <v>0</v>
      </c>
      <c r="AB122" s="119">
        <v>1021</v>
      </c>
      <c r="AD122" s="42">
        <v>0.61199999999999999</v>
      </c>
      <c r="AE122" s="42">
        <f t="shared" si="72"/>
        <v>624.85199999999998</v>
      </c>
      <c r="AF122" s="123">
        <f t="shared" si="73"/>
        <v>-0.20155218651163009</v>
      </c>
      <c r="AH122" s="42">
        <f t="shared" si="74"/>
        <v>764.60706538699208</v>
      </c>
      <c r="AI122" s="114">
        <f t="shared" si="75"/>
        <v>780663.81376011891</v>
      </c>
      <c r="AK122" s="119">
        <v>0</v>
      </c>
      <c r="AL122" s="114">
        <f>IF($AK$11&gt;0,(AK122/$AK$11)*'DADOS BASE PROPOSTA'!$I$67,0)</f>
        <v>0</v>
      </c>
      <c r="AN122" s="114">
        <v>0</v>
      </c>
      <c r="AO122" s="114">
        <f>(AN122/$AN$11)*'DADOS BASE PROPOSTA'!$I$69</f>
        <v>0</v>
      </c>
      <c r="AQ122" s="114"/>
      <c r="AR122" s="114"/>
      <c r="AS122" s="114"/>
      <c r="AU122" s="114"/>
      <c r="AV122" s="114"/>
      <c r="AW122" s="114"/>
      <c r="AY122" s="114"/>
      <c r="AZ122" s="114"/>
      <c r="BA122" s="114"/>
      <c r="BB122" s="40"/>
    </row>
    <row r="123" spans="1:54" x14ac:dyDescent="0.25">
      <c r="A123" s="40"/>
      <c r="B123" s="2" t="s">
        <v>169</v>
      </c>
      <c r="C123" s="2" t="s">
        <v>180</v>
      </c>
      <c r="D123" s="41" t="s">
        <v>79</v>
      </c>
      <c r="F123" s="104">
        <v>1325.698586753952</v>
      </c>
      <c r="G123" s="109">
        <f t="shared" si="66"/>
        <v>1.0728531341388078E-3</v>
      </c>
      <c r="H123" s="114">
        <f>'DADOS BASE PROPOSTA'!$I$23*G123</f>
        <v>2609846.15536481</v>
      </c>
      <c r="I123" s="114">
        <f>IF(D123="P",IF(H123&lt;'DADOS BASE PROPOSTA'!$I$32,IF('DADOS BASE PROPOSTA'!$I$32-H123&gt;'DADOS BASE PROPOSTA'!$I$33,'DADOS BASE PROPOSTA'!$I$33,'DADOS BASE PROPOSTA'!$I$32-H123),0),0)</f>
        <v>672688.3754386385</v>
      </c>
      <c r="J123" s="114">
        <f t="shared" si="67"/>
        <v>3282534.5308034485</v>
      </c>
      <c r="L123" s="104">
        <v>0</v>
      </c>
      <c r="M123" s="114">
        <f>IF(D123="E",'DADOS BASE PROPOSTA'!$I$42,IF(D123="EA",'DADOS BASE PROPOSTA'!$I$43,IF(D123="EC",'DADOS BASE PROPOSTA'!$I$45,IF(D123="ECA",'DADOS BASE PROPOSTA'!$I$44,0))))</f>
        <v>0</v>
      </c>
      <c r="N123" s="114">
        <f>IF(OR(D123="E",D123="EA",D123="EC",D123="ECA",D123="ECR"),L123*'DADOS BASE PROPOSTA'!$I$47,0)</f>
        <v>0</v>
      </c>
      <c r="O123" s="114">
        <f t="shared" si="68"/>
        <v>0</v>
      </c>
      <c r="R123" s="114"/>
      <c r="T123" s="104">
        <v>0</v>
      </c>
      <c r="U123" s="104"/>
      <c r="V123" s="104">
        <f t="shared" si="70"/>
        <v>0</v>
      </c>
      <c r="W123" s="109">
        <f t="shared" si="71"/>
        <v>0</v>
      </c>
      <c r="X123" s="114">
        <f>'DADOS BASE PROPOSTA'!$I$78*W123</f>
        <v>0</v>
      </c>
      <c r="Y123" s="114"/>
      <c r="Z123" s="114">
        <f t="shared" si="69"/>
        <v>0</v>
      </c>
      <c r="AB123" s="119">
        <v>615</v>
      </c>
      <c r="AD123" s="42">
        <v>0.68200000000000005</v>
      </c>
      <c r="AE123" s="42">
        <f t="shared" si="72"/>
        <v>419.43</v>
      </c>
      <c r="AF123" s="123">
        <f t="shared" si="73"/>
        <v>-7.9052186511629985E-2</v>
      </c>
      <c r="AH123" s="42">
        <f t="shared" si="74"/>
        <v>686.65425854151101</v>
      </c>
      <c r="AI123" s="114">
        <f t="shared" si="75"/>
        <v>422292.36900302925</v>
      </c>
      <c r="AK123" s="119">
        <v>0</v>
      </c>
      <c r="AL123" s="114">
        <f>IF($AK$11&gt;0,(AK123/$AK$11)*'DADOS BASE PROPOSTA'!$I$67,0)</f>
        <v>0</v>
      </c>
      <c r="AN123" s="114">
        <v>0</v>
      </c>
      <c r="AO123" s="114">
        <f>(AN123/$AN$11)*'DADOS BASE PROPOSTA'!$I$69</f>
        <v>0</v>
      </c>
      <c r="AQ123" s="114"/>
      <c r="AR123" s="114"/>
      <c r="AS123" s="114"/>
      <c r="AU123" s="114"/>
      <c r="AV123" s="114"/>
      <c r="AW123" s="114"/>
      <c r="AY123" s="114"/>
      <c r="AZ123" s="114"/>
      <c r="BA123" s="114"/>
      <c r="BB123" s="40"/>
    </row>
    <row r="124" spans="1:54" x14ac:dyDescent="0.25">
      <c r="A124" s="40"/>
      <c r="B124" s="2" t="s">
        <v>169</v>
      </c>
      <c r="C124" s="2" t="s">
        <v>181</v>
      </c>
      <c r="D124" s="41" t="s">
        <v>79</v>
      </c>
      <c r="F124" s="104">
        <v>2966.8363526407352</v>
      </c>
      <c r="G124" s="109">
        <f t="shared" si="66"/>
        <v>2.4009829317245242E-3</v>
      </c>
      <c r="H124" s="114">
        <f>'DADOS BASE PROPOSTA'!$I$23*G124</f>
        <v>5840683.9427166618</v>
      </c>
      <c r="I124" s="114">
        <f>IF(D124="P",IF(H124&lt;'DADOS BASE PROPOSTA'!$I$32,IF('DADOS BASE PROPOSTA'!$I$32-H124&gt;'DADOS BASE PROPOSTA'!$I$33,'DADOS BASE PROPOSTA'!$I$33,'DADOS BASE PROPOSTA'!$I$32-H124),0),0)</f>
        <v>0</v>
      </c>
      <c r="J124" s="114">
        <f t="shared" si="67"/>
        <v>5840683.9427166618</v>
      </c>
      <c r="L124" s="104">
        <v>0</v>
      </c>
      <c r="M124" s="114">
        <f>IF(D124="E",'DADOS BASE PROPOSTA'!$I$42,IF(D124="EA",'DADOS BASE PROPOSTA'!$I$43,IF(D124="EC",'DADOS BASE PROPOSTA'!$I$45,IF(D124="ECA",'DADOS BASE PROPOSTA'!$I$44,0))))</f>
        <v>0</v>
      </c>
      <c r="N124" s="114">
        <f>IF(OR(D124="E",D124="EA",D124="EC",D124="ECA",D124="ECR"),L124*'DADOS BASE PROPOSTA'!$I$47,0)</f>
        <v>0</v>
      </c>
      <c r="O124" s="114">
        <f t="shared" si="68"/>
        <v>0</v>
      </c>
      <c r="R124" s="114"/>
      <c r="T124" s="104">
        <v>0</v>
      </c>
      <c r="U124" s="104"/>
      <c r="V124" s="104">
        <f t="shared" si="70"/>
        <v>0</v>
      </c>
      <c r="W124" s="109">
        <f t="shared" si="71"/>
        <v>0</v>
      </c>
      <c r="X124" s="114">
        <f>'DADOS BASE PROPOSTA'!$I$78*W124</f>
        <v>0</v>
      </c>
      <c r="Y124" s="114"/>
      <c r="Z124" s="114">
        <f t="shared" si="69"/>
        <v>0</v>
      </c>
      <c r="AB124" s="119">
        <v>1831</v>
      </c>
      <c r="AD124" s="42">
        <v>0.627</v>
      </c>
      <c r="AE124" s="42">
        <f t="shared" si="72"/>
        <v>1148.037</v>
      </c>
      <c r="AF124" s="123">
        <f t="shared" si="73"/>
        <v>-0.17530218651163007</v>
      </c>
      <c r="AH124" s="42">
        <f t="shared" si="74"/>
        <v>747.90289249153182</v>
      </c>
      <c r="AI124" s="114">
        <f t="shared" si="75"/>
        <v>1369410.1961519949</v>
      </c>
      <c r="AK124" s="119">
        <v>0</v>
      </c>
      <c r="AL124" s="114">
        <f>IF($AK$11&gt;0,(AK124/$AK$11)*'DADOS BASE PROPOSTA'!$I$67,0)</f>
        <v>0</v>
      </c>
      <c r="AN124" s="114">
        <v>0</v>
      </c>
      <c r="AO124" s="114">
        <f>(AN124/$AN$11)*'DADOS BASE PROPOSTA'!$I$69</f>
        <v>0</v>
      </c>
      <c r="AQ124" s="114"/>
      <c r="AR124" s="114"/>
      <c r="AS124" s="114"/>
      <c r="AU124" s="114"/>
      <c r="AV124" s="114"/>
      <c r="AW124" s="114"/>
      <c r="AY124" s="114"/>
      <c r="AZ124" s="114"/>
      <c r="BA124" s="114"/>
      <c r="BB124" s="40"/>
    </row>
    <row r="125" spans="1:54" x14ac:dyDescent="0.25">
      <c r="A125" s="40"/>
      <c r="B125" s="2" t="s">
        <v>169</v>
      </c>
      <c r="C125" s="2" t="s">
        <v>182</v>
      </c>
      <c r="D125" s="41" t="s">
        <v>79</v>
      </c>
      <c r="F125" s="104">
        <v>2010.7022120477559</v>
      </c>
      <c r="G125" s="109">
        <f t="shared" si="66"/>
        <v>1.627208621604754E-3</v>
      </c>
      <c r="H125" s="114">
        <f>'DADOS BASE PROPOSTA'!$I$23*G125</f>
        <v>3958383.5195490839</v>
      </c>
      <c r="I125" s="114">
        <f>IF(D125="P",IF(H125&lt;'DADOS BASE PROPOSTA'!$I$32,IF('DADOS BASE PROPOSTA'!$I$32-H125&gt;'DADOS BASE PROPOSTA'!$I$33,'DADOS BASE PROPOSTA'!$I$33,'DADOS BASE PROPOSTA'!$I$32-H125),0),0)</f>
        <v>0</v>
      </c>
      <c r="J125" s="114">
        <f t="shared" si="67"/>
        <v>3958383.5195490839</v>
      </c>
      <c r="L125" s="104">
        <v>0</v>
      </c>
      <c r="M125" s="114">
        <f>IF(D125="E",'DADOS BASE PROPOSTA'!$I$42,IF(D125="EA",'DADOS BASE PROPOSTA'!$I$43,IF(D125="EC",'DADOS BASE PROPOSTA'!$I$45,IF(D125="ECA",'DADOS BASE PROPOSTA'!$I$44,0))))</f>
        <v>0</v>
      </c>
      <c r="N125" s="114">
        <f>IF(OR(D125="E",D125="EA",D125="EC",D125="ECA",D125="ECR"),L125*'DADOS BASE PROPOSTA'!$I$47,0)</f>
        <v>0</v>
      </c>
      <c r="O125" s="114">
        <f t="shared" si="68"/>
        <v>0</v>
      </c>
      <c r="R125" s="114"/>
      <c r="T125" s="104">
        <v>0</v>
      </c>
      <c r="U125" s="104"/>
      <c r="V125" s="104">
        <f t="shared" si="70"/>
        <v>0</v>
      </c>
      <c r="W125" s="109">
        <f t="shared" si="71"/>
        <v>0</v>
      </c>
      <c r="X125" s="114">
        <f>'DADOS BASE PROPOSTA'!$I$78*W125</f>
        <v>0</v>
      </c>
      <c r="Y125" s="114"/>
      <c r="Z125" s="114">
        <f t="shared" si="69"/>
        <v>0</v>
      </c>
      <c r="AB125" s="119">
        <v>1077.5</v>
      </c>
      <c r="AD125" s="42">
        <v>0.64400000000000002</v>
      </c>
      <c r="AE125" s="42">
        <f t="shared" si="72"/>
        <v>693.91</v>
      </c>
      <c r="AF125" s="123">
        <f t="shared" si="73"/>
        <v>-0.14555218651163004</v>
      </c>
      <c r="AH125" s="42">
        <f t="shared" si="74"/>
        <v>728.97149654334362</v>
      </c>
      <c r="AI125" s="114">
        <f t="shared" si="75"/>
        <v>785466.78752545279</v>
      </c>
      <c r="AK125" s="119">
        <v>0</v>
      </c>
      <c r="AL125" s="114">
        <f>IF($AK$11&gt;0,(AK125/$AK$11)*'DADOS BASE PROPOSTA'!$I$67,0)</f>
        <v>0</v>
      </c>
      <c r="AN125" s="114">
        <v>0</v>
      </c>
      <c r="AO125" s="114">
        <f>(AN125/$AN$11)*'DADOS BASE PROPOSTA'!$I$69</f>
        <v>0</v>
      </c>
      <c r="AQ125" s="114"/>
      <c r="AR125" s="114"/>
      <c r="AS125" s="114"/>
      <c r="AU125" s="114"/>
      <c r="AV125" s="114"/>
      <c r="AW125" s="114"/>
      <c r="AY125" s="114"/>
      <c r="AZ125" s="114"/>
      <c r="BA125" s="114"/>
      <c r="BB125" s="40"/>
    </row>
    <row r="126" spans="1:54" x14ac:dyDescent="0.25">
      <c r="A126" s="40"/>
      <c r="B126" s="2" t="s">
        <v>169</v>
      </c>
      <c r="C126" s="2" t="s">
        <v>183</v>
      </c>
      <c r="D126" s="41" t="s">
        <v>79</v>
      </c>
      <c r="F126" s="104">
        <v>4764.2820811747079</v>
      </c>
      <c r="G126" s="109">
        <f t="shared" si="66"/>
        <v>3.8556086683513317E-3</v>
      </c>
      <c r="H126" s="114">
        <f>'DADOS BASE PROPOSTA'!$I$23*G126</f>
        <v>9379238.5364705902</v>
      </c>
      <c r="I126" s="114">
        <f>IF(D126="P",IF(H126&lt;'DADOS BASE PROPOSTA'!$I$32,IF('DADOS BASE PROPOSTA'!$I$32-H126&gt;'DADOS BASE PROPOSTA'!$I$33,'DADOS BASE PROPOSTA'!$I$33,'DADOS BASE PROPOSTA'!$I$32-H126),0),0)</f>
        <v>0</v>
      </c>
      <c r="J126" s="114">
        <f t="shared" si="67"/>
        <v>9379238.5364705902</v>
      </c>
      <c r="L126" s="104">
        <v>0</v>
      </c>
      <c r="M126" s="114">
        <f>IF(D126="E",'DADOS BASE PROPOSTA'!$I$42,IF(D126="EA",'DADOS BASE PROPOSTA'!$I$43,IF(D126="EC",'DADOS BASE PROPOSTA'!$I$45,IF(D126="ECA",'DADOS BASE PROPOSTA'!$I$44,0))))</f>
        <v>0</v>
      </c>
      <c r="N126" s="114">
        <f>IF(OR(D126="E",D126="EA",D126="EC",D126="ECA",D126="ECR"),L126*'DADOS BASE PROPOSTA'!$I$47,0)</f>
        <v>0</v>
      </c>
      <c r="O126" s="114">
        <f t="shared" si="68"/>
        <v>0</v>
      </c>
      <c r="R126" s="114"/>
      <c r="T126" s="104">
        <v>2.0562867629548491</v>
      </c>
      <c r="U126" s="104"/>
      <c r="V126" s="104">
        <f t="shared" si="70"/>
        <v>2.0562867629548491</v>
      </c>
      <c r="W126" s="109">
        <f t="shared" si="71"/>
        <v>1.2043150155318373E-5</v>
      </c>
      <c r="X126" s="114">
        <f>'DADOS BASE PROPOSTA'!$I$78*W126</f>
        <v>981.13499794336587</v>
      </c>
      <c r="Y126" s="114"/>
      <c r="Z126" s="114">
        <f t="shared" si="69"/>
        <v>981.13499794336587</v>
      </c>
      <c r="AB126" s="119">
        <v>1520</v>
      </c>
      <c r="AD126" s="42">
        <v>0.71299999999999997</v>
      </c>
      <c r="AE126" s="42">
        <f t="shared" si="72"/>
        <v>1083.76</v>
      </c>
      <c r="AF126" s="123">
        <f t="shared" si="73"/>
        <v>-2.4802186511630131E-2</v>
      </c>
      <c r="AH126" s="42">
        <f t="shared" si="74"/>
        <v>652.13230122422658</v>
      </c>
      <c r="AI126" s="114">
        <f t="shared" si="75"/>
        <v>991241.09786082443</v>
      </c>
      <c r="AK126" s="119">
        <v>149.5</v>
      </c>
      <c r="AL126" s="114">
        <f>IF($AK$11&gt;0,(AK126/$AK$11)*'DADOS BASE PROPOSTA'!$I$67,0)</f>
        <v>961317.75458893552</v>
      </c>
      <c r="AN126" s="114">
        <v>1.125</v>
      </c>
      <c r="AO126" s="114">
        <f>(AN126/$AN$11)*'DADOS BASE PROPOSTA'!$I$69</f>
        <v>669.22021094302045</v>
      </c>
      <c r="AQ126" s="114"/>
      <c r="AR126" s="114"/>
      <c r="AS126" s="114"/>
      <c r="AU126" s="114"/>
      <c r="AV126" s="114"/>
      <c r="AW126" s="114"/>
      <c r="AY126" s="114"/>
      <c r="AZ126" s="114"/>
      <c r="BA126" s="114"/>
      <c r="BB126" s="40"/>
    </row>
    <row r="127" spans="1:54" x14ac:dyDescent="0.25">
      <c r="A127" s="40"/>
      <c r="B127" s="2" t="s">
        <v>169</v>
      </c>
      <c r="C127" s="2" t="s">
        <v>184</v>
      </c>
      <c r="D127" s="41" t="s">
        <v>79</v>
      </c>
      <c r="F127" s="104">
        <v>14595.089114281131</v>
      </c>
      <c r="G127" s="109">
        <f t="shared" si="66"/>
        <v>1.1811423241863865E-2</v>
      </c>
      <c r="H127" s="114">
        <f>'DADOS BASE PROPOSTA'!$I$23*G127</f>
        <v>28732728.233030118</v>
      </c>
      <c r="I127" s="114">
        <f>IF(D127="P",IF(H127&lt;'DADOS BASE PROPOSTA'!$I$32,IF('DADOS BASE PROPOSTA'!$I$32-H127&gt;'DADOS BASE PROPOSTA'!$I$33,'DADOS BASE PROPOSTA'!$I$33,'DADOS BASE PROPOSTA'!$I$32-H127),0),0)</f>
        <v>0</v>
      </c>
      <c r="J127" s="114">
        <f t="shared" si="67"/>
        <v>28732728.233030118</v>
      </c>
      <c r="L127" s="104">
        <v>0</v>
      </c>
      <c r="M127" s="114">
        <f>IF(D127="E",'DADOS BASE PROPOSTA'!$I$42,IF(D127="EA",'DADOS BASE PROPOSTA'!$I$43,IF(D127="EC",'DADOS BASE PROPOSTA'!$I$45,IF(D127="ECA",'DADOS BASE PROPOSTA'!$I$44,0))))</f>
        <v>0</v>
      </c>
      <c r="N127" s="114">
        <f>IF(OR(D127="E",D127="EA",D127="EC",D127="ECA",D127="ECR"),L127*'DADOS BASE PROPOSTA'!$I$47,0)</f>
        <v>0</v>
      </c>
      <c r="O127" s="114">
        <f t="shared" si="68"/>
        <v>0</v>
      </c>
      <c r="R127" s="114"/>
      <c r="T127" s="104">
        <v>904.61537804440354</v>
      </c>
      <c r="U127" s="104"/>
      <c r="V127" s="104">
        <f t="shared" si="70"/>
        <v>904.61537804440354</v>
      </c>
      <c r="W127" s="109">
        <f t="shared" si="71"/>
        <v>5.2981028847084305E-3</v>
      </c>
      <c r="X127" s="114">
        <f>'DADOS BASE PROPOSTA'!$I$78*W127</f>
        <v>431627.44762395835</v>
      </c>
      <c r="Y127" s="114"/>
      <c r="Z127" s="114">
        <f t="shared" si="69"/>
        <v>431627.44762395835</v>
      </c>
      <c r="AB127" s="119">
        <v>7614.5</v>
      </c>
      <c r="AD127" s="42">
        <v>0.754</v>
      </c>
      <c r="AE127" s="42">
        <f t="shared" si="72"/>
        <v>5741.3329999999996</v>
      </c>
      <c r="AF127" s="123">
        <f t="shared" si="73"/>
        <v>4.6947813488369933E-2</v>
      </c>
      <c r="AH127" s="42">
        <f t="shared" si="74"/>
        <v>606.4742286433019</v>
      </c>
      <c r="AI127" s="114">
        <f t="shared" si="75"/>
        <v>4617998.0140044224</v>
      </c>
      <c r="AK127" s="119">
        <v>0</v>
      </c>
      <c r="AL127" s="114">
        <f>IF($AK$11&gt;0,(AK127/$AK$11)*'DADOS BASE PROPOSTA'!$I$67,0)</f>
        <v>0</v>
      </c>
      <c r="AN127" s="114">
        <v>359.875</v>
      </c>
      <c r="AO127" s="114">
        <f>(AN127/$AN$11)*'DADOS BASE PROPOSTA'!$I$69</f>
        <v>214076.10970055067</v>
      </c>
      <c r="AQ127" s="114"/>
      <c r="AR127" s="114"/>
      <c r="AS127" s="114"/>
      <c r="AU127" s="114"/>
      <c r="AV127" s="114"/>
      <c r="AW127" s="114"/>
      <c r="AY127" s="114"/>
      <c r="AZ127" s="114"/>
      <c r="BA127" s="114"/>
      <c r="BB127" s="40"/>
    </row>
    <row r="128" spans="1:54" x14ac:dyDescent="0.25">
      <c r="A128" s="40"/>
      <c r="B128" s="2" t="s">
        <v>169</v>
      </c>
      <c r="C128" s="2" t="s">
        <v>185</v>
      </c>
      <c r="D128" s="41" t="s">
        <v>83</v>
      </c>
      <c r="F128" s="104">
        <v>0</v>
      </c>
      <c r="G128" s="109">
        <f t="shared" si="66"/>
        <v>0</v>
      </c>
      <c r="H128" s="114">
        <f>'DADOS BASE PROPOSTA'!$I$23*G128</f>
        <v>0</v>
      </c>
      <c r="I128" s="114">
        <f>IF(D128="P",IF(H128&lt;'DADOS BASE PROPOSTA'!$I$32,IF('DADOS BASE PROPOSTA'!$I$32-H128&gt;'DADOS BASE PROPOSTA'!$I$33,'DADOS BASE PROPOSTA'!$I$33,'DADOS BASE PROPOSTA'!$I$32-H128),0),0)</f>
        <v>0</v>
      </c>
      <c r="J128" s="114">
        <f t="shared" si="67"/>
        <v>0</v>
      </c>
      <c r="L128" s="104">
        <v>7.3509165565697812</v>
      </c>
      <c r="M128" s="114">
        <f>(IF(D128="E",'DADOS BASE PROPOSTA'!$I$42,IF(D128="EA",'DADOS BASE PROPOSTA'!$I$43,IF(D128="EC",'DADOS BASE PROPOSTA'!$I$45,IF(D128="ECA",'DADOS BASE PROPOSTA'!$I$44,0)))))/2</f>
        <v>1043733.7047137641</v>
      </c>
      <c r="N128" s="114">
        <f>IF(OR(D128="E",D128="EA",D128="EC",D128="ECA",D128="ECR"),L128*'DADOS BASE PROPOSTA'!$I$47,0)</f>
        <v>5103.1967165590695</v>
      </c>
      <c r="O128" s="114">
        <f t="shared" si="68"/>
        <v>1048836.9014303233</v>
      </c>
      <c r="R128" s="114"/>
      <c r="T128" s="104">
        <v>0</v>
      </c>
      <c r="U128" s="104"/>
      <c r="V128" s="104">
        <f t="shared" si="70"/>
        <v>0</v>
      </c>
      <c r="W128" s="109">
        <f t="shared" si="71"/>
        <v>0</v>
      </c>
      <c r="X128" s="114">
        <f>'DADOS BASE PROPOSTA'!$I$78*W128</f>
        <v>0</v>
      </c>
      <c r="Y128" s="114"/>
      <c r="Z128" s="114">
        <f t="shared" si="69"/>
        <v>0</v>
      </c>
      <c r="AB128" s="119">
        <v>233.5</v>
      </c>
      <c r="AD128" s="42">
        <v>0.65800000000000003</v>
      </c>
      <c r="AE128" s="42">
        <f t="shared" si="72"/>
        <v>153.643</v>
      </c>
      <c r="AF128" s="123">
        <f t="shared" si="73"/>
        <v>-0.12105218651163002</v>
      </c>
      <c r="AH128" s="42">
        <f t="shared" si="74"/>
        <v>713.38093517424738</v>
      </c>
      <c r="AI128" s="114">
        <f t="shared" si="75"/>
        <v>166574.44836318676</v>
      </c>
      <c r="AK128" s="119">
        <v>0</v>
      </c>
      <c r="AL128" s="114">
        <f>IF($AK$11&gt;0,(AK128/$AK$11)*'DADOS BASE PROPOSTA'!$I$67,0)</f>
        <v>0</v>
      </c>
      <c r="AN128" s="114">
        <v>0</v>
      </c>
      <c r="AO128" s="114">
        <f>(AN128/$AN$11)*'DADOS BASE PROPOSTA'!$I$69</f>
        <v>0</v>
      </c>
      <c r="AQ128" s="114"/>
      <c r="AR128" s="114"/>
      <c r="AS128" s="114"/>
      <c r="AU128" s="114"/>
      <c r="AV128" s="114"/>
      <c r="AW128" s="114"/>
      <c r="AY128" s="114"/>
      <c r="AZ128" s="114"/>
      <c r="BA128" s="114"/>
      <c r="BB128" s="40"/>
    </row>
    <row r="129" spans="1:54" x14ac:dyDescent="0.25">
      <c r="A129" s="40"/>
      <c r="B129" s="2" t="s">
        <v>169</v>
      </c>
      <c r="C129" s="2" t="s">
        <v>186</v>
      </c>
      <c r="D129" s="41" t="s">
        <v>79</v>
      </c>
      <c r="F129" s="104">
        <v>3994.464040897034</v>
      </c>
      <c r="G129" s="109">
        <f t="shared" si="66"/>
        <v>3.2326150969010036E-3</v>
      </c>
      <c r="H129" s="114">
        <f>'DADOS BASE PROPOSTA'!$I$23*G129</f>
        <v>7863730.6579651376</v>
      </c>
      <c r="I129" s="114">
        <f>IF(D129="P",IF(H129&lt;'DADOS BASE PROPOSTA'!$I$32,IF('DADOS BASE PROPOSTA'!$I$32-H129&gt;'DADOS BASE PROPOSTA'!$I$33,'DADOS BASE PROPOSTA'!$I$33,'DADOS BASE PROPOSTA'!$I$32-H129),0),0)</f>
        <v>0</v>
      </c>
      <c r="J129" s="114">
        <f t="shared" si="67"/>
        <v>7863730.6579651376</v>
      </c>
      <c r="L129" s="104">
        <v>0</v>
      </c>
      <c r="M129" s="114">
        <f>IF(D129="E",'DADOS BASE PROPOSTA'!$I$42,IF(D129="EA",'DADOS BASE PROPOSTA'!$I$43,IF(D129="EC",'DADOS BASE PROPOSTA'!$I$45,IF(D129="ECA",'DADOS BASE PROPOSTA'!$I$44,0))))</f>
        <v>0</v>
      </c>
      <c r="N129" s="114">
        <f>IF(OR(D129="E",D129="EA",D129="EC",D129="ECA",D129="ECR"),L129*'DADOS BASE PROPOSTA'!$I$47,0)</f>
        <v>0</v>
      </c>
      <c r="O129" s="114">
        <f t="shared" si="68"/>
        <v>0</v>
      </c>
      <c r="R129" s="114"/>
      <c r="T129" s="104">
        <v>2.3585492367479288</v>
      </c>
      <c r="U129" s="104"/>
      <c r="V129" s="104">
        <f t="shared" si="70"/>
        <v>2.3585492367479288</v>
      </c>
      <c r="W129" s="109">
        <f t="shared" si="71"/>
        <v>1.3813424819235943E-5</v>
      </c>
      <c r="X129" s="114">
        <f>'DADOS BASE PROPOSTA'!$I$78*W129</f>
        <v>1125.3562694829336</v>
      </c>
      <c r="Y129" s="114"/>
      <c r="Z129" s="114">
        <f t="shared" si="69"/>
        <v>1125.3562694829336</v>
      </c>
      <c r="AB129" s="119">
        <v>2007</v>
      </c>
      <c r="AD129" s="42">
        <v>0.67700000000000005</v>
      </c>
      <c r="AE129" s="42">
        <f t="shared" si="72"/>
        <v>1358.739</v>
      </c>
      <c r="AF129" s="123">
        <f t="shared" si="73"/>
        <v>-8.7802186511629993E-2</v>
      </c>
      <c r="AH129" s="42">
        <f t="shared" si="74"/>
        <v>692.22231617333102</v>
      </c>
      <c r="AI129" s="114">
        <f t="shared" si="75"/>
        <v>1389290.1885598754</v>
      </c>
      <c r="AK129" s="119">
        <v>288.5</v>
      </c>
      <c r="AL129" s="114">
        <f>IF($AK$11&gt;0,(AK129/$AK$11)*'DADOS BASE PROPOSTA'!$I$67,0)</f>
        <v>1855118.2086883471</v>
      </c>
      <c r="AN129" s="114">
        <v>2.5</v>
      </c>
      <c r="AO129" s="114">
        <f>(AN129/$AN$11)*'DADOS BASE PROPOSTA'!$I$69</f>
        <v>1487.1560243178233</v>
      </c>
      <c r="AQ129" s="114"/>
      <c r="AR129" s="114"/>
      <c r="AS129" s="114"/>
      <c r="AU129" s="114"/>
      <c r="AV129" s="114"/>
      <c r="AW129" s="114"/>
      <c r="AY129" s="114"/>
      <c r="AZ129" s="114"/>
      <c r="BA129" s="114"/>
      <c r="BB129" s="40"/>
    </row>
    <row r="130" spans="1:54" x14ac:dyDescent="0.25">
      <c r="A130" s="40"/>
      <c r="B130" s="2" t="s">
        <v>169</v>
      </c>
      <c r="C130" s="2" t="s">
        <v>187</v>
      </c>
      <c r="D130" s="41" t="s">
        <v>83</v>
      </c>
      <c r="F130" s="104">
        <v>0</v>
      </c>
      <c r="G130" s="109">
        <f t="shared" si="66"/>
        <v>0</v>
      </c>
      <c r="H130" s="114">
        <f>'DADOS BASE PROPOSTA'!$I$23*G130</f>
        <v>0</v>
      </c>
      <c r="I130" s="114">
        <f>IF(D130="P",IF(H130&lt;'DADOS BASE PROPOSTA'!$I$32,IF('DADOS BASE PROPOSTA'!$I$32-H130&gt;'DADOS BASE PROPOSTA'!$I$33,'DADOS BASE PROPOSTA'!$I$33,'DADOS BASE PROPOSTA'!$I$32-H130),0),0)</f>
        <v>0</v>
      </c>
      <c r="J130" s="114">
        <f t="shared" si="67"/>
        <v>0</v>
      </c>
      <c r="L130" s="104">
        <v>352.03106449922728</v>
      </c>
      <c r="M130" s="114">
        <f>IF(D130="E",'DADOS BASE PROPOSTA'!$I$42,IF(D130="EA",'DADOS BASE PROPOSTA'!$I$43,IF(D130="EC",'DADOS BASE PROPOSTA'!$I$45,IF(D130="ECA",'DADOS BASE PROPOSTA'!$I$44,0))))</f>
        <v>2087467.4094275283</v>
      </c>
      <c r="N130" s="114">
        <f>IF(OR(D130="E",D130="EA",D130="EC",D130="ECA",D130="ECR"),L130*'DADOS BASE PROPOSTA'!$I$47,0)</f>
        <v>244389.0851779113</v>
      </c>
      <c r="O130" s="114">
        <f t="shared" si="68"/>
        <v>2331856.4946054397</v>
      </c>
      <c r="R130" s="114"/>
      <c r="T130" s="104">
        <v>0</v>
      </c>
      <c r="U130" s="104"/>
      <c r="V130" s="104">
        <f t="shared" si="70"/>
        <v>0</v>
      </c>
      <c r="W130" s="109">
        <f t="shared" si="71"/>
        <v>0</v>
      </c>
      <c r="X130" s="114">
        <f>'DADOS BASE PROPOSTA'!$I$78*W130</f>
        <v>0</v>
      </c>
      <c r="Y130" s="114"/>
      <c r="Z130" s="114">
        <f t="shared" si="69"/>
        <v>0</v>
      </c>
      <c r="AB130" s="119">
        <v>380.5</v>
      </c>
      <c r="AD130" s="42">
        <v>0.64</v>
      </c>
      <c r="AE130" s="42">
        <f t="shared" si="72"/>
        <v>243.52</v>
      </c>
      <c r="AF130" s="123">
        <f t="shared" si="73"/>
        <v>-0.15255218651163005</v>
      </c>
      <c r="AH130" s="42">
        <f t="shared" si="74"/>
        <v>733.42594264879961</v>
      </c>
      <c r="AI130" s="114">
        <f t="shared" si="75"/>
        <v>279068.57117786823</v>
      </c>
      <c r="AK130" s="119">
        <v>0</v>
      </c>
      <c r="AL130" s="114">
        <f>IF($AK$11&gt;0,(AK130/$AK$11)*'DADOS BASE PROPOSTA'!$I$67,0)</f>
        <v>0</v>
      </c>
      <c r="AN130" s="114">
        <v>0</v>
      </c>
      <c r="AO130" s="114">
        <f>(AN130/$AN$11)*'DADOS BASE PROPOSTA'!$I$69</f>
        <v>0</v>
      </c>
      <c r="AQ130" s="114"/>
      <c r="AR130" s="114"/>
      <c r="AS130" s="114"/>
      <c r="AU130" s="114"/>
      <c r="AV130" s="114"/>
      <c r="AW130" s="114"/>
      <c r="AY130" s="114"/>
      <c r="AZ130" s="114"/>
      <c r="BA130" s="114"/>
      <c r="BB130" s="40"/>
    </row>
    <row r="131" spans="1:54" x14ac:dyDescent="0.25">
      <c r="A131" s="40"/>
      <c r="B131" s="2" t="s">
        <v>169</v>
      </c>
      <c r="C131" s="2" t="s">
        <v>188</v>
      </c>
      <c r="D131" s="41" t="s">
        <v>79</v>
      </c>
      <c r="F131" s="104">
        <v>676.69682602605212</v>
      </c>
      <c r="G131" s="109">
        <f t="shared" si="66"/>
        <v>5.4763301244929036E-4</v>
      </c>
      <c r="H131" s="114">
        <f>'DADOS BASE PROPOSTA'!$I$23*G131</f>
        <v>1332184.1234484497</v>
      </c>
      <c r="I131" s="114">
        <f>IF(D131="P",IF(H131&lt;'DADOS BASE PROPOSTA'!$I$32,IF('DADOS BASE PROPOSTA'!$I$32-H131&gt;'DADOS BASE PROPOSTA'!$I$33,'DADOS BASE PROPOSTA'!$I$33,'DADOS BASE PROPOSTA'!$I$32-H131),0),0)</f>
        <v>1641267.2654017243</v>
      </c>
      <c r="J131" s="114">
        <f t="shared" si="67"/>
        <v>2973451.3888501739</v>
      </c>
      <c r="L131" s="104">
        <v>0</v>
      </c>
      <c r="M131" s="114">
        <f>IF(D131="E",'DADOS BASE PROPOSTA'!$I$42,IF(D131="EA",'DADOS BASE PROPOSTA'!$I$43,IF(D131="EC",'DADOS BASE PROPOSTA'!$I$45,IF(D131="ECA",'DADOS BASE PROPOSTA'!$I$44,0))))</f>
        <v>0</v>
      </c>
      <c r="N131" s="114">
        <f>IF(OR(D131="E",D131="EA",D131="EC",D131="ECA",D131="ECR"),L131*'DADOS BASE PROPOSTA'!$I$47,0)</f>
        <v>0</v>
      </c>
      <c r="O131" s="114">
        <f t="shared" si="68"/>
        <v>0</v>
      </c>
      <c r="R131" s="114"/>
      <c r="T131" s="104">
        <v>0</v>
      </c>
      <c r="U131" s="104"/>
      <c r="V131" s="104">
        <f t="shared" si="70"/>
        <v>0</v>
      </c>
      <c r="W131" s="109">
        <f t="shared" si="71"/>
        <v>0</v>
      </c>
      <c r="X131" s="114">
        <f>'DADOS BASE PROPOSTA'!$I$78*W131</f>
        <v>0</v>
      </c>
      <c r="Y131" s="114"/>
      <c r="Z131" s="114">
        <f t="shared" si="69"/>
        <v>0</v>
      </c>
      <c r="AB131" s="119">
        <v>498</v>
      </c>
      <c r="AD131" s="42">
        <v>0.621</v>
      </c>
      <c r="AE131" s="42">
        <f t="shared" si="72"/>
        <v>309.25799999999998</v>
      </c>
      <c r="AF131" s="123">
        <f t="shared" si="73"/>
        <v>-0.18580218651163008</v>
      </c>
      <c r="AH131" s="42">
        <f t="shared" si="74"/>
        <v>754.58456164971597</v>
      </c>
      <c r="AI131" s="114">
        <f t="shared" si="75"/>
        <v>375783.11170155858</v>
      </c>
      <c r="AK131" s="119">
        <v>0</v>
      </c>
      <c r="AL131" s="114">
        <f>IF($AK$11&gt;0,(AK131/$AK$11)*'DADOS BASE PROPOSTA'!$I$67,0)</f>
        <v>0</v>
      </c>
      <c r="AN131" s="114">
        <v>0</v>
      </c>
      <c r="AO131" s="114">
        <f>(AN131/$AN$11)*'DADOS BASE PROPOSTA'!$I$69</f>
        <v>0</v>
      </c>
      <c r="AQ131" s="114"/>
      <c r="AR131" s="114"/>
      <c r="AS131" s="114"/>
      <c r="AU131" s="114"/>
      <c r="AV131" s="114"/>
      <c r="AW131" s="114"/>
      <c r="AY131" s="114"/>
      <c r="AZ131" s="114"/>
      <c r="BA131" s="114"/>
      <c r="BB131" s="40"/>
    </row>
    <row r="132" spans="1:54" x14ac:dyDescent="0.25">
      <c r="A132" s="40"/>
      <c r="B132" s="2" t="s">
        <v>169</v>
      </c>
      <c r="C132" s="2" t="s">
        <v>189</v>
      </c>
      <c r="D132" s="41" t="s">
        <v>79</v>
      </c>
      <c r="F132" s="104">
        <v>3403.6513235416569</v>
      </c>
      <c r="G132" s="109">
        <f t="shared" si="66"/>
        <v>2.7544858435118056E-3</v>
      </c>
      <c r="H132" s="114">
        <f>'DADOS BASE PROPOSTA'!$I$23*G132</f>
        <v>6700622.9090868114</v>
      </c>
      <c r="I132" s="114">
        <f>IF(D132="P",IF(H132&lt;'DADOS BASE PROPOSTA'!$I$32,IF('DADOS BASE PROPOSTA'!$I$32-H132&gt;'DADOS BASE PROPOSTA'!$I$33,'DADOS BASE PROPOSTA'!$I$33,'DADOS BASE PROPOSTA'!$I$32-H132),0),0)</f>
        <v>0</v>
      </c>
      <c r="J132" s="114">
        <f t="shared" si="67"/>
        <v>6700622.9090868114</v>
      </c>
      <c r="L132" s="104">
        <v>0</v>
      </c>
      <c r="M132" s="114">
        <f>IF(D132="E",'DADOS BASE PROPOSTA'!$I$42,IF(D132="EA",'DADOS BASE PROPOSTA'!$I$43,IF(D132="EC",'DADOS BASE PROPOSTA'!$I$45,IF(D132="ECA",'DADOS BASE PROPOSTA'!$I$44,0))))</f>
        <v>0</v>
      </c>
      <c r="N132" s="114">
        <f>IF(OR(D132="E",D132="EA",D132="EC",D132="ECA",D132="ECR"),L132*'DADOS BASE PROPOSTA'!$I$47,0)</f>
        <v>0</v>
      </c>
      <c r="O132" s="114">
        <f t="shared" si="68"/>
        <v>0</v>
      </c>
      <c r="R132" s="114"/>
      <c r="T132" s="104">
        <v>1208.254344327366</v>
      </c>
      <c r="U132" s="104"/>
      <c r="V132" s="104">
        <f t="shared" si="70"/>
        <v>1208.254344327366</v>
      </c>
      <c r="W132" s="109">
        <f t="shared" si="71"/>
        <v>7.0764393161002531E-3</v>
      </c>
      <c r="X132" s="114">
        <f>'DADOS BASE PROPOSTA'!$I$78*W132</f>
        <v>576505.49767348904</v>
      </c>
      <c r="Y132" s="114"/>
      <c r="Z132" s="114">
        <f t="shared" si="69"/>
        <v>576505.49767348904</v>
      </c>
      <c r="AB132" s="119">
        <v>1662</v>
      </c>
      <c r="AD132" s="42">
        <v>0.69399999999999995</v>
      </c>
      <c r="AE132" s="42">
        <f t="shared" si="72"/>
        <v>1153.4279999999999</v>
      </c>
      <c r="AF132" s="123">
        <f t="shared" si="73"/>
        <v>-5.8052186511630161E-2</v>
      </c>
      <c r="AH132" s="42">
        <f t="shared" si="74"/>
        <v>673.29092022514294</v>
      </c>
      <c r="AI132" s="114">
        <f t="shared" si="75"/>
        <v>1119009.5094141876</v>
      </c>
      <c r="AK132" s="119">
        <v>0</v>
      </c>
      <c r="AL132" s="114">
        <f>IF($AK$11&gt;0,(AK132/$AK$11)*'DADOS BASE PROPOSTA'!$I$67,0)</f>
        <v>0</v>
      </c>
      <c r="AN132" s="114">
        <v>192.875</v>
      </c>
      <c r="AO132" s="114">
        <f>(AN132/$AN$11)*'DADOS BASE PROPOSTA'!$I$69</f>
        <v>114734.08727612007</v>
      </c>
      <c r="AQ132" s="114"/>
      <c r="AR132" s="114"/>
      <c r="AS132" s="114"/>
      <c r="AU132" s="114"/>
      <c r="AV132" s="114"/>
      <c r="AW132" s="114"/>
      <c r="AY132" s="114"/>
      <c r="AZ132" s="114"/>
      <c r="BA132" s="114"/>
      <c r="BB132" s="40"/>
    </row>
    <row r="133" spans="1:54" x14ac:dyDescent="0.25">
      <c r="A133" s="40"/>
      <c r="B133" s="2" t="s">
        <v>169</v>
      </c>
      <c r="C133" s="2" t="s">
        <v>190</v>
      </c>
      <c r="D133" s="41" t="s">
        <v>79</v>
      </c>
      <c r="F133" s="104">
        <v>3006.9105692065168</v>
      </c>
      <c r="G133" s="109">
        <f t="shared" si="66"/>
        <v>2.4334139452824618E-3</v>
      </c>
      <c r="H133" s="114">
        <f>'DADOS BASE PROPOSTA'!$I$23*G133</f>
        <v>5919576.340338923</v>
      </c>
      <c r="I133" s="114">
        <f>IF(D133="P",IF(H133&lt;'DADOS BASE PROPOSTA'!$I$32,IF('DADOS BASE PROPOSTA'!$I$32-H133&gt;'DADOS BASE PROPOSTA'!$I$33,'DADOS BASE PROPOSTA'!$I$33,'DADOS BASE PROPOSTA'!$I$32-H133),0),0)</f>
        <v>0</v>
      </c>
      <c r="J133" s="114">
        <f t="shared" si="67"/>
        <v>5919576.340338923</v>
      </c>
      <c r="L133" s="104">
        <v>0</v>
      </c>
      <c r="M133" s="114">
        <f>IF(D133="E",'DADOS BASE PROPOSTA'!$I$42,IF(D133="EA",'DADOS BASE PROPOSTA'!$I$43,IF(D133="EC",'DADOS BASE PROPOSTA'!$I$45,IF(D133="ECA",'DADOS BASE PROPOSTA'!$I$44,0))))</f>
        <v>0</v>
      </c>
      <c r="N133" s="114">
        <f>IF(OR(D133="E",D133="EA",D133="EC",D133="ECA",D133="ECR"),L133*'DADOS BASE PROPOSTA'!$I$47,0)</f>
        <v>0</v>
      </c>
      <c r="O133" s="114">
        <f t="shared" si="68"/>
        <v>0</v>
      </c>
      <c r="R133" s="114"/>
      <c r="T133" s="104">
        <v>0</v>
      </c>
      <c r="U133" s="104"/>
      <c r="V133" s="104">
        <f t="shared" si="70"/>
        <v>0</v>
      </c>
      <c r="W133" s="109">
        <f t="shared" si="71"/>
        <v>0</v>
      </c>
      <c r="X133" s="114">
        <f>'DADOS BASE PROPOSTA'!$I$78*W133</f>
        <v>0</v>
      </c>
      <c r="Y133" s="114"/>
      <c r="Z133" s="114">
        <f t="shared" si="69"/>
        <v>0</v>
      </c>
      <c r="AB133" s="119">
        <v>1699.5</v>
      </c>
      <c r="AD133" s="42">
        <v>0.68200000000000005</v>
      </c>
      <c r="AE133" s="42">
        <f t="shared" si="72"/>
        <v>1159.0590000000002</v>
      </c>
      <c r="AF133" s="123">
        <f t="shared" si="73"/>
        <v>-7.9052186511629985E-2</v>
      </c>
      <c r="AH133" s="42">
        <f t="shared" si="74"/>
        <v>686.65425854151101</v>
      </c>
      <c r="AI133" s="114">
        <f t="shared" si="75"/>
        <v>1166968.912391298</v>
      </c>
      <c r="AK133" s="119">
        <v>0</v>
      </c>
      <c r="AL133" s="114">
        <f>IF($AK$11&gt;0,(AK133/$AK$11)*'DADOS BASE PROPOSTA'!$I$67,0)</f>
        <v>0</v>
      </c>
      <c r="AN133" s="114">
        <v>0</v>
      </c>
      <c r="AO133" s="114">
        <f>(AN133/$AN$11)*'DADOS BASE PROPOSTA'!$I$69</f>
        <v>0</v>
      </c>
      <c r="AQ133" s="114"/>
      <c r="AR133" s="114"/>
      <c r="AS133" s="114"/>
      <c r="AU133" s="114"/>
      <c r="AV133" s="114"/>
      <c r="AW133" s="114"/>
      <c r="AY133" s="114"/>
      <c r="AZ133" s="114"/>
      <c r="BA133" s="114"/>
      <c r="BB133" s="40"/>
    </row>
    <row r="134" spans="1:54" x14ac:dyDescent="0.25">
      <c r="A134" s="40"/>
      <c r="B134" s="2" t="s">
        <v>169</v>
      </c>
      <c r="C134" s="2" t="s">
        <v>191</v>
      </c>
      <c r="D134" s="41" t="s">
        <v>79</v>
      </c>
      <c r="F134" s="104">
        <v>3615.791214305727</v>
      </c>
      <c r="G134" s="109">
        <f t="shared" si="66"/>
        <v>2.9261650992311438E-3</v>
      </c>
      <c r="H134" s="114">
        <f>'DADOS BASE PROPOSTA'!$I$23*G134</f>
        <v>7118253.646452059</v>
      </c>
      <c r="I134" s="114">
        <f>IF(D134="P",IF(H134&lt;'DADOS BASE PROPOSTA'!$I$32,IF('DADOS BASE PROPOSTA'!$I$32-H134&gt;'DADOS BASE PROPOSTA'!$I$33,'DADOS BASE PROPOSTA'!$I$33,'DADOS BASE PROPOSTA'!$I$32-H134),0),0)</f>
        <v>0</v>
      </c>
      <c r="J134" s="114">
        <f t="shared" si="67"/>
        <v>7118253.646452059</v>
      </c>
      <c r="L134" s="104">
        <v>0</v>
      </c>
      <c r="M134" s="114">
        <f>IF(D134="E",'DADOS BASE PROPOSTA'!$I$42,IF(D134="EA",'DADOS BASE PROPOSTA'!$I$43,IF(D134="EC",'DADOS BASE PROPOSTA'!$I$45,IF(D134="ECA",'DADOS BASE PROPOSTA'!$I$44,0))))</f>
        <v>0</v>
      </c>
      <c r="N134" s="114">
        <f>IF(OR(D134="E",D134="EA",D134="EC",D134="ECA",D134="ECR"),L134*'DADOS BASE PROPOSTA'!$I$47,0)</f>
        <v>0</v>
      </c>
      <c r="O134" s="114">
        <f t="shared" si="68"/>
        <v>0</v>
      </c>
      <c r="R134" s="114"/>
      <c r="T134" s="104">
        <v>35.553303174701007</v>
      </c>
      <c r="U134" s="104"/>
      <c r="V134" s="104">
        <f t="shared" si="70"/>
        <v>35.553303174701007</v>
      </c>
      <c r="W134" s="109">
        <f t="shared" si="71"/>
        <v>2.0822668139690943E-4</v>
      </c>
      <c r="X134" s="114">
        <f>'DADOS BASE PROPOSTA'!$I$78*W134</f>
        <v>16963.874234673593</v>
      </c>
      <c r="Y134" s="114"/>
      <c r="Z134" s="114">
        <f t="shared" si="69"/>
        <v>16963.874234673593</v>
      </c>
      <c r="AB134" s="119">
        <v>2265</v>
      </c>
      <c r="AD134" s="42">
        <v>0.68600000000000005</v>
      </c>
      <c r="AE134" s="42">
        <f t="shared" si="72"/>
        <v>1553.7900000000002</v>
      </c>
      <c r="AF134" s="123">
        <f t="shared" si="73"/>
        <v>-7.2052186511629979E-2</v>
      </c>
      <c r="AH134" s="42">
        <f t="shared" si="74"/>
        <v>682.19981243605491</v>
      </c>
      <c r="AI134" s="114">
        <f t="shared" si="75"/>
        <v>1545182.5751676643</v>
      </c>
      <c r="AK134" s="119">
        <v>0</v>
      </c>
      <c r="AL134" s="114">
        <f>IF($AK$11&gt;0,(AK134/$AK$11)*'DADOS BASE PROPOSTA'!$I$67,0)</f>
        <v>0</v>
      </c>
      <c r="AN134" s="114">
        <v>35.625</v>
      </c>
      <c r="AO134" s="114">
        <f>(AN134/$AN$11)*'DADOS BASE PROPOSTA'!$I$69</f>
        <v>21191.973346528983</v>
      </c>
      <c r="AQ134" s="114"/>
      <c r="AR134" s="114"/>
      <c r="AS134" s="114"/>
      <c r="AU134" s="114"/>
      <c r="AV134" s="114"/>
      <c r="AW134" s="114"/>
      <c r="AY134" s="114"/>
      <c r="AZ134" s="114"/>
      <c r="BA134" s="114"/>
      <c r="BB134" s="40"/>
    </row>
    <row r="135" spans="1:54" x14ac:dyDescent="0.25">
      <c r="A135" s="40"/>
      <c r="B135" s="2" t="s">
        <v>169</v>
      </c>
      <c r="C135" s="2" t="s">
        <v>192</v>
      </c>
      <c r="D135" s="41" t="s">
        <v>79</v>
      </c>
      <c r="F135" s="104">
        <v>1149.5657205666471</v>
      </c>
      <c r="G135" s="109">
        <f t="shared" si="66"/>
        <v>9.3031342005750061E-4</v>
      </c>
      <c r="H135" s="114">
        <f>'DADOS BASE PROPOSTA'!$I$23*G135</f>
        <v>2263100.9085603505</v>
      </c>
      <c r="I135" s="114">
        <f>IF(D135="P",IF(H135&lt;'DADOS BASE PROPOSTA'!$I$32,IF('DADOS BASE PROPOSTA'!$I$32-H135&gt;'DADOS BASE PROPOSTA'!$I$33,'DADOS BASE PROPOSTA'!$I$33,'DADOS BASE PROPOSTA'!$I$32-H135),0),0)</f>
        <v>1019433.622243098</v>
      </c>
      <c r="J135" s="114">
        <f t="shared" si="67"/>
        <v>3282534.5308034485</v>
      </c>
      <c r="L135" s="104">
        <v>0</v>
      </c>
      <c r="M135" s="114">
        <f>IF(D135="E",'DADOS BASE PROPOSTA'!$I$42,IF(D135="EA",'DADOS BASE PROPOSTA'!$I$43,IF(D135="EC",'DADOS BASE PROPOSTA'!$I$45,IF(D135="ECA",'DADOS BASE PROPOSTA'!$I$44,0))))</f>
        <v>0</v>
      </c>
      <c r="N135" s="114">
        <f>IF(OR(D135="E",D135="EA",D135="EC",D135="ECA",D135="ECR"),L135*'DADOS BASE PROPOSTA'!$I$47,0)</f>
        <v>0</v>
      </c>
      <c r="O135" s="114">
        <f t="shared" si="68"/>
        <v>0</v>
      </c>
      <c r="R135" s="114"/>
      <c r="T135" s="104">
        <v>0</v>
      </c>
      <c r="U135" s="104"/>
      <c r="V135" s="104">
        <f t="shared" si="70"/>
        <v>0</v>
      </c>
      <c r="W135" s="109">
        <f t="shared" si="71"/>
        <v>0</v>
      </c>
      <c r="X135" s="114">
        <f>'DADOS BASE PROPOSTA'!$I$78*W135</f>
        <v>0</v>
      </c>
      <c r="Y135" s="114"/>
      <c r="Z135" s="114">
        <f t="shared" si="69"/>
        <v>0</v>
      </c>
      <c r="AB135" s="119">
        <v>591.5</v>
      </c>
      <c r="AD135" s="42">
        <v>0.61</v>
      </c>
      <c r="AE135" s="42">
        <f t="shared" si="72"/>
        <v>360.815</v>
      </c>
      <c r="AF135" s="123">
        <f t="shared" si="73"/>
        <v>-0.2050521865116301</v>
      </c>
      <c r="AH135" s="42">
        <f t="shared" si="74"/>
        <v>766.83428843972013</v>
      </c>
      <c r="AI135" s="114">
        <f t="shared" si="75"/>
        <v>453582.48161209445</v>
      </c>
      <c r="AK135" s="119">
        <v>0</v>
      </c>
      <c r="AL135" s="114">
        <f>IF($AK$11&gt;0,(AK135/$AK$11)*'DADOS BASE PROPOSTA'!$I$67,0)</f>
        <v>0</v>
      </c>
      <c r="AN135" s="114">
        <v>0</v>
      </c>
      <c r="AO135" s="114">
        <f>(AN135/$AN$11)*'DADOS BASE PROPOSTA'!$I$69</f>
        <v>0</v>
      </c>
      <c r="AQ135" s="114"/>
      <c r="AR135" s="114"/>
      <c r="AS135" s="114"/>
      <c r="AU135" s="114"/>
      <c r="AV135" s="114"/>
      <c r="AW135" s="114"/>
      <c r="AY135" s="114"/>
      <c r="AZ135" s="114"/>
      <c r="BA135" s="114"/>
      <c r="BB135" s="40"/>
    </row>
    <row r="136" spans="1:54" x14ac:dyDescent="0.25">
      <c r="A136" s="40"/>
      <c r="B136" s="2" t="s">
        <v>169</v>
      </c>
      <c r="C136" s="2" t="s">
        <v>193</v>
      </c>
      <c r="D136" s="41" t="s">
        <v>83</v>
      </c>
      <c r="F136" s="104">
        <v>0</v>
      </c>
      <c r="G136" s="109">
        <f t="shared" si="66"/>
        <v>0</v>
      </c>
      <c r="H136" s="114">
        <f>'DADOS BASE PROPOSTA'!$I$23*G136</f>
        <v>0</v>
      </c>
      <c r="I136" s="114">
        <f>IF(D136="P",IF(H136&lt;'DADOS BASE PROPOSTA'!$I$32,IF('DADOS BASE PROPOSTA'!$I$32-H136&gt;'DADOS BASE PROPOSTA'!$I$33,'DADOS BASE PROPOSTA'!$I$33,'DADOS BASE PROPOSTA'!$I$32-H136),0),0)</f>
        <v>0</v>
      </c>
      <c r="J136" s="114">
        <f t="shared" si="67"/>
        <v>0</v>
      </c>
      <c r="L136" s="104">
        <v>80.583007985229244</v>
      </c>
      <c r="M136" s="114">
        <f>IF(D136="E",'DADOS BASE PROPOSTA'!$I$42,IF(D136="EA",'DADOS BASE PROPOSTA'!$I$43,IF(D136="EC",'DADOS BASE PROPOSTA'!$I$45,IF(D136="ECA",'DADOS BASE PROPOSTA'!$I$44,0))))</f>
        <v>2087467.4094275283</v>
      </c>
      <c r="N136" s="114">
        <f>IF(OR(D136="E",D136="EA",D136="EC",D136="ECA",D136="ECR"),L136*'DADOS BASE PROPOSTA'!$I$47,0)</f>
        <v>55942.811837952795</v>
      </c>
      <c r="O136" s="114">
        <f t="shared" si="68"/>
        <v>2143410.2212654809</v>
      </c>
      <c r="R136" s="114"/>
      <c r="T136" s="104">
        <v>0</v>
      </c>
      <c r="U136" s="104"/>
      <c r="V136" s="104">
        <f t="shared" si="70"/>
        <v>0</v>
      </c>
      <c r="W136" s="109">
        <f t="shared" si="71"/>
        <v>0</v>
      </c>
      <c r="X136" s="114">
        <f>'DADOS BASE PROPOSTA'!$I$78*W136</f>
        <v>0</v>
      </c>
      <c r="Y136" s="114"/>
      <c r="Z136" s="114">
        <f t="shared" si="69"/>
        <v>0</v>
      </c>
      <c r="AB136" s="119">
        <v>197</v>
      </c>
      <c r="AD136" s="42">
        <v>0.63700000000000001</v>
      </c>
      <c r="AE136" s="42">
        <f t="shared" si="72"/>
        <v>125.489</v>
      </c>
      <c r="AF136" s="123">
        <f t="shared" si="73"/>
        <v>-0.15780218651163005</v>
      </c>
      <c r="AH136" s="42">
        <f t="shared" si="74"/>
        <v>736.76677722789168</v>
      </c>
      <c r="AI136" s="114">
        <f t="shared" si="75"/>
        <v>145143.05511389466</v>
      </c>
      <c r="AK136" s="119">
        <v>0</v>
      </c>
      <c r="AL136" s="114">
        <f>IF($AK$11&gt;0,(AK136/$AK$11)*'DADOS BASE PROPOSTA'!$I$67,0)</f>
        <v>0</v>
      </c>
      <c r="AN136" s="114">
        <v>0</v>
      </c>
      <c r="AO136" s="114">
        <f>(AN136/$AN$11)*'DADOS BASE PROPOSTA'!$I$69</f>
        <v>0</v>
      </c>
      <c r="AQ136" s="114"/>
      <c r="AR136" s="114"/>
      <c r="AS136" s="114"/>
      <c r="AU136" s="114"/>
      <c r="AV136" s="114"/>
      <c r="AW136" s="114"/>
      <c r="AY136" s="114"/>
      <c r="AZ136" s="114"/>
      <c r="BA136" s="114"/>
      <c r="BB136" s="40"/>
    </row>
    <row r="137" spans="1:54" x14ac:dyDescent="0.25">
      <c r="A137" s="40"/>
      <c r="B137" s="2" t="s">
        <v>169</v>
      </c>
      <c r="C137" s="2" t="s">
        <v>194</v>
      </c>
      <c r="D137" s="41" t="s">
        <v>79</v>
      </c>
      <c r="F137" s="104">
        <v>2380.2304212423678</v>
      </c>
      <c r="G137" s="109">
        <f t="shared" si="66"/>
        <v>1.9262581199962921E-3</v>
      </c>
      <c r="H137" s="114">
        <f>'DADOS BASE PROPOSTA'!$I$23*G137</f>
        <v>4685857.9135791911</v>
      </c>
      <c r="I137" s="114">
        <f>IF(D137="P",IF(H137&lt;'DADOS BASE PROPOSTA'!$I$32,IF('DADOS BASE PROPOSTA'!$I$32-H137&gt;'DADOS BASE PROPOSTA'!$I$33,'DADOS BASE PROPOSTA'!$I$33,'DADOS BASE PROPOSTA'!$I$32-H137),0),0)</f>
        <v>0</v>
      </c>
      <c r="J137" s="114">
        <f t="shared" si="67"/>
        <v>4685857.9135791911</v>
      </c>
      <c r="L137" s="104">
        <v>0</v>
      </c>
      <c r="M137" s="114">
        <f>IF(D137="E",'DADOS BASE PROPOSTA'!$I$42,IF(D137="EA",'DADOS BASE PROPOSTA'!$I$43,IF(D137="EC",'DADOS BASE PROPOSTA'!$I$45,IF(D137="ECA",'DADOS BASE PROPOSTA'!$I$44,0))))</f>
        <v>0</v>
      </c>
      <c r="N137" s="114">
        <f>IF(OR(D137="E",D137="EA",D137="EC",D137="ECA",D137="ECR"),L137*'DADOS BASE PROPOSTA'!$I$47,0)</f>
        <v>0</v>
      </c>
      <c r="O137" s="114">
        <f t="shared" si="68"/>
        <v>0</v>
      </c>
      <c r="R137" s="114"/>
      <c r="T137" s="104">
        <v>842.86235010088649</v>
      </c>
      <c r="U137" s="104"/>
      <c r="V137" s="104">
        <f t="shared" si="70"/>
        <v>842.86235010088649</v>
      </c>
      <c r="W137" s="109">
        <f t="shared" si="71"/>
        <v>4.9364310588388416E-3</v>
      </c>
      <c r="X137" s="114">
        <f>'DADOS BASE PROPOSTA'!$I$78*W137</f>
        <v>402162.65796723985</v>
      </c>
      <c r="Y137" s="114"/>
      <c r="Z137" s="114">
        <f t="shared" si="69"/>
        <v>402162.65796723985</v>
      </c>
      <c r="AB137" s="119">
        <v>1403.5</v>
      </c>
      <c r="AD137" s="42">
        <v>0.65900000000000003</v>
      </c>
      <c r="AE137" s="42">
        <f t="shared" si="72"/>
        <v>924.90650000000005</v>
      </c>
      <c r="AF137" s="123">
        <f t="shared" si="73"/>
        <v>-0.11930218651163002</v>
      </c>
      <c r="AH137" s="42">
        <f t="shared" si="74"/>
        <v>712.26732364788336</v>
      </c>
      <c r="AI137" s="114">
        <f t="shared" si="75"/>
        <v>999667.18873980432</v>
      </c>
      <c r="AK137" s="119">
        <v>0</v>
      </c>
      <c r="AL137" s="114">
        <f>IF($AK$11&gt;0,(AK137/$AK$11)*'DADOS BASE PROPOSTA'!$I$67,0)</f>
        <v>0</v>
      </c>
      <c r="AN137" s="114">
        <v>212</v>
      </c>
      <c r="AO137" s="114">
        <f>(AN137/$AN$11)*'DADOS BASE PROPOSTA'!$I$69</f>
        <v>126110.8308621514</v>
      </c>
      <c r="AQ137" s="114"/>
      <c r="AR137" s="114"/>
      <c r="AS137" s="114"/>
      <c r="AU137" s="114"/>
      <c r="AV137" s="114"/>
      <c r="AW137" s="114"/>
      <c r="AY137" s="114"/>
      <c r="AZ137" s="114"/>
      <c r="BA137" s="114"/>
      <c r="BB137" s="40"/>
    </row>
    <row r="138" spans="1:54" x14ac:dyDescent="0.25">
      <c r="A138" s="40"/>
      <c r="B138" s="2" t="s">
        <v>169</v>
      </c>
      <c r="C138" s="2" t="s">
        <v>195</v>
      </c>
      <c r="D138" s="41" t="s">
        <v>79</v>
      </c>
      <c r="F138" s="104">
        <v>4013.3326183653671</v>
      </c>
      <c r="G138" s="109">
        <f t="shared" si="66"/>
        <v>3.2478849423062165E-3</v>
      </c>
      <c r="H138" s="114">
        <f>'DADOS BASE PROPOSTA'!$I$23*G138</f>
        <v>7900876.4200976212</v>
      </c>
      <c r="I138" s="114">
        <f>IF(D138="P",IF(H138&lt;'DADOS BASE PROPOSTA'!$I$32,IF('DADOS BASE PROPOSTA'!$I$32-H138&gt;'DADOS BASE PROPOSTA'!$I$33,'DADOS BASE PROPOSTA'!$I$33,'DADOS BASE PROPOSTA'!$I$32-H138),0),0)</f>
        <v>0</v>
      </c>
      <c r="J138" s="114">
        <f t="shared" si="67"/>
        <v>7900876.4200976212</v>
      </c>
      <c r="L138" s="104">
        <v>0</v>
      </c>
      <c r="M138" s="114">
        <f>IF(D138="E",'DADOS BASE PROPOSTA'!$I$42,IF(D138="EA",'DADOS BASE PROPOSTA'!$I$43,IF(D138="EC",'DADOS BASE PROPOSTA'!$I$45,IF(D138="ECA",'DADOS BASE PROPOSTA'!$I$44,0))))</f>
        <v>0</v>
      </c>
      <c r="N138" s="114">
        <f>IF(OR(D138="E",D138="EA",D138="EC",D138="ECA",D138="ECR"),L138*'DADOS BASE PROPOSTA'!$I$47,0)</f>
        <v>0</v>
      </c>
      <c r="O138" s="114">
        <f t="shared" si="68"/>
        <v>0</v>
      </c>
      <c r="R138" s="114"/>
      <c r="T138" s="104">
        <v>0</v>
      </c>
      <c r="U138" s="104"/>
      <c r="V138" s="104">
        <f t="shared" si="70"/>
        <v>0</v>
      </c>
      <c r="W138" s="109">
        <f t="shared" si="71"/>
        <v>0</v>
      </c>
      <c r="X138" s="114">
        <f>'DADOS BASE PROPOSTA'!$I$78*W138</f>
        <v>0</v>
      </c>
      <c r="Y138" s="114"/>
      <c r="Z138" s="114">
        <f t="shared" si="69"/>
        <v>0</v>
      </c>
      <c r="AB138" s="119">
        <v>2702</v>
      </c>
      <c r="AD138" s="42">
        <v>0.71399999999999997</v>
      </c>
      <c r="AE138" s="42">
        <f t="shared" si="72"/>
        <v>1929.2279999999998</v>
      </c>
      <c r="AF138" s="123">
        <f t="shared" si="73"/>
        <v>-2.3052186511630129E-2</v>
      </c>
      <c r="AH138" s="42">
        <f t="shared" si="74"/>
        <v>651.01868969786256</v>
      </c>
      <c r="AI138" s="114">
        <f t="shared" si="75"/>
        <v>1759052.4995636246</v>
      </c>
      <c r="AK138" s="119">
        <v>0</v>
      </c>
      <c r="AL138" s="114">
        <f>IF($AK$11&gt;0,(AK138/$AK$11)*'DADOS BASE PROPOSTA'!$I$67,0)</f>
        <v>0</v>
      </c>
      <c r="AN138" s="114">
        <v>0</v>
      </c>
      <c r="AO138" s="114">
        <f>(AN138/$AN$11)*'DADOS BASE PROPOSTA'!$I$69</f>
        <v>0</v>
      </c>
      <c r="AQ138" s="114"/>
      <c r="AR138" s="114"/>
      <c r="AS138" s="114"/>
      <c r="AU138" s="114"/>
      <c r="AV138" s="114"/>
      <c r="AW138" s="114"/>
      <c r="AY138" s="114"/>
      <c r="AZ138" s="114"/>
      <c r="BA138" s="114"/>
      <c r="BB138" s="40"/>
    </row>
    <row r="139" spans="1:54" x14ac:dyDescent="0.25">
      <c r="A139" s="40"/>
      <c r="B139" s="2" t="s">
        <v>169</v>
      </c>
      <c r="C139" s="2" t="s">
        <v>196</v>
      </c>
      <c r="D139" s="41" t="s">
        <v>79</v>
      </c>
      <c r="F139" s="104">
        <v>640.53964274513692</v>
      </c>
      <c r="G139" s="109">
        <f t="shared" si="66"/>
        <v>5.1837195130601497E-4</v>
      </c>
      <c r="H139" s="114">
        <f>'DADOS BASE PROPOSTA'!$I$23*G139</f>
        <v>1261003.021863681</v>
      </c>
      <c r="I139" s="114">
        <f>IF(D139="P",IF(H139&lt;'DADOS BASE PROPOSTA'!$I$32,IF('DADOS BASE PROPOSTA'!$I$32-H139&gt;'DADOS BASE PROPOSTA'!$I$33,'DADOS BASE PROPOSTA'!$I$33,'DADOS BASE PROPOSTA'!$I$32-H139),0),0)</f>
        <v>1641267.2654017243</v>
      </c>
      <c r="J139" s="114">
        <f t="shared" si="67"/>
        <v>2902270.2872654051</v>
      </c>
      <c r="L139" s="104">
        <v>0</v>
      </c>
      <c r="M139" s="114">
        <f>IF(D139="E",'DADOS BASE PROPOSTA'!$I$42,IF(D139="EA",'DADOS BASE PROPOSTA'!$I$43,IF(D139="EC",'DADOS BASE PROPOSTA'!$I$45,IF(D139="ECA",'DADOS BASE PROPOSTA'!$I$44,0))))</f>
        <v>0</v>
      </c>
      <c r="N139" s="114">
        <f>IF(OR(D139="E",D139="EA",D139="EC",D139="ECA",D139="ECR"),L139*'DADOS BASE PROPOSTA'!$I$47,0)</f>
        <v>0</v>
      </c>
      <c r="O139" s="114">
        <f t="shared" si="68"/>
        <v>0</v>
      </c>
      <c r="R139" s="114"/>
      <c r="T139" s="104">
        <v>0</v>
      </c>
      <c r="U139" s="104"/>
      <c r="V139" s="104">
        <f t="shared" si="70"/>
        <v>0</v>
      </c>
      <c r="W139" s="109">
        <f t="shared" si="71"/>
        <v>0</v>
      </c>
      <c r="X139" s="114">
        <f>'DADOS BASE PROPOSTA'!$I$78*W139</f>
        <v>0</v>
      </c>
      <c r="Y139" s="114"/>
      <c r="Z139" s="114">
        <f t="shared" si="69"/>
        <v>0</v>
      </c>
      <c r="AB139" s="119">
        <v>520</v>
      </c>
      <c r="AD139" s="42">
        <v>0.64500000000000002</v>
      </c>
      <c r="AE139" s="42">
        <f t="shared" si="72"/>
        <v>335.40000000000003</v>
      </c>
      <c r="AF139" s="123">
        <f t="shared" si="73"/>
        <v>-0.14380218651163004</v>
      </c>
      <c r="AH139" s="42">
        <f t="shared" si="74"/>
        <v>727.85788501697959</v>
      </c>
      <c r="AI139" s="114">
        <f t="shared" si="75"/>
        <v>378486.10020882939</v>
      </c>
      <c r="AK139" s="119">
        <v>0</v>
      </c>
      <c r="AL139" s="114">
        <f>IF($AK$11&gt;0,(AK139/$AK$11)*'DADOS BASE PROPOSTA'!$I$67,0)</f>
        <v>0</v>
      </c>
      <c r="AN139" s="114">
        <v>0</v>
      </c>
      <c r="AO139" s="114">
        <f>(AN139/$AN$11)*'DADOS BASE PROPOSTA'!$I$69</f>
        <v>0</v>
      </c>
      <c r="AQ139" s="114"/>
      <c r="AR139" s="114"/>
      <c r="AS139" s="114"/>
      <c r="AU139" s="114"/>
      <c r="AV139" s="114"/>
      <c r="AW139" s="114"/>
      <c r="AY139" s="114"/>
      <c r="AZ139" s="114"/>
      <c r="BA139" s="114"/>
      <c r="BB139" s="40"/>
    </row>
    <row r="140" spans="1:54" x14ac:dyDescent="0.25">
      <c r="A140" s="40"/>
      <c r="B140" s="2" t="s">
        <v>169</v>
      </c>
      <c r="C140" s="2" t="s">
        <v>197</v>
      </c>
      <c r="D140" s="41" t="s">
        <v>79</v>
      </c>
      <c r="F140" s="104">
        <v>496.00653851313518</v>
      </c>
      <c r="G140" s="109">
        <f t="shared" si="66"/>
        <v>4.0140509668954133E-4</v>
      </c>
      <c r="H140" s="114">
        <f>'DADOS BASE PROPOSTA'!$I$23*G140</f>
        <v>976466.8760370122</v>
      </c>
      <c r="I140" s="114">
        <f>IF(D140="P",IF(H140&lt;'DADOS BASE PROPOSTA'!$I$32,IF('DADOS BASE PROPOSTA'!$I$32-H140&gt;'DADOS BASE PROPOSTA'!$I$33,'DADOS BASE PROPOSTA'!$I$33,'DADOS BASE PROPOSTA'!$I$32-H140),0),0)</f>
        <v>1641267.2654017243</v>
      </c>
      <c r="J140" s="114">
        <f t="shared" si="67"/>
        <v>2617734.1414387366</v>
      </c>
      <c r="L140" s="104">
        <v>0</v>
      </c>
      <c r="M140" s="114">
        <f>IF(D140="E",'DADOS BASE PROPOSTA'!$I$42,IF(D140="EA",'DADOS BASE PROPOSTA'!$I$43,IF(D140="EC",'DADOS BASE PROPOSTA'!$I$45,IF(D140="ECA",'DADOS BASE PROPOSTA'!$I$44,0))))</f>
        <v>0</v>
      </c>
      <c r="N140" s="114">
        <f>IF(OR(D140="E",D140="EA",D140="EC",D140="ECA",D140="ECR"),L140*'DADOS BASE PROPOSTA'!$I$47,0)</f>
        <v>0</v>
      </c>
      <c r="O140" s="114">
        <f t="shared" si="68"/>
        <v>0</v>
      </c>
      <c r="R140" s="114"/>
      <c r="T140" s="104">
        <v>0</v>
      </c>
      <c r="U140" s="104"/>
      <c r="V140" s="104">
        <f t="shared" si="70"/>
        <v>0</v>
      </c>
      <c r="W140" s="109">
        <f t="shared" si="71"/>
        <v>0</v>
      </c>
      <c r="X140" s="114">
        <f>'DADOS BASE PROPOSTA'!$I$78*W140</f>
        <v>0</v>
      </c>
      <c r="Y140" s="114"/>
      <c r="Z140" s="114">
        <f t="shared" si="69"/>
        <v>0</v>
      </c>
      <c r="AB140" s="119">
        <v>264</v>
      </c>
      <c r="AD140" s="42">
        <v>0.63300000000000001</v>
      </c>
      <c r="AE140" s="42">
        <f t="shared" si="72"/>
        <v>167.11199999999999</v>
      </c>
      <c r="AF140" s="123">
        <f t="shared" si="73"/>
        <v>-0.16480218651163006</v>
      </c>
      <c r="AH140" s="42">
        <f t="shared" si="74"/>
        <v>741.22122333334778</v>
      </c>
      <c r="AI140" s="114">
        <f t="shared" si="75"/>
        <v>195682.40296000382</v>
      </c>
      <c r="AK140" s="119">
        <v>0</v>
      </c>
      <c r="AL140" s="114">
        <f>IF($AK$11&gt;0,(AK140/$AK$11)*'DADOS BASE PROPOSTA'!$I$67,0)</f>
        <v>0</v>
      </c>
      <c r="AN140" s="114">
        <v>0</v>
      </c>
      <c r="AO140" s="114">
        <f>(AN140/$AN$11)*'DADOS BASE PROPOSTA'!$I$69</f>
        <v>0</v>
      </c>
      <c r="AQ140" s="114"/>
      <c r="AR140" s="114"/>
      <c r="AS140" s="114"/>
      <c r="AU140" s="114"/>
      <c r="AV140" s="114"/>
      <c r="AW140" s="114"/>
      <c r="AY140" s="114"/>
      <c r="AZ140" s="114"/>
      <c r="BA140" s="114"/>
      <c r="BB140" s="40"/>
    </row>
    <row r="141" spans="1:54" x14ac:dyDescent="0.25">
      <c r="A141" s="40"/>
      <c r="B141" s="2" t="s">
        <v>169</v>
      </c>
      <c r="C141" s="2" t="s">
        <v>198</v>
      </c>
      <c r="D141" s="41" t="s">
        <v>79</v>
      </c>
      <c r="F141" s="104">
        <v>1311.0567606534521</v>
      </c>
      <c r="G141" s="109">
        <f t="shared" si="66"/>
        <v>1.0610038878784646E-3</v>
      </c>
      <c r="H141" s="114">
        <f>'DADOS BASE PROPOSTA'!$I$23*G141</f>
        <v>2581021.4180242689</v>
      </c>
      <c r="I141" s="114">
        <f>IF(D141="P",IF(H141&lt;'DADOS BASE PROPOSTA'!$I$32,IF('DADOS BASE PROPOSTA'!$I$32-H141&gt;'DADOS BASE PROPOSTA'!$I$33,'DADOS BASE PROPOSTA'!$I$33,'DADOS BASE PROPOSTA'!$I$32-H141),0),0)</f>
        <v>701513.11277917959</v>
      </c>
      <c r="J141" s="114">
        <f t="shared" si="67"/>
        <v>3282534.5308034485</v>
      </c>
      <c r="L141" s="104">
        <v>0</v>
      </c>
      <c r="M141" s="114">
        <f>IF(D141="E",'DADOS BASE PROPOSTA'!$I$42,IF(D141="EA",'DADOS BASE PROPOSTA'!$I$43,IF(D141="EC",'DADOS BASE PROPOSTA'!$I$45,IF(D141="ECA",'DADOS BASE PROPOSTA'!$I$44,0))))</f>
        <v>0</v>
      </c>
      <c r="N141" s="114">
        <f>IF(OR(D141="E",D141="EA",D141="EC",D141="ECA",D141="ECR"),L141*'DADOS BASE PROPOSTA'!$I$47,0)</f>
        <v>0</v>
      </c>
      <c r="O141" s="114">
        <f t="shared" si="68"/>
        <v>0</v>
      </c>
      <c r="R141" s="114"/>
      <c r="T141" s="104">
        <v>0</v>
      </c>
      <c r="U141" s="104"/>
      <c r="V141" s="104">
        <f t="shared" si="70"/>
        <v>0</v>
      </c>
      <c r="W141" s="109">
        <f t="shared" si="71"/>
        <v>0</v>
      </c>
      <c r="X141" s="114">
        <f>'DADOS BASE PROPOSTA'!$I$78*W141</f>
        <v>0</v>
      </c>
      <c r="Y141" s="114"/>
      <c r="Z141" s="114">
        <f t="shared" si="69"/>
        <v>0</v>
      </c>
      <c r="AB141" s="119">
        <v>1171.5</v>
      </c>
      <c r="AD141" s="42">
        <v>0.65700000000000003</v>
      </c>
      <c r="AE141" s="42">
        <f t="shared" si="72"/>
        <v>769.67550000000006</v>
      </c>
      <c r="AF141" s="123">
        <f t="shared" si="73"/>
        <v>-0.12280218651163002</v>
      </c>
      <c r="AH141" s="42">
        <f t="shared" si="74"/>
        <v>714.49454670061141</v>
      </c>
      <c r="AI141" s="114">
        <f t="shared" si="75"/>
        <v>837030.36145976628</v>
      </c>
      <c r="AK141" s="119">
        <v>0</v>
      </c>
      <c r="AL141" s="114">
        <f>IF($AK$11&gt;0,(AK141/$AK$11)*'DADOS BASE PROPOSTA'!$I$67,0)</f>
        <v>0</v>
      </c>
      <c r="AN141" s="114">
        <v>0</v>
      </c>
      <c r="AO141" s="114">
        <f>(AN141/$AN$11)*'DADOS BASE PROPOSTA'!$I$69</f>
        <v>0</v>
      </c>
      <c r="AQ141" s="114"/>
      <c r="AR141" s="114"/>
      <c r="AS141" s="114"/>
      <c r="AU141" s="114"/>
      <c r="AV141" s="114"/>
      <c r="AW141" s="114"/>
      <c r="AY141" s="114"/>
      <c r="AZ141" s="114"/>
      <c r="BA141" s="114"/>
      <c r="BB141" s="40"/>
    </row>
    <row r="142" spans="1:54" x14ac:dyDescent="0.25">
      <c r="A142" s="40"/>
      <c r="B142" s="2" t="s">
        <v>169</v>
      </c>
      <c r="C142" s="2" t="s">
        <v>199</v>
      </c>
      <c r="D142" s="41" t="s">
        <v>79</v>
      </c>
      <c r="F142" s="104">
        <v>1184.930600147771</v>
      </c>
      <c r="G142" s="109">
        <f t="shared" si="66"/>
        <v>9.5893329057418551E-4</v>
      </c>
      <c r="H142" s="114">
        <f>'DADOS BASE PROPOSTA'!$I$23*G142</f>
        <v>2332722.2357096309</v>
      </c>
      <c r="I142" s="114">
        <f>IF(D142="P",IF(H142&lt;'DADOS BASE PROPOSTA'!$I$32,IF('DADOS BASE PROPOSTA'!$I$32-H142&gt;'DADOS BASE PROPOSTA'!$I$33,'DADOS BASE PROPOSTA'!$I$33,'DADOS BASE PROPOSTA'!$I$32-H142),0),0)</f>
        <v>949812.29509381764</v>
      </c>
      <c r="J142" s="114">
        <f t="shared" si="67"/>
        <v>3282534.5308034485</v>
      </c>
      <c r="L142" s="104">
        <v>0</v>
      </c>
      <c r="M142" s="114">
        <f>IF(D142="E",'DADOS BASE PROPOSTA'!$I$42,IF(D142="EA",'DADOS BASE PROPOSTA'!$I$43,IF(D142="EC",'DADOS BASE PROPOSTA'!$I$45,IF(D142="ECA",'DADOS BASE PROPOSTA'!$I$44,0))))</f>
        <v>0</v>
      </c>
      <c r="N142" s="114">
        <f>IF(OR(D142="E",D142="EA",D142="EC",D142="ECA",D142="ECR"),L142*'DADOS BASE PROPOSTA'!$I$47,0)</f>
        <v>0</v>
      </c>
      <c r="O142" s="114">
        <f t="shared" si="68"/>
        <v>0</v>
      </c>
      <c r="R142" s="114"/>
      <c r="T142" s="104">
        <v>0</v>
      </c>
      <c r="U142" s="104"/>
      <c r="V142" s="104">
        <f t="shared" si="70"/>
        <v>0</v>
      </c>
      <c r="W142" s="109">
        <f t="shared" si="71"/>
        <v>0</v>
      </c>
      <c r="X142" s="114">
        <f>'DADOS BASE PROPOSTA'!$I$78*W142</f>
        <v>0</v>
      </c>
      <c r="Y142" s="114"/>
      <c r="Z142" s="114">
        <f t="shared" si="69"/>
        <v>0</v>
      </c>
      <c r="AB142" s="119">
        <v>570.5</v>
      </c>
      <c r="AD142" s="42">
        <v>0.64800000000000002</v>
      </c>
      <c r="AE142" s="42">
        <f t="shared" si="72"/>
        <v>369.68400000000003</v>
      </c>
      <c r="AF142" s="123">
        <f t="shared" si="73"/>
        <v>-0.13855218651163004</v>
      </c>
      <c r="AH142" s="42">
        <f t="shared" si="74"/>
        <v>724.51705043788752</v>
      </c>
      <c r="AI142" s="114">
        <f t="shared" si="75"/>
        <v>413336.97727481485</v>
      </c>
      <c r="AK142" s="119">
        <v>0</v>
      </c>
      <c r="AL142" s="114">
        <f>IF($AK$11&gt;0,(AK142/$AK$11)*'DADOS BASE PROPOSTA'!$I$67,0)</f>
        <v>0</v>
      </c>
      <c r="AN142" s="114">
        <v>0</v>
      </c>
      <c r="AO142" s="114">
        <f>(AN142/$AN$11)*'DADOS BASE PROPOSTA'!$I$69</f>
        <v>0</v>
      </c>
      <c r="AQ142" s="114"/>
      <c r="AR142" s="114"/>
      <c r="AS142" s="114"/>
      <c r="AU142" s="114"/>
      <c r="AV142" s="114"/>
      <c r="AW142" s="114"/>
      <c r="AY142" s="114"/>
      <c r="AZ142" s="114"/>
      <c r="BA142" s="114"/>
      <c r="BB142" s="40"/>
    </row>
    <row r="143" spans="1:54" x14ac:dyDescent="0.25">
      <c r="A143" s="40"/>
      <c r="B143" s="2" t="s">
        <v>169</v>
      </c>
      <c r="C143" s="2" t="s">
        <v>200</v>
      </c>
      <c r="D143" s="41" t="s">
        <v>126</v>
      </c>
      <c r="F143" s="104">
        <v>0</v>
      </c>
      <c r="G143" s="109">
        <f>F13/$F$11</f>
        <v>0</v>
      </c>
      <c r="H143" s="114">
        <f>'DADOS BASE PROPOSTA'!$I$23*G143</f>
        <v>0</v>
      </c>
      <c r="I143" s="114">
        <f>IF(D143="P",IF(H143&lt;'DADOS BASE PROPOSTA'!$I$32,IF('DADOS BASE PROPOSTA'!$I$32-H143&gt;'DADOS BASE PROPOSTA'!$I$33,'DADOS BASE PROPOSTA'!$I$33,'DADOS BASE PROPOSTA'!$I$32-H143),0),0)</f>
        <v>0</v>
      </c>
      <c r="J143" s="114">
        <f t="shared" si="67"/>
        <v>0</v>
      </c>
      <c r="L143" s="104">
        <v>1978.6011823194481</v>
      </c>
      <c r="M143" s="114">
        <f>IF(D143="E",'DADOS BASE PROPOSTA'!$I$42,IF(D143="EA",'DADOS BASE PROPOSTA'!$I$43,IF(D143="EC",'DADOS BASE PROPOSTA'!$I$45,IF(D143="ECA",'DADOS BASE PROPOSTA'!$I$44,0))))</f>
        <v>2204148.9524002317</v>
      </c>
      <c r="N143" s="114">
        <f>IF(OR(D143="E",D143="EA",D143="EC",D143="ECA",D143="ECR"),L143*'DADOS BASE PROPOSTA'!$I$47,0)</f>
        <v>1373596.2011387919</v>
      </c>
      <c r="O143" s="114">
        <f t="shared" si="68"/>
        <v>3577745.1535390234</v>
      </c>
      <c r="R143" s="114"/>
      <c r="T143" s="104">
        <v>0.3480978260869565</v>
      </c>
      <c r="U143" s="104"/>
      <c r="V143" s="104">
        <f t="shared" si="70"/>
        <v>0.3480978260869565</v>
      </c>
      <c r="W143" s="109">
        <f t="shared" si="71"/>
        <v>2.0387206997729276E-6</v>
      </c>
      <c r="X143" s="114">
        <f>'DADOS BASE PROPOSTA'!$I$78*W143</f>
        <v>166.0911143498011</v>
      </c>
      <c r="Y143" s="114"/>
      <c r="Z143" s="114">
        <f t="shared" si="69"/>
        <v>166.0911143498011</v>
      </c>
      <c r="AB143" s="119">
        <v>635.5</v>
      </c>
      <c r="AD143" s="42">
        <v>0.58699999999999997</v>
      </c>
      <c r="AE143" s="42">
        <f t="shared" si="72"/>
        <v>373.0385</v>
      </c>
      <c r="AF143" s="123">
        <f t="shared" si="73"/>
        <v>-0.24530218651163013</v>
      </c>
      <c r="AH143" s="42">
        <f t="shared" si="74"/>
        <v>792.44735354609247</v>
      </c>
      <c r="AI143" s="114">
        <f t="shared" si="75"/>
        <v>503600.29317854176</v>
      </c>
      <c r="AK143" s="119">
        <v>77.5</v>
      </c>
      <c r="AL143" s="114">
        <f>IF($AK$11&gt;0,(AK143/$AK$11)*'DADOS BASE PROPOSTA'!$I$67,0)</f>
        <v>498341.97980362875</v>
      </c>
      <c r="AN143" s="114">
        <v>3.5</v>
      </c>
      <c r="AO143" s="114">
        <f>(AN143/$AN$11)*'DADOS BASE PROPOSTA'!$I$69</f>
        <v>2082.0184340449528</v>
      </c>
      <c r="AQ143" s="114"/>
      <c r="AR143" s="114"/>
      <c r="AS143" s="114"/>
      <c r="AU143" s="114"/>
      <c r="AV143" s="114"/>
      <c r="AW143" s="114"/>
      <c r="AY143" s="114"/>
      <c r="AZ143" s="114"/>
      <c r="BA143" s="114"/>
      <c r="BB143" s="40"/>
    </row>
    <row r="144" spans="1:54" x14ac:dyDescent="0.25">
      <c r="A144" s="40"/>
      <c r="F144" s="104"/>
      <c r="G144" s="109"/>
      <c r="H144" s="114"/>
      <c r="I144" s="114"/>
      <c r="J144" s="114"/>
      <c r="L144" s="104"/>
      <c r="M144" s="114"/>
      <c r="N144" s="114"/>
      <c r="O144" s="114"/>
      <c r="R144" s="114"/>
      <c r="T144" s="104"/>
      <c r="U144" s="104"/>
      <c r="V144" s="104"/>
      <c r="W144" s="109"/>
      <c r="X144" s="114"/>
      <c r="Y144" s="114"/>
      <c r="Z144" s="114"/>
      <c r="AB144" s="119"/>
      <c r="AF144" s="123"/>
      <c r="AI144" s="114"/>
      <c r="AK144" s="119"/>
      <c r="AL144" s="114"/>
      <c r="AN144" s="114"/>
      <c r="AO144" s="114"/>
      <c r="AQ144" s="114"/>
      <c r="AR144" s="114"/>
      <c r="AS144" s="114"/>
      <c r="AU144" s="114"/>
      <c r="AV144" s="114"/>
      <c r="AW144" s="114"/>
      <c r="AY144" s="114"/>
      <c r="AZ144" s="114"/>
      <c r="BA144" s="114"/>
      <c r="BB144" s="40"/>
    </row>
    <row r="145" spans="1:54" x14ac:dyDescent="0.25">
      <c r="A145" s="40"/>
      <c r="B145" s="98" t="s">
        <v>201</v>
      </c>
      <c r="C145" s="98" t="s">
        <v>202</v>
      </c>
      <c r="D145" s="98" t="s">
        <v>74</v>
      </c>
      <c r="E145" s="98"/>
      <c r="F145" s="105">
        <f>SUM(F146:F157)</f>
        <v>18531.213761271298</v>
      </c>
      <c r="G145" s="110">
        <f>SUM(G146:G157)</f>
        <v>1.4996825795716155E-2</v>
      </c>
      <c r="H145" s="115">
        <f>SUM(H146:H157)</f>
        <v>36481608.619285338</v>
      </c>
      <c r="I145" s="115">
        <f>SUM(I146:I157)</f>
        <v>5379647.6709949551</v>
      </c>
      <c r="J145" s="115">
        <f>SUM(J146:J157)</f>
        <v>41861256.29028029</v>
      </c>
      <c r="K145" s="99"/>
      <c r="L145" s="105">
        <f>SUM(L146:L157)</f>
        <v>811.4153206406861</v>
      </c>
      <c r="M145" s="115">
        <f>SUM(M146:M157)</f>
        <v>2604741.8311460507</v>
      </c>
      <c r="N145" s="115">
        <f>SUM(N146:N157)</f>
        <v>563305.53723378619</v>
      </c>
      <c r="O145" s="115">
        <f>SUM(O146:O157)</f>
        <v>3168047.3683798369</v>
      </c>
      <c r="P145" s="99"/>
      <c r="Q145" s="100"/>
      <c r="R145" s="115">
        <f>SUM(R146:R157)</f>
        <v>6183760.3229251634</v>
      </c>
      <c r="S145" s="99"/>
      <c r="T145" s="105">
        <f t="shared" ref="T145:Z145" si="76">SUM(T146:T157)</f>
        <v>3125.7840691700621</v>
      </c>
      <c r="U145" s="105">
        <f t="shared" si="76"/>
        <v>492.91034999999999</v>
      </c>
      <c r="V145" s="105">
        <f t="shared" si="76"/>
        <v>4703.0971891700628</v>
      </c>
      <c r="W145" s="110">
        <f t="shared" si="76"/>
        <v>2.7544847666499575E-2</v>
      </c>
      <c r="X145" s="115">
        <f t="shared" si="76"/>
        <v>2244031.9775209962</v>
      </c>
      <c r="Y145" s="115">
        <f t="shared" si="76"/>
        <v>220781.30714634148</v>
      </c>
      <c r="Z145" s="115">
        <f t="shared" si="76"/>
        <v>2464813.2846673378</v>
      </c>
      <c r="AA145" s="99"/>
      <c r="AB145" s="120">
        <f>SUM(AB146:AB157)</f>
        <v>12361.5</v>
      </c>
      <c r="AC145" s="99"/>
      <c r="AD145" s="99"/>
      <c r="AE145" s="99"/>
      <c r="AF145" s="124"/>
      <c r="AG145" s="99"/>
      <c r="AH145" s="99"/>
      <c r="AI145" s="115">
        <f>SUM(AI146:AI157)</f>
        <v>6533317.5555537632</v>
      </c>
      <c r="AJ145" s="99"/>
      <c r="AK145" s="120">
        <f>SUM(AK146:AK157)</f>
        <v>133</v>
      </c>
      <c r="AL145" s="115">
        <f>SUM(AL146:AL157)</f>
        <v>855219.13953396934</v>
      </c>
      <c r="AM145" s="99"/>
      <c r="AN145" s="115">
        <f>SUM(AN146:AN157)</f>
        <v>888.5</v>
      </c>
      <c r="AO145" s="115">
        <f>SUM(AO146:AO157)</f>
        <v>528535.25104255439</v>
      </c>
      <c r="AP145" s="99"/>
      <c r="AQ145" s="115"/>
      <c r="AR145" s="115"/>
      <c r="AS145" s="115">
        <f>SUM(AS146:AS157)</f>
        <v>643199.52437852719</v>
      </c>
      <c r="AT145" s="98"/>
      <c r="AU145" s="115"/>
      <c r="AV145" s="115"/>
      <c r="AW145" s="115">
        <f>SUM(AW146:AW157)</f>
        <v>643199.52437852719</v>
      </c>
      <c r="AX145" s="98"/>
      <c r="AY145" s="115"/>
      <c r="AZ145" s="115"/>
      <c r="BA145" s="115">
        <f>SUM(BA146:BA157)</f>
        <v>643199.52437852719</v>
      </c>
      <c r="BB145" s="40"/>
    </row>
    <row r="146" spans="1:54" x14ac:dyDescent="0.25">
      <c r="A146" s="40"/>
      <c r="B146" s="2" t="s">
        <v>201</v>
      </c>
      <c r="C146" s="2" t="s">
        <v>34</v>
      </c>
      <c r="D146" s="41" t="s">
        <v>75</v>
      </c>
      <c r="F146" s="104">
        <v>0</v>
      </c>
      <c r="G146" s="109">
        <f t="shared" ref="G146:G157" si="77">F146/$F$11</f>
        <v>0</v>
      </c>
      <c r="H146" s="114">
        <f>'DADOS BASE PROPOSTA'!$I$23*G146</f>
        <v>0</v>
      </c>
      <c r="I146" s="114">
        <f>IF(D146="P",IF(H146&lt;'DADOS BASE PROPOSTA'!$I$32,IF('DADOS BASE PROPOSTA'!$I$32-H146&gt;'DADOS BASE PROPOSTA'!$I$33,'DADOS BASE PROPOSTA'!$I$33,'DADOS BASE PROPOSTA'!$I$32-H146),0),0)</f>
        <v>0</v>
      </c>
      <c r="J146" s="114">
        <f t="shared" ref="J146:J157" si="78">H146+I146</f>
        <v>0</v>
      </c>
      <c r="L146" s="104"/>
      <c r="M146" s="114">
        <f>IF(D146="E",'DADOS BASE PROPOSTA'!$I$42,IF(D146="EA",'DADOS BASE PROPOSTA'!$I$43,IF(D146="EC",'DADOS BASE PROPOSTA'!$I$45,IF(D146="ECA",'DADOS BASE PROPOSTA'!$I$44,0))))</f>
        <v>0</v>
      </c>
      <c r="N146" s="114">
        <f>IF(OR(D146="E",D146="EA",D146="EC",D146="ECA"),L146*'DADOS BASE PROPOSTA'!$I$47,0)</f>
        <v>0</v>
      </c>
      <c r="O146" s="114">
        <f t="shared" ref="O146:O157" si="79">M146+N146</f>
        <v>0</v>
      </c>
      <c r="Q146" s="68">
        <v>11</v>
      </c>
      <c r="R146" s="114">
        <f>IF(D146="R",('DADOS BASE PROPOSTA'!$I$53+('DADOS BASE PROPOSTA'!$I$54*Q146)),0)</f>
        <v>6183760.3229251634</v>
      </c>
      <c r="T146" s="104"/>
      <c r="U146" s="104"/>
      <c r="V146" s="104"/>
      <c r="W146" s="109"/>
      <c r="X146" s="114"/>
      <c r="Y146" s="114">
        <f>'DADOS BASE PROPOSTA'!$I$77/41</f>
        <v>220781.30714634148</v>
      </c>
      <c r="Z146" s="114">
        <f t="shared" ref="Z146:Z157" si="80">X146+Y146</f>
        <v>220781.30714634148</v>
      </c>
      <c r="AB146" s="119"/>
      <c r="AF146" s="123"/>
      <c r="AI146" s="114"/>
      <c r="AK146" s="119"/>
      <c r="AL146" s="114"/>
      <c r="AN146" s="114"/>
      <c r="AO146" s="114"/>
      <c r="AQ146" s="114">
        <f>'DADOS BASE PROPOSTA'!$I$85/41</f>
        <v>368759.61378749995</v>
      </c>
      <c r="AR146" s="114">
        <f>'DADOS BASE PROPOSTA'!$I$86*(Q146/$Q$11)</f>
        <v>274439.91059102723</v>
      </c>
      <c r="AS146" s="114">
        <f>AQ146+AR146</f>
        <v>643199.52437852719</v>
      </c>
      <c r="AU146" s="114">
        <f>'DADOS BASE PROPOSTA'!$I$89/41</f>
        <v>368759.61378749995</v>
      </c>
      <c r="AV146" s="114">
        <f>'DADOS BASE PROPOSTA'!$I$90*(Q146/$Q$11)</f>
        <v>274439.91059102723</v>
      </c>
      <c r="AW146" s="114">
        <f>AU146+AV146</f>
        <v>643199.52437852719</v>
      </c>
      <c r="AY146" s="114">
        <f>'DADOS BASE PROPOSTA'!$I$93/41</f>
        <v>368759.61378749995</v>
      </c>
      <c r="AZ146" s="114">
        <f>'DADOS BASE PROPOSTA'!$I$94*(Q146/$Q$11)</f>
        <v>274439.91059102723</v>
      </c>
      <c r="BA146" s="114">
        <f>AY146+AZ146</f>
        <v>643199.52437852719</v>
      </c>
      <c r="BB146" s="40"/>
    </row>
    <row r="147" spans="1:54" x14ac:dyDescent="0.25">
      <c r="A147" s="40"/>
      <c r="B147" s="2" t="s">
        <v>201</v>
      </c>
      <c r="C147" s="2" t="s">
        <v>203</v>
      </c>
      <c r="D147" s="41" t="s">
        <v>77</v>
      </c>
      <c r="F147" s="104">
        <v>0</v>
      </c>
      <c r="G147" s="109">
        <f t="shared" si="77"/>
        <v>0</v>
      </c>
      <c r="H147" s="114">
        <f>'DADOS BASE PROPOSTA'!$I$23*G147</f>
        <v>0</v>
      </c>
      <c r="I147" s="114">
        <f>IF(D147="P",IF(H147&lt;'DADOS BASE PROPOSTA'!$I$32,IF('DADOS BASE PROPOSTA'!$I$32-H147&gt;'DADOS BASE PROPOSTA'!$I$33,'DADOS BASE PROPOSTA'!$I$33,'DADOS BASE PROPOSTA'!$I$32-H147),0),0)</f>
        <v>0</v>
      </c>
      <c r="J147" s="114">
        <f t="shared" si="78"/>
        <v>0</v>
      </c>
      <c r="L147" s="104">
        <v>9.6883602570261829</v>
      </c>
      <c r="M147" s="114">
        <f>(IF(D147="E",'DADOS BASE PROPOSTA'!$I$42,IF(D147="EA",'DADOS BASE PROPOSTA'!$I$43,IF(D147="EC",'DADOS BASE PROPOSTA'!$I$45,IF(D147="ECA",'DADOS BASE PROPOSTA'!$I$44,0)))))/2</f>
        <v>517274.42171852262</v>
      </c>
      <c r="N147" s="114">
        <f>IF(OR(D147="E",D147="EA",D147="EC",D147="ECA",D147="ECR"),L147*'DADOS BASE PROPOSTA'!$I$47,0)</f>
        <v>6725.9106904580003</v>
      </c>
      <c r="O147" s="114">
        <f t="shared" si="79"/>
        <v>524000.33240898064</v>
      </c>
      <c r="R147" s="114"/>
      <c r="T147" s="104">
        <v>0</v>
      </c>
      <c r="U147" s="104"/>
      <c r="V147" s="104">
        <f t="shared" ref="V147:V157" si="81">T147+U147*3.2</f>
        <v>0</v>
      </c>
      <c r="W147" s="109">
        <f t="shared" ref="W147:W157" si="82">V147/$V$11</f>
        <v>0</v>
      </c>
      <c r="X147" s="114">
        <f>'DADOS BASE PROPOSTA'!$I$78*W147</f>
        <v>0</v>
      </c>
      <c r="Y147" s="114"/>
      <c r="Z147" s="114">
        <f t="shared" si="80"/>
        <v>0</v>
      </c>
      <c r="AB147" s="119">
        <v>158</v>
      </c>
      <c r="AD147" s="42">
        <v>0.82399999999999995</v>
      </c>
      <c r="AE147" s="42">
        <f t="shared" ref="AE147:AE157" si="83">AB147*AD147</f>
        <v>130.19199999999998</v>
      </c>
      <c r="AF147" s="123">
        <f t="shared" ref="AF147:AF157" si="84">(AD147-$AE$12)*$AF$12</f>
        <v>0.16944781348836985</v>
      </c>
      <c r="AH147" s="42">
        <f t="shared" ref="AH147:AH157" si="85">$AH$11-(AF147*$AH$11)</f>
        <v>528.52142179782095</v>
      </c>
      <c r="AI147" s="114">
        <f t="shared" ref="AI147:AI157" si="86">AB147*AH147</f>
        <v>83506.38464405571</v>
      </c>
      <c r="AK147" s="119">
        <v>0</v>
      </c>
      <c r="AL147" s="114">
        <f>IF($AK$11&gt;0,(AK147/$AK$11)*'DADOS BASE PROPOSTA'!$I$67,0)</f>
        <v>0</v>
      </c>
      <c r="AN147" s="114">
        <v>0</v>
      </c>
      <c r="AO147" s="114">
        <f>(AN147/$AN$11)*'DADOS BASE PROPOSTA'!$I$69</f>
        <v>0</v>
      </c>
      <c r="AQ147" s="114"/>
      <c r="AR147" s="114"/>
      <c r="AS147" s="114"/>
      <c r="AU147" s="114"/>
      <c r="AV147" s="114"/>
      <c r="AW147" s="114"/>
      <c r="AY147" s="114"/>
      <c r="AZ147" s="114"/>
      <c r="BA147" s="114"/>
      <c r="BB147" s="40"/>
    </row>
    <row r="148" spans="1:54" x14ac:dyDescent="0.25">
      <c r="A148" s="40"/>
      <c r="B148" s="2" t="s">
        <v>201</v>
      </c>
      <c r="C148" s="2" t="s">
        <v>204</v>
      </c>
      <c r="D148" s="41" t="s">
        <v>79</v>
      </c>
      <c r="F148" s="104">
        <v>2769.8066394604348</v>
      </c>
      <c r="G148" s="109">
        <f t="shared" si="77"/>
        <v>2.2415319468505482E-3</v>
      </c>
      <c r="H148" s="114">
        <f>'DADOS BASE PROPOSTA'!$I$23*G148</f>
        <v>5452799.9662425462</v>
      </c>
      <c r="I148" s="114">
        <f>IF(D148="P",IF(H148&lt;'DADOS BASE PROPOSTA'!$I$32,IF('DADOS BASE PROPOSTA'!$I$32-H148&gt;'DADOS BASE PROPOSTA'!$I$33,'DADOS BASE PROPOSTA'!$I$33,'DADOS BASE PROPOSTA'!$I$32-H148),0),0)</f>
        <v>0</v>
      </c>
      <c r="J148" s="114">
        <f t="shared" si="78"/>
        <v>5452799.9662425462</v>
      </c>
      <c r="L148" s="104">
        <v>0</v>
      </c>
      <c r="M148" s="114">
        <f>IF(D148="E",'DADOS BASE PROPOSTA'!$I$42,IF(D148="EA",'DADOS BASE PROPOSTA'!$I$43,IF(D148="EC",'DADOS BASE PROPOSTA'!$I$45,IF(D148="ECA",'DADOS BASE PROPOSTA'!$I$44,0))))</f>
        <v>0</v>
      </c>
      <c r="N148" s="114">
        <f>IF(OR(D148="E",D148="EA",D148="EC",D148="ECA",D148="ECR"),L148*'DADOS BASE PROPOSTA'!$I$47,0)</f>
        <v>0</v>
      </c>
      <c r="O148" s="114">
        <f t="shared" si="79"/>
        <v>0</v>
      </c>
      <c r="R148" s="114"/>
      <c r="T148" s="104">
        <v>172.1326593110679</v>
      </c>
      <c r="U148" s="104"/>
      <c r="V148" s="104">
        <f t="shared" si="81"/>
        <v>172.1326593110679</v>
      </c>
      <c r="W148" s="109">
        <f t="shared" si="82"/>
        <v>1.0081373376826868E-3</v>
      </c>
      <c r="X148" s="114">
        <f>'DADOS BASE PROPOSTA'!$I$78*W148</f>
        <v>82131.2374235514</v>
      </c>
      <c r="Y148" s="114"/>
      <c r="Z148" s="114">
        <f t="shared" si="80"/>
        <v>82131.2374235514</v>
      </c>
      <c r="AB148" s="119">
        <v>2342.5</v>
      </c>
      <c r="AD148" s="42">
        <v>0.82399999999999995</v>
      </c>
      <c r="AE148" s="42">
        <f t="shared" si="83"/>
        <v>1930.2199999999998</v>
      </c>
      <c r="AF148" s="123">
        <f t="shared" si="84"/>
        <v>0.16944781348836985</v>
      </c>
      <c r="AH148" s="42">
        <f t="shared" si="85"/>
        <v>528.52142179782095</v>
      </c>
      <c r="AI148" s="114">
        <f t="shared" si="86"/>
        <v>1238061.4305613956</v>
      </c>
      <c r="AK148" s="119">
        <v>0</v>
      </c>
      <c r="AL148" s="114">
        <f>IF($AK$11&gt;0,(AK148/$AK$11)*'DADOS BASE PROPOSTA'!$I$67,0)</f>
        <v>0</v>
      </c>
      <c r="AN148" s="114">
        <v>56.125</v>
      </c>
      <c r="AO148" s="114">
        <f>(AN148/$AN$11)*'DADOS BASE PROPOSTA'!$I$69</f>
        <v>33386.652745935135</v>
      </c>
      <c r="AQ148" s="114"/>
      <c r="AR148" s="114"/>
      <c r="AS148" s="114"/>
      <c r="AU148" s="114"/>
      <c r="AV148" s="114"/>
      <c r="AW148" s="114"/>
      <c r="AY148" s="114"/>
      <c r="AZ148" s="114"/>
      <c r="BA148" s="114"/>
      <c r="BB148" s="40"/>
    </row>
    <row r="149" spans="1:54" x14ac:dyDescent="0.25">
      <c r="A149" s="40"/>
      <c r="B149" s="2" t="s">
        <v>201</v>
      </c>
      <c r="C149" s="2" t="s">
        <v>205</v>
      </c>
      <c r="D149" s="41" t="s">
        <v>83</v>
      </c>
      <c r="F149" s="104">
        <v>0</v>
      </c>
      <c r="G149" s="109">
        <f t="shared" si="77"/>
        <v>0</v>
      </c>
      <c r="H149" s="114">
        <f>'DADOS BASE PROPOSTA'!$I$23*G149</f>
        <v>0</v>
      </c>
      <c r="I149" s="114">
        <f>IF(D149="P",IF(H149&lt;'DADOS BASE PROPOSTA'!$I$32,IF('DADOS BASE PROPOSTA'!$I$32-H149&gt;'DADOS BASE PROPOSTA'!$I$33,'DADOS BASE PROPOSTA'!$I$33,'DADOS BASE PROPOSTA'!$I$32-H149),0),0)</f>
        <v>0</v>
      </c>
      <c r="J149" s="114">
        <f t="shared" si="78"/>
        <v>0</v>
      </c>
      <c r="L149" s="104">
        <v>801.72696038365996</v>
      </c>
      <c r="M149" s="114">
        <f>IF(D149="E",'DADOS BASE PROPOSTA'!$I$42,IF(D149="EA",'DADOS BASE PROPOSTA'!$I$43,IF(D149="EC",'DADOS BASE PROPOSTA'!$I$45,IF(D149="ECA",'DADOS BASE PROPOSTA'!$I$44,0))))</f>
        <v>2087467.4094275283</v>
      </c>
      <c r="N149" s="114">
        <f>IF(OR(D149="E",D149="EA",D149="EC",D149="ECA",D149="ECR"),L149*'DADOS BASE PROPOSTA'!$I$47,0)</f>
        <v>556579.62654332817</v>
      </c>
      <c r="O149" s="114">
        <f t="shared" si="79"/>
        <v>2644047.0359708564</v>
      </c>
      <c r="R149" s="114"/>
      <c r="T149" s="104">
        <v>33.7761</v>
      </c>
      <c r="U149" s="104">
        <v>492.91034999999999</v>
      </c>
      <c r="V149" s="104">
        <f t="shared" si="81"/>
        <v>1611.0892200000001</v>
      </c>
      <c r="W149" s="109">
        <f t="shared" si="82"/>
        <v>9.4357410355516581E-3</v>
      </c>
      <c r="X149" s="114">
        <f>'DADOS BASE PROPOSTA'!$I$78*W149</f>
        <v>768713.80345796002</v>
      </c>
      <c r="Y149" s="114"/>
      <c r="Z149" s="114">
        <f t="shared" si="80"/>
        <v>768713.80345796002</v>
      </c>
      <c r="AB149" s="119">
        <v>632.5</v>
      </c>
      <c r="AD149" s="42">
        <v>0.82399999999999995</v>
      </c>
      <c r="AE149" s="42">
        <f t="shared" si="83"/>
        <v>521.17999999999995</v>
      </c>
      <c r="AF149" s="123">
        <f t="shared" si="84"/>
        <v>0.16944781348836985</v>
      </c>
      <c r="AH149" s="42">
        <f t="shared" si="85"/>
        <v>528.52142179782095</v>
      </c>
      <c r="AI149" s="114">
        <f t="shared" si="86"/>
        <v>334289.79928712174</v>
      </c>
      <c r="AK149" s="119">
        <v>0</v>
      </c>
      <c r="AL149" s="114">
        <f>IF($AK$11&gt;0,(AK149/$AK$11)*'DADOS BASE PROPOSTA'!$I$67,0)</f>
        <v>0</v>
      </c>
      <c r="AN149" s="114">
        <v>74.25</v>
      </c>
      <c r="AO149" s="114">
        <f>(AN149/$AN$11)*'DADOS BASE PROPOSTA'!$I$69</f>
        <v>44168.533922239352</v>
      </c>
      <c r="AQ149" s="114"/>
      <c r="AR149" s="114"/>
      <c r="AS149" s="114"/>
      <c r="AU149" s="114"/>
      <c r="AV149" s="114"/>
      <c r="AW149" s="114"/>
      <c r="AY149" s="114"/>
      <c r="AZ149" s="114"/>
      <c r="BA149" s="114"/>
      <c r="BB149" s="40"/>
    </row>
    <row r="150" spans="1:54" x14ac:dyDescent="0.25">
      <c r="A150" s="40"/>
      <c r="B150" s="2" t="s">
        <v>201</v>
      </c>
      <c r="C150" s="2" t="s">
        <v>206</v>
      </c>
      <c r="D150" s="41" t="s">
        <v>79</v>
      </c>
      <c r="F150" s="104">
        <v>787.38176614531699</v>
      </c>
      <c r="G150" s="109">
        <f t="shared" si="77"/>
        <v>6.3720743464105143E-4</v>
      </c>
      <c r="H150" s="114">
        <f>'DADOS BASE PROPOSTA'!$I$23*G150</f>
        <v>1550084.8350531617</v>
      </c>
      <c r="I150" s="114">
        <f>IF(D150="P",IF(H150&lt;'DADOS BASE PROPOSTA'!$I$32,IF('DADOS BASE PROPOSTA'!$I$32-H150&gt;'DADOS BASE PROPOSTA'!$I$33,'DADOS BASE PROPOSTA'!$I$33,'DADOS BASE PROPOSTA'!$I$32-H150),0),0)</f>
        <v>1641267.2654017243</v>
      </c>
      <c r="J150" s="114">
        <f t="shared" si="78"/>
        <v>3191352.100454886</v>
      </c>
      <c r="L150" s="104">
        <v>0</v>
      </c>
      <c r="M150" s="114">
        <f>IF(D150="E",'DADOS BASE PROPOSTA'!$I$42,IF(D150="EA",'DADOS BASE PROPOSTA'!$I$43,IF(D150="EC",'DADOS BASE PROPOSTA'!$I$45,IF(D150="ECA",'DADOS BASE PROPOSTA'!$I$44,0))))</f>
        <v>0</v>
      </c>
      <c r="N150" s="114">
        <f>IF(OR(D150="E",D150="EA",D150="EC",D150="ECA",D150="ECR"),L150*'DADOS BASE PROPOSTA'!$I$47,0)</f>
        <v>0</v>
      </c>
      <c r="O150" s="114">
        <f t="shared" si="79"/>
        <v>0</v>
      </c>
      <c r="R150" s="114"/>
      <c r="T150" s="104">
        <v>0</v>
      </c>
      <c r="U150" s="104"/>
      <c r="V150" s="104">
        <f t="shared" si="81"/>
        <v>0</v>
      </c>
      <c r="W150" s="109">
        <f t="shared" si="82"/>
        <v>0</v>
      </c>
      <c r="X150" s="114">
        <f>'DADOS BASE PROPOSTA'!$I$78*W150</f>
        <v>0</v>
      </c>
      <c r="Y150" s="114"/>
      <c r="Z150" s="114">
        <f t="shared" si="80"/>
        <v>0</v>
      </c>
      <c r="AB150" s="119">
        <v>595.5</v>
      </c>
      <c r="AD150" s="42">
        <v>0.82399999999999995</v>
      </c>
      <c r="AE150" s="42">
        <f t="shared" si="83"/>
        <v>490.69199999999995</v>
      </c>
      <c r="AF150" s="123">
        <f t="shared" si="84"/>
        <v>0.16944781348836985</v>
      </c>
      <c r="AH150" s="42">
        <f t="shared" si="85"/>
        <v>528.52142179782095</v>
      </c>
      <c r="AI150" s="114">
        <f t="shared" si="86"/>
        <v>314734.50668060238</v>
      </c>
      <c r="AK150" s="119">
        <v>0</v>
      </c>
      <c r="AL150" s="114">
        <f>IF($AK$11&gt;0,(AK150/$AK$11)*'DADOS BASE PROPOSTA'!$I$67,0)</f>
        <v>0</v>
      </c>
      <c r="AN150" s="114">
        <v>0</v>
      </c>
      <c r="AO150" s="114">
        <f>(AN150/$AN$11)*'DADOS BASE PROPOSTA'!$I$69</f>
        <v>0</v>
      </c>
      <c r="AQ150" s="114"/>
      <c r="AR150" s="114"/>
      <c r="AS150" s="114"/>
      <c r="AU150" s="114"/>
      <c r="AV150" s="114"/>
      <c r="AW150" s="114"/>
      <c r="AY150" s="114"/>
      <c r="AZ150" s="114"/>
      <c r="BA150" s="114"/>
      <c r="BB150" s="40"/>
    </row>
    <row r="151" spans="1:54" x14ac:dyDescent="0.25">
      <c r="A151" s="40"/>
      <c r="B151" s="2" t="s">
        <v>201</v>
      </c>
      <c r="C151" s="2" t="s">
        <v>207</v>
      </c>
      <c r="D151" s="41" t="s">
        <v>79</v>
      </c>
      <c r="F151" s="104">
        <v>1881.3502153771869</v>
      </c>
      <c r="G151" s="109">
        <f t="shared" si="77"/>
        <v>1.5225274396062631E-3</v>
      </c>
      <c r="H151" s="114">
        <f>'DADOS BASE PROPOSTA'!$I$23*G151</f>
        <v>3703733.7714294516</v>
      </c>
      <c r="I151" s="114">
        <f>IF(D151="P",IF(H151&lt;'DADOS BASE PROPOSTA'!$I$32,IF('DADOS BASE PROPOSTA'!$I$32-H151&gt;'DADOS BASE PROPOSTA'!$I$33,'DADOS BASE PROPOSTA'!$I$33,'DADOS BASE PROPOSTA'!$I$32-H151),0),0)</f>
        <v>0</v>
      </c>
      <c r="J151" s="114">
        <f t="shared" si="78"/>
        <v>3703733.7714294516</v>
      </c>
      <c r="L151" s="104">
        <v>0</v>
      </c>
      <c r="M151" s="114">
        <f>IF(D151="E",'DADOS BASE PROPOSTA'!$I$42,IF(D151="EA",'DADOS BASE PROPOSTA'!$I$43,IF(D151="EC",'DADOS BASE PROPOSTA'!$I$45,IF(D151="ECA",'DADOS BASE PROPOSTA'!$I$44,0))))</f>
        <v>0</v>
      </c>
      <c r="N151" s="114">
        <f>IF(OR(D151="E",D151="EA",D151="EC",D151="ECA",D151="ECR"),L151*'DADOS BASE PROPOSTA'!$I$47,0)</f>
        <v>0</v>
      </c>
      <c r="O151" s="114">
        <f t="shared" si="79"/>
        <v>0</v>
      </c>
      <c r="R151" s="114"/>
      <c r="T151" s="104">
        <v>243.01410580781791</v>
      </c>
      <c r="U151" s="104"/>
      <c r="V151" s="104">
        <f t="shared" si="81"/>
        <v>243.01410580781791</v>
      </c>
      <c r="W151" s="109">
        <f t="shared" si="82"/>
        <v>1.4232719963135996E-3</v>
      </c>
      <c r="X151" s="114">
        <f>'DADOS BASE PROPOSTA'!$I$78*W151</f>
        <v>115951.5533034619</v>
      </c>
      <c r="Y151" s="114"/>
      <c r="Z151" s="114">
        <f t="shared" si="80"/>
        <v>115951.5533034619</v>
      </c>
      <c r="AB151" s="119">
        <v>1132.5</v>
      </c>
      <c r="AD151" s="42">
        <v>0.82399999999999995</v>
      </c>
      <c r="AE151" s="42">
        <f t="shared" si="83"/>
        <v>933.18</v>
      </c>
      <c r="AF151" s="123">
        <f t="shared" si="84"/>
        <v>0.16944781348836985</v>
      </c>
      <c r="AH151" s="42">
        <f t="shared" si="85"/>
        <v>528.52142179782095</v>
      </c>
      <c r="AI151" s="114">
        <f t="shared" si="86"/>
        <v>598550.51018603228</v>
      </c>
      <c r="AK151" s="119">
        <v>0</v>
      </c>
      <c r="AL151" s="114">
        <f>IF($AK$11&gt;0,(AK151/$AK$11)*'DADOS BASE PROPOSTA'!$I$67,0)</f>
        <v>0</v>
      </c>
      <c r="AN151" s="114">
        <v>82.375</v>
      </c>
      <c r="AO151" s="114">
        <f>(AN151/$AN$11)*'DADOS BASE PROPOSTA'!$I$69</f>
        <v>49001.791001272279</v>
      </c>
      <c r="AQ151" s="114"/>
      <c r="AR151" s="114"/>
      <c r="AS151" s="114"/>
      <c r="AU151" s="114"/>
      <c r="AV151" s="114"/>
      <c r="AW151" s="114"/>
      <c r="AY151" s="114"/>
      <c r="AZ151" s="114"/>
      <c r="BA151" s="114"/>
      <c r="BB151" s="40"/>
    </row>
    <row r="152" spans="1:54" x14ac:dyDescent="0.25">
      <c r="A152" s="40"/>
      <c r="B152" s="2" t="s">
        <v>201</v>
      </c>
      <c r="C152" s="2" t="s">
        <v>208</v>
      </c>
      <c r="D152" s="41" t="s">
        <v>79</v>
      </c>
      <c r="F152" s="104">
        <v>6101.4418367411909</v>
      </c>
      <c r="G152" s="109">
        <f t="shared" si="77"/>
        <v>4.9377370261377155E-3</v>
      </c>
      <c r="H152" s="114">
        <f>'DADOS BASE PROPOSTA'!$I$23*G152</f>
        <v>12011647.805095267</v>
      </c>
      <c r="I152" s="114">
        <f>IF(D152="P",IF(H152&lt;'DADOS BASE PROPOSTA'!$I$32,IF('DADOS BASE PROPOSTA'!$I$32-H152&gt;'DADOS BASE PROPOSTA'!$I$33,'DADOS BASE PROPOSTA'!$I$33,'DADOS BASE PROPOSTA'!$I$32-H152),0),0)</f>
        <v>0</v>
      </c>
      <c r="J152" s="114">
        <f t="shared" si="78"/>
        <v>12011647.805095267</v>
      </c>
      <c r="L152" s="104">
        <v>0</v>
      </c>
      <c r="M152" s="114">
        <f>IF(D152="E",'DADOS BASE PROPOSTA'!$I$42,IF(D152="EA",'DADOS BASE PROPOSTA'!$I$43,IF(D152="EC",'DADOS BASE PROPOSTA'!$I$45,IF(D152="ECA",'DADOS BASE PROPOSTA'!$I$44,0))))</f>
        <v>0</v>
      </c>
      <c r="N152" s="114">
        <f>IF(OR(D152="E",D152="EA",D152="EC",D152="ECA",D152="ECR"),L152*'DADOS BASE PROPOSTA'!$I$47,0)</f>
        <v>0</v>
      </c>
      <c r="O152" s="114">
        <f t="shared" si="79"/>
        <v>0</v>
      </c>
      <c r="R152" s="114"/>
      <c r="T152" s="104">
        <v>359.11294213147602</v>
      </c>
      <c r="U152" s="104"/>
      <c r="V152" s="104">
        <f t="shared" si="81"/>
        <v>359.11294213147602</v>
      </c>
      <c r="W152" s="109">
        <f t="shared" si="82"/>
        <v>2.1032334413283805E-3</v>
      </c>
      <c r="X152" s="114">
        <f>'DADOS BASE PROPOSTA'!$I$78*W152</f>
        <v>171346.85788342947</v>
      </c>
      <c r="Y152" s="114"/>
      <c r="Z152" s="114">
        <f t="shared" si="80"/>
        <v>171346.85788342947</v>
      </c>
      <c r="AB152" s="119">
        <v>1639.5</v>
      </c>
      <c r="AD152" s="42">
        <v>0.82399999999999995</v>
      </c>
      <c r="AE152" s="42">
        <f t="shared" si="83"/>
        <v>1350.9479999999999</v>
      </c>
      <c r="AF152" s="123">
        <f t="shared" si="84"/>
        <v>0.16944781348836985</v>
      </c>
      <c r="AH152" s="42">
        <f t="shared" si="85"/>
        <v>528.52142179782095</v>
      </c>
      <c r="AI152" s="114">
        <f t="shared" si="86"/>
        <v>866510.87103752745</v>
      </c>
      <c r="AK152" s="119">
        <v>133</v>
      </c>
      <c r="AL152" s="114">
        <f>IF($AK$11&gt;0,(AK152/$AK$11)*'DADOS BASE PROPOSTA'!$I$67,0)</f>
        <v>855219.13953396934</v>
      </c>
      <c r="AN152" s="114">
        <v>107.375</v>
      </c>
      <c r="AO152" s="114">
        <f>(AN152/$AN$11)*'DADOS BASE PROPOSTA'!$I$69</f>
        <v>63873.35124445051</v>
      </c>
      <c r="AQ152" s="114"/>
      <c r="AR152" s="114"/>
      <c r="AS152" s="114"/>
      <c r="AU152" s="114"/>
      <c r="AV152" s="114"/>
      <c r="AW152" s="114"/>
      <c r="AY152" s="114"/>
      <c r="AZ152" s="114"/>
      <c r="BA152" s="114"/>
      <c r="BB152" s="40"/>
    </row>
    <row r="153" spans="1:54" x14ac:dyDescent="0.25">
      <c r="A153" s="40"/>
      <c r="B153" s="2" t="s">
        <v>201</v>
      </c>
      <c r="C153" s="2" t="s">
        <v>209</v>
      </c>
      <c r="D153" s="41" t="s">
        <v>79</v>
      </c>
      <c r="F153" s="104">
        <v>1064.3071075896221</v>
      </c>
      <c r="G153" s="109">
        <f t="shared" si="77"/>
        <v>8.613158582748496E-4</v>
      </c>
      <c r="H153" s="114">
        <f>'DADOS BASE PROPOSTA'!$I$23*G153</f>
        <v>2095255.9206323947</v>
      </c>
      <c r="I153" s="114">
        <f>IF(D153="P",IF(H153&lt;'DADOS BASE PROPOSTA'!$I$32,IF('DADOS BASE PROPOSTA'!$I$32-H153&gt;'DADOS BASE PROPOSTA'!$I$33,'DADOS BASE PROPOSTA'!$I$33,'DADOS BASE PROPOSTA'!$I$32-H153),0),0)</f>
        <v>1187278.6101710538</v>
      </c>
      <c r="J153" s="114">
        <f t="shared" si="78"/>
        <v>3282534.5308034485</v>
      </c>
      <c r="L153" s="104">
        <v>0</v>
      </c>
      <c r="M153" s="114">
        <f>IF(D153="E",'DADOS BASE PROPOSTA'!$I$42,IF(D153="EA",'DADOS BASE PROPOSTA'!$I$43,IF(D153="EC",'DADOS BASE PROPOSTA'!$I$45,IF(D153="ECA",'DADOS BASE PROPOSTA'!$I$44,0))))</f>
        <v>0</v>
      </c>
      <c r="N153" s="114">
        <f>IF(OR(D153="E",D153="EA",D153="EC",D153="ECA",D153="ECR"),L153*'DADOS BASE PROPOSTA'!$I$47,0)</f>
        <v>0</v>
      </c>
      <c r="O153" s="114">
        <f t="shared" si="79"/>
        <v>0</v>
      </c>
      <c r="R153" s="114"/>
      <c r="T153" s="104">
        <v>47.53076640926858</v>
      </c>
      <c r="U153" s="104"/>
      <c r="V153" s="104">
        <f t="shared" si="81"/>
        <v>47.53076640926858</v>
      </c>
      <c r="W153" s="109">
        <f t="shared" si="82"/>
        <v>2.7837564642084559E-4</v>
      </c>
      <c r="X153" s="114">
        <f>'DADOS BASE PROPOSTA'!$I$78*W153</f>
        <v>22678.791325871265</v>
      </c>
      <c r="Y153" s="114"/>
      <c r="Z153" s="114">
        <f t="shared" si="80"/>
        <v>22678.791325871265</v>
      </c>
      <c r="AB153" s="119">
        <v>965.5</v>
      </c>
      <c r="AD153" s="42">
        <v>0.82399999999999995</v>
      </c>
      <c r="AE153" s="42">
        <f t="shared" si="83"/>
        <v>795.572</v>
      </c>
      <c r="AF153" s="123">
        <f t="shared" si="84"/>
        <v>0.16944781348836985</v>
      </c>
      <c r="AH153" s="42">
        <f t="shared" si="85"/>
        <v>528.52142179782095</v>
      </c>
      <c r="AI153" s="114">
        <f t="shared" si="86"/>
        <v>510287.4327457961</v>
      </c>
      <c r="AK153" s="119">
        <v>0</v>
      </c>
      <c r="AL153" s="114">
        <f>IF($AK$11&gt;0,(AK153/$AK$11)*'DADOS BASE PROPOSTA'!$I$67,0)</f>
        <v>0</v>
      </c>
      <c r="AN153" s="114">
        <v>18.375</v>
      </c>
      <c r="AO153" s="114">
        <f>(AN153/$AN$11)*'DADOS BASE PROPOSTA'!$I$69</f>
        <v>10930.596778736002</v>
      </c>
      <c r="AQ153" s="114"/>
      <c r="AR153" s="114"/>
      <c r="AS153" s="114"/>
      <c r="AU153" s="114"/>
      <c r="AV153" s="114"/>
      <c r="AW153" s="114"/>
      <c r="AY153" s="114"/>
      <c r="AZ153" s="114"/>
      <c r="BA153" s="114"/>
      <c r="BB153" s="40"/>
    </row>
    <row r="154" spans="1:54" x14ac:dyDescent="0.25">
      <c r="A154" s="40"/>
      <c r="B154" s="2" t="s">
        <v>201</v>
      </c>
      <c r="C154" s="2" t="s">
        <v>210</v>
      </c>
      <c r="D154" s="41" t="s">
        <v>79</v>
      </c>
      <c r="F154" s="104">
        <v>1913.6236204812551</v>
      </c>
      <c r="G154" s="109">
        <f t="shared" si="77"/>
        <v>1.5486454608225422E-3</v>
      </c>
      <c r="H154" s="114">
        <f>'DADOS BASE PROPOSTA'!$I$23*G154</f>
        <v>3767269.0448867627</v>
      </c>
      <c r="I154" s="114">
        <f>IF(D154="P",IF(H154&lt;'DADOS BASE PROPOSTA'!$I$32,IF('DADOS BASE PROPOSTA'!$I$32-H154&gt;'DADOS BASE PROPOSTA'!$I$33,'DADOS BASE PROPOSTA'!$I$33,'DADOS BASE PROPOSTA'!$I$32-H154),0),0)</f>
        <v>0</v>
      </c>
      <c r="J154" s="114">
        <f t="shared" si="78"/>
        <v>3767269.0448867627</v>
      </c>
      <c r="L154" s="104">
        <v>0</v>
      </c>
      <c r="M154" s="114">
        <f>IF(D154="E",'DADOS BASE PROPOSTA'!$I$42,IF(D154="EA",'DADOS BASE PROPOSTA'!$I$43,IF(D154="EC",'DADOS BASE PROPOSTA'!$I$45,IF(D154="ECA",'DADOS BASE PROPOSTA'!$I$44,0))))</f>
        <v>0</v>
      </c>
      <c r="N154" s="114">
        <f>IF(OR(D154="E",D154="EA",D154="EC",D154="ECA",D154="ECR"),L154*'DADOS BASE PROPOSTA'!$I$47,0)</f>
        <v>0</v>
      </c>
      <c r="O154" s="114">
        <f t="shared" si="79"/>
        <v>0</v>
      </c>
      <c r="R154" s="114"/>
      <c r="T154" s="104">
        <v>201.18275993885851</v>
      </c>
      <c r="U154" s="104"/>
      <c r="V154" s="104">
        <f t="shared" si="81"/>
        <v>201.18275993885851</v>
      </c>
      <c r="W154" s="109">
        <f t="shared" si="82"/>
        <v>1.1782764107878677E-3</v>
      </c>
      <c r="X154" s="114">
        <f>'DADOS BASE PROPOSTA'!$I$78*W154</f>
        <v>95992.178870621225</v>
      </c>
      <c r="Y154" s="114"/>
      <c r="Z154" s="114">
        <f t="shared" si="80"/>
        <v>95992.178870621225</v>
      </c>
      <c r="AB154" s="119">
        <v>1223</v>
      </c>
      <c r="AD154" s="42">
        <v>0.82399999999999995</v>
      </c>
      <c r="AE154" s="42">
        <f t="shared" si="83"/>
        <v>1007.752</v>
      </c>
      <c r="AF154" s="123">
        <f t="shared" si="84"/>
        <v>0.16944781348836985</v>
      </c>
      <c r="AH154" s="42">
        <f t="shared" si="85"/>
        <v>528.52142179782095</v>
      </c>
      <c r="AI154" s="114">
        <f t="shared" si="86"/>
        <v>646381.69885873504</v>
      </c>
      <c r="AK154" s="119">
        <v>0</v>
      </c>
      <c r="AL154" s="114">
        <f>IF($AK$11&gt;0,(AK154/$AK$11)*'DADOS BASE PROPOSTA'!$I$67,0)</f>
        <v>0</v>
      </c>
      <c r="AN154" s="114">
        <v>48.5</v>
      </c>
      <c r="AO154" s="114">
        <f>(AN154/$AN$11)*'DADOS BASE PROPOSTA'!$I$69</f>
        <v>28850.82687176577</v>
      </c>
      <c r="AQ154" s="114"/>
      <c r="AR154" s="114"/>
      <c r="AS154" s="114"/>
      <c r="AU154" s="114"/>
      <c r="AV154" s="114"/>
      <c r="AW154" s="114"/>
      <c r="AY154" s="114"/>
      <c r="AZ154" s="114"/>
      <c r="BA154" s="114"/>
      <c r="BB154" s="40"/>
    </row>
    <row r="155" spans="1:54" x14ac:dyDescent="0.25">
      <c r="A155" s="40"/>
      <c r="B155" s="2" t="s">
        <v>201</v>
      </c>
      <c r="C155" s="2" t="s">
        <v>211</v>
      </c>
      <c r="D155" s="41" t="s">
        <v>79</v>
      </c>
      <c r="F155" s="104">
        <v>1205.2377230601301</v>
      </c>
      <c r="G155" s="109">
        <f t="shared" si="77"/>
        <v>9.7536731311864049E-4</v>
      </c>
      <c r="H155" s="114">
        <f>'DADOS BASE PROPOSTA'!$I$23*G155</f>
        <v>2372700.000782996</v>
      </c>
      <c r="I155" s="114">
        <f>IF(D155="P",IF(H155&lt;'DADOS BASE PROPOSTA'!$I$32,IF('DADOS BASE PROPOSTA'!$I$32-H155&gt;'DADOS BASE PROPOSTA'!$I$33,'DADOS BASE PROPOSTA'!$I$33,'DADOS BASE PROPOSTA'!$I$32-H155),0),0)</f>
        <v>909834.53002045257</v>
      </c>
      <c r="J155" s="114">
        <f t="shared" si="78"/>
        <v>3282534.5308034485</v>
      </c>
      <c r="L155" s="104">
        <v>0</v>
      </c>
      <c r="M155" s="114">
        <f>IF(D155="E",'DADOS BASE PROPOSTA'!$I$42,IF(D155="EA",'DADOS BASE PROPOSTA'!$I$43,IF(D155="EC",'DADOS BASE PROPOSTA'!$I$45,IF(D155="ECA",'DADOS BASE PROPOSTA'!$I$44,0))))</f>
        <v>0</v>
      </c>
      <c r="N155" s="114">
        <f>IF(OR(D155="E",D155="EA",D155="EC",D155="ECA",D155="ECR"),L155*'DADOS BASE PROPOSTA'!$I$47,0)</f>
        <v>0</v>
      </c>
      <c r="O155" s="114">
        <f t="shared" si="79"/>
        <v>0</v>
      </c>
      <c r="R155" s="114"/>
      <c r="T155" s="104">
        <v>118.0329766557328</v>
      </c>
      <c r="U155" s="104"/>
      <c r="V155" s="104">
        <f t="shared" si="81"/>
        <v>118.0329766557328</v>
      </c>
      <c r="W155" s="109">
        <f t="shared" si="82"/>
        <v>6.9128921449726347E-4</v>
      </c>
      <c r="X155" s="114">
        <f>'DADOS BASE PROPOSTA'!$I$78*W155</f>
        <v>56318.158728970309</v>
      </c>
      <c r="Y155" s="114"/>
      <c r="Z155" s="114">
        <f t="shared" si="80"/>
        <v>56318.158728970309</v>
      </c>
      <c r="AB155" s="119">
        <v>1133.5</v>
      </c>
      <c r="AD155" s="42">
        <v>0.82399999999999995</v>
      </c>
      <c r="AE155" s="42">
        <f t="shared" si="83"/>
        <v>934.00399999999991</v>
      </c>
      <c r="AF155" s="123">
        <f t="shared" si="84"/>
        <v>0.16944781348836985</v>
      </c>
      <c r="AH155" s="42">
        <f t="shared" si="85"/>
        <v>528.52142179782095</v>
      </c>
      <c r="AI155" s="114">
        <f t="shared" si="86"/>
        <v>599079.03160783008</v>
      </c>
      <c r="AK155" s="119">
        <v>0</v>
      </c>
      <c r="AL155" s="114">
        <f>IF($AK$11&gt;0,(AK155/$AK$11)*'DADOS BASE PROPOSTA'!$I$67,0)</f>
        <v>0</v>
      </c>
      <c r="AN155" s="114">
        <v>21.875</v>
      </c>
      <c r="AO155" s="114">
        <f>(AN155/$AN$11)*'DADOS BASE PROPOSTA'!$I$69</f>
        <v>13012.615212780955</v>
      </c>
      <c r="AQ155" s="114"/>
      <c r="AR155" s="114"/>
      <c r="AS155" s="114"/>
      <c r="AU155" s="114"/>
      <c r="AV155" s="114"/>
      <c r="AW155" s="114"/>
      <c r="AY155" s="114"/>
      <c r="AZ155" s="114"/>
      <c r="BA155" s="114"/>
      <c r="BB155" s="40"/>
    </row>
    <row r="156" spans="1:54" x14ac:dyDescent="0.25">
      <c r="A156" s="40"/>
      <c r="B156" s="2" t="s">
        <v>201</v>
      </c>
      <c r="C156" s="2" t="s">
        <v>212</v>
      </c>
      <c r="D156" s="41" t="s">
        <v>79</v>
      </c>
      <c r="F156" s="104">
        <v>2457.0600371019732</v>
      </c>
      <c r="G156" s="109">
        <f t="shared" si="77"/>
        <v>1.9884343152440261E-3</v>
      </c>
      <c r="H156" s="114">
        <f>'DADOS BASE PROPOSTA'!$I$23*G156</f>
        <v>4837109.0950866826</v>
      </c>
      <c r="I156" s="114">
        <f>IF(D156="P",IF(H156&lt;'DADOS BASE PROPOSTA'!$I$32,IF('DADOS BASE PROPOSTA'!$I$32-H156&gt;'DADOS BASE PROPOSTA'!$I$33,'DADOS BASE PROPOSTA'!$I$33,'DADOS BASE PROPOSTA'!$I$32-H156),0),0)</f>
        <v>0</v>
      </c>
      <c r="J156" s="114">
        <f t="shared" si="78"/>
        <v>4837109.0950866826</v>
      </c>
      <c r="L156" s="104">
        <v>0</v>
      </c>
      <c r="M156" s="114">
        <f>IF(D156="E",'DADOS BASE PROPOSTA'!$I$42,IF(D156="EA",'DADOS BASE PROPOSTA'!$I$43,IF(D156="EC",'DADOS BASE PROPOSTA'!$I$45,IF(D156="ECA",'DADOS BASE PROPOSTA'!$I$44,0))))</f>
        <v>0</v>
      </c>
      <c r="N156" s="114">
        <f>IF(OR(D156="E",D156="EA",D156="EC",D156="ECA",D156="ECR"),L156*'DADOS BASE PROPOSTA'!$I$47,0)</f>
        <v>0</v>
      </c>
      <c r="O156" s="114">
        <f t="shared" si="79"/>
        <v>0</v>
      </c>
      <c r="R156" s="114"/>
      <c r="T156" s="104">
        <v>341.1936362850609</v>
      </c>
      <c r="U156" s="104"/>
      <c r="V156" s="104">
        <f t="shared" si="81"/>
        <v>341.1936362850609</v>
      </c>
      <c r="W156" s="109">
        <f t="shared" si="82"/>
        <v>1.9982846108076101E-3</v>
      </c>
      <c r="X156" s="114">
        <f>'DADOS BASE PROPOSTA'!$I$78*W156</f>
        <v>162796.85482864879</v>
      </c>
      <c r="Y156" s="114"/>
      <c r="Z156" s="114">
        <f t="shared" si="80"/>
        <v>162796.85482864879</v>
      </c>
      <c r="AB156" s="119">
        <v>1427</v>
      </c>
      <c r="AD156" s="42">
        <v>0.82399999999999995</v>
      </c>
      <c r="AE156" s="42">
        <f t="shared" si="83"/>
        <v>1175.848</v>
      </c>
      <c r="AF156" s="123">
        <f t="shared" si="84"/>
        <v>0.16944781348836985</v>
      </c>
      <c r="AH156" s="42">
        <f t="shared" si="85"/>
        <v>528.52142179782095</v>
      </c>
      <c r="AI156" s="114">
        <f t="shared" si="86"/>
        <v>754200.06890549045</v>
      </c>
      <c r="AK156" s="119">
        <v>0</v>
      </c>
      <c r="AL156" s="114">
        <f>IF($AK$11&gt;0,(AK156/$AK$11)*'DADOS BASE PROPOSTA'!$I$67,0)</f>
        <v>0</v>
      </c>
      <c r="AN156" s="114">
        <v>61.5</v>
      </c>
      <c r="AO156" s="114">
        <f>(AN156/$AN$11)*'DADOS BASE PROPOSTA'!$I$69</f>
        <v>36584.038198218455</v>
      </c>
      <c r="AQ156" s="114"/>
      <c r="AR156" s="114"/>
      <c r="AS156" s="114"/>
      <c r="AU156" s="114"/>
      <c r="AV156" s="114"/>
      <c r="AW156" s="114"/>
      <c r="AY156" s="114"/>
      <c r="AZ156" s="114"/>
      <c r="BA156" s="114"/>
      <c r="BB156" s="40"/>
    </row>
    <row r="157" spans="1:54" x14ac:dyDescent="0.25">
      <c r="A157" s="40"/>
      <c r="B157" s="2" t="s">
        <v>201</v>
      </c>
      <c r="C157" s="2" t="s">
        <v>213</v>
      </c>
      <c r="D157" s="41" t="s">
        <v>79</v>
      </c>
      <c r="F157" s="104">
        <v>351.00481531418637</v>
      </c>
      <c r="G157" s="109">
        <f t="shared" si="77"/>
        <v>2.840590010205166E-4</v>
      </c>
      <c r="H157" s="114">
        <f>'DADOS BASE PROPOSTA'!$I$23*G157</f>
        <v>691008.18007606862</v>
      </c>
      <c r="I157" s="114">
        <f>IF(D157="P",IF(H157&lt;'DADOS BASE PROPOSTA'!$I$32,IF('DADOS BASE PROPOSTA'!$I$32-H157&gt;'DADOS BASE PROPOSTA'!$I$33,'DADOS BASE PROPOSTA'!$I$33,'DADOS BASE PROPOSTA'!$I$32-H157),0),0)</f>
        <v>1641267.2654017243</v>
      </c>
      <c r="J157" s="114">
        <f t="shared" si="78"/>
        <v>2332275.445477793</v>
      </c>
      <c r="L157" s="104">
        <v>0</v>
      </c>
      <c r="M157" s="114">
        <f>IF(D157="E",'DADOS BASE PROPOSTA'!$I$42,IF(D157="EA",'DADOS BASE PROPOSTA'!$I$43,IF(D157="EC",'DADOS BASE PROPOSTA'!$I$45,IF(D157="ECA",'DADOS BASE PROPOSTA'!$I$44,0))))</f>
        <v>0</v>
      </c>
      <c r="N157" s="114">
        <f>IF(OR(D157="E",D157="EA",D157="EC",D157="ECA",D157="ECR"),L157*'DADOS BASE PROPOSTA'!$I$47,0)</f>
        <v>0</v>
      </c>
      <c r="O157" s="114">
        <f t="shared" si="79"/>
        <v>0</v>
      </c>
      <c r="R157" s="114"/>
      <c r="T157" s="104">
        <v>1609.80812263078</v>
      </c>
      <c r="U157" s="104"/>
      <c r="V157" s="104">
        <f t="shared" si="81"/>
        <v>1609.80812263078</v>
      </c>
      <c r="W157" s="109">
        <f t="shared" si="82"/>
        <v>9.4282379731096631E-3</v>
      </c>
      <c r="X157" s="114">
        <f>'DADOS BASE PROPOSTA'!$I$78*W157</f>
        <v>768102.54169848224</v>
      </c>
      <c r="Y157" s="114"/>
      <c r="Z157" s="114">
        <f t="shared" si="80"/>
        <v>768102.54169848224</v>
      </c>
      <c r="AB157" s="119">
        <v>1112</v>
      </c>
      <c r="AD157" s="42">
        <v>0.82399999999999995</v>
      </c>
      <c r="AE157" s="42">
        <f t="shared" si="83"/>
        <v>916.2879999999999</v>
      </c>
      <c r="AF157" s="123">
        <f t="shared" si="84"/>
        <v>0.16944781348836985</v>
      </c>
      <c r="AH157" s="42">
        <f t="shared" si="85"/>
        <v>528.52142179782095</v>
      </c>
      <c r="AI157" s="114">
        <f t="shared" si="86"/>
        <v>587715.8210391769</v>
      </c>
      <c r="AK157" s="119">
        <v>0</v>
      </c>
      <c r="AL157" s="114">
        <f>IF($AK$11&gt;0,(AK157/$AK$11)*'DADOS BASE PROPOSTA'!$I$67,0)</f>
        <v>0</v>
      </c>
      <c r="AN157" s="114">
        <v>418.125</v>
      </c>
      <c r="AO157" s="114">
        <f>(AN157/$AN$11)*'DADOS BASE PROPOSTA'!$I$69</f>
        <v>248726.84506715595</v>
      </c>
      <c r="AQ157" s="114"/>
      <c r="AR157" s="114"/>
      <c r="AS157" s="114"/>
      <c r="AU157" s="114"/>
      <c r="AV157" s="114"/>
      <c r="AW157" s="114"/>
      <c r="AY157" s="114"/>
      <c r="AZ157" s="114"/>
      <c r="BA157" s="114"/>
      <c r="BB157" s="40"/>
    </row>
    <row r="158" spans="1:54" x14ac:dyDescent="0.25">
      <c r="A158" s="40"/>
      <c r="F158" s="104"/>
      <c r="G158" s="109"/>
      <c r="H158" s="114"/>
      <c r="I158" s="114"/>
      <c r="J158" s="114"/>
      <c r="L158" s="104"/>
      <c r="M158" s="114"/>
      <c r="N158" s="114"/>
      <c r="O158" s="114"/>
      <c r="R158" s="114"/>
      <c r="T158" s="104"/>
      <c r="U158" s="104"/>
      <c r="V158" s="104"/>
      <c r="W158" s="109"/>
      <c r="X158" s="114"/>
      <c r="Y158" s="114"/>
      <c r="Z158" s="114"/>
      <c r="AB158" s="119"/>
      <c r="AF158" s="123"/>
      <c r="AI158" s="114"/>
      <c r="AK158" s="119"/>
      <c r="AL158" s="114"/>
      <c r="AN158" s="114"/>
      <c r="AO158" s="114"/>
      <c r="AQ158" s="114"/>
      <c r="AR158" s="114"/>
      <c r="AS158" s="114"/>
      <c r="AU158" s="114"/>
      <c r="AV158" s="114"/>
      <c r="AW158" s="114"/>
      <c r="AY158" s="114"/>
      <c r="AZ158" s="114"/>
      <c r="BA158" s="114"/>
      <c r="BB158" s="40"/>
    </row>
    <row r="159" spans="1:54" x14ac:dyDescent="0.25">
      <c r="A159" s="40"/>
      <c r="B159" s="98" t="s">
        <v>214</v>
      </c>
      <c r="C159" s="98" t="s">
        <v>215</v>
      </c>
      <c r="D159" s="98" t="s">
        <v>74</v>
      </c>
      <c r="E159" s="98"/>
      <c r="F159" s="105">
        <f>SUM(F160:F181)</f>
        <v>45984.356893339987</v>
      </c>
      <c r="G159" s="110">
        <f>SUM(G160:G181)</f>
        <v>3.7213935284622662E-2</v>
      </c>
      <c r="H159" s="115">
        <f>SUM(H160:H181)</f>
        <v>90527438.321302786</v>
      </c>
      <c r="I159" s="115">
        <f>SUM(I160:I181)</f>
        <v>1905464.0661468348</v>
      </c>
      <c r="J159" s="115">
        <f>SUM(J160:J181)</f>
        <v>92432902.387449622</v>
      </c>
      <c r="K159" s="99"/>
      <c r="L159" s="105">
        <f>SUM(L160:L181)</f>
        <v>1994.7787371006038</v>
      </c>
      <c r="M159" s="115">
        <f>SUM(M160:M181)</f>
        <v>7530314.1576650366</v>
      </c>
      <c r="N159" s="115">
        <f>SUM(N160:N181)</f>
        <v>1384827.0787859289</v>
      </c>
      <c r="O159" s="115">
        <f>SUM(O160:O181)</f>
        <v>8915141.2364509664</v>
      </c>
      <c r="P159" s="99"/>
      <c r="Q159" s="100"/>
      <c r="R159" s="115">
        <f>SUM(R160:R181)</f>
        <v>7876516.4273697771</v>
      </c>
      <c r="S159" s="99"/>
      <c r="T159" s="105">
        <f t="shared" ref="T159:Z159" si="87">SUM(T160:T182)</f>
        <v>2368.893925640682</v>
      </c>
      <c r="U159" s="105">
        <f t="shared" si="87"/>
        <v>40.342700000000001</v>
      </c>
      <c r="V159" s="105">
        <f t="shared" si="87"/>
        <v>2497.9905656406818</v>
      </c>
      <c r="W159" s="110">
        <f t="shared" si="87"/>
        <v>1.4630097324241718E-2</v>
      </c>
      <c r="X159" s="115">
        <f t="shared" si="87"/>
        <v>1191889.1920310594</v>
      </c>
      <c r="Y159" s="115">
        <f t="shared" si="87"/>
        <v>220781.30714634148</v>
      </c>
      <c r="Z159" s="115">
        <f t="shared" si="87"/>
        <v>1412670.4991774007</v>
      </c>
      <c r="AA159" s="99"/>
      <c r="AB159" s="120">
        <f>SUM(AB160:AB182)</f>
        <v>24148.5</v>
      </c>
      <c r="AC159" s="99"/>
      <c r="AD159" s="99"/>
      <c r="AE159" s="99"/>
      <c r="AF159" s="124"/>
      <c r="AG159" s="99"/>
      <c r="AH159" s="99"/>
      <c r="AI159" s="115">
        <f>SUM(AI160:AI182)</f>
        <v>14682183.738676341</v>
      </c>
      <c r="AJ159" s="99"/>
      <c r="AK159" s="120">
        <f>SUM(AK160:AK182)</f>
        <v>428</v>
      </c>
      <c r="AL159" s="115">
        <f>SUM(AL160:AL182)</f>
        <v>2752133.7723348788</v>
      </c>
      <c r="AM159" s="99"/>
      <c r="AN159" s="115">
        <f>SUM(AN160:AN182)</f>
        <v>941.5</v>
      </c>
      <c r="AO159" s="115">
        <f>SUM(AO160:AO182)</f>
        <v>560062.95875809225</v>
      </c>
      <c r="AP159" s="99"/>
      <c r="AQ159" s="115"/>
      <c r="AR159" s="115"/>
      <c r="AS159" s="115">
        <f>SUM(AS160:AS181)</f>
        <v>892690.35218855191</v>
      </c>
      <c r="AT159" s="98"/>
      <c r="AU159" s="115"/>
      <c r="AV159" s="115"/>
      <c r="AW159" s="115">
        <f>SUM(AW160:AW181)</f>
        <v>892690.35218855191</v>
      </c>
      <c r="AX159" s="98"/>
      <c r="AY159" s="115"/>
      <c r="AZ159" s="115"/>
      <c r="BA159" s="115">
        <f>SUM(BA160:BA181)</f>
        <v>892690.35218855191</v>
      </c>
      <c r="BB159" s="40"/>
    </row>
    <row r="160" spans="1:54" x14ac:dyDescent="0.25">
      <c r="A160" s="40"/>
      <c r="B160" s="2" t="s">
        <v>214</v>
      </c>
      <c r="C160" s="2" t="s">
        <v>34</v>
      </c>
      <c r="D160" s="41" t="s">
        <v>75</v>
      </c>
      <c r="F160" s="104">
        <v>0</v>
      </c>
      <c r="G160" s="109">
        <f>F160/$F$11</f>
        <v>0</v>
      </c>
      <c r="H160" s="114">
        <f>'DADOS BASE PROPOSTA'!$I$23*G160</f>
        <v>0</v>
      </c>
      <c r="I160" s="114">
        <f>IF(D160="P",IF(H160&lt;'DADOS BASE PROPOSTA'!$I$32,IF('DADOS BASE PROPOSTA'!$I$32-H160&gt;'DADOS BASE PROPOSTA'!$I$33,'DADOS BASE PROPOSTA'!$I$33,'DADOS BASE PROPOSTA'!$I$32-H160),0),0)</f>
        <v>0</v>
      </c>
      <c r="J160" s="114">
        <f t="shared" ref="J160:J182" si="88">H160+I160</f>
        <v>0</v>
      </c>
      <c r="L160" s="104"/>
      <c r="M160" s="114">
        <f>IF(D160="E",'DADOS BASE PROPOSTA'!$I$42,IF(D160="EA",'DADOS BASE PROPOSTA'!$I$43,IF(D160="EC",'DADOS BASE PROPOSTA'!$I$45,IF(D160="ECA",'DADOS BASE PROPOSTA'!$I$44,0))))</f>
        <v>0</v>
      </c>
      <c r="N160" s="114">
        <f>IF(OR(D160="E",D160="EA",D160="EC",D160="ECA"),L160*'DADOS BASE PROPOSTA'!$I$47,0)</f>
        <v>0</v>
      </c>
      <c r="O160" s="114">
        <f t="shared" ref="O160:O182" si="89">M160+N160</f>
        <v>0</v>
      </c>
      <c r="Q160" s="68">
        <v>21</v>
      </c>
      <c r="R160" s="114">
        <f>IF(D160="R",('DADOS BASE PROPOSTA'!$I$53+('DADOS BASE PROPOSTA'!$I$54*Q160)),0)</f>
        <v>7876516.4273697771</v>
      </c>
      <c r="T160" s="104"/>
      <c r="U160" s="104"/>
      <c r="V160" s="104"/>
      <c r="W160" s="109"/>
      <c r="X160" s="114"/>
      <c r="Y160" s="114">
        <f>'DADOS BASE PROPOSTA'!$I$77/41</f>
        <v>220781.30714634148</v>
      </c>
      <c r="Z160" s="114">
        <f t="shared" ref="Z160:Z182" si="90">X160+Y160</f>
        <v>220781.30714634148</v>
      </c>
      <c r="AB160" s="119"/>
      <c r="AF160" s="123"/>
      <c r="AI160" s="114"/>
      <c r="AK160" s="119"/>
      <c r="AL160" s="114"/>
      <c r="AN160" s="114"/>
      <c r="AO160" s="114"/>
      <c r="AQ160" s="114">
        <f>'DADOS BASE PROPOSTA'!$I$85/41</f>
        <v>368759.61378749995</v>
      </c>
      <c r="AR160" s="114">
        <f>'DADOS BASE PROPOSTA'!$I$86*(Q160/$Q$11)</f>
        <v>523930.73840105196</v>
      </c>
      <c r="AS160" s="114">
        <f>AQ160+AR160</f>
        <v>892690.35218855191</v>
      </c>
      <c r="AU160" s="114">
        <f>'DADOS BASE PROPOSTA'!$I$89/41</f>
        <v>368759.61378749995</v>
      </c>
      <c r="AV160" s="114">
        <f>'DADOS BASE PROPOSTA'!$I$90*(Q160/$Q$11)</f>
        <v>523930.73840105196</v>
      </c>
      <c r="AW160" s="114">
        <f>AU160+AV160</f>
        <v>892690.35218855191</v>
      </c>
      <c r="AY160" s="114">
        <f>'DADOS BASE PROPOSTA'!$I$93/41</f>
        <v>368759.61378749995</v>
      </c>
      <c r="AZ160" s="114">
        <f>'DADOS BASE PROPOSTA'!$I$94*(Q160/$Q$11)</f>
        <v>523930.73840105196</v>
      </c>
      <c r="BA160" s="114">
        <f>AY160+AZ160</f>
        <v>892690.35218855191</v>
      </c>
      <c r="BB160" s="40"/>
    </row>
    <row r="161" spans="1:54" x14ac:dyDescent="0.25">
      <c r="A161" s="40"/>
      <c r="B161" s="2" t="s">
        <v>214</v>
      </c>
      <c r="C161" s="2" t="s">
        <v>216</v>
      </c>
      <c r="D161" s="41" t="s">
        <v>79</v>
      </c>
      <c r="F161" s="104">
        <v>4400.1630364708599</v>
      </c>
      <c r="G161" s="109">
        <f>F161/$F$11</f>
        <v>3.5609366650668811E-3</v>
      </c>
      <c r="H161" s="114">
        <f>'DADOS BASE PROPOSTA'!$I$23*G161</f>
        <v>8662412.9334183205</v>
      </c>
      <c r="I161" s="114">
        <f>IF(D161="P",IF(H161&lt;'DADOS BASE PROPOSTA'!$I$32,IF('DADOS BASE PROPOSTA'!$I$32-H161&gt;'DADOS BASE PROPOSTA'!$I$33,'DADOS BASE PROPOSTA'!$I$33,'DADOS BASE PROPOSTA'!$I$32-H161),0),0)</f>
        <v>0</v>
      </c>
      <c r="J161" s="114">
        <f t="shared" si="88"/>
        <v>8662412.9334183205</v>
      </c>
      <c r="L161" s="104">
        <v>0</v>
      </c>
      <c r="M161" s="114">
        <f>IF(D161="E",'DADOS BASE PROPOSTA'!$I$42,IF(D161="EA",'DADOS BASE PROPOSTA'!$I$43,IF(D161="EC",'DADOS BASE PROPOSTA'!$I$45,IF(D161="ECA",'DADOS BASE PROPOSTA'!$I$44,0))))</f>
        <v>0</v>
      </c>
      <c r="N161" s="114">
        <f>IF(OR(D161="E",D161="EA",D161="EC",D161="ECA",D161="ECR"),L161*'DADOS BASE PROPOSTA'!$I$47,0)</f>
        <v>0</v>
      </c>
      <c r="O161" s="114">
        <f t="shared" si="89"/>
        <v>0</v>
      </c>
      <c r="R161" s="114"/>
      <c r="T161" s="104">
        <v>0</v>
      </c>
      <c r="U161" s="104"/>
      <c r="V161" s="104">
        <f t="shared" ref="V161:V182" si="91">T161+U161*3.2</f>
        <v>0</v>
      </c>
      <c r="W161" s="109">
        <f t="shared" ref="W161:W182" si="92">V161/$V$11</f>
        <v>0</v>
      </c>
      <c r="X161" s="114">
        <f>'DADOS BASE PROPOSTA'!$I$78*W161</f>
        <v>0</v>
      </c>
      <c r="Y161" s="114"/>
      <c r="Z161" s="114">
        <f t="shared" si="90"/>
        <v>0</v>
      </c>
      <c r="AB161" s="119">
        <v>1191</v>
      </c>
      <c r="AD161" s="42">
        <v>0.72099999999999997</v>
      </c>
      <c r="AE161" s="42">
        <f t="shared" ref="AE161:AE182" si="93">AB161*AD161</f>
        <v>858.71100000000001</v>
      </c>
      <c r="AF161" s="123">
        <f t="shared" ref="AF161:AF182" si="94">(AD161-$AE$12)*$AF$12</f>
        <v>-1.0802186511630119E-2</v>
      </c>
      <c r="AH161" s="42">
        <f t="shared" ref="AH161:AH182" si="95">$AH$11-(AF161*$AH$11)</f>
        <v>643.22340901331449</v>
      </c>
      <c r="AI161" s="114">
        <f t="shared" ref="AI161:AI182" si="96">AB161*AH161</f>
        <v>766079.08013485756</v>
      </c>
      <c r="AK161" s="119">
        <v>100</v>
      </c>
      <c r="AL161" s="114">
        <f>IF($AK$11&gt;0,(AK161/$AK$11)*'DADOS BASE PROPOSTA'!$I$67,0)</f>
        <v>643021.90942403709</v>
      </c>
      <c r="AN161" s="114">
        <v>0</v>
      </c>
      <c r="AO161" s="114">
        <f>(AN161/$AN$11)*'DADOS BASE PROPOSTA'!$I$69</f>
        <v>0</v>
      </c>
      <c r="AQ161" s="114"/>
      <c r="AR161" s="114"/>
      <c r="AS161" s="114"/>
      <c r="AU161" s="114"/>
      <c r="AV161" s="114"/>
      <c r="AW161" s="114"/>
      <c r="AY161" s="114"/>
      <c r="AZ161" s="114"/>
      <c r="BA161" s="114"/>
      <c r="BB161" s="40"/>
    </row>
    <row r="162" spans="1:54" x14ac:dyDescent="0.25">
      <c r="A162" s="40"/>
      <c r="B162" s="2" t="s">
        <v>214</v>
      </c>
      <c r="C162" s="2" t="s">
        <v>217</v>
      </c>
      <c r="D162" s="41" t="s">
        <v>79</v>
      </c>
      <c r="F162" s="104">
        <v>2013.6208196949331</v>
      </c>
      <c r="G162" s="109">
        <f>F162/$F$11</f>
        <v>1.629570574308696E-3</v>
      </c>
      <c r="H162" s="114">
        <f>'DADOS BASE PROPOSTA'!$I$23*G162</f>
        <v>3964129.257700359</v>
      </c>
      <c r="I162" s="114">
        <f>IF(D162="P",IF(H162&lt;'DADOS BASE PROPOSTA'!$I$32,IF('DADOS BASE PROPOSTA'!$I$32-H162&gt;'DADOS BASE PROPOSTA'!$I$33,'DADOS BASE PROPOSTA'!$I$33,'DADOS BASE PROPOSTA'!$I$32-H162),0),0)</f>
        <v>0</v>
      </c>
      <c r="J162" s="114">
        <f t="shared" si="88"/>
        <v>3964129.257700359</v>
      </c>
      <c r="L162" s="104">
        <v>0</v>
      </c>
      <c r="M162" s="114">
        <f>IF(D162="E",'DADOS BASE PROPOSTA'!$I$42,IF(D162="EA",'DADOS BASE PROPOSTA'!$I$43,IF(D162="EC",'DADOS BASE PROPOSTA'!$I$45,IF(D162="ECA",'DADOS BASE PROPOSTA'!$I$44,0))))</f>
        <v>0</v>
      </c>
      <c r="N162" s="114">
        <f>IF(OR(D162="E",D162="EA",D162="EC",D162="ECA",D162="ECR"),L162*'DADOS BASE PROPOSTA'!$I$47,0)</f>
        <v>0</v>
      </c>
      <c r="O162" s="114">
        <f t="shared" si="89"/>
        <v>0</v>
      </c>
      <c r="R162" s="114"/>
      <c r="T162" s="104">
        <v>0</v>
      </c>
      <c r="U162" s="104"/>
      <c r="V162" s="104">
        <f t="shared" si="91"/>
        <v>0</v>
      </c>
      <c r="W162" s="109">
        <f t="shared" si="92"/>
        <v>0</v>
      </c>
      <c r="X162" s="114">
        <f>'DADOS BASE PROPOSTA'!$I$78*W162</f>
        <v>0</v>
      </c>
      <c r="Y162" s="114"/>
      <c r="Z162" s="114">
        <f t="shared" si="90"/>
        <v>0</v>
      </c>
      <c r="AB162" s="119">
        <v>1039.5</v>
      </c>
      <c r="AD162" s="42">
        <v>0.752</v>
      </c>
      <c r="AE162" s="42">
        <f t="shared" si="93"/>
        <v>781.70399999999995</v>
      </c>
      <c r="AF162" s="123">
        <f t="shared" si="94"/>
        <v>4.344781348836993E-2</v>
      </c>
      <c r="AH162" s="42">
        <f t="shared" si="95"/>
        <v>608.70145169602995</v>
      </c>
      <c r="AI162" s="114">
        <f t="shared" si="96"/>
        <v>632745.15903802309</v>
      </c>
      <c r="AK162" s="119">
        <v>0</v>
      </c>
      <c r="AL162" s="114">
        <f>IF($AK$11&gt;0,(AK162/$AK$11)*'DADOS BASE PROPOSTA'!$I$67,0)</f>
        <v>0</v>
      </c>
      <c r="AN162" s="114">
        <v>0</v>
      </c>
      <c r="AO162" s="114">
        <f>(AN162/$AN$11)*'DADOS BASE PROPOSTA'!$I$69</f>
        <v>0</v>
      </c>
      <c r="AQ162" s="114"/>
      <c r="AR162" s="114"/>
      <c r="AS162" s="114"/>
      <c r="AU162" s="114"/>
      <c r="AV162" s="114"/>
      <c r="AW162" s="114"/>
      <c r="AY162" s="114"/>
      <c r="AZ162" s="114"/>
      <c r="BA162" s="114"/>
      <c r="BB162" s="40"/>
    </row>
    <row r="163" spans="1:54" x14ac:dyDescent="0.25">
      <c r="A163" s="40"/>
      <c r="B163" s="2" t="s">
        <v>214</v>
      </c>
      <c r="C163" s="2" t="s">
        <v>218</v>
      </c>
      <c r="D163" s="41" t="s">
        <v>77</v>
      </c>
      <c r="F163" s="104">
        <v>0</v>
      </c>
      <c r="G163" s="109">
        <f>F163/$F$11</f>
        <v>0</v>
      </c>
      <c r="H163" s="114">
        <f>'DADOS BASE PROPOSTA'!$I$23*G163</f>
        <v>0</v>
      </c>
      <c r="I163" s="114">
        <f>IF(D163="P",IF(H163&lt;'DADOS BASE PROPOSTA'!$I$32,IF('DADOS BASE PROPOSTA'!$I$32-H163&gt;'DADOS BASE PROPOSTA'!$I$33,'DADOS BASE PROPOSTA'!$I$33,'DADOS BASE PROPOSTA'!$I$32-H163),0),0)</f>
        <v>0</v>
      </c>
      <c r="J163" s="114">
        <f t="shared" si="88"/>
        <v>0</v>
      </c>
      <c r="L163" s="104">
        <v>321.30703764569978</v>
      </c>
      <c r="M163" s="114">
        <f>IF(D163="E",'DADOS BASE PROPOSTA'!$I$42,IF(D163="EA",'DADOS BASE PROPOSTA'!$I$43,IF(D163="EC",'DADOS BASE PROPOSTA'!$I$45,IF(D163="ECA",'DADOS BASE PROPOSTA'!$I$44,0))))</f>
        <v>1034548.8434370452</v>
      </c>
      <c r="N163" s="114">
        <f>IF(OR(D163="E",D163="EA",D163="EC",D163="ECA",D163="ECR"),L163*'DADOS BASE PROPOSTA'!$I$47,0)</f>
        <v>223059.66975715474</v>
      </c>
      <c r="O163" s="114">
        <f t="shared" si="89"/>
        <v>1257608.5131941999</v>
      </c>
      <c r="R163" s="114"/>
      <c r="T163" s="104">
        <v>0</v>
      </c>
      <c r="U163" s="104"/>
      <c r="V163" s="104">
        <f t="shared" si="91"/>
        <v>0</v>
      </c>
      <c r="W163" s="109">
        <f t="shared" si="92"/>
        <v>0</v>
      </c>
      <c r="X163" s="114">
        <f>'DADOS BASE PROPOSTA'!$I$78*W163</f>
        <v>0</v>
      </c>
      <c r="Y163" s="114"/>
      <c r="Z163" s="114">
        <f t="shared" si="90"/>
        <v>0</v>
      </c>
      <c r="AB163" s="119">
        <v>186.5</v>
      </c>
      <c r="AD163" s="42">
        <v>0.68600000000000005</v>
      </c>
      <c r="AE163" s="42">
        <f t="shared" si="93"/>
        <v>127.93900000000001</v>
      </c>
      <c r="AF163" s="123">
        <f t="shared" si="94"/>
        <v>-7.2052186511629979E-2</v>
      </c>
      <c r="AH163" s="42">
        <f t="shared" si="95"/>
        <v>682.19981243605491</v>
      </c>
      <c r="AI163" s="114">
        <f t="shared" si="96"/>
        <v>127230.26501932424</v>
      </c>
      <c r="AK163" s="119">
        <v>0</v>
      </c>
      <c r="AL163" s="114">
        <f>IF($AK$11&gt;0,(AK163/$AK$11)*'DADOS BASE PROPOSTA'!$I$67,0)</f>
        <v>0</v>
      </c>
      <c r="AN163" s="114">
        <v>0</v>
      </c>
      <c r="AO163" s="114">
        <f>(AN163/$AN$11)*'DADOS BASE PROPOSTA'!$I$69</f>
        <v>0</v>
      </c>
      <c r="AQ163" s="114"/>
      <c r="AR163" s="114"/>
      <c r="AS163" s="114"/>
      <c r="AU163" s="114"/>
      <c r="AV163" s="114"/>
      <c r="AW163" s="114"/>
      <c r="AY163" s="114"/>
      <c r="AZ163" s="114"/>
      <c r="BA163" s="114"/>
      <c r="BB163" s="40"/>
    </row>
    <row r="164" spans="1:54" x14ac:dyDescent="0.25">
      <c r="A164" s="40"/>
      <c r="B164" s="2" t="s">
        <v>214</v>
      </c>
      <c r="C164" s="2" t="s">
        <v>219</v>
      </c>
      <c r="D164" s="41" t="s">
        <v>126</v>
      </c>
      <c r="F164" s="104">
        <v>0</v>
      </c>
      <c r="G164" s="109">
        <f>F13/$F$11</f>
        <v>0</v>
      </c>
      <c r="H164" s="114">
        <f>'DADOS BASE PROPOSTA'!$I$23*G164</f>
        <v>0</v>
      </c>
      <c r="I164" s="114">
        <f>IF(D164="P",IF(H164&lt;'DADOS BASE PROPOSTA'!$I$32,IF('DADOS BASE PROPOSTA'!$I$32-H164&gt;'DADOS BASE PROPOSTA'!$I$33,'DADOS BASE PROPOSTA'!$I$33,'DADOS BASE PROPOSTA'!$I$32-H164),0),0)</f>
        <v>0</v>
      </c>
      <c r="J164" s="114">
        <f t="shared" si="88"/>
        <v>0</v>
      </c>
      <c r="L164" s="104">
        <v>80.44003147319026</v>
      </c>
      <c r="M164" s="114">
        <f>IF(D164="E",'DADOS BASE PROPOSTA'!$I$42,IF(D164="EA",'DADOS BASE PROPOSTA'!$I$43,IF(D164="EC",'DADOS BASE PROPOSTA'!$I$45,IF(D164="ECA",'DADOS BASE PROPOSTA'!$I$44,0))))</f>
        <v>2204148.9524002317</v>
      </c>
      <c r="N164" s="114">
        <f>IF(OR(D164="E",D164="EA",D164="EC",D164="ECA",D164="ECR"),L164*'DADOS BASE PROPOSTA'!$I$47,0)</f>
        <v>55843.55383914851</v>
      </c>
      <c r="O164" s="114">
        <f t="shared" si="89"/>
        <v>2259992.5062393802</v>
      </c>
      <c r="R164" s="114"/>
      <c r="T164" s="104">
        <v>0</v>
      </c>
      <c r="U164" s="104"/>
      <c r="V164" s="104">
        <f t="shared" si="91"/>
        <v>0</v>
      </c>
      <c r="W164" s="109">
        <f t="shared" si="92"/>
        <v>0</v>
      </c>
      <c r="X164" s="114">
        <f>'DADOS BASE PROPOSTA'!$I$78*W164</f>
        <v>0</v>
      </c>
      <c r="Y164" s="114"/>
      <c r="Z164" s="114">
        <f t="shared" si="90"/>
        <v>0</v>
      </c>
      <c r="AB164" s="119">
        <v>267.5</v>
      </c>
      <c r="AD164" s="42">
        <v>0.68300000000000005</v>
      </c>
      <c r="AE164" s="42">
        <f t="shared" si="93"/>
        <v>182.70250000000001</v>
      </c>
      <c r="AF164" s="123">
        <f t="shared" si="94"/>
        <v>-7.7302186511629983E-2</v>
      </c>
      <c r="AH164" s="42">
        <f t="shared" si="95"/>
        <v>685.54064701514699</v>
      </c>
      <c r="AI164" s="114">
        <f t="shared" si="96"/>
        <v>183382.12307655183</v>
      </c>
      <c r="AK164" s="119">
        <v>0</v>
      </c>
      <c r="AL164" s="114">
        <f>IF($AK$11&gt;0,(AK164/$AK$11)*'DADOS BASE PROPOSTA'!$I$67,0)</f>
        <v>0</v>
      </c>
      <c r="AN164" s="114">
        <v>0</v>
      </c>
      <c r="AO164" s="114">
        <f>(AN164/$AN$11)*'DADOS BASE PROPOSTA'!$I$69</f>
        <v>0</v>
      </c>
      <c r="AQ164" s="114"/>
      <c r="AR164" s="114"/>
      <c r="AS164" s="114"/>
      <c r="AU164" s="114"/>
      <c r="AV164" s="114"/>
      <c r="AW164" s="114"/>
      <c r="AY164" s="114"/>
      <c r="AZ164" s="114"/>
      <c r="BA164" s="114"/>
      <c r="BB164" s="40"/>
    </row>
    <row r="165" spans="1:54" x14ac:dyDescent="0.25">
      <c r="A165" s="40"/>
      <c r="B165" s="2" t="s">
        <v>214</v>
      </c>
      <c r="C165" s="2" t="s">
        <v>220</v>
      </c>
      <c r="D165" s="41" t="s">
        <v>79</v>
      </c>
      <c r="F165" s="104">
        <v>2443.665315960005</v>
      </c>
      <c r="G165" s="109">
        <f t="shared" ref="G165:G172" si="97">F165/$F$11</f>
        <v>1.977594318353584E-3</v>
      </c>
      <c r="H165" s="114">
        <f>'DADOS BASE PROPOSTA'!$I$23*G165</f>
        <v>4810739.4799842425</v>
      </c>
      <c r="I165" s="114">
        <f>IF(D165="P",IF(H165&lt;'DADOS BASE PROPOSTA'!$I$32,IF('DADOS BASE PROPOSTA'!$I$32-H165&gt;'DADOS BASE PROPOSTA'!$I$33,'DADOS BASE PROPOSTA'!$I$33,'DADOS BASE PROPOSTA'!$I$32-H165),0),0)</f>
        <v>0</v>
      </c>
      <c r="J165" s="114">
        <f t="shared" si="88"/>
        <v>4810739.4799842425</v>
      </c>
      <c r="L165" s="104">
        <v>0</v>
      </c>
      <c r="M165" s="114">
        <f>IF(D165="E",'DADOS BASE PROPOSTA'!$I$42,IF(D165="EA",'DADOS BASE PROPOSTA'!$I$43,IF(D165="EC",'DADOS BASE PROPOSTA'!$I$45,IF(D165="ECA",'DADOS BASE PROPOSTA'!$I$44,0))))</f>
        <v>0</v>
      </c>
      <c r="N165" s="114">
        <f>IF(OR(D165="E",D165="EA",D165="EC",D165="ECA",D165="ECR"),L165*'DADOS BASE PROPOSTA'!$I$47,0)</f>
        <v>0</v>
      </c>
      <c r="O165" s="114">
        <f t="shared" si="89"/>
        <v>0</v>
      </c>
      <c r="R165" s="114"/>
      <c r="T165" s="104">
        <v>133.99743515112581</v>
      </c>
      <c r="U165" s="104"/>
      <c r="V165" s="104">
        <f t="shared" si="91"/>
        <v>133.99743515112581</v>
      </c>
      <c r="W165" s="109">
        <f t="shared" si="92"/>
        <v>7.8478899977628186E-4</v>
      </c>
      <c r="X165" s="114">
        <f>'DADOS BASE PROPOSTA'!$I$78*W165</f>
        <v>63935.427504525964</v>
      </c>
      <c r="Y165" s="114"/>
      <c r="Z165" s="114">
        <f t="shared" si="90"/>
        <v>63935.427504525964</v>
      </c>
      <c r="AB165" s="119">
        <v>1300</v>
      </c>
      <c r="AD165" s="42">
        <v>0.746</v>
      </c>
      <c r="AE165" s="42">
        <f t="shared" si="93"/>
        <v>969.8</v>
      </c>
      <c r="AF165" s="123">
        <f t="shared" si="94"/>
        <v>3.294781348836992E-2</v>
      </c>
      <c r="AH165" s="42">
        <f t="shared" si="95"/>
        <v>615.3831208542141</v>
      </c>
      <c r="AI165" s="114">
        <f t="shared" si="96"/>
        <v>799998.05711047829</v>
      </c>
      <c r="AK165" s="119">
        <v>0</v>
      </c>
      <c r="AL165" s="114">
        <f>IF($AK$11&gt;0,(AK165/$AK$11)*'DADOS BASE PROPOSTA'!$I$67,0)</f>
        <v>0</v>
      </c>
      <c r="AN165" s="114">
        <v>25.375</v>
      </c>
      <c r="AO165" s="114">
        <f>(AN165/$AN$11)*'DADOS BASE PROPOSTA'!$I$69</f>
        <v>15094.633646825907</v>
      </c>
      <c r="AQ165" s="114"/>
      <c r="AR165" s="114"/>
      <c r="AS165" s="114"/>
      <c r="AU165" s="114"/>
      <c r="AV165" s="114"/>
      <c r="AW165" s="114"/>
      <c r="AY165" s="114"/>
      <c r="AZ165" s="114"/>
      <c r="BA165" s="114"/>
      <c r="BB165" s="40"/>
    </row>
    <row r="166" spans="1:54" x14ac:dyDescent="0.25">
      <c r="A166" s="40"/>
      <c r="B166" s="2" t="s">
        <v>214</v>
      </c>
      <c r="C166" s="2" t="s">
        <v>221</v>
      </c>
      <c r="D166" s="41" t="s">
        <v>79</v>
      </c>
      <c r="F166" s="104">
        <v>2653.7291111526888</v>
      </c>
      <c r="G166" s="109">
        <f t="shared" si="97"/>
        <v>2.1475934443188527E-3</v>
      </c>
      <c r="H166" s="114">
        <f>'DADOS BASE PROPOSTA'!$I$23*G166</f>
        <v>5224283.0967179304</v>
      </c>
      <c r="I166" s="114">
        <f>IF(D166="P",IF(H166&lt;'DADOS BASE PROPOSTA'!$I$32,IF('DADOS BASE PROPOSTA'!$I$32-H166&gt;'DADOS BASE PROPOSTA'!$I$33,'DADOS BASE PROPOSTA'!$I$33,'DADOS BASE PROPOSTA'!$I$32-H166),0),0)</f>
        <v>0</v>
      </c>
      <c r="J166" s="114">
        <f t="shared" si="88"/>
        <v>5224283.0967179304</v>
      </c>
      <c r="L166" s="104">
        <v>0</v>
      </c>
      <c r="M166" s="114">
        <f>IF(D166="E",'DADOS BASE PROPOSTA'!$I$42,IF(D166="EA",'DADOS BASE PROPOSTA'!$I$43,IF(D166="EC",'DADOS BASE PROPOSTA'!$I$45,IF(D166="ECA",'DADOS BASE PROPOSTA'!$I$44,0))))</f>
        <v>0</v>
      </c>
      <c r="N166" s="114">
        <f>IF(OR(D166="E",D166="EA",D166="EC",D166="ECA",D166="ECR"),L166*'DADOS BASE PROPOSTA'!$I$47,0)</f>
        <v>0</v>
      </c>
      <c r="O166" s="114">
        <f t="shared" si="89"/>
        <v>0</v>
      </c>
      <c r="R166" s="114"/>
      <c r="T166" s="104">
        <v>0</v>
      </c>
      <c r="U166" s="104"/>
      <c r="V166" s="104">
        <f t="shared" si="91"/>
        <v>0</v>
      </c>
      <c r="W166" s="109">
        <f t="shared" si="92"/>
        <v>0</v>
      </c>
      <c r="X166" s="114">
        <f>'DADOS BASE PROPOSTA'!$I$78*W166</f>
        <v>0</v>
      </c>
      <c r="Y166" s="114"/>
      <c r="Z166" s="114">
        <f t="shared" si="90"/>
        <v>0</v>
      </c>
      <c r="AB166" s="119">
        <v>2160.5</v>
      </c>
      <c r="AD166" s="42">
        <v>0.71799999999999997</v>
      </c>
      <c r="AE166" s="42">
        <f t="shared" si="93"/>
        <v>1551.239</v>
      </c>
      <c r="AF166" s="123">
        <f t="shared" si="94"/>
        <v>-1.6052186511630123E-2</v>
      </c>
      <c r="AH166" s="42">
        <f t="shared" si="95"/>
        <v>646.56424359240657</v>
      </c>
      <c r="AI166" s="114">
        <f t="shared" si="96"/>
        <v>1396902.0482813944</v>
      </c>
      <c r="AK166" s="119">
        <v>0</v>
      </c>
      <c r="AL166" s="114">
        <f>IF($AK$11&gt;0,(AK166/$AK$11)*'DADOS BASE PROPOSTA'!$I$67,0)</f>
        <v>0</v>
      </c>
      <c r="AN166" s="114">
        <v>0</v>
      </c>
      <c r="AO166" s="114">
        <f>(AN166/$AN$11)*'DADOS BASE PROPOSTA'!$I$69</f>
        <v>0</v>
      </c>
      <c r="AQ166" s="114"/>
      <c r="AR166" s="114"/>
      <c r="AS166" s="114"/>
      <c r="AU166" s="114"/>
      <c r="AV166" s="114"/>
      <c r="AW166" s="114"/>
      <c r="AY166" s="114"/>
      <c r="AZ166" s="114"/>
      <c r="BA166" s="114"/>
      <c r="BB166" s="40"/>
    </row>
    <row r="167" spans="1:54" x14ac:dyDescent="0.25">
      <c r="A167" s="40"/>
      <c r="B167" s="2" t="s">
        <v>214</v>
      </c>
      <c r="C167" s="2" t="s">
        <v>222</v>
      </c>
      <c r="D167" s="41" t="s">
        <v>83</v>
      </c>
      <c r="F167" s="104">
        <v>0</v>
      </c>
      <c r="G167" s="109">
        <f t="shared" si="97"/>
        <v>0</v>
      </c>
      <c r="H167" s="114">
        <f>'DADOS BASE PROPOSTA'!$I$23*G167</f>
        <v>0</v>
      </c>
      <c r="I167" s="114">
        <f>IF(D167="P",IF(H167&lt;'DADOS BASE PROPOSTA'!$I$32,IF('DADOS BASE PROPOSTA'!$I$32-H167&gt;'DADOS BASE PROPOSTA'!$I$33,'DADOS BASE PROPOSTA'!$I$33,'DADOS BASE PROPOSTA'!$I$32-H167),0),0)</f>
        <v>0</v>
      </c>
      <c r="J167" s="114">
        <f t="shared" si="88"/>
        <v>0</v>
      </c>
      <c r="L167" s="104">
        <v>538.11873425678186</v>
      </c>
      <c r="M167" s="114">
        <f>IF(D167="E",'DADOS BASE PROPOSTA'!$I$42,IF(D167="EA",'DADOS BASE PROPOSTA'!$I$43,IF(D167="EC",'DADOS BASE PROPOSTA'!$I$45,IF(D167="ECA",'DADOS BASE PROPOSTA'!$I$44,0))))</f>
        <v>2087467.4094275283</v>
      </c>
      <c r="N167" s="114">
        <f>IF(OR(D167="E",D167="EA",D167="EC",D167="ECA",D167="ECR"),L167*'DADOS BASE PROPOSTA'!$I$47,0)</f>
        <v>373575.96656757302</v>
      </c>
      <c r="O167" s="114">
        <f t="shared" si="89"/>
        <v>2461043.3759951014</v>
      </c>
      <c r="R167" s="114"/>
      <c r="T167" s="104">
        <v>0</v>
      </c>
      <c r="U167" s="104"/>
      <c r="V167" s="104">
        <f t="shared" si="91"/>
        <v>0</v>
      </c>
      <c r="W167" s="109">
        <f t="shared" si="92"/>
        <v>0</v>
      </c>
      <c r="X167" s="114">
        <f>'DADOS BASE PROPOSTA'!$I$78*W167</f>
        <v>0</v>
      </c>
      <c r="Y167" s="114"/>
      <c r="Z167" s="114">
        <f t="shared" si="90"/>
        <v>0</v>
      </c>
      <c r="AB167" s="119">
        <v>273</v>
      </c>
      <c r="AD167" s="42">
        <v>0.67100000000000004</v>
      </c>
      <c r="AE167" s="42">
        <f t="shared" si="93"/>
        <v>183.18300000000002</v>
      </c>
      <c r="AF167" s="123">
        <f t="shared" si="94"/>
        <v>-9.8302186511630002E-2</v>
      </c>
      <c r="AH167" s="42">
        <f t="shared" si="95"/>
        <v>698.90398533151517</v>
      </c>
      <c r="AI167" s="114">
        <f t="shared" si="96"/>
        <v>190800.78799550363</v>
      </c>
      <c r="AK167" s="119">
        <v>0</v>
      </c>
      <c r="AL167" s="114">
        <f>IF($AK$11&gt;0,(AK167/$AK$11)*'DADOS BASE PROPOSTA'!$I$67,0)</f>
        <v>0</v>
      </c>
      <c r="AN167" s="114">
        <v>0</v>
      </c>
      <c r="AO167" s="114">
        <f>(AN167/$AN$11)*'DADOS BASE PROPOSTA'!$I$69</f>
        <v>0</v>
      </c>
      <c r="AQ167" s="114"/>
      <c r="AR167" s="114"/>
      <c r="AS167" s="114"/>
      <c r="AU167" s="114"/>
      <c r="AV167" s="114"/>
      <c r="AW167" s="114"/>
      <c r="AY167" s="114"/>
      <c r="AZ167" s="114"/>
      <c r="BA167" s="114"/>
      <c r="BB167" s="40"/>
    </row>
    <row r="168" spans="1:54" x14ac:dyDescent="0.25">
      <c r="A168" s="40"/>
      <c r="B168" s="2" t="s">
        <v>214</v>
      </c>
      <c r="C168" s="2" t="s">
        <v>223</v>
      </c>
      <c r="D168" s="41" t="s">
        <v>79</v>
      </c>
      <c r="F168" s="104">
        <v>2211.3046916730159</v>
      </c>
      <c r="G168" s="109">
        <f t="shared" si="97"/>
        <v>1.78955095275934E-3</v>
      </c>
      <c r="H168" s="114">
        <f>'DADOS BASE PROPOSTA'!$I$23*G168</f>
        <v>4353301.0486448593</v>
      </c>
      <c r="I168" s="114">
        <f>IF(D168="P",IF(H168&lt;'DADOS BASE PROPOSTA'!$I$32,IF('DADOS BASE PROPOSTA'!$I$32-H168&gt;'DADOS BASE PROPOSTA'!$I$33,'DADOS BASE PROPOSTA'!$I$33,'DADOS BASE PROPOSTA'!$I$32-H168),0),0)</f>
        <v>0</v>
      </c>
      <c r="J168" s="114">
        <f t="shared" si="88"/>
        <v>4353301.0486448593</v>
      </c>
      <c r="L168" s="104">
        <v>0</v>
      </c>
      <c r="M168" s="114">
        <f>IF(D168="E",'DADOS BASE PROPOSTA'!$I$42,IF(D168="EA",'DADOS BASE PROPOSTA'!$I$43,IF(D168="EC",'DADOS BASE PROPOSTA'!$I$45,IF(D168="ECA",'DADOS BASE PROPOSTA'!$I$44,0))))</f>
        <v>0</v>
      </c>
      <c r="N168" s="114">
        <f>IF(OR(D168="E",D168="EA",D168="EC",D168="ECA",D168="ECR"),L168*'DADOS BASE PROPOSTA'!$I$47,0)</f>
        <v>0</v>
      </c>
      <c r="O168" s="114">
        <f t="shared" si="89"/>
        <v>0</v>
      </c>
      <c r="R168" s="114"/>
      <c r="T168" s="104">
        <v>786.14718706686165</v>
      </c>
      <c r="U168" s="104"/>
      <c r="V168" s="104">
        <f t="shared" si="91"/>
        <v>786.14718706686165</v>
      </c>
      <c r="W168" s="109">
        <f t="shared" si="92"/>
        <v>4.6042647302861929E-3</v>
      </c>
      <c r="X168" s="114">
        <f>'DADOS BASE PROPOSTA'!$I$78*W168</f>
        <v>375101.6310865414</v>
      </c>
      <c r="Y168" s="114"/>
      <c r="Z168" s="114">
        <f t="shared" si="90"/>
        <v>375101.6310865414</v>
      </c>
      <c r="AB168" s="119">
        <v>1297</v>
      </c>
      <c r="AD168" s="42">
        <v>0.746</v>
      </c>
      <c r="AE168" s="42">
        <f t="shared" si="93"/>
        <v>967.56200000000001</v>
      </c>
      <c r="AF168" s="123">
        <f t="shared" si="94"/>
        <v>3.294781348836992E-2</v>
      </c>
      <c r="AH168" s="42">
        <f t="shared" si="95"/>
        <v>615.3831208542141</v>
      </c>
      <c r="AI168" s="114">
        <f t="shared" si="96"/>
        <v>798151.90774791571</v>
      </c>
      <c r="AK168" s="119">
        <v>0</v>
      </c>
      <c r="AL168" s="114">
        <f>IF($AK$11&gt;0,(AK168/$AK$11)*'DADOS BASE PROPOSTA'!$I$67,0)</f>
        <v>0</v>
      </c>
      <c r="AN168" s="114">
        <v>235.625</v>
      </c>
      <c r="AO168" s="114">
        <f>(AN168/$AN$11)*'DADOS BASE PROPOSTA'!$I$69</f>
        <v>140164.45529195486</v>
      </c>
      <c r="AQ168" s="114"/>
      <c r="AR168" s="114"/>
      <c r="AS168" s="114"/>
      <c r="AU168" s="114"/>
      <c r="AV168" s="114"/>
      <c r="AW168" s="114"/>
      <c r="AY168" s="114"/>
      <c r="AZ168" s="114"/>
      <c r="BA168" s="114"/>
      <c r="BB168" s="40"/>
    </row>
    <row r="169" spans="1:54" x14ac:dyDescent="0.25">
      <c r="A169" s="40"/>
      <c r="B169" s="2" t="s">
        <v>214</v>
      </c>
      <c r="C169" s="2" t="s">
        <v>224</v>
      </c>
      <c r="D169" s="41" t="s">
        <v>79</v>
      </c>
      <c r="F169" s="104">
        <v>1418.5546173891789</v>
      </c>
      <c r="G169" s="109">
        <f t="shared" si="97"/>
        <v>1.1479990869866718E-3</v>
      </c>
      <c r="H169" s="114">
        <f>'DADOS BASE PROPOSTA'!$I$23*G169</f>
        <v>2792647.8547685691</v>
      </c>
      <c r="I169" s="114">
        <f>IF(D169="P",IF(H169&lt;'DADOS BASE PROPOSTA'!$I$32,IF('DADOS BASE PROPOSTA'!$I$32-H169&gt;'DADOS BASE PROPOSTA'!$I$33,'DADOS BASE PROPOSTA'!$I$33,'DADOS BASE PROPOSTA'!$I$32-H169),0),0)</f>
        <v>489886.67603487941</v>
      </c>
      <c r="J169" s="114">
        <f t="shared" si="88"/>
        <v>3282534.5308034485</v>
      </c>
      <c r="L169" s="104">
        <v>0</v>
      </c>
      <c r="M169" s="114">
        <f>IF(D169="E",'DADOS BASE PROPOSTA'!$I$42,IF(D169="EA",'DADOS BASE PROPOSTA'!$I$43,IF(D169="EC",'DADOS BASE PROPOSTA'!$I$45,IF(D169="ECA",'DADOS BASE PROPOSTA'!$I$44,0))))</f>
        <v>0</v>
      </c>
      <c r="N169" s="114">
        <f>IF(OR(D169="E",D169="EA",D169="EC",D169="ECA",D169="ECR"),L169*'DADOS BASE PROPOSTA'!$I$47,0)</f>
        <v>0</v>
      </c>
      <c r="O169" s="114">
        <f t="shared" si="89"/>
        <v>0</v>
      </c>
      <c r="R169" s="114"/>
      <c r="T169" s="104">
        <v>271.34461877529918</v>
      </c>
      <c r="U169" s="104"/>
      <c r="V169" s="104">
        <f t="shared" si="91"/>
        <v>271.34461877529918</v>
      </c>
      <c r="W169" s="109">
        <f t="shared" si="92"/>
        <v>1.5891966269591274E-3</v>
      </c>
      <c r="X169" s="114">
        <f>'DADOS BASE PROPOSTA'!$I$78*W169</f>
        <v>129469.15127804682</v>
      </c>
      <c r="Y169" s="114"/>
      <c r="Z169" s="114">
        <f t="shared" si="90"/>
        <v>129469.15127804682</v>
      </c>
      <c r="AB169" s="119">
        <v>1036</v>
      </c>
      <c r="AD169" s="42">
        <v>0.73099999999999998</v>
      </c>
      <c r="AE169" s="42">
        <f t="shared" si="93"/>
        <v>757.31600000000003</v>
      </c>
      <c r="AF169" s="123">
        <f t="shared" si="94"/>
        <v>6.697813488369897E-3</v>
      </c>
      <c r="AH169" s="42">
        <f t="shared" si="95"/>
        <v>632.08729374967436</v>
      </c>
      <c r="AI169" s="114">
        <f t="shared" si="96"/>
        <v>654842.43632466265</v>
      </c>
      <c r="AK169" s="119">
        <v>0</v>
      </c>
      <c r="AL169" s="114">
        <f>IF($AK$11&gt;0,(AK169/$AK$11)*'DADOS BASE PROPOSTA'!$I$67,0)</f>
        <v>0</v>
      </c>
      <c r="AN169" s="114">
        <v>108.5</v>
      </c>
      <c r="AO169" s="114">
        <f>(AN169/$AN$11)*'DADOS BASE PROPOSTA'!$I$69</f>
        <v>64542.57145539354</v>
      </c>
      <c r="AQ169" s="114"/>
      <c r="AR169" s="114"/>
      <c r="AS169" s="114"/>
      <c r="AU169" s="114"/>
      <c r="AV169" s="114"/>
      <c r="AW169" s="114"/>
      <c r="AY169" s="114"/>
      <c r="AZ169" s="114"/>
      <c r="BA169" s="114"/>
      <c r="BB169" s="40"/>
    </row>
    <row r="170" spans="1:54" x14ac:dyDescent="0.25">
      <c r="A170" s="40"/>
      <c r="B170" s="2" t="s">
        <v>214</v>
      </c>
      <c r="C170" s="2" t="s">
        <v>225</v>
      </c>
      <c r="D170" s="41" t="s">
        <v>79</v>
      </c>
      <c r="F170" s="104">
        <v>1390.0666853519031</v>
      </c>
      <c r="G170" s="109">
        <f t="shared" si="97"/>
        <v>1.124944549947328E-3</v>
      </c>
      <c r="H170" s="114">
        <f>'DADOS BASE PROPOSTA'!$I$23*G170</f>
        <v>2736564.8803695193</v>
      </c>
      <c r="I170" s="114">
        <f>IF(D170="P",IF(H170&lt;'DADOS BASE PROPOSTA'!$I$32,IF('DADOS BASE PROPOSTA'!$I$32-H170&gt;'DADOS BASE PROPOSTA'!$I$33,'DADOS BASE PROPOSTA'!$I$33,'DADOS BASE PROPOSTA'!$I$32-H170),0),0)</f>
        <v>545969.65043392917</v>
      </c>
      <c r="J170" s="114">
        <f t="shared" si="88"/>
        <v>3282534.5308034485</v>
      </c>
      <c r="L170" s="104">
        <v>0</v>
      </c>
      <c r="M170" s="114">
        <f>IF(D170="E",'DADOS BASE PROPOSTA'!$I$42,IF(D170="EA",'DADOS BASE PROPOSTA'!$I$43,IF(D170="EC",'DADOS BASE PROPOSTA'!$I$45,IF(D170="ECA",'DADOS BASE PROPOSTA'!$I$44,0))))</f>
        <v>0</v>
      </c>
      <c r="N170" s="114">
        <f>IF(OR(D170="E",D170="EA",D170="EC",D170="ECA",D170="ECR"),L170*'DADOS BASE PROPOSTA'!$I$47,0)</f>
        <v>0</v>
      </c>
      <c r="O170" s="114">
        <f t="shared" si="89"/>
        <v>0</v>
      </c>
      <c r="R170" s="114"/>
      <c r="T170" s="104">
        <v>0</v>
      </c>
      <c r="U170" s="104"/>
      <c r="V170" s="104">
        <f t="shared" si="91"/>
        <v>0</v>
      </c>
      <c r="W170" s="109">
        <f t="shared" si="92"/>
        <v>0</v>
      </c>
      <c r="X170" s="114">
        <f>'DADOS BASE PROPOSTA'!$I$78*W170</f>
        <v>0</v>
      </c>
      <c r="Y170" s="114"/>
      <c r="Z170" s="114">
        <f t="shared" si="90"/>
        <v>0</v>
      </c>
      <c r="AB170" s="119">
        <v>579</v>
      </c>
      <c r="AD170" s="42">
        <v>0.64700000000000002</v>
      </c>
      <c r="AE170" s="42">
        <f t="shared" si="93"/>
        <v>374.613</v>
      </c>
      <c r="AF170" s="123">
        <f t="shared" si="94"/>
        <v>-0.14030218651163004</v>
      </c>
      <c r="AH170" s="42">
        <f t="shared" si="95"/>
        <v>725.63066196425154</v>
      </c>
      <c r="AI170" s="114">
        <f t="shared" si="96"/>
        <v>420140.15327730164</v>
      </c>
      <c r="AK170" s="119">
        <v>0</v>
      </c>
      <c r="AL170" s="114">
        <f>IF($AK$11&gt;0,(AK170/$AK$11)*'DADOS BASE PROPOSTA'!$I$67,0)</f>
        <v>0</v>
      </c>
      <c r="AN170" s="114">
        <v>0</v>
      </c>
      <c r="AO170" s="114">
        <f>(AN170/$AN$11)*'DADOS BASE PROPOSTA'!$I$69</f>
        <v>0</v>
      </c>
      <c r="AQ170" s="114"/>
      <c r="AR170" s="114"/>
      <c r="AS170" s="114"/>
      <c r="AU170" s="114"/>
      <c r="AV170" s="114"/>
      <c r="AW170" s="114"/>
      <c r="AY170" s="114"/>
      <c r="AZ170" s="114"/>
      <c r="BA170" s="114"/>
      <c r="BB170" s="40"/>
    </row>
    <row r="171" spans="1:54" x14ac:dyDescent="0.25">
      <c r="A171" s="40"/>
      <c r="B171" s="2" t="s">
        <v>214</v>
      </c>
      <c r="C171" s="2" t="s">
        <v>226</v>
      </c>
      <c r="D171" s="41" t="s">
        <v>79</v>
      </c>
      <c r="F171" s="104">
        <v>4410.6283296611782</v>
      </c>
      <c r="G171" s="109">
        <f t="shared" si="97"/>
        <v>3.5694059526644537E-3</v>
      </c>
      <c r="H171" s="114">
        <f>'DADOS BASE PROPOSTA'!$I$23*G171</f>
        <v>8683015.5088984631</v>
      </c>
      <c r="I171" s="114">
        <f>IF(D171="P",IF(H171&lt;'DADOS BASE PROPOSTA'!$I$32,IF('DADOS BASE PROPOSTA'!$I$32-H171&gt;'DADOS BASE PROPOSTA'!$I$33,'DADOS BASE PROPOSTA'!$I$33,'DADOS BASE PROPOSTA'!$I$32-H171),0),0)</f>
        <v>0</v>
      </c>
      <c r="J171" s="114">
        <f t="shared" si="88"/>
        <v>8683015.5088984631</v>
      </c>
      <c r="L171" s="104">
        <v>0</v>
      </c>
      <c r="M171" s="114">
        <f>IF(D171="E",'DADOS BASE PROPOSTA'!$I$42,IF(D171="EA",'DADOS BASE PROPOSTA'!$I$43,IF(D171="EC",'DADOS BASE PROPOSTA'!$I$45,IF(D171="ECA",'DADOS BASE PROPOSTA'!$I$44,0))))</f>
        <v>0</v>
      </c>
      <c r="N171" s="114">
        <f>IF(OR(D171="E",D171="EA",D171="EC",D171="ECA",D171="ECR"),L171*'DADOS BASE PROPOSTA'!$I$47,0)</f>
        <v>0</v>
      </c>
      <c r="O171" s="114">
        <f t="shared" si="89"/>
        <v>0</v>
      </c>
      <c r="R171" s="114"/>
      <c r="T171" s="104">
        <v>0</v>
      </c>
      <c r="U171" s="104"/>
      <c r="V171" s="104">
        <f t="shared" si="91"/>
        <v>0</v>
      </c>
      <c r="W171" s="109">
        <f t="shared" si="92"/>
        <v>0</v>
      </c>
      <c r="X171" s="114">
        <f>'DADOS BASE PROPOSTA'!$I$78*W171</f>
        <v>0</v>
      </c>
      <c r="Y171" s="114"/>
      <c r="Z171" s="114">
        <f t="shared" si="90"/>
        <v>0</v>
      </c>
      <c r="AB171" s="119">
        <v>1085.5</v>
      </c>
      <c r="AD171" s="42">
        <v>0.746</v>
      </c>
      <c r="AE171" s="42">
        <f t="shared" si="93"/>
        <v>809.78300000000002</v>
      </c>
      <c r="AF171" s="123">
        <f t="shared" si="94"/>
        <v>3.294781348836992E-2</v>
      </c>
      <c r="AH171" s="42">
        <f t="shared" si="95"/>
        <v>615.3831208542141</v>
      </c>
      <c r="AI171" s="114">
        <f t="shared" si="96"/>
        <v>667998.37768724945</v>
      </c>
      <c r="AK171" s="119">
        <v>134.5</v>
      </c>
      <c r="AL171" s="114">
        <f>IF($AK$11&gt;0,(AK171/$AK$11)*'DADOS BASE PROPOSTA'!$I$67,0)</f>
        <v>864864.46817532985</v>
      </c>
      <c r="AN171" s="114">
        <v>0</v>
      </c>
      <c r="AO171" s="114">
        <f>(AN171/$AN$11)*'DADOS BASE PROPOSTA'!$I$69</f>
        <v>0</v>
      </c>
      <c r="AQ171" s="114"/>
      <c r="AR171" s="114"/>
      <c r="AS171" s="114"/>
      <c r="AU171" s="114"/>
      <c r="AV171" s="114"/>
      <c r="AW171" s="114"/>
      <c r="AY171" s="114"/>
      <c r="AZ171" s="114"/>
      <c r="BA171" s="114"/>
      <c r="BB171" s="40"/>
    </row>
    <row r="172" spans="1:54" x14ac:dyDescent="0.25">
      <c r="A172" s="40"/>
      <c r="B172" s="2" t="s">
        <v>214</v>
      </c>
      <c r="C172" s="2" t="s">
        <v>227</v>
      </c>
      <c r="D172" s="41" t="s">
        <v>79</v>
      </c>
      <c r="F172" s="104">
        <v>1519.4696971412179</v>
      </c>
      <c r="G172" s="109">
        <f t="shared" si="97"/>
        <v>1.2296670171448691E-3</v>
      </c>
      <c r="H172" s="114">
        <f>'DADOS BASE PROPOSTA'!$I$23*G172</f>
        <v>2991315.0597733473</v>
      </c>
      <c r="I172" s="114">
        <f>IF(D172="P",IF(H172&lt;'DADOS BASE PROPOSTA'!$I$32,IF('DADOS BASE PROPOSTA'!$I$32-H172&gt;'DADOS BASE PROPOSTA'!$I$33,'DADOS BASE PROPOSTA'!$I$33,'DADOS BASE PROPOSTA'!$I$32-H172),0),0)</f>
        <v>291219.47103010118</v>
      </c>
      <c r="J172" s="114">
        <f t="shared" si="88"/>
        <v>3282534.5308034485</v>
      </c>
      <c r="L172" s="104">
        <v>0</v>
      </c>
      <c r="M172" s="114">
        <f>IF(D172="E",'DADOS BASE PROPOSTA'!$I$42,IF(D172="EA",'DADOS BASE PROPOSTA'!$I$43,IF(D172="EC",'DADOS BASE PROPOSTA'!$I$45,IF(D172="ECA",'DADOS BASE PROPOSTA'!$I$44,0))))</f>
        <v>0</v>
      </c>
      <c r="N172" s="114">
        <f>IF(OR(D172="E",D172="EA",D172="EC",D172="ECA",D172="ECR"),L172*'DADOS BASE PROPOSTA'!$I$47,0)</f>
        <v>0</v>
      </c>
      <c r="O172" s="114">
        <f t="shared" si="89"/>
        <v>0</v>
      </c>
      <c r="R172" s="114"/>
      <c r="T172" s="104">
        <v>0</v>
      </c>
      <c r="U172" s="104"/>
      <c r="V172" s="104">
        <f t="shared" si="91"/>
        <v>0</v>
      </c>
      <c r="W172" s="109">
        <f t="shared" si="92"/>
        <v>0</v>
      </c>
      <c r="X172" s="114">
        <f>'DADOS BASE PROPOSTA'!$I$78*W172</f>
        <v>0</v>
      </c>
      <c r="Y172" s="114"/>
      <c r="Z172" s="114">
        <f t="shared" si="90"/>
        <v>0</v>
      </c>
      <c r="AB172" s="119">
        <v>1047</v>
      </c>
      <c r="AD172" s="42">
        <v>0.72399999999999998</v>
      </c>
      <c r="AE172" s="42">
        <f t="shared" si="93"/>
        <v>758.02800000000002</v>
      </c>
      <c r="AF172" s="123">
        <f t="shared" si="94"/>
        <v>-5.5521865116301139E-3</v>
      </c>
      <c r="AH172" s="42">
        <f t="shared" si="95"/>
        <v>639.88257443422242</v>
      </c>
      <c r="AI172" s="114">
        <f t="shared" si="96"/>
        <v>669957.05543263082</v>
      </c>
      <c r="AK172" s="119">
        <v>0</v>
      </c>
      <c r="AL172" s="114">
        <f>IF($AK$11&gt;0,(AK172/$AK$11)*'DADOS BASE PROPOSTA'!$I$67,0)</f>
        <v>0</v>
      </c>
      <c r="AN172" s="114">
        <v>0</v>
      </c>
      <c r="AO172" s="114">
        <f>(AN172/$AN$11)*'DADOS BASE PROPOSTA'!$I$69</f>
        <v>0</v>
      </c>
      <c r="AQ172" s="114"/>
      <c r="AR172" s="114"/>
      <c r="AS172" s="114"/>
      <c r="AU172" s="114"/>
      <c r="AV172" s="114"/>
      <c r="AW172" s="114"/>
      <c r="AY172" s="114"/>
      <c r="AZ172" s="114"/>
      <c r="BA172" s="114"/>
      <c r="BB172" s="40"/>
    </row>
    <row r="173" spans="1:54" x14ac:dyDescent="0.25">
      <c r="A173" s="40"/>
      <c r="B173" s="2" t="s">
        <v>214</v>
      </c>
      <c r="C173" s="2" t="s">
        <v>228</v>
      </c>
      <c r="D173" s="41" t="s">
        <v>126</v>
      </c>
      <c r="F173" s="104">
        <v>0</v>
      </c>
      <c r="G173" s="109">
        <f>F13/$F$11</f>
        <v>0</v>
      </c>
      <c r="H173" s="114">
        <f>'DADOS BASE PROPOSTA'!$I$23*G173</f>
        <v>0</v>
      </c>
      <c r="I173" s="114">
        <f>IF(D173="P",IF(H173&lt;'DADOS BASE PROPOSTA'!$I$32,IF('DADOS BASE PROPOSTA'!$I$32-H173&gt;'DADOS BASE PROPOSTA'!$I$33,'DADOS BASE PROPOSTA'!$I$33,'DADOS BASE PROPOSTA'!$I$32-H173),0),0)</f>
        <v>0</v>
      </c>
      <c r="J173" s="114">
        <f t="shared" si="88"/>
        <v>0</v>
      </c>
      <c r="L173" s="104">
        <v>1054.9129337249319</v>
      </c>
      <c r="M173" s="114">
        <f>IF(D173="E",'DADOS BASE PROPOSTA'!$I$42,IF(D173="EA",'DADOS BASE PROPOSTA'!$I$43,IF(D173="EC",'DADOS BASE PROPOSTA'!$I$45,IF(D173="ECA",'DADOS BASE PROPOSTA'!$I$44,0))))</f>
        <v>2204148.9524002317</v>
      </c>
      <c r="N173" s="114">
        <f>IF(OR(D173="E",D173="EA",D173="EC",D173="ECA",D173="ECR"),L173*'DADOS BASE PROPOSTA'!$I$47,0)</f>
        <v>732347.8886220525</v>
      </c>
      <c r="O173" s="114">
        <f t="shared" si="89"/>
        <v>2936496.8410222842</v>
      </c>
      <c r="R173" s="114"/>
      <c r="T173" s="104">
        <v>0</v>
      </c>
      <c r="U173" s="104"/>
      <c r="V173" s="104">
        <f t="shared" si="91"/>
        <v>0</v>
      </c>
      <c r="W173" s="109">
        <f t="shared" si="92"/>
        <v>0</v>
      </c>
      <c r="X173" s="114">
        <f>'DADOS BASE PROPOSTA'!$I$78*W173</f>
        <v>0</v>
      </c>
      <c r="Y173" s="114"/>
      <c r="Z173" s="114">
        <f t="shared" si="90"/>
        <v>0</v>
      </c>
      <c r="AB173" s="119">
        <v>304.5</v>
      </c>
      <c r="AD173" s="42">
        <v>0.66700000000000004</v>
      </c>
      <c r="AE173" s="42">
        <f t="shared" si="93"/>
        <v>203.10150000000002</v>
      </c>
      <c r="AF173" s="123">
        <f t="shared" si="94"/>
        <v>-0.10530218651163001</v>
      </c>
      <c r="AH173" s="42">
        <f t="shared" si="95"/>
        <v>703.35843143697116</v>
      </c>
      <c r="AI173" s="114">
        <f t="shared" si="96"/>
        <v>214172.64237255772</v>
      </c>
      <c r="AK173" s="119">
        <v>0</v>
      </c>
      <c r="AL173" s="114">
        <f>IF($AK$11&gt;0,(AK173/$AK$11)*'DADOS BASE PROPOSTA'!$I$67,0)</f>
        <v>0</v>
      </c>
      <c r="AN173" s="114">
        <v>0</v>
      </c>
      <c r="AO173" s="114">
        <f>(AN173/$AN$11)*'DADOS BASE PROPOSTA'!$I$69</f>
        <v>0</v>
      </c>
      <c r="AQ173" s="114"/>
      <c r="AR173" s="114"/>
      <c r="AS173" s="114"/>
      <c r="AU173" s="114"/>
      <c r="AV173" s="114"/>
      <c r="AW173" s="114"/>
      <c r="AY173" s="114"/>
      <c r="AZ173" s="114"/>
      <c r="BA173" s="114"/>
      <c r="BB173" s="40"/>
    </row>
    <row r="174" spans="1:54" x14ac:dyDescent="0.25">
      <c r="A174" s="40"/>
      <c r="B174" s="2" t="s">
        <v>214</v>
      </c>
      <c r="C174" s="2" t="s">
        <v>229</v>
      </c>
      <c r="D174" s="41" t="s">
        <v>79</v>
      </c>
      <c r="F174" s="104">
        <v>1971.5089549135221</v>
      </c>
      <c r="G174" s="109">
        <f t="shared" ref="G174:G182" si="98">F174/$F$11</f>
        <v>1.5954905454344164E-3</v>
      </c>
      <c r="H174" s="114">
        <f>'DADOS BASE PROPOSTA'!$I$23*G174</f>
        <v>3881225.4291128078</v>
      </c>
      <c r="I174" s="114">
        <f>IF(D174="P",IF(H174&lt;'DADOS BASE PROPOSTA'!$I$32,IF('DADOS BASE PROPOSTA'!$I$32-H174&gt;'DADOS BASE PROPOSTA'!$I$33,'DADOS BASE PROPOSTA'!$I$33,'DADOS BASE PROPOSTA'!$I$32-H174),0),0)</f>
        <v>0</v>
      </c>
      <c r="J174" s="114">
        <f t="shared" si="88"/>
        <v>3881225.4291128078</v>
      </c>
      <c r="L174" s="104">
        <v>0</v>
      </c>
      <c r="M174" s="114">
        <f>IF(D174="E",'DADOS BASE PROPOSTA'!$I$42,IF(D174="EA",'DADOS BASE PROPOSTA'!$I$43,IF(D174="EC",'DADOS BASE PROPOSTA'!$I$45,IF(D174="ECA",'DADOS BASE PROPOSTA'!$I$44,0))))</f>
        <v>0</v>
      </c>
      <c r="N174" s="114">
        <f>IF(OR(D174="E",D174="EA",D174="EC",D174="ECA",D174="ECR"),L174*'DADOS BASE PROPOSTA'!$I$47,0)</f>
        <v>0</v>
      </c>
      <c r="O174" s="114">
        <f t="shared" si="89"/>
        <v>0</v>
      </c>
      <c r="R174" s="114"/>
      <c r="T174" s="104">
        <v>0</v>
      </c>
      <c r="U174" s="104"/>
      <c r="V174" s="104">
        <f t="shared" si="91"/>
        <v>0</v>
      </c>
      <c r="W174" s="109">
        <f t="shared" si="92"/>
        <v>0</v>
      </c>
      <c r="X174" s="114">
        <f>'DADOS BASE PROPOSTA'!$I$78*W174</f>
        <v>0</v>
      </c>
      <c r="Y174" s="114"/>
      <c r="Z174" s="114">
        <f t="shared" si="90"/>
        <v>0</v>
      </c>
      <c r="AB174" s="119">
        <v>1519.5</v>
      </c>
      <c r="AD174" s="42">
        <v>0.71199999999999997</v>
      </c>
      <c r="AE174" s="42">
        <f t="shared" si="93"/>
        <v>1081.884</v>
      </c>
      <c r="AF174" s="123">
        <f t="shared" si="94"/>
        <v>-2.6552186511630133E-2</v>
      </c>
      <c r="AH174" s="42">
        <f t="shared" si="95"/>
        <v>653.24591275059061</v>
      </c>
      <c r="AI174" s="114">
        <f t="shared" si="96"/>
        <v>992607.16442452243</v>
      </c>
      <c r="AK174" s="119">
        <v>0</v>
      </c>
      <c r="AL174" s="114">
        <f>IF($AK$11&gt;0,(AK174/$AK$11)*'DADOS BASE PROPOSTA'!$I$67,0)</f>
        <v>0</v>
      </c>
      <c r="AN174" s="114">
        <v>0</v>
      </c>
      <c r="AO174" s="114">
        <f>(AN174/$AN$11)*'DADOS BASE PROPOSTA'!$I$69</f>
        <v>0</v>
      </c>
      <c r="AQ174" s="114"/>
      <c r="AR174" s="114"/>
      <c r="AS174" s="114"/>
      <c r="AU174" s="114"/>
      <c r="AV174" s="114"/>
      <c r="AW174" s="114"/>
      <c r="AY174" s="114"/>
      <c r="AZ174" s="114"/>
      <c r="BA174" s="114"/>
      <c r="BB174" s="40"/>
    </row>
    <row r="175" spans="1:54" x14ac:dyDescent="0.25">
      <c r="A175" s="40"/>
      <c r="B175" s="2" t="s">
        <v>214</v>
      </c>
      <c r="C175" s="2" t="s">
        <v>230</v>
      </c>
      <c r="D175" s="41" t="s">
        <v>79</v>
      </c>
      <c r="F175" s="104">
        <v>2008.8907385858131</v>
      </c>
      <c r="G175" s="109">
        <f t="shared" si="98"/>
        <v>1.6257426435909935E-3</v>
      </c>
      <c r="H175" s="114">
        <f>'DADOS BASE PROPOSTA'!$I$23*G175</f>
        <v>3954817.3491560286</v>
      </c>
      <c r="I175" s="114">
        <f>IF(D175="P",IF(H175&lt;'DADOS BASE PROPOSTA'!$I$32,IF('DADOS BASE PROPOSTA'!$I$32-H175&gt;'DADOS BASE PROPOSTA'!$I$33,'DADOS BASE PROPOSTA'!$I$33,'DADOS BASE PROPOSTA'!$I$32-H175),0),0)</f>
        <v>0</v>
      </c>
      <c r="J175" s="114">
        <f t="shared" si="88"/>
        <v>3954817.3491560286</v>
      </c>
      <c r="L175" s="104">
        <v>0</v>
      </c>
      <c r="M175" s="114">
        <f>IF(D175="E",'DADOS BASE PROPOSTA'!$I$42,IF(D175="EA",'DADOS BASE PROPOSTA'!$I$43,IF(D175="EC",'DADOS BASE PROPOSTA'!$I$45,IF(D175="ECA",'DADOS BASE PROPOSTA'!$I$44,0))))</f>
        <v>0</v>
      </c>
      <c r="N175" s="114">
        <f>IF(OR(D175="E",D175="EA",D175="EC",D175="ECA",D175="ECR"),L175*'DADOS BASE PROPOSTA'!$I$47,0)</f>
        <v>0</v>
      </c>
      <c r="O175" s="114">
        <f t="shared" si="89"/>
        <v>0</v>
      </c>
      <c r="R175" s="114"/>
      <c r="T175" s="104">
        <v>64.307352602643263</v>
      </c>
      <c r="U175" s="104"/>
      <c r="V175" s="104">
        <f t="shared" si="91"/>
        <v>64.307352602643263</v>
      </c>
      <c r="W175" s="109">
        <f t="shared" si="92"/>
        <v>3.766318576946662E-4</v>
      </c>
      <c r="X175" s="114">
        <f>'DADOS BASE PROPOSTA'!$I$78*W175</f>
        <v>30683.558052415032</v>
      </c>
      <c r="Y175" s="114"/>
      <c r="Z175" s="114">
        <f t="shared" si="90"/>
        <v>30683.558052415032</v>
      </c>
      <c r="AB175" s="119">
        <v>569.5</v>
      </c>
      <c r="AD175" s="42">
        <v>0.72699999999999998</v>
      </c>
      <c r="AE175" s="42">
        <f t="shared" si="93"/>
        <v>414.0265</v>
      </c>
      <c r="AF175" s="123">
        <f t="shared" si="94"/>
        <v>-3.0218651163010923E-4</v>
      </c>
      <c r="AH175" s="42">
        <f t="shared" si="95"/>
        <v>636.54173985513034</v>
      </c>
      <c r="AI175" s="114">
        <f t="shared" si="96"/>
        <v>362510.52084749675</v>
      </c>
      <c r="AK175" s="119">
        <v>0</v>
      </c>
      <c r="AL175" s="114">
        <f>IF($AK$11&gt;0,(AK175/$AK$11)*'DADOS BASE PROPOSTA'!$I$67,0)</f>
        <v>0</v>
      </c>
      <c r="AN175" s="114">
        <v>44.5</v>
      </c>
      <c r="AO175" s="114">
        <f>(AN175/$AN$11)*'DADOS BASE PROPOSTA'!$I$69</f>
        <v>26471.377232857252</v>
      </c>
      <c r="AQ175" s="114"/>
      <c r="AR175" s="114"/>
      <c r="AS175" s="114"/>
      <c r="AU175" s="114"/>
      <c r="AV175" s="114"/>
      <c r="AW175" s="114"/>
      <c r="AY175" s="114"/>
      <c r="AZ175" s="114"/>
      <c r="BA175" s="114"/>
      <c r="BB175" s="40"/>
    </row>
    <row r="176" spans="1:54" x14ac:dyDescent="0.25">
      <c r="A176" s="40"/>
      <c r="B176" s="2" t="s">
        <v>214</v>
      </c>
      <c r="C176" s="2" t="s">
        <v>231</v>
      </c>
      <c r="D176" s="41" t="s">
        <v>79</v>
      </c>
      <c r="F176" s="104">
        <v>3625.256772374491</v>
      </c>
      <c r="G176" s="109">
        <f t="shared" si="98"/>
        <v>2.9338253273870113E-3</v>
      </c>
      <c r="H176" s="114">
        <f>'DADOS BASE PROPOSTA'!$I$23*G176</f>
        <v>7136888.08612106</v>
      </c>
      <c r="I176" s="114">
        <f>IF(D176="P",IF(H176&lt;'DADOS BASE PROPOSTA'!$I$32,IF('DADOS BASE PROPOSTA'!$I$32-H176&gt;'DADOS BASE PROPOSTA'!$I$33,'DADOS BASE PROPOSTA'!$I$33,'DADOS BASE PROPOSTA'!$I$32-H176),0),0)</f>
        <v>0</v>
      </c>
      <c r="J176" s="114">
        <f t="shared" si="88"/>
        <v>7136888.08612106</v>
      </c>
      <c r="L176" s="104">
        <v>0</v>
      </c>
      <c r="M176" s="114">
        <f>IF(D176="E",'DADOS BASE PROPOSTA'!$I$42,IF(D176="EA",'DADOS BASE PROPOSTA'!$I$43,IF(D176="EC",'DADOS BASE PROPOSTA'!$I$45,IF(D176="ECA",'DADOS BASE PROPOSTA'!$I$44,0))))</f>
        <v>0</v>
      </c>
      <c r="N176" s="114">
        <f>IF(OR(D176="E",D176="EA",D176="EC",D176="ECA",D176="ECR"),L176*'DADOS BASE PROPOSTA'!$I$47,0)</f>
        <v>0</v>
      </c>
      <c r="O176" s="114">
        <f t="shared" si="89"/>
        <v>0</v>
      </c>
      <c r="R176" s="114"/>
      <c r="T176" s="104">
        <v>0</v>
      </c>
      <c r="U176" s="104"/>
      <c r="V176" s="104">
        <f t="shared" si="91"/>
        <v>0</v>
      </c>
      <c r="W176" s="109">
        <f t="shared" si="92"/>
        <v>0</v>
      </c>
      <c r="X176" s="114">
        <f>'DADOS BASE PROPOSTA'!$I$78*W176</f>
        <v>0</v>
      </c>
      <c r="Y176" s="114"/>
      <c r="Z176" s="114">
        <f t="shared" si="90"/>
        <v>0</v>
      </c>
      <c r="AB176" s="119">
        <v>1029.5</v>
      </c>
      <c r="AD176" s="42">
        <v>0.71399999999999997</v>
      </c>
      <c r="AE176" s="42">
        <f t="shared" si="93"/>
        <v>735.06299999999999</v>
      </c>
      <c r="AF176" s="123">
        <f t="shared" si="94"/>
        <v>-2.3052186511630129E-2</v>
      </c>
      <c r="AH176" s="42">
        <f t="shared" si="95"/>
        <v>651.01868969786256</v>
      </c>
      <c r="AI176" s="114">
        <f t="shared" si="96"/>
        <v>670223.7410439495</v>
      </c>
      <c r="AK176" s="119">
        <v>193.5</v>
      </c>
      <c r="AL176" s="114">
        <f>IF($AK$11&gt;0,(AK176/$AK$11)*'DADOS BASE PROPOSTA'!$I$67,0)</f>
        <v>1244247.3947355119</v>
      </c>
      <c r="AN176" s="114">
        <v>0</v>
      </c>
      <c r="AO176" s="114">
        <f>(AN176/$AN$11)*'DADOS BASE PROPOSTA'!$I$69</f>
        <v>0</v>
      </c>
      <c r="AQ176" s="114"/>
      <c r="AR176" s="114"/>
      <c r="AS176" s="114"/>
      <c r="AU176" s="114"/>
      <c r="AV176" s="114"/>
      <c r="AW176" s="114"/>
      <c r="AY176" s="114"/>
      <c r="AZ176" s="114"/>
      <c r="BA176" s="114"/>
      <c r="BB176" s="40"/>
    </row>
    <row r="177" spans="1:54" x14ac:dyDescent="0.25">
      <c r="A177" s="40"/>
      <c r="B177" s="2" t="s">
        <v>214</v>
      </c>
      <c r="C177" s="2" t="s">
        <v>232</v>
      </c>
      <c r="D177" s="41" t="s">
        <v>79</v>
      </c>
      <c r="F177" s="104">
        <v>1975.4184685977141</v>
      </c>
      <c r="G177" s="109">
        <f t="shared" si="98"/>
        <v>1.5986544124332596E-3</v>
      </c>
      <c r="H177" s="114">
        <f>'DADOS BASE PROPOSTA'!$I$23*G177</f>
        <v>3888921.9216337949</v>
      </c>
      <c r="I177" s="114">
        <f>IF(D177="P",IF(H177&lt;'DADOS BASE PROPOSTA'!$I$32,IF('DADOS BASE PROPOSTA'!$I$32-H177&gt;'DADOS BASE PROPOSTA'!$I$33,'DADOS BASE PROPOSTA'!$I$33,'DADOS BASE PROPOSTA'!$I$32-H177),0),0)</f>
        <v>0</v>
      </c>
      <c r="J177" s="114">
        <f t="shared" si="88"/>
        <v>3888921.9216337949</v>
      </c>
      <c r="L177" s="104">
        <v>0</v>
      </c>
      <c r="M177" s="114">
        <f>IF(D177="E",'DADOS BASE PROPOSTA'!$I$42,IF(D177="EA",'DADOS BASE PROPOSTA'!$I$43,IF(D177="EC",'DADOS BASE PROPOSTA'!$I$45,IF(D177="ECA",'DADOS BASE PROPOSTA'!$I$44,0))))</f>
        <v>0</v>
      </c>
      <c r="N177" s="114">
        <f>IF(OR(D177="E",D177="EA",D177="EC",D177="ECA",D177="ECR"),L177*'DADOS BASE PROPOSTA'!$I$47,0)</f>
        <v>0</v>
      </c>
      <c r="O177" s="114">
        <f t="shared" si="89"/>
        <v>0</v>
      </c>
      <c r="R177" s="114"/>
      <c r="T177" s="104">
        <v>0</v>
      </c>
      <c r="U177" s="104"/>
      <c r="V177" s="104">
        <f t="shared" si="91"/>
        <v>0</v>
      </c>
      <c r="W177" s="109">
        <f t="shared" si="92"/>
        <v>0</v>
      </c>
      <c r="X177" s="114">
        <f>'DADOS BASE PROPOSTA'!$I$78*W177</f>
        <v>0</v>
      </c>
      <c r="Y177" s="114"/>
      <c r="Z177" s="114">
        <f t="shared" si="90"/>
        <v>0</v>
      </c>
      <c r="AB177" s="119">
        <v>928.5</v>
      </c>
      <c r="AD177" s="42">
        <v>0.73499999999999999</v>
      </c>
      <c r="AE177" s="42">
        <f t="shared" si="93"/>
        <v>682.44749999999999</v>
      </c>
      <c r="AF177" s="123">
        <f t="shared" si="94"/>
        <v>1.3697813488369903E-2</v>
      </c>
      <c r="AH177" s="42">
        <f t="shared" si="95"/>
        <v>627.63284764421826</v>
      </c>
      <c r="AI177" s="114">
        <f t="shared" si="96"/>
        <v>582757.09903765668</v>
      </c>
      <c r="AK177" s="119">
        <v>0</v>
      </c>
      <c r="AL177" s="114">
        <f>IF($AK$11&gt;0,(AK177/$AK$11)*'DADOS BASE PROPOSTA'!$I$67,0)</f>
        <v>0</v>
      </c>
      <c r="AN177" s="114">
        <v>0</v>
      </c>
      <c r="AO177" s="114">
        <f>(AN177/$AN$11)*'DADOS BASE PROPOSTA'!$I$69</f>
        <v>0</v>
      </c>
      <c r="AQ177" s="114"/>
      <c r="AR177" s="114"/>
      <c r="AS177" s="114"/>
      <c r="AU177" s="114"/>
      <c r="AV177" s="114"/>
      <c r="AW177" s="114"/>
      <c r="AY177" s="114"/>
      <c r="AZ177" s="114"/>
      <c r="BA177" s="114"/>
      <c r="BB177" s="40"/>
    </row>
    <row r="178" spans="1:54" x14ac:dyDescent="0.25">
      <c r="A178" s="40"/>
      <c r="B178" s="2" t="s">
        <v>214</v>
      </c>
      <c r="C178" s="2" t="s">
        <v>233</v>
      </c>
      <c r="D178" s="41" t="s">
        <v>79</v>
      </c>
      <c r="F178" s="104">
        <v>2434.002074329896</v>
      </c>
      <c r="G178" s="109">
        <f t="shared" si="98"/>
        <v>1.9697741100706532E-3</v>
      </c>
      <c r="H178" s="114">
        <f>'DADOS BASE PROPOSTA'!$I$23*G178</f>
        <v>4791715.8691358278</v>
      </c>
      <c r="I178" s="114">
        <f>IF(D178="P",IF(H178&lt;'DADOS BASE PROPOSTA'!$I$32,IF('DADOS BASE PROPOSTA'!$I$32-H178&gt;'DADOS BASE PROPOSTA'!$I$33,'DADOS BASE PROPOSTA'!$I$33,'DADOS BASE PROPOSTA'!$I$32-H178),0),0)</f>
        <v>0</v>
      </c>
      <c r="J178" s="114">
        <f t="shared" si="88"/>
        <v>4791715.8691358278</v>
      </c>
      <c r="L178" s="104">
        <v>0</v>
      </c>
      <c r="M178" s="114">
        <f>IF(D178="E",'DADOS BASE PROPOSTA'!$I$42,IF(D178="EA",'DADOS BASE PROPOSTA'!$I$43,IF(D178="EC",'DADOS BASE PROPOSTA'!$I$45,IF(D178="ECA",'DADOS BASE PROPOSTA'!$I$44,0))))</f>
        <v>0</v>
      </c>
      <c r="N178" s="114">
        <f>IF(OR(D178="E",D178="EA",D178="EC",D178="ECA",D178="ECR"),L178*'DADOS BASE PROPOSTA'!$I$47,0)</f>
        <v>0</v>
      </c>
      <c r="O178" s="114">
        <f t="shared" si="89"/>
        <v>0</v>
      </c>
      <c r="R178" s="114"/>
      <c r="T178" s="104">
        <v>134.2688528561491</v>
      </c>
      <c r="U178" s="104"/>
      <c r="V178" s="104">
        <f t="shared" si="91"/>
        <v>134.2688528561491</v>
      </c>
      <c r="W178" s="109">
        <f t="shared" si="92"/>
        <v>7.8637862445086278E-4</v>
      </c>
      <c r="X178" s="114">
        <f>'DADOS BASE PROPOSTA'!$I$78*W178</f>
        <v>64064.931528117078</v>
      </c>
      <c r="Y178" s="114"/>
      <c r="Z178" s="114">
        <f t="shared" si="90"/>
        <v>64064.931528117078</v>
      </c>
      <c r="AB178" s="119">
        <v>1743.5</v>
      </c>
      <c r="AD178" s="42">
        <v>0.73899999999999999</v>
      </c>
      <c r="AE178" s="42">
        <f t="shared" si="93"/>
        <v>1288.4465</v>
      </c>
      <c r="AF178" s="123">
        <f t="shared" si="94"/>
        <v>2.0697813488369909E-2</v>
      </c>
      <c r="AH178" s="42">
        <f t="shared" si="95"/>
        <v>623.17840153876216</v>
      </c>
      <c r="AI178" s="114">
        <f t="shared" si="96"/>
        <v>1086511.5430828319</v>
      </c>
      <c r="AK178" s="119">
        <v>0</v>
      </c>
      <c r="AL178" s="114">
        <f>IF($AK$11&gt;0,(AK178/$AK$11)*'DADOS BASE PROPOSTA'!$I$67,0)</f>
        <v>0</v>
      </c>
      <c r="AN178" s="114">
        <v>73.5</v>
      </c>
      <c r="AO178" s="114">
        <f>(AN178/$AN$11)*'DADOS BASE PROPOSTA'!$I$69</f>
        <v>43722.387114944009</v>
      </c>
      <c r="AQ178" s="114"/>
      <c r="AR178" s="114"/>
      <c r="AS178" s="114"/>
      <c r="AU178" s="114"/>
      <c r="AV178" s="114"/>
      <c r="AW178" s="114"/>
      <c r="AY178" s="114"/>
      <c r="AZ178" s="114"/>
      <c r="BA178" s="114"/>
      <c r="BB178" s="40"/>
    </row>
    <row r="179" spans="1:54" x14ac:dyDescent="0.25">
      <c r="A179" s="40"/>
      <c r="B179" s="2" t="s">
        <v>214</v>
      </c>
      <c r="C179" s="2" t="s">
        <v>234</v>
      </c>
      <c r="D179" s="41" t="s">
        <v>79</v>
      </c>
      <c r="F179" s="104">
        <v>1969.08682838953</v>
      </c>
      <c r="G179" s="109">
        <f t="shared" si="98"/>
        <v>1.5935303818961051E-3</v>
      </c>
      <c r="H179" s="114">
        <f>'DADOS BASE PROPOSTA'!$I$23*G179</f>
        <v>3876457.0921321325</v>
      </c>
      <c r="I179" s="114">
        <f>IF(D179="P",IF(H179&lt;'DADOS BASE PROPOSTA'!$I$32,IF('DADOS BASE PROPOSTA'!$I$32-H179&gt;'DADOS BASE PROPOSTA'!$I$33,'DADOS BASE PROPOSTA'!$I$33,'DADOS BASE PROPOSTA'!$I$32-H179),0),0)</f>
        <v>0</v>
      </c>
      <c r="J179" s="114">
        <f t="shared" si="88"/>
        <v>3876457.0921321325</v>
      </c>
      <c r="L179" s="104">
        <v>0</v>
      </c>
      <c r="M179" s="114">
        <f>IF(D179="E",'DADOS BASE PROPOSTA'!$I$42,IF(D179="EA",'DADOS BASE PROPOSTA'!$I$43,IF(D179="EC",'DADOS BASE PROPOSTA'!$I$45,IF(D179="ECA",'DADOS BASE PROPOSTA'!$I$44,0))))</f>
        <v>0</v>
      </c>
      <c r="N179" s="114">
        <f>IF(OR(D179="E",D179="EA",D179="EC",D179="ECA",D179="ECR"),L179*'DADOS BASE PROPOSTA'!$I$47,0)</f>
        <v>0</v>
      </c>
      <c r="O179" s="114">
        <f t="shared" si="89"/>
        <v>0</v>
      </c>
      <c r="R179" s="114"/>
      <c r="T179" s="104">
        <v>0</v>
      </c>
      <c r="U179" s="104"/>
      <c r="V179" s="104">
        <f t="shared" si="91"/>
        <v>0</v>
      </c>
      <c r="W179" s="109">
        <f t="shared" si="92"/>
        <v>0</v>
      </c>
      <c r="X179" s="114">
        <f>'DADOS BASE PROPOSTA'!$I$78*W179</f>
        <v>0</v>
      </c>
      <c r="Y179" s="114"/>
      <c r="Z179" s="114">
        <f t="shared" si="90"/>
        <v>0</v>
      </c>
      <c r="AB179" s="119">
        <v>721.5</v>
      </c>
      <c r="AD179" s="42">
        <v>0.72799999999999998</v>
      </c>
      <c r="AE179" s="42">
        <f t="shared" si="93"/>
        <v>525.25199999999995</v>
      </c>
      <c r="AF179" s="123">
        <f t="shared" si="94"/>
        <v>1.4478134883698923E-3</v>
      </c>
      <c r="AH179" s="42">
        <f t="shared" si="95"/>
        <v>635.42812832876632</v>
      </c>
      <c r="AI179" s="114">
        <f t="shared" si="96"/>
        <v>458461.39458920492</v>
      </c>
      <c r="AK179" s="119">
        <v>0</v>
      </c>
      <c r="AL179" s="114">
        <f>IF($AK$11&gt;0,(AK179/$AK$11)*'DADOS BASE PROPOSTA'!$I$67,0)</f>
        <v>0</v>
      </c>
      <c r="AN179" s="114">
        <v>0</v>
      </c>
      <c r="AO179" s="114">
        <f>(AN179/$AN$11)*'DADOS BASE PROPOSTA'!$I$69</f>
        <v>0</v>
      </c>
      <c r="AQ179" s="114"/>
      <c r="AR179" s="114"/>
      <c r="AS179" s="114"/>
      <c r="AU179" s="114"/>
      <c r="AV179" s="114"/>
      <c r="AW179" s="114"/>
      <c r="AY179" s="114"/>
      <c r="AZ179" s="114"/>
      <c r="BA179" s="114"/>
      <c r="BB179" s="40"/>
    </row>
    <row r="180" spans="1:54" x14ac:dyDescent="0.25">
      <c r="A180" s="40"/>
      <c r="B180" s="2" t="s">
        <v>214</v>
      </c>
      <c r="C180" s="2" t="s">
        <v>235</v>
      </c>
      <c r="D180" s="41" t="s">
        <v>79</v>
      </c>
      <c r="F180" s="104">
        <v>1373.5993099617999</v>
      </c>
      <c r="G180" s="109">
        <f t="shared" si="98"/>
        <v>1.1116179344746726E-3</v>
      </c>
      <c r="H180" s="114">
        <f>'DADOS BASE PROPOSTA'!$I$23*G180</f>
        <v>2704146.2621555235</v>
      </c>
      <c r="I180" s="114">
        <f>IF(D180="P",IF(H180&lt;'DADOS BASE PROPOSTA'!$I$32,IF('DADOS BASE PROPOSTA'!$I$32-H180&gt;'DADOS BASE PROPOSTA'!$I$33,'DADOS BASE PROPOSTA'!$I$33,'DADOS BASE PROPOSTA'!$I$32-H180),0),0)</f>
        <v>578388.268647925</v>
      </c>
      <c r="J180" s="114">
        <f t="shared" si="88"/>
        <v>3282534.5308034485</v>
      </c>
      <c r="L180" s="104">
        <v>0</v>
      </c>
      <c r="M180" s="114">
        <f>IF(D180="E",'DADOS BASE PROPOSTA'!$I$42,IF(D180="EA",'DADOS BASE PROPOSTA'!$I$43,IF(D180="EC",'DADOS BASE PROPOSTA'!$I$45,IF(D180="ECA",'DADOS BASE PROPOSTA'!$I$44,0))))</f>
        <v>0</v>
      </c>
      <c r="N180" s="114">
        <f>IF(OR(D180="E",D180="EA",D180="EC",D180="ECA",D180="ECR"),L180*'DADOS BASE PROPOSTA'!$I$47,0)</f>
        <v>0</v>
      </c>
      <c r="O180" s="114">
        <f t="shared" si="89"/>
        <v>0</v>
      </c>
      <c r="R180" s="114"/>
      <c r="T180" s="104">
        <v>0</v>
      </c>
      <c r="U180" s="104"/>
      <c r="V180" s="104">
        <f t="shared" si="91"/>
        <v>0</v>
      </c>
      <c r="W180" s="109">
        <f t="shared" si="92"/>
        <v>0</v>
      </c>
      <c r="X180" s="114">
        <f>'DADOS BASE PROPOSTA'!$I$78*W180</f>
        <v>0</v>
      </c>
      <c r="Y180" s="114"/>
      <c r="Z180" s="114">
        <f t="shared" si="90"/>
        <v>0</v>
      </c>
      <c r="AB180" s="119">
        <v>834.5</v>
      </c>
      <c r="AD180" s="42">
        <v>0.8</v>
      </c>
      <c r="AE180" s="42">
        <f t="shared" si="93"/>
        <v>667.6</v>
      </c>
      <c r="AF180" s="123">
        <f t="shared" si="94"/>
        <v>0.12744781348837</v>
      </c>
      <c r="AH180" s="42">
        <f t="shared" si="95"/>
        <v>555.24809843055721</v>
      </c>
      <c r="AI180" s="114">
        <f t="shared" si="96"/>
        <v>463354.53814029996</v>
      </c>
      <c r="AK180" s="119">
        <v>0</v>
      </c>
      <c r="AL180" s="114">
        <f>IF($AK$11&gt;0,(AK180/$AK$11)*'DADOS BASE PROPOSTA'!$I$67,0)</f>
        <v>0</v>
      </c>
      <c r="AN180" s="114">
        <v>0</v>
      </c>
      <c r="AO180" s="114">
        <f>(AN180/$AN$11)*'DADOS BASE PROPOSTA'!$I$69</f>
        <v>0</v>
      </c>
      <c r="AQ180" s="114"/>
      <c r="AR180" s="114"/>
      <c r="AS180" s="114"/>
      <c r="AU180" s="114"/>
      <c r="AV180" s="114"/>
      <c r="AW180" s="114"/>
      <c r="AY180" s="114"/>
      <c r="AZ180" s="114"/>
      <c r="BA180" s="114"/>
      <c r="BB180" s="40"/>
    </row>
    <row r="181" spans="1:54" x14ac:dyDescent="0.25">
      <c r="A181" s="40"/>
      <c r="B181" s="2" t="s">
        <v>214</v>
      </c>
      <c r="C181" s="2" t="s">
        <v>236</v>
      </c>
      <c r="D181" s="41" t="s">
        <v>79</v>
      </c>
      <c r="F181" s="104">
        <v>8165.3914416922362</v>
      </c>
      <c r="G181" s="109">
        <f t="shared" si="98"/>
        <v>6.6080373677848752E-3</v>
      </c>
      <c r="H181" s="114">
        <f>'DADOS BASE PROPOSTA'!$I$23*G181</f>
        <v>16074857.191579999</v>
      </c>
      <c r="I181" s="114">
        <f>IF(D181="P",IF(H181&lt;'DADOS BASE PROPOSTA'!$I$32,IF('DADOS BASE PROPOSTA'!$I$32-H181&gt;'DADOS BASE PROPOSTA'!$I$33,'DADOS BASE PROPOSTA'!$I$33,'DADOS BASE PROPOSTA'!$I$32-H181),0),0)</f>
        <v>0</v>
      </c>
      <c r="J181" s="114">
        <f t="shared" si="88"/>
        <v>16074857.191579999</v>
      </c>
      <c r="L181" s="104">
        <v>0</v>
      </c>
      <c r="M181" s="114">
        <f>IF(D181="E",'DADOS BASE PROPOSTA'!$I$42,IF(D181="EA",'DADOS BASE PROPOSTA'!$I$43,IF(D181="EC",'DADOS BASE PROPOSTA'!$I$45,IF(D181="ECA",'DADOS BASE PROPOSTA'!$I$44,0))))</f>
        <v>0</v>
      </c>
      <c r="N181" s="114">
        <f>IF(OR(D181="E",D181="EA",D181="EC",D181="ECA",D181="ECR"),L181*'DADOS BASE PROPOSTA'!$I$47,0)</f>
        <v>0</v>
      </c>
      <c r="O181" s="114">
        <f t="shared" si="89"/>
        <v>0</v>
      </c>
      <c r="R181" s="114"/>
      <c r="T181" s="104">
        <v>526.02927918860269</v>
      </c>
      <c r="U181" s="104"/>
      <c r="V181" s="104">
        <f t="shared" si="91"/>
        <v>526.02927918860269</v>
      </c>
      <c r="W181" s="109">
        <f t="shared" si="92"/>
        <v>3.0808201022793501E-3</v>
      </c>
      <c r="X181" s="114">
        <f>'DADOS BASE PROPOSTA'!$I$78*W181</f>
        <v>250989.18353840138</v>
      </c>
      <c r="Y181" s="114"/>
      <c r="Z181" s="114">
        <f t="shared" si="90"/>
        <v>250989.18353840138</v>
      </c>
      <c r="AB181" s="119">
        <v>4829</v>
      </c>
      <c r="AD181" s="42">
        <v>0.84499999999999997</v>
      </c>
      <c r="AE181" s="42">
        <f t="shared" si="93"/>
        <v>4080.5049999999997</v>
      </c>
      <c r="AF181" s="123">
        <f t="shared" si="94"/>
        <v>0.20619781348836988</v>
      </c>
      <c r="AH181" s="42">
        <f t="shared" si="95"/>
        <v>505.1355797441766</v>
      </c>
      <c r="AI181" s="114">
        <f t="shared" si="96"/>
        <v>2439299.7145846286</v>
      </c>
      <c r="AK181" s="119">
        <v>0</v>
      </c>
      <c r="AL181" s="114">
        <f>IF($AK$11&gt;0,(AK181/$AK$11)*'DADOS BASE PROPOSTA'!$I$67,0)</f>
        <v>0</v>
      </c>
      <c r="AN181" s="114">
        <v>184.25</v>
      </c>
      <c r="AO181" s="114">
        <f>(AN181/$AN$11)*'DADOS BASE PROPOSTA'!$I$69</f>
        <v>109603.39899222358</v>
      </c>
      <c r="AQ181" s="114"/>
      <c r="AR181" s="114"/>
      <c r="AS181" s="114"/>
      <c r="AU181" s="114"/>
      <c r="AV181" s="114"/>
      <c r="AW181" s="114"/>
      <c r="AY181" s="114"/>
      <c r="AZ181" s="114"/>
      <c r="BA181" s="114"/>
      <c r="BB181" s="40"/>
    </row>
    <row r="182" spans="1:54" x14ac:dyDescent="0.25">
      <c r="A182" s="40"/>
      <c r="B182" s="2" t="s">
        <v>214</v>
      </c>
      <c r="C182" s="2" t="s">
        <v>237</v>
      </c>
      <c r="D182" s="41" t="s">
        <v>129</v>
      </c>
      <c r="F182" s="104">
        <v>0</v>
      </c>
      <c r="G182" s="109">
        <f t="shared" si="98"/>
        <v>0</v>
      </c>
      <c r="H182" s="114">
        <f>'DADOS BASE PROPOSTA'!$I$23*G182</f>
        <v>0</v>
      </c>
      <c r="I182" s="114">
        <f>IF(D182="P",IF(H182&lt;'DADOS BASE PROPOSTA'!$I$32,IF('DADOS BASE PROPOSTA'!$I$32-H182&gt;'DADOS BASE PROPOSTA'!$I$33,'DADOS BASE PROPOSTA'!$I$33,'DADOS BASE PROPOSTA'!$I$32-H182),0),0)</f>
        <v>0</v>
      </c>
      <c r="J182" s="114">
        <f t="shared" si="88"/>
        <v>0</v>
      </c>
      <c r="L182" s="104">
        <v>44.935728877133982</v>
      </c>
      <c r="M182" s="114">
        <f>IF(D182="E",'DADOS BASE PROPOSTA'!$I$42,IF(D182="EA",'DADOS BASE PROPOSTA'!$I$43,IF(D182="EC",'DADOS BASE PROPOSTA'!$I$45,IF(D182="ECA",'DADOS BASE PROPOSTA'!$I$44,0))))</f>
        <v>0</v>
      </c>
      <c r="N182" s="114">
        <f>IF(OR(D182="E",D182="EA",D182="EC",D182="ECA",D182="ECR"),L182*'DADOS BASE PROPOSTA'!$I$47,0)</f>
        <v>31195.547153508469</v>
      </c>
      <c r="O182" s="114">
        <f t="shared" si="89"/>
        <v>31195.547153508469</v>
      </c>
      <c r="R182" s="114"/>
      <c r="T182" s="104">
        <v>452.79919999999998</v>
      </c>
      <c r="U182" s="104">
        <v>40.342700000000001</v>
      </c>
      <c r="V182" s="104">
        <f t="shared" si="91"/>
        <v>581.89584000000002</v>
      </c>
      <c r="W182" s="109">
        <f t="shared" si="92"/>
        <v>3.4080163827952385E-3</v>
      </c>
      <c r="X182" s="114">
        <f>'DADOS BASE PROPOSTA'!$I$78*W182</f>
        <v>277645.30904301163</v>
      </c>
      <c r="Y182" s="114"/>
      <c r="Z182" s="114">
        <f t="shared" si="90"/>
        <v>277645.30904301163</v>
      </c>
      <c r="AB182" s="119">
        <v>206</v>
      </c>
      <c r="AD182" s="42">
        <v>0.84499999999999997</v>
      </c>
      <c r="AE182" s="42">
        <f t="shared" si="93"/>
        <v>174.07</v>
      </c>
      <c r="AF182" s="123">
        <f t="shared" si="94"/>
        <v>0.20619781348836988</v>
      </c>
      <c r="AH182" s="42">
        <f t="shared" si="95"/>
        <v>505.1355797441766</v>
      </c>
      <c r="AI182" s="114">
        <f t="shared" si="96"/>
        <v>104057.92942730038</v>
      </c>
      <c r="AK182" s="119">
        <v>0</v>
      </c>
      <c r="AL182" s="114">
        <f>IF($AK$11&gt;0,(AK182/$AK$11)*'DADOS BASE PROPOSTA'!$I$67,0)</f>
        <v>0</v>
      </c>
      <c r="AN182" s="114">
        <v>269.75</v>
      </c>
      <c r="AO182" s="114">
        <f>(AN182/$AN$11)*'DADOS BASE PROPOSTA'!$I$69</f>
        <v>160464.13502389312</v>
      </c>
      <c r="AQ182" s="114"/>
      <c r="AR182" s="114"/>
      <c r="AS182" s="114"/>
      <c r="AU182" s="114"/>
      <c r="AV182" s="114"/>
      <c r="AW182" s="114"/>
      <c r="AY182" s="114"/>
      <c r="AZ182" s="114"/>
      <c r="BA182" s="114"/>
      <c r="BB182" s="40"/>
    </row>
    <row r="183" spans="1:54" x14ac:dyDescent="0.25">
      <c r="A183" s="40"/>
      <c r="F183" s="104"/>
      <c r="G183" s="109"/>
      <c r="H183" s="114"/>
      <c r="I183" s="114"/>
      <c r="J183" s="114"/>
      <c r="L183" s="104"/>
      <c r="M183" s="114"/>
      <c r="N183" s="114"/>
      <c r="O183" s="114"/>
      <c r="R183" s="114"/>
      <c r="T183" s="104"/>
      <c r="U183" s="104"/>
      <c r="V183" s="104"/>
      <c r="W183" s="109"/>
      <c r="X183" s="114"/>
      <c r="Y183" s="114"/>
      <c r="Z183" s="114"/>
      <c r="AB183" s="119"/>
      <c r="AF183" s="123"/>
      <c r="AI183" s="114"/>
      <c r="AK183" s="119"/>
      <c r="AL183" s="114"/>
      <c r="AN183" s="114"/>
      <c r="AO183" s="114"/>
      <c r="AQ183" s="114"/>
      <c r="AR183" s="114"/>
      <c r="AS183" s="114"/>
      <c r="AU183" s="114"/>
      <c r="AV183" s="114"/>
      <c r="AW183" s="114"/>
      <c r="AY183" s="114"/>
      <c r="AZ183" s="114"/>
      <c r="BA183" s="114"/>
      <c r="BB183" s="40"/>
    </row>
    <row r="184" spans="1:54" x14ac:dyDescent="0.25">
      <c r="A184" s="40"/>
      <c r="B184" s="98" t="s">
        <v>238</v>
      </c>
      <c r="C184" s="98" t="s">
        <v>239</v>
      </c>
      <c r="D184" s="98" t="s">
        <v>74</v>
      </c>
      <c r="E184" s="98"/>
      <c r="F184" s="105">
        <f>SUM(F185:F199)</f>
        <v>22090.531598809939</v>
      </c>
      <c r="G184" s="110">
        <f>SUM(G185:G199)</f>
        <v>1.7877288470681822E-2</v>
      </c>
      <c r="H184" s="115">
        <f>SUM(H185:H199)</f>
        <v>43488685.542228214</v>
      </c>
      <c r="I184" s="115">
        <f>SUM(I185:I199)</f>
        <v>18157.908760269172</v>
      </c>
      <c r="J184" s="115">
        <f>SUM(J185:J199)</f>
        <v>43506843.450988486</v>
      </c>
      <c r="K184" s="99"/>
      <c r="L184" s="105">
        <f>SUM(L185:L199)</f>
        <v>6888.4537387270402</v>
      </c>
      <c r="M184" s="115">
        <f>SUM(M185:M199)</f>
        <v>12524804.456565168</v>
      </c>
      <c r="N184" s="115">
        <f>SUM(N185:N199)</f>
        <v>4782143.0472126976</v>
      </c>
      <c r="O184" s="115">
        <f>SUM(O185:O199)</f>
        <v>17306947.503777865</v>
      </c>
      <c r="P184" s="99"/>
      <c r="Q184" s="100"/>
      <c r="R184" s="115">
        <f>SUM(R185:R199)</f>
        <v>6691587.1542585474</v>
      </c>
      <c r="S184" s="99"/>
      <c r="T184" s="105">
        <f t="shared" ref="T184:Z184" si="99">SUM(T185:T199)</f>
        <v>1727.8898274408725</v>
      </c>
      <c r="U184" s="105">
        <f t="shared" si="99"/>
        <v>0</v>
      </c>
      <c r="V184" s="105">
        <f t="shared" si="99"/>
        <v>1727.8898274408725</v>
      </c>
      <c r="W184" s="110">
        <f t="shared" si="99"/>
        <v>1.0119812576050949E-2</v>
      </c>
      <c r="X184" s="115">
        <f t="shared" si="99"/>
        <v>824443.95053949358</v>
      </c>
      <c r="Y184" s="115">
        <f t="shared" si="99"/>
        <v>220781.30714634148</v>
      </c>
      <c r="Z184" s="115">
        <f t="shared" si="99"/>
        <v>1045225.2576858351</v>
      </c>
      <c r="AA184" s="99"/>
      <c r="AB184" s="120">
        <f>SUM(AB185:AB199)</f>
        <v>13949.5</v>
      </c>
      <c r="AC184" s="99"/>
      <c r="AD184" s="99"/>
      <c r="AE184" s="99"/>
      <c r="AF184" s="124"/>
      <c r="AG184" s="99"/>
      <c r="AH184" s="99"/>
      <c r="AI184" s="115">
        <f>SUM(AI185:AI199)</f>
        <v>8422611.0525410417</v>
      </c>
      <c r="AJ184" s="99"/>
      <c r="AK184" s="120">
        <f>SUM(AK185:AK199)</f>
        <v>0</v>
      </c>
      <c r="AL184" s="115">
        <f>SUM(AL185:AL199)</f>
        <v>0</v>
      </c>
      <c r="AM184" s="99"/>
      <c r="AN184" s="115">
        <f>SUM(AN185:AN199)</f>
        <v>414.625</v>
      </c>
      <c r="AO184" s="115">
        <f>SUM(AO185:AO199)</f>
        <v>246644.82663311096</v>
      </c>
      <c r="AP184" s="99"/>
      <c r="AQ184" s="115"/>
      <c r="AR184" s="115"/>
      <c r="AS184" s="115">
        <f>SUM(AS185:AS199)</f>
        <v>718046.77272153459</v>
      </c>
      <c r="AT184" s="98"/>
      <c r="AU184" s="115"/>
      <c r="AV184" s="115"/>
      <c r="AW184" s="115">
        <f>SUM(AW185:AW199)</f>
        <v>718046.77272153459</v>
      </c>
      <c r="AX184" s="98"/>
      <c r="AY184" s="115"/>
      <c r="AZ184" s="115"/>
      <c r="BA184" s="115">
        <f>SUM(BA185:BA199)</f>
        <v>718046.77272153459</v>
      </c>
      <c r="BB184" s="40"/>
    </row>
    <row r="185" spans="1:54" x14ac:dyDescent="0.25">
      <c r="A185" s="40"/>
      <c r="B185" s="2" t="s">
        <v>238</v>
      </c>
      <c r="C185" s="2" t="s">
        <v>34</v>
      </c>
      <c r="D185" s="41" t="s">
        <v>75</v>
      </c>
      <c r="F185" s="104">
        <v>0</v>
      </c>
      <c r="G185" s="109">
        <f t="shared" ref="G185:G199" si="100">F185/$F$11</f>
        <v>0</v>
      </c>
      <c r="H185" s="114">
        <f>'DADOS BASE PROPOSTA'!$I$23*G185</f>
        <v>0</v>
      </c>
      <c r="I185" s="114">
        <f>IF(D185="P",IF(H185&lt;'DADOS BASE PROPOSTA'!$I$32,IF('DADOS BASE PROPOSTA'!$I$32-H185&gt;'DADOS BASE PROPOSTA'!$I$33,'DADOS BASE PROPOSTA'!$I$33,'DADOS BASE PROPOSTA'!$I$32-H185),0),0)</f>
        <v>0</v>
      </c>
      <c r="J185" s="114">
        <f t="shared" ref="J185:J199" si="101">H185+I185</f>
        <v>0</v>
      </c>
      <c r="L185" s="104"/>
      <c r="M185" s="114">
        <f>IF(D185="E",'DADOS BASE PROPOSTA'!$I$42,IF(D185="EA",'DADOS BASE PROPOSTA'!$I$43,IF(D185="EC",'DADOS BASE PROPOSTA'!$I$45,IF(D185="ECA",'DADOS BASE PROPOSTA'!$I$44,0))))</f>
        <v>0</v>
      </c>
      <c r="N185" s="114">
        <f>IF(OR(D185="E",D185="EA",D185="EC",D185="ECA"),L185*'DADOS BASE PROPOSTA'!$I$47,0)</f>
        <v>0</v>
      </c>
      <c r="O185" s="114">
        <f t="shared" ref="O185:O199" si="102">M185+N185</f>
        <v>0</v>
      </c>
      <c r="Q185" s="68">
        <v>14</v>
      </c>
      <c r="R185" s="114">
        <f>IF(D185="R",('DADOS BASE PROPOSTA'!$I$53+('DADOS BASE PROPOSTA'!$I$54*Q185)),0)</f>
        <v>6691587.1542585474</v>
      </c>
      <c r="T185" s="104"/>
      <c r="U185" s="104"/>
      <c r="V185" s="104"/>
      <c r="W185" s="109"/>
      <c r="X185" s="114"/>
      <c r="Y185" s="114">
        <f>'DADOS BASE PROPOSTA'!$I$77/41</f>
        <v>220781.30714634148</v>
      </c>
      <c r="Z185" s="114">
        <f t="shared" ref="Z185:Z199" si="103">X185+Y185</f>
        <v>220781.30714634148</v>
      </c>
      <c r="AB185" s="119"/>
      <c r="AF185" s="123"/>
      <c r="AI185" s="114"/>
      <c r="AK185" s="119"/>
      <c r="AL185" s="114"/>
      <c r="AN185" s="114"/>
      <c r="AO185" s="114"/>
      <c r="AQ185" s="114">
        <f>'DADOS BASE PROPOSTA'!$I$85/41</f>
        <v>368759.61378749995</v>
      </c>
      <c r="AR185" s="114">
        <f>'DADOS BASE PROPOSTA'!$I$86*(Q185/$Q$11)</f>
        <v>349287.15893403458</v>
      </c>
      <c r="AS185" s="114">
        <f>AQ185+AR185</f>
        <v>718046.77272153459</v>
      </c>
      <c r="AU185" s="114">
        <f>'DADOS BASE PROPOSTA'!$I$89/41</f>
        <v>368759.61378749995</v>
      </c>
      <c r="AV185" s="114">
        <f>'DADOS BASE PROPOSTA'!$I$90*(Q185/$Q$11)</f>
        <v>349287.15893403458</v>
      </c>
      <c r="AW185" s="114">
        <f>AU185+AV185</f>
        <v>718046.77272153459</v>
      </c>
      <c r="AY185" s="114">
        <f>'DADOS BASE PROPOSTA'!$I$93/41</f>
        <v>368759.61378749995</v>
      </c>
      <c r="AZ185" s="114">
        <f>'DADOS BASE PROPOSTA'!$I$94*(Q185/$Q$11)</f>
        <v>349287.15893403458</v>
      </c>
      <c r="BA185" s="114">
        <f>AY185+AZ185</f>
        <v>718046.77272153459</v>
      </c>
      <c r="BB185" s="40"/>
    </row>
    <row r="186" spans="1:54" x14ac:dyDescent="0.25">
      <c r="A186" s="40"/>
      <c r="B186" s="2" t="s">
        <v>238</v>
      </c>
      <c r="C186" s="2" t="s">
        <v>240</v>
      </c>
      <c r="D186" s="41" t="s">
        <v>83</v>
      </c>
      <c r="F186" s="104">
        <v>0</v>
      </c>
      <c r="G186" s="109">
        <f t="shared" si="100"/>
        <v>0</v>
      </c>
      <c r="H186" s="114">
        <f>'DADOS BASE PROPOSTA'!$I$23*G186</f>
        <v>0</v>
      </c>
      <c r="I186" s="114">
        <f>IF(D186="P",IF(H186&lt;'DADOS BASE PROPOSTA'!$I$32,IF('DADOS BASE PROPOSTA'!$I$32-H186&gt;'DADOS BASE PROPOSTA'!$I$33,'DADOS BASE PROPOSTA'!$I$33,'DADOS BASE PROPOSTA'!$I$32-H186),0),0)</f>
        <v>0</v>
      </c>
      <c r="J186" s="114">
        <f t="shared" si="101"/>
        <v>0</v>
      </c>
      <c r="L186" s="104">
        <v>1037.576006572333</v>
      </c>
      <c r="M186" s="114">
        <f>IF(D186="E",'DADOS BASE PROPOSTA'!$I$42,IF(D186="EA",'DADOS BASE PROPOSTA'!$I$43,IF(D186="EC",'DADOS BASE PROPOSTA'!$I$45,IF(D186="ECA",'DADOS BASE PROPOSTA'!$I$44,0))))</f>
        <v>2087467.4094275283</v>
      </c>
      <c r="N186" s="114">
        <f>IF(OR(D186="E",D186="EA",D186="EC",D186="ECA",D186="ECR"),L186*'DADOS BASE PROPOSTA'!$I$47,0)</f>
        <v>720312.1446383592</v>
      </c>
      <c r="O186" s="114">
        <f t="shared" si="102"/>
        <v>2807779.5540658874</v>
      </c>
      <c r="R186" s="114"/>
      <c r="T186" s="104">
        <v>27.54275495463531</v>
      </c>
      <c r="U186" s="104"/>
      <c r="V186" s="104">
        <f t="shared" ref="V186:V199" si="104">T186+U186*3.2</f>
        <v>27.54275495463531</v>
      </c>
      <c r="W186" s="109">
        <f t="shared" ref="W186:W199" si="105">V186/$V$11</f>
        <v>1.6131093171711257E-4</v>
      </c>
      <c r="X186" s="114">
        <f>'DADOS BASE PROPOSTA'!$I$78*W186</f>
        <v>13141.727755392893</v>
      </c>
      <c r="Y186" s="114"/>
      <c r="Z186" s="114">
        <f t="shared" si="103"/>
        <v>13141.727755392893</v>
      </c>
      <c r="AB186" s="119">
        <v>433.5</v>
      </c>
      <c r="AD186" s="42">
        <v>0.68600000000000005</v>
      </c>
      <c r="AE186" s="42">
        <f t="shared" ref="AE186:AE199" si="106">AB186*AD186</f>
        <v>297.38100000000003</v>
      </c>
      <c r="AF186" s="123">
        <f t="shared" ref="AF186:AF199" si="107">(AD186-$AE$12)*$AF$12</f>
        <v>-7.2052186511629979E-2</v>
      </c>
      <c r="AH186" s="42">
        <f t="shared" ref="AH186:AH199" si="108">$AH$11-(AF186*$AH$11)</f>
        <v>682.19981243605491</v>
      </c>
      <c r="AI186" s="114">
        <f t="shared" ref="AI186:AI199" si="109">AB186*AH186</f>
        <v>295733.61869102978</v>
      </c>
      <c r="AK186" s="119">
        <v>0</v>
      </c>
      <c r="AL186" s="114">
        <f>IF($AK$11&gt;0,(AK186/$AK$11)*'DADOS BASE PROPOSTA'!$I$67,0)</f>
        <v>0</v>
      </c>
      <c r="AN186" s="114">
        <v>12.5</v>
      </c>
      <c r="AO186" s="114">
        <f>(AN186/$AN$11)*'DADOS BASE PROPOSTA'!$I$69</f>
        <v>7435.7801215891168</v>
      </c>
      <c r="AQ186" s="114"/>
      <c r="AR186" s="114"/>
      <c r="AS186" s="114"/>
      <c r="AU186" s="114"/>
      <c r="AV186" s="114"/>
      <c r="AW186" s="114"/>
      <c r="AY186" s="114"/>
      <c r="AZ186" s="114"/>
      <c r="BA186" s="114"/>
      <c r="BB186" s="40"/>
    </row>
    <row r="187" spans="1:54" x14ac:dyDescent="0.25">
      <c r="A187" s="40"/>
      <c r="B187" s="2" t="s">
        <v>238</v>
      </c>
      <c r="C187" s="2" t="s">
        <v>241</v>
      </c>
      <c r="D187" s="41" t="s">
        <v>79</v>
      </c>
      <c r="F187" s="104">
        <v>1833.531826187103</v>
      </c>
      <c r="G187" s="109">
        <f t="shared" si="100"/>
        <v>1.4838292700338968E-3</v>
      </c>
      <c r="H187" s="114">
        <f>'DADOS BASE PROPOSTA'!$I$23*G187</f>
        <v>3609595.7521010498</v>
      </c>
      <c r="I187" s="114">
        <f>IF(D187="P",IF(H187&lt;'DADOS BASE PROPOSTA'!$I$32,IF('DADOS BASE PROPOSTA'!$I$32-H187&gt;'DADOS BASE PROPOSTA'!$I$33,'DADOS BASE PROPOSTA'!$I$33,'DADOS BASE PROPOSTA'!$I$32-H187),0),0)</f>
        <v>0</v>
      </c>
      <c r="J187" s="114">
        <f t="shared" si="101"/>
        <v>3609595.7521010498</v>
      </c>
      <c r="L187" s="104">
        <v>0</v>
      </c>
      <c r="M187" s="114">
        <f>IF(D187="E",'DADOS BASE PROPOSTA'!$I$42,IF(D187="EA",'DADOS BASE PROPOSTA'!$I$43,IF(D187="EC",'DADOS BASE PROPOSTA'!$I$45,IF(D187="ECA",'DADOS BASE PROPOSTA'!$I$44,0))))</f>
        <v>0</v>
      </c>
      <c r="N187" s="114">
        <f>IF(OR(D187="E",D187="EA",D187="EC",D187="ECA",D187="ECR"),L187*'DADOS BASE PROPOSTA'!$I$47,0)</f>
        <v>0</v>
      </c>
      <c r="O187" s="114">
        <f t="shared" si="102"/>
        <v>0</v>
      </c>
      <c r="R187" s="114"/>
      <c r="T187" s="104">
        <v>214.95664167606179</v>
      </c>
      <c r="U187" s="104"/>
      <c r="V187" s="104">
        <f t="shared" si="104"/>
        <v>214.95664167606179</v>
      </c>
      <c r="W187" s="109">
        <f t="shared" si="105"/>
        <v>1.2589465434615658E-3</v>
      </c>
      <c r="X187" s="114">
        <f>'DADOS BASE PROPOSTA'!$I$78*W187</f>
        <v>102564.23762884797</v>
      </c>
      <c r="Y187" s="114"/>
      <c r="Z187" s="114">
        <f t="shared" si="103"/>
        <v>102564.23762884797</v>
      </c>
      <c r="AB187" s="119">
        <v>923</v>
      </c>
      <c r="AD187" s="42">
        <v>0.73699999999999999</v>
      </c>
      <c r="AE187" s="42">
        <f t="shared" si="106"/>
        <v>680.25099999999998</v>
      </c>
      <c r="AF187" s="123">
        <f t="shared" si="107"/>
        <v>1.7197813488369906E-2</v>
      </c>
      <c r="AH187" s="42">
        <f t="shared" si="108"/>
        <v>625.40562459149021</v>
      </c>
      <c r="AI187" s="114">
        <f t="shared" si="109"/>
        <v>577249.39149794541</v>
      </c>
      <c r="AK187" s="119">
        <v>0</v>
      </c>
      <c r="AL187" s="114">
        <f>IF($AK$11&gt;0,(AK187/$AK$11)*'DADOS BASE PROPOSTA'!$I$67,0)</f>
        <v>0</v>
      </c>
      <c r="AN187" s="114">
        <v>55.25</v>
      </c>
      <c r="AO187" s="114">
        <f>(AN187/$AN$11)*'DADOS BASE PROPOSTA'!$I$69</f>
        <v>32866.148137423894</v>
      </c>
      <c r="AQ187" s="114"/>
      <c r="AR187" s="114"/>
      <c r="AS187" s="114"/>
      <c r="AU187" s="114"/>
      <c r="AV187" s="114"/>
      <c r="AW187" s="114"/>
      <c r="AY187" s="114"/>
      <c r="AZ187" s="114"/>
      <c r="BA187" s="114"/>
      <c r="BB187" s="40"/>
    </row>
    <row r="188" spans="1:54" x14ac:dyDescent="0.25">
      <c r="A188" s="40"/>
      <c r="B188" s="2" t="s">
        <v>238</v>
      </c>
      <c r="C188" s="2" t="s">
        <v>242</v>
      </c>
      <c r="D188" s="41" t="s">
        <v>83</v>
      </c>
      <c r="F188" s="104">
        <v>0</v>
      </c>
      <c r="G188" s="109">
        <f t="shared" si="100"/>
        <v>0</v>
      </c>
      <c r="H188" s="114">
        <f>'DADOS BASE PROPOSTA'!$I$23*G188</f>
        <v>0</v>
      </c>
      <c r="I188" s="114">
        <f>IF(D188="P",IF(H188&lt;'DADOS BASE PROPOSTA'!$I$32,IF('DADOS BASE PROPOSTA'!$I$32-H188&gt;'DADOS BASE PROPOSTA'!$I$33,'DADOS BASE PROPOSTA'!$I$33,'DADOS BASE PROPOSTA'!$I$32-H188),0),0)</f>
        <v>0</v>
      </c>
      <c r="J188" s="114">
        <f t="shared" si="101"/>
        <v>0</v>
      </c>
      <c r="L188" s="104">
        <v>2039.619667958541</v>
      </c>
      <c r="M188" s="114">
        <f>IF(D188="E",'DADOS BASE PROPOSTA'!$I$42,IF(D188="EA",'DADOS BASE PROPOSTA'!$I$43,IF(D188="EC",'DADOS BASE PROPOSTA'!$I$45,IF(D188="ECA",'DADOS BASE PROPOSTA'!$I$44,0))))</f>
        <v>2087467.4094275283</v>
      </c>
      <c r="N188" s="114">
        <f>IF(OR(D188="E",D188="EA",D188="EC",D188="ECA",D188="ECR"),L188*'DADOS BASE PROPOSTA'!$I$47,0)</f>
        <v>1415956.8146985425</v>
      </c>
      <c r="O188" s="114">
        <f t="shared" si="102"/>
        <v>3503424.2241260707</v>
      </c>
      <c r="R188" s="114"/>
      <c r="T188" s="104">
        <v>186.72317748628191</v>
      </c>
      <c r="U188" s="104"/>
      <c r="V188" s="104">
        <f t="shared" si="104"/>
        <v>186.72317748628191</v>
      </c>
      <c r="W188" s="109">
        <f t="shared" si="105"/>
        <v>1.0935903028982503E-3</v>
      </c>
      <c r="X188" s="114">
        <f>'DADOS BASE PROPOSTA'!$I$78*W188</f>
        <v>89092.945429326079</v>
      </c>
      <c r="Y188" s="114"/>
      <c r="Z188" s="114">
        <f t="shared" si="103"/>
        <v>89092.945429326079</v>
      </c>
      <c r="AB188" s="119">
        <v>793</v>
      </c>
      <c r="AD188" s="42">
        <v>0.71799999999999997</v>
      </c>
      <c r="AE188" s="42">
        <f t="shared" si="106"/>
        <v>569.37400000000002</v>
      </c>
      <c r="AF188" s="123">
        <f t="shared" si="107"/>
        <v>-1.6052186511630123E-2</v>
      </c>
      <c r="AH188" s="42">
        <f t="shared" si="108"/>
        <v>646.56424359240657</v>
      </c>
      <c r="AI188" s="114">
        <f t="shared" si="109"/>
        <v>512725.44516877842</v>
      </c>
      <c r="AK188" s="119">
        <v>0</v>
      </c>
      <c r="AL188" s="114">
        <f>IF($AK$11&gt;0,(AK188/$AK$11)*'DADOS BASE PROPOSTA'!$I$67,0)</f>
        <v>0</v>
      </c>
      <c r="AN188" s="114">
        <v>37.5</v>
      </c>
      <c r="AO188" s="114">
        <f>(AN188/$AN$11)*'DADOS BASE PROPOSTA'!$I$69</f>
        <v>22307.340364767348</v>
      </c>
      <c r="AQ188" s="114"/>
      <c r="AR188" s="114"/>
      <c r="AS188" s="114"/>
      <c r="AU188" s="114"/>
      <c r="AV188" s="114"/>
      <c r="AW188" s="114"/>
      <c r="AY188" s="114"/>
      <c r="AZ188" s="114"/>
      <c r="BA188" s="114"/>
      <c r="BB188" s="40"/>
    </row>
    <row r="189" spans="1:54" x14ac:dyDescent="0.25">
      <c r="A189" s="40"/>
      <c r="B189" s="2" t="s">
        <v>238</v>
      </c>
      <c r="C189" s="2" t="s">
        <v>243</v>
      </c>
      <c r="D189" s="41" t="s">
        <v>83</v>
      </c>
      <c r="F189" s="104">
        <v>0</v>
      </c>
      <c r="G189" s="109">
        <f t="shared" si="100"/>
        <v>0</v>
      </c>
      <c r="H189" s="114">
        <f>'DADOS BASE PROPOSTA'!$I$23*G189</f>
        <v>0</v>
      </c>
      <c r="I189" s="114">
        <f>IF(D189="P",IF(H189&lt;'DADOS BASE PROPOSTA'!$I$32,IF('DADOS BASE PROPOSTA'!$I$32-H189&gt;'DADOS BASE PROPOSTA'!$I$33,'DADOS BASE PROPOSTA'!$I$33,'DADOS BASE PROPOSTA'!$I$32-H189),0),0)</f>
        <v>0</v>
      </c>
      <c r="J189" s="114">
        <f t="shared" si="101"/>
        <v>0</v>
      </c>
      <c r="L189" s="104">
        <v>1100.0088161883939</v>
      </c>
      <c r="M189" s="114">
        <f>IF(D189="E",'DADOS BASE PROPOSTA'!$I$42,IF(D189="EA",'DADOS BASE PROPOSTA'!$I$43,IF(D189="EC",'DADOS BASE PROPOSTA'!$I$45,IF(D189="ECA",'DADOS BASE PROPOSTA'!$I$44,0))))</f>
        <v>2087467.4094275283</v>
      </c>
      <c r="N189" s="114">
        <f>IF(OR(D189="E",D189="EA",D189="EC",D189="ECA",D189="ECR"),L189*'DADOS BASE PROPOSTA'!$I$47,0)</f>
        <v>763654.61854434968</v>
      </c>
      <c r="O189" s="114">
        <f t="shared" si="102"/>
        <v>2851122.0279718777</v>
      </c>
      <c r="R189" s="114"/>
      <c r="T189" s="104">
        <v>0</v>
      </c>
      <c r="U189" s="104"/>
      <c r="V189" s="104">
        <f t="shared" si="104"/>
        <v>0</v>
      </c>
      <c r="W189" s="109">
        <f t="shared" si="105"/>
        <v>0</v>
      </c>
      <c r="X189" s="114">
        <f>'DADOS BASE PROPOSTA'!$I$78*W189</f>
        <v>0</v>
      </c>
      <c r="Y189" s="114"/>
      <c r="Z189" s="114">
        <f t="shared" si="103"/>
        <v>0</v>
      </c>
      <c r="AB189" s="119">
        <v>399</v>
      </c>
      <c r="AD189" s="42">
        <v>0.70899999999999996</v>
      </c>
      <c r="AE189" s="42">
        <f t="shared" si="106"/>
        <v>282.89099999999996</v>
      </c>
      <c r="AF189" s="123">
        <f t="shared" si="107"/>
        <v>-3.1802186511630137E-2</v>
      </c>
      <c r="AH189" s="42">
        <f t="shared" si="108"/>
        <v>656.58674732968268</v>
      </c>
      <c r="AI189" s="114">
        <f t="shared" si="109"/>
        <v>261978.1121845434</v>
      </c>
      <c r="AK189" s="119">
        <v>0</v>
      </c>
      <c r="AL189" s="114">
        <f>IF($AK$11&gt;0,(AK189/$AK$11)*'DADOS BASE PROPOSTA'!$I$67,0)</f>
        <v>0</v>
      </c>
      <c r="AN189" s="114">
        <v>0</v>
      </c>
      <c r="AO189" s="114">
        <f>(AN189/$AN$11)*'DADOS BASE PROPOSTA'!$I$69</f>
        <v>0</v>
      </c>
      <c r="AQ189" s="114"/>
      <c r="AR189" s="114"/>
      <c r="AS189" s="114"/>
      <c r="AU189" s="114"/>
      <c r="AV189" s="114"/>
      <c r="AW189" s="114"/>
      <c r="AY189" s="114"/>
      <c r="AZ189" s="114"/>
      <c r="BA189" s="114"/>
      <c r="BB189" s="40"/>
    </row>
    <row r="190" spans="1:54" x14ac:dyDescent="0.25">
      <c r="A190" s="40"/>
      <c r="B190" s="2" t="s">
        <v>238</v>
      </c>
      <c r="C190" s="2" t="s">
        <v>244</v>
      </c>
      <c r="D190" s="41" t="s">
        <v>79</v>
      </c>
      <c r="F190" s="104">
        <v>1845.0164143969721</v>
      </c>
      <c r="G190" s="109">
        <f t="shared" si="100"/>
        <v>1.4931234463861709E-3</v>
      </c>
      <c r="H190" s="114">
        <f>'DADOS BASE PROPOSTA'!$I$23*G190</f>
        <v>3632204.9701276491</v>
      </c>
      <c r="I190" s="114">
        <f>IF(D190="P",IF(H190&lt;'DADOS BASE PROPOSTA'!$I$32,IF('DADOS BASE PROPOSTA'!$I$32-H190&gt;'DADOS BASE PROPOSTA'!$I$33,'DADOS BASE PROPOSTA'!$I$33,'DADOS BASE PROPOSTA'!$I$32-H190),0),0)</f>
        <v>0</v>
      </c>
      <c r="J190" s="114">
        <f t="shared" si="101"/>
        <v>3632204.9701276491</v>
      </c>
      <c r="L190" s="104">
        <v>0</v>
      </c>
      <c r="M190" s="114">
        <f>IF(D190="E",'DADOS BASE PROPOSTA'!$I$42,IF(D190="EA",'DADOS BASE PROPOSTA'!$I$43,IF(D190="EC",'DADOS BASE PROPOSTA'!$I$45,IF(D190="ECA",'DADOS BASE PROPOSTA'!$I$44,0))))</f>
        <v>0</v>
      </c>
      <c r="N190" s="114">
        <f>IF(OR(D190="E",D190="EA",D190="EC",D190="ECA",D190="ECR"),L190*'DADOS BASE PROPOSTA'!$I$47,0)</f>
        <v>0</v>
      </c>
      <c r="O190" s="114">
        <f t="shared" si="102"/>
        <v>0</v>
      </c>
      <c r="R190" s="114"/>
      <c r="T190" s="104">
        <v>105.86737015488001</v>
      </c>
      <c r="U190" s="104"/>
      <c r="V190" s="104">
        <f t="shared" si="104"/>
        <v>105.86737015488001</v>
      </c>
      <c r="W190" s="109">
        <f t="shared" si="105"/>
        <v>6.2003834207042749E-4</v>
      </c>
      <c r="X190" s="114">
        <f>'DADOS BASE PROPOSTA'!$I$78*W190</f>
        <v>50513.471112325824</v>
      </c>
      <c r="Y190" s="114"/>
      <c r="Z190" s="114">
        <f t="shared" si="103"/>
        <v>50513.471112325824</v>
      </c>
      <c r="AB190" s="119">
        <v>891.5</v>
      </c>
      <c r="AD190" s="42">
        <v>0.74399999999999999</v>
      </c>
      <c r="AE190" s="42">
        <f t="shared" si="106"/>
        <v>663.27599999999995</v>
      </c>
      <c r="AF190" s="123">
        <f t="shared" si="107"/>
        <v>2.9447813488369917E-2</v>
      </c>
      <c r="AH190" s="42">
        <f t="shared" si="108"/>
        <v>617.61034390694215</v>
      </c>
      <c r="AI190" s="114">
        <f t="shared" si="109"/>
        <v>550599.6215930389</v>
      </c>
      <c r="AK190" s="119">
        <v>0</v>
      </c>
      <c r="AL190" s="114">
        <f>IF($AK$11&gt;0,(AK190/$AK$11)*'DADOS BASE PROPOSTA'!$I$67,0)</f>
        <v>0</v>
      </c>
      <c r="AN190" s="114">
        <v>21.75</v>
      </c>
      <c r="AO190" s="114">
        <f>(AN190/$AN$11)*'DADOS BASE PROPOSTA'!$I$69</f>
        <v>12938.257411565062</v>
      </c>
      <c r="AQ190" s="114"/>
      <c r="AR190" s="114"/>
      <c r="AS190" s="114"/>
      <c r="AU190" s="114"/>
      <c r="AV190" s="114"/>
      <c r="AW190" s="114"/>
      <c r="AY190" s="114"/>
      <c r="AZ190" s="114"/>
      <c r="BA190" s="114"/>
      <c r="BB190" s="40"/>
    </row>
    <row r="191" spans="1:54" x14ac:dyDescent="0.25">
      <c r="A191" s="40"/>
      <c r="B191" s="2" t="s">
        <v>238</v>
      </c>
      <c r="C191" s="2" t="s">
        <v>245</v>
      </c>
      <c r="D191" s="41" t="s">
        <v>79</v>
      </c>
      <c r="F191" s="104">
        <v>8779.1201631256918</v>
      </c>
      <c r="G191" s="109">
        <f t="shared" si="100"/>
        <v>7.1047119428955842E-3</v>
      </c>
      <c r="H191" s="114">
        <f>'DADOS BASE PROPOSTA'!$I$23*G191</f>
        <v>17283078.698394764</v>
      </c>
      <c r="I191" s="114">
        <f>IF(D191="P",IF(H191&lt;'DADOS BASE PROPOSTA'!$I$32,IF('DADOS BASE PROPOSTA'!$I$32-H191&gt;'DADOS BASE PROPOSTA'!$I$33,'DADOS BASE PROPOSTA'!$I$33,'DADOS BASE PROPOSTA'!$I$32-H191),0),0)</f>
        <v>0</v>
      </c>
      <c r="J191" s="114">
        <f t="shared" si="101"/>
        <v>17283078.698394764</v>
      </c>
      <c r="L191" s="104">
        <v>0</v>
      </c>
      <c r="M191" s="114">
        <f>IF(D191="E",'DADOS BASE PROPOSTA'!$I$42,IF(D191="EA",'DADOS BASE PROPOSTA'!$I$43,IF(D191="EC",'DADOS BASE PROPOSTA'!$I$45,IF(D191="ECA",'DADOS BASE PROPOSTA'!$I$44,0))))</f>
        <v>0</v>
      </c>
      <c r="N191" s="114">
        <f>IF(OR(D191="E",D191="EA",D191="EC",D191="ECA",D191="ECR"),L191*'DADOS BASE PROPOSTA'!$I$47,0)</f>
        <v>0</v>
      </c>
      <c r="O191" s="114">
        <f t="shared" si="102"/>
        <v>0</v>
      </c>
      <c r="R191" s="114"/>
      <c r="T191" s="104">
        <v>154.01258370104611</v>
      </c>
      <c r="U191" s="104"/>
      <c r="V191" s="104">
        <f t="shared" si="104"/>
        <v>154.01258370104611</v>
      </c>
      <c r="W191" s="109">
        <f t="shared" si="105"/>
        <v>9.0201264956592242E-4</v>
      </c>
      <c r="X191" s="114">
        <f>'DADOS BASE PROPOSTA'!$I$78*W191</f>
        <v>73485.439246635011</v>
      </c>
      <c r="Y191" s="114"/>
      <c r="Z191" s="114">
        <f t="shared" si="103"/>
        <v>73485.439246635011</v>
      </c>
      <c r="AB191" s="119">
        <v>4909</v>
      </c>
      <c r="AD191" s="42">
        <v>0.79900000000000004</v>
      </c>
      <c r="AE191" s="42">
        <f t="shared" si="106"/>
        <v>3922.2910000000002</v>
      </c>
      <c r="AF191" s="123">
        <f t="shared" si="107"/>
        <v>0.12569781348837</v>
      </c>
      <c r="AH191" s="42">
        <f t="shared" si="108"/>
        <v>556.36170995692123</v>
      </c>
      <c r="AI191" s="114">
        <f t="shared" si="109"/>
        <v>2731179.6341785262</v>
      </c>
      <c r="AK191" s="119">
        <v>0</v>
      </c>
      <c r="AL191" s="114">
        <f>IF($AK$11&gt;0,(AK191/$AK$11)*'DADOS BASE PROPOSTA'!$I$67,0)</f>
        <v>0</v>
      </c>
      <c r="AN191" s="114">
        <v>41.125</v>
      </c>
      <c r="AO191" s="114">
        <f>(AN191/$AN$11)*'DADOS BASE PROPOSTA'!$I$69</f>
        <v>24463.71660002819</v>
      </c>
      <c r="AQ191" s="114"/>
      <c r="AR191" s="114"/>
      <c r="AS191" s="114"/>
      <c r="AU191" s="114"/>
      <c r="AV191" s="114"/>
      <c r="AW191" s="114"/>
      <c r="AY191" s="114"/>
      <c r="AZ191" s="114"/>
      <c r="BA191" s="114"/>
      <c r="BB191" s="40"/>
    </row>
    <row r="192" spans="1:54" x14ac:dyDescent="0.25">
      <c r="A192" s="40"/>
      <c r="B192" s="2" t="s">
        <v>238</v>
      </c>
      <c r="C192" s="2" t="s">
        <v>246</v>
      </c>
      <c r="D192" s="41" t="s">
        <v>83</v>
      </c>
      <c r="F192" s="104">
        <v>0</v>
      </c>
      <c r="G192" s="109">
        <f t="shared" si="100"/>
        <v>0</v>
      </c>
      <c r="H192" s="114">
        <f>'DADOS BASE PROPOSTA'!$I$23*G192</f>
        <v>0</v>
      </c>
      <c r="I192" s="114">
        <f>IF(D192="P",IF(H192&lt;'DADOS BASE PROPOSTA'!$I$32,IF('DADOS BASE PROPOSTA'!$I$32-H192&gt;'DADOS BASE PROPOSTA'!$I$33,'DADOS BASE PROPOSTA'!$I$33,'DADOS BASE PROPOSTA'!$I$32-H192),0),0)</f>
        <v>0</v>
      </c>
      <c r="J192" s="114">
        <f t="shared" si="101"/>
        <v>0</v>
      </c>
      <c r="L192" s="104">
        <v>1201.8231754855969</v>
      </c>
      <c r="M192" s="114">
        <f>IF(D192="E",'DADOS BASE PROPOSTA'!$I$42,IF(D192="EA",'DADOS BASE PROPOSTA'!$I$43,IF(D192="EC",'DADOS BASE PROPOSTA'!$I$45,IF(D192="ECA",'DADOS BASE PROPOSTA'!$I$44,0))))</f>
        <v>2087467.4094275283</v>
      </c>
      <c r="N192" s="114">
        <f>IF(OR(D192="E",D192="EA",D192="EC",D192="ECA",D192="ECR"),L192*'DADOS BASE PROPOSTA'!$I$47,0)</f>
        <v>834336.78451176034</v>
      </c>
      <c r="O192" s="114">
        <f t="shared" si="102"/>
        <v>2921804.1939392886</v>
      </c>
      <c r="R192" s="114"/>
      <c r="T192" s="104">
        <v>312.36028603216653</v>
      </c>
      <c r="U192" s="104"/>
      <c r="V192" s="104">
        <f t="shared" si="104"/>
        <v>312.36028603216653</v>
      </c>
      <c r="W192" s="109">
        <f t="shared" si="105"/>
        <v>1.8294149896865223E-3</v>
      </c>
      <c r="X192" s="114">
        <f>'DADOS BASE PROPOSTA'!$I$78*W192</f>
        <v>149039.33347962136</v>
      </c>
      <c r="Y192" s="114"/>
      <c r="Z192" s="114">
        <f t="shared" si="103"/>
        <v>149039.33347962136</v>
      </c>
      <c r="AB192" s="119">
        <v>446</v>
      </c>
      <c r="AD192" s="42">
        <v>0.79900000000000004</v>
      </c>
      <c r="AE192" s="42">
        <f t="shared" si="106"/>
        <v>356.35400000000004</v>
      </c>
      <c r="AF192" s="123">
        <f t="shared" si="107"/>
        <v>0.12569781348837</v>
      </c>
      <c r="AH192" s="42">
        <f t="shared" si="108"/>
        <v>556.36170995692123</v>
      </c>
      <c r="AI192" s="114">
        <f t="shared" si="109"/>
        <v>248137.32264078688</v>
      </c>
      <c r="AK192" s="119">
        <v>0</v>
      </c>
      <c r="AL192" s="114">
        <f>IF($AK$11&gt;0,(AK192/$AK$11)*'DADOS BASE PROPOSTA'!$I$67,0)</f>
        <v>0</v>
      </c>
      <c r="AN192" s="114">
        <v>47.25</v>
      </c>
      <c r="AO192" s="114">
        <f>(AN192/$AN$11)*'DADOS BASE PROPOSTA'!$I$69</f>
        <v>28107.248859606862</v>
      </c>
      <c r="AQ192" s="114"/>
      <c r="AR192" s="114"/>
      <c r="AS192" s="114"/>
      <c r="AU192" s="114"/>
      <c r="AV192" s="114"/>
      <c r="AW192" s="114"/>
      <c r="AY192" s="114"/>
      <c r="AZ192" s="114"/>
      <c r="BA192" s="114"/>
      <c r="BB192" s="40"/>
    </row>
    <row r="193" spans="1:54" x14ac:dyDescent="0.25">
      <c r="A193" s="40"/>
      <c r="B193" s="2" t="s">
        <v>238</v>
      </c>
      <c r="C193" s="2" t="s">
        <v>247</v>
      </c>
      <c r="D193" s="41" t="s">
        <v>79</v>
      </c>
      <c r="F193" s="104">
        <v>1720.0005919551411</v>
      </c>
      <c r="G193" s="109">
        <f t="shared" si="100"/>
        <v>1.3919514165870984E-3</v>
      </c>
      <c r="H193" s="114">
        <f>'DADOS BASE PROPOSTA'!$I$23*G193</f>
        <v>3386091.662910148</v>
      </c>
      <c r="I193" s="114">
        <f>IF(D193="P",IF(H193&lt;'DADOS BASE PROPOSTA'!$I$32,IF('DADOS BASE PROPOSTA'!$I$32-H193&gt;'DADOS BASE PROPOSTA'!$I$33,'DADOS BASE PROPOSTA'!$I$33,'DADOS BASE PROPOSTA'!$I$32-H193),0),0)</f>
        <v>0</v>
      </c>
      <c r="J193" s="114">
        <f t="shared" si="101"/>
        <v>3386091.662910148</v>
      </c>
      <c r="L193" s="104">
        <v>0</v>
      </c>
      <c r="M193" s="114">
        <f>IF(D193="E",'DADOS BASE PROPOSTA'!$I$42,IF(D193="EA",'DADOS BASE PROPOSTA'!$I$43,IF(D193="EC",'DADOS BASE PROPOSTA'!$I$45,IF(D193="ECA",'DADOS BASE PROPOSTA'!$I$44,0))))</f>
        <v>0</v>
      </c>
      <c r="N193" s="114">
        <f>IF(OR(D193="E",D193="EA",D193="EC",D193="ECA",D193="ECR"),L193*'DADOS BASE PROPOSTA'!$I$47,0)</f>
        <v>0</v>
      </c>
      <c r="O193" s="114">
        <f t="shared" si="102"/>
        <v>0</v>
      </c>
      <c r="R193" s="114"/>
      <c r="T193" s="104">
        <v>180.3274953109738</v>
      </c>
      <c r="U193" s="104"/>
      <c r="V193" s="104">
        <f t="shared" si="104"/>
        <v>180.3274953109738</v>
      </c>
      <c r="W193" s="109">
        <f t="shared" si="105"/>
        <v>1.0561324141589159E-3</v>
      </c>
      <c r="X193" s="114">
        <f>'DADOS BASE PROPOSTA'!$I$78*W193</f>
        <v>86041.314824604269</v>
      </c>
      <c r="Y193" s="114"/>
      <c r="Z193" s="114">
        <f t="shared" si="103"/>
        <v>86041.314824604269</v>
      </c>
      <c r="AB193" s="119">
        <v>715</v>
      </c>
      <c r="AD193" s="42">
        <v>0.72</v>
      </c>
      <c r="AE193" s="42">
        <f t="shared" si="106"/>
        <v>514.79999999999995</v>
      </c>
      <c r="AF193" s="123">
        <f t="shared" si="107"/>
        <v>-1.255218651163012E-2</v>
      </c>
      <c r="AH193" s="42">
        <f t="shared" si="108"/>
        <v>644.33702053967852</v>
      </c>
      <c r="AI193" s="114">
        <f t="shared" si="109"/>
        <v>460700.96968587016</v>
      </c>
      <c r="AK193" s="119">
        <v>0</v>
      </c>
      <c r="AL193" s="114">
        <f>IF($AK$11&gt;0,(AK193/$AK$11)*'DADOS BASE PROPOSTA'!$I$67,0)</f>
        <v>0</v>
      </c>
      <c r="AN193" s="114">
        <v>55.875</v>
      </c>
      <c r="AO193" s="114">
        <f>(AN193/$AN$11)*'DADOS BASE PROPOSTA'!$I$69</f>
        <v>33237.937143503354</v>
      </c>
      <c r="AQ193" s="114"/>
      <c r="AR193" s="114"/>
      <c r="AS193" s="114"/>
      <c r="AU193" s="114"/>
      <c r="AV193" s="114"/>
      <c r="AW193" s="114"/>
      <c r="AY193" s="114"/>
      <c r="AZ193" s="114"/>
      <c r="BA193" s="114"/>
      <c r="BB193" s="40"/>
    </row>
    <row r="194" spans="1:54" x14ac:dyDescent="0.25">
      <c r="A194" s="40"/>
      <c r="B194" s="2" t="s">
        <v>238</v>
      </c>
      <c r="C194" s="2" t="s">
        <v>248</v>
      </c>
      <c r="D194" s="41" t="s">
        <v>79</v>
      </c>
      <c r="F194" s="104">
        <v>1972.434697161498</v>
      </c>
      <c r="G194" s="109">
        <f t="shared" si="100"/>
        <v>1.5962397243820816E-3</v>
      </c>
      <c r="H194" s="114">
        <f>'DADOS BASE PROPOSTA'!$I$23*G194</f>
        <v>3883047.8983157468</v>
      </c>
      <c r="I194" s="114">
        <f>IF(D194="P",IF(H194&lt;'DADOS BASE PROPOSTA'!$I$32,IF('DADOS BASE PROPOSTA'!$I$32-H194&gt;'DADOS BASE PROPOSTA'!$I$33,'DADOS BASE PROPOSTA'!$I$33,'DADOS BASE PROPOSTA'!$I$32-H194),0),0)</f>
        <v>0</v>
      </c>
      <c r="J194" s="114">
        <f t="shared" si="101"/>
        <v>3883047.8983157468</v>
      </c>
      <c r="L194" s="104">
        <v>0</v>
      </c>
      <c r="M194" s="114">
        <f>IF(D194="E",'DADOS BASE PROPOSTA'!$I$42,IF(D194="EA",'DADOS BASE PROPOSTA'!$I$43,IF(D194="EC",'DADOS BASE PROPOSTA'!$I$45,IF(D194="ECA",'DADOS BASE PROPOSTA'!$I$44,0))))</f>
        <v>0</v>
      </c>
      <c r="N194" s="114">
        <f>IF(OR(D194="E",D194="EA",D194="EC",D194="ECA",D194="ECR"),L194*'DADOS BASE PROPOSTA'!$I$47,0)</f>
        <v>0</v>
      </c>
      <c r="O194" s="114">
        <f t="shared" si="102"/>
        <v>0</v>
      </c>
      <c r="R194" s="114"/>
      <c r="T194" s="104">
        <v>99.837088420134535</v>
      </c>
      <c r="U194" s="104"/>
      <c r="V194" s="104">
        <f t="shared" si="104"/>
        <v>99.837088420134535</v>
      </c>
      <c r="W194" s="109">
        <f t="shared" si="105"/>
        <v>5.8472051105640363E-4</v>
      </c>
      <c r="X194" s="114">
        <f>'DADOS BASE PROPOSTA'!$I$78*W194</f>
        <v>47636.187377388247</v>
      </c>
      <c r="Y194" s="114"/>
      <c r="Z194" s="114">
        <f t="shared" si="103"/>
        <v>47636.187377388247</v>
      </c>
      <c r="AB194" s="119">
        <v>861.5</v>
      </c>
      <c r="AD194" s="42">
        <v>0.752</v>
      </c>
      <c r="AE194" s="42">
        <f t="shared" si="106"/>
        <v>647.84799999999996</v>
      </c>
      <c r="AF194" s="123">
        <f t="shared" si="107"/>
        <v>4.344781348836993E-2</v>
      </c>
      <c r="AH194" s="42">
        <f t="shared" si="108"/>
        <v>608.70145169602995</v>
      </c>
      <c r="AI194" s="114">
        <f t="shared" si="109"/>
        <v>524396.3006361298</v>
      </c>
      <c r="AK194" s="119">
        <v>0</v>
      </c>
      <c r="AL194" s="114">
        <f>IF($AK$11&gt;0,(AK194/$AK$11)*'DADOS BASE PROPOSTA'!$I$67,0)</f>
        <v>0</v>
      </c>
      <c r="AN194" s="114">
        <v>26.125</v>
      </c>
      <c r="AO194" s="114">
        <f>(AN194/$AN$11)*'DADOS BASE PROPOSTA'!$I$69</f>
        <v>15540.780454121255</v>
      </c>
      <c r="AQ194" s="114"/>
      <c r="AR194" s="114"/>
      <c r="AS194" s="114"/>
      <c r="AU194" s="114"/>
      <c r="AV194" s="114"/>
      <c r="AW194" s="114"/>
      <c r="AY194" s="114"/>
      <c r="AZ194" s="114"/>
      <c r="BA194" s="114"/>
      <c r="BB194" s="40"/>
    </row>
    <row r="195" spans="1:54" x14ac:dyDescent="0.25">
      <c r="A195" s="40"/>
      <c r="B195" s="2" t="s">
        <v>238</v>
      </c>
      <c r="C195" s="2" t="s">
        <v>249</v>
      </c>
      <c r="D195" s="41" t="s">
        <v>79</v>
      </c>
      <c r="F195" s="104">
        <v>2138.4136030199588</v>
      </c>
      <c r="G195" s="109">
        <f t="shared" si="100"/>
        <v>1.7305621043939639E-3</v>
      </c>
      <c r="H195" s="114">
        <f>'DADOS BASE PROPOSTA'!$I$23*G195</f>
        <v>4209803.4773399541</v>
      </c>
      <c r="I195" s="114">
        <f>IF(D195="P",IF(H195&lt;'DADOS BASE PROPOSTA'!$I$32,IF('DADOS BASE PROPOSTA'!$I$32-H195&gt;'DADOS BASE PROPOSTA'!$I$33,'DADOS BASE PROPOSTA'!$I$33,'DADOS BASE PROPOSTA'!$I$32-H195),0),0)</f>
        <v>0</v>
      </c>
      <c r="J195" s="114">
        <f t="shared" si="101"/>
        <v>4209803.4773399541</v>
      </c>
      <c r="L195" s="104">
        <v>0</v>
      </c>
      <c r="M195" s="114">
        <f>IF(D195="E",'DADOS BASE PROPOSTA'!$I$42,IF(D195="EA",'DADOS BASE PROPOSTA'!$I$43,IF(D195="EC",'DADOS BASE PROPOSTA'!$I$45,IF(D195="ECA",'DADOS BASE PROPOSTA'!$I$44,0))))</f>
        <v>0</v>
      </c>
      <c r="N195" s="114">
        <f>IF(OR(D195="E",D195="EA",D195="EC",D195="ECA",D195="ECR"),L195*'DADOS BASE PROPOSTA'!$I$47,0)</f>
        <v>0</v>
      </c>
      <c r="O195" s="114">
        <f t="shared" si="102"/>
        <v>0</v>
      </c>
      <c r="R195" s="114"/>
      <c r="T195" s="104">
        <v>116.2101550966217</v>
      </c>
      <c r="U195" s="104"/>
      <c r="V195" s="104">
        <f t="shared" si="104"/>
        <v>116.2101550966217</v>
      </c>
      <c r="W195" s="109">
        <f t="shared" si="105"/>
        <v>6.8061341084078267E-4</v>
      </c>
      <c r="X195" s="114">
        <f>'DADOS BASE PROPOSTA'!$I$78*W195</f>
        <v>55448.419128993686</v>
      </c>
      <c r="Y195" s="114"/>
      <c r="Z195" s="114">
        <f t="shared" si="103"/>
        <v>55448.419128993686</v>
      </c>
      <c r="AB195" s="119">
        <v>1064.5</v>
      </c>
      <c r="AD195" s="42">
        <v>0.75700000000000001</v>
      </c>
      <c r="AE195" s="42">
        <f t="shared" si="106"/>
        <v>805.82650000000001</v>
      </c>
      <c r="AF195" s="123">
        <f t="shared" si="107"/>
        <v>5.2197813488369937E-2</v>
      </c>
      <c r="AH195" s="42">
        <f t="shared" si="108"/>
        <v>603.13339406420994</v>
      </c>
      <c r="AI195" s="114">
        <f t="shared" si="109"/>
        <v>642035.49798135145</v>
      </c>
      <c r="AK195" s="119">
        <v>0</v>
      </c>
      <c r="AL195" s="114">
        <f>IF($AK$11&gt;0,(AK195/$AK$11)*'DADOS BASE PROPOSTA'!$I$67,0)</f>
        <v>0</v>
      </c>
      <c r="AN195" s="114">
        <v>32</v>
      </c>
      <c r="AO195" s="114">
        <f>(AN195/$AN$11)*'DADOS BASE PROPOSTA'!$I$69</f>
        <v>19035.59711126814</v>
      </c>
      <c r="AQ195" s="114"/>
      <c r="AR195" s="114"/>
      <c r="AS195" s="114"/>
      <c r="AU195" s="114"/>
      <c r="AV195" s="114"/>
      <c r="AW195" s="114"/>
      <c r="AY195" s="114"/>
      <c r="AZ195" s="114"/>
      <c r="BA195" s="114"/>
      <c r="BB195" s="40"/>
    </row>
    <row r="196" spans="1:54" x14ac:dyDescent="0.25">
      <c r="A196" s="40"/>
      <c r="B196" s="2" t="s">
        <v>238</v>
      </c>
      <c r="C196" s="2" t="s">
        <v>250</v>
      </c>
      <c r="D196" s="41" t="s">
        <v>79</v>
      </c>
      <c r="F196" s="104">
        <v>1658.1741669253161</v>
      </c>
      <c r="G196" s="109">
        <f t="shared" si="100"/>
        <v>1.3419169106076809E-3</v>
      </c>
      <c r="H196" s="114">
        <f>'DADOS BASE PROPOSTA'!$I$23*G196</f>
        <v>3264376.6220431793</v>
      </c>
      <c r="I196" s="114">
        <f>IF(D196="P",IF(H196&lt;'DADOS BASE PROPOSTA'!$I$32,IF('DADOS BASE PROPOSTA'!$I$32-H196&gt;'DADOS BASE PROPOSTA'!$I$33,'DADOS BASE PROPOSTA'!$I$33,'DADOS BASE PROPOSTA'!$I$32-H196),0),0)</f>
        <v>18157.908760269172</v>
      </c>
      <c r="J196" s="114">
        <f t="shared" si="101"/>
        <v>3282534.5308034485</v>
      </c>
      <c r="L196" s="104">
        <v>0</v>
      </c>
      <c r="M196" s="114">
        <f>IF(D196="E",'DADOS BASE PROPOSTA'!$I$42,IF(D196="EA",'DADOS BASE PROPOSTA'!$I$43,IF(D196="EC",'DADOS BASE PROPOSTA'!$I$45,IF(D196="ECA",'DADOS BASE PROPOSTA'!$I$44,0))))</f>
        <v>0</v>
      </c>
      <c r="N196" s="114">
        <f>IF(OR(D196="E",D196="EA",D196="EC",D196="ECA",D196="ECR"),L196*'DADOS BASE PROPOSTA'!$I$47,0)</f>
        <v>0</v>
      </c>
      <c r="O196" s="114">
        <f t="shared" si="102"/>
        <v>0</v>
      </c>
      <c r="R196" s="114"/>
      <c r="T196" s="104">
        <v>92.495651960351552</v>
      </c>
      <c r="U196" s="104"/>
      <c r="V196" s="104">
        <f t="shared" si="104"/>
        <v>92.495651960351552</v>
      </c>
      <c r="W196" s="109">
        <f t="shared" si="105"/>
        <v>5.4172357928904352E-4</v>
      </c>
      <c r="X196" s="114">
        <f>'DADOS BASE PROPOSTA'!$I$78*W196</f>
        <v>44133.300340601592</v>
      </c>
      <c r="Y196" s="114"/>
      <c r="Z196" s="114">
        <f t="shared" si="103"/>
        <v>44133.300340601592</v>
      </c>
      <c r="AB196" s="119">
        <v>764.5</v>
      </c>
      <c r="AD196" s="42">
        <v>0.70099999999999996</v>
      </c>
      <c r="AE196" s="42">
        <f t="shared" si="106"/>
        <v>535.91449999999998</v>
      </c>
      <c r="AF196" s="123">
        <f t="shared" si="107"/>
        <v>-4.580218651163015E-2</v>
      </c>
      <c r="AH196" s="42">
        <f t="shared" si="108"/>
        <v>665.49563954059477</v>
      </c>
      <c r="AI196" s="114">
        <f t="shared" si="109"/>
        <v>508771.41642878472</v>
      </c>
      <c r="AK196" s="119">
        <v>0</v>
      </c>
      <c r="AL196" s="114">
        <f>IF($AK$11&gt;0,(AK196/$AK$11)*'DADOS BASE PROPOSTA'!$I$67,0)</f>
        <v>0</v>
      </c>
      <c r="AN196" s="114">
        <v>30.625</v>
      </c>
      <c r="AO196" s="114">
        <f>(AN196/$AN$11)*'DADOS BASE PROPOSTA'!$I$69</f>
        <v>18217.661297893337</v>
      </c>
      <c r="AQ196" s="114"/>
      <c r="AR196" s="114"/>
      <c r="AS196" s="114"/>
      <c r="AU196" s="114"/>
      <c r="AV196" s="114"/>
      <c r="AW196" s="114"/>
      <c r="AY196" s="114"/>
      <c r="AZ196" s="114"/>
      <c r="BA196" s="114"/>
      <c r="BB196" s="40"/>
    </row>
    <row r="197" spans="1:54" x14ac:dyDescent="0.25">
      <c r="A197" s="40"/>
      <c r="B197" s="2" t="s">
        <v>238</v>
      </c>
      <c r="C197" s="2" t="s">
        <v>251</v>
      </c>
      <c r="D197" s="41" t="s">
        <v>83</v>
      </c>
      <c r="F197" s="104">
        <v>0</v>
      </c>
      <c r="G197" s="109">
        <f t="shared" si="100"/>
        <v>0</v>
      </c>
      <c r="H197" s="114">
        <f>'DADOS BASE PROPOSTA'!$I$23*G197</f>
        <v>0</v>
      </c>
      <c r="I197" s="114">
        <f>IF(D197="P",IF(H197&lt;'DADOS BASE PROPOSTA'!$I$32,IF('DADOS BASE PROPOSTA'!$I$32-H197&gt;'DADOS BASE PROPOSTA'!$I$33,'DADOS BASE PROPOSTA'!$I$33,'DADOS BASE PROPOSTA'!$I$32-H197),0),0)</f>
        <v>0</v>
      </c>
      <c r="J197" s="114">
        <f t="shared" si="101"/>
        <v>0</v>
      </c>
      <c r="L197" s="104">
        <v>593.02880593015766</v>
      </c>
      <c r="M197" s="114">
        <f>IF(D197="E",'DADOS BASE PROPOSTA'!$I$42,IF(D197="EA",'DADOS BASE PROPOSTA'!$I$43,IF(D197="EC",'DADOS BASE PROPOSTA'!$I$45,IF(D197="ECA",'DADOS BASE PROPOSTA'!$I$44,0))))</f>
        <v>2087467.4094275283</v>
      </c>
      <c r="N197" s="114">
        <f>IF(OR(D197="E",D197="EA",D197="EC",D197="ECA",D197="ECR"),L197*'DADOS BASE PROPOSTA'!$I$47,0)</f>
        <v>411695.9608993213</v>
      </c>
      <c r="O197" s="114">
        <f t="shared" si="102"/>
        <v>2499163.3703268496</v>
      </c>
      <c r="R197" s="114"/>
      <c r="T197" s="104">
        <v>74.639649381240559</v>
      </c>
      <c r="U197" s="104"/>
      <c r="V197" s="104">
        <f t="shared" si="104"/>
        <v>74.639649381240559</v>
      </c>
      <c r="W197" s="109">
        <f t="shared" si="105"/>
        <v>4.3714549995298179E-4</v>
      </c>
      <c r="X197" s="114">
        <f>'DADOS BASE PROPOSTA'!$I$78*W197</f>
        <v>35613.501755428544</v>
      </c>
      <c r="Y197" s="114"/>
      <c r="Z197" s="114">
        <f t="shared" si="103"/>
        <v>35613.501755428544</v>
      </c>
      <c r="AB197" s="119">
        <v>469</v>
      </c>
      <c r="AD197" s="42">
        <v>0.70099999999999996</v>
      </c>
      <c r="AE197" s="42">
        <f t="shared" si="106"/>
        <v>328.76900000000001</v>
      </c>
      <c r="AF197" s="123">
        <f t="shared" si="107"/>
        <v>-4.580218651163015E-2</v>
      </c>
      <c r="AH197" s="42">
        <f t="shared" si="108"/>
        <v>665.49563954059477</v>
      </c>
      <c r="AI197" s="114">
        <f t="shared" si="109"/>
        <v>312117.45494453894</v>
      </c>
      <c r="AK197" s="119">
        <v>0</v>
      </c>
      <c r="AL197" s="114">
        <f>IF($AK$11&gt;0,(AK197/$AK$11)*'DADOS BASE PROPOSTA'!$I$67,0)</f>
        <v>0</v>
      </c>
      <c r="AN197" s="114">
        <v>14.75</v>
      </c>
      <c r="AO197" s="114">
        <f>(AN197/$AN$11)*'DADOS BASE PROPOSTA'!$I$69</f>
        <v>8774.2205434751577</v>
      </c>
      <c r="AQ197" s="114"/>
      <c r="AR197" s="114"/>
      <c r="AS197" s="114"/>
      <c r="AU197" s="114"/>
      <c r="AV197" s="114"/>
      <c r="AW197" s="114"/>
      <c r="AY197" s="114"/>
      <c r="AZ197" s="114"/>
      <c r="BA197" s="114"/>
      <c r="BB197" s="40"/>
    </row>
    <row r="198" spans="1:54" x14ac:dyDescent="0.25">
      <c r="A198" s="40"/>
      <c r="B198" s="2" t="s">
        <v>238</v>
      </c>
      <c r="C198" s="2" t="s">
        <v>252</v>
      </c>
      <c r="D198" s="41" t="s">
        <v>79</v>
      </c>
      <c r="F198" s="104">
        <v>2143.84013603826</v>
      </c>
      <c r="G198" s="109">
        <f t="shared" si="100"/>
        <v>1.7349536553953476E-3</v>
      </c>
      <c r="H198" s="114">
        <f>'DADOS BASE PROPOSTA'!$I$23*G198</f>
        <v>4220486.4609957272</v>
      </c>
      <c r="I198" s="114">
        <f>IF(D198="P",IF(H198&lt;'DADOS BASE PROPOSTA'!$I$32,IF('DADOS BASE PROPOSTA'!$I$32-H198&gt;'DADOS BASE PROPOSTA'!$I$33,'DADOS BASE PROPOSTA'!$I$33,'DADOS BASE PROPOSTA'!$I$32-H198),0),0)</f>
        <v>0</v>
      </c>
      <c r="J198" s="114">
        <f t="shared" si="101"/>
        <v>4220486.4609957272</v>
      </c>
      <c r="L198" s="104">
        <v>0</v>
      </c>
      <c r="M198" s="114">
        <f>IF(D198="E",'DADOS BASE PROPOSTA'!$I$42,IF(D198="EA",'DADOS BASE PROPOSTA'!$I$43,IF(D198="EC",'DADOS BASE PROPOSTA'!$I$45,IF(D198="ECA",'DADOS BASE PROPOSTA'!$I$44,0))))</f>
        <v>0</v>
      </c>
      <c r="N198" s="114">
        <f>IF(OR(D198="E",D198="EA",D198="EC",D198="ECA",D198="ECR"),L198*'DADOS BASE PROPOSTA'!$I$47,0)</f>
        <v>0</v>
      </c>
      <c r="O198" s="114">
        <f t="shared" si="102"/>
        <v>0</v>
      </c>
      <c r="R198" s="114"/>
      <c r="T198" s="104">
        <v>59.196350293767857</v>
      </c>
      <c r="U198" s="104"/>
      <c r="V198" s="104">
        <f t="shared" si="104"/>
        <v>59.196350293767857</v>
      </c>
      <c r="W198" s="109">
        <f t="shared" si="105"/>
        <v>3.4669801317508401E-4</v>
      </c>
      <c r="X198" s="114">
        <f>'DADOS BASE PROPOSTA'!$I$78*W198</f>
        <v>28244.898556984957</v>
      </c>
      <c r="Y198" s="114"/>
      <c r="Z198" s="114">
        <f t="shared" si="103"/>
        <v>28244.898556984957</v>
      </c>
      <c r="AB198" s="119">
        <v>927.5</v>
      </c>
      <c r="AD198" s="42">
        <v>0.73699999999999999</v>
      </c>
      <c r="AE198" s="42">
        <f t="shared" si="106"/>
        <v>683.5675</v>
      </c>
      <c r="AF198" s="123">
        <f t="shared" si="107"/>
        <v>1.7197813488369906E-2</v>
      </c>
      <c r="AH198" s="42">
        <f t="shared" si="108"/>
        <v>625.40562459149021</v>
      </c>
      <c r="AI198" s="114">
        <f t="shared" si="109"/>
        <v>580063.71680860722</v>
      </c>
      <c r="AK198" s="119">
        <v>0</v>
      </c>
      <c r="AL198" s="114">
        <f>IF($AK$11&gt;0,(AK198/$AK$11)*'DADOS BASE PROPOSTA'!$I$67,0)</f>
        <v>0</v>
      </c>
      <c r="AN198" s="114">
        <v>15.75</v>
      </c>
      <c r="AO198" s="114">
        <f>(AN198/$AN$11)*'DADOS BASE PROPOSTA'!$I$69</f>
        <v>9369.0829532022854</v>
      </c>
      <c r="AQ198" s="114"/>
      <c r="AR198" s="114"/>
      <c r="AS198" s="114"/>
      <c r="AU198" s="114"/>
      <c r="AV198" s="114"/>
      <c r="AW198" s="114"/>
      <c r="AY198" s="114"/>
      <c r="AZ198" s="114"/>
      <c r="BA198" s="114"/>
      <c r="BB198" s="40"/>
    </row>
    <row r="199" spans="1:54" x14ac:dyDescent="0.25">
      <c r="A199" s="40"/>
      <c r="B199" s="2" t="s">
        <v>238</v>
      </c>
      <c r="C199" s="2" t="s">
        <v>253</v>
      </c>
      <c r="D199" s="41" t="s">
        <v>83</v>
      </c>
      <c r="F199" s="104">
        <v>0</v>
      </c>
      <c r="G199" s="109">
        <f t="shared" si="100"/>
        <v>0</v>
      </c>
      <c r="H199" s="114">
        <f>'DADOS BASE PROPOSTA'!$I$23*G199</f>
        <v>0</v>
      </c>
      <c r="I199" s="114">
        <f>IF(D199="P",IF(H199&lt;'DADOS BASE PROPOSTA'!$I$32,IF('DADOS BASE PROPOSTA'!$I$32-H199&gt;'DADOS BASE PROPOSTA'!$I$33,'DADOS BASE PROPOSTA'!$I$33,'DADOS BASE PROPOSTA'!$I$32-H199),0),0)</f>
        <v>0</v>
      </c>
      <c r="J199" s="114">
        <f t="shared" si="101"/>
        <v>0</v>
      </c>
      <c r="L199" s="104">
        <v>916.39726659201813</v>
      </c>
      <c r="M199" s="114">
        <f>IF(D199="E",'DADOS BASE PROPOSTA'!$I$42,IF(D199="EA",'DADOS BASE PROPOSTA'!$I$43,IF(D199="EC",'DADOS BASE PROPOSTA'!$I$45,IF(D199="ECA",'DADOS BASE PROPOSTA'!$I$44,0))))</f>
        <v>2087467.4094275283</v>
      </c>
      <c r="N199" s="114">
        <f>IF(OR(D199="E",D199="EA",D199="EC",D199="ECA",D199="ECR"),L199*'DADOS BASE PROPOSTA'!$I$47,0)</f>
        <v>636186.72392036417</v>
      </c>
      <c r="O199" s="114">
        <f t="shared" si="102"/>
        <v>2723654.1333478922</v>
      </c>
      <c r="R199" s="114"/>
      <c r="T199" s="104">
        <v>103.7206229727109</v>
      </c>
      <c r="U199" s="104"/>
      <c r="V199" s="104">
        <f t="shared" si="104"/>
        <v>103.7206229727109</v>
      </c>
      <c r="W199" s="109">
        <f t="shared" si="105"/>
        <v>6.0746538817793734E-4</v>
      </c>
      <c r="X199" s="114">
        <f>'DADOS BASE PROPOSTA'!$I$78*W199</f>
        <v>49489.173903343275</v>
      </c>
      <c r="Y199" s="114"/>
      <c r="Z199" s="114">
        <f t="shared" si="103"/>
        <v>49489.173903343275</v>
      </c>
      <c r="AB199" s="119">
        <v>352.5</v>
      </c>
      <c r="AD199" s="42">
        <v>0.746</v>
      </c>
      <c r="AE199" s="42">
        <f t="shared" si="106"/>
        <v>262.96499999999997</v>
      </c>
      <c r="AF199" s="123">
        <f t="shared" si="107"/>
        <v>3.294781348836992E-2</v>
      </c>
      <c r="AH199" s="42">
        <f t="shared" si="108"/>
        <v>615.3831208542141</v>
      </c>
      <c r="AI199" s="114">
        <f t="shared" si="109"/>
        <v>216922.55010111048</v>
      </c>
      <c r="AK199" s="119">
        <v>0</v>
      </c>
      <c r="AL199" s="114">
        <f>IF($AK$11&gt;0,(AK199/$AK$11)*'DADOS BASE PROPOSTA'!$I$67,0)</f>
        <v>0</v>
      </c>
      <c r="AN199" s="114">
        <v>24.125</v>
      </c>
      <c r="AO199" s="114">
        <f>(AN199/$AN$11)*'DADOS BASE PROPOSTA'!$I$69</f>
        <v>14351.055634666995</v>
      </c>
      <c r="AQ199" s="114"/>
      <c r="AR199" s="114"/>
      <c r="AS199" s="114"/>
      <c r="AU199" s="114"/>
      <c r="AV199" s="114"/>
      <c r="AW199" s="114"/>
      <c r="AY199" s="114"/>
      <c r="AZ199" s="114"/>
      <c r="BA199" s="114"/>
      <c r="BB199" s="40"/>
    </row>
    <row r="200" spans="1:54" x14ac:dyDescent="0.25">
      <c r="A200" s="40"/>
      <c r="F200" s="104"/>
      <c r="G200" s="109"/>
      <c r="H200" s="114"/>
      <c r="I200" s="114"/>
      <c r="J200" s="114"/>
      <c r="L200" s="104"/>
      <c r="M200" s="114"/>
      <c r="N200" s="114"/>
      <c r="O200" s="114"/>
      <c r="R200" s="114"/>
      <c r="T200" s="104"/>
      <c r="U200" s="104"/>
      <c r="V200" s="104"/>
      <c r="W200" s="109"/>
      <c r="X200" s="114"/>
      <c r="Y200" s="114"/>
      <c r="Z200" s="114"/>
      <c r="AB200" s="119"/>
      <c r="AF200" s="123"/>
      <c r="AI200" s="114"/>
      <c r="AK200" s="119"/>
      <c r="AL200" s="114"/>
      <c r="AN200" s="114"/>
      <c r="AO200" s="114"/>
      <c r="AQ200" s="114"/>
      <c r="AR200" s="114"/>
      <c r="AS200" s="114"/>
      <c r="AU200" s="114"/>
      <c r="AV200" s="114"/>
      <c r="AW200" s="114"/>
      <c r="AY200" s="114"/>
      <c r="AZ200" s="114"/>
      <c r="BA200" s="114"/>
      <c r="BB200" s="40"/>
    </row>
    <row r="201" spans="1:54" x14ac:dyDescent="0.25">
      <c r="A201" s="40"/>
      <c r="B201" s="98" t="s">
        <v>238</v>
      </c>
      <c r="C201" s="98" t="s">
        <v>254</v>
      </c>
      <c r="D201" s="98" t="s">
        <v>74</v>
      </c>
      <c r="E201" s="98"/>
      <c r="F201" s="105">
        <f>SUM(F202:F214)</f>
        <v>28760.633137061337</v>
      </c>
      <c r="G201" s="110">
        <f>SUM(G202:G214)</f>
        <v>2.3275226894874504E-2</v>
      </c>
      <c r="H201" s="115">
        <f>SUM(H202:H214)</f>
        <v>56619829.400593966</v>
      </c>
      <c r="I201" s="115">
        <f>SUM(I202:I214)</f>
        <v>0</v>
      </c>
      <c r="J201" s="115">
        <f>SUM(J202:J214)</f>
        <v>56619829.400593966</v>
      </c>
      <c r="K201" s="99"/>
      <c r="L201" s="105">
        <f>SUM(L202:L214)</f>
        <v>4845.2258880126456</v>
      </c>
      <c r="M201" s="115">
        <f>SUM(M202:M214)</f>
        <v>10633960.687976174</v>
      </c>
      <c r="N201" s="115">
        <f>SUM(N202:N214)</f>
        <v>3363681.3385664788</v>
      </c>
      <c r="O201" s="115">
        <f>SUM(O202:O214)</f>
        <v>13997642.026542652</v>
      </c>
      <c r="P201" s="99"/>
      <c r="Q201" s="100"/>
      <c r="R201" s="115">
        <f>SUM(R202:R214)</f>
        <v>6353035.9333696254</v>
      </c>
      <c r="S201" s="99"/>
      <c r="T201" s="105">
        <f t="shared" ref="T201:Z201" si="110">SUM(T202:T214)</f>
        <v>9033.0378865382736</v>
      </c>
      <c r="U201" s="105">
        <f t="shared" si="110"/>
        <v>80.486137016574588</v>
      </c>
      <c r="V201" s="105">
        <f t="shared" si="110"/>
        <v>9290.5935249913109</v>
      </c>
      <c r="W201" s="110">
        <f t="shared" si="110"/>
        <v>5.4412650447993857E-2</v>
      </c>
      <c r="X201" s="115">
        <f t="shared" si="110"/>
        <v>4432906.2576546613</v>
      </c>
      <c r="Y201" s="115">
        <f t="shared" si="110"/>
        <v>220781.30714634148</v>
      </c>
      <c r="Z201" s="115">
        <f t="shared" si="110"/>
        <v>4653687.5648010029</v>
      </c>
      <c r="AA201" s="99"/>
      <c r="AB201" s="120">
        <f>SUM(AB202:AB214)</f>
        <v>14202</v>
      </c>
      <c r="AC201" s="99"/>
      <c r="AD201" s="99"/>
      <c r="AE201" s="99"/>
      <c r="AF201" s="124"/>
      <c r="AG201" s="99"/>
      <c r="AH201" s="99"/>
      <c r="AI201" s="115">
        <f>SUM(AI202:AI214)</f>
        <v>8814980.1754534412</v>
      </c>
      <c r="AJ201" s="99"/>
      <c r="AK201" s="120">
        <f>SUM(AK202:AK214)</f>
        <v>494</v>
      </c>
      <c r="AL201" s="115">
        <f>SUM(AL202:AL214)</f>
        <v>3176528.2325547431</v>
      </c>
      <c r="AM201" s="99"/>
      <c r="AN201" s="115">
        <f>SUM(AN202:AN214)</f>
        <v>5107.375</v>
      </c>
      <c r="AO201" s="115">
        <f>SUM(AO202:AO214)</f>
        <v>3038185.3998800968</v>
      </c>
      <c r="AP201" s="99"/>
      <c r="AQ201" s="115"/>
      <c r="AR201" s="115"/>
      <c r="AS201" s="115">
        <f>SUM(AS202:AS214)</f>
        <v>668148.60715952958</v>
      </c>
      <c r="AT201" s="98"/>
      <c r="AU201" s="115"/>
      <c r="AV201" s="115"/>
      <c r="AW201" s="115">
        <f>SUM(AW202:AW214)</f>
        <v>668148.60715952958</v>
      </c>
      <c r="AX201" s="98"/>
      <c r="AY201" s="115"/>
      <c r="AZ201" s="115"/>
      <c r="BA201" s="115">
        <f>SUM(BA202:BA214)</f>
        <v>668148.60715952958</v>
      </c>
      <c r="BB201" s="40"/>
    </row>
    <row r="202" spans="1:54" x14ac:dyDescent="0.25">
      <c r="A202" s="40"/>
      <c r="B202" s="2" t="s">
        <v>238</v>
      </c>
      <c r="C202" s="2" t="s">
        <v>34</v>
      </c>
      <c r="D202" s="41" t="s">
        <v>75</v>
      </c>
      <c r="F202" s="104">
        <v>0</v>
      </c>
      <c r="G202" s="109">
        <f>F202/$F$11</f>
        <v>0</v>
      </c>
      <c r="H202" s="114">
        <f>'DADOS BASE PROPOSTA'!$I$23*G202</f>
        <v>0</v>
      </c>
      <c r="I202" s="114">
        <f>IF(D202="P",IF(H202&lt;'DADOS BASE PROPOSTA'!$I$32,IF('DADOS BASE PROPOSTA'!$I$32-H202&gt;'DADOS BASE PROPOSTA'!$I$33,'DADOS BASE PROPOSTA'!$I$33,'DADOS BASE PROPOSTA'!$I$32-H202),0),0)</f>
        <v>0</v>
      </c>
      <c r="J202" s="114">
        <f t="shared" ref="J202:J214" si="111">H202+I202</f>
        <v>0</v>
      </c>
      <c r="L202" s="104"/>
      <c r="M202" s="114">
        <f>IF(D202="E",'DADOS BASE PROPOSTA'!$I$42,IF(D202="EA",'DADOS BASE PROPOSTA'!$I$43,IF(D202="EC",'DADOS BASE PROPOSTA'!$I$45,IF(D202="ECA",'DADOS BASE PROPOSTA'!$I$44,0))))</f>
        <v>0</v>
      </c>
      <c r="N202" s="114">
        <f>IF(OR(D202="E",D202="EA",D202="EC",D202="ECA"),L202*'DADOS BASE PROPOSTA'!$I$47,0)</f>
        <v>0</v>
      </c>
      <c r="O202" s="114">
        <f t="shared" ref="O202:O214" si="112">M202+N202</f>
        <v>0</v>
      </c>
      <c r="Q202" s="68">
        <v>12</v>
      </c>
      <c r="R202" s="114">
        <f>IF(D202="R",('DADOS BASE PROPOSTA'!$I$53+('DADOS BASE PROPOSTA'!$I$54*Q202)),0)</f>
        <v>6353035.9333696254</v>
      </c>
      <c r="T202" s="104"/>
      <c r="U202" s="104"/>
      <c r="V202" s="104"/>
      <c r="W202" s="109"/>
      <c r="X202" s="114"/>
      <c r="Y202" s="114">
        <f>'DADOS BASE PROPOSTA'!$I$77/41</f>
        <v>220781.30714634148</v>
      </c>
      <c r="Z202" s="114">
        <f t="shared" ref="Z202:Z214" si="113">X202+Y202</f>
        <v>220781.30714634148</v>
      </c>
      <c r="AB202" s="119"/>
      <c r="AF202" s="123"/>
      <c r="AI202" s="114"/>
      <c r="AK202" s="119"/>
      <c r="AL202" s="114"/>
      <c r="AN202" s="114"/>
      <c r="AO202" s="114"/>
      <c r="AQ202" s="114">
        <f>'DADOS BASE PROPOSTA'!$I$85/41</f>
        <v>368759.61378749995</v>
      </c>
      <c r="AR202" s="114">
        <f>'DADOS BASE PROPOSTA'!$I$86*(Q202/$Q$11)</f>
        <v>299388.99337202968</v>
      </c>
      <c r="AS202" s="114">
        <f>AQ202+AR202</f>
        <v>668148.60715952958</v>
      </c>
      <c r="AU202" s="114">
        <f>'DADOS BASE PROPOSTA'!$I$89/41</f>
        <v>368759.61378749995</v>
      </c>
      <c r="AV202" s="114">
        <f>'DADOS BASE PROPOSTA'!$I$90*(Q202/$Q$11)</f>
        <v>299388.99337202968</v>
      </c>
      <c r="AW202" s="114">
        <f>AU202+AV202</f>
        <v>668148.60715952958</v>
      </c>
      <c r="AY202" s="114">
        <f>'DADOS BASE PROPOSTA'!$I$93/41</f>
        <v>368759.61378749995</v>
      </c>
      <c r="AZ202" s="114">
        <f>'DADOS BASE PROPOSTA'!$I$94*(Q202/$Q$11)</f>
        <v>299388.99337202968</v>
      </c>
      <c r="BA202" s="114">
        <f>AY202+AZ202</f>
        <v>668148.60715952958</v>
      </c>
      <c r="BB202" s="40"/>
    </row>
    <row r="203" spans="1:54" x14ac:dyDescent="0.25">
      <c r="A203" s="40"/>
      <c r="B203" s="2" t="s">
        <v>238</v>
      </c>
      <c r="C203" s="2" t="s">
        <v>255</v>
      </c>
      <c r="D203" s="41" t="s">
        <v>77</v>
      </c>
      <c r="F203" s="104">
        <v>0</v>
      </c>
      <c r="G203" s="109">
        <f>F203/$F$11</f>
        <v>0</v>
      </c>
      <c r="H203" s="114">
        <f>'DADOS BASE PROPOSTA'!$I$23*G203</f>
        <v>0</v>
      </c>
      <c r="I203" s="114">
        <f>IF(D203="P",IF(H203&lt;'DADOS BASE PROPOSTA'!$I$32,IF('DADOS BASE PROPOSTA'!$I$32-H203&gt;'DADOS BASE PROPOSTA'!$I$33,'DADOS BASE PROPOSTA'!$I$33,'DADOS BASE PROPOSTA'!$I$32-H203),0),0)</f>
        <v>0</v>
      </c>
      <c r="J203" s="114">
        <f t="shared" si="111"/>
        <v>0</v>
      </c>
      <c r="L203" s="104">
        <v>633.65910425643619</v>
      </c>
      <c r="M203" s="114">
        <f>IF(D203="E",'DADOS BASE PROPOSTA'!$I$42,IF(D203="EA",'DADOS BASE PROPOSTA'!$I$43,IF(D203="EC",'DADOS BASE PROPOSTA'!$I$45,IF(D203="ECA",'DADOS BASE PROPOSTA'!$I$44,0))))</f>
        <v>1034548.8434370452</v>
      </c>
      <c r="N203" s="114">
        <f>IF(OR(D203="E",D203="EA",D203="EC",D203="ECA",D203="ECR"),L203*'DADOS BASE PROPOSTA'!$I$47,0)</f>
        <v>439902.56662200071</v>
      </c>
      <c r="O203" s="114">
        <f t="shared" si="112"/>
        <v>1474451.410059046</v>
      </c>
      <c r="R203" s="114"/>
      <c r="T203" s="104">
        <v>0</v>
      </c>
      <c r="U203" s="104"/>
      <c r="V203" s="104">
        <f t="shared" ref="V203:V214" si="114">T203+U203*3.2</f>
        <v>0</v>
      </c>
      <c r="W203" s="109">
        <f t="shared" ref="W203:W214" si="115">V203/$V$11</f>
        <v>0</v>
      </c>
      <c r="X203" s="114">
        <f>'DADOS BASE PROPOSTA'!$I$78*W203</f>
        <v>0</v>
      </c>
      <c r="Y203" s="114"/>
      <c r="Z203" s="114">
        <f t="shared" si="113"/>
        <v>0</v>
      </c>
      <c r="AB203" s="119">
        <v>399.5</v>
      </c>
      <c r="AD203" s="42">
        <v>0.76600000000000001</v>
      </c>
      <c r="AE203" s="42">
        <f t="shared" ref="AE203:AE214" si="116">AB203*AD203</f>
        <v>306.017</v>
      </c>
      <c r="AF203" s="123">
        <f t="shared" ref="AF203:AF214" si="117">(AD203-$AE$12)*$AF$12</f>
        <v>6.7947813488369951E-2</v>
      </c>
      <c r="AH203" s="42">
        <f t="shared" ref="AH203:AH214" si="118">$AH$11-(AF203*$AH$11)</f>
        <v>593.11089032693371</v>
      </c>
      <c r="AI203" s="114">
        <f t="shared" ref="AI203:AI214" si="119">AB203*AH203</f>
        <v>236947.80068561001</v>
      </c>
      <c r="AK203" s="119">
        <v>0</v>
      </c>
      <c r="AL203" s="114">
        <f>IF($AK$11&gt;0,(AK203/$AK$11)*'DADOS BASE PROPOSTA'!$I$67,0)</f>
        <v>0</v>
      </c>
      <c r="AN203" s="114">
        <v>0</v>
      </c>
      <c r="AO203" s="114">
        <f>(AN203/$AN$11)*'DADOS BASE PROPOSTA'!$I$69</f>
        <v>0</v>
      </c>
      <c r="AQ203" s="114"/>
      <c r="AR203" s="114"/>
      <c r="AS203" s="114"/>
      <c r="AU203" s="114"/>
      <c r="AV203" s="114"/>
      <c r="AW203" s="114"/>
      <c r="AY203" s="114"/>
      <c r="AZ203" s="114"/>
      <c r="BA203" s="114"/>
      <c r="BB203" s="40"/>
    </row>
    <row r="204" spans="1:54" x14ac:dyDescent="0.25">
      <c r="A204" s="40"/>
      <c r="B204" s="2" t="s">
        <v>238</v>
      </c>
      <c r="C204" s="2" t="s">
        <v>256</v>
      </c>
      <c r="D204" s="41" t="s">
        <v>77</v>
      </c>
      <c r="F204" s="104">
        <v>0</v>
      </c>
      <c r="G204" s="109">
        <f>F204/$F$11</f>
        <v>0</v>
      </c>
      <c r="H204" s="114">
        <f>'DADOS BASE PROPOSTA'!$I$23*G204</f>
        <v>0</v>
      </c>
      <c r="I204" s="114">
        <f>IF(D204="P",IF(H204&lt;'DADOS BASE PROPOSTA'!$I$32,IF('DADOS BASE PROPOSTA'!$I$32-H204&gt;'DADOS BASE PROPOSTA'!$I$33,'DADOS BASE PROPOSTA'!$I$33,'DADOS BASE PROPOSTA'!$I$32-H204),0),0)</f>
        <v>0</v>
      </c>
      <c r="J204" s="114">
        <f t="shared" si="111"/>
        <v>0</v>
      </c>
      <c r="L204" s="104">
        <v>755.50108313353905</v>
      </c>
      <c r="M204" s="114">
        <f>IF(D204="E",'DADOS BASE PROPOSTA'!$I$42,IF(D204="EA",'DADOS BASE PROPOSTA'!$I$43,IF(D204="EC",'DADOS BASE PROPOSTA'!$I$45,IF(D204="ECA",'DADOS BASE PROPOSTA'!$I$44,0))))</f>
        <v>1034548.8434370452</v>
      </c>
      <c r="N204" s="114">
        <f>IF(OR(D204="E",D204="EA",D204="EC",D204="ECA",D204="ECR"),L204*'DADOS BASE PROPOSTA'!$I$47,0)</f>
        <v>524488.42496492807</v>
      </c>
      <c r="O204" s="114">
        <f t="shared" si="112"/>
        <v>1559037.2684019734</v>
      </c>
      <c r="R204" s="114"/>
      <c r="T204" s="104">
        <v>0</v>
      </c>
      <c r="U204" s="104"/>
      <c r="V204" s="104">
        <f t="shared" si="114"/>
        <v>0</v>
      </c>
      <c r="W204" s="109">
        <f t="shared" si="115"/>
        <v>0</v>
      </c>
      <c r="X204" s="114">
        <f>'DADOS BASE PROPOSTA'!$I$78*W204</f>
        <v>0</v>
      </c>
      <c r="Y204" s="114"/>
      <c r="Z204" s="114">
        <f t="shared" si="113"/>
        <v>0</v>
      </c>
      <c r="AB204" s="119">
        <v>469</v>
      </c>
      <c r="AD204" s="42">
        <v>0.69899999999999995</v>
      </c>
      <c r="AE204" s="42">
        <f t="shared" si="116"/>
        <v>327.83099999999996</v>
      </c>
      <c r="AF204" s="123">
        <f t="shared" si="117"/>
        <v>-4.9302186511630153E-2</v>
      </c>
      <c r="AH204" s="42">
        <f t="shared" si="118"/>
        <v>667.72286259332282</v>
      </c>
      <c r="AI204" s="114">
        <f t="shared" si="119"/>
        <v>313162.02255626838</v>
      </c>
      <c r="AK204" s="119">
        <v>0</v>
      </c>
      <c r="AL204" s="114">
        <f>IF($AK$11&gt;0,(AK204/$AK$11)*'DADOS BASE PROPOSTA'!$I$67,0)</f>
        <v>0</v>
      </c>
      <c r="AN204" s="114">
        <v>0</v>
      </c>
      <c r="AO204" s="114">
        <f>(AN204/$AN$11)*'DADOS BASE PROPOSTA'!$I$69</f>
        <v>0</v>
      </c>
      <c r="AQ204" s="114"/>
      <c r="AR204" s="114"/>
      <c r="AS204" s="114"/>
      <c r="AU204" s="114"/>
      <c r="AV204" s="114"/>
      <c r="AW204" s="114"/>
      <c r="AY204" s="114"/>
      <c r="AZ204" s="114"/>
      <c r="BA204" s="114"/>
      <c r="BB204" s="40"/>
    </row>
    <row r="205" spans="1:54" x14ac:dyDescent="0.25">
      <c r="A205" s="40"/>
      <c r="B205" s="2" t="s">
        <v>238</v>
      </c>
      <c r="C205" s="2" t="s">
        <v>257</v>
      </c>
      <c r="D205" s="41" t="s">
        <v>77</v>
      </c>
      <c r="F205" s="104">
        <v>0</v>
      </c>
      <c r="G205" s="109">
        <f>F205/$F$11</f>
        <v>0</v>
      </c>
      <c r="H205" s="114">
        <f>'DADOS BASE PROPOSTA'!$I$23*G205</f>
        <v>0</v>
      </c>
      <c r="I205" s="114">
        <f>IF(D205="P",IF(H205&lt;'DADOS BASE PROPOSTA'!$I$32,IF('DADOS BASE PROPOSTA'!$I$32-H205&gt;'DADOS BASE PROPOSTA'!$I$33,'DADOS BASE PROPOSTA'!$I$33,'DADOS BASE PROPOSTA'!$I$32-H205),0),0)</f>
        <v>0</v>
      </c>
      <c r="J205" s="114">
        <f t="shared" si="111"/>
        <v>0</v>
      </c>
      <c r="L205" s="104">
        <v>659.22663763996468</v>
      </c>
      <c r="M205" s="114">
        <f>IF(D205="E",'DADOS BASE PROPOSTA'!$I$42,IF(D205="EA",'DADOS BASE PROPOSTA'!$I$43,IF(D205="EC",'DADOS BASE PROPOSTA'!$I$45,IF(D205="ECA",'DADOS BASE PROPOSTA'!$I$44,0))))</f>
        <v>1034548.8434370452</v>
      </c>
      <c r="N205" s="114">
        <f>IF(OR(D205="E",D205="EA",D205="EC",D205="ECA",D205="ECR"),L205*'DADOS BASE PROPOSTA'!$I$47,0)</f>
        <v>457652.21068464837</v>
      </c>
      <c r="O205" s="114">
        <f t="shared" si="112"/>
        <v>1492201.0541216936</v>
      </c>
      <c r="R205" s="114"/>
      <c r="T205" s="104">
        <v>2.810990046240692</v>
      </c>
      <c r="U205" s="104"/>
      <c r="V205" s="104">
        <f t="shared" si="114"/>
        <v>2.810990046240692</v>
      </c>
      <c r="W205" s="109">
        <f t="shared" si="115"/>
        <v>1.6463255914430704E-5</v>
      </c>
      <c r="X205" s="114">
        <f>'DADOS BASE PROPOSTA'!$I$78*W205</f>
        <v>1341.2335102882441</v>
      </c>
      <c r="Y205" s="114"/>
      <c r="Z205" s="114">
        <f t="shared" si="113"/>
        <v>1341.2335102882441</v>
      </c>
      <c r="AB205" s="119">
        <v>214</v>
      </c>
      <c r="AD205" s="42">
        <v>0.70599999999999996</v>
      </c>
      <c r="AE205" s="42">
        <f t="shared" si="116"/>
        <v>151.084</v>
      </c>
      <c r="AF205" s="123">
        <f t="shared" si="117"/>
        <v>-3.7052186511630142E-2</v>
      </c>
      <c r="AH205" s="42">
        <f t="shared" si="118"/>
        <v>659.92758190877475</v>
      </c>
      <c r="AI205" s="114">
        <f t="shared" si="119"/>
        <v>141224.50252847781</v>
      </c>
      <c r="AK205" s="119">
        <v>0</v>
      </c>
      <c r="AL205" s="114">
        <f>IF($AK$11&gt;0,(AK205/$AK$11)*'DADOS BASE PROPOSTA'!$I$67,0)</f>
        <v>0</v>
      </c>
      <c r="AN205" s="114">
        <v>13.25</v>
      </c>
      <c r="AO205" s="114">
        <f>(AN205/$AN$11)*'DADOS BASE PROPOSTA'!$I$69</f>
        <v>7881.9269288844625</v>
      </c>
      <c r="AQ205" s="114"/>
      <c r="AR205" s="114"/>
      <c r="AS205" s="114"/>
      <c r="AU205" s="114"/>
      <c r="AV205" s="114"/>
      <c r="AW205" s="114"/>
      <c r="AY205" s="114"/>
      <c r="AZ205" s="114"/>
      <c r="BA205" s="114"/>
      <c r="BB205" s="40"/>
    </row>
    <row r="206" spans="1:54" x14ac:dyDescent="0.25">
      <c r="A206" s="40"/>
      <c r="B206" s="2" t="s">
        <v>238</v>
      </c>
      <c r="C206" s="2" t="s">
        <v>258</v>
      </c>
      <c r="D206" s="41" t="s">
        <v>77</v>
      </c>
      <c r="F206" s="104">
        <v>0</v>
      </c>
      <c r="G206" s="109">
        <f>F206/$F$11</f>
        <v>0</v>
      </c>
      <c r="H206" s="114">
        <f>'DADOS BASE PROPOSTA'!$I$23*G206</f>
        <v>0</v>
      </c>
      <c r="I206" s="114">
        <f>IF(D206="P",IF(H206&lt;'DADOS BASE PROPOSTA'!$I$32,IF('DADOS BASE PROPOSTA'!$I$32-H206&gt;'DADOS BASE PROPOSTA'!$I$33,'DADOS BASE PROPOSTA'!$I$33,'DADOS BASE PROPOSTA'!$I$32-H206),0),0)</f>
        <v>0</v>
      </c>
      <c r="J206" s="114">
        <f t="shared" si="111"/>
        <v>0</v>
      </c>
      <c r="L206" s="104">
        <v>447.63112801234911</v>
      </c>
      <c r="M206" s="114">
        <f>IF(D206="E",'DADOS BASE PROPOSTA'!$I$42,IF(D206="EA",'DADOS BASE PROPOSTA'!$I$43,IF(D206="EC",'DADOS BASE PROPOSTA'!$I$45,IF(D206="ECA",'DADOS BASE PROPOSTA'!$I$44,0))))</f>
        <v>1034548.8434370452</v>
      </c>
      <c r="N206" s="114">
        <f>IF(OR(D206="E",D206="EA",D206="EC",D206="ECA",D206="ECR"),L206*'DADOS BASE PROPOSTA'!$I$47,0)</f>
        <v>310757.12601589068</v>
      </c>
      <c r="O206" s="114">
        <f t="shared" si="112"/>
        <v>1345305.969452936</v>
      </c>
      <c r="R206" s="114"/>
      <c r="T206" s="104">
        <v>0</v>
      </c>
      <c r="U206" s="104">
        <v>2.519337016574585</v>
      </c>
      <c r="V206" s="104">
        <f t="shared" si="114"/>
        <v>8.0618784530386716</v>
      </c>
      <c r="W206" s="109">
        <f t="shared" si="115"/>
        <v>4.7216377838445667E-5</v>
      </c>
      <c r="X206" s="114">
        <f>'DADOS BASE PROPOSTA'!$I$78*W206</f>
        <v>3846.6381450005188</v>
      </c>
      <c r="Y206" s="114"/>
      <c r="Z206" s="114">
        <f t="shared" si="113"/>
        <v>3846.6381450005188</v>
      </c>
      <c r="AB206" s="119">
        <v>293</v>
      </c>
      <c r="AD206" s="42">
        <v>0.70099999999999996</v>
      </c>
      <c r="AE206" s="42">
        <f t="shared" si="116"/>
        <v>205.393</v>
      </c>
      <c r="AF206" s="123">
        <f t="shared" si="117"/>
        <v>-4.580218651163015E-2</v>
      </c>
      <c r="AH206" s="42">
        <f t="shared" si="118"/>
        <v>665.49563954059477</v>
      </c>
      <c r="AI206" s="114">
        <f t="shared" si="119"/>
        <v>194990.22238539427</v>
      </c>
      <c r="AK206" s="119">
        <v>0</v>
      </c>
      <c r="AL206" s="114">
        <f>IF($AK$11&gt;0,(AK206/$AK$11)*'DADOS BASE PROPOSTA'!$I$67,0)</f>
        <v>0</v>
      </c>
      <c r="AN206" s="114">
        <v>14.25</v>
      </c>
      <c r="AO206" s="114">
        <f>(AN206/$AN$11)*'DADOS BASE PROPOSTA'!$I$69</f>
        <v>8476.789338611592</v>
      </c>
      <c r="AQ206" s="114"/>
      <c r="AR206" s="114"/>
      <c r="AS206" s="114"/>
      <c r="AU206" s="114"/>
      <c r="AV206" s="114"/>
      <c r="AW206" s="114"/>
      <c r="AY206" s="114"/>
      <c r="AZ206" s="114"/>
      <c r="BA206" s="114"/>
      <c r="BB206" s="40"/>
    </row>
    <row r="207" spans="1:54" x14ac:dyDescent="0.25">
      <c r="A207" s="40"/>
      <c r="B207" s="2" t="s">
        <v>238</v>
      </c>
      <c r="C207" s="2" t="s">
        <v>259</v>
      </c>
      <c r="D207" s="41" t="s">
        <v>126</v>
      </c>
      <c r="F207" s="104">
        <v>0</v>
      </c>
      <c r="G207" s="109">
        <f>F13/$F$11</f>
        <v>0</v>
      </c>
      <c r="H207" s="114">
        <f>'DADOS BASE PROPOSTA'!$I$23*G207</f>
        <v>0</v>
      </c>
      <c r="I207" s="114">
        <f>IF(D207="P",IF(H207&lt;'DADOS BASE PROPOSTA'!$I$32,IF('DADOS BASE PROPOSTA'!$I$32-H207&gt;'DADOS BASE PROPOSTA'!$I$33,'DADOS BASE PROPOSTA'!$I$33,'DADOS BASE PROPOSTA'!$I$32-H207),0),0)</f>
        <v>0</v>
      </c>
      <c r="J207" s="114">
        <f t="shared" si="111"/>
        <v>0</v>
      </c>
      <c r="L207" s="104">
        <v>463.54422245437121</v>
      </c>
      <c r="M207" s="114">
        <f>IF(D207="E",'DADOS BASE PROPOSTA'!$I$42,IF(D207="EA",'DADOS BASE PROPOSTA'!$I$43,IF(D207="EC",'DADOS BASE PROPOSTA'!$I$45,IF(D207="ECA",'DADOS BASE PROPOSTA'!$I$44,0))))</f>
        <v>2204148.9524002317</v>
      </c>
      <c r="N207" s="114">
        <f>IF(OR(D207="E",D207="EA",D207="EC",D207="ECA",D207="ECR"),L207*'DADOS BASE PROPOSTA'!$I$47,0)</f>
        <v>321804.40844412654</v>
      </c>
      <c r="O207" s="114">
        <f t="shared" si="112"/>
        <v>2525953.3608443583</v>
      </c>
      <c r="R207" s="114"/>
      <c r="T207" s="104">
        <v>287.03469999999999</v>
      </c>
      <c r="U207" s="104">
        <v>1.9890000000000001</v>
      </c>
      <c r="V207" s="104">
        <f t="shared" si="114"/>
        <v>293.39949999999999</v>
      </c>
      <c r="W207" s="109">
        <f t="shared" si="115"/>
        <v>1.718366473807291E-3</v>
      </c>
      <c r="X207" s="114">
        <f>'DADOS BASE PROPOSTA'!$I$78*W207</f>
        <v>139992.39941389699</v>
      </c>
      <c r="Y207" s="114"/>
      <c r="Z207" s="114">
        <f t="shared" si="113"/>
        <v>139992.39941389699</v>
      </c>
      <c r="AB207" s="119">
        <v>424.5</v>
      </c>
      <c r="AD207" s="42">
        <v>0.69199999999999995</v>
      </c>
      <c r="AE207" s="42">
        <f t="shared" si="116"/>
        <v>293.75399999999996</v>
      </c>
      <c r="AF207" s="123">
        <f t="shared" si="117"/>
        <v>-6.1552186511630164E-2</v>
      </c>
      <c r="AH207" s="42">
        <f t="shared" si="118"/>
        <v>675.51814327787099</v>
      </c>
      <c r="AI207" s="114">
        <f t="shared" si="119"/>
        <v>286757.45182145626</v>
      </c>
      <c r="AK207" s="119">
        <v>0</v>
      </c>
      <c r="AL207" s="114">
        <f>IF($AK$11&gt;0,(AK207/$AK$11)*'DADOS BASE PROPOSTA'!$I$67,0)</f>
        <v>0</v>
      </c>
      <c r="AN207" s="114">
        <v>82.75</v>
      </c>
      <c r="AO207" s="114">
        <f>(AN207/$AN$11)*'DADOS BASE PROPOSTA'!$I$69</f>
        <v>49224.86440491995</v>
      </c>
      <c r="AQ207" s="114"/>
      <c r="AR207" s="114"/>
      <c r="AS207" s="114"/>
      <c r="AU207" s="114"/>
      <c r="AV207" s="114"/>
      <c r="AW207" s="114"/>
      <c r="AY207" s="114"/>
      <c r="AZ207" s="114"/>
      <c r="BA207" s="114"/>
      <c r="BB207" s="40"/>
    </row>
    <row r="208" spans="1:54" x14ac:dyDescent="0.25">
      <c r="A208" s="40"/>
      <c r="B208" s="2" t="s">
        <v>238</v>
      </c>
      <c r="C208" s="2" t="s">
        <v>260</v>
      </c>
      <c r="D208" s="41" t="s">
        <v>79</v>
      </c>
      <c r="F208" s="104">
        <v>5581.6820518853037</v>
      </c>
      <c r="G208" s="109">
        <f>F208/$F$11</f>
        <v>4.5171090494968641E-3</v>
      </c>
      <c r="H208" s="114">
        <f>'DADOS BASE PROPOSTA'!$I$23*G208</f>
        <v>10988418.928054046</v>
      </c>
      <c r="I208" s="114">
        <f>IF(D208="P",IF(H208&lt;'DADOS BASE PROPOSTA'!$I$32,IF('DADOS BASE PROPOSTA'!$I$32-H208&gt;'DADOS BASE PROPOSTA'!$I$33,'DADOS BASE PROPOSTA'!$I$33,'DADOS BASE PROPOSTA'!$I$32-H208),0),0)</f>
        <v>0</v>
      </c>
      <c r="J208" s="114">
        <f t="shared" si="111"/>
        <v>10988418.928054046</v>
      </c>
      <c r="L208" s="104">
        <v>0</v>
      </c>
      <c r="M208" s="114">
        <f>IF(D208="E",'DADOS BASE PROPOSTA'!$I$42,IF(D208="EA",'DADOS BASE PROPOSTA'!$I$43,IF(D208="EC",'DADOS BASE PROPOSTA'!$I$45,IF(D208="ECA",'DADOS BASE PROPOSTA'!$I$44,0))))</f>
        <v>0</v>
      </c>
      <c r="N208" s="114">
        <f>IF(OR(D208="E",D208="EA",D208="EC",D208="ECA",D208="ECR"),L208*'DADOS BASE PROPOSTA'!$I$47,0)</f>
        <v>0</v>
      </c>
      <c r="O208" s="114">
        <f t="shared" si="112"/>
        <v>0</v>
      </c>
      <c r="R208" s="114"/>
      <c r="T208" s="104">
        <v>1692.863208494528</v>
      </c>
      <c r="U208" s="104"/>
      <c r="V208" s="104">
        <f t="shared" si="114"/>
        <v>1692.863208494528</v>
      </c>
      <c r="W208" s="109">
        <f t="shared" si="115"/>
        <v>9.9146705506275197E-3</v>
      </c>
      <c r="X208" s="114">
        <f>'DADOS BASE PROPOSTA'!$I$78*W208</f>
        <v>807731.37799027318</v>
      </c>
      <c r="Y208" s="114"/>
      <c r="Z208" s="114">
        <f t="shared" si="113"/>
        <v>807731.37799027318</v>
      </c>
      <c r="AB208" s="119">
        <v>2075.5</v>
      </c>
      <c r="AD208" s="42">
        <v>0.77500000000000002</v>
      </c>
      <c r="AE208" s="42">
        <f t="shared" si="116"/>
        <v>1608.5125</v>
      </c>
      <c r="AF208" s="123">
        <f t="shared" si="117"/>
        <v>8.3697813488369965E-2</v>
      </c>
      <c r="AH208" s="42">
        <f t="shared" si="118"/>
        <v>583.0883865896576</v>
      </c>
      <c r="AI208" s="114">
        <f t="shared" si="119"/>
        <v>1210199.9463668345</v>
      </c>
      <c r="AK208" s="119">
        <v>170</v>
      </c>
      <c r="AL208" s="114">
        <f>IF($AK$11&gt;0,(AK208/$AK$11)*'DADOS BASE PROPOSTA'!$I$67,0)</f>
        <v>1093137.2460208631</v>
      </c>
      <c r="AN208" s="114">
        <v>1279.625</v>
      </c>
      <c r="AO208" s="114">
        <f>(AN208/$AN$11)*'DADOS BASE PROPOSTA'!$I$69</f>
        <v>761200.81104707776</v>
      </c>
      <c r="AQ208" s="114"/>
      <c r="AR208" s="114"/>
      <c r="AS208" s="114"/>
      <c r="AU208" s="114"/>
      <c r="AV208" s="114"/>
      <c r="AW208" s="114"/>
      <c r="AY208" s="114"/>
      <c r="AZ208" s="114"/>
      <c r="BA208" s="114"/>
      <c r="BB208" s="40"/>
    </row>
    <row r="209" spans="1:54" x14ac:dyDescent="0.25">
      <c r="A209" s="40"/>
      <c r="B209" s="2" t="s">
        <v>238</v>
      </c>
      <c r="C209" s="2" t="s">
        <v>261</v>
      </c>
      <c r="D209" s="41" t="s">
        <v>79</v>
      </c>
      <c r="F209" s="104">
        <v>3082.0729810898852</v>
      </c>
      <c r="G209" s="109">
        <f>F209/$F$11</f>
        <v>2.4942409160314846E-3</v>
      </c>
      <c r="H209" s="114">
        <f>'DADOS BASE PROPOSTA'!$I$23*G209</f>
        <v>6067545.3686246583</v>
      </c>
      <c r="I209" s="114">
        <f>IF(D209="P",IF(H209&lt;'DADOS BASE PROPOSTA'!$I$32,IF('DADOS BASE PROPOSTA'!$I$32-H209&gt;'DADOS BASE PROPOSTA'!$I$33,'DADOS BASE PROPOSTA'!$I$33,'DADOS BASE PROPOSTA'!$I$32-H209),0),0)</f>
        <v>0</v>
      </c>
      <c r="J209" s="114">
        <f t="shared" si="111"/>
        <v>6067545.3686246583</v>
      </c>
      <c r="L209" s="104">
        <v>0</v>
      </c>
      <c r="M209" s="114">
        <f>IF(D209="E",'DADOS BASE PROPOSTA'!$I$42,IF(D209="EA",'DADOS BASE PROPOSTA'!$I$43,IF(D209="EC",'DADOS BASE PROPOSTA'!$I$45,IF(D209="ECA",'DADOS BASE PROPOSTA'!$I$44,0))))</f>
        <v>0</v>
      </c>
      <c r="N209" s="114">
        <f>IF(OR(D209="E",D209="EA",D209="EC",D209="ECA",D209="ECR"),L209*'DADOS BASE PROPOSTA'!$I$47,0)</f>
        <v>0</v>
      </c>
      <c r="O209" s="114">
        <f t="shared" si="112"/>
        <v>0</v>
      </c>
      <c r="R209" s="114"/>
      <c r="T209" s="104">
        <v>1061.1540440540859</v>
      </c>
      <c r="U209" s="104"/>
      <c r="V209" s="104">
        <f t="shared" si="114"/>
        <v>1061.1540440540859</v>
      </c>
      <c r="W209" s="109">
        <f t="shared" si="115"/>
        <v>6.2149101578140601E-3</v>
      </c>
      <c r="X209" s="114">
        <f>'DADOS BASE PROPOSTA'!$I$78*W209</f>
        <v>506318.17973408831</v>
      </c>
      <c r="Y209" s="114"/>
      <c r="Z209" s="114">
        <f t="shared" si="113"/>
        <v>506318.17973408831</v>
      </c>
      <c r="AB209" s="119">
        <v>1234</v>
      </c>
      <c r="AD209" s="42">
        <v>0.74299999999999999</v>
      </c>
      <c r="AE209" s="42">
        <f t="shared" si="116"/>
        <v>916.86199999999997</v>
      </c>
      <c r="AF209" s="123">
        <f t="shared" si="117"/>
        <v>2.7697813488369916E-2</v>
      </c>
      <c r="AH209" s="42">
        <f t="shared" si="118"/>
        <v>618.72395543330617</v>
      </c>
      <c r="AI209" s="114">
        <f t="shared" si="119"/>
        <v>763505.36100469984</v>
      </c>
      <c r="AK209" s="119">
        <v>0</v>
      </c>
      <c r="AL209" s="114">
        <f>IF($AK$11&gt;0,(AK209/$AK$11)*'DADOS BASE PROPOSTA'!$I$67,0)</f>
        <v>0</v>
      </c>
      <c r="AN209" s="114">
        <v>703.875</v>
      </c>
      <c r="AO209" s="114">
        <f>(AN209/$AN$11)*'DADOS BASE PROPOSTA'!$I$69</f>
        <v>418708.77864668315</v>
      </c>
      <c r="AQ209" s="114"/>
      <c r="AR209" s="114"/>
      <c r="AS209" s="114"/>
      <c r="AU209" s="114"/>
      <c r="AV209" s="114"/>
      <c r="AW209" s="114"/>
      <c r="AY209" s="114"/>
      <c r="AZ209" s="114"/>
      <c r="BA209" s="114"/>
      <c r="BB209" s="40"/>
    </row>
    <row r="210" spans="1:54" x14ac:dyDescent="0.25">
      <c r="A210" s="40"/>
      <c r="B210" s="2" t="s">
        <v>238</v>
      </c>
      <c r="C210" s="2" t="s">
        <v>262</v>
      </c>
      <c r="D210" s="41" t="s">
        <v>79</v>
      </c>
      <c r="F210" s="104">
        <v>4394.7660226970793</v>
      </c>
      <c r="G210" s="109">
        <f>F210/$F$11</f>
        <v>3.5565690032167102E-3</v>
      </c>
      <c r="H210" s="114">
        <f>'DADOS BASE PROPOSTA'!$I$23*G210</f>
        <v>8651788.0630377606</v>
      </c>
      <c r="I210" s="114">
        <f>IF(D210="P",IF(H210&lt;'DADOS BASE PROPOSTA'!$I$32,IF('DADOS BASE PROPOSTA'!$I$32-H210&gt;'DADOS BASE PROPOSTA'!$I$33,'DADOS BASE PROPOSTA'!$I$33,'DADOS BASE PROPOSTA'!$I$32-H210),0),0)</f>
        <v>0</v>
      </c>
      <c r="J210" s="114">
        <f t="shared" si="111"/>
        <v>8651788.0630377606</v>
      </c>
      <c r="L210" s="104">
        <v>0</v>
      </c>
      <c r="M210" s="114">
        <f>IF(D210="E",'DADOS BASE PROPOSTA'!$I$42,IF(D210="EA",'DADOS BASE PROPOSTA'!$I$43,IF(D210="EC",'DADOS BASE PROPOSTA'!$I$45,IF(D210="ECA",'DADOS BASE PROPOSTA'!$I$44,0))))</f>
        <v>0</v>
      </c>
      <c r="N210" s="114">
        <f>IF(OR(D210="E",D210="EA",D210="EC",D210="ECA",D210="ECR"),L210*'DADOS BASE PROPOSTA'!$I$47,0)</f>
        <v>0</v>
      </c>
      <c r="O210" s="114">
        <f t="shared" si="112"/>
        <v>0</v>
      </c>
      <c r="R210" s="114"/>
      <c r="T210" s="104">
        <v>1368.417621539933</v>
      </c>
      <c r="U210" s="104"/>
      <c r="V210" s="104">
        <f t="shared" si="114"/>
        <v>1368.417621539933</v>
      </c>
      <c r="W210" s="109">
        <f t="shared" si="115"/>
        <v>8.0144750179238014E-3</v>
      </c>
      <c r="X210" s="114">
        <f>'DADOS BASE PROPOSTA'!$I$78*W210</f>
        <v>652925.67383254983</v>
      </c>
      <c r="Y210" s="114"/>
      <c r="Z210" s="114">
        <f t="shared" si="113"/>
        <v>652925.67383254983</v>
      </c>
      <c r="AB210" s="119">
        <v>1504.5</v>
      </c>
      <c r="AD210" s="42">
        <v>0.73399999999999999</v>
      </c>
      <c r="AE210" s="42">
        <f t="shared" si="116"/>
        <v>1104.3029999999999</v>
      </c>
      <c r="AF210" s="123">
        <f t="shared" si="117"/>
        <v>1.1947813488369902E-2</v>
      </c>
      <c r="AH210" s="42">
        <f t="shared" si="118"/>
        <v>628.74645917058228</v>
      </c>
      <c r="AI210" s="114">
        <f t="shared" si="119"/>
        <v>945949.04782214109</v>
      </c>
      <c r="AK210" s="119">
        <v>24</v>
      </c>
      <c r="AL210" s="114">
        <f>IF($AK$11&gt;0,(AK210/$AK$11)*'DADOS BASE PROPOSTA'!$I$67,0)</f>
        <v>154325.2582617689</v>
      </c>
      <c r="AN210" s="114">
        <v>780.625</v>
      </c>
      <c r="AO210" s="114">
        <f>(AN210/$AN$11)*'DADOS BASE PROPOSTA'!$I$69</f>
        <v>464364.46859324037</v>
      </c>
      <c r="AQ210" s="114"/>
      <c r="AR210" s="114"/>
      <c r="AS210" s="114"/>
      <c r="AU210" s="114"/>
      <c r="AV210" s="114"/>
      <c r="AW210" s="114"/>
      <c r="AY210" s="114"/>
      <c r="AZ210" s="114"/>
      <c r="BA210" s="114"/>
      <c r="BB210" s="40"/>
    </row>
    <row r="211" spans="1:54" x14ac:dyDescent="0.25">
      <c r="A211" s="40"/>
      <c r="B211" s="2" t="s">
        <v>238</v>
      </c>
      <c r="C211" s="2" t="s">
        <v>263</v>
      </c>
      <c r="D211" s="41" t="s">
        <v>126</v>
      </c>
      <c r="F211" s="104">
        <v>0</v>
      </c>
      <c r="G211" s="109">
        <f>F13/$F$11</f>
        <v>0</v>
      </c>
      <c r="H211" s="114">
        <f>'DADOS BASE PROPOSTA'!$I$23*G211</f>
        <v>0</v>
      </c>
      <c r="I211" s="114">
        <f>IF(D211="P",IF(H211&lt;'DADOS BASE PROPOSTA'!$I$32,IF('DADOS BASE PROPOSTA'!$I$32-H211&gt;'DADOS BASE PROPOSTA'!$I$33,'DADOS BASE PROPOSTA'!$I$33,'DADOS BASE PROPOSTA'!$I$32-H211),0),0)</f>
        <v>0</v>
      </c>
      <c r="J211" s="114">
        <f t="shared" si="111"/>
        <v>0</v>
      </c>
      <c r="L211" s="104">
        <v>588.49926638596594</v>
      </c>
      <c r="M211" s="114">
        <f>IF(D211="E",'DADOS BASE PROPOSTA'!$I$42,IF(D211="EA",'DADOS BASE PROPOSTA'!$I$43,IF(D211="EC",'DADOS BASE PROPOSTA'!$I$45,IF(D211="ECA",'DADOS BASE PROPOSTA'!$I$44,0))))</f>
        <v>2204148.9524002317</v>
      </c>
      <c r="N211" s="114">
        <f>IF(OR(D211="E",D211="EA",D211="EC",D211="ECA",D211="ECR"),L211*'DADOS BASE PROPOSTA'!$I$47,0)</f>
        <v>408551.43719924137</v>
      </c>
      <c r="O211" s="114">
        <f t="shared" si="112"/>
        <v>2612700.3895994732</v>
      </c>
      <c r="R211" s="114"/>
      <c r="T211" s="104">
        <v>32.505672778578102</v>
      </c>
      <c r="U211" s="104"/>
      <c r="V211" s="104">
        <f t="shared" si="114"/>
        <v>32.505672778578102</v>
      </c>
      <c r="W211" s="109">
        <f t="shared" si="115"/>
        <v>1.9037748295841982E-4</v>
      </c>
      <c r="X211" s="114">
        <f>'DADOS BASE PROPOSTA'!$I$78*W211</f>
        <v>15509.730339813614</v>
      </c>
      <c r="Y211" s="114"/>
      <c r="Z211" s="114">
        <f t="shared" si="113"/>
        <v>15509.730339813614</v>
      </c>
      <c r="AB211" s="119">
        <v>383.5</v>
      </c>
      <c r="AD211" s="42">
        <v>0.65900000000000003</v>
      </c>
      <c r="AE211" s="42">
        <f t="shared" si="116"/>
        <v>252.72650000000002</v>
      </c>
      <c r="AF211" s="123">
        <f t="shared" si="117"/>
        <v>-0.11930218651163002</v>
      </c>
      <c r="AH211" s="42">
        <f t="shared" si="118"/>
        <v>712.26732364788336</v>
      </c>
      <c r="AI211" s="114">
        <f t="shared" si="119"/>
        <v>273154.51861896325</v>
      </c>
      <c r="AK211" s="119">
        <v>0</v>
      </c>
      <c r="AL211" s="114">
        <f>IF($AK$11&gt;0,(AK211/$AK$11)*'DADOS BASE PROPOSTA'!$I$67,0)</f>
        <v>0</v>
      </c>
      <c r="AN211" s="114">
        <v>8</v>
      </c>
      <c r="AO211" s="114">
        <f>(AN211/$AN$11)*'DADOS BASE PROPOSTA'!$I$69</f>
        <v>4758.899277817035</v>
      </c>
      <c r="AQ211" s="114"/>
      <c r="AR211" s="114"/>
      <c r="AS211" s="114"/>
      <c r="AU211" s="114"/>
      <c r="AV211" s="114"/>
      <c r="AW211" s="114"/>
      <c r="AY211" s="114"/>
      <c r="AZ211" s="114"/>
      <c r="BA211" s="114"/>
      <c r="BB211" s="40"/>
    </row>
    <row r="212" spans="1:54" x14ac:dyDescent="0.25">
      <c r="A212" s="40"/>
      <c r="B212" s="2" t="s">
        <v>238</v>
      </c>
      <c r="C212" s="2" t="s">
        <v>264</v>
      </c>
      <c r="D212" s="41" t="s">
        <v>79</v>
      </c>
      <c r="F212" s="104">
        <v>9158.1687145850865</v>
      </c>
      <c r="G212" s="109">
        <f>F212/$F$11</f>
        <v>7.4114660048575304E-3</v>
      </c>
      <c r="H212" s="114">
        <f>'DADOS BASE PROPOSTA'!$I$23*G212</f>
        <v>18029295.383399427</v>
      </c>
      <c r="I212" s="114">
        <f>IF(D212="P",IF(H212&lt;'DADOS BASE PROPOSTA'!$I$32,IF('DADOS BASE PROPOSTA'!$I$32-H212&gt;'DADOS BASE PROPOSTA'!$I$33,'DADOS BASE PROPOSTA'!$I$33,'DADOS BASE PROPOSTA'!$I$32-H212),0),0)</f>
        <v>0</v>
      </c>
      <c r="J212" s="114">
        <f t="shared" si="111"/>
        <v>18029295.383399427</v>
      </c>
      <c r="L212" s="104">
        <v>0</v>
      </c>
      <c r="M212" s="114">
        <f>IF(D212="E",'DADOS BASE PROPOSTA'!$I$42,IF(D212="EA",'DADOS BASE PROPOSTA'!$I$43,IF(D212="EC",'DADOS BASE PROPOSTA'!$I$45,IF(D212="ECA",'DADOS BASE PROPOSTA'!$I$44,0))))</f>
        <v>0</v>
      </c>
      <c r="N212" s="114">
        <f>IF(OR(D212="E",D212="EA",D212="EC",D212="ECA",D212="ECR"),L212*'DADOS BASE PROPOSTA'!$I$47,0)</f>
        <v>0</v>
      </c>
      <c r="O212" s="114">
        <f t="shared" si="112"/>
        <v>0</v>
      </c>
      <c r="R212" s="114"/>
      <c r="T212" s="104">
        <v>2125.0862380475919</v>
      </c>
      <c r="U212" s="104"/>
      <c r="V212" s="104">
        <f t="shared" si="114"/>
        <v>2125.0862380475919</v>
      </c>
      <c r="W212" s="109">
        <f t="shared" si="115"/>
        <v>1.244609123536421E-2</v>
      </c>
      <c r="X212" s="114">
        <f>'DADOS BASE PROPOSTA'!$I$78*W212</f>
        <v>1013961.9236765375</v>
      </c>
      <c r="Y212" s="114"/>
      <c r="Z212" s="114">
        <f t="shared" si="113"/>
        <v>1013961.9236765375</v>
      </c>
      <c r="AB212" s="119">
        <v>4551</v>
      </c>
      <c r="AD212" s="42">
        <v>0.754</v>
      </c>
      <c r="AE212" s="42">
        <f t="shared" si="116"/>
        <v>3431.4540000000002</v>
      </c>
      <c r="AF212" s="123">
        <f t="shared" si="117"/>
        <v>4.6947813488369933E-2</v>
      </c>
      <c r="AH212" s="42">
        <f t="shared" si="118"/>
        <v>606.4742286433019</v>
      </c>
      <c r="AI212" s="114">
        <f t="shared" si="119"/>
        <v>2760064.2145556668</v>
      </c>
      <c r="AK212" s="119">
        <v>0</v>
      </c>
      <c r="AL212" s="114">
        <f>IF($AK$11&gt;0,(AK212/$AK$11)*'DADOS BASE PROPOSTA'!$I$67,0)</f>
        <v>0</v>
      </c>
      <c r="AN212" s="114">
        <v>851</v>
      </c>
      <c r="AO212" s="114">
        <f>(AN212/$AN$11)*'DADOS BASE PROPOSTA'!$I$69</f>
        <v>506227.91067778709</v>
      </c>
      <c r="AQ212" s="114"/>
      <c r="AR212" s="114"/>
      <c r="AS212" s="114"/>
      <c r="AU212" s="114"/>
      <c r="AV212" s="114"/>
      <c r="AW212" s="114"/>
      <c r="AY212" s="114"/>
      <c r="AZ212" s="114"/>
      <c r="BA212" s="114"/>
      <c r="BB212" s="40"/>
    </row>
    <row r="213" spans="1:54" x14ac:dyDescent="0.25">
      <c r="A213" s="40"/>
      <c r="B213" s="2" t="s">
        <v>238</v>
      </c>
      <c r="C213" s="2" t="s">
        <v>265</v>
      </c>
      <c r="D213" s="41" t="s">
        <v>83</v>
      </c>
      <c r="F213" s="104">
        <v>0</v>
      </c>
      <c r="G213" s="109">
        <f>F213/$F$11</f>
        <v>0</v>
      </c>
      <c r="H213" s="114">
        <f>'DADOS BASE PROPOSTA'!$I$23*G213</f>
        <v>0</v>
      </c>
      <c r="I213" s="114">
        <f>IF(D213="P",IF(H213&lt;'DADOS BASE PROPOSTA'!$I$32,IF('DADOS BASE PROPOSTA'!$I$32-H213&gt;'DADOS BASE PROPOSTA'!$I$33,'DADOS BASE PROPOSTA'!$I$33,'DADOS BASE PROPOSTA'!$I$32-H213),0),0)</f>
        <v>0</v>
      </c>
      <c r="J213" s="114">
        <f t="shared" si="111"/>
        <v>0</v>
      </c>
      <c r="L213" s="104">
        <v>1297.1644461300191</v>
      </c>
      <c r="M213" s="114">
        <f>IF(D213="E",'DADOS BASE PROPOSTA'!$I$42,IF(D213="EA",'DADOS BASE PROPOSTA'!$I$43,IF(D213="EC",'DADOS BASE PROPOSTA'!$I$45,IF(D213="ECA",'DADOS BASE PROPOSTA'!$I$44,0))))</f>
        <v>2087467.4094275283</v>
      </c>
      <c r="N213" s="114">
        <f>IF(OR(D213="E",D213="EA",D213="EC",D213="ECA",D213="ECR"),L213*'DADOS BASE PROPOSTA'!$I$47,0)</f>
        <v>900525.16463564325</v>
      </c>
      <c r="O213" s="114">
        <f t="shared" si="112"/>
        <v>2987992.5740631716</v>
      </c>
      <c r="R213" s="114"/>
      <c r="T213" s="104">
        <v>749.34699999999998</v>
      </c>
      <c r="U213" s="104">
        <v>75.977800000000002</v>
      </c>
      <c r="V213" s="104">
        <f t="shared" si="114"/>
        <v>992.47595999999999</v>
      </c>
      <c r="W213" s="109">
        <f t="shared" si="115"/>
        <v>5.8126800343003514E-3</v>
      </c>
      <c r="X213" s="114">
        <f>'DADOS BASE PROPOSTA'!$I$78*W213</f>
        <v>473549.17442262464</v>
      </c>
      <c r="Y213" s="114"/>
      <c r="Z213" s="114">
        <f t="shared" si="113"/>
        <v>473549.17442262464</v>
      </c>
      <c r="AB213" s="119">
        <v>401</v>
      </c>
      <c r="AD213" s="42">
        <v>0.69899999999999995</v>
      </c>
      <c r="AE213" s="42">
        <f t="shared" si="116"/>
        <v>280.29899999999998</v>
      </c>
      <c r="AF213" s="123">
        <f t="shared" si="117"/>
        <v>-4.9302186511630153E-2</v>
      </c>
      <c r="AH213" s="42">
        <f t="shared" si="118"/>
        <v>667.72286259332282</v>
      </c>
      <c r="AI213" s="114">
        <f t="shared" si="119"/>
        <v>267756.86789992242</v>
      </c>
      <c r="AK213" s="119">
        <v>0</v>
      </c>
      <c r="AL213" s="114">
        <f>IF($AK$11&gt;0,(AK213/$AK$11)*'DADOS BASE PROPOSTA'!$I$67,0)</f>
        <v>0</v>
      </c>
      <c r="AN213" s="114">
        <v>221.375</v>
      </c>
      <c r="AO213" s="114">
        <f>(AN213/$AN$11)*'DADOS BASE PROPOSTA'!$I$69</f>
        <v>131687.66595334327</v>
      </c>
      <c r="AQ213" s="114"/>
      <c r="AR213" s="114"/>
      <c r="AS213" s="114"/>
      <c r="AU213" s="114"/>
      <c r="AV213" s="114"/>
      <c r="AW213" s="114"/>
      <c r="AY213" s="114"/>
      <c r="AZ213" s="114"/>
      <c r="BA213" s="114"/>
      <c r="BB213" s="40"/>
    </row>
    <row r="214" spans="1:54" x14ac:dyDescent="0.25">
      <c r="A214" s="40"/>
      <c r="B214" s="2" t="s">
        <v>238</v>
      </c>
      <c r="C214" s="2" t="s">
        <v>266</v>
      </c>
      <c r="D214" s="41" t="s">
        <v>79</v>
      </c>
      <c r="F214" s="104">
        <v>6543.9433668039819</v>
      </c>
      <c r="G214" s="109">
        <f>F214/$F$11</f>
        <v>5.2958419212719172E-3</v>
      </c>
      <c r="H214" s="114">
        <f>'DADOS BASE PROPOSTA'!$I$23*G214</f>
        <v>12882781.657478079</v>
      </c>
      <c r="I214" s="114">
        <f>IF(D214="P",IF(H214&lt;'DADOS BASE PROPOSTA'!$I$32,IF('DADOS BASE PROPOSTA'!$I$32-H214&gt;'DADOS BASE PROPOSTA'!$I$33,'DADOS BASE PROPOSTA'!$I$33,'DADOS BASE PROPOSTA'!$I$32-H214),0),0)</f>
        <v>0</v>
      </c>
      <c r="J214" s="114">
        <f t="shared" si="111"/>
        <v>12882781.657478079</v>
      </c>
      <c r="L214" s="104">
        <v>0</v>
      </c>
      <c r="M214" s="114">
        <f>IF(D214="E",'DADOS BASE PROPOSTA'!$I$42,IF(D214="EA",'DADOS BASE PROPOSTA'!$I$43,IF(D214="EC",'DADOS BASE PROPOSTA'!$I$45,IF(D214="ECA",'DADOS BASE PROPOSTA'!$I$44,0))))</f>
        <v>0</v>
      </c>
      <c r="N214" s="114">
        <f>IF(OR(D214="E",D214="EA",D214="EC",D214="ECA",D214="ECR"),L214*'DADOS BASE PROPOSTA'!$I$47,0)</f>
        <v>0</v>
      </c>
      <c r="O214" s="114">
        <f t="shared" si="112"/>
        <v>0</v>
      </c>
      <c r="R214" s="114"/>
      <c r="T214" s="104">
        <v>1713.8184115773161</v>
      </c>
      <c r="U214" s="104"/>
      <c r="V214" s="104">
        <f t="shared" si="114"/>
        <v>1713.8184115773161</v>
      </c>
      <c r="W214" s="109">
        <f t="shared" si="115"/>
        <v>1.0037399861445317E-2</v>
      </c>
      <c r="X214" s="114">
        <f>'DADOS BASE PROPOSTA'!$I$78*W214</f>
        <v>817729.9265895891</v>
      </c>
      <c r="Y214" s="114"/>
      <c r="Z214" s="114">
        <f t="shared" si="113"/>
        <v>817729.9265895891</v>
      </c>
      <c r="AB214" s="119">
        <v>2252.5</v>
      </c>
      <c r="AD214" s="42">
        <v>0.73199999999999998</v>
      </c>
      <c r="AE214" s="42">
        <f t="shared" si="116"/>
        <v>1648.83</v>
      </c>
      <c r="AF214" s="123">
        <f t="shared" si="117"/>
        <v>8.4478134883698985E-3</v>
      </c>
      <c r="AH214" s="42">
        <f t="shared" si="118"/>
        <v>630.97368222331033</v>
      </c>
      <c r="AI214" s="114">
        <f t="shared" si="119"/>
        <v>1421268.2192080065</v>
      </c>
      <c r="AK214" s="119">
        <v>300</v>
      </c>
      <c r="AL214" s="114">
        <f>IF($AK$11&gt;0,(AK214/$AK$11)*'DADOS BASE PROPOSTA'!$I$67,0)</f>
        <v>1929065.7282721112</v>
      </c>
      <c r="AN214" s="114">
        <v>1152.625</v>
      </c>
      <c r="AO214" s="114">
        <f>(AN214/$AN$11)*'DADOS BASE PROPOSTA'!$I$69</f>
        <v>685653.28501173249</v>
      </c>
      <c r="AQ214" s="114"/>
      <c r="AR214" s="114"/>
      <c r="AS214" s="114"/>
      <c r="AU214" s="114"/>
      <c r="AV214" s="114"/>
      <c r="AW214" s="114"/>
      <c r="AY214" s="114"/>
      <c r="AZ214" s="114"/>
      <c r="BA214" s="114"/>
      <c r="BB214" s="40"/>
    </row>
    <row r="215" spans="1:54" x14ac:dyDescent="0.25">
      <c r="A215" s="40"/>
      <c r="F215" s="104"/>
      <c r="G215" s="109"/>
      <c r="H215" s="114"/>
      <c r="I215" s="114"/>
      <c r="J215" s="114"/>
      <c r="L215" s="104"/>
      <c r="M215" s="114"/>
      <c r="N215" s="114"/>
      <c r="O215" s="114"/>
      <c r="R215" s="114"/>
      <c r="T215" s="104"/>
      <c r="U215" s="104"/>
      <c r="V215" s="104"/>
      <c r="W215" s="109"/>
      <c r="X215" s="114"/>
      <c r="Y215" s="114"/>
      <c r="Z215" s="114"/>
      <c r="AB215" s="119"/>
      <c r="AF215" s="123"/>
      <c r="AI215" s="114"/>
      <c r="AK215" s="119"/>
      <c r="AL215" s="114"/>
      <c r="AN215" s="114"/>
      <c r="AO215" s="114"/>
      <c r="AQ215" s="114"/>
      <c r="AR215" s="114"/>
      <c r="AS215" s="114"/>
      <c r="AU215" s="114"/>
      <c r="AV215" s="114"/>
      <c r="AW215" s="114"/>
      <c r="AY215" s="114"/>
      <c r="AZ215" s="114"/>
      <c r="BA215" s="114"/>
      <c r="BB215" s="40"/>
    </row>
    <row r="216" spans="1:54" x14ac:dyDescent="0.25">
      <c r="A216" s="40"/>
      <c r="B216" s="98" t="s">
        <v>267</v>
      </c>
      <c r="C216" s="98" t="s">
        <v>268</v>
      </c>
      <c r="D216" s="98" t="s">
        <v>74</v>
      </c>
      <c r="E216" s="98"/>
      <c r="F216" s="105">
        <f>SUM(F217:F245)</f>
        <v>61719.691920003592</v>
      </c>
      <c r="G216" s="110">
        <f>SUM(G217:G245)</f>
        <v>4.9948129669951241E-2</v>
      </c>
      <c r="H216" s="115">
        <f>SUM(H217:H245)</f>
        <v>121504919.95479357</v>
      </c>
      <c r="I216" s="115">
        <f>SUM(I217:I245)</f>
        <v>1778680.2756562489</v>
      </c>
      <c r="J216" s="115">
        <f>SUM(J217:J245)</f>
        <v>123283600.23044981</v>
      </c>
      <c r="K216" s="99"/>
      <c r="L216" s="105">
        <f>SUM(L217:L245)</f>
        <v>3363.7671218538276</v>
      </c>
      <c r="M216" s="115">
        <f>SUM(M217:M245)</f>
        <v>15628450.986876305</v>
      </c>
      <c r="N216" s="115">
        <f>SUM(N217:N245)</f>
        <v>2335214.2823838689</v>
      </c>
      <c r="O216" s="115">
        <f>SUM(O217:O245)</f>
        <v>17963665.269260176</v>
      </c>
      <c r="P216" s="99"/>
      <c r="Q216" s="100"/>
      <c r="R216" s="115">
        <f>SUM(R217:R245)</f>
        <v>9061445.700481005</v>
      </c>
      <c r="S216" s="99"/>
      <c r="T216" s="105">
        <f t="shared" ref="T216:Z216" si="120">SUM(T217:T245)</f>
        <v>7678.3147066199544</v>
      </c>
      <c r="U216" s="105">
        <f t="shared" si="120"/>
        <v>36.429699999999997</v>
      </c>
      <c r="V216" s="105">
        <f t="shared" si="120"/>
        <v>7794.8897466199542</v>
      </c>
      <c r="W216" s="110">
        <f t="shared" si="120"/>
        <v>4.5652692685624691E-2</v>
      </c>
      <c r="X216" s="115">
        <f t="shared" si="120"/>
        <v>3719247.370210621</v>
      </c>
      <c r="Y216" s="115">
        <f t="shared" si="120"/>
        <v>220781.30714634148</v>
      </c>
      <c r="Z216" s="115">
        <f t="shared" si="120"/>
        <v>3940028.6773569626</v>
      </c>
      <c r="AA216" s="99"/>
      <c r="AB216" s="120">
        <f>SUM(AB217:AB245)</f>
        <v>30237.5</v>
      </c>
      <c r="AC216" s="99"/>
      <c r="AD216" s="99"/>
      <c r="AE216" s="99"/>
      <c r="AF216" s="124"/>
      <c r="AG216" s="99"/>
      <c r="AH216" s="99"/>
      <c r="AI216" s="115">
        <f>SUM(AI217:AI245)</f>
        <v>20967722.354235265</v>
      </c>
      <c r="AJ216" s="99"/>
      <c r="AK216" s="120">
        <f>SUM(AK217:AK245)</f>
        <v>164.5</v>
      </c>
      <c r="AL216" s="115">
        <f>SUM(AL217:AL245)</f>
        <v>1057771.0410025411</v>
      </c>
      <c r="AM216" s="99"/>
      <c r="AN216" s="115">
        <f>SUM(AN217:AN245)</f>
        <v>2294</v>
      </c>
      <c r="AO216" s="115">
        <f>SUM(AO217:AO245)</f>
        <v>1364614.367914035</v>
      </c>
      <c r="AP216" s="99"/>
      <c r="AQ216" s="115"/>
      <c r="AR216" s="115"/>
      <c r="AS216" s="115">
        <f>SUM(AS217:AS245)</f>
        <v>1067333.931655569</v>
      </c>
      <c r="AT216" s="98"/>
      <c r="AU216" s="115"/>
      <c r="AV216" s="115"/>
      <c r="AW216" s="115">
        <f>SUM(AW217:AW245)</f>
        <v>1067333.931655569</v>
      </c>
      <c r="AX216" s="98"/>
      <c r="AY216" s="115"/>
      <c r="AZ216" s="115"/>
      <c r="BA216" s="115">
        <f>SUM(BA217:BA245)</f>
        <v>1067333.931655569</v>
      </c>
      <c r="BB216" s="40"/>
    </row>
    <row r="217" spans="1:54" x14ac:dyDescent="0.25">
      <c r="A217" s="40"/>
      <c r="B217" s="2" t="s">
        <v>267</v>
      </c>
      <c r="C217" s="2" t="s">
        <v>34</v>
      </c>
      <c r="D217" s="41" t="s">
        <v>75</v>
      </c>
      <c r="F217" s="104">
        <v>0</v>
      </c>
      <c r="G217" s="109">
        <f t="shared" ref="G217:G245" si="121">F217/$F$11</f>
        <v>0</v>
      </c>
      <c r="H217" s="114">
        <f>'DADOS BASE PROPOSTA'!$I$23*G217</f>
        <v>0</v>
      </c>
      <c r="I217" s="114">
        <f>IF(D217="P",IF(H217&lt;'DADOS BASE PROPOSTA'!$I$32,IF('DADOS BASE PROPOSTA'!$I$32-H217&gt;'DADOS BASE PROPOSTA'!$I$33,'DADOS BASE PROPOSTA'!$I$33,'DADOS BASE PROPOSTA'!$I$32-H217),0),0)</f>
        <v>0</v>
      </c>
      <c r="J217" s="114">
        <f t="shared" ref="J217:J245" si="122">H217+I217</f>
        <v>0</v>
      </c>
      <c r="L217" s="104"/>
      <c r="M217" s="114">
        <f>IF(D217="E",'DADOS BASE PROPOSTA'!$I$42,IF(D217="EA",'DADOS BASE PROPOSTA'!$I$43,IF(D217="EC",'DADOS BASE PROPOSTA'!$I$45,IF(D217="ECA",'DADOS BASE PROPOSTA'!$I$44,0))))</f>
        <v>0</v>
      </c>
      <c r="N217" s="114">
        <f>IF(OR(D217="E",D217="EA",D217="EC",D217="ECA"),L217*'DADOS BASE PROPOSTA'!$I$47,0)</f>
        <v>0</v>
      </c>
      <c r="O217" s="114">
        <f t="shared" ref="O217:O245" si="123">M217+N217</f>
        <v>0</v>
      </c>
      <c r="Q217" s="68">
        <v>28</v>
      </c>
      <c r="R217" s="114">
        <f>IF(D217="R",('DADOS BASE PROPOSTA'!$I$53+('DADOS BASE PROPOSTA'!$I$54*Q217)),0)</f>
        <v>9061445.700481005</v>
      </c>
      <c r="T217" s="104"/>
      <c r="U217" s="104"/>
      <c r="V217" s="104"/>
      <c r="W217" s="109"/>
      <c r="X217" s="114"/>
      <c r="Y217" s="114">
        <f>'DADOS BASE PROPOSTA'!$I$77/41</f>
        <v>220781.30714634148</v>
      </c>
      <c r="Z217" s="114">
        <f t="shared" ref="Z217:Z245" si="124">X217+Y217</f>
        <v>220781.30714634148</v>
      </c>
      <c r="AB217" s="119"/>
      <c r="AF217" s="123"/>
      <c r="AI217" s="114"/>
      <c r="AK217" s="119"/>
      <c r="AL217" s="114"/>
      <c r="AN217" s="114"/>
      <c r="AO217" s="114"/>
      <c r="AQ217" s="114">
        <f>'DADOS BASE PROPOSTA'!$I$85/41</f>
        <v>368759.61378749995</v>
      </c>
      <c r="AR217" s="114">
        <f>'DADOS BASE PROPOSTA'!$I$86*(Q217/$Q$11)</f>
        <v>698574.31786806916</v>
      </c>
      <c r="AS217" s="114">
        <f>AQ217+AR217</f>
        <v>1067333.931655569</v>
      </c>
      <c r="AU217" s="114">
        <f>'DADOS BASE PROPOSTA'!$I$89/41</f>
        <v>368759.61378749995</v>
      </c>
      <c r="AV217" s="114">
        <f>'DADOS BASE PROPOSTA'!$I$90*(Q217/$Q$11)</f>
        <v>698574.31786806916</v>
      </c>
      <c r="AW217" s="114">
        <f>AU217+AV217</f>
        <v>1067333.931655569</v>
      </c>
      <c r="AY217" s="114">
        <f>'DADOS BASE PROPOSTA'!$I$93/41</f>
        <v>368759.61378749995</v>
      </c>
      <c r="AZ217" s="114">
        <f>'DADOS BASE PROPOSTA'!$I$94*(Q217/$Q$11)</f>
        <v>698574.31786806916</v>
      </c>
      <c r="BA217" s="114">
        <f>AY217+AZ217</f>
        <v>1067333.931655569</v>
      </c>
      <c r="BB217" s="40"/>
    </row>
    <row r="218" spans="1:54" x14ac:dyDescent="0.25">
      <c r="A218" s="40"/>
      <c r="B218" s="2" t="s">
        <v>267</v>
      </c>
      <c r="C218" s="2" t="s">
        <v>269</v>
      </c>
      <c r="D218" s="41" t="s">
        <v>79</v>
      </c>
      <c r="F218" s="104">
        <v>3148.12783588191</v>
      </c>
      <c r="G218" s="109">
        <f t="shared" si="121"/>
        <v>2.5476973794363602E-3</v>
      </c>
      <c r="H218" s="114">
        <f>'DADOS BASE PROPOSTA'!$I$23*G218</f>
        <v>6197584.7384668337</v>
      </c>
      <c r="I218" s="114">
        <f>IF(D218="P",IF(H218&lt;'DADOS BASE PROPOSTA'!$I$32,IF('DADOS BASE PROPOSTA'!$I$32-H218&gt;'DADOS BASE PROPOSTA'!$I$33,'DADOS BASE PROPOSTA'!$I$33,'DADOS BASE PROPOSTA'!$I$32-H218),0),0)</f>
        <v>0</v>
      </c>
      <c r="J218" s="114">
        <f t="shared" si="122"/>
        <v>6197584.7384668337</v>
      </c>
      <c r="L218" s="104">
        <v>0</v>
      </c>
      <c r="M218" s="114">
        <f>IF(D218="E",'DADOS BASE PROPOSTA'!$I$42,IF(D218="EA",'DADOS BASE PROPOSTA'!$I$43,IF(D218="EC",'DADOS BASE PROPOSTA'!$I$45,IF(D218="ECA",'DADOS BASE PROPOSTA'!$I$44,0))))</f>
        <v>0</v>
      </c>
      <c r="N218" s="114">
        <f>IF(OR(D218="E",D218="EA",D218="EC",D218="ECA",D218="ECR"),L218*'DADOS BASE PROPOSTA'!$I$47,0)</f>
        <v>0</v>
      </c>
      <c r="O218" s="114">
        <f t="shared" si="123"/>
        <v>0</v>
      </c>
      <c r="R218" s="114"/>
      <c r="T218" s="104">
        <v>0</v>
      </c>
      <c r="U218" s="104"/>
      <c r="V218" s="104">
        <f t="shared" ref="V218:V245" si="125">T218+U218*3.2</f>
        <v>0</v>
      </c>
      <c r="W218" s="109">
        <f t="shared" ref="W218:W245" si="126">V218/$V$11</f>
        <v>0</v>
      </c>
      <c r="X218" s="114">
        <f>'DADOS BASE PROPOSTA'!$I$78*W218</f>
        <v>0</v>
      </c>
      <c r="Y218" s="114"/>
      <c r="Z218" s="114">
        <f t="shared" si="124"/>
        <v>0</v>
      </c>
      <c r="AB218" s="119">
        <v>970</v>
      </c>
      <c r="AD218" s="42">
        <v>0.67200000000000004</v>
      </c>
      <c r="AE218" s="42">
        <f t="shared" ref="AE218:AE245" si="127">AB218*AD218</f>
        <v>651.84</v>
      </c>
      <c r="AF218" s="123">
        <f t="shared" ref="AF218:AF245" si="128">(AD218-$AE$12)*$AF$12</f>
        <v>-9.655218651163E-2</v>
      </c>
      <c r="AH218" s="42">
        <f t="shared" ref="AH218:AH245" si="129">$AH$11-(AF218*$AH$11)</f>
        <v>697.79037380515115</v>
      </c>
      <c r="AI218" s="114">
        <f t="shared" ref="AI218:AI245" si="130">AB218*AH218</f>
        <v>676856.6625909966</v>
      </c>
      <c r="AK218" s="119">
        <v>0</v>
      </c>
      <c r="AL218" s="114">
        <f>IF($AK$11&gt;0,(AK218/$AK$11)*'DADOS BASE PROPOSTA'!$I$67,0)</f>
        <v>0</v>
      </c>
      <c r="AN218" s="114">
        <v>0</v>
      </c>
      <c r="AO218" s="114">
        <f>(AN218/$AN$11)*'DADOS BASE PROPOSTA'!$I$69</f>
        <v>0</v>
      </c>
      <c r="AQ218" s="114"/>
      <c r="AR218" s="114"/>
      <c r="AS218" s="114"/>
      <c r="AU218" s="114"/>
      <c r="AV218" s="114"/>
      <c r="AW218" s="114"/>
      <c r="AY218" s="114"/>
      <c r="AZ218" s="114"/>
      <c r="BA218" s="114"/>
      <c r="BB218" s="40"/>
    </row>
    <row r="219" spans="1:54" x14ac:dyDescent="0.25">
      <c r="A219" s="40"/>
      <c r="B219" s="2" t="s">
        <v>267</v>
      </c>
      <c r="C219" s="2" t="s">
        <v>270</v>
      </c>
      <c r="D219" s="41" t="s">
        <v>79</v>
      </c>
      <c r="F219" s="104">
        <v>831.86196970456797</v>
      </c>
      <c r="G219" s="109">
        <f t="shared" si="121"/>
        <v>6.7320409803987239E-4</v>
      </c>
      <c r="H219" s="114">
        <f>'DADOS BASE PROPOSTA'!$I$23*G219</f>
        <v>1637651.1109841031</v>
      </c>
      <c r="I219" s="114">
        <f>IF(D219="P",IF(H219&lt;'DADOS BASE PROPOSTA'!$I$32,IF('DADOS BASE PROPOSTA'!$I$32-H219&gt;'DADOS BASE PROPOSTA'!$I$33,'DADOS BASE PROPOSTA'!$I$33,'DADOS BASE PROPOSTA'!$I$32-H219),0),0)</f>
        <v>1641267.2654017243</v>
      </c>
      <c r="J219" s="114">
        <f t="shared" si="122"/>
        <v>3278918.3763858275</v>
      </c>
      <c r="L219" s="104">
        <v>0</v>
      </c>
      <c r="M219" s="114">
        <f>IF(D219="E",'DADOS BASE PROPOSTA'!$I$42,IF(D219="EA",'DADOS BASE PROPOSTA'!$I$43,IF(D219="EC",'DADOS BASE PROPOSTA'!$I$45,IF(D219="ECA",'DADOS BASE PROPOSTA'!$I$44,0))))</f>
        <v>0</v>
      </c>
      <c r="N219" s="114">
        <f>IF(OR(D219="E",D219="EA",D219="EC",D219="ECA",D219="ECR"),L219*'DADOS BASE PROPOSTA'!$I$47,0)</f>
        <v>0</v>
      </c>
      <c r="O219" s="114">
        <f t="shared" si="123"/>
        <v>0</v>
      </c>
      <c r="R219" s="114"/>
      <c r="T219" s="104">
        <v>0</v>
      </c>
      <c r="U219" s="104"/>
      <c r="V219" s="104">
        <f t="shared" si="125"/>
        <v>0</v>
      </c>
      <c r="W219" s="109">
        <f t="shared" si="126"/>
        <v>0</v>
      </c>
      <c r="X219" s="114">
        <f>'DADOS BASE PROPOSTA'!$I$78*W219</f>
        <v>0</v>
      </c>
      <c r="Y219" s="114"/>
      <c r="Z219" s="114">
        <f t="shared" si="124"/>
        <v>0</v>
      </c>
      <c r="AB219" s="119">
        <v>485</v>
      </c>
      <c r="AD219" s="42">
        <v>0.57299999999999995</v>
      </c>
      <c r="AE219" s="42">
        <f t="shared" si="127"/>
        <v>277.90499999999997</v>
      </c>
      <c r="AF219" s="123">
        <f t="shared" si="128"/>
        <v>-0.26980218651163013</v>
      </c>
      <c r="AH219" s="42">
        <f t="shared" si="129"/>
        <v>808.03791491518871</v>
      </c>
      <c r="AI219" s="114">
        <f t="shared" si="130"/>
        <v>391898.38873386651</v>
      </c>
      <c r="AK219" s="119">
        <v>0</v>
      </c>
      <c r="AL219" s="114">
        <f>IF($AK$11&gt;0,(AK219/$AK$11)*'DADOS BASE PROPOSTA'!$I$67,0)</f>
        <v>0</v>
      </c>
      <c r="AN219" s="114">
        <v>0</v>
      </c>
      <c r="AO219" s="114">
        <f>(AN219/$AN$11)*'DADOS BASE PROPOSTA'!$I$69</f>
        <v>0</v>
      </c>
      <c r="AQ219" s="114"/>
      <c r="AR219" s="114"/>
      <c r="AS219" s="114"/>
      <c r="AU219" s="114"/>
      <c r="AV219" s="114"/>
      <c r="AW219" s="114"/>
      <c r="AY219" s="114"/>
      <c r="AZ219" s="114"/>
      <c r="BA219" s="114"/>
      <c r="BB219" s="40"/>
    </row>
    <row r="220" spans="1:54" x14ac:dyDescent="0.25">
      <c r="A220" s="40"/>
      <c r="B220" s="2" t="s">
        <v>267</v>
      </c>
      <c r="C220" s="2" t="s">
        <v>271</v>
      </c>
      <c r="D220" s="41" t="s">
        <v>83</v>
      </c>
      <c r="F220" s="104">
        <v>0</v>
      </c>
      <c r="G220" s="109">
        <f t="shared" si="121"/>
        <v>0</v>
      </c>
      <c r="H220" s="114">
        <f>'DADOS BASE PROPOSTA'!$I$23*G220</f>
        <v>0</v>
      </c>
      <c r="I220" s="114">
        <f>IF(D220="P",IF(H220&lt;'DADOS BASE PROPOSTA'!$I$32,IF('DADOS BASE PROPOSTA'!$I$32-H220&gt;'DADOS BASE PROPOSTA'!$I$33,'DADOS BASE PROPOSTA'!$I$33,'DADOS BASE PROPOSTA'!$I$32-H220),0),0)</f>
        <v>0</v>
      </c>
      <c r="J220" s="114">
        <f t="shared" si="122"/>
        <v>0</v>
      </c>
      <c r="L220" s="104">
        <v>4.72228591160221</v>
      </c>
      <c r="M220" s="114">
        <f>(IF(D220="E",'DADOS BASE PROPOSTA'!$I$42,IF(D220="EA",'DADOS BASE PROPOSTA'!$I$43,IF(D220="EC",'DADOS BASE PROPOSTA'!$I$45,IF(D220="ECA",'DADOS BASE PROPOSTA'!$I$44,0)))))/2</f>
        <v>1043733.7047137641</v>
      </c>
      <c r="N220" s="114">
        <f>IF(OR(D220="E",D220="EA",D220="EC",D220="ECA",D220="ECR"),L220*'DADOS BASE PROPOSTA'!$I$47,0)</f>
        <v>3278.333221889673</v>
      </c>
      <c r="O220" s="114">
        <f t="shared" si="123"/>
        <v>1047012.0379356538</v>
      </c>
      <c r="R220" s="114"/>
      <c r="T220" s="104">
        <v>0</v>
      </c>
      <c r="U220" s="104"/>
      <c r="V220" s="104">
        <f t="shared" si="125"/>
        <v>0</v>
      </c>
      <c r="W220" s="109">
        <f t="shared" si="126"/>
        <v>0</v>
      </c>
      <c r="X220" s="114">
        <f>'DADOS BASE PROPOSTA'!$I$78*W220</f>
        <v>0</v>
      </c>
      <c r="Y220" s="114"/>
      <c r="Z220" s="114">
        <f t="shared" si="124"/>
        <v>0</v>
      </c>
      <c r="AB220" s="119">
        <v>39</v>
      </c>
      <c r="AD220" s="42">
        <v>0.52100000000000002</v>
      </c>
      <c r="AE220" s="42">
        <f t="shared" si="127"/>
        <v>20.318999999999999</v>
      </c>
      <c r="AF220" s="123">
        <f t="shared" si="128"/>
        <v>-0.36080218651163004</v>
      </c>
      <c r="AH220" s="42">
        <f t="shared" si="129"/>
        <v>865.94571428611744</v>
      </c>
      <c r="AI220" s="114">
        <f t="shared" si="130"/>
        <v>33771.882857158576</v>
      </c>
      <c r="AK220" s="119">
        <v>0</v>
      </c>
      <c r="AL220" s="114">
        <f>IF($AK$11&gt;0,(AK220/$AK$11)*'DADOS BASE PROPOSTA'!$I$67,0)</f>
        <v>0</v>
      </c>
      <c r="AN220" s="114">
        <v>0</v>
      </c>
      <c r="AO220" s="114">
        <f>(AN220/$AN$11)*'DADOS BASE PROPOSTA'!$I$69</f>
        <v>0</v>
      </c>
      <c r="AQ220" s="114"/>
      <c r="AR220" s="114"/>
      <c r="AS220" s="114"/>
      <c r="AU220" s="114"/>
      <c r="AV220" s="114"/>
      <c r="AW220" s="114"/>
      <c r="AY220" s="114"/>
      <c r="AZ220" s="114"/>
      <c r="BA220" s="114"/>
      <c r="BB220" s="40"/>
    </row>
    <row r="221" spans="1:54" x14ac:dyDescent="0.25">
      <c r="A221" s="40"/>
      <c r="B221" s="2" t="s">
        <v>267</v>
      </c>
      <c r="C221" s="2" t="s">
        <v>272</v>
      </c>
      <c r="D221" s="41" t="s">
        <v>77</v>
      </c>
      <c r="F221" s="104">
        <v>0</v>
      </c>
      <c r="G221" s="109">
        <f t="shared" si="121"/>
        <v>0</v>
      </c>
      <c r="H221" s="114">
        <f>'DADOS BASE PROPOSTA'!$I$23*G221</f>
        <v>0</v>
      </c>
      <c r="I221" s="114">
        <f>IF(D221="P",IF(H221&lt;'DADOS BASE PROPOSTA'!$I$32,IF('DADOS BASE PROPOSTA'!$I$32-H221&gt;'DADOS BASE PROPOSTA'!$I$33,'DADOS BASE PROPOSTA'!$I$33,'DADOS BASE PROPOSTA'!$I$32-H221),0),0)</f>
        <v>0</v>
      </c>
      <c r="J221" s="114">
        <f t="shared" si="122"/>
        <v>0</v>
      </c>
      <c r="L221" s="104">
        <v>71.901940857322458</v>
      </c>
      <c r="M221" s="114">
        <f>IF(D221="E",'DADOS BASE PROPOSTA'!$I$42,IF(D221="EA",'DADOS BASE PROPOSTA'!$I$43,IF(D221="EC",'DADOS BASE PROPOSTA'!$I$45,IF(D221="ECA",'DADOS BASE PROPOSTA'!$I$44,0))))</f>
        <v>1034548.8434370452</v>
      </c>
      <c r="N221" s="114">
        <f>IF(OR(D221="E",D221="EA",D221="EC",D221="ECA",D221="ECR"),L221*'DADOS BASE PROPOSTA'!$I$47,0)</f>
        <v>49916.190134055316</v>
      </c>
      <c r="O221" s="114">
        <f t="shared" si="123"/>
        <v>1084465.0335711006</v>
      </c>
      <c r="R221" s="114"/>
      <c r="T221" s="104">
        <v>0</v>
      </c>
      <c r="U221" s="104"/>
      <c r="V221" s="104">
        <f t="shared" si="125"/>
        <v>0</v>
      </c>
      <c r="W221" s="109">
        <f t="shared" si="126"/>
        <v>0</v>
      </c>
      <c r="X221" s="114">
        <f>'DADOS BASE PROPOSTA'!$I$78*W221</f>
        <v>0</v>
      </c>
      <c r="Y221" s="114"/>
      <c r="Z221" s="114">
        <f t="shared" si="124"/>
        <v>0</v>
      </c>
      <c r="AB221" s="119">
        <v>123.5</v>
      </c>
      <c r="AD221" s="42">
        <v>0.63400000000000001</v>
      </c>
      <c r="AE221" s="42">
        <f t="shared" si="127"/>
        <v>78.299000000000007</v>
      </c>
      <c r="AF221" s="123">
        <f t="shared" si="128"/>
        <v>-0.16305218651163006</v>
      </c>
      <c r="AH221" s="42">
        <f t="shared" si="129"/>
        <v>740.10761180698375</v>
      </c>
      <c r="AI221" s="114">
        <f t="shared" si="130"/>
        <v>91403.2900581625</v>
      </c>
      <c r="AK221" s="119">
        <v>0</v>
      </c>
      <c r="AL221" s="114">
        <f>IF($AK$11&gt;0,(AK221/$AK$11)*'DADOS BASE PROPOSTA'!$I$67,0)</f>
        <v>0</v>
      </c>
      <c r="AN221" s="114">
        <v>0</v>
      </c>
      <c r="AO221" s="114">
        <f>(AN221/$AN$11)*'DADOS BASE PROPOSTA'!$I$69</f>
        <v>0</v>
      </c>
      <c r="AQ221" s="114"/>
      <c r="AR221" s="114"/>
      <c r="AS221" s="114"/>
      <c r="AU221" s="114"/>
      <c r="AV221" s="114"/>
      <c r="AW221" s="114"/>
      <c r="AY221" s="114"/>
      <c r="AZ221" s="114"/>
      <c r="BA221" s="114"/>
      <c r="BB221" s="40"/>
    </row>
    <row r="222" spans="1:54" x14ac:dyDescent="0.25">
      <c r="A222" s="40"/>
      <c r="B222" s="2" t="s">
        <v>267</v>
      </c>
      <c r="C222" s="2" t="s">
        <v>273</v>
      </c>
      <c r="D222" s="41" t="s">
        <v>77</v>
      </c>
      <c r="F222" s="104">
        <v>0</v>
      </c>
      <c r="G222" s="109">
        <f t="shared" si="121"/>
        <v>0</v>
      </c>
      <c r="H222" s="114">
        <f>'DADOS BASE PROPOSTA'!$I$23*G222</f>
        <v>0</v>
      </c>
      <c r="I222" s="114">
        <f>IF(D222="P",IF(H222&lt;'DADOS BASE PROPOSTA'!$I$32,IF('DADOS BASE PROPOSTA'!$I$32-H222&gt;'DADOS BASE PROPOSTA'!$I$33,'DADOS BASE PROPOSTA'!$I$33,'DADOS BASE PROPOSTA'!$I$32-H222),0),0)</f>
        <v>0</v>
      </c>
      <c r="J222" s="114">
        <f t="shared" si="122"/>
        <v>0</v>
      </c>
      <c r="L222" s="104">
        <v>202.36529328499239</v>
      </c>
      <c r="M222" s="114">
        <f>IF(D222="E",'DADOS BASE PROPOSTA'!$I$42,IF(D222="EA",'DADOS BASE PROPOSTA'!$I$43,IF(D222="EC",'DADOS BASE PROPOSTA'!$I$45,IF(D222="ECA",'DADOS BASE PROPOSTA'!$I$44,0))))</f>
        <v>1034548.8434370452</v>
      </c>
      <c r="N222" s="114">
        <f>IF(OR(D222="E",D222="EA",D222="EC",D222="ECA",D222="ECR"),L222*'DADOS BASE PROPOSTA'!$I$47,0)</f>
        <v>140487.22935298673</v>
      </c>
      <c r="O222" s="114">
        <f t="shared" si="123"/>
        <v>1175036.072790032</v>
      </c>
      <c r="R222" s="114"/>
      <c r="T222" s="104">
        <v>0</v>
      </c>
      <c r="U222" s="104"/>
      <c r="V222" s="104">
        <f t="shared" si="125"/>
        <v>0</v>
      </c>
      <c r="W222" s="109">
        <f t="shared" si="126"/>
        <v>0</v>
      </c>
      <c r="X222" s="114">
        <f>'DADOS BASE PROPOSTA'!$I$78*W222</f>
        <v>0</v>
      </c>
      <c r="Y222" s="114"/>
      <c r="Z222" s="114">
        <f t="shared" si="124"/>
        <v>0</v>
      </c>
      <c r="AB222" s="119">
        <v>184.5</v>
      </c>
      <c r="AD222" s="42">
        <v>0.68400000000000005</v>
      </c>
      <c r="AE222" s="42">
        <f t="shared" si="127"/>
        <v>126.19800000000001</v>
      </c>
      <c r="AF222" s="123">
        <f t="shared" si="128"/>
        <v>-7.5552186511629982E-2</v>
      </c>
      <c r="AH222" s="42">
        <f t="shared" si="129"/>
        <v>684.42703548878296</v>
      </c>
      <c r="AI222" s="114">
        <f t="shared" si="130"/>
        <v>126276.78804768046</v>
      </c>
      <c r="AK222" s="119">
        <v>0</v>
      </c>
      <c r="AL222" s="114">
        <f>IF($AK$11&gt;0,(AK222/$AK$11)*'DADOS BASE PROPOSTA'!$I$67,0)</f>
        <v>0</v>
      </c>
      <c r="AN222" s="114">
        <v>0</v>
      </c>
      <c r="AO222" s="114">
        <f>(AN222/$AN$11)*'DADOS BASE PROPOSTA'!$I$69</f>
        <v>0</v>
      </c>
      <c r="AQ222" s="114"/>
      <c r="AR222" s="114"/>
      <c r="AS222" s="114"/>
      <c r="AU222" s="114"/>
      <c r="AV222" s="114"/>
      <c r="AW222" s="114"/>
      <c r="AY222" s="114"/>
      <c r="AZ222" s="114"/>
      <c r="BA222" s="114"/>
      <c r="BB222" s="40"/>
    </row>
    <row r="223" spans="1:54" x14ac:dyDescent="0.25">
      <c r="A223" s="40"/>
      <c r="B223" s="2" t="s">
        <v>267</v>
      </c>
      <c r="C223" s="2" t="s">
        <v>274</v>
      </c>
      <c r="D223" s="41" t="s">
        <v>77</v>
      </c>
      <c r="F223" s="104">
        <v>0</v>
      </c>
      <c r="G223" s="109">
        <f t="shared" si="121"/>
        <v>0</v>
      </c>
      <c r="H223" s="114">
        <f>'DADOS BASE PROPOSTA'!$I$23*G223</f>
        <v>0</v>
      </c>
      <c r="I223" s="114">
        <f>IF(D223="P",IF(H223&lt;'DADOS BASE PROPOSTA'!$I$32,IF('DADOS BASE PROPOSTA'!$I$32-H223&gt;'DADOS BASE PROPOSTA'!$I$33,'DADOS BASE PROPOSTA'!$I$33,'DADOS BASE PROPOSTA'!$I$32-H223),0),0)</f>
        <v>0</v>
      </c>
      <c r="J223" s="114">
        <f t="shared" si="122"/>
        <v>0</v>
      </c>
      <c r="L223" s="104">
        <v>195.96096102706039</v>
      </c>
      <c r="M223" s="114">
        <f>IF(D223="E",'DADOS BASE PROPOSTA'!$I$42,IF(D223="EA",'DADOS BASE PROPOSTA'!$I$43,IF(D223="EC",'DADOS BASE PROPOSTA'!$I$45,IF(D223="ECA",'DADOS BASE PROPOSTA'!$I$44,0))))</f>
        <v>1034548.8434370452</v>
      </c>
      <c r="N223" s="114">
        <f>IF(OR(D223="E",D223="EA",D223="EC",D223="ECA",D223="ECR"),L223*'DADOS BASE PROPOSTA'!$I$47,0)</f>
        <v>136041.17598006112</v>
      </c>
      <c r="O223" s="114">
        <f t="shared" si="123"/>
        <v>1170590.0194171064</v>
      </c>
      <c r="R223" s="114"/>
      <c r="T223" s="104">
        <v>0</v>
      </c>
      <c r="U223" s="104"/>
      <c r="V223" s="104">
        <f t="shared" si="125"/>
        <v>0</v>
      </c>
      <c r="W223" s="109">
        <f t="shared" si="126"/>
        <v>0</v>
      </c>
      <c r="X223" s="114">
        <f>'DADOS BASE PROPOSTA'!$I$78*W223</f>
        <v>0</v>
      </c>
      <c r="Y223" s="114"/>
      <c r="Z223" s="114">
        <f t="shared" si="124"/>
        <v>0</v>
      </c>
      <c r="AB223" s="119">
        <v>227</v>
      </c>
      <c r="AD223" s="42">
        <v>0.63200000000000001</v>
      </c>
      <c r="AE223" s="42">
        <f t="shared" si="127"/>
        <v>143.464</v>
      </c>
      <c r="AF223" s="123">
        <f t="shared" si="128"/>
        <v>-0.16655218651163006</v>
      </c>
      <c r="AH223" s="42">
        <f t="shared" si="129"/>
        <v>742.3348348597118</v>
      </c>
      <c r="AI223" s="114">
        <f t="shared" si="130"/>
        <v>168510.00751315459</v>
      </c>
      <c r="AK223" s="119">
        <v>0</v>
      </c>
      <c r="AL223" s="114">
        <f>IF($AK$11&gt;0,(AK223/$AK$11)*'DADOS BASE PROPOSTA'!$I$67,0)</f>
        <v>0</v>
      </c>
      <c r="AN223" s="114">
        <v>0</v>
      </c>
      <c r="AO223" s="114">
        <f>(AN223/$AN$11)*'DADOS BASE PROPOSTA'!$I$69</f>
        <v>0</v>
      </c>
      <c r="AQ223" s="114"/>
      <c r="AR223" s="114"/>
      <c r="AS223" s="114"/>
      <c r="AU223" s="114"/>
      <c r="AV223" s="114"/>
      <c r="AW223" s="114"/>
      <c r="AY223" s="114"/>
      <c r="AZ223" s="114"/>
      <c r="BA223" s="114"/>
      <c r="BB223" s="40"/>
    </row>
    <row r="224" spans="1:54" x14ac:dyDescent="0.25">
      <c r="A224" s="40"/>
      <c r="B224" s="2" t="s">
        <v>267</v>
      </c>
      <c r="C224" s="2" t="s">
        <v>275</v>
      </c>
      <c r="D224" s="41" t="s">
        <v>79</v>
      </c>
      <c r="F224" s="104">
        <v>1641.3635821612761</v>
      </c>
      <c r="G224" s="109">
        <f t="shared" si="121"/>
        <v>1.3283125447804782E-3</v>
      </c>
      <c r="H224" s="114">
        <f>'DADOS BASE PROPOSTA'!$I$23*G224</f>
        <v>3231282.3422014173</v>
      </c>
      <c r="I224" s="114">
        <f>IF(D224="P",IF(H224&lt;'DADOS BASE PROPOSTA'!$I$32,IF('DADOS BASE PROPOSTA'!$I$32-H224&gt;'DADOS BASE PROPOSTA'!$I$33,'DADOS BASE PROPOSTA'!$I$33,'DADOS BASE PROPOSTA'!$I$32-H224),0),0)</f>
        <v>51252.188602031209</v>
      </c>
      <c r="J224" s="114">
        <f t="shared" si="122"/>
        <v>3282534.5308034485</v>
      </c>
      <c r="L224" s="104">
        <v>0</v>
      </c>
      <c r="M224" s="114">
        <f>IF(D224="E",'DADOS BASE PROPOSTA'!$I$42,IF(D224="EA",'DADOS BASE PROPOSTA'!$I$43,IF(D224="EC",'DADOS BASE PROPOSTA'!$I$45,IF(D224="ECA",'DADOS BASE PROPOSTA'!$I$44,0))))</f>
        <v>0</v>
      </c>
      <c r="N224" s="114">
        <f>IF(OR(D224="E",D224="EA",D224="EC",D224="ECA",D224="ECR"),L224*'DADOS BASE PROPOSTA'!$I$47,0)</f>
        <v>0</v>
      </c>
      <c r="O224" s="114">
        <f t="shared" si="123"/>
        <v>0</v>
      </c>
      <c r="R224" s="114"/>
      <c r="T224" s="104">
        <v>0</v>
      </c>
      <c r="U224" s="104"/>
      <c r="V224" s="104">
        <f t="shared" si="125"/>
        <v>0</v>
      </c>
      <c r="W224" s="109">
        <f t="shared" si="126"/>
        <v>0</v>
      </c>
      <c r="X224" s="114">
        <f>'DADOS BASE PROPOSTA'!$I$78*W224</f>
        <v>0</v>
      </c>
      <c r="Y224" s="114"/>
      <c r="Z224" s="114">
        <f t="shared" si="124"/>
        <v>0</v>
      </c>
      <c r="AB224" s="119">
        <v>853.5</v>
      </c>
      <c r="AD224" s="42">
        <v>0.65100000000000002</v>
      </c>
      <c r="AE224" s="42">
        <f t="shared" si="127"/>
        <v>555.62850000000003</v>
      </c>
      <c r="AF224" s="123">
        <f t="shared" si="128"/>
        <v>-0.13330218651163003</v>
      </c>
      <c r="AH224" s="42">
        <f t="shared" si="129"/>
        <v>721.17621585879544</v>
      </c>
      <c r="AI224" s="114">
        <f t="shared" si="130"/>
        <v>615523.90023548191</v>
      </c>
      <c r="AK224" s="119">
        <v>0</v>
      </c>
      <c r="AL224" s="114">
        <f>IF($AK$11&gt;0,(AK224/$AK$11)*'DADOS BASE PROPOSTA'!$I$67,0)</f>
        <v>0</v>
      </c>
      <c r="AN224" s="114">
        <v>0</v>
      </c>
      <c r="AO224" s="114">
        <f>(AN224/$AN$11)*'DADOS BASE PROPOSTA'!$I$69</f>
        <v>0</v>
      </c>
      <c r="AQ224" s="114"/>
      <c r="AR224" s="114"/>
      <c r="AS224" s="114"/>
      <c r="AU224" s="114"/>
      <c r="AV224" s="114"/>
      <c r="AW224" s="114"/>
      <c r="AY224" s="114"/>
      <c r="AZ224" s="114"/>
      <c r="BA224" s="114"/>
      <c r="BB224" s="40"/>
    </row>
    <row r="225" spans="1:54" x14ac:dyDescent="0.25">
      <c r="A225" s="40"/>
      <c r="B225" s="2" t="s">
        <v>267</v>
      </c>
      <c r="C225" s="2" t="s">
        <v>276</v>
      </c>
      <c r="D225" s="41" t="s">
        <v>79</v>
      </c>
      <c r="F225" s="104">
        <v>2103.3315436378061</v>
      </c>
      <c r="G225" s="109">
        <f t="shared" si="121"/>
        <v>1.7021711128546693E-3</v>
      </c>
      <c r="H225" s="114">
        <f>'DADOS BASE PROPOSTA'!$I$23*G225</f>
        <v>4140738.9262303561</v>
      </c>
      <c r="I225" s="114">
        <f>IF(D225="P",IF(H225&lt;'DADOS BASE PROPOSTA'!$I$32,IF('DADOS BASE PROPOSTA'!$I$32-H225&gt;'DADOS BASE PROPOSTA'!$I$33,'DADOS BASE PROPOSTA'!$I$33,'DADOS BASE PROPOSTA'!$I$32-H225),0),0)</f>
        <v>0</v>
      </c>
      <c r="J225" s="114">
        <f t="shared" si="122"/>
        <v>4140738.9262303561</v>
      </c>
      <c r="L225" s="104">
        <v>0</v>
      </c>
      <c r="M225" s="114">
        <f>IF(D225="E",'DADOS BASE PROPOSTA'!$I$42,IF(D225="EA",'DADOS BASE PROPOSTA'!$I$43,IF(D225="EC",'DADOS BASE PROPOSTA'!$I$45,IF(D225="ECA",'DADOS BASE PROPOSTA'!$I$44,0))))</f>
        <v>0</v>
      </c>
      <c r="N225" s="114">
        <f>IF(OR(D225="E",D225="EA",D225="EC",D225="ECA",D225="ECR"),L225*'DADOS BASE PROPOSTA'!$I$47,0)</f>
        <v>0</v>
      </c>
      <c r="O225" s="114">
        <f t="shared" si="123"/>
        <v>0</v>
      </c>
      <c r="R225" s="114"/>
      <c r="T225" s="104">
        <v>4.5868273861842566</v>
      </c>
      <c r="U225" s="104"/>
      <c r="V225" s="104">
        <f t="shared" si="125"/>
        <v>4.5868273861842566</v>
      </c>
      <c r="W225" s="109">
        <f t="shared" si="126"/>
        <v>2.6863884913096833E-5</v>
      </c>
      <c r="X225" s="114">
        <f>'DADOS BASE PROPOSTA'!$I$78*W225</f>
        <v>2188.5550980465459</v>
      </c>
      <c r="Y225" s="114"/>
      <c r="Z225" s="114">
        <f t="shared" si="124"/>
        <v>2188.5550980465459</v>
      </c>
      <c r="AB225" s="119">
        <v>1021.5</v>
      </c>
      <c r="AD225" s="42">
        <v>0.60599999999999998</v>
      </c>
      <c r="AE225" s="42">
        <f t="shared" si="127"/>
        <v>619.029</v>
      </c>
      <c r="AF225" s="123">
        <f t="shared" si="128"/>
        <v>-0.2120521865116301</v>
      </c>
      <c r="AH225" s="42">
        <f t="shared" si="129"/>
        <v>771.28873454517623</v>
      </c>
      <c r="AI225" s="114">
        <f t="shared" si="130"/>
        <v>787871.44233789749</v>
      </c>
      <c r="AK225" s="119">
        <v>0</v>
      </c>
      <c r="AL225" s="114">
        <f>IF($AK$11&gt;0,(AK225/$AK$11)*'DADOS BASE PROPOSTA'!$I$67,0)</f>
        <v>0</v>
      </c>
      <c r="AN225" s="114">
        <v>13.5</v>
      </c>
      <c r="AO225" s="114">
        <f>(AN225/$AN$11)*'DADOS BASE PROPOSTA'!$I$69</f>
        <v>8030.6425313162463</v>
      </c>
      <c r="AQ225" s="114"/>
      <c r="AR225" s="114"/>
      <c r="AS225" s="114"/>
      <c r="AU225" s="114"/>
      <c r="AV225" s="114"/>
      <c r="AW225" s="114"/>
      <c r="AY225" s="114"/>
      <c r="AZ225" s="114"/>
      <c r="BA225" s="114"/>
      <c r="BB225" s="40"/>
    </row>
    <row r="226" spans="1:54" x14ac:dyDescent="0.25">
      <c r="A226" s="40"/>
      <c r="B226" s="2" t="s">
        <v>267</v>
      </c>
      <c r="C226" s="2" t="s">
        <v>277</v>
      </c>
      <c r="D226" s="41" t="s">
        <v>79</v>
      </c>
      <c r="F226" s="104">
        <v>2036.8703116915481</v>
      </c>
      <c r="G226" s="109">
        <f t="shared" si="121"/>
        <v>1.6483857790655922E-3</v>
      </c>
      <c r="H226" s="114">
        <f>'DADOS BASE PROPOSTA'!$I$23*G226</f>
        <v>4009899.5390507551</v>
      </c>
      <c r="I226" s="114">
        <f>IF(D226="P",IF(H226&lt;'DADOS BASE PROPOSTA'!$I$32,IF('DADOS BASE PROPOSTA'!$I$32-H226&gt;'DADOS BASE PROPOSTA'!$I$33,'DADOS BASE PROPOSTA'!$I$33,'DADOS BASE PROPOSTA'!$I$32-H226),0),0)</f>
        <v>0</v>
      </c>
      <c r="J226" s="114">
        <f t="shared" si="122"/>
        <v>4009899.5390507551</v>
      </c>
      <c r="L226" s="104">
        <v>0</v>
      </c>
      <c r="M226" s="114">
        <f>IF(D226="E",'DADOS BASE PROPOSTA'!$I$42,IF(D226="EA",'DADOS BASE PROPOSTA'!$I$43,IF(D226="EC",'DADOS BASE PROPOSTA'!$I$45,IF(D226="ECA",'DADOS BASE PROPOSTA'!$I$44,0))))</f>
        <v>0</v>
      </c>
      <c r="N226" s="114">
        <f>IF(OR(D226="E",D226="EA",D226="EC",D226="ECA",D226="ECR"),L226*'DADOS BASE PROPOSTA'!$I$47,0)</f>
        <v>0</v>
      </c>
      <c r="O226" s="114">
        <f t="shared" si="123"/>
        <v>0</v>
      </c>
      <c r="R226" s="114"/>
      <c r="T226" s="104">
        <v>0</v>
      </c>
      <c r="U226" s="104"/>
      <c r="V226" s="104">
        <f t="shared" si="125"/>
        <v>0</v>
      </c>
      <c r="W226" s="109">
        <f t="shared" si="126"/>
        <v>0</v>
      </c>
      <c r="X226" s="114">
        <f>'DADOS BASE PROPOSTA'!$I$78*W226</f>
        <v>0</v>
      </c>
      <c r="Y226" s="114"/>
      <c r="Z226" s="114">
        <f t="shared" si="124"/>
        <v>0</v>
      </c>
      <c r="AB226" s="119">
        <v>913.5</v>
      </c>
      <c r="AD226" s="42">
        <v>0.56999999999999995</v>
      </c>
      <c r="AE226" s="42">
        <f t="shared" si="127"/>
        <v>520.69499999999994</v>
      </c>
      <c r="AF226" s="123">
        <f t="shared" si="128"/>
        <v>-0.27505218651163016</v>
      </c>
      <c r="AH226" s="42">
        <f t="shared" si="129"/>
        <v>811.37874949428078</v>
      </c>
      <c r="AI226" s="114">
        <f t="shared" si="130"/>
        <v>741194.4876630255</v>
      </c>
      <c r="AK226" s="119">
        <v>0</v>
      </c>
      <c r="AL226" s="114">
        <f>IF($AK$11&gt;0,(AK226/$AK$11)*'DADOS BASE PROPOSTA'!$I$67,0)</f>
        <v>0</v>
      </c>
      <c r="AN226" s="114">
        <v>0</v>
      </c>
      <c r="AO226" s="114">
        <f>(AN226/$AN$11)*'DADOS BASE PROPOSTA'!$I$69</f>
        <v>0</v>
      </c>
      <c r="AQ226" s="114"/>
      <c r="AR226" s="114"/>
      <c r="AS226" s="114"/>
      <c r="AU226" s="114"/>
      <c r="AV226" s="114"/>
      <c r="AW226" s="114"/>
      <c r="AY226" s="114"/>
      <c r="AZ226" s="114"/>
      <c r="BA226" s="114"/>
      <c r="BB226" s="40"/>
    </row>
    <row r="227" spans="1:54" x14ac:dyDescent="0.25">
      <c r="A227" s="40"/>
      <c r="B227" s="2" t="s">
        <v>267</v>
      </c>
      <c r="C227" s="2" t="s">
        <v>278</v>
      </c>
      <c r="D227" s="41" t="s">
        <v>79</v>
      </c>
      <c r="F227" s="104">
        <v>3510.0784890585442</v>
      </c>
      <c r="G227" s="109">
        <f t="shared" si="121"/>
        <v>2.8406145602677614E-3</v>
      </c>
      <c r="H227" s="114">
        <f>'DADOS BASE PROPOSTA'!$I$23*G227</f>
        <v>6910141.5217834804</v>
      </c>
      <c r="I227" s="114">
        <f>IF(D227="P",IF(H227&lt;'DADOS BASE PROPOSTA'!$I$32,IF('DADOS BASE PROPOSTA'!$I$32-H227&gt;'DADOS BASE PROPOSTA'!$I$33,'DADOS BASE PROPOSTA'!$I$33,'DADOS BASE PROPOSTA'!$I$32-H227),0),0)</f>
        <v>0</v>
      </c>
      <c r="J227" s="114">
        <f t="shared" si="122"/>
        <v>6910141.5217834804</v>
      </c>
      <c r="L227" s="104">
        <v>0</v>
      </c>
      <c r="M227" s="114">
        <f>IF(D227="E",'DADOS BASE PROPOSTA'!$I$42,IF(D227="EA",'DADOS BASE PROPOSTA'!$I$43,IF(D227="EC",'DADOS BASE PROPOSTA'!$I$45,IF(D227="ECA",'DADOS BASE PROPOSTA'!$I$44,0))))</f>
        <v>0</v>
      </c>
      <c r="N227" s="114">
        <f>IF(OR(D227="E",D227="EA",D227="EC",D227="ECA",D227="ECR"),L227*'DADOS BASE PROPOSTA'!$I$47,0)</f>
        <v>0</v>
      </c>
      <c r="O227" s="114">
        <f t="shared" si="123"/>
        <v>0</v>
      </c>
      <c r="R227" s="114"/>
      <c r="T227" s="104">
        <v>253.5206530392264</v>
      </c>
      <c r="U227" s="104"/>
      <c r="V227" s="104">
        <f t="shared" si="125"/>
        <v>253.5206530392264</v>
      </c>
      <c r="W227" s="109">
        <f t="shared" si="126"/>
        <v>1.4848061792891165E-3</v>
      </c>
      <c r="X227" s="114">
        <f>'DADOS BASE PROPOSTA'!$I$78*W227</f>
        <v>120964.63872617159</v>
      </c>
      <c r="Y227" s="114"/>
      <c r="Z227" s="114">
        <f t="shared" si="124"/>
        <v>120964.63872617159</v>
      </c>
      <c r="AB227" s="119">
        <v>1824.5</v>
      </c>
      <c r="AD227" s="42">
        <v>0.55600000000000005</v>
      </c>
      <c r="AE227" s="42">
        <f t="shared" si="127"/>
        <v>1014.4220000000001</v>
      </c>
      <c r="AF227" s="123">
        <f t="shared" si="128"/>
        <v>-0.29955218651162996</v>
      </c>
      <c r="AH227" s="42">
        <f t="shared" si="129"/>
        <v>826.9693108633769</v>
      </c>
      <c r="AI227" s="114">
        <f t="shared" si="130"/>
        <v>1508805.5076702312</v>
      </c>
      <c r="AK227" s="119">
        <v>0</v>
      </c>
      <c r="AL227" s="114">
        <f>IF($AK$11&gt;0,(AK227/$AK$11)*'DADOS BASE PROPOSTA'!$I$67,0)</f>
        <v>0</v>
      </c>
      <c r="AN227" s="114">
        <v>270.875</v>
      </c>
      <c r="AO227" s="114">
        <f>(AN227/$AN$11)*'DADOS BASE PROPOSTA'!$I$69</f>
        <v>161133.35523483614</v>
      </c>
      <c r="AQ227" s="114"/>
      <c r="AR227" s="114"/>
      <c r="AS227" s="114"/>
      <c r="AU227" s="114"/>
      <c r="AV227" s="114"/>
      <c r="AW227" s="114"/>
      <c r="AY227" s="114"/>
      <c r="AZ227" s="114"/>
      <c r="BA227" s="114"/>
      <c r="BB227" s="40"/>
    </row>
    <row r="228" spans="1:54" x14ac:dyDescent="0.25">
      <c r="A228" s="40"/>
      <c r="B228" s="2" t="s">
        <v>267</v>
      </c>
      <c r="C228" s="2" t="s">
        <v>279</v>
      </c>
      <c r="D228" s="41" t="s">
        <v>79</v>
      </c>
      <c r="F228" s="104">
        <v>4362.8019967873151</v>
      </c>
      <c r="G228" s="109">
        <f t="shared" si="121"/>
        <v>3.5307013544769224E-3</v>
      </c>
      <c r="H228" s="114">
        <f>'DADOS BASE PROPOSTA'!$I$23*G228</f>
        <v>8588861.8511792701</v>
      </c>
      <c r="I228" s="114">
        <f>IF(D228="P",IF(H228&lt;'DADOS BASE PROPOSTA'!$I$32,IF('DADOS BASE PROPOSTA'!$I$32-H228&gt;'DADOS BASE PROPOSTA'!$I$33,'DADOS BASE PROPOSTA'!$I$33,'DADOS BASE PROPOSTA'!$I$32-H228),0),0)</f>
        <v>0</v>
      </c>
      <c r="J228" s="114">
        <f t="shared" si="122"/>
        <v>8588861.8511792701</v>
      </c>
      <c r="L228" s="104">
        <v>0</v>
      </c>
      <c r="M228" s="114">
        <f>IF(D228="E",'DADOS BASE PROPOSTA'!$I$42,IF(D228="EA",'DADOS BASE PROPOSTA'!$I$43,IF(D228="EC",'DADOS BASE PROPOSTA'!$I$45,IF(D228="ECA",'DADOS BASE PROPOSTA'!$I$44,0))))</f>
        <v>0</v>
      </c>
      <c r="N228" s="114">
        <f>IF(OR(D228="E",D228="EA",D228="EC",D228="ECA",D228="ECR"),L228*'DADOS BASE PROPOSTA'!$I$47,0)</f>
        <v>0</v>
      </c>
      <c r="O228" s="114">
        <f t="shared" si="123"/>
        <v>0</v>
      </c>
      <c r="R228" s="114"/>
      <c r="T228" s="104">
        <v>10.135094588595109</v>
      </c>
      <c r="U228" s="104"/>
      <c r="V228" s="104">
        <f t="shared" si="125"/>
        <v>10.135094588595109</v>
      </c>
      <c r="W228" s="109">
        <f t="shared" si="126"/>
        <v>5.9358679036288518E-5</v>
      </c>
      <c r="X228" s="114">
        <f>'DADOS BASE PROPOSTA'!$I$78*W228</f>
        <v>4835.8508100532972</v>
      </c>
      <c r="Y228" s="114"/>
      <c r="Z228" s="114">
        <f t="shared" si="124"/>
        <v>4835.8508100532972</v>
      </c>
      <c r="AB228" s="119">
        <v>1565</v>
      </c>
      <c r="AD228" s="42">
        <v>0.624</v>
      </c>
      <c r="AE228" s="42">
        <f t="shared" si="127"/>
        <v>976.56</v>
      </c>
      <c r="AF228" s="123">
        <f t="shared" si="128"/>
        <v>-0.18055218651163008</v>
      </c>
      <c r="AH228" s="42">
        <f t="shared" si="129"/>
        <v>751.24372707062389</v>
      </c>
      <c r="AI228" s="114">
        <f t="shared" si="130"/>
        <v>1175696.4328655263</v>
      </c>
      <c r="AK228" s="119">
        <v>38.5</v>
      </c>
      <c r="AL228" s="114">
        <f>IF($AK$11&gt;0,(AK228/$AK$11)*'DADOS BASE PROPOSTA'!$I$67,0)</f>
        <v>247563.43512825429</v>
      </c>
      <c r="AN228" s="114">
        <v>21.5</v>
      </c>
      <c r="AO228" s="114">
        <f>(AN228/$AN$11)*'DADOS BASE PROPOSTA'!$I$69</f>
        <v>12789.541809133281</v>
      </c>
      <c r="AQ228" s="114"/>
      <c r="AR228" s="114"/>
      <c r="AS228" s="114"/>
      <c r="AU228" s="114"/>
      <c r="AV228" s="114"/>
      <c r="AW228" s="114"/>
      <c r="AY228" s="114"/>
      <c r="AZ228" s="114"/>
      <c r="BA228" s="114"/>
      <c r="BB228" s="40"/>
    </row>
    <row r="229" spans="1:54" x14ac:dyDescent="0.25">
      <c r="A229" s="40"/>
      <c r="B229" s="2" t="s">
        <v>267</v>
      </c>
      <c r="C229" s="2" t="s">
        <v>280</v>
      </c>
      <c r="D229" s="41" t="s">
        <v>79</v>
      </c>
      <c r="F229" s="104">
        <v>5026.2861792078274</v>
      </c>
      <c r="G229" s="109">
        <f t="shared" si="121"/>
        <v>4.0676417206157332E-3</v>
      </c>
      <c r="H229" s="114">
        <f>'DADOS BASE PROPOSTA'!$I$23*G229</f>
        <v>9895034.8077903502</v>
      </c>
      <c r="I229" s="114">
        <f>IF(D229="P",IF(H229&lt;'DADOS BASE PROPOSTA'!$I$32,IF('DADOS BASE PROPOSTA'!$I$32-H229&gt;'DADOS BASE PROPOSTA'!$I$33,'DADOS BASE PROPOSTA'!$I$33,'DADOS BASE PROPOSTA'!$I$32-H229),0),0)</f>
        <v>0</v>
      </c>
      <c r="J229" s="114">
        <f t="shared" si="122"/>
        <v>9895034.8077903502</v>
      </c>
      <c r="L229" s="104">
        <v>0</v>
      </c>
      <c r="M229" s="114">
        <f>IF(D229="E",'DADOS BASE PROPOSTA'!$I$42,IF(D229="EA",'DADOS BASE PROPOSTA'!$I$43,IF(D229="EC",'DADOS BASE PROPOSTA'!$I$45,IF(D229="ECA",'DADOS BASE PROPOSTA'!$I$44,0))))</f>
        <v>0</v>
      </c>
      <c r="N229" s="114">
        <f>IF(OR(D229="E",D229="EA",D229="EC",D229="ECA",D229="ECR"),L229*'DADOS BASE PROPOSTA'!$I$47,0)</f>
        <v>0</v>
      </c>
      <c r="O229" s="114">
        <f t="shared" si="123"/>
        <v>0</v>
      </c>
      <c r="R229" s="114"/>
      <c r="T229" s="104">
        <v>0</v>
      </c>
      <c r="U229" s="104"/>
      <c r="V229" s="104">
        <f t="shared" si="125"/>
        <v>0</v>
      </c>
      <c r="W229" s="109">
        <f t="shared" si="126"/>
        <v>0</v>
      </c>
      <c r="X229" s="114">
        <f>'DADOS BASE PROPOSTA'!$I$78*W229</f>
        <v>0</v>
      </c>
      <c r="Y229" s="114"/>
      <c r="Z229" s="114">
        <f t="shared" si="124"/>
        <v>0</v>
      </c>
      <c r="AB229" s="119">
        <v>1893.5</v>
      </c>
      <c r="AD229" s="42">
        <v>0.59499999999999997</v>
      </c>
      <c r="AE229" s="42">
        <f t="shared" si="127"/>
        <v>1126.6324999999999</v>
      </c>
      <c r="AF229" s="123">
        <f t="shared" si="128"/>
        <v>-0.23130218651163012</v>
      </c>
      <c r="AH229" s="42">
        <f t="shared" si="129"/>
        <v>783.53846133518039</v>
      </c>
      <c r="AI229" s="114">
        <f t="shared" si="130"/>
        <v>1483630.0765381642</v>
      </c>
      <c r="AK229" s="119">
        <v>49.5</v>
      </c>
      <c r="AL229" s="114">
        <f>IF($AK$11&gt;0,(AK229/$AK$11)*'DADOS BASE PROPOSTA'!$I$67,0)</f>
        <v>318295.84516489838</v>
      </c>
      <c r="AN229" s="114">
        <v>0</v>
      </c>
      <c r="AO229" s="114">
        <f>(AN229/$AN$11)*'DADOS BASE PROPOSTA'!$I$69</f>
        <v>0</v>
      </c>
      <c r="AQ229" s="114"/>
      <c r="AR229" s="114"/>
      <c r="AS229" s="114"/>
      <c r="AU229" s="114"/>
      <c r="AV229" s="114"/>
      <c r="AW229" s="114"/>
      <c r="AY229" s="114"/>
      <c r="AZ229" s="114"/>
      <c r="BA229" s="114"/>
      <c r="BB229" s="40"/>
    </row>
    <row r="230" spans="1:54" x14ac:dyDescent="0.25">
      <c r="A230" s="40"/>
      <c r="B230" s="2" t="s">
        <v>267</v>
      </c>
      <c r="C230" s="2" t="s">
        <v>281</v>
      </c>
      <c r="D230" s="41" t="s">
        <v>83</v>
      </c>
      <c r="F230" s="104">
        <v>0</v>
      </c>
      <c r="G230" s="109">
        <f t="shared" si="121"/>
        <v>0</v>
      </c>
      <c r="H230" s="114">
        <f>'DADOS BASE PROPOSTA'!$I$23*G230</f>
        <v>0</v>
      </c>
      <c r="I230" s="114">
        <f>IF(D230="P",IF(H230&lt;'DADOS BASE PROPOSTA'!$I$32,IF('DADOS BASE PROPOSTA'!$I$32-H230&gt;'DADOS BASE PROPOSTA'!$I$33,'DADOS BASE PROPOSTA'!$I$33,'DADOS BASE PROPOSTA'!$I$32-H230),0),0)</f>
        <v>0</v>
      </c>
      <c r="J230" s="114">
        <f t="shared" si="122"/>
        <v>0</v>
      </c>
      <c r="L230" s="104">
        <v>1222.658315181694</v>
      </c>
      <c r="M230" s="114">
        <f>IF(D230="E",'DADOS BASE PROPOSTA'!$I$42,IF(D230="EA",'DADOS BASE PROPOSTA'!$I$43,IF(D230="EC",'DADOS BASE PROPOSTA'!$I$45,IF(D230="ECA",'DADOS BASE PROPOSTA'!$I$44,0))))</f>
        <v>2087467.4094275283</v>
      </c>
      <c r="N230" s="114">
        <f>IF(OR(D230="E",D230="EA",D230="EC",D230="ECA",D230="ECR"),L230*'DADOS BASE PROPOSTA'!$I$47,0)</f>
        <v>848801.07827267167</v>
      </c>
      <c r="O230" s="114">
        <f t="shared" si="123"/>
        <v>2936268.4877001997</v>
      </c>
      <c r="R230" s="114"/>
      <c r="T230" s="104">
        <v>0</v>
      </c>
      <c r="U230" s="104"/>
      <c r="V230" s="104">
        <f t="shared" si="125"/>
        <v>0</v>
      </c>
      <c r="W230" s="109">
        <f t="shared" si="126"/>
        <v>0</v>
      </c>
      <c r="X230" s="114">
        <f>'DADOS BASE PROPOSTA'!$I$78*W230</f>
        <v>0</v>
      </c>
      <c r="Y230" s="114"/>
      <c r="Z230" s="114">
        <f t="shared" si="124"/>
        <v>0</v>
      </c>
      <c r="AB230" s="119">
        <v>427.5</v>
      </c>
      <c r="AD230" s="42">
        <v>0.56399999999999995</v>
      </c>
      <c r="AE230" s="42">
        <f t="shared" si="127"/>
        <v>241.10999999999999</v>
      </c>
      <c r="AF230" s="123">
        <f t="shared" si="128"/>
        <v>-0.28555218651163017</v>
      </c>
      <c r="AH230" s="42">
        <f t="shared" si="129"/>
        <v>818.06041865246493</v>
      </c>
      <c r="AI230" s="114">
        <f t="shared" si="130"/>
        <v>349720.82897392876</v>
      </c>
      <c r="AK230" s="119">
        <v>0</v>
      </c>
      <c r="AL230" s="114">
        <f>IF($AK$11&gt;0,(AK230/$AK$11)*'DADOS BASE PROPOSTA'!$I$67,0)</f>
        <v>0</v>
      </c>
      <c r="AN230" s="114">
        <v>0</v>
      </c>
      <c r="AO230" s="114">
        <f>(AN230/$AN$11)*'DADOS BASE PROPOSTA'!$I$69</f>
        <v>0</v>
      </c>
      <c r="AQ230" s="114"/>
      <c r="AR230" s="114"/>
      <c r="AS230" s="114"/>
      <c r="AU230" s="114"/>
      <c r="AV230" s="114"/>
      <c r="AW230" s="114"/>
      <c r="AY230" s="114"/>
      <c r="AZ230" s="114"/>
      <c r="BA230" s="114"/>
      <c r="BB230" s="40"/>
    </row>
    <row r="231" spans="1:54" x14ac:dyDescent="0.25">
      <c r="A231" s="40"/>
      <c r="B231" s="2" t="s">
        <v>267</v>
      </c>
      <c r="C231" s="2" t="s">
        <v>282</v>
      </c>
      <c r="D231" s="41" t="s">
        <v>83</v>
      </c>
      <c r="F231" s="104">
        <v>0</v>
      </c>
      <c r="G231" s="109">
        <f t="shared" si="121"/>
        <v>0</v>
      </c>
      <c r="H231" s="114">
        <f>'DADOS BASE PROPOSTA'!$I$23*G231</f>
        <v>0</v>
      </c>
      <c r="I231" s="114">
        <f>IF(D231="P",IF(H231&lt;'DADOS BASE PROPOSTA'!$I$32,IF('DADOS BASE PROPOSTA'!$I$32-H231&gt;'DADOS BASE PROPOSTA'!$I$33,'DADOS BASE PROPOSTA'!$I$33,'DADOS BASE PROPOSTA'!$I$32-H231),0),0)</f>
        <v>0</v>
      </c>
      <c r="J231" s="114">
        <f t="shared" si="122"/>
        <v>0</v>
      </c>
      <c r="L231" s="104">
        <v>402.10437745436411</v>
      </c>
      <c r="M231" s="114">
        <f>IF(D231="E",'DADOS BASE PROPOSTA'!$I$42,IF(D231="EA",'DADOS BASE PROPOSTA'!$I$43,IF(D231="EC",'DADOS BASE PROPOSTA'!$I$45,IF(D231="ECA",'DADOS BASE PROPOSTA'!$I$44,0))))</f>
        <v>2087467.4094275283</v>
      </c>
      <c r="N231" s="114">
        <f>IF(OR(D231="E",D231="EA",D231="EC",D231="ECA",D231="ECR"),L231*'DADOS BASE PROPOSTA'!$I$47,0)</f>
        <v>279151.27629971219</v>
      </c>
      <c r="O231" s="114">
        <f t="shared" si="123"/>
        <v>2366618.6857272405</v>
      </c>
      <c r="R231" s="114"/>
      <c r="T231" s="104">
        <v>0</v>
      </c>
      <c r="U231" s="104"/>
      <c r="V231" s="104">
        <f t="shared" si="125"/>
        <v>0</v>
      </c>
      <c r="W231" s="109">
        <f t="shared" si="126"/>
        <v>0</v>
      </c>
      <c r="X231" s="114">
        <f>'DADOS BASE PROPOSTA'!$I$78*W231</f>
        <v>0</v>
      </c>
      <c r="Y231" s="114"/>
      <c r="Z231" s="114">
        <f t="shared" si="124"/>
        <v>0</v>
      </c>
      <c r="AB231" s="119">
        <v>441.5</v>
      </c>
      <c r="AD231" s="42">
        <v>0.60899999999999999</v>
      </c>
      <c r="AE231" s="42">
        <f t="shared" si="127"/>
        <v>268.87349999999998</v>
      </c>
      <c r="AF231" s="123">
        <f t="shared" si="128"/>
        <v>-0.2068021865116301</v>
      </c>
      <c r="AH231" s="42">
        <f t="shared" si="129"/>
        <v>767.94789996608415</v>
      </c>
      <c r="AI231" s="114">
        <f t="shared" si="130"/>
        <v>339048.99783502618</v>
      </c>
      <c r="AK231" s="119">
        <v>0</v>
      </c>
      <c r="AL231" s="114">
        <f>IF($AK$11&gt;0,(AK231/$AK$11)*'DADOS BASE PROPOSTA'!$I$67,0)</f>
        <v>0</v>
      </c>
      <c r="AN231" s="114">
        <v>0</v>
      </c>
      <c r="AO231" s="114">
        <f>(AN231/$AN$11)*'DADOS BASE PROPOSTA'!$I$69</f>
        <v>0</v>
      </c>
      <c r="AQ231" s="114"/>
      <c r="AR231" s="114"/>
      <c r="AS231" s="114"/>
      <c r="AU231" s="114"/>
      <c r="AV231" s="114"/>
      <c r="AW231" s="114"/>
      <c r="AY231" s="114"/>
      <c r="AZ231" s="114"/>
      <c r="BA231" s="114"/>
      <c r="BB231" s="40"/>
    </row>
    <row r="232" spans="1:54" x14ac:dyDescent="0.25">
      <c r="A232" s="40"/>
      <c r="B232" s="2" t="s">
        <v>267</v>
      </c>
      <c r="C232" s="2" t="s">
        <v>283</v>
      </c>
      <c r="D232" s="41" t="s">
        <v>79</v>
      </c>
      <c r="F232" s="104">
        <v>4451.1743487799822</v>
      </c>
      <c r="G232" s="109">
        <f t="shared" si="121"/>
        <v>3.6022187836677461E-3</v>
      </c>
      <c r="H232" s="114">
        <f>'DADOS BASE PROPOSTA'!$I$23*G232</f>
        <v>8762836.7240448575</v>
      </c>
      <c r="I232" s="114">
        <f>IF(D232="P",IF(H232&lt;'DADOS BASE PROPOSTA'!$I$32,IF('DADOS BASE PROPOSTA'!$I$32-H232&gt;'DADOS BASE PROPOSTA'!$I$33,'DADOS BASE PROPOSTA'!$I$33,'DADOS BASE PROPOSTA'!$I$32-H232),0),0)</f>
        <v>0</v>
      </c>
      <c r="J232" s="114">
        <f t="shared" si="122"/>
        <v>8762836.7240448575</v>
      </c>
      <c r="L232" s="104">
        <v>0</v>
      </c>
      <c r="M232" s="114">
        <f>IF(D232="E",'DADOS BASE PROPOSTA'!$I$42,IF(D232="EA",'DADOS BASE PROPOSTA'!$I$43,IF(D232="EC",'DADOS BASE PROPOSTA'!$I$45,IF(D232="ECA",'DADOS BASE PROPOSTA'!$I$44,0))))</f>
        <v>0</v>
      </c>
      <c r="N232" s="114">
        <f>IF(OR(D232="E",D232="EA",D232="EC",D232="ECA",D232="ECR"),L232*'DADOS BASE PROPOSTA'!$I$47,0)</f>
        <v>0</v>
      </c>
      <c r="O232" s="114">
        <f t="shared" si="123"/>
        <v>0</v>
      </c>
      <c r="R232" s="114"/>
      <c r="T232" s="104">
        <v>0</v>
      </c>
      <c r="U232" s="104"/>
      <c r="V232" s="104">
        <f t="shared" si="125"/>
        <v>0</v>
      </c>
      <c r="W232" s="109">
        <f t="shared" si="126"/>
        <v>0</v>
      </c>
      <c r="X232" s="114">
        <f>'DADOS BASE PROPOSTA'!$I$78*W232</f>
        <v>0</v>
      </c>
      <c r="Y232" s="114"/>
      <c r="Z232" s="114">
        <f t="shared" si="124"/>
        <v>0</v>
      </c>
      <c r="AB232" s="119">
        <v>2153</v>
      </c>
      <c r="AD232" s="42">
        <v>0.73099999999999998</v>
      </c>
      <c r="AE232" s="42">
        <f t="shared" si="127"/>
        <v>1573.8430000000001</v>
      </c>
      <c r="AF232" s="123">
        <f t="shared" si="128"/>
        <v>6.697813488369897E-3</v>
      </c>
      <c r="AH232" s="42">
        <f t="shared" si="129"/>
        <v>632.08729374967436</v>
      </c>
      <c r="AI232" s="114">
        <f t="shared" si="130"/>
        <v>1360883.943443049</v>
      </c>
      <c r="AK232" s="119">
        <v>0</v>
      </c>
      <c r="AL232" s="114">
        <f>IF($AK$11&gt;0,(AK232/$AK$11)*'DADOS BASE PROPOSTA'!$I$67,0)</f>
        <v>0</v>
      </c>
      <c r="AN232" s="114">
        <v>0</v>
      </c>
      <c r="AO232" s="114">
        <f>(AN232/$AN$11)*'DADOS BASE PROPOSTA'!$I$69</f>
        <v>0</v>
      </c>
      <c r="AQ232" s="114"/>
      <c r="AR232" s="114"/>
      <c r="AS232" s="114"/>
      <c r="AU232" s="114"/>
      <c r="AV232" s="114"/>
      <c r="AW232" s="114"/>
      <c r="AY232" s="114"/>
      <c r="AZ232" s="114"/>
      <c r="BA232" s="114"/>
      <c r="BB232" s="40"/>
    </row>
    <row r="233" spans="1:54" x14ac:dyDescent="0.25">
      <c r="A233" s="40"/>
      <c r="B233" s="2" t="s">
        <v>267</v>
      </c>
      <c r="C233" s="2" t="s">
        <v>284</v>
      </c>
      <c r="D233" s="41" t="s">
        <v>83</v>
      </c>
      <c r="F233" s="104">
        <v>0</v>
      </c>
      <c r="G233" s="109">
        <f t="shared" si="121"/>
        <v>0</v>
      </c>
      <c r="H233" s="114">
        <f>'DADOS BASE PROPOSTA'!$I$23*G233</f>
        <v>0</v>
      </c>
      <c r="I233" s="114">
        <f>IF(D233="P",IF(H233&lt;'DADOS BASE PROPOSTA'!$I$32,IF('DADOS BASE PROPOSTA'!$I$32-H233&gt;'DADOS BASE PROPOSTA'!$I$33,'DADOS BASE PROPOSTA'!$I$33,'DADOS BASE PROPOSTA'!$I$32-H233),0),0)</f>
        <v>0</v>
      </c>
      <c r="J233" s="114">
        <f t="shared" si="122"/>
        <v>0</v>
      </c>
      <c r="L233" s="104">
        <v>1.21767955801105</v>
      </c>
      <c r="M233" s="114">
        <f>(IF(D233="E",'DADOS BASE PROPOSTA'!$I$42,IF(D233="EA",'DADOS BASE PROPOSTA'!$I$43,IF(D233="EC",'DADOS BASE PROPOSTA'!$I$45,IF(D233="ECA",'DADOS BASE PROPOSTA'!$I$44,0)))))/2</f>
        <v>1043733.7047137641</v>
      </c>
      <c r="N233" s="114">
        <f>IF(OR(D233="E",D233="EA",D233="EC",D233="ECA",D233="ECR"),L233*'DADOS BASE PROPOSTA'!$I$47,0)</f>
        <v>845.34469605825677</v>
      </c>
      <c r="O233" s="114">
        <f t="shared" si="123"/>
        <v>1044579.0494098224</v>
      </c>
      <c r="R233" s="114"/>
      <c r="T233" s="104">
        <v>0</v>
      </c>
      <c r="U233" s="104"/>
      <c r="V233" s="104">
        <f t="shared" si="125"/>
        <v>0</v>
      </c>
      <c r="W233" s="109">
        <f t="shared" si="126"/>
        <v>0</v>
      </c>
      <c r="X233" s="114">
        <f>'DADOS BASE PROPOSTA'!$I$78*W233</f>
        <v>0</v>
      </c>
      <c r="Y233" s="114"/>
      <c r="Z233" s="114">
        <f t="shared" si="124"/>
        <v>0</v>
      </c>
      <c r="AB233" s="119">
        <v>19</v>
      </c>
      <c r="AD233" s="42">
        <v>0.59899999999999998</v>
      </c>
      <c r="AE233" s="42">
        <f t="shared" si="127"/>
        <v>11.381</v>
      </c>
      <c r="AF233" s="123">
        <f t="shared" si="128"/>
        <v>-0.22430218651163011</v>
      </c>
      <c r="AH233" s="42">
        <f t="shared" si="129"/>
        <v>779.08401522972429</v>
      </c>
      <c r="AI233" s="114">
        <f t="shared" si="130"/>
        <v>14802.596289364761</v>
      </c>
      <c r="AK233" s="119">
        <v>0</v>
      </c>
      <c r="AL233" s="114">
        <f>IF($AK$11&gt;0,(AK233/$AK$11)*'DADOS BASE PROPOSTA'!$I$67,0)</f>
        <v>0</v>
      </c>
      <c r="AN233" s="114">
        <v>0</v>
      </c>
      <c r="AO233" s="114">
        <f>(AN233/$AN$11)*'DADOS BASE PROPOSTA'!$I$69</f>
        <v>0</v>
      </c>
      <c r="AQ233" s="114"/>
      <c r="AR233" s="114"/>
      <c r="AS233" s="114"/>
      <c r="AU233" s="114"/>
      <c r="AV233" s="114"/>
      <c r="AW233" s="114"/>
      <c r="AY233" s="114"/>
      <c r="AZ233" s="114"/>
      <c r="BA233" s="114"/>
      <c r="BB233" s="40"/>
    </row>
    <row r="234" spans="1:54" x14ac:dyDescent="0.25">
      <c r="A234" s="40"/>
      <c r="B234" s="2" t="s">
        <v>267</v>
      </c>
      <c r="C234" s="2" t="s">
        <v>285</v>
      </c>
      <c r="D234" s="41" t="s">
        <v>83</v>
      </c>
      <c r="F234" s="104">
        <v>0</v>
      </c>
      <c r="G234" s="109">
        <f t="shared" si="121"/>
        <v>0</v>
      </c>
      <c r="H234" s="114">
        <f>'DADOS BASE PROPOSTA'!$I$23*G234</f>
        <v>0</v>
      </c>
      <c r="I234" s="114">
        <f>IF(D234="P",IF(H234&lt;'DADOS BASE PROPOSTA'!$I$32,IF('DADOS BASE PROPOSTA'!$I$32-H234&gt;'DADOS BASE PROPOSTA'!$I$33,'DADOS BASE PROPOSTA'!$I$33,'DADOS BASE PROPOSTA'!$I$32-H234),0),0)</f>
        <v>0</v>
      </c>
      <c r="J234" s="114">
        <f t="shared" si="122"/>
        <v>0</v>
      </c>
      <c r="L234" s="104">
        <v>287.25960751013002</v>
      </c>
      <c r="M234" s="114">
        <f>IF(D234="E",'DADOS BASE PROPOSTA'!$I$42,IF(D234="EA",'DADOS BASE PROPOSTA'!$I$43,IF(D234="EC",'DADOS BASE PROPOSTA'!$I$45,IF(D234="ECA",'DADOS BASE PROPOSTA'!$I$44,0))))</f>
        <v>2087467.4094275283</v>
      </c>
      <c r="N234" s="114">
        <f>IF(OR(D234="E",D234="EA",D234="EC",D234="ECA",D234="ECR"),L234*'DADOS BASE PROPOSTA'!$I$47,0)</f>
        <v>199423.06167733285</v>
      </c>
      <c r="O234" s="114">
        <f t="shared" si="123"/>
        <v>2286890.4711048612</v>
      </c>
      <c r="R234" s="114"/>
      <c r="T234" s="104">
        <v>0</v>
      </c>
      <c r="U234" s="104"/>
      <c r="V234" s="104">
        <f t="shared" si="125"/>
        <v>0</v>
      </c>
      <c r="W234" s="109">
        <f t="shared" si="126"/>
        <v>0</v>
      </c>
      <c r="X234" s="114">
        <f>'DADOS BASE PROPOSTA'!$I$78*W234</f>
        <v>0</v>
      </c>
      <c r="Y234" s="114"/>
      <c r="Z234" s="114">
        <f t="shared" si="124"/>
        <v>0</v>
      </c>
      <c r="AB234" s="119">
        <v>199</v>
      </c>
      <c r="AD234" s="42">
        <v>0.68200000000000005</v>
      </c>
      <c r="AE234" s="42">
        <f t="shared" si="127"/>
        <v>135.71800000000002</v>
      </c>
      <c r="AF234" s="123">
        <f t="shared" si="128"/>
        <v>-7.9052186511629985E-2</v>
      </c>
      <c r="AH234" s="42">
        <f t="shared" si="129"/>
        <v>686.65425854151101</v>
      </c>
      <c r="AI234" s="114">
        <f t="shared" si="130"/>
        <v>136644.19744976069</v>
      </c>
      <c r="AK234" s="119">
        <v>0</v>
      </c>
      <c r="AL234" s="114">
        <f>IF($AK$11&gt;0,(AK234/$AK$11)*'DADOS BASE PROPOSTA'!$I$67,0)</f>
        <v>0</v>
      </c>
      <c r="AN234" s="114">
        <v>0</v>
      </c>
      <c r="AO234" s="114">
        <f>(AN234/$AN$11)*'DADOS BASE PROPOSTA'!$I$69</f>
        <v>0</v>
      </c>
      <c r="AQ234" s="114"/>
      <c r="AR234" s="114"/>
      <c r="AS234" s="114"/>
      <c r="AU234" s="114"/>
      <c r="AV234" s="114"/>
      <c r="AW234" s="114"/>
      <c r="AY234" s="114"/>
      <c r="AZ234" s="114"/>
      <c r="BA234" s="114"/>
      <c r="BB234" s="40"/>
    </row>
    <row r="235" spans="1:54" x14ac:dyDescent="0.25">
      <c r="A235" s="40"/>
      <c r="B235" s="2" t="s">
        <v>267</v>
      </c>
      <c r="C235" s="2" t="s">
        <v>286</v>
      </c>
      <c r="D235" s="41" t="s">
        <v>79</v>
      </c>
      <c r="F235" s="104">
        <v>1804.205672294157</v>
      </c>
      <c r="G235" s="109">
        <f t="shared" si="121"/>
        <v>1.4600963820074245E-3</v>
      </c>
      <c r="H235" s="114">
        <f>'DADOS BASE PROPOSTA'!$I$23*G235</f>
        <v>3551862.6061552987</v>
      </c>
      <c r="I235" s="114">
        <f>IF(D235="P",IF(H235&lt;'DADOS BASE PROPOSTA'!$I$32,IF('DADOS BASE PROPOSTA'!$I$32-H235&gt;'DADOS BASE PROPOSTA'!$I$33,'DADOS BASE PROPOSTA'!$I$33,'DADOS BASE PROPOSTA'!$I$32-H235),0),0)</f>
        <v>0</v>
      </c>
      <c r="J235" s="114">
        <f t="shared" si="122"/>
        <v>3551862.6061552987</v>
      </c>
      <c r="L235" s="104">
        <v>0</v>
      </c>
      <c r="M235" s="114">
        <f>IF(D235="E",'DADOS BASE PROPOSTA'!$I$42,IF(D235="EA",'DADOS BASE PROPOSTA'!$I$43,IF(D235="EC",'DADOS BASE PROPOSTA'!$I$45,IF(D235="ECA",'DADOS BASE PROPOSTA'!$I$44,0))))</f>
        <v>0</v>
      </c>
      <c r="N235" s="114">
        <f>IF(OR(D235="E",D235="EA",D235="EC",D235="ECA",D235="ECR"),L235*'DADOS BASE PROPOSTA'!$I$47,0)</f>
        <v>0</v>
      </c>
      <c r="O235" s="114">
        <f t="shared" si="123"/>
        <v>0</v>
      </c>
      <c r="R235" s="114"/>
      <c r="T235" s="104">
        <v>3.4899773590532401</v>
      </c>
      <c r="U235" s="104"/>
      <c r="V235" s="104">
        <f t="shared" si="125"/>
        <v>3.4899773590532401</v>
      </c>
      <c r="W235" s="109">
        <f t="shared" si="126"/>
        <v>2.0439912433878035E-5</v>
      </c>
      <c r="X235" s="114">
        <f>'DADOS BASE PROPOSTA'!$I$78*W235</f>
        <v>1665.2049659049815</v>
      </c>
      <c r="Y235" s="114"/>
      <c r="Z235" s="114">
        <f t="shared" si="124"/>
        <v>1665.2049659049815</v>
      </c>
      <c r="AB235" s="119">
        <v>889.5</v>
      </c>
      <c r="AD235" s="42">
        <v>0.63700000000000001</v>
      </c>
      <c r="AE235" s="42">
        <f t="shared" si="127"/>
        <v>566.61149999999998</v>
      </c>
      <c r="AF235" s="123">
        <f t="shared" si="128"/>
        <v>-0.15780218651163005</v>
      </c>
      <c r="AH235" s="42">
        <f t="shared" si="129"/>
        <v>736.76677722789168</v>
      </c>
      <c r="AI235" s="114">
        <f t="shared" si="130"/>
        <v>655354.04834420967</v>
      </c>
      <c r="AK235" s="119">
        <v>0</v>
      </c>
      <c r="AL235" s="114">
        <f>IF($AK$11&gt;0,(AK235/$AK$11)*'DADOS BASE PROPOSTA'!$I$67,0)</f>
        <v>0</v>
      </c>
      <c r="AN235" s="114">
        <v>10.5</v>
      </c>
      <c r="AO235" s="114">
        <f>(AN235/$AN$11)*'DADOS BASE PROPOSTA'!$I$69</f>
        <v>6246.0553021348578</v>
      </c>
      <c r="AQ235" s="114"/>
      <c r="AR235" s="114"/>
      <c r="AS235" s="114"/>
      <c r="AU235" s="114"/>
      <c r="AV235" s="114"/>
      <c r="AW235" s="114"/>
      <c r="AY235" s="114"/>
      <c r="AZ235" s="114"/>
      <c r="BA235" s="114"/>
      <c r="BB235" s="40"/>
    </row>
    <row r="236" spans="1:54" x14ac:dyDescent="0.25">
      <c r="A236" s="40"/>
      <c r="B236" s="2" t="s">
        <v>267</v>
      </c>
      <c r="C236" s="2" t="s">
        <v>139</v>
      </c>
      <c r="D236" s="41" t="s">
        <v>79</v>
      </c>
      <c r="F236" s="104">
        <v>2874.6180155639559</v>
      </c>
      <c r="G236" s="109">
        <f t="shared" si="121"/>
        <v>2.3263530475665091E-3</v>
      </c>
      <c r="H236" s="114">
        <f>'DADOS BASE PROPOSTA'!$I$23*G236</f>
        <v>5659137.6433702344</v>
      </c>
      <c r="I236" s="114">
        <f>IF(D236="P",IF(H236&lt;'DADOS BASE PROPOSTA'!$I$32,IF('DADOS BASE PROPOSTA'!$I$32-H236&gt;'DADOS BASE PROPOSTA'!$I$33,'DADOS BASE PROPOSTA'!$I$33,'DADOS BASE PROPOSTA'!$I$32-H236),0),0)</f>
        <v>0</v>
      </c>
      <c r="J236" s="114">
        <f t="shared" si="122"/>
        <v>5659137.6433702344</v>
      </c>
      <c r="L236" s="104">
        <v>0</v>
      </c>
      <c r="M236" s="114">
        <f>IF(D236="E",'DADOS BASE PROPOSTA'!$I$42,IF(D236="EA",'DADOS BASE PROPOSTA'!$I$43,IF(D236="EC",'DADOS BASE PROPOSTA'!$I$45,IF(D236="ECA",'DADOS BASE PROPOSTA'!$I$44,0))))</f>
        <v>0</v>
      </c>
      <c r="N236" s="114">
        <f>IF(OR(D236="E",D236="EA",D236="EC",D236="ECA",D236="ECR"),L236*'DADOS BASE PROPOSTA'!$I$47,0)</f>
        <v>0</v>
      </c>
      <c r="O236" s="114">
        <f t="shared" si="123"/>
        <v>0</v>
      </c>
      <c r="R236" s="114"/>
      <c r="T236" s="104">
        <v>0</v>
      </c>
      <c r="U236" s="104"/>
      <c r="V236" s="104">
        <f t="shared" si="125"/>
        <v>0</v>
      </c>
      <c r="W236" s="109">
        <f t="shared" si="126"/>
        <v>0</v>
      </c>
      <c r="X236" s="114">
        <f>'DADOS BASE PROPOSTA'!$I$78*W236</f>
        <v>0</v>
      </c>
      <c r="Y236" s="114"/>
      <c r="Z236" s="114">
        <f t="shared" si="124"/>
        <v>0</v>
      </c>
      <c r="AB236" s="119">
        <v>1363.5</v>
      </c>
      <c r="AD236" s="42">
        <v>0.67400000000000004</v>
      </c>
      <c r="AE236" s="42">
        <f t="shared" si="127"/>
        <v>918.99900000000002</v>
      </c>
      <c r="AF236" s="123">
        <f t="shared" si="128"/>
        <v>-9.3052186511629997E-2</v>
      </c>
      <c r="AH236" s="42">
        <f t="shared" si="129"/>
        <v>695.5631507524231</v>
      </c>
      <c r="AI236" s="114">
        <f t="shared" si="130"/>
        <v>948400.35605092894</v>
      </c>
      <c r="AK236" s="119">
        <v>0</v>
      </c>
      <c r="AL236" s="114">
        <f>IF($AK$11&gt;0,(AK236/$AK$11)*'DADOS BASE PROPOSTA'!$I$67,0)</f>
        <v>0</v>
      </c>
      <c r="AN236" s="114">
        <v>0</v>
      </c>
      <c r="AO236" s="114">
        <f>(AN236/$AN$11)*'DADOS BASE PROPOSTA'!$I$69</f>
        <v>0</v>
      </c>
      <c r="AQ236" s="114"/>
      <c r="AR236" s="114"/>
      <c r="AS236" s="114"/>
      <c r="AU236" s="114"/>
      <c r="AV236" s="114"/>
      <c r="AW236" s="114"/>
      <c r="AY236" s="114"/>
      <c r="AZ236" s="114"/>
      <c r="BA236" s="114"/>
      <c r="BB236" s="40"/>
    </row>
    <row r="237" spans="1:54" x14ac:dyDescent="0.25">
      <c r="A237" s="40"/>
      <c r="B237" s="2" t="s">
        <v>267</v>
      </c>
      <c r="C237" s="2" t="s">
        <v>287</v>
      </c>
      <c r="D237" s="41" t="s">
        <v>79</v>
      </c>
      <c r="F237" s="104">
        <v>1623.6313777532191</v>
      </c>
      <c r="G237" s="109">
        <f t="shared" si="121"/>
        <v>1.3139623363209857E-3</v>
      </c>
      <c r="H237" s="114">
        <f>'DADOS BASE PROPOSTA'!$I$23*G237</f>
        <v>3196373.7091509551</v>
      </c>
      <c r="I237" s="114">
        <f>IF(D237="P",IF(H237&lt;'DADOS BASE PROPOSTA'!$I$32,IF('DADOS BASE PROPOSTA'!$I$32-H237&gt;'DADOS BASE PROPOSTA'!$I$33,'DADOS BASE PROPOSTA'!$I$33,'DADOS BASE PROPOSTA'!$I$32-H237),0),0)</f>
        <v>86160.82165249344</v>
      </c>
      <c r="J237" s="114">
        <f t="shared" si="122"/>
        <v>3282534.5308034485</v>
      </c>
      <c r="L237" s="104">
        <v>0</v>
      </c>
      <c r="M237" s="114">
        <f>IF(D237="E",'DADOS BASE PROPOSTA'!$I$42,IF(D237="EA",'DADOS BASE PROPOSTA'!$I$43,IF(D237="EC",'DADOS BASE PROPOSTA'!$I$45,IF(D237="ECA",'DADOS BASE PROPOSTA'!$I$44,0))))</f>
        <v>0</v>
      </c>
      <c r="N237" s="114">
        <f>IF(OR(D237="E",D237="EA",D237="EC",D237="ECA",D237="ECR"),L237*'DADOS BASE PROPOSTA'!$I$47,0)</f>
        <v>0</v>
      </c>
      <c r="O237" s="114">
        <f t="shared" si="123"/>
        <v>0</v>
      </c>
      <c r="R237" s="114"/>
      <c r="T237" s="104">
        <v>7.1434258140325593</v>
      </c>
      <c r="U237" s="104"/>
      <c r="V237" s="104">
        <f t="shared" si="125"/>
        <v>7.1434258140325593</v>
      </c>
      <c r="W237" s="109">
        <f t="shared" si="126"/>
        <v>4.1837233625016765E-5</v>
      </c>
      <c r="X237" s="114">
        <f>'DADOS BASE PROPOSTA'!$I$78*W237</f>
        <v>3408.408397906569</v>
      </c>
      <c r="Y237" s="114"/>
      <c r="Z237" s="114">
        <f t="shared" si="124"/>
        <v>3408.408397906569</v>
      </c>
      <c r="AB237" s="119">
        <v>701</v>
      </c>
      <c r="AD237" s="42">
        <v>0.61499999999999999</v>
      </c>
      <c r="AE237" s="42">
        <f t="shared" si="127"/>
        <v>431.11500000000001</v>
      </c>
      <c r="AF237" s="123">
        <f t="shared" si="128"/>
        <v>-0.19630218651163009</v>
      </c>
      <c r="AH237" s="42">
        <f t="shared" si="129"/>
        <v>761.2662308079</v>
      </c>
      <c r="AI237" s="114">
        <f t="shared" si="130"/>
        <v>533647.62779633794</v>
      </c>
      <c r="AK237" s="119">
        <v>0</v>
      </c>
      <c r="AL237" s="114">
        <f>IF($AK$11&gt;0,(AK237/$AK$11)*'DADOS BASE PROPOSTA'!$I$67,0)</f>
        <v>0</v>
      </c>
      <c r="AN237" s="114">
        <v>17.875</v>
      </c>
      <c r="AO237" s="114">
        <f>(AN237/$AN$11)*'DADOS BASE PROPOSTA'!$I$69</f>
        <v>10633.165573872437</v>
      </c>
      <c r="AQ237" s="114"/>
      <c r="AR237" s="114"/>
      <c r="AS237" s="114"/>
      <c r="AU237" s="114"/>
      <c r="AV237" s="114"/>
      <c r="AW237" s="114"/>
      <c r="AY237" s="114"/>
      <c r="AZ237" s="114"/>
      <c r="BA237" s="114"/>
      <c r="BB237" s="40"/>
    </row>
    <row r="238" spans="1:54" x14ac:dyDescent="0.25">
      <c r="A238" s="40"/>
      <c r="B238" s="2" t="s">
        <v>267</v>
      </c>
      <c r="C238" s="2" t="s">
        <v>288</v>
      </c>
      <c r="D238" s="41" t="s">
        <v>83</v>
      </c>
      <c r="F238" s="104">
        <v>0</v>
      </c>
      <c r="G238" s="109">
        <f t="shared" si="121"/>
        <v>0</v>
      </c>
      <c r="H238" s="114">
        <f>'DADOS BASE PROPOSTA'!$I$23*G238</f>
        <v>0</v>
      </c>
      <c r="I238" s="114">
        <f>IF(D238="P",IF(H238&lt;'DADOS BASE PROPOSTA'!$I$32,IF('DADOS BASE PROPOSTA'!$I$32-H238&gt;'DADOS BASE PROPOSTA'!$I$33,'DADOS BASE PROPOSTA'!$I$33,'DADOS BASE PROPOSTA'!$I$32-H238),0),0)</f>
        <v>0</v>
      </c>
      <c r="J238" s="114">
        <f t="shared" si="122"/>
        <v>0</v>
      </c>
      <c r="L238" s="104">
        <v>860.7316145511362</v>
      </c>
      <c r="M238" s="114">
        <f>IF(D238="E",'DADOS BASE PROPOSTA'!$I$42,IF(D238="EA",'DADOS BASE PROPOSTA'!$I$43,IF(D238="EC",'DADOS BASE PROPOSTA'!$I$45,IF(D238="ECA",'DADOS BASE PROPOSTA'!$I$44,0))))</f>
        <v>2087467.4094275283</v>
      </c>
      <c r="N238" s="114">
        <f>IF(OR(D238="E",D238="EA",D238="EC",D238="ECA",D238="ECR"),L238*'DADOS BASE PROPOSTA'!$I$47,0)</f>
        <v>597542.18612238544</v>
      </c>
      <c r="O238" s="114">
        <f t="shared" si="123"/>
        <v>2685009.5955499136</v>
      </c>
      <c r="R238" s="114"/>
      <c r="T238" s="104">
        <v>0</v>
      </c>
      <c r="U238" s="104"/>
      <c r="V238" s="104">
        <f t="shared" si="125"/>
        <v>0</v>
      </c>
      <c r="W238" s="109">
        <f t="shared" si="126"/>
        <v>0</v>
      </c>
      <c r="X238" s="114">
        <f>'DADOS BASE PROPOSTA'!$I$78*W238</f>
        <v>0</v>
      </c>
      <c r="Y238" s="114"/>
      <c r="Z238" s="114">
        <f t="shared" si="124"/>
        <v>0</v>
      </c>
      <c r="AB238" s="119">
        <v>914</v>
      </c>
      <c r="AD238" s="42">
        <v>0.70799999999999996</v>
      </c>
      <c r="AE238" s="42">
        <f t="shared" si="127"/>
        <v>647.11199999999997</v>
      </c>
      <c r="AF238" s="123">
        <f t="shared" si="128"/>
        <v>-3.3552186511630139E-2</v>
      </c>
      <c r="AH238" s="42">
        <f t="shared" si="129"/>
        <v>657.70035885604671</v>
      </c>
      <c r="AI238" s="114">
        <f t="shared" si="130"/>
        <v>601138.12799442664</v>
      </c>
      <c r="AK238" s="119">
        <v>0</v>
      </c>
      <c r="AL238" s="114">
        <f>IF($AK$11&gt;0,(AK238/$AK$11)*'DADOS BASE PROPOSTA'!$I$67,0)</f>
        <v>0</v>
      </c>
      <c r="AN238" s="114">
        <v>0</v>
      </c>
      <c r="AO238" s="114">
        <f>(AN238/$AN$11)*'DADOS BASE PROPOSTA'!$I$69</f>
        <v>0</v>
      </c>
      <c r="AQ238" s="114"/>
      <c r="AR238" s="114"/>
      <c r="AS238" s="114"/>
      <c r="AU238" s="114"/>
      <c r="AV238" s="114"/>
      <c r="AW238" s="114"/>
      <c r="AY238" s="114"/>
      <c r="AZ238" s="114"/>
      <c r="BA238" s="114"/>
      <c r="BB238" s="40"/>
    </row>
    <row r="239" spans="1:54" x14ac:dyDescent="0.25">
      <c r="A239" s="40"/>
      <c r="B239" s="2" t="s">
        <v>267</v>
      </c>
      <c r="C239" s="2" t="s">
        <v>289</v>
      </c>
      <c r="D239" s="41" t="s">
        <v>79</v>
      </c>
      <c r="F239" s="104">
        <v>2123.908175739195</v>
      </c>
      <c r="G239" s="109">
        <f t="shared" si="121"/>
        <v>1.7188232421249056E-3</v>
      </c>
      <c r="H239" s="114">
        <f>'DADOS BASE PROPOSTA'!$I$23*G239</f>
        <v>4181247.2625269634</v>
      </c>
      <c r="I239" s="114">
        <f>IF(D239="P",IF(H239&lt;'DADOS BASE PROPOSTA'!$I$32,IF('DADOS BASE PROPOSTA'!$I$32-H239&gt;'DADOS BASE PROPOSTA'!$I$33,'DADOS BASE PROPOSTA'!$I$33,'DADOS BASE PROPOSTA'!$I$32-H239),0),0)</f>
        <v>0</v>
      </c>
      <c r="J239" s="114">
        <f t="shared" si="122"/>
        <v>4181247.2625269634</v>
      </c>
      <c r="L239" s="104">
        <v>0</v>
      </c>
      <c r="M239" s="114">
        <f>IF(D239="E",'DADOS BASE PROPOSTA'!$I$42,IF(D239="EA",'DADOS BASE PROPOSTA'!$I$43,IF(D239="EC",'DADOS BASE PROPOSTA'!$I$45,IF(D239="ECA",'DADOS BASE PROPOSTA'!$I$44,0))))</f>
        <v>0</v>
      </c>
      <c r="N239" s="114">
        <f>IF(OR(D239="E",D239="EA",D239="EC",D239="ECA",D239="ECR"),L239*'DADOS BASE PROPOSTA'!$I$47,0)</f>
        <v>0</v>
      </c>
      <c r="O239" s="114">
        <f t="shared" si="123"/>
        <v>0</v>
      </c>
      <c r="R239" s="114"/>
      <c r="T239" s="104">
        <v>179.88270973761311</v>
      </c>
      <c r="U239" s="104"/>
      <c r="V239" s="104">
        <f t="shared" si="125"/>
        <v>179.88270973761311</v>
      </c>
      <c r="W239" s="109">
        <f t="shared" si="126"/>
        <v>1.0535274178405986E-3</v>
      </c>
      <c r="X239" s="114">
        <f>'DADOS BASE PROPOSTA'!$I$78*W239</f>
        <v>85829.090196956822</v>
      </c>
      <c r="Y239" s="114"/>
      <c r="Z239" s="114">
        <f t="shared" si="124"/>
        <v>85829.090196956822</v>
      </c>
      <c r="AB239" s="119">
        <v>1458</v>
      </c>
      <c r="AD239" s="42">
        <v>0.76800000000000002</v>
      </c>
      <c r="AE239" s="42">
        <f t="shared" si="127"/>
        <v>1119.7439999999999</v>
      </c>
      <c r="AF239" s="123">
        <f t="shared" si="128"/>
        <v>7.1447813488369954E-2</v>
      </c>
      <c r="AH239" s="42">
        <f t="shared" si="129"/>
        <v>590.88366727420566</v>
      </c>
      <c r="AI239" s="114">
        <f t="shared" si="130"/>
        <v>861508.3868857919</v>
      </c>
      <c r="AK239" s="119">
        <v>0</v>
      </c>
      <c r="AL239" s="114">
        <f>IF($AK$11&gt;0,(AK239/$AK$11)*'DADOS BASE PROPOSTA'!$I$67,0)</f>
        <v>0</v>
      </c>
      <c r="AN239" s="114">
        <v>116.25</v>
      </c>
      <c r="AO239" s="114">
        <f>(AN239/$AN$11)*'DADOS BASE PROPOSTA'!$I$69</f>
        <v>69152.755130778794</v>
      </c>
      <c r="AQ239" s="114"/>
      <c r="AR239" s="114"/>
      <c r="AS239" s="114"/>
      <c r="AU239" s="114"/>
      <c r="AV239" s="114"/>
      <c r="AW239" s="114"/>
      <c r="AY239" s="114"/>
      <c r="AZ239" s="114"/>
      <c r="BA239" s="114"/>
      <c r="BB239" s="40"/>
    </row>
    <row r="240" spans="1:54" x14ac:dyDescent="0.25">
      <c r="A240" s="40"/>
      <c r="B240" s="2" t="s">
        <v>267</v>
      </c>
      <c r="C240" s="2" t="s">
        <v>290</v>
      </c>
      <c r="D240" s="41" t="s">
        <v>79</v>
      </c>
      <c r="F240" s="104">
        <v>7597.503164942339</v>
      </c>
      <c r="G240" s="109">
        <f t="shared" si="121"/>
        <v>6.1484602635777843E-3</v>
      </c>
      <c r="H240" s="114">
        <f>'DADOS BASE PROPOSTA'!$I$23*G240</f>
        <v>14956879.80926908</v>
      </c>
      <c r="I240" s="114">
        <f>IF(D240="P",IF(H240&lt;'DADOS BASE PROPOSTA'!$I$32,IF('DADOS BASE PROPOSTA'!$I$32-H240&gt;'DADOS BASE PROPOSTA'!$I$33,'DADOS BASE PROPOSTA'!$I$33,'DADOS BASE PROPOSTA'!$I$32-H240),0),0)</f>
        <v>0</v>
      </c>
      <c r="J240" s="114">
        <f t="shared" si="122"/>
        <v>14956879.80926908</v>
      </c>
      <c r="L240" s="104">
        <v>0</v>
      </c>
      <c r="M240" s="114">
        <f>IF(D240="E",'DADOS BASE PROPOSTA'!$I$42,IF(D240="EA",'DADOS BASE PROPOSTA'!$I$43,IF(D240="EC",'DADOS BASE PROPOSTA'!$I$45,IF(D240="ECA",'DADOS BASE PROPOSTA'!$I$44,0))))</f>
        <v>0</v>
      </c>
      <c r="N240" s="114">
        <f>IF(OR(D240="E",D240="EA",D240="EC",D240="ECA",D240="ECR"),L240*'DADOS BASE PROPOSTA'!$I$47,0)</f>
        <v>0</v>
      </c>
      <c r="O240" s="114">
        <f t="shared" si="123"/>
        <v>0</v>
      </c>
      <c r="R240" s="114"/>
      <c r="T240" s="104">
        <v>4287.3140486057318</v>
      </c>
      <c r="U240" s="104"/>
      <c r="V240" s="104">
        <f t="shared" si="125"/>
        <v>4287.3140486057318</v>
      </c>
      <c r="W240" s="109">
        <f t="shared" si="126"/>
        <v>2.5109711242885868E-2</v>
      </c>
      <c r="X240" s="114">
        <f>'DADOS BASE PROPOSTA'!$I$78*W240</f>
        <v>2045645.5471301943</v>
      </c>
      <c r="Y240" s="114"/>
      <c r="Z240" s="114">
        <f t="shared" si="124"/>
        <v>2045645.5471301943</v>
      </c>
      <c r="AB240" s="119">
        <v>2621.5</v>
      </c>
      <c r="AD240" s="42">
        <v>0.76800000000000002</v>
      </c>
      <c r="AE240" s="42">
        <f t="shared" si="127"/>
        <v>2013.3120000000001</v>
      </c>
      <c r="AF240" s="123">
        <f t="shared" si="128"/>
        <v>7.1447813488369954E-2</v>
      </c>
      <c r="AH240" s="42">
        <f t="shared" si="129"/>
        <v>590.88366727420566</v>
      </c>
      <c r="AI240" s="114">
        <f t="shared" si="130"/>
        <v>1549001.5337593302</v>
      </c>
      <c r="AK240" s="119">
        <v>66.5</v>
      </c>
      <c r="AL240" s="114">
        <f>IF($AK$11&gt;0,(AK240/$AK$11)*'DADOS BASE PROPOSTA'!$I$67,0)</f>
        <v>427609.56976698467</v>
      </c>
      <c r="AN240" s="114">
        <v>498.25</v>
      </c>
      <c r="AO240" s="114">
        <f>(AN240/$AN$11)*'DADOS BASE PROPOSTA'!$I$69</f>
        <v>296390.19564654218</v>
      </c>
      <c r="AQ240" s="114"/>
      <c r="AR240" s="114"/>
      <c r="AS240" s="114"/>
      <c r="AU240" s="114"/>
      <c r="AV240" s="114"/>
      <c r="AW240" s="114"/>
      <c r="AY240" s="114"/>
      <c r="AZ240" s="114"/>
      <c r="BA240" s="114"/>
      <c r="BB240" s="40"/>
    </row>
    <row r="241" spans="1:54" x14ac:dyDescent="0.25">
      <c r="A241" s="40"/>
      <c r="B241" s="2" t="s">
        <v>267</v>
      </c>
      <c r="C241" s="2" t="s">
        <v>291</v>
      </c>
      <c r="D241" s="41" t="s">
        <v>79</v>
      </c>
      <c r="F241" s="104">
        <v>10840.17795289539</v>
      </c>
      <c r="G241" s="109">
        <f t="shared" si="121"/>
        <v>8.77267201427946E-3</v>
      </c>
      <c r="H241" s="114">
        <f>'DADOS BASE PROPOSTA'!$I$23*G241</f>
        <v>21340595.091910753</v>
      </c>
      <c r="I241" s="114">
        <f>IF(D241="P",IF(H241&lt;'DADOS BASE PROPOSTA'!$I$32,IF('DADOS BASE PROPOSTA'!$I$32-H241&gt;'DADOS BASE PROPOSTA'!$I$33,'DADOS BASE PROPOSTA'!$I$33,'DADOS BASE PROPOSTA'!$I$32-H241),0),0)</f>
        <v>0</v>
      </c>
      <c r="J241" s="114">
        <f t="shared" si="122"/>
        <v>21340595.091910753</v>
      </c>
      <c r="L241" s="104">
        <v>0</v>
      </c>
      <c r="M241" s="114">
        <f>IF(D241="E",'DADOS BASE PROPOSTA'!$I$42,IF(D241="EA",'DADOS BASE PROPOSTA'!$I$43,IF(D241="EC",'DADOS BASE PROPOSTA'!$I$45,IF(D241="ECA",'DADOS BASE PROPOSTA'!$I$44,0))))</f>
        <v>0</v>
      </c>
      <c r="N241" s="114">
        <f>IF(OR(D241="E",D241="EA",D241="EC",D241="ECA",D241="ECR"),L241*'DADOS BASE PROPOSTA'!$I$47,0)</f>
        <v>0</v>
      </c>
      <c r="O241" s="114">
        <f t="shared" si="123"/>
        <v>0</v>
      </c>
      <c r="R241" s="114"/>
      <c r="T241" s="104">
        <v>2287.4636</v>
      </c>
      <c r="U241" s="104">
        <v>36.429699999999997</v>
      </c>
      <c r="V241" s="104">
        <f t="shared" si="125"/>
        <v>2404.0386400000002</v>
      </c>
      <c r="W241" s="109">
        <f t="shared" si="126"/>
        <v>1.4079844719276194E-2</v>
      </c>
      <c r="X241" s="114">
        <f>'DADOS BASE PROPOSTA'!$I$78*W241</f>
        <v>1147061.0464480061</v>
      </c>
      <c r="Y241" s="114"/>
      <c r="Z241" s="114">
        <f t="shared" si="124"/>
        <v>1147061.0464480061</v>
      </c>
      <c r="AB241" s="119">
        <v>5786</v>
      </c>
      <c r="AD241" s="42">
        <v>0.76800000000000002</v>
      </c>
      <c r="AE241" s="42">
        <f t="shared" si="127"/>
        <v>4443.6480000000001</v>
      </c>
      <c r="AF241" s="123">
        <f t="shared" si="128"/>
        <v>7.1447813488369954E-2</v>
      </c>
      <c r="AH241" s="42">
        <f t="shared" si="129"/>
        <v>590.88366727420566</v>
      </c>
      <c r="AI241" s="114">
        <f t="shared" si="130"/>
        <v>3418852.8988485541</v>
      </c>
      <c r="AK241" s="119">
        <v>0</v>
      </c>
      <c r="AL241" s="114">
        <f>IF($AK$11&gt;0,(AK241/$AK$11)*'DADOS BASE PROPOSTA'!$I$67,0)</f>
        <v>0</v>
      </c>
      <c r="AN241" s="114">
        <v>1160.375</v>
      </c>
      <c r="AO241" s="114">
        <f>(AN241/$AN$11)*'DADOS BASE PROPOSTA'!$I$69</f>
        <v>690263.46868711768</v>
      </c>
      <c r="AQ241" s="114"/>
      <c r="AR241" s="114"/>
      <c r="AS241" s="114"/>
      <c r="AU241" s="114"/>
      <c r="AV241" s="114"/>
      <c r="AW241" s="114"/>
      <c r="AY241" s="114"/>
      <c r="AZ241" s="114"/>
      <c r="BA241" s="114"/>
      <c r="BB241" s="40"/>
    </row>
    <row r="242" spans="1:54" x14ac:dyDescent="0.25">
      <c r="A242" s="40"/>
      <c r="B242" s="2" t="s">
        <v>267</v>
      </c>
      <c r="C242" s="2" t="s">
        <v>292</v>
      </c>
      <c r="D242" s="41" t="s">
        <v>79</v>
      </c>
      <c r="F242" s="104">
        <v>2512.4822129200379</v>
      </c>
      <c r="G242" s="109">
        <f t="shared" si="121"/>
        <v>2.0332860301219857E-3</v>
      </c>
      <c r="H242" s="114">
        <f>'DADOS BASE PROPOSTA'!$I$23*G242</f>
        <v>4946216.3642095197</v>
      </c>
      <c r="I242" s="114">
        <f>IF(D242="P",IF(H242&lt;'DADOS BASE PROPOSTA'!$I$32,IF('DADOS BASE PROPOSTA'!$I$32-H242&gt;'DADOS BASE PROPOSTA'!$I$33,'DADOS BASE PROPOSTA'!$I$33,'DADOS BASE PROPOSTA'!$I$32-H242),0),0)</f>
        <v>0</v>
      </c>
      <c r="J242" s="114">
        <f t="shared" si="122"/>
        <v>4946216.3642095197</v>
      </c>
      <c r="L242" s="104">
        <v>0</v>
      </c>
      <c r="M242" s="114">
        <f>IF(D242="E",'DADOS BASE PROPOSTA'!$I$42,IF(D242="EA",'DADOS BASE PROPOSTA'!$I$43,IF(D242="EC",'DADOS BASE PROPOSTA'!$I$45,IF(D242="ECA",'DADOS BASE PROPOSTA'!$I$44,0))))</f>
        <v>0</v>
      </c>
      <c r="N242" s="114">
        <f>IF(OR(D242="E",D242="EA",D242="EC",D242="ECA",D242="ECR"),L242*'DADOS BASE PROPOSTA'!$I$47,0)</f>
        <v>0</v>
      </c>
      <c r="O242" s="114">
        <f t="shared" si="123"/>
        <v>0</v>
      </c>
      <c r="R242" s="114"/>
      <c r="T242" s="104">
        <v>3.0525739111749268</v>
      </c>
      <c r="U242" s="104"/>
      <c r="V242" s="104">
        <f t="shared" si="125"/>
        <v>3.0525739111749268</v>
      </c>
      <c r="W242" s="109">
        <f t="shared" si="126"/>
        <v>1.7878151352615767E-5</v>
      </c>
      <c r="X242" s="114">
        <f>'DADOS BASE PROPOSTA'!$I$78*W242</f>
        <v>1456.5026396215471</v>
      </c>
      <c r="Y242" s="114"/>
      <c r="Z242" s="114">
        <f t="shared" si="124"/>
        <v>1456.5026396215471</v>
      </c>
      <c r="AB242" s="119">
        <v>811.5</v>
      </c>
      <c r="AD242" s="42">
        <v>0.61</v>
      </c>
      <c r="AE242" s="42">
        <f t="shared" si="127"/>
        <v>495.01499999999999</v>
      </c>
      <c r="AF242" s="123">
        <f t="shared" si="128"/>
        <v>-0.2050521865116301</v>
      </c>
      <c r="AH242" s="42">
        <f t="shared" si="129"/>
        <v>766.83428843972013</v>
      </c>
      <c r="AI242" s="114">
        <f t="shared" si="130"/>
        <v>622286.02506883291</v>
      </c>
      <c r="AK242" s="119">
        <v>10</v>
      </c>
      <c r="AL242" s="114">
        <f>IF($AK$11&gt;0,(AK242/$AK$11)*'DADOS BASE PROPOSTA'!$I$67,0)</f>
        <v>64302.190942403708</v>
      </c>
      <c r="AN242" s="114">
        <v>35.625</v>
      </c>
      <c r="AO242" s="114">
        <f>(AN242/$AN$11)*'DADOS BASE PROPOSTA'!$I$69</f>
        <v>21191.973346528983</v>
      </c>
      <c r="AQ242" s="114"/>
      <c r="AR242" s="114"/>
      <c r="AS242" s="114"/>
      <c r="AU242" s="114"/>
      <c r="AV242" s="114"/>
      <c r="AW242" s="114"/>
      <c r="AY242" s="114"/>
      <c r="AZ242" s="114"/>
      <c r="BA242" s="114"/>
      <c r="BB242" s="40"/>
    </row>
    <row r="243" spans="1:54" x14ac:dyDescent="0.25">
      <c r="A243" s="40"/>
      <c r="B243" s="2" t="s">
        <v>267</v>
      </c>
      <c r="C243" s="2" t="s">
        <v>293</v>
      </c>
      <c r="D243" s="41" t="s">
        <v>79</v>
      </c>
      <c r="F243" s="104">
        <v>2529.196864813392</v>
      </c>
      <c r="G243" s="109">
        <f t="shared" si="121"/>
        <v>2.0468127599902984E-3</v>
      </c>
      <c r="H243" s="114">
        <f>'DADOS BASE PROPOSTA'!$I$23*G243</f>
        <v>4979121.7851083567</v>
      </c>
      <c r="I243" s="114">
        <f>IF(D243="P",IF(H243&lt;'DADOS BASE PROPOSTA'!$I$32,IF('DADOS BASE PROPOSTA'!$I$32-H243&gt;'DADOS BASE PROPOSTA'!$I$33,'DADOS BASE PROPOSTA'!$I$33,'DADOS BASE PROPOSTA'!$I$32-H243),0),0)</f>
        <v>0</v>
      </c>
      <c r="J243" s="114">
        <f t="shared" si="122"/>
        <v>4979121.7851083567</v>
      </c>
      <c r="L243" s="104">
        <v>0</v>
      </c>
      <c r="M243" s="114">
        <f>IF(D243="E",'DADOS BASE PROPOSTA'!$I$42,IF(D243="EA",'DADOS BASE PROPOSTA'!$I$43,IF(D243="EC",'DADOS BASE PROPOSTA'!$I$45,IF(D243="ECA",'DADOS BASE PROPOSTA'!$I$44,0))))</f>
        <v>0</v>
      </c>
      <c r="N243" s="114">
        <f>IF(OR(D243="E",D243="EA",D243="EC",D243="ECA",D243="ECR"),L243*'DADOS BASE PROPOSTA'!$I$47,0)</f>
        <v>0</v>
      </c>
      <c r="O243" s="114">
        <f t="shared" si="123"/>
        <v>0</v>
      </c>
      <c r="R243" s="114"/>
      <c r="T243" s="104">
        <v>0</v>
      </c>
      <c r="U243" s="104"/>
      <c r="V243" s="104">
        <f t="shared" si="125"/>
        <v>0</v>
      </c>
      <c r="W243" s="109">
        <f t="shared" si="126"/>
        <v>0</v>
      </c>
      <c r="X243" s="114">
        <f>'DADOS BASE PROPOSTA'!$I$78*W243</f>
        <v>0</v>
      </c>
      <c r="Y243" s="114"/>
      <c r="Z243" s="114">
        <f t="shared" si="124"/>
        <v>0</v>
      </c>
      <c r="AB243" s="119">
        <v>1049.5</v>
      </c>
      <c r="AD243" s="42">
        <v>0.64900000000000002</v>
      </c>
      <c r="AE243" s="42">
        <f t="shared" si="127"/>
        <v>681.12549999999999</v>
      </c>
      <c r="AF243" s="123">
        <f t="shared" si="128"/>
        <v>-0.13680218651163004</v>
      </c>
      <c r="AH243" s="42">
        <f t="shared" si="129"/>
        <v>723.40343891152349</v>
      </c>
      <c r="AI243" s="114">
        <f t="shared" si="130"/>
        <v>759211.90913764387</v>
      </c>
      <c r="AK243" s="119">
        <v>0</v>
      </c>
      <c r="AL243" s="114">
        <f>IF($AK$11&gt;0,(AK243/$AK$11)*'DADOS BASE PROPOSTA'!$I$67,0)</f>
        <v>0</v>
      </c>
      <c r="AN243" s="114">
        <v>0</v>
      </c>
      <c r="AO243" s="114">
        <f>(AN243/$AN$11)*'DADOS BASE PROPOSTA'!$I$69</f>
        <v>0</v>
      </c>
      <c r="AQ243" s="114"/>
      <c r="AR243" s="114"/>
      <c r="AS243" s="114"/>
      <c r="AU243" s="114"/>
      <c r="AV243" s="114"/>
      <c r="AW243" s="114"/>
      <c r="AY243" s="114"/>
      <c r="AZ243" s="114"/>
      <c r="BA243" s="114"/>
      <c r="BB243" s="40"/>
    </row>
    <row r="244" spans="1:54" x14ac:dyDescent="0.25">
      <c r="A244" s="40"/>
      <c r="B244" s="2" t="s">
        <v>267</v>
      </c>
      <c r="C244" s="2" t="s">
        <v>294</v>
      </c>
      <c r="D244" s="41" t="s">
        <v>83</v>
      </c>
      <c r="F244" s="104">
        <v>0</v>
      </c>
      <c r="G244" s="109">
        <f t="shared" si="121"/>
        <v>0</v>
      </c>
      <c r="H244" s="114">
        <f>'DADOS BASE PROPOSTA'!$I$23*G244</f>
        <v>0</v>
      </c>
      <c r="I244" s="114">
        <f>IF(D244="P",IF(H244&lt;'DADOS BASE PROPOSTA'!$I$32,IF('DADOS BASE PROPOSTA'!$I$32-H244&gt;'DADOS BASE PROPOSTA'!$I$33,'DADOS BASE PROPOSTA'!$I$33,'DADOS BASE PROPOSTA'!$I$32-H244),0),0)</f>
        <v>0</v>
      </c>
      <c r="J244" s="114">
        <f t="shared" si="122"/>
        <v>0</v>
      </c>
      <c r="L244" s="104">
        <v>114.8450465175144</v>
      </c>
      <c r="M244" s="114">
        <f>IF(D244="E",'DADOS BASE PROPOSTA'!$I$42,IF(D244="EA",'DADOS BASE PROPOSTA'!$I$43,IF(D244="EC",'DADOS BASE PROPOSTA'!$I$45,IF(D244="ECA",'DADOS BASE PROPOSTA'!$I$44,0))))</f>
        <v>2087467.4094275283</v>
      </c>
      <c r="N244" s="114">
        <f>IF(OR(D244="E",D244="EA",D244="EC",D244="ECA",D244="ECR"),L244*'DADOS BASE PROPOSTA'!$I$47,0)</f>
        <v>79728.40662671582</v>
      </c>
      <c r="O244" s="114">
        <f t="shared" si="123"/>
        <v>2167195.8160542441</v>
      </c>
      <c r="R244" s="114"/>
      <c r="T244" s="104">
        <v>0</v>
      </c>
      <c r="U244" s="104"/>
      <c r="V244" s="104">
        <f t="shared" si="125"/>
        <v>0</v>
      </c>
      <c r="W244" s="109">
        <f t="shared" si="126"/>
        <v>0</v>
      </c>
      <c r="X244" s="114">
        <f>'DADOS BASE PROPOSTA'!$I$78*W244</f>
        <v>0</v>
      </c>
      <c r="Y244" s="114"/>
      <c r="Z244" s="114">
        <f t="shared" si="124"/>
        <v>0</v>
      </c>
      <c r="AB244" s="119">
        <v>186.5</v>
      </c>
      <c r="AD244" s="42">
        <v>0.61799999999999999</v>
      </c>
      <c r="AE244" s="42">
        <f t="shared" si="127"/>
        <v>115.25700000000001</v>
      </c>
      <c r="AF244" s="123">
        <f t="shared" si="128"/>
        <v>-0.19105218651163008</v>
      </c>
      <c r="AH244" s="42">
        <f t="shared" si="129"/>
        <v>757.92539622880804</v>
      </c>
      <c r="AI244" s="114">
        <f t="shared" si="130"/>
        <v>141353.0863966727</v>
      </c>
      <c r="AK244" s="119">
        <v>0</v>
      </c>
      <c r="AL244" s="114">
        <f>IF($AK$11&gt;0,(AK244/$AK$11)*'DADOS BASE PROPOSTA'!$I$67,0)</f>
        <v>0</v>
      </c>
      <c r="AN244" s="114">
        <v>0</v>
      </c>
      <c r="AO244" s="114">
        <f>(AN244/$AN$11)*'DADOS BASE PROPOSTA'!$I$69</f>
        <v>0</v>
      </c>
      <c r="AQ244" s="114"/>
      <c r="AR244" s="114"/>
      <c r="AS244" s="114"/>
      <c r="AU244" s="114"/>
      <c r="AV244" s="114"/>
      <c r="AW244" s="114"/>
      <c r="AY244" s="114"/>
      <c r="AZ244" s="114"/>
      <c r="BA244" s="114"/>
      <c r="BB244" s="40"/>
    </row>
    <row r="245" spans="1:54" x14ac:dyDescent="0.25">
      <c r="A245" s="40"/>
      <c r="B245" s="2" t="s">
        <v>267</v>
      </c>
      <c r="C245" s="2" t="s">
        <v>295</v>
      </c>
      <c r="D245" s="41" t="s">
        <v>79</v>
      </c>
      <c r="F245" s="104">
        <v>2702.0722261711239</v>
      </c>
      <c r="G245" s="109">
        <f t="shared" si="121"/>
        <v>2.1867162607567547E-3</v>
      </c>
      <c r="H245" s="114">
        <f>'DADOS BASE PROPOSTA'!$I$23*G245</f>
        <v>5319454.1213609837</v>
      </c>
      <c r="I245" s="114">
        <f>IF(D245="P",IF(H245&lt;'DADOS BASE PROPOSTA'!$I$32,IF('DADOS BASE PROPOSTA'!$I$32-H245&gt;'DADOS BASE PROPOSTA'!$I$33,'DADOS BASE PROPOSTA'!$I$33,'DADOS BASE PROPOSTA'!$I$32-H245),0),0)</f>
        <v>0</v>
      </c>
      <c r="J245" s="114">
        <f t="shared" si="122"/>
        <v>5319454.1213609837</v>
      </c>
      <c r="L245" s="104">
        <v>0</v>
      </c>
      <c r="M245" s="114">
        <f>IF(D245="E",'DADOS BASE PROPOSTA'!$I$42,IF(D245="EA",'DADOS BASE PROPOSTA'!$I$43,IF(D245="EC",'DADOS BASE PROPOSTA'!$I$45,IF(D245="ECA",'DADOS BASE PROPOSTA'!$I$44,0))))</f>
        <v>0</v>
      </c>
      <c r="N245" s="114">
        <f>IF(OR(D245="E",D245="EA",D245="EC",D245="ECA",D245="ECR"),L245*'DADOS BASE PROPOSTA'!$I$47,0)</f>
        <v>0</v>
      </c>
      <c r="O245" s="114">
        <f t="shared" si="123"/>
        <v>0</v>
      </c>
      <c r="R245" s="114"/>
      <c r="T245" s="104">
        <v>641.7257961783439</v>
      </c>
      <c r="U245" s="104"/>
      <c r="V245" s="104">
        <f t="shared" si="125"/>
        <v>641.7257961783439</v>
      </c>
      <c r="W245" s="109">
        <f t="shared" si="126"/>
        <v>3.7584252649720163E-3</v>
      </c>
      <c r="X245" s="114">
        <f>'DADOS BASE PROPOSTA'!$I$78*W245</f>
        <v>306192.52579775959</v>
      </c>
      <c r="Y245" s="114"/>
      <c r="Z245" s="114">
        <f t="shared" si="124"/>
        <v>306192.52579775959</v>
      </c>
      <c r="AB245" s="119">
        <v>1116</v>
      </c>
      <c r="AD245" s="42">
        <v>0.59499999999999997</v>
      </c>
      <c r="AE245" s="42">
        <f t="shared" si="127"/>
        <v>664.02</v>
      </c>
      <c r="AF245" s="123">
        <f t="shared" si="128"/>
        <v>-0.23130218651163012</v>
      </c>
      <c r="AH245" s="42">
        <f t="shared" si="129"/>
        <v>783.53846133518039</v>
      </c>
      <c r="AI245" s="114">
        <f t="shared" si="130"/>
        <v>874428.92285006132</v>
      </c>
      <c r="AK245" s="119">
        <v>0</v>
      </c>
      <c r="AL245" s="114">
        <f>IF($AK$11&gt;0,(AK245/$AK$11)*'DADOS BASE PROPOSTA'!$I$67,0)</f>
        <v>0</v>
      </c>
      <c r="AN245" s="114">
        <v>149.25</v>
      </c>
      <c r="AO245" s="114">
        <f>(AN245/$AN$11)*'DADOS BASE PROPOSTA'!$I$69</f>
        <v>88783.214651774048</v>
      </c>
      <c r="AQ245" s="114"/>
      <c r="AR245" s="114"/>
      <c r="AS245" s="114"/>
      <c r="AU245" s="114"/>
      <c r="AV245" s="114"/>
      <c r="AW245" s="114"/>
      <c r="AY245" s="114"/>
      <c r="AZ245" s="114"/>
      <c r="BA245" s="114"/>
      <c r="BB245" s="40"/>
    </row>
    <row r="246" spans="1:54" x14ac:dyDescent="0.25">
      <c r="A246" s="40"/>
      <c r="F246" s="104"/>
      <c r="G246" s="109"/>
      <c r="H246" s="114"/>
      <c r="I246" s="114"/>
      <c r="J246" s="114"/>
      <c r="L246" s="104"/>
      <c r="M246" s="114"/>
      <c r="N246" s="114"/>
      <c r="O246" s="114"/>
      <c r="R246" s="114"/>
      <c r="T246" s="104"/>
      <c r="U246" s="104"/>
      <c r="V246" s="104"/>
      <c r="W246" s="109"/>
      <c r="X246" s="114"/>
      <c r="Y246" s="114"/>
      <c r="Z246" s="114"/>
      <c r="AB246" s="119"/>
      <c r="AF246" s="123"/>
      <c r="AI246" s="114"/>
      <c r="AK246" s="119"/>
      <c r="AL246" s="114"/>
      <c r="AN246" s="114"/>
      <c r="AO246" s="114"/>
      <c r="AQ246" s="114"/>
      <c r="AR246" s="114"/>
      <c r="AS246" s="114"/>
      <c r="AU246" s="114"/>
      <c r="AV246" s="114"/>
      <c r="AW246" s="114"/>
      <c r="AY246" s="114"/>
      <c r="AZ246" s="114"/>
      <c r="BA246" s="114"/>
      <c r="BB246" s="40"/>
    </row>
    <row r="247" spans="1:54" x14ac:dyDescent="0.25">
      <c r="A247" s="40"/>
      <c r="B247" s="98" t="s">
        <v>296</v>
      </c>
      <c r="C247" s="98" t="s">
        <v>297</v>
      </c>
      <c r="D247" s="98" t="s">
        <v>74</v>
      </c>
      <c r="E247" s="98"/>
      <c r="F247" s="105">
        <f>SUM(F248:F257)</f>
        <v>39423.05686315347</v>
      </c>
      <c r="G247" s="110">
        <f>SUM(G248:G257)</f>
        <v>3.1904047070404375E-2</v>
      </c>
      <c r="H247" s="115">
        <f>SUM(H248:H257)</f>
        <v>77610487.342342824</v>
      </c>
      <c r="I247" s="115">
        <f>SUM(I248:I257)</f>
        <v>898532.21612102911</v>
      </c>
      <c r="J247" s="115">
        <f>SUM(J248:J257)</f>
        <v>78509019.558463871</v>
      </c>
      <c r="K247" s="99"/>
      <c r="L247" s="105">
        <f>SUM(L248:L257)</f>
        <v>0</v>
      </c>
      <c r="M247" s="115">
        <f>SUM(M248:M257)</f>
        <v>0</v>
      </c>
      <c r="N247" s="115">
        <f>SUM(N248:N257)</f>
        <v>0</v>
      </c>
      <c r="O247" s="115">
        <f>SUM(O248:O257)</f>
        <v>0</v>
      </c>
      <c r="P247" s="99"/>
      <c r="Q247" s="100"/>
      <c r="R247" s="115">
        <f>SUM(R248:R257)</f>
        <v>5845209.1020362414</v>
      </c>
      <c r="S247" s="99"/>
      <c r="T247" s="105">
        <f t="shared" ref="T247:Z247" si="131">SUM(T248:T257)</f>
        <v>370.15199999999999</v>
      </c>
      <c r="U247" s="105">
        <f t="shared" si="131"/>
        <v>84.751199999999997</v>
      </c>
      <c r="V247" s="105">
        <f t="shared" si="131"/>
        <v>641.35583999999994</v>
      </c>
      <c r="W247" s="110">
        <f t="shared" si="131"/>
        <v>3.7562585254457249E-3</v>
      </c>
      <c r="X247" s="115">
        <f t="shared" si="131"/>
        <v>306016.00520694617</v>
      </c>
      <c r="Y247" s="115">
        <f t="shared" si="131"/>
        <v>220781.30714634148</v>
      </c>
      <c r="Z247" s="115">
        <f t="shared" si="131"/>
        <v>526797.31235328759</v>
      </c>
      <c r="AA247" s="99"/>
      <c r="AB247" s="120">
        <f>SUM(AB248:AB257)</f>
        <v>17609</v>
      </c>
      <c r="AC247" s="99"/>
      <c r="AD247" s="99"/>
      <c r="AE247" s="99"/>
      <c r="AF247" s="124"/>
      <c r="AG247" s="99"/>
      <c r="AH247" s="99"/>
      <c r="AI247" s="115">
        <f>SUM(AI248:AI257)</f>
        <v>10123708.642883917</v>
      </c>
      <c r="AJ247" s="99"/>
      <c r="AK247" s="120">
        <f>SUM(AK248:AK257)</f>
        <v>0</v>
      </c>
      <c r="AL247" s="115">
        <f>SUM(AL248:AL257)</f>
        <v>0</v>
      </c>
      <c r="AM247" s="99"/>
      <c r="AN247" s="115">
        <f>SUM(AN248:AN257)</f>
        <v>97.5</v>
      </c>
      <c r="AO247" s="115">
        <f>SUM(AO248:AO257)</f>
        <v>57999.08494839511</v>
      </c>
      <c r="AP247" s="99"/>
      <c r="AQ247" s="115"/>
      <c r="AR247" s="115"/>
      <c r="AS247" s="115">
        <f>SUM(AS248:AS257)</f>
        <v>593301.35881652217</v>
      </c>
      <c r="AT247" s="98"/>
      <c r="AU247" s="115"/>
      <c r="AV247" s="115"/>
      <c r="AW247" s="115">
        <f>SUM(AW248:AW257)</f>
        <v>593301.35881652217</v>
      </c>
      <c r="AX247" s="98"/>
      <c r="AY247" s="115"/>
      <c r="AZ247" s="115"/>
      <c r="BA247" s="115">
        <f>SUM(BA248:BA257)</f>
        <v>593301.35881652217</v>
      </c>
      <c r="BB247" s="40"/>
    </row>
    <row r="248" spans="1:54" x14ac:dyDescent="0.25">
      <c r="A248" s="40"/>
      <c r="B248" s="2" t="s">
        <v>296</v>
      </c>
      <c r="C248" s="2" t="s">
        <v>34</v>
      </c>
      <c r="D248" s="41" t="s">
        <v>75</v>
      </c>
      <c r="F248" s="104">
        <v>0</v>
      </c>
      <c r="G248" s="109">
        <f t="shared" ref="G248:G257" si="132">F248/$F$11</f>
        <v>0</v>
      </c>
      <c r="H248" s="114">
        <f>'DADOS BASE PROPOSTA'!$I$23*G248</f>
        <v>0</v>
      </c>
      <c r="I248" s="114">
        <f>IF(D248="P",IF(H248&lt;'DADOS BASE PROPOSTA'!$I$32,IF('DADOS BASE PROPOSTA'!$I$32-H248&gt;'DADOS BASE PROPOSTA'!$I$33,'DADOS BASE PROPOSTA'!$I$33,'DADOS BASE PROPOSTA'!$I$32-H248),0),0)</f>
        <v>0</v>
      </c>
      <c r="J248" s="114">
        <f t="shared" ref="J248:J257" si="133">H248+I248</f>
        <v>0</v>
      </c>
      <c r="L248" s="104"/>
      <c r="M248" s="114">
        <f>IF(D248="E",'DADOS BASE PROPOSTA'!$I$42,IF(D248="EA",'DADOS BASE PROPOSTA'!$I$43,IF(D248="EC",'DADOS BASE PROPOSTA'!$I$45,IF(D248="ECA",'DADOS BASE PROPOSTA'!$I$44,0))))</f>
        <v>0</v>
      </c>
      <c r="N248" s="114">
        <f>IF(OR(D248="E",D248="EA",D248="EC",D248="ECA"),L248*'DADOS BASE PROPOSTA'!$I$47,0)</f>
        <v>0</v>
      </c>
      <c r="O248" s="114">
        <f t="shared" ref="O248:O257" si="134">M248+N248</f>
        <v>0</v>
      </c>
      <c r="Q248" s="68">
        <v>9</v>
      </c>
      <c r="R248" s="114">
        <f>IF(D248="R",('DADOS BASE PROPOSTA'!$I$53+('DADOS BASE PROPOSTA'!$I$54*Q248)),0)</f>
        <v>5845209.1020362414</v>
      </c>
      <c r="T248" s="104"/>
      <c r="U248" s="104"/>
      <c r="V248" s="104"/>
      <c r="W248" s="109"/>
      <c r="X248" s="114"/>
      <c r="Y248" s="114">
        <f>'DADOS BASE PROPOSTA'!$I$77/41</f>
        <v>220781.30714634148</v>
      </c>
      <c r="Z248" s="114">
        <f t="shared" ref="Z248:Z257" si="135">X248+Y248</f>
        <v>220781.30714634148</v>
      </c>
      <c r="AB248" s="119"/>
      <c r="AF248" s="123"/>
      <c r="AI248" s="114"/>
      <c r="AK248" s="119"/>
      <c r="AL248" s="114"/>
      <c r="AN248" s="114"/>
      <c r="AO248" s="114"/>
      <c r="AQ248" s="114">
        <f>'DADOS BASE PROPOSTA'!$I$85/41</f>
        <v>368759.61378749995</v>
      </c>
      <c r="AR248" s="114">
        <f>'DADOS BASE PROPOSTA'!$I$86*(Q248/$Q$11)</f>
        <v>224541.74502902225</v>
      </c>
      <c r="AS248" s="114">
        <f>AQ248+AR248</f>
        <v>593301.35881652217</v>
      </c>
      <c r="AU248" s="114">
        <f>'DADOS BASE PROPOSTA'!$I$89/41</f>
        <v>368759.61378749995</v>
      </c>
      <c r="AV248" s="114">
        <f>'DADOS BASE PROPOSTA'!$I$90*(Q248/$Q$11)</f>
        <v>224541.74502902225</v>
      </c>
      <c r="AW248" s="114">
        <f>AU248+AV248</f>
        <v>593301.35881652217</v>
      </c>
      <c r="AY248" s="114">
        <f>'DADOS BASE PROPOSTA'!$I$93/41</f>
        <v>368759.61378749995</v>
      </c>
      <c r="AZ248" s="114">
        <f>'DADOS BASE PROPOSTA'!$I$94*(Q248/$Q$11)</f>
        <v>224541.74502902225</v>
      </c>
      <c r="BA248" s="114">
        <f>AY248+AZ248</f>
        <v>593301.35881652217</v>
      </c>
      <c r="BB248" s="40"/>
    </row>
    <row r="249" spans="1:54" x14ac:dyDescent="0.25">
      <c r="A249" s="40"/>
      <c r="B249" s="2" t="s">
        <v>296</v>
      </c>
      <c r="C249" s="2" t="s">
        <v>298</v>
      </c>
      <c r="D249" s="41" t="s">
        <v>79</v>
      </c>
      <c r="F249" s="104">
        <v>3614.872884635603</v>
      </c>
      <c r="G249" s="109">
        <f t="shared" si="132"/>
        <v>2.9254219190885311E-3</v>
      </c>
      <c r="H249" s="114">
        <f>'DADOS BASE PROPOSTA'!$I$23*G249</f>
        <v>7116445.7700743675</v>
      </c>
      <c r="I249" s="114">
        <f>IF(D249="P",IF(H249&lt;'DADOS BASE PROPOSTA'!$I$32,IF('DADOS BASE PROPOSTA'!$I$32-H249&gt;'DADOS BASE PROPOSTA'!$I$33,'DADOS BASE PROPOSTA'!$I$33,'DADOS BASE PROPOSTA'!$I$32-H249),0),0)</f>
        <v>0</v>
      </c>
      <c r="J249" s="114">
        <f t="shared" si="133"/>
        <v>7116445.7700743675</v>
      </c>
      <c r="L249" s="104">
        <v>0</v>
      </c>
      <c r="M249" s="114">
        <f>IF(D249="E",'DADOS BASE PROPOSTA'!$I$42,IF(D249="EA",'DADOS BASE PROPOSTA'!$I$43,IF(D249="EC",'DADOS BASE PROPOSTA'!$I$45,IF(D249="ECA",'DADOS BASE PROPOSTA'!$I$44,0))))</f>
        <v>0</v>
      </c>
      <c r="N249" s="114">
        <f>IF(OR(D249="E",D249="EA",D249="EC",D249="ECA",D249="ECR"),L249*'DADOS BASE PROPOSTA'!$I$47,0)</f>
        <v>0</v>
      </c>
      <c r="O249" s="114">
        <f t="shared" si="134"/>
        <v>0</v>
      </c>
      <c r="R249" s="114"/>
      <c r="T249" s="104">
        <v>0</v>
      </c>
      <c r="U249" s="104"/>
      <c r="V249" s="104">
        <f t="shared" ref="V249:V257" si="136">T249+U249*3.2</f>
        <v>0</v>
      </c>
      <c r="W249" s="109">
        <f t="shared" ref="W249:W257" si="137">V249/$V$11</f>
        <v>0</v>
      </c>
      <c r="X249" s="114">
        <f>'DADOS BASE PROPOSTA'!$I$78*W249</f>
        <v>0</v>
      </c>
      <c r="Y249" s="114"/>
      <c r="Z249" s="114">
        <f t="shared" si="135"/>
        <v>0</v>
      </c>
      <c r="AB249" s="119">
        <v>1530</v>
      </c>
      <c r="AD249" s="42">
        <v>0.77200000000000002</v>
      </c>
      <c r="AE249" s="42">
        <f t="shared" ref="AE249:AE257" si="138">AB249*AD249</f>
        <v>1181.1600000000001</v>
      </c>
      <c r="AF249" s="123">
        <f t="shared" ref="AF249:AF257" si="139">(AD249-$AE$12)*$AF$12</f>
        <v>7.8447813488369961E-2</v>
      </c>
      <c r="AH249" s="42">
        <f t="shared" ref="AH249:AH257" si="140">$AH$11-(AF249*$AH$11)</f>
        <v>586.42922116874968</v>
      </c>
      <c r="AI249" s="114">
        <f t="shared" ref="AI249:AI257" si="141">AB249*AH249</f>
        <v>897236.70838818699</v>
      </c>
      <c r="AK249" s="119">
        <v>0</v>
      </c>
      <c r="AL249" s="114">
        <f>IF($AK$11&gt;0,(AK249/$AK$11)*'DADOS BASE PROPOSTA'!$I$67,0)</f>
        <v>0</v>
      </c>
      <c r="AN249" s="114">
        <v>0</v>
      </c>
      <c r="AO249" s="114">
        <f>(AN249/$AN$11)*'DADOS BASE PROPOSTA'!$I$69</f>
        <v>0</v>
      </c>
      <c r="AQ249" s="114"/>
      <c r="AR249" s="114"/>
      <c r="AS249" s="114"/>
      <c r="AU249" s="114"/>
      <c r="AV249" s="114"/>
      <c r="AW249" s="114"/>
      <c r="AY249" s="114"/>
      <c r="AZ249" s="114"/>
      <c r="BA249" s="114"/>
      <c r="BB249" s="40"/>
    </row>
    <row r="250" spans="1:54" x14ac:dyDescent="0.25">
      <c r="A250" s="40"/>
      <c r="B250" s="2" t="s">
        <v>296</v>
      </c>
      <c r="C250" s="2" t="s">
        <v>299</v>
      </c>
      <c r="D250" s="41" t="s">
        <v>79</v>
      </c>
      <c r="F250" s="104">
        <v>20462.314173010989</v>
      </c>
      <c r="G250" s="109">
        <f t="shared" si="132"/>
        <v>1.6559614765827797E-2</v>
      </c>
      <c r="H250" s="114">
        <f>'DADOS BASE PROPOSTA'!$I$23*G250</f>
        <v>40283283.476269722</v>
      </c>
      <c r="I250" s="114">
        <f>IF(D250="P",IF(H250&lt;'DADOS BASE PROPOSTA'!$I$32,IF('DADOS BASE PROPOSTA'!$I$32-H250&gt;'DADOS BASE PROPOSTA'!$I$33,'DADOS BASE PROPOSTA'!$I$33,'DADOS BASE PROPOSTA'!$I$32-H250),0),0)</f>
        <v>0</v>
      </c>
      <c r="J250" s="114">
        <f t="shared" si="133"/>
        <v>40283283.476269722</v>
      </c>
      <c r="L250" s="104">
        <v>0</v>
      </c>
      <c r="M250" s="114">
        <f>IF(D250="E",'DADOS BASE PROPOSTA'!$I$42,IF(D250="EA",'DADOS BASE PROPOSTA'!$I$43,IF(D250="EC",'DADOS BASE PROPOSTA'!$I$45,IF(D250="ECA",'DADOS BASE PROPOSTA'!$I$44,0))))</f>
        <v>0</v>
      </c>
      <c r="N250" s="114">
        <f>IF(OR(D250="E",D250="EA",D250="EC",D250="ECA",D250="ECR"),L250*'DADOS BASE PROPOSTA'!$I$47,0)</f>
        <v>0</v>
      </c>
      <c r="O250" s="114">
        <f t="shared" si="134"/>
        <v>0</v>
      </c>
      <c r="R250" s="114"/>
      <c r="T250" s="104">
        <v>370.15199999999999</v>
      </c>
      <c r="U250" s="104">
        <v>84.751199999999997</v>
      </c>
      <c r="V250" s="104">
        <f t="shared" si="136"/>
        <v>641.35583999999994</v>
      </c>
      <c r="W250" s="109">
        <f t="shared" si="137"/>
        <v>3.7562585254457249E-3</v>
      </c>
      <c r="X250" s="114">
        <f>'DADOS BASE PROPOSTA'!$I$78*W250</f>
        <v>306016.00520694617</v>
      </c>
      <c r="Y250" s="114"/>
      <c r="Z250" s="114">
        <f t="shared" si="135"/>
        <v>306016.00520694617</v>
      </c>
      <c r="AB250" s="119">
        <v>9922.5</v>
      </c>
      <c r="AD250" s="42">
        <v>0.81</v>
      </c>
      <c r="AE250" s="42">
        <f t="shared" si="138"/>
        <v>8037.2250000000004</v>
      </c>
      <c r="AF250" s="123">
        <f t="shared" si="139"/>
        <v>0.14494781348837002</v>
      </c>
      <c r="AH250" s="42">
        <f t="shared" si="140"/>
        <v>544.11198316691707</v>
      </c>
      <c r="AI250" s="114">
        <f t="shared" si="141"/>
        <v>5398951.1529737348</v>
      </c>
      <c r="AK250" s="119">
        <v>0</v>
      </c>
      <c r="AL250" s="114">
        <f>IF($AK$11&gt;0,(AK250/$AK$11)*'DADOS BASE PROPOSTA'!$I$67,0)</f>
        <v>0</v>
      </c>
      <c r="AN250" s="114">
        <v>97.5</v>
      </c>
      <c r="AO250" s="114">
        <f>(AN250/$AN$11)*'DADOS BASE PROPOSTA'!$I$69</f>
        <v>57999.08494839511</v>
      </c>
      <c r="AQ250" s="114"/>
      <c r="AR250" s="114"/>
      <c r="AS250" s="114"/>
      <c r="AU250" s="114"/>
      <c r="AV250" s="114"/>
      <c r="AW250" s="114"/>
      <c r="AY250" s="114"/>
      <c r="AZ250" s="114"/>
      <c r="BA250" s="114"/>
      <c r="BB250" s="40"/>
    </row>
    <row r="251" spans="1:54" x14ac:dyDescent="0.25">
      <c r="A251" s="40"/>
      <c r="B251" s="2" t="s">
        <v>296</v>
      </c>
      <c r="C251" s="2" t="s">
        <v>300</v>
      </c>
      <c r="D251" s="41" t="s">
        <v>79</v>
      </c>
      <c r="F251" s="104">
        <v>1210.9788513380231</v>
      </c>
      <c r="G251" s="109">
        <f t="shared" si="132"/>
        <v>9.8001345782149649E-4</v>
      </c>
      <c r="H251" s="114">
        <f>'DADOS BASE PROPOSTA'!$I$23*G251</f>
        <v>2384002.3146824194</v>
      </c>
      <c r="I251" s="114">
        <f>IF(D251="P",IF(H251&lt;'DADOS BASE PROPOSTA'!$I$32,IF('DADOS BASE PROPOSTA'!$I$32-H251&gt;'DADOS BASE PROPOSTA'!$I$33,'DADOS BASE PROPOSTA'!$I$33,'DADOS BASE PROPOSTA'!$I$32-H251),0),0)</f>
        <v>898532.21612102911</v>
      </c>
      <c r="J251" s="114">
        <f t="shared" si="133"/>
        <v>3282534.5308034485</v>
      </c>
      <c r="L251" s="104">
        <v>0</v>
      </c>
      <c r="M251" s="114">
        <f>IF(D251="E",'DADOS BASE PROPOSTA'!$I$42,IF(D251="EA",'DADOS BASE PROPOSTA'!$I$43,IF(D251="EC",'DADOS BASE PROPOSTA'!$I$45,IF(D251="ECA",'DADOS BASE PROPOSTA'!$I$44,0))))</f>
        <v>0</v>
      </c>
      <c r="N251" s="114">
        <f>IF(OR(D251="E",D251="EA",D251="EC",D251="ECA",D251="ECR"),L251*'DADOS BASE PROPOSTA'!$I$47,0)</f>
        <v>0</v>
      </c>
      <c r="O251" s="114">
        <f t="shared" si="134"/>
        <v>0</v>
      </c>
      <c r="R251" s="114"/>
      <c r="T251" s="104">
        <v>0</v>
      </c>
      <c r="U251" s="104"/>
      <c r="V251" s="104">
        <f t="shared" si="136"/>
        <v>0</v>
      </c>
      <c r="W251" s="109">
        <f t="shared" si="137"/>
        <v>0</v>
      </c>
      <c r="X251" s="114">
        <f>'DADOS BASE PROPOSTA'!$I$78*W251</f>
        <v>0</v>
      </c>
      <c r="Y251" s="114"/>
      <c r="Z251" s="114">
        <f t="shared" si="135"/>
        <v>0</v>
      </c>
      <c r="AB251" s="119">
        <v>427</v>
      </c>
      <c r="AD251" s="42">
        <v>0.75600000000000001</v>
      </c>
      <c r="AE251" s="42">
        <f t="shared" si="138"/>
        <v>322.81200000000001</v>
      </c>
      <c r="AF251" s="123">
        <f t="shared" si="139"/>
        <v>5.0447813488369936E-2</v>
      </c>
      <c r="AH251" s="42">
        <f t="shared" si="140"/>
        <v>604.24700559057396</v>
      </c>
      <c r="AI251" s="114">
        <f t="shared" si="141"/>
        <v>258013.47138717509</v>
      </c>
      <c r="AK251" s="119">
        <v>0</v>
      </c>
      <c r="AL251" s="114">
        <f>IF($AK$11&gt;0,(AK251/$AK$11)*'DADOS BASE PROPOSTA'!$I$67,0)</f>
        <v>0</v>
      </c>
      <c r="AN251" s="114">
        <v>0</v>
      </c>
      <c r="AO251" s="114">
        <f>(AN251/$AN$11)*'DADOS BASE PROPOSTA'!$I$69</f>
        <v>0</v>
      </c>
      <c r="AQ251" s="114"/>
      <c r="AR251" s="114"/>
      <c r="AS251" s="114"/>
      <c r="AU251" s="114"/>
      <c r="AV251" s="114"/>
      <c r="AW251" s="114"/>
      <c r="AY251" s="114"/>
      <c r="AZ251" s="114"/>
      <c r="BA251" s="114"/>
      <c r="BB251" s="40"/>
    </row>
    <row r="252" spans="1:54" x14ac:dyDescent="0.25">
      <c r="A252" s="40"/>
      <c r="B252" s="2" t="s">
        <v>296</v>
      </c>
      <c r="C252" s="2" t="s">
        <v>301</v>
      </c>
      <c r="D252" s="41" t="s">
        <v>79</v>
      </c>
      <c r="F252" s="104">
        <v>2064.1592508782251</v>
      </c>
      <c r="G252" s="109">
        <f t="shared" si="132"/>
        <v>1.6704700026034902E-3</v>
      </c>
      <c r="H252" s="114">
        <f>'DADOS BASE PROPOSTA'!$I$23*G252</f>
        <v>4063622.1074625677</v>
      </c>
      <c r="I252" s="114">
        <f>IF(D252="P",IF(H252&lt;'DADOS BASE PROPOSTA'!$I$32,IF('DADOS BASE PROPOSTA'!$I$32-H252&gt;'DADOS BASE PROPOSTA'!$I$33,'DADOS BASE PROPOSTA'!$I$33,'DADOS BASE PROPOSTA'!$I$32-H252),0),0)</f>
        <v>0</v>
      </c>
      <c r="J252" s="114">
        <f t="shared" si="133"/>
        <v>4063622.1074625677</v>
      </c>
      <c r="L252" s="104">
        <v>0</v>
      </c>
      <c r="M252" s="114">
        <f>IF(D252="E",'DADOS BASE PROPOSTA'!$I$42,IF(D252="EA",'DADOS BASE PROPOSTA'!$I$43,IF(D252="EC",'DADOS BASE PROPOSTA'!$I$45,IF(D252="ECA",'DADOS BASE PROPOSTA'!$I$44,0))))</f>
        <v>0</v>
      </c>
      <c r="N252" s="114">
        <f>IF(OR(D252="E",D252="EA",D252="EC",D252="ECA",D252="ECR"),L252*'DADOS BASE PROPOSTA'!$I$47,0)</f>
        <v>0</v>
      </c>
      <c r="O252" s="114">
        <f t="shared" si="134"/>
        <v>0</v>
      </c>
      <c r="R252" s="114"/>
      <c r="T252" s="104">
        <v>0</v>
      </c>
      <c r="U252" s="104"/>
      <c r="V252" s="104">
        <f t="shared" si="136"/>
        <v>0</v>
      </c>
      <c r="W252" s="109">
        <f t="shared" si="137"/>
        <v>0</v>
      </c>
      <c r="X252" s="114">
        <f>'DADOS BASE PROPOSTA'!$I$78*W252</f>
        <v>0</v>
      </c>
      <c r="Y252" s="114"/>
      <c r="Z252" s="114">
        <f t="shared" si="135"/>
        <v>0</v>
      </c>
      <c r="AB252" s="119">
        <v>791</v>
      </c>
      <c r="AD252" s="42">
        <v>0.71299999999999997</v>
      </c>
      <c r="AE252" s="42">
        <f t="shared" si="138"/>
        <v>563.98299999999995</v>
      </c>
      <c r="AF252" s="123">
        <f t="shared" si="139"/>
        <v>-2.4802186511630131E-2</v>
      </c>
      <c r="AH252" s="42">
        <f t="shared" si="140"/>
        <v>652.13230122422658</v>
      </c>
      <c r="AI252" s="114">
        <f t="shared" si="141"/>
        <v>515836.65026836324</v>
      </c>
      <c r="AK252" s="119">
        <v>0</v>
      </c>
      <c r="AL252" s="114">
        <f>IF($AK$11&gt;0,(AK252/$AK$11)*'DADOS BASE PROPOSTA'!$I$67,0)</f>
        <v>0</v>
      </c>
      <c r="AN252" s="114">
        <v>0</v>
      </c>
      <c r="AO252" s="114">
        <f>(AN252/$AN$11)*'DADOS BASE PROPOSTA'!$I$69</f>
        <v>0</v>
      </c>
      <c r="AQ252" s="114"/>
      <c r="AR252" s="114"/>
      <c r="AS252" s="114"/>
      <c r="AU252" s="114"/>
      <c r="AV252" s="114"/>
      <c r="AW252" s="114"/>
      <c r="AY252" s="114"/>
      <c r="AZ252" s="114"/>
      <c r="BA252" s="114"/>
      <c r="BB252" s="40"/>
    </row>
    <row r="253" spans="1:54" x14ac:dyDescent="0.25">
      <c r="A253" s="40"/>
      <c r="B253" s="2" t="s">
        <v>296</v>
      </c>
      <c r="C253" s="2" t="s">
        <v>302</v>
      </c>
      <c r="D253" s="41" t="s">
        <v>79</v>
      </c>
      <c r="F253" s="104">
        <v>2377.3646572271168</v>
      </c>
      <c r="G253" s="109">
        <f t="shared" si="132"/>
        <v>1.9239389322592121E-3</v>
      </c>
      <c r="H253" s="114">
        <f>'DADOS BASE PROPOSTA'!$I$23*G253</f>
        <v>4680216.2064278703</v>
      </c>
      <c r="I253" s="114">
        <f>IF(D253="P",IF(H253&lt;'DADOS BASE PROPOSTA'!$I$32,IF('DADOS BASE PROPOSTA'!$I$32-H253&gt;'DADOS BASE PROPOSTA'!$I$33,'DADOS BASE PROPOSTA'!$I$33,'DADOS BASE PROPOSTA'!$I$32-H253),0),0)</f>
        <v>0</v>
      </c>
      <c r="J253" s="114">
        <f t="shared" si="133"/>
        <v>4680216.2064278703</v>
      </c>
      <c r="L253" s="104">
        <v>0</v>
      </c>
      <c r="M253" s="114">
        <f>IF(D253="E",'DADOS BASE PROPOSTA'!$I$42,IF(D253="EA",'DADOS BASE PROPOSTA'!$I$43,IF(D253="EC",'DADOS BASE PROPOSTA'!$I$45,IF(D253="ECA",'DADOS BASE PROPOSTA'!$I$44,0))))</f>
        <v>0</v>
      </c>
      <c r="N253" s="114">
        <f>IF(OR(D253="E",D253="EA",D253="EC",D253="ECA",D253="ECR"),L253*'DADOS BASE PROPOSTA'!$I$47,0)</f>
        <v>0</v>
      </c>
      <c r="O253" s="114">
        <f t="shared" si="134"/>
        <v>0</v>
      </c>
      <c r="R253" s="114"/>
      <c r="T253" s="104">
        <v>0</v>
      </c>
      <c r="U253" s="104"/>
      <c r="V253" s="104">
        <f t="shared" si="136"/>
        <v>0</v>
      </c>
      <c r="W253" s="109">
        <f t="shared" si="137"/>
        <v>0</v>
      </c>
      <c r="X253" s="114">
        <f>'DADOS BASE PROPOSTA'!$I$78*W253</f>
        <v>0</v>
      </c>
      <c r="Y253" s="114"/>
      <c r="Z253" s="114">
        <f t="shared" si="135"/>
        <v>0</v>
      </c>
      <c r="AB253" s="119">
        <v>982</v>
      </c>
      <c r="AD253" s="42">
        <v>0.76400000000000001</v>
      </c>
      <c r="AE253" s="42">
        <f t="shared" si="138"/>
        <v>750.24800000000005</v>
      </c>
      <c r="AF253" s="123">
        <f t="shared" si="139"/>
        <v>6.4447813488369948E-2</v>
      </c>
      <c r="AH253" s="42">
        <f t="shared" si="140"/>
        <v>595.33811337966176</v>
      </c>
      <c r="AI253" s="114">
        <f t="shared" si="141"/>
        <v>584622.02733882784</v>
      </c>
      <c r="AK253" s="119">
        <v>0</v>
      </c>
      <c r="AL253" s="114">
        <f>IF($AK$11&gt;0,(AK253/$AK$11)*'DADOS BASE PROPOSTA'!$I$67,0)</f>
        <v>0</v>
      </c>
      <c r="AN253" s="114">
        <v>0</v>
      </c>
      <c r="AO253" s="114">
        <f>(AN253/$AN$11)*'DADOS BASE PROPOSTA'!$I$69</f>
        <v>0</v>
      </c>
      <c r="AQ253" s="114"/>
      <c r="AR253" s="114"/>
      <c r="AS253" s="114"/>
      <c r="AU253" s="114"/>
      <c r="AV253" s="114"/>
      <c r="AW253" s="114"/>
      <c r="AY253" s="114"/>
      <c r="AZ253" s="114"/>
      <c r="BA253" s="114"/>
      <c r="BB253" s="40"/>
    </row>
    <row r="254" spans="1:54" x14ac:dyDescent="0.25">
      <c r="A254" s="40"/>
      <c r="B254" s="2" t="s">
        <v>296</v>
      </c>
      <c r="C254" s="2" t="s">
        <v>303</v>
      </c>
      <c r="D254" s="41" t="s">
        <v>79</v>
      </c>
      <c r="F254" s="104">
        <v>2875.2862879679628</v>
      </c>
      <c r="G254" s="109">
        <f t="shared" si="132"/>
        <v>2.3268938629149305E-3</v>
      </c>
      <c r="H254" s="114">
        <f>'DADOS BASE PROPOSTA'!$I$23*G254</f>
        <v>5660453.2426940622</v>
      </c>
      <c r="I254" s="114">
        <f>IF(D254="P",IF(H254&lt;'DADOS BASE PROPOSTA'!$I$32,IF('DADOS BASE PROPOSTA'!$I$32-H254&gt;'DADOS BASE PROPOSTA'!$I$33,'DADOS BASE PROPOSTA'!$I$33,'DADOS BASE PROPOSTA'!$I$32-H254),0),0)</f>
        <v>0</v>
      </c>
      <c r="J254" s="114">
        <f t="shared" si="133"/>
        <v>5660453.2426940622</v>
      </c>
      <c r="L254" s="104">
        <v>0</v>
      </c>
      <c r="M254" s="114">
        <f>IF(D254="E",'DADOS BASE PROPOSTA'!$I$42,IF(D254="EA",'DADOS BASE PROPOSTA'!$I$43,IF(D254="EC",'DADOS BASE PROPOSTA'!$I$45,IF(D254="ECA",'DADOS BASE PROPOSTA'!$I$44,0))))</f>
        <v>0</v>
      </c>
      <c r="N254" s="114">
        <f>IF(OR(D254="E",D254="EA",D254="EC",D254="ECA",D254="ECR"),L254*'DADOS BASE PROPOSTA'!$I$47,0)</f>
        <v>0</v>
      </c>
      <c r="O254" s="114">
        <f t="shared" si="134"/>
        <v>0</v>
      </c>
      <c r="R254" s="114"/>
      <c r="T254" s="104">
        <v>0</v>
      </c>
      <c r="U254" s="104"/>
      <c r="V254" s="104">
        <f t="shared" si="136"/>
        <v>0</v>
      </c>
      <c r="W254" s="109">
        <f t="shared" si="137"/>
        <v>0</v>
      </c>
      <c r="X254" s="114">
        <f>'DADOS BASE PROPOSTA'!$I$78*W254</f>
        <v>0</v>
      </c>
      <c r="Y254" s="114"/>
      <c r="Z254" s="114">
        <f t="shared" si="135"/>
        <v>0</v>
      </c>
      <c r="AB254" s="119">
        <v>1166</v>
      </c>
      <c r="AD254" s="42">
        <v>0.72599999999999998</v>
      </c>
      <c r="AE254" s="42">
        <f t="shared" si="138"/>
        <v>846.51599999999996</v>
      </c>
      <c r="AF254" s="123">
        <f t="shared" si="139"/>
        <v>-2.0521865116301108E-3</v>
      </c>
      <c r="AH254" s="42">
        <f t="shared" si="140"/>
        <v>637.65535138149437</v>
      </c>
      <c r="AI254" s="114">
        <f t="shared" si="141"/>
        <v>743506.13971082249</v>
      </c>
      <c r="AK254" s="119">
        <v>0</v>
      </c>
      <c r="AL254" s="114">
        <f>IF($AK$11&gt;0,(AK254/$AK$11)*'DADOS BASE PROPOSTA'!$I$67,0)</f>
        <v>0</v>
      </c>
      <c r="AN254" s="114">
        <v>0</v>
      </c>
      <c r="AO254" s="114">
        <f>(AN254/$AN$11)*'DADOS BASE PROPOSTA'!$I$69</f>
        <v>0</v>
      </c>
      <c r="AQ254" s="114"/>
      <c r="AR254" s="114"/>
      <c r="AS254" s="114"/>
      <c r="AU254" s="114"/>
      <c r="AV254" s="114"/>
      <c r="AW254" s="114"/>
      <c r="AY254" s="114"/>
      <c r="AZ254" s="114"/>
      <c r="BA254" s="114"/>
      <c r="BB254" s="40"/>
    </row>
    <row r="255" spans="1:54" x14ac:dyDescent="0.25">
      <c r="A255" s="40"/>
      <c r="B255" s="2" t="s">
        <v>296</v>
      </c>
      <c r="C255" s="2" t="s">
        <v>304</v>
      </c>
      <c r="D255" s="41" t="s">
        <v>79</v>
      </c>
      <c r="F255" s="104">
        <v>1878.605565327196</v>
      </c>
      <c r="G255" s="109">
        <f t="shared" si="132"/>
        <v>1.52030626622819E-3</v>
      </c>
      <c r="H255" s="114">
        <f>'DADOS BASE PROPOSTA'!$I$23*G255</f>
        <v>3698330.4961658563</v>
      </c>
      <c r="I255" s="114">
        <f>IF(D255="P",IF(H255&lt;'DADOS BASE PROPOSTA'!$I$32,IF('DADOS BASE PROPOSTA'!$I$32-H255&gt;'DADOS BASE PROPOSTA'!$I$33,'DADOS BASE PROPOSTA'!$I$33,'DADOS BASE PROPOSTA'!$I$32-H255),0),0)</f>
        <v>0</v>
      </c>
      <c r="J255" s="114">
        <f t="shared" si="133"/>
        <v>3698330.4961658563</v>
      </c>
      <c r="L255" s="104">
        <v>0</v>
      </c>
      <c r="M255" s="114">
        <f>IF(D255="E",'DADOS BASE PROPOSTA'!$I$42,IF(D255="EA",'DADOS BASE PROPOSTA'!$I$43,IF(D255="EC",'DADOS BASE PROPOSTA'!$I$45,IF(D255="ECA",'DADOS BASE PROPOSTA'!$I$44,0))))</f>
        <v>0</v>
      </c>
      <c r="N255" s="114">
        <f>IF(OR(D255="E",D255="EA",D255="EC",D255="ECA",D255="ECR"),L255*'DADOS BASE PROPOSTA'!$I$47,0)</f>
        <v>0</v>
      </c>
      <c r="O255" s="114">
        <f t="shared" si="134"/>
        <v>0</v>
      </c>
      <c r="R255" s="114"/>
      <c r="T255" s="104">
        <v>0</v>
      </c>
      <c r="U255" s="104"/>
      <c r="V255" s="104">
        <f t="shared" si="136"/>
        <v>0</v>
      </c>
      <c r="W255" s="109">
        <f t="shared" si="137"/>
        <v>0</v>
      </c>
      <c r="X255" s="114">
        <f>'DADOS BASE PROPOSTA'!$I$78*W255</f>
        <v>0</v>
      </c>
      <c r="Y255" s="114"/>
      <c r="Z255" s="114">
        <f t="shared" si="135"/>
        <v>0</v>
      </c>
      <c r="AB255" s="119">
        <v>796.5</v>
      </c>
      <c r="AD255" s="42">
        <v>0.66700000000000004</v>
      </c>
      <c r="AE255" s="42">
        <f t="shared" si="138"/>
        <v>531.26549999999997</v>
      </c>
      <c r="AF255" s="123">
        <f t="shared" si="139"/>
        <v>-0.10530218651163001</v>
      </c>
      <c r="AH255" s="42">
        <f t="shared" si="140"/>
        <v>703.35843143697116</v>
      </c>
      <c r="AI255" s="114">
        <f t="shared" si="141"/>
        <v>560224.99063954758</v>
      </c>
      <c r="AK255" s="119">
        <v>0</v>
      </c>
      <c r="AL255" s="114">
        <f>IF($AK$11&gt;0,(AK255/$AK$11)*'DADOS BASE PROPOSTA'!$I$67,0)</f>
        <v>0</v>
      </c>
      <c r="AN255" s="114">
        <v>0</v>
      </c>
      <c r="AO255" s="114">
        <f>(AN255/$AN$11)*'DADOS BASE PROPOSTA'!$I$69</f>
        <v>0</v>
      </c>
      <c r="AQ255" s="114"/>
      <c r="AR255" s="114"/>
      <c r="AS255" s="114"/>
      <c r="AU255" s="114"/>
      <c r="AV255" s="114"/>
      <c r="AW255" s="114"/>
      <c r="AY255" s="114"/>
      <c r="AZ255" s="114"/>
      <c r="BA255" s="114"/>
      <c r="BB255" s="40"/>
    </row>
    <row r="256" spans="1:54" x14ac:dyDescent="0.25">
      <c r="A256" s="40"/>
      <c r="B256" s="2" t="s">
        <v>296</v>
      </c>
      <c r="C256" s="2" t="s">
        <v>305</v>
      </c>
      <c r="D256" s="41" t="s">
        <v>79</v>
      </c>
      <c r="F256" s="104">
        <v>2451.8871690371388</v>
      </c>
      <c r="G256" s="109">
        <f t="shared" si="132"/>
        <v>1.9842480486436873E-3</v>
      </c>
      <c r="H256" s="114">
        <f>'DADOS BASE PROPOSTA'!$I$23*G256</f>
        <v>4826925.4907846861</v>
      </c>
      <c r="I256" s="114">
        <f>IF(D256="P",IF(H256&lt;'DADOS BASE PROPOSTA'!$I$32,IF('DADOS BASE PROPOSTA'!$I$32-H256&gt;'DADOS BASE PROPOSTA'!$I$33,'DADOS BASE PROPOSTA'!$I$33,'DADOS BASE PROPOSTA'!$I$32-H256),0),0)</f>
        <v>0</v>
      </c>
      <c r="J256" s="114">
        <f t="shared" si="133"/>
        <v>4826925.4907846861</v>
      </c>
      <c r="L256" s="104">
        <v>0</v>
      </c>
      <c r="M256" s="114">
        <f>IF(D256="E",'DADOS BASE PROPOSTA'!$I$42,IF(D256="EA",'DADOS BASE PROPOSTA'!$I$43,IF(D256="EC",'DADOS BASE PROPOSTA'!$I$45,IF(D256="ECA",'DADOS BASE PROPOSTA'!$I$44,0))))</f>
        <v>0</v>
      </c>
      <c r="N256" s="114">
        <f>IF(OR(D256="E",D256="EA",D256="EC",D256="ECA",D256="ECR"),L256*'DADOS BASE PROPOSTA'!$I$47,0)</f>
        <v>0</v>
      </c>
      <c r="O256" s="114">
        <f t="shared" si="134"/>
        <v>0</v>
      </c>
      <c r="R256" s="114"/>
      <c r="T256" s="104">
        <v>0</v>
      </c>
      <c r="U256" s="104"/>
      <c r="V256" s="104">
        <f t="shared" si="136"/>
        <v>0</v>
      </c>
      <c r="W256" s="109">
        <f t="shared" si="137"/>
        <v>0</v>
      </c>
      <c r="X256" s="114">
        <f>'DADOS BASE PROPOSTA'!$I$78*W256</f>
        <v>0</v>
      </c>
      <c r="Y256" s="114"/>
      <c r="Z256" s="114">
        <f t="shared" si="135"/>
        <v>0</v>
      </c>
      <c r="AB256" s="119">
        <v>1044</v>
      </c>
      <c r="AD256" s="42">
        <v>0.77</v>
      </c>
      <c r="AE256" s="42">
        <f t="shared" si="138"/>
        <v>803.88</v>
      </c>
      <c r="AF256" s="123">
        <f t="shared" si="139"/>
        <v>7.4947813488369958E-2</v>
      </c>
      <c r="AH256" s="42">
        <f t="shared" si="140"/>
        <v>588.65644422147773</v>
      </c>
      <c r="AI256" s="114">
        <f t="shared" si="141"/>
        <v>614557.32776722277</v>
      </c>
      <c r="AK256" s="119">
        <v>0</v>
      </c>
      <c r="AL256" s="114">
        <f>IF($AK$11&gt;0,(AK256/$AK$11)*'DADOS BASE PROPOSTA'!$I$67,0)</f>
        <v>0</v>
      </c>
      <c r="AN256" s="114">
        <v>0</v>
      </c>
      <c r="AO256" s="114">
        <f>(AN256/$AN$11)*'DADOS BASE PROPOSTA'!$I$69</f>
        <v>0</v>
      </c>
      <c r="AQ256" s="114"/>
      <c r="AR256" s="114"/>
      <c r="AS256" s="114"/>
      <c r="AU256" s="114"/>
      <c r="AV256" s="114"/>
      <c r="AW256" s="114"/>
      <c r="AY256" s="114"/>
      <c r="AZ256" s="114"/>
      <c r="BA256" s="114"/>
      <c r="BB256" s="40"/>
    </row>
    <row r="257" spans="1:54" x14ac:dyDescent="0.25">
      <c r="A257" s="40"/>
      <c r="B257" s="2" t="s">
        <v>296</v>
      </c>
      <c r="C257" s="2" t="s">
        <v>306</v>
      </c>
      <c r="D257" s="41" t="s">
        <v>79</v>
      </c>
      <c r="F257" s="104">
        <v>2487.5880237312131</v>
      </c>
      <c r="G257" s="109">
        <f t="shared" si="132"/>
        <v>2.0131398150170345E-3</v>
      </c>
      <c r="H257" s="114">
        <f>'DADOS BASE PROPOSTA'!$I$23*G257</f>
        <v>4897208.2377812788</v>
      </c>
      <c r="I257" s="114">
        <f>IF(D257="P",IF(H257&lt;'DADOS BASE PROPOSTA'!$I$32,IF('DADOS BASE PROPOSTA'!$I$32-H257&gt;'DADOS BASE PROPOSTA'!$I$33,'DADOS BASE PROPOSTA'!$I$33,'DADOS BASE PROPOSTA'!$I$32-H257),0),0)</f>
        <v>0</v>
      </c>
      <c r="J257" s="114">
        <f t="shared" si="133"/>
        <v>4897208.2377812788</v>
      </c>
      <c r="L257" s="104">
        <v>0</v>
      </c>
      <c r="M257" s="114">
        <f>IF(D257="E",'DADOS BASE PROPOSTA'!$I$42,IF(D257="EA",'DADOS BASE PROPOSTA'!$I$43,IF(D257="EC",'DADOS BASE PROPOSTA'!$I$45,IF(D257="ECA",'DADOS BASE PROPOSTA'!$I$44,0))))</f>
        <v>0</v>
      </c>
      <c r="N257" s="114">
        <f>IF(OR(D257="E",D257="EA",D257="EC",D257="ECA",D257="ECR"),L257*'DADOS BASE PROPOSTA'!$I$47,0)</f>
        <v>0</v>
      </c>
      <c r="O257" s="114">
        <f t="shared" si="134"/>
        <v>0</v>
      </c>
      <c r="R257" s="114"/>
      <c r="T257" s="104">
        <v>0</v>
      </c>
      <c r="U257" s="104"/>
      <c r="V257" s="104">
        <f t="shared" si="136"/>
        <v>0</v>
      </c>
      <c r="W257" s="109">
        <f t="shared" si="137"/>
        <v>0</v>
      </c>
      <c r="X257" s="114">
        <f>'DADOS BASE PROPOSTA'!$I$78*W257</f>
        <v>0</v>
      </c>
      <c r="Y257" s="114"/>
      <c r="Z257" s="114">
        <f t="shared" si="135"/>
        <v>0</v>
      </c>
      <c r="AB257" s="119">
        <v>950</v>
      </c>
      <c r="AD257" s="42">
        <v>0.77800000000000002</v>
      </c>
      <c r="AE257" s="42">
        <f t="shared" si="138"/>
        <v>739.1</v>
      </c>
      <c r="AF257" s="123">
        <f t="shared" si="139"/>
        <v>8.894781348836997E-2</v>
      </c>
      <c r="AH257" s="42">
        <f t="shared" si="140"/>
        <v>579.74755201056553</v>
      </c>
      <c r="AI257" s="114">
        <f t="shared" si="141"/>
        <v>550760.17441003723</v>
      </c>
      <c r="AK257" s="119">
        <v>0</v>
      </c>
      <c r="AL257" s="114">
        <f>IF($AK$11&gt;0,(AK257/$AK$11)*'DADOS BASE PROPOSTA'!$I$67,0)</f>
        <v>0</v>
      </c>
      <c r="AN257" s="114">
        <v>0</v>
      </c>
      <c r="AO257" s="114">
        <f>(AN257/$AN$11)*'DADOS BASE PROPOSTA'!$I$69</f>
        <v>0</v>
      </c>
      <c r="AQ257" s="114"/>
      <c r="AR257" s="114"/>
      <c r="AS257" s="114"/>
      <c r="AU257" s="114"/>
      <c r="AV257" s="114"/>
      <c r="AW257" s="114"/>
      <c r="AY257" s="114"/>
      <c r="AZ257" s="114"/>
      <c r="BA257" s="114"/>
      <c r="BB257" s="40"/>
    </row>
    <row r="258" spans="1:54" x14ac:dyDescent="0.25">
      <c r="A258" s="40"/>
      <c r="F258" s="104"/>
      <c r="G258" s="109"/>
      <c r="H258" s="114"/>
      <c r="I258" s="114"/>
      <c r="J258" s="114"/>
      <c r="L258" s="104"/>
      <c r="M258" s="114"/>
      <c r="N258" s="114"/>
      <c r="O258" s="114"/>
      <c r="R258" s="114"/>
      <c r="T258" s="104"/>
      <c r="U258" s="104"/>
      <c r="V258" s="104"/>
      <c r="W258" s="109"/>
      <c r="X258" s="114"/>
      <c r="Y258" s="114"/>
      <c r="Z258" s="114"/>
      <c r="AB258" s="119"/>
      <c r="AF258" s="123"/>
      <c r="AI258" s="114"/>
      <c r="AK258" s="119"/>
      <c r="AL258" s="114"/>
      <c r="AN258" s="114"/>
      <c r="AO258" s="114"/>
      <c r="AQ258" s="114"/>
      <c r="AR258" s="114"/>
      <c r="AS258" s="114"/>
      <c r="AU258" s="114"/>
      <c r="AV258" s="114"/>
      <c r="AW258" s="114"/>
      <c r="AY258" s="114"/>
      <c r="AZ258" s="114"/>
      <c r="BA258" s="114"/>
      <c r="BB258" s="40"/>
    </row>
    <row r="259" spans="1:54" x14ac:dyDescent="0.25">
      <c r="A259" s="40"/>
      <c r="B259" s="98" t="s">
        <v>296</v>
      </c>
      <c r="C259" s="98" t="s">
        <v>307</v>
      </c>
      <c r="D259" s="98" t="s">
        <v>74</v>
      </c>
      <c r="E259" s="98"/>
      <c r="F259" s="105">
        <f>SUM(F260:F277)</f>
        <v>27895.539027120434</v>
      </c>
      <c r="G259" s="110">
        <f>SUM(G260:G277)</f>
        <v>2.2575128896393817E-2</v>
      </c>
      <c r="H259" s="115">
        <f>SUM(H260:H277)</f>
        <v>54916755.595268235</v>
      </c>
      <c r="I259" s="115">
        <f>SUM(I260:I277)</f>
        <v>3282534.5308034485</v>
      </c>
      <c r="J259" s="115">
        <f>SUM(J260:J277)</f>
        <v>58199290.126071684</v>
      </c>
      <c r="K259" s="99"/>
      <c r="L259" s="105">
        <f>SUM(L260:L277)</f>
        <v>5413.8618788780295</v>
      </c>
      <c r="M259" s="115">
        <f>SUM(M260:M277)</f>
        <v>8294760.4700497994</v>
      </c>
      <c r="N259" s="115">
        <f>SUM(N260:N277)</f>
        <v>3758443.1752939071</v>
      </c>
      <c r="O259" s="115">
        <f>SUM(O260:O277)</f>
        <v>12053203.645343706</v>
      </c>
      <c r="P259" s="99"/>
      <c r="Q259" s="100"/>
      <c r="R259" s="115">
        <f>SUM(R260:R277)</f>
        <v>7199413.9855919313</v>
      </c>
      <c r="S259" s="99"/>
      <c r="T259" s="105">
        <f t="shared" ref="T259:Z259" si="142">SUM(T260:T277)</f>
        <v>850.36198269968384</v>
      </c>
      <c r="U259" s="105">
        <f t="shared" si="142"/>
        <v>0</v>
      </c>
      <c r="V259" s="105">
        <f t="shared" si="142"/>
        <v>850.36198269968384</v>
      </c>
      <c r="W259" s="110">
        <f t="shared" si="142"/>
        <v>4.9803545052784079E-3</v>
      </c>
      <c r="X259" s="115">
        <f t="shared" si="142"/>
        <v>405741.02658146137</v>
      </c>
      <c r="Y259" s="115">
        <f t="shared" si="142"/>
        <v>220781.30714634148</v>
      </c>
      <c r="Z259" s="115">
        <f t="shared" si="142"/>
        <v>626522.33372780296</v>
      </c>
      <c r="AA259" s="99"/>
      <c r="AB259" s="120">
        <f>SUM(AB260:AB277)</f>
        <v>15357</v>
      </c>
      <c r="AC259" s="99"/>
      <c r="AD259" s="99"/>
      <c r="AE259" s="99"/>
      <c r="AF259" s="124"/>
      <c r="AG259" s="99"/>
      <c r="AH259" s="99"/>
      <c r="AI259" s="115">
        <f>SUM(AI260:AI277)</f>
        <v>9687940.1876031067</v>
      </c>
      <c r="AJ259" s="99"/>
      <c r="AK259" s="120">
        <f>SUM(AK260:AK277)</f>
        <v>387.5</v>
      </c>
      <c r="AL259" s="115">
        <f>SUM(AL260:AL277)</f>
        <v>2491709.8990181438</v>
      </c>
      <c r="AM259" s="99"/>
      <c r="AN259" s="115">
        <f>SUM(AN260:AN277)</f>
        <v>215</v>
      </c>
      <c r="AO259" s="115">
        <f>SUM(AO260:AO277)</f>
        <v>127895.41809133282</v>
      </c>
      <c r="AP259" s="99"/>
      <c r="AQ259" s="115"/>
      <c r="AR259" s="115"/>
      <c r="AS259" s="115">
        <f>SUM(AS260:AS277)</f>
        <v>792894.021064542</v>
      </c>
      <c r="AT259" s="98"/>
      <c r="AU259" s="115"/>
      <c r="AV259" s="115"/>
      <c r="AW259" s="115">
        <f>SUM(AW260:AW277)</f>
        <v>792894.021064542</v>
      </c>
      <c r="AX259" s="98"/>
      <c r="AY259" s="115"/>
      <c r="AZ259" s="115"/>
      <c r="BA259" s="115">
        <f>SUM(BA260:BA277)</f>
        <v>792894.021064542</v>
      </c>
      <c r="BB259" s="40"/>
    </row>
    <row r="260" spans="1:54" x14ac:dyDescent="0.25">
      <c r="A260" s="40"/>
      <c r="B260" s="2" t="s">
        <v>296</v>
      </c>
      <c r="C260" s="2" t="s">
        <v>34</v>
      </c>
      <c r="D260" s="41" t="s">
        <v>75</v>
      </c>
      <c r="F260" s="104">
        <v>0</v>
      </c>
      <c r="G260" s="109">
        <f t="shared" ref="G260:G277" si="143">F260/$F$11</f>
        <v>0</v>
      </c>
      <c r="H260" s="114">
        <f>'DADOS BASE PROPOSTA'!$I$23*G260</f>
        <v>0</v>
      </c>
      <c r="I260" s="114">
        <f>IF(D260="P",IF(H260&lt;'DADOS BASE PROPOSTA'!$I$32,IF('DADOS BASE PROPOSTA'!$I$32-H260&gt;'DADOS BASE PROPOSTA'!$I$33,'DADOS BASE PROPOSTA'!$I$33,'DADOS BASE PROPOSTA'!$I$32-H260),0),0)</f>
        <v>0</v>
      </c>
      <c r="J260" s="114">
        <f t="shared" ref="J260:J277" si="144">H260+I260</f>
        <v>0</v>
      </c>
      <c r="L260" s="104"/>
      <c r="M260" s="114">
        <f>IF(D260="E",'DADOS BASE PROPOSTA'!$I$42,IF(D260="EA",'DADOS BASE PROPOSTA'!$I$43,IF(D260="EC",'DADOS BASE PROPOSTA'!$I$45,IF(D260="ECA",'DADOS BASE PROPOSTA'!$I$44,0))))</f>
        <v>0</v>
      </c>
      <c r="N260" s="114">
        <f>IF(OR(D260="E",D260="EA",D260="EC",D260="ECA"),L260*'DADOS BASE PROPOSTA'!$I$47,0)</f>
        <v>0</v>
      </c>
      <c r="O260" s="114">
        <f t="shared" ref="O260:O277" si="145">M260+N260</f>
        <v>0</v>
      </c>
      <c r="Q260" s="68">
        <v>17</v>
      </c>
      <c r="R260" s="114">
        <f>IF(D260="R",('DADOS BASE PROPOSTA'!$I$53+('DADOS BASE PROPOSTA'!$I$54*Q260)),0)</f>
        <v>7199413.9855919313</v>
      </c>
      <c r="T260" s="104"/>
      <c r="U260" s="104"/>
      <c r="V260" s="104"/>
      <c r="W260" s="109"/>
      <c r="X260" s="114"/>
      <c r="Y260" s="114">
        <f>'DADOS BASE PROPOSTA'!$I$77/41</f>
        <v>220781.30714634148</v>
      </c>
      <c r="Z260" s="114">
        <f t="shared" ref="Z260:Z277" si="146">X260+Y260</f>
        <v>220781.30714634148</v>
      </c>
      <c r="AB260" s="119"/>
      <c r="AF260" s="123"/>
      <c r="AI260" s="114"/>
      <c r="AK260" s="119"/>
      <c r="AL260" s="114"/>
      <c r="AN260" s="114"/>
      <c r="AO260" s="114"/>
      <c r="AQ260" s="114">
        <f>'DADOS BASE PROPOSTA'!$I$85/41</f>
        <v>368759.61378749995</v>
      </c>
      <c r="AR260" s="114">
        <f>'DADOS BASE PROPOSTA'!$I$86*(Q260/$Q$11)</f>
        <v>424134.40727704205</v>
      </c>
      <c r="AS260" s="114">
        <f>AQ260+AR260</f>
        <v>792894.021064542</v>
      </c>
      <c r="AU260" s="114">
        <f>'DADOS BASE PROPOSTA'!$I$89/41</f>
        <v>368759.61378749995</v>
      </c>
      <c r="AV260" s="114">
        <f>'DADOS BASE PROPOSTA'!$I$90*(Q260/$Q$11)</f>
        <v>424134.40727704205</v>
      </c>
      <c r="AW260" s="114">
        <f>AU260+AV260</f>
        <v>792894.021064542</v>
      </c>
      <c r="AY260" s="114">
        <f>'DADOS BASE PROPOSTA'!$I$93/41</f>
        <v>368759.61378749995</v>
      </c>
      <c r="AZ260" s="114">
        <f>'DADOS BASE PROPOSTA'!$I$94*(Q260/$Q$11)</f>
        <v>424134.40727704205</v>
      </c>
      <c r="BA260" s="114">
        <f>AY260+AZ260</f>
        <v>792894.021064542</v>
      </c>
      <c r="BB260" s="40"/>
    </row>
    <row r="261" spans="1:54" x14ac:dyDescent="0.25">
      <c r="A261" s="40"/>
      <c r="B261" s="2" t="s">
        <v>296</v>
      </c>
      <c r="C261" s="2" t="s">
        <v>308</v>
      </c>
      <c r="D261" s="41" t="s">
        <v>77</v>
      </c>
      <c r="F261" s="104">
        <v>0</v>
      </c>
      <c r="G261" s="109">
        <f t="shared" si="143"/>
        <v>0</v>
      </c>
      <c r="H261" s="114">
        <f>'DADOS BASE PROPOSTA'!$I$23*G261</f>
        <v>0</v>
      </c>
      <c r="I261" s="114">
        <f>IF(D261="P",IF(H261&lt;'DADOS BASE PROPOSTA'!$I$32,IF('DADOS BASE PROPOSTA'!$I$32-H261&gt;'DADOS BASE PROPOSTA'!$I$33,'DADOS BASE PROPOSTA'!$I$33,'DADOS BASE PROPOSTA'!$I$32-H261),0),0)</f>
        <v>0</v>
      </c>
      <c r="J261" s="114">
        <f t="shared" si="144"/>
        <v>0</v>
      </c>
      <c r="L261" s="104">
        <v>134.05994709199001</v>
      </c>
      <c r="M261" s="114">
        <f>IF(D261="E",'DADOS BASE PROPOSTA'!$I$42,IF(D261="EA",'DADOS BASE PROPOSTA'!$I$43,IF(D261="EC",'DADOS BASE PROPOSTA'!$I$45,IF(D261="ECA",'DADOS BASE PROPOSTA'!$I$44,0))))</f>
        <v>1034548.8434370452</v>
      </c>
      <c r="N261" s="114">
        <f>IF(OR(D261="E",D261="EA",D261="EC",D261="ECA",D261="ECR"),L261*'DADOS BASE PROPOSTA'!$I$47,0)</f>
        <v>93067.888413246968</v>
      </c>
      <c r="O261" s="114">
        <f t="shared" si="145"/>
        <v>1127616.7318502923</v>
      </c>
      <c r="R261" s="114"/>
      <c r="T261" s="104">
        <v>0</v>
      </c>
      <c r="U261" s="104"/>
      <c r="V261" s="104">
        <f t="shared" ref="V261:V277" si="147">T261+U261*3.2</f>
        <v>0</v>
      </c>
      <c r="W261" s="109">
        <f t="shared" ref="W261:W277" si="148">V261/$V$11</f>
        <v>0</v>
      </c>
      <c r="X261" s="114">
        <f>'DADOS BASE PROPOSTA'!$I$78*W261</f>
        <v>0</v>
      </c>
      <c r="Y261" s="114"/>
      <c r="Z261" s="114">
        <f t="shared" si="146"/>
        <v>0</v>
      </c>
      <c r="AB261" s="119">
        <v>78.5</v>
      </c>
      <c r="AD261" s="42">
        <v>0.749</v>
      </c>
      <c r="AE261" s="42">
        <f t="shared" ref="AE261:AE277" si="149">AB261*AD261</f>
        <v>58.796500000000002</v>
      </c>
      <c r="AF261" s="123">
        <f t="shared" ref="AF261:AF277" si="150">(AD261-$AE$12)*$AF$12</f>
        <v>3.8197813488369925E-2</v>
      </c>
      <c r="AH261" s="42">
        <f t="shared" ref="AH261:AH277" si="151">$AH$11-(AF261*$AH$11)</f>
        <v>612.04228627512202</v>
      </c>
      <c r="AI261" s="114">
        <f t="shared" ref="AI261:AI277" si="152">AB261*AH261</f>
        <v>48045.319472597082</v>
      </c>
      <c r="AK261" s="119">
        <v>0</v>
      </c>
      <c r="AL261" s="114">
        <f>IF($AK$11&gt;0,(AK261/$AK$11)*'DADOS BASE PROPOSTA'!$I$67,0)</f>
        <v>0</v>
      </c>
      <c r="AN261" s="114">
        <v>0</v>
      </c>
      <c r="AO261" s="114">
        <f>(AN261/$AN$11)*'DADOS BASE PROPOSTA'!$I$69</f>
        <v>0</v>
      </c>
      <c r="AQ261" s="114"/>
      <c r="AR261" s="114"/>
      <c r="AS261" s="114"/>
      <c r="AU261" s="114"/>
      <c r="AV261" s="114"/>
      <c r="AW261" s="114"/>
      <c r="AY261" s="114"/>
      <c r="AZ261" s="114"/>
      <c r="BA261" s="114"/>
      <c r="BB261" s="40"/>
    </row>
    <row r="262" spans="1:54" x14ac:dyDescent="0.25">
      <c r="A262" s="40"/>
      <c r="B262" s="2" t="s">
        <v>296</v>
      </c>
      <c r="C262" s="2" t="s">
        <v>309</v>
      </c>
      <c r="D262" s="41" t="s">
        <v>77</v>
      </c>
      <c r="F262" s="104">
        <v>0</v>
      </c>
      <c r="G262" s="109">
        <f t="shared" si="143"/>
        <v>0</v>
      </c>
      <c r="H262" s="114">
        <f>'DADOS BASE PROPOSTA'!$I$23*G262</f>
        <v>0</v>
      </c>
      <c r="I262" s="114">
        <f>IF(D262="P",IF(H262&lt;'DADOS BASE PROPOSTA'!$I$32,IF('DADOS BASE PROPOSTA'!$I$32-H262&gt;'DADOS BASE PROPOSTA'!$I$33,'DADOS BASE PROPOSTA'!$I$33,'DADOS BASE PROPOSTA'!$I$32-H262),0),0)</f>
        <v>0</v>
      </c>
      <c r="J262" s="114">
        <f t="shared" si="144"/>
        <v>0</v>
      </c>
      <c r="L262" s="104">
        <v>1030.052832912703</v>
      </c>
      <c r="M262" s="114">
        <f>IF(D262="E",'DADOS BASE PROPOSTA'!$I$42,IF(D262="EA",'DADOS BASE PROPOSTA'!$I$43,IF(D262="EC",'DADOS BASE PROPOSTA'!$I$45,IF(D262="ECA",'DADOS BASE PROPOSTA'!$I$44,0))))</f>
        <v>1034548.8434370452</v>
      </c>
      <c r="N262" s="114">
        <f>IF(OR(D262="E",D262="EA",D262="EC",D262="ECA",D262="ECR"),L262*'DADOS BASE PROPOSTA'!$I$47,0)</f>
        <v>715089.36257812555</v>
      </c>
      <c r="O262" s="114">
        <f t="shared" si="145"/>
        <v>1749638.2060151708</v>
      </c>
      <c r="R262" s="114"/>
      <c r="T262" s="104">
        <v>0</v>
      </c>
      <c r="U262" s="104"/>
      <c r="V262" s="104">
        <f t="shared" si="147"/>
        <v>0</v>
      </c>
      <c r="W262" s="109">
        <f t="shared" si="148"/>
        <v>0</v>
      </c>
      <c r="X262" s="114">
        <f>'DADOS BASE PROPOSTA'!$I$78*W262</f>
        <v>0</v>
      </c>
      <c r="Y262" s="114"/>
      <c r="Z262" s="114">
        <f t="shared" si="146"/>
        <v>0</v>
      </c>
      <c r="AB262" s="119">
        <v>430.5</v>
      </c>
      <c r="AD262" s="42">
        <v>0.76100000000000001</v>
      </c>
      <c r="AE262" s="42">
        <f t="shared" si="149"/>
        <v>327.6105</v>
      </c>
      <c r="AF262" s="123">
        <f t="shared" si="150"/>
        <v>5.9197813488369944E-2</v>
      </c>
      <c r="AH262" s="42">
        <f t="shared" si="151"/>
        <v>598.67894795875384</v>
      </c>
      <c r="AI262" s="114">
        <f t="shared" si="152"/>
        <v>257731.28709624353</v>
      </c>
      <c r="AK262" s="119">
        <v>0</v>
      </c>
      <c r="AL262" s="114">
        <f>IF($AK$11&gt;0,(AK262/$AK$11)*'DADOS BASE PROPOSTA'!$I$67,0)</f>
        <v>0</v>
      </c>
      <c r="AN262" s="114">
        <v>0</v>
      </c>
      <c r="AO262" s="114">
        <f>(AN262/$AN$11)*'DADOS BASE PROPOSTA'!$I$69</f>
        <v>0</v>
      </c>
      <c r="AQ262" s="114"/>
      <c r="AR262" s="114"/>
      <c r="AS262" s="114"/>
      <c r="AU262" s="114"/>
      <c r="AV262" s="114"/>
      <c r="AW262" s="114"/>
      <c r="AY262" s="114"/>
      <c r="AZ262" s="114"/>
      <c r="BA262" s="114"/>
      <c r="BB262" s="40"/>
    </row>
    <row r="263" spans="1:54" x14ac:dyDescent="0.25">
      <c r="A263" s="40"/>
      <c r="B263" s="2" t="s">
        <v>296</v>
      </c>
      <c r="C263" s="2" t="s">
        <v>310</v>
      </c>
      <c r="D263" s="41" t="s">
        <v>77</v>
      </c>
      <c r="F263" s="104">
        <v>0</v>
      </c>
      <c r="G263" s="109">
        <f t="shared" si="143"/>
        <v>0</v>
      </c>
      <c r="H263" s="114">
        <f>'DADOS BASE PROPOSTA'!$I$23*G263</f>
        <v>0</v>
      </c>
      <c r="I263" s="114">
        <f>IF(D263="P",IF(H263&lt;'DADOS BASE PROPOSTA'!$I$32,IF('DADOS BASE PROPOSTA'!$I$32-H263&gt;'DADOS BASE PROPOSTA'!$I$33,'DADOS BASE PROPOSTA'!$I$33,'DADOS BASE PROPOSTA'!$I$32-H263),0),0)</f>
        <v>0</v>
      </c>
      <c r="J263" s="114">
        <f t="shared" si="144"/>
        <v>0</v>
      </c>
      <c r="L263" s="104">
        <v>314.87012002438922</v>
      </c>
      <c r="M263" s="114">
        <f>IF(D263="E",'DADOS BASE PROPOSTA'!$I$42,IF(D263="EA",'DADOS BASE PROPOSTA'!$I$43,IF(D263="EC",'DADOS BASE PROPOSTA'!$I$45,IF(D263="ECA",'DADOS BASE PROPOSTA'!$I$44,0))))</f>
        <v>1034548.8434370452</v>
      </c>
      <c r="N263" s="114">
        <f>IF(OR(D263="E",D263="EA",D263="EC",D263="ECA",D263="ECR"),L263*'DADOS BASE PROPOSTA'!$I$47,0)</f>
        <v>218590.99478077033</v>
      </c>
      <c r="O263" s="114">
        <f t="shared" si="145"/>
        <v>1253139.8382178156</v>
      </c>
      <c r="R263" s="114"/>
      <c r="T263" s="104">
        <v>0</v>
      </c>
      <c r="U263" s="104"/>
      <c r="V263" s="104">
        <f t="shared" si="147"/>
        <v>0</v>
      </c>
      <c r="W263" s="109">
        <f t="shared" si="148"/>
        <v>0</v>
      </c>
      <c r="X263" s="114">
        <f>'DADOS BASE PROPOSTA'!$I$78*W263</f>
        <v>0</v>
      </c>
      <c r="Y263" s="114"/>
      <c r="Z263" s="114">
        <f t="shared" si="146"/>
        <v>0</v>
      </c>
      <c r="AB263" s="119">
        <v>145.5</v>
      </c>
      <c r="AD263" s="42">
        <v>0.77100000000000002</v>
      </c>
      <c r="AE263" s="42">
        <f t="shared" si="149"/>
        <v>112.18050000000001</v>
      </c>
      <c r="AF263" s="123">
        <f t="shared" si="150"/>
        <v>7.6697813488369959E-2</v>
      </c>
      <c r="AH263" s="42">
        <f t="shared" si="151"/>
        <v>587.5428326951137</v>
      </c>
      <c r="AI263" s="114">
        <f t="shared" si="152"/>
        <v>85487.482157139049</v>
      </c>
      <c r="AK263" s="119">
        <v>0</v>
      </c>
      <c r="AL263" s="114">
        <f>IF($AK$11&gt;0,(AK263/$AK$11)*'DADOS BASE PROPOSTA'!$I$67,0)</f>
        <v>0</v>
      </c>
      <c r="AN263" s="114">
        <v>0</v>
      </c>
      <c r="AO263" s="114">
        <f>(AN263/$AN$11)*'DADOS BASE PROPOSTA'!$I$69</f>
        <v>0</v>
      </c>
      <c r="AQ263" s="114"/>
      <c r="AR263" s="114"/>
      <c r="AS263" s="114"/>
      <c r="AU263" s="114"/>
      <c r="AV263" s="114"/>
      <c r="AW263" s="114"/>
      <c r="AY263" s="114"/>
      <c r="AZ263" s="114"/>
      <c r="BA263" s="114"/>
      <c r="BB263" s="40"/>
    </row>
    <row r="264" spans="1:54" x14ac:dyDescent="0.25">
      <c r="A264" s="40"/>
      <c r="B264" s="2" t="s">
        <v>296</v>
      </c>
      <c r="C264" s="2" t="s">
        <v>311</v>
      </c>
      <c r="D264" s="41" t="s">
        <v>77</v>
      </c>
      <c r="F264" s="104">
        <v>0</v>
      </c>
      <c r="G264" s="109">
        <f t="shared" si="143"/>
        <v>0</v>
      </c>
      <c r="H264" s="114">
        <f>'DADOS BASE PROPOSTA'!$I$23*G264</f>
        <v>0</v>
      </c>
      <c r="I264" s="114">
        <f>IF(D264="P",IF(H264&lt;'DADOS BASE PROPOSTA'!$I$32,IF('DADOS BASE PROPOSTA'!$I$32-H264&gt;'DADOS BASE PROPOSTA'!$I$33,'DADOS BASE PROPOSTA'!$I$33,'DADOS BASE PROPOSTA'!$I$32-H264),0),0)</f>
        <v>0</v>
      </c>
      <c r="J264" s="114">
        <f t="shared" si="144"/>
        <v>0</v>
      </c>
      <c r="L264" s="104">
        <v>1345.663591063294</v>
      </c>
      <c r="M264" s="114">
        <f>IF(D264="E",'DADOS BASE PROPOSTA'!$I$42,IF(D264="EA",'DADOS BASE PROPOSTA'!$I$43,IF(D264="EC",'DADOS BASE PROPOSTA'!$I$45,IF(D264="ECA",'DADOS BASE PROPOSTA'!$I$44,0))))</f>
        <v>1034548.8434370452</v>
      </c>
      <c r="N264" s="114">
        <f>IF(OR(D264="E",D264="EA",D264="EC",D264="ECA",D264="ECR"),L264*'DADOS BASE PROPOSTA'!$I$47,0)</f>
        <v>934194.52753409848</v>
      </c>
      <c r="O264" s="114">
        <f t="shared" si="145"/>
        <v>1968743.3709711437</v>
      </c>
      <c r="R264" s="114"/>
      <c r="T264" s="104">
        <v>0</v>
      </c>
      <c r="U264" s="104"/>
      <c r="V264" s="104">
        <f t="shared" si="147"/>
        <v>0</v>
      </c>
      <c r="W264" s="109">
        <f t="shared" si="148"/>
        <v>0</v>
      </c>
      <c r="X264" s="114">
        <f>'DADOS BASE PROPOSTA'!$I$78*W264</f>
        <v>0</v>
      </c>
      <c r="Y264" s="114"/>
      <c r="Z264" s="114">
        <f t="shared" si="146"/>
        <v>0</v>
      </c>
      <c r="AB264" s="119">
        <v>526</v>
      </c>
      <c r="AD264" s="42">
        <v>0.73</v>
      </c>
      <c r="AE264" s="42">
        <f t="shared" si="149"/>
        <v>383.98</v>
      </c>
      <c r="AF264" s="123">
        <f t="shared" si="150"/>
        <v>4.9478134883698954E-3</v>
      </c>
      <c r="AH264" s="42">
        <f t="shared" si="151"/>
        <v>633.20090527603838</v>
      </c>
      <c r="AI264" s="114">
        <f t="shared" si="152"/>
        <v>333063.67617519619</v>
      </c>
      <c r="AK264" s="119">
        <v>0</v>
      </c>
      <c r="AL264" s="114">
        <f>IF($AK$11&gt;0,(AK264/$AK$11)*'DADOS BASE PROPOSTA'!$I$67,0)</f>
        <v>0</v>
      </c>
      <c r="AN264" s="114">
        <v>0</v>
      </c>
      <c r="AO264" s="114">
        <f>(AN264/$AN$11)*'DADOS BASE PROPOSTA'!$I$69</f>
        <v>0</v>
      </c>
      <c r="AQ264" s="114"/>
      <c r="AR264" s="114"/>
      <c r="AS264" s="114"/>
      <c r="AU264" s="114"/>
      <c r="AV264" s="114"/>
      <c r="AW264" s="114"/>
      <c r="AY264" s="114"/>
      <c r="AZ264" s="114"/>
      <c r="BA264" s="114"/>
      <c r="BB264" s="40"/>
    </row>
    <row r="265" spans="1:54" x14ac:dyDescent="0.25">
      <c r="A265" s="40"/>
      <c r="B265" s="2" t="s">
        <v>296</v>
      </c>
      <c r="C265" s="2" t="s">
        <v>312</v>
      </c>
      <c r="D265" s="41" t="s">
        <v>77</v>
      </c>
      <c r="F265" s="104">
        <v>0</v>
      </c>
      <c r="G265" s="109">
        <f t="shared" si="143"/>
        <v>0</v>
      </c>
      <c r="H265" s="114">
        <f>'DADOS BASE PROPOSTA'!$I$23*G265</f>
        <v>0</v>
      </c>
      <c r="I265" s="114">
        <f>IF(D265="P",IF(H265&lt;'DADOS BASE PROPOSTA'!$I$32,IF('DADOS BASE PROPOSTA'!$I$32-H265&gt;'DADOS BASE PROPOSTA'!$I$33,'DADOS BASE PROPOSTA'!$I$33,'DADOS BASE PROPOSTA'!$I$32-H265),0),0)</f>
        <v>0</v>
      </c>
      <c r="J265" s="114">
        <f t="shared" si="144"/>
        <v>0</v>
      </c>
      <c r="L265" s="104">
        <v>553.84112062186932</v>
      </c>
      <c r="M265" s="114">
        <f>IF(D265="E",'DADOS BASE PROPOSTA'!$I$42,IF(D265="EA",'DADOS BASE PROPOSTA'!$I$43,IF(D265="EC",'DADOS BASE PROPOSTA'!$I$45,IF(D265="ECA",'DADOS BASE PROPOSTA'!$I$44,0))))</f>
        <v>1034548.8434370452</v>
      </c>
      <c r="N265" s="114">
        <f>IF(OR(D265="E",D265="EA",D265="EC",D265="ECA",D265="ECR"),L265*'DADOS BASE PROPOSTA'!$I$47,0)</f>
        <v>384490.85450805427</v>
      </c>
      <c r="O265" s="114">
        <f t="shared" si="145"/>
        <v>1419039.6979450996</v>
      </c>
      <c r="R265" s="114"/>
      <c r="T265" s="104">
        <v>0</v>
      </c>
      <c r="U265" s="104"/>
      <c r="V265" s="104">
        <f t="shared" si="147"/>
        <v>0</v>
      </c>
      <c r="W265" s="109">
        <f t="shared" si="148"/>
        <v>0</v>
      </c>
      <c r="X265" s="114">
        <f>'DADOS BASE PROPOSTA'!$I$78*W265</f>
        <v>0</v>
      </c>
      <c r="Y265" s="114"/>
      <c r="Z265" s="114">
        <f t="shared" si="146"/>
        <v>0</v>
      </c>
      <c r="AB265" s="119">
        <v>208</v>
      </c>
      <c r="AD265" s="42">
        <v>0.73699999999999999</v>
      </c>
      <c r="AE265" s="42">
        <f t="shared" si="149"/>
        <v>153.29599999999999</v>
      </c>
      <c r="AF265" s="123">
        <f t="shared" si="150"/>
        <v>1.7197813488369906E-2</v>
      </c>
      <c r="AH265" s="42">
        <f t="shared" si="151"/>
        <v>625.40562459149021</v>
      </c>
      <c r="AI265" s="114">
        <f t="shared" si="152"/>
        <v>130084.36991502997</v>
      </c>
      <c r="AK265" s="119">
        <v>0</v>
      </c>
      <c r="AL265" s="114">
        <f>IF($AK$11&gt;0,(AK265/$AK$11)*'DADOS BASE PROPOSTA'!$I$67,0)</f>
        <v>0</v>
      </c>
      <c r="AN265" s="114">
        <v>0</v>
      </c>
      <c r="AO265" s="114">
        <f>(AN265/$AN$11)*'DADOS BASE PROPOSTA'!$I$69</f>
        <v>0</v>
      </c>
      <c r="AQ265" s="114"/>
      <c r="AR265" s="114"/>
      <c r="AS265" s="114"/>
      <c r="AU265" s="114"/>
      <c r="AV265" s="114"/>
      <c r="AW265" s="114"/>
      <c r="AY265" s="114"/>
      <c r="AZ265" s="114"/>
      <c r="BA265" s="114"/>
      <c r="BB265" s="40"/>
    </row>
    <row r="266" spans="1:54" x14ac:dyDescent="0.25">
      <c r="A266" s="40"/>
      <c r="B266" s="2" t="s">
        <v>296</v>
      </c>
      <c r="C266" s="2" t="s">
        <v>313</v>
      </c>
      <c r="D266" s="41" t="s">
        <v>77</v>
      </c>
      <c r="F266" s="104">
        <v>0</v>
      </c>
      <c r="G266" s="109">
        <f t="shared" si="143"/>
        <v>0</v>
      </c>
      <c r="H266" s="114">
        <f>'DADOS BASE PROPOSTA'!$I$23*G266</f>
        <v>0</v>
      </c>
      <c r="I266" s="114">
        <f>IF(D266="P",IF(H266&lt;'DADOS BASE PROPOSTA'!$I$32,IF('DADOS BASE PROPOSTA'!$I$32-H266&gt;'DADOS BASE PROPOSTA'!$I$33,'DADOS BASE PROPOSTA'!$I$33,'DADOS BASE PROPOSTA'!$I$32-H266),0),0)</f>
        <v>0</v>
      </c>
      <c r="J266" s="114">
        <f t="shared" si="144"/>
        <v>0</v>
      </c>
      <c r="L266" s="104">
        <v>667.12435346806683</v>
      </c>
      <c r="M266" s="114">
        <f>IF(D266="E",'DADOS BASE PROPOSTA'!$I$42,IF(D266="EA",'DADOS BASE PROPOSTA'!$I$43,IF(D266="EC",'DADOS BASE PROPOSTA'!$I$45,IF(D266="ECA",'DADOS BASE PROPOSTA'!$I$44,0))))</f>
        <v>1034548.8434370452</v>
      </c>
      <c r="N266" s="114">
        <f>IF(OR(D266="E",D266="EA",D266="EC",D266="ECA",D266="ECR"),L266*'DADOS BASE PROPOSTA'!$I$47,0)</f>
        <v>463135.00962164172</v>
      </c>
      <c r="O266" s="114">
        <f t="shared" si="145"/>
        <v>1497683.8530586869</v>
      </c>
      <c r="R266" s="114"/>
      <c r="T266" s="104">
        <v>0</v>
      </c>
      <c r="U266" s="104"/>
      <c r="V266" s="104">
        <f t="shared" si="147"/>
        <v>0</v>
      </c>
      <c r="W266" s="109">
        <f t="shared" si="148"/>
        <v>0</v>
      </c>
      <c r="X266" s="114">
        <f>'DADOS BASE PROPOSTA'!$I$78*W266</f>
        <v>0</v>
      </c>
      <c r="Y266" s="114"/>
      <c r="Z266" s="114">
        <f t="shared" si="146"/>
        <v>0</v>
      </c>
      <c r="AB266" s="119">
        <v>367</v>
      </c>
      <c r="AD266" s="42">
        <v>0.71699999999999997</v>
      </c>
      <c r="AE266" s="42">
        <f t="shared" si="149"/>
        <v>263.13900000000001</v>
      </c>
      <c r="AF266" s="123">
        <f t="shared" si="150"/>
        <v>-1.7802186511630125E-2</v>
      </c>
      <c r="AH266" s="42">
        <f t="shared" si="151"/>
        <v>647.67785511877059</v>
      </c>
      <c r="AI266" s="114">
        <f t="shared" si="152"/>
        <v>237697.77282858882</v>
      </c>
      <c r="AK266" s="119">
        <v>0</v>
      </c>
      <c r="AL266" s="114">
        <f>IF($AK$11&gt;0,(AK266/$AK$11)*'DADOS BASE PROPOSTA'!$I$67,0)</f>
        <v>0</v>
      </c>
      <c r="AN266" s="114">
        <v>0</v>
      </c>
      <c r="AO266" s="114">
        <f>(AN266/$AN$11)*'DADOS BASE PROPOSTA'!$I$69</f>
        <v>0</v>
      </c>
      <c r="AQ266" s="114"/>
      <c r="AR266" s="114"/>
      <c r="AS266" s="114"/>
      <c r="AU266" s="114"/>
      <c r="AV266" s="114"/>
      <c r="AW266" s="114"/>
      <c r="AY266" s="114"/>
      <c r="AZ266" s="114"/>
      <c r="BA266" s="114"/>
      <c r="BB266" s="40"/>
    </row>
    <row r="267" spans="1:54" x14ac:dyDescent="0.25">
      <c r="A267" s="40"/>
      <c r="B267" s="2" t="s">
        <v>296</v>
      </c>
      <c r="C267" s="2" t="s">
        <v>314</v>
      </c>
      <c r="D267" s="41" t="s">
        <v>79</v>
      </c>
      <c r="F267" s="104">
        <v>6047.5349391200662</v>
      </c>
      <c r="G267" s="109">
        <f t="shared" si="143"/>
        <v>4.894111586205601E-3</v>
      </c>
      <c r="H267" s="114">
        <f>'DADOS BASE PROPOSTA'!$I$23*G267</f>
        <v>11905523.599404875</v>
      </c>
      <c r="I267" s="114">
        <f>IF(D267="P",IF(H267&lt;'DADOS BASE PROPOSTA'!$I$32,IF('DADOS BASE PROPOSTA'!$I$32-H267&gt;'DADOS BASE PROPOSTA'!$I$33,'DADOS BASE PROPOSTA'!$I$33,'DADOS BASE PROPOSTA'!$I$32-H267),0),0)</f>
        <v>0</v>
      </c>
      <c r="J267" s="114">
        <f t="shared" si="144"/>
        <v>11905523.599404875</v>
      </c>
      <c r="L267" s="104">
        <v>0</v>
      </c>
      <c r="M267" s="114">
        <f>IF(D267="E",'DADOS BASE PROPOSTA'!$I$42,IF(D267="EA",'DADOS BASE PROPOSTA'!$I$43,IF(D267="EC",'DADOS BASE PROPOSTA'!$I$45,IF(D267="ECA",'DADOS BASE PROPOSTA'!$I$44,0))))</f>
        <v>0</v>
      </c>
      <c r="N267" s="114">
        <f>IF(OR(D267="E",D267="EA",D267="EC",D267="ECA",D267="ECR"),L267*'DADOS BASE PROPOSTA'!$I$47,0)</f>
        <v>0</v>
      </c>
      <c r="O267" s="114">
        <f t="shared" si="145"/>
        <v>0</v>
      </c>
      <c r="R267" s="114"/>
      <c r="T267" s="104">
        <v>19.44011477687237</v>
      </c>
      <c r="U267" s="104"/>
      <c r="V267" s="104">
        <f t="shared" si="147"/>
        <v>19.44011477687237</v>
      </c>
      <c r="W267" s="109">
        <f t="shared" si="148"/>
        <v>1.1385582279296041E-4</v>
      </c>
      <c r="X267" s="114">
        <f>'DADOS BASE PROPOSTA'!$I$78*W267</f>
        <v>9275.6405941247958</v>
      </c>
      <c r="Y267" s="114"/>
      <c r="Z267" s="114">
        <f t="shared" si="146"/>
        <v>9275.6405941247958</v>
      </c>
      <c r="AB267" s="119">
        <v>1912</v>
      </c>
      <c r="AD267" s="42">
        <v>0.74099999999999999</v>
      </c>
      <c r="AE267" s="42">
        <f t="shared" si="149"/>
        <v>1416.7919999999999</v>
      </c>
      <c r="AF267" s="123">
        <f t="shared" si="150"/>
        <v>2.4197813488369913E-2</v>
      </c>
      <c r="AH267" s="42">
        <f t="shared" si="151"/>
        <v>620.95117848603411</v>
      </c>
      <c r="AI267" s="114">
        <f t="shared" si="152"/>
        <v>1187258.6532652972</v>
      </c>
      <c r="AK267" s="119">
        <v>213</v>
      </c>
      <c r="AL267" s="114">
        <f>IF($AK$11&gt;0,(AK267/$AK$11)*'DADOS BASE PROPOSTA'!$I$67,0)</f>
        <v>1369636.6670731991</v>
      </c>
      <c r="AN267" s="114">
        <v>3</v>
      </c>
      <c r="AO267" s="114">
        <f>(AN267/$AN$11)*'DADOS BASE PROPOSTA'!$I$69</f>
        <v>1784.587229181388</v>
      </c>
      <c r="AQ267" s="114"/>
      <c r="AR267" s="114"/>
      <c r="AS267" s="114"/>
      <c r="AU267" s="114"/>
      <c r="AV267" s="114"/>
      <c r="AW267" s="114"/>
      <c r="AY267" s="114"/>
      <c r="AZ267" s="114"/>
      <c r="BA267" s="114"/>
      <c r="BB267" s="40"/>
    </row>
    <row r="268" spans="1:54" x14ac:dyDescent="0.25">
      <c r="A268" s="40"/>
      <c r="B268" s="2" t="s">
        <v>296</v>
      </c>
      <c r="C268" s="2" t="s">
        <v>315</v>
      </c>
      <c r="D268" s="41" t="s">
        <v>79</v>
      </c>
      <c r="F268" s="104">
        <v>2193.489715588702</v>
      </c>
      <c r="G268" s="109">
        <f t="shared" si="143"/>
        <v>1.7751337593507968E-3</v>
      </c>
      <c r="H268" s="114">
        <f>'DADOS BASE PROPOSTA'!$I$23*G268</f>
        <v>4318229.4665325135</v>
      </c>
      <c r="I268" s="114">
        <f>IF(D268="P",IF(H268&lt;'DADOS BASE PROPOSTA'!$I$32,IF('DADOS BASE PROPOSTA'!$I$32-H268&gt;'DADOS BASE PROPOSTA'!$I$33,'DADOS BASE PROPOSTA'!$I$33,'DADOS BASE PROPOSTA'!$I$32-H268),0),0)</f>
        <v>0</v>
      </c>
      <c r="J268" s="114">
        <f t="shared" si="144"/>
        <v>4318229.4665325135</v>
      </c>
      <c r="L268" s="104">
        <v>0</v>
      </c>
      <c r="M268" s="114">
        <f>IF(D268="E",'DADOS BASE PROPOSTA'!$I$42,IF(D268="EA",'DADOS BASE PROPOSTA'!$I$43,IF(D268="EC",'DADOS BASE PROPOSTA'!$I$45,IF(D268="ECA",'DADOS BASE PROPOSTA'!$I$44,0))))</f>
        <v>0</v>
      </c>
      <c r="N268" s="114">
        <f>IF(OR(D268="E",D268="EA",D268="EC",D268="ECA",D268="ECR"),L268*'DADOS BASE PROPOSTA'!$I$47,0)</f>
        <v>0</v>
      </c>
      <c r="O268" s="114">
        <f t="shared" si="145"/>
        <v>0</v>
      </c>
      <c r="R268" s="114"/>
      <c r="T268" s="104">
        <v>206.89895408730891</v>
      </c>
      <c r="U268" s="104"/>
      <c r="V268" s="104">
        <f t="shared" si="147"/>
        <v>206.89895408730891</v>
      </c>
      <c r="W268" s="109">
        <f t="shared" si="148"/>
        <v>1.211754710452559E-3</v>
      </c>
      <c r="X268" s="114">
        <f>'DADOS BASE PROPOSTA'!$I$78*W268</f>
        <v>98719.59910943298</v>
      </c>
      <c r="Y268" s="114"/>
      <c r="Z268" s="114">
        <f t="shared" si="146"/>
        <v>98719.59910943298</v>
      </c>
      <c r="AB268" s="119">
        <v>803.5</v>
      </c>
      <c r="AD268" s="42">
        <v>0.749</v>
      </c>
      <c r="AE268" s="42">
        <f t="shared" si="149"/>
        <v>601.82150000000001</v>
      </c>
      <c r="AF268" s="123">
        <f t="shared" si="150"/>
        <v>3.8197813488369925E-2</v>
      </c>
      <c r="AH268" s="42">
        <f t="shared" si="151"/>
        <v>612.04228627512202</v>
      </c>
      <c r="AI268" s="114">
        <f t="shared" si="152"/>
        <v>491775.97702206054</v>
      </c>
      <c r="AK268" s="119">
        <v>0</v>
      </c>
      <c r="AL268" s="114">
        <f>IF($AK$11&gt;0,(AK268/$AK$11)*'DADOS BASE PROPOSTA'!$I$67,0)</f>
        <v>0</v>
      </c>
      <c r="AN268" s="114">
        <v>40.5</v>
      </c>
      <c r="AO268" s="114">
        <f>(AN268/$AN$11)*'DADOS BASE PROPOSTA'!$I$69</f>
        <v>24091.927593948738</v>
      </c>
      <c r="AQ268" s="114"/>
      <c r="AR268" s="114"/>
      <c r="AS268" s="114"/>
      <c r="AU268" s="114"/>
      <c r="AV268" s="114"/>
      <c r="AW268" s="114"/>
      <c r="AY268" s="114"/>
      <c r="AZ268" s="114"/>
      <c r="BA268" s="114"/>
      <c r="BB268" s="40"/>
    </row>
    <row r="269" spans="1:54" x14ac:dyDescent="0.25">
      <c r="A269" s="40"/>
      <c r="B269" s="2" t="s">
        <v>296</v>
      </c>
      <c r="C269" s="2" t="s">
        <v>316</v>
      </c>
      <c r="D269" s="41" t="s">
        <v>79</v>
      </c>
      <c r="F269" s="104">
        <v>3185.2686054639812</v>
      </c>
      <c r="G269" s="109">
        <f t="shared" si="143"/>
        <v>2.5777544312040766E-3</v>
      </c>
      <c r="H269" s="114">
        <f>'DADOS BASE PROPOSTA'!$I$23*G269</f>
        <v>6270702.1843701303</v>
      </c>
      <c r="I269" s="114">
        <f>IF(D269="P",IF(H269&lt;'DADOS BASE PROPOSTA'!$I$32,IF('DADOS BASE PROPOSTA'!$I$32-H269&gt;'DADOS BASE PROPOSTA'!$I$33,'DADOS BASE PROPOSTA'!$I$33,'DADOS BASE PROPOSTA'!$I$32-H269),0),0)</f>
        <v>0</v>
      </c>
      <c r="J269" s="114">
        <f t="shared" si="144"/>
        <v>6270702.1843701303</v>
      </c>
      <c r="L269" s="104">
        <v>0</v>
      </c>
      <c r="M269" s="114">
        <f>IF(D269="E",'DADOS BASE PROPOSTA'!$I$42,IF(D269="EA",'DADOS BASE PROPOSTA'!$I$43,IF(D269="EC",'DADOS BASE PROPOSTA'!$I$45,IF(D269="ECA",'DADOS BASE PROPOSTA'!$I$44,0))))</f>
        <v>0</v>
      </c>
      <c r="N269" s="114">
        <f>IF(OR(D269="E",D269="EA",D269="EC",D269="ECA",D269="ECR"),L269*'DADOS BASE PROPOSTA'!$I$47,0)</f>
        <v>0</v>
      </c>
      <c r="O269" s="114">
        <f t="shared" si="145"/>
        <v>0</v>
      </c>
      <c r="R269" s="114"/>
      <c r="T269" s="104">
        <v>0</v>
      </c>
      <c r="U269" s="104"/>
      <c r="V269" s="104">
        <f t="shared" si="147"/>
        <v>0</v>
      </c>
      <c r="W269" s="109">
        <f t="shared" si="148"/>
        <v>0</v>
      </c>
      <c r="X269" s="114">
        <f>'DADOS BASE PROPOSTA'!$I$78*W269</f>
        <v>0</v>
      </c>
      <c r="Y269" s="114"/>
      <c r="Z269" s="114">
        <f t="shared" si="146"/>
        <v>0</v>
      </c>
      <c r="AB269" s="119">
        <v>1374</v>
      </c>
      <c r="AD269" s="42">
        <v>0.753</v>
      </c>
      <c r="AE269" s="42">
        <f t="shared" si="149"/>
        <v>1034.6220000000001</v>
      </c>
      <c r="AF269" s="123">
        <f t="shared" si="150"/>
        <v>4.5197813488369931E-2</v>
      </c>
      <c r="AH269" s="42">
        <f t="shared" si="151"/>
        <v>607.58784016966592</v>
      </c>
      <c r="AI269" s="114">
        <f t="shared" si="152"/>
        <v>834825.69239312096</v>
      </c>
      <c r="AK269" s="119">
        <v>0</v>
      </c>
      <c r="AL269" s="114">
        <f>IF($AK$11&gt;0,(AK269/$AK$11)*'DADOS BASE PROPOSTA'!$I$67,0)</f>
        <v>0</v>
      </c>
      <c r="AN269" s="114">
        <v>0</v>
      </c>
      <c r="AO269" s="114">
        <f>(AN269/$AN$11)*'DADOS BASE PROPOSTA'!$I$69</f>
        <v>0</v>
      </c>
      <c r="AQ269" s="114"/>
      <c r="AR269" s="114"/>
      <c r="AS269" s="114"/>
      <c r="AU269" s="114"/>
      <c r="AV269" s="114"/>
      <c r="AW269" s="114"/>
      <c r="AY269" s="114"/>
      <c r="AZ269" s="114"/>
      <c r="BA269" s="114"/>
      <c r="BB269" s="40"/>
    </row>
    <row r="270" spans="1:54" x14ac:dyDescent="0.25">
      <c r="A270" s="40"/>
      <c r="B270" s="2" t="s">
        <v>296</v>
      </c>
      <c r="C270" s="2" t="s">
        <v>317</v>
      </c>
      <c r="D270" s="41" t="s">
        <v>79</v>
      </c>
      <c r="F270" s="104">
        <v>1770.8857042058339</v>
      </c>
      <c r="G270" s="109">
        <f t="shared" si="143"/>
        <v>1.4331314047870052E-3</v>
      </c>
      <c r="H270" s="114">
        <f>'DADOS BASE PROPOSTA'!$I$23*G270</f>
        <v>3486267.0088746869</v>
      </c>
      <c r="I270" s="114">
        <f>IF(D270="P",IF(H270&lt;'DADOS BASE PROPOSTA'!$I$32,IF('DADOS BASE PROPOSTA'!$I$32-H270&gt;'DADOS BASE PROPOSTA'!$I$33,'DADOS BASE PROPOSTA'!$I$33,'DADOS BASE PROPOSTA'!$I$32-H270),0),0)</f>
        <v>0</v>
      </c>
      <c r="J270" s="114">
        <f t="shared" si="144"/>
        <v>3486267.0088746869</v>
      </c>
      <c r="L270" s="104">
        <v>0</v>
      </c>
      <c r="M270" s="114">
        <f>IF(D270="E",'DADOS BASE PROPOSTA'!$I$42,IF(D270="EA",'DADOS BASE PROPOSTA'!$I$43,IF(D270="EC",'DADOS BASE PROPOSTA'!$I$45,IF(D270="ECA",'DADOS BASE PROPOSTA'!$I$44,0))))</f>
        <v>0</v>
      </c>
      <c r="N270" s="114">
        <f>IF(OR(D270="E",D270="EA",D270="EC",D270="ECA",D270="ECR"),L270*'DADOS BASE PROPOSTA'!$I$47,0)</f>
        <v>0</v>
      </c>
      <c r="O270" s="114">
        <f t="shared" si="145"/>
        <v>0</v>
      </c>
      <c r="R270" s="114"/>
      <c r="T270" s="104">
        <v>0</v>
      </c>
      <c r="U270" s="104"/>
      <c r="V270" s="104">
        <f t="shared" si="147"/>
        <v>0</v>
      </c>
      <c r="W270" s="109">
        <f t="shared" si="148"/>
        <v>0</v>
      </c>
      <c r="X270" s="114">
        <f>'DADOS BASE PROPOSTA'!$I$78*W270</f>
        <v>0</v>
      </c>
      <c r="Y270" s="114"/>
      <c r="Z270" s="114">
        <f t="shared" si="146"/>
        <v>0</v>
      </c>
      <c r="AB270" s="119">
        <v>1176.5</v>
      </c>
      <c r="AD270" s="42">
        <v>0.755</v>
      </c>
      <c r="AE270" s="42">
        <f t="shared" si="149"/>
        <v>888.25750000000005</v>
      </c>
      <c r="AF270" s="123">
        <f t="shared" si="150"/>
        <v>4.8697813488369934E-2</v>
      </c>
      <c r="AH270" s="42">
        <f t="shared" si="151"/>
        <v>605.36061711693787</v>
      </c>
      <c r="AI270" s="114">
        <f t="shared" si="152"/>
        <v>712206.76603807742</v>
      </c>
      <c r="AK270" s="119">
        <v>0</v>
      </c>
      <c r="AL270" s="114">
        <f>IF($AK$11&gt;0,(AK270/$AK$11)*'DADOS BASE PROPOSTA'!$I$67,0)</f>
        <v>0</v>
      </c>
      <c r="AN270" s="114">
        <v>0</v>
      </c>
      <c r="AO270" s="114">
        <f>(AN270/$AN$11)*'DADOS BASE PROPOSTA'!$I$69</f>
        <v>0</v>
      </c>
      <c r="AQ270" s="114"/>
      <c r="AR270" s="114"/>
      <c r="AS270" s="114"/>
      <c r="AU270" s="114"/>
      <c r="AV270" s="114"/>
      <c r="AW270" s="114"/>
      <c r="AY270" s="114"/>
      <c r="AZ270" s="114"/>
      <c r="BA270" s="114"/>
      <c r="BB270" s="40"/>
    </row>
    <row r="271" spans="1:54" x14ac:dyDescent="0.25">
      <c r="A271" s="40"/>
      <c r="B271" s="2" t="s">
        <v>296</v>
      </c>
      <c r="C271" s="2" t="s">
        <v>318</v>
      </c>
      <c r="D271" s="41" t="s">
        <v>79</v>
      </c>
      <c r="F271" s="104">
        <v>1689.007559853568</v>
      </c>
      <c r="G271" s="109">
        <f t="shared" si="143"/>
        <v>1.3668695676971074E-3</v>
      </c>
      <c r="H271" s="114">
        <f>'DADOS BASE PROPOSTA'!$I$23*G271</f>
        <v>3325077.0050674141</v>
      </c>
      <c r="I271" s="114">
        <f>IF(D271="P",IF(H271&lt;'DADOS BASE PROPOSTA'!$I$32,IF('DADOS BASE PROPOSTA'!$I$32-H271&gt;'DADOS BASE PROPOSTA'!$I$33,'DADOS BASE PROPOSTA'!$I$33,'DADOS BASE PROPOSTA'!$I$32-H271),0),0)</f>
        <v>0</v>
      </c>
      <c r="J271" s="114">
        <f t="shared" si="144"/>
        <v>3325077.0050674141</v>
      </c>
      <c r="L271" s="104">
        <v>0</v>
      </c>
      <c r="M271" s="114">
        <f>IF(D271="E",'DADOS BASE PROPOSTA'!$I$42,IF(D271="EA",'DADOS BASE PROPOSTA'!$I$43,IF(D271="EC",'DADOS BASE PROPOSTA'!$I$45,IF(D271="ECA",'DADOS BASE PROPOSTA'!$I$44,0))))</f>
        <v>0</v>
      </c>
      <c r="N271" s="114">
        <f>IF(OR(D271="E",D271="EA",D271="EC",D271="ECA",D271="ECR"),L271*'DADOS BASE PROPOSTA'!$I$47,0)</f>
        <v>0</v>
      </c>
      <c r="O271" s="114">
        <f t="shared" si="145"/>
        <v>0</v>
      </c>
      <c r="R271" s="114"/>
      <c r="T271" s="104">
        <v>4.2921195652173916</v>
      </c>
      <c r="U271" s="104"/>
      <c r="V271" s="104">
        <f t="shared" si="147"/>
        <v>4.2921195652173916</v>
      </c>
      <c r="W271" s="109">
        <f t="shared" si="148"/>
        <v>2.5137855935139263E-5</v>
      </c>
      <c r="X271" s="114">
        <f>'DADOS BASE PROPOSTA'!$I$78*W271</f>
        <v>2047.9384474278756</v>
      </c>
      <c r="Y271" s="114"/>
      <c r="Z271" s="114">
        <f t="shared" si="146"/>
        <v>2047.9384474278756</v>
      </c>
      <c r="AB271" s="119">
        <v>988</v>
      </c>
      <c r="AD271" s="42">
        <v>0.72699999999999998</v>
      </c>
      <c r="AE271" s="42">
        <f t="shared" si="149"/>
        <v>718.27599999999995</v>
      </c>
      <c r="AF271" s="123">
        <f t="shared" si="150"/>
        <v>-3.0218651163010923E-4</v>
      </c>
      <c r="AH271" s="42">
        <f t="shared" si="151"/>
        <v>636.54173985513034</v>
      </c>
      <c r="AI271" s="114">
        <f t="shared" si="152"/>
        <v>628903.2389768688</v>
      </c>
      <c r="AK271" s="119">
        <v>0</v>
      </c>
      <c r="AL271" s="114">
        <f>IF($AK$11&gt;0,(AK271/$AK$11)*'DADOS BASE PROPOSTA'!$I$67,0)</f>
        <v>0</v>
      </c>
      <c r="AN271" s="114">
        <v>3</v>
      </c>
      <c r="AO271" s="114">
        <f>(AN271/$AN$11)*'DADOS BASE PROPOSTA'!$I$69</f>
        <v>1784.587229181388</v>
      </c>
      <c r="AQ271" s="114"/>
      <c r="AR271" s="114"/>
      <c r="AS271" s="114"/>
      <c r="AU271" s="114"/>
      <c r="AV271" s="114"/>
      <c r="AW271" s="114"/>
      <c r="AY271" s="114"/>
      <c r="AZ271" s="114"/>
      <c r="BA271" s="114"/>
      <c r="BB271" s="40"/>
    </row>
    <row r="272" spans="1:54" x14ac:dyDescent="0.25">
      <c r="A272" s="40"/>
      <c r="B272" s="2" t="s">
        <v>296</v>
      </c>
      <c r="C272" s="2" t="s">
        <v>319</v>
      </c>
      <c r="D272" s="41" t="s">
        <v>79</v>
      </c>
      <c r="F272" s="104">
        <v>1911.0539228163591</v>
      </c>
      <c r="G272" s="109">
        <f t="shared" si="143"/>
        <v>1.5465658718261299E-3</v>
      </c>
      <c r="H272" s="114">
        <f>'DADOS BASE PROPOSTA'!$I$23*G272</f>
        <v>3762210.1909072921</v>
      </c>
      <c r="I272" s="114">
        <f>IF(D272="P",IF(H272&lt;'DADOS BASE PROPOSTA'!$I$32,IF('DADOS BASE PROPOSTA'!$I$32-H272&gt;'DADOS BASE PROPOSTA'!$I$33,'DADOS BASE PROPOSTA'!$I$33,'DADOS BASE PROPOSTA'!$I$32-H272),0),0)</f>
        <v>0</v>
      </c>
      <c r="J272" s="114">
        <f t="shared" si="144"/>
        <v>3762210.1909072921</v>
      </c>
      <c r="L272" s="104">
        <v>0</v>
      </c>
      <c r="M272" s="114">
        <f>IF(D272="E",'DADOS BASE PROPOSTA'!$I$42,IF(D272="EA",'DADOS BASE PROPOSTA'!$I$43,IF(D272="EC",'DADOS BASE PROPOSTA'!$I$45,IF(D272="ECA",'DADOS BASE PROPOSTA'!$I$44,0))))</f>
        <v>0</v>
      </c>
      <c r="N272" s="114">
        <f>IF(OR(D272="E",D272="EA",D272="EC",D272="ECA",D272="ECR"),L272*'DADOS BASE PROPOSTA'!$I$47,0)</f>
        <v>0</v>
      </c>
      <c r="O272" s="114">
        <f t="shared" si="145"/>
        <v>0</v>
      </c>
      <c r="R272" s="114"/>
      <c r="T272" s="104">
        <v>107.8498335040984</v>
      </c>
      <c r="U272" s="104"/>
      <c r="V272" s="104">
        <f t="shared" si="147"/>
        <v>107.8498335040984</v>
      </c>
      <c r="W272" s="109">
        <f t="shared" si="148"/>
        <v>6.3164912721099041E-4</v>
      </c>
      <c r="X272" s="114">
        <f>'DADOS BASE PROPOSTA'!$I$78*W272</f>
        <v>51459.382066527149</v>
      </c>
      <c r="Y272" s="114"/>
      <c r="Z272" s="114">
        <f t="shared" si="146"/>
        <v>51459.382066527149</v>
      </c>
      <c r="AB272" s="119">
        <v>877</v>
      </c>
      <c r="AD272" s="42">
        <v>0.76400000000000001</v>
      </c>
      <c r="AE272" s="42">
        <f t="shared" si="149"/>
        <v>670.02800000000002</v>
      </c>
      <c r="AF272" s="123">
        <f t="shared" si="150"/>
        <v>6.4447813488369948E-2</v>
      </c>
      <c r="AH272" s="42">
        <f t="shared" si="151"/>
        <v>595.33811337966176</v>
      </c>
      <c r="AI272" s="114">
        <f t="shared" si="152"/>
        <v>522111.52543396334</v>
      </c>
      <c r="AK272" s="119">
        <v>0</v>
      </c>
      <c r="AL272" s="114">
        <f>IF($AK$11&gt;0,(AK272/$AK$11)*'DADOS BASE PROPOSTA'!$I$67,0)</f>
        <v>0</v>
      </c>
      <c r="AN272" s="114">
        <v>19.25</v>
      </c>
      <c r="AO272" s="114">
        <f>(AN272/$AN$11)*'DADOS BASE PROPOSTA'!$I$69</f>
        <v>11451.101387247239</v>
      </c>
      <c r="AQ272" s="114"/>
      <c r="AR272" s="114"/>
      <c r="AS272" s="114"/>
      <c r="AU272" s="114"/>
      <c r="AV272" s="114"/>
      <c r="AW272" s="114"/>
      <c r="AY272" s="114"/>
      <c r="AZ272" s="114"/>
      <c r="BA272" s="114"/>
      <c r="BB272" s="40"/>
    </row>
    <row r="273" spans="1:54" x14ac:dyDescent="0.25">
      <c r="A273" s="40"/>
      <c r="B273" s="2" t="s">
        <v>296</v>
      </c>
      <c r="C273" s="2" t="s">
        <v>320</v>
      </c>
      <c r="D273" s="41" t="s">
        <v>79</v>
      </c>
      <c r="F273" s="104">
        <v>6324.578474784782</v>
      </c>
      <c r="G273" s="109">
        <f t="shared" si="143"/>
        <v>5.1183156613253938E-3</v>
      </c>
      <c r="H273" s="114">
        <f>'DADOS BASE PROPOSTA'!$I$23*G273</f>
        <v>12450927.36889492</v>
      </c>
      <c r="I273" s="114">
        <f>IF(D273="P",IF(H273&lt;'DADOS BASE PROPOSTA'!$I$32,IF('DADOS BASE PROPOSTA'!$I$32-H273&gt;'DADOS BASE PROPOSTA'!$I$33,'DADOS BASE PROPOSTA'!$I$33,'DADOS BASE PROPOSTA'!$I$32-H273),0),0)</f>
        <v>0</v>
      </c>
      <c r="J273" s="114">
        <f t="shared" si="144"/>
        <v>12450927.36889492</v>
      </c>
      <c r="L273" s="104">
        <v>0</v>
      </c>
      <c r="M273" s="114">
        <f>IF(D273="E",'DADOS BASE PROPOSTA'!$I$42,IF(D273="EA",'DADOS BASE PROPOSTA'!$I$43,IF(D273="EC",'DADOS BASE PROPOSTA'!$I$45,IF(D273="ECA",'DADOS BASE PROPOSTA'!$I$44,0))))</f>
        <v>0</v>
      </c>
      <c r="N273" s="114">
        <f>IF(OR(D273="E",D273="EA",D273="EC",D273="ECA",D273="ECR"),L273*'DADOS BASE PROPOSTA'!$I$47,0)</f>
        <v>0</v>
      </c>
      <c r="O273" s="114">
        <f t="shared" si="145"/>
        <v>0</v>
      </c>
      <c r="R273" s="114"/>
      <c r="T273" s="104">
        <v>213.61230014498861</v>
      </c>
      <c r="U273" s="104"/>
      <c r="V273" s="104">
        <f t="shared" si="147"/>
        <v>213.61230014498861</v>
      </c>
      <c r="W273" s="109">
        <f t="shared" si="148"/>
        <v>1.2510730760005001E-3</v>
      </c>
      <c r="X273" s="114">
        <f>'DADOS BASE PROPOSTA'!$I$78*W273</f>
        <v>101922.79960128933</v>
      </c>
      <c r="Y273" s="114"/>
      <c r="Z273" s="114">
        <f t="shared" si="146"/>
        <v>101922.79960128933</v>
      </c>
      <c r="AB273" s="119">
        <v>3537</v>
      </c>
      <c r="AD273" s="42">
        <v>0.74099999999999999</v>
      </c>
      <c r="AE273" s="42">
        <f t="shared" si="149"/>
        <v>2620.9169999999999</v>
      </c>
      <c r="AF273" s="123">
        <f t="shared" si="150"/>
        <v>2.4197813488369913E-2</v>
      </c>
      <c r="AH273" s="42">
        <f t="shared" si="151"/>
        <v>620.95117848603411</v>
      </c>
      <c r="AI273" s="114">
        <f t="shared" si="152"/>
        <v>2196304.3183051026</v>
      </c>
      <c r="AK273" s="119">
        <v>19.5</v>
      </c>
      <c r="AL273" s="114">
        <f>IF($AK$11&gt;0,(AK273/$AK$11)*'DADOS BASE PROPOSTA'!$I$67,0)</f>
        <v>125389.27233768722</v>
      </c>
      <c r="AN273" s="114">
        <v>103.75</v>
      </c>
      <c r="AO273" s="114">
        <f>(AN273/$AN$11)*'DADOS BASE PROPOSTA'!$I$69</f>
        <v>61716.975009189664</v>
      </c>
      <c r="AQ273" s="114"/>
      <c r="AR273" s="114"/>
      <c r="AS273" s="114"/>
      <c r="AU273" s="114"/>
      <c r="AV273" s="114"/>
      <c r="AW273" s="114"/>
      <c r="AY273" s="114"/>
      <c r="AZ273" s="114"/>
      <c r="BA273" s="114"/>
      <c r="BB273" s="40"/>
    </row>
    <row r="274" spans="1:54" x14ac:dyDescent="0.25">
      <c r="A274" s="40"/>
      <c r="B274" s="2" t="s">
        <v>296</v>
      </c>
      <c r="C274" s="2" t="s">
        <v>321</v>
      </c>
      <c r="D274" s="41" t="s">
        <v>79</v>
      </c>
      <c r="F274" s="104">
        <v>426.26455328142413</v>
      </c>
      <c r="G274" s="109">
        <f t="shared" si="143"/>
        <v>3.4496473521935844E-4</v>
      </c>
      <c r="H274" s="114">
        <f>'DADOS BASE PROPOSTA'!$I$23*G274</f>
        <v>839168.81006398692</v>
      </c>
      <c r="I274" s="114">
        <f>IF(D274="P",IF(H274&lt;'DADOS BASE PROPOSTA'!$I$32,IF('DADOS BASE PROPOSTA'!$I$32-H274&gt;'DADOS BASE PROPOSTA'!$I$33,'DADOS BASE PROPOSTA'!$I$33,'DADOS BASE PROPOSTA'!$I$32-H274),0),0)</f>
        <v>1641267.2654017243</v>
      </c>
      <c r="J274" s="114">
        <f t="shared" si="144"/>
        <v>2480436.0754657113</v>
      </c>
      <c r="L274" s="104">
        <v>0</v>
      </c>
      <c r="M274" s="114">
        <f>IF(D274="E",'DADOS BASE PROPOSTA'!$I$42,IF(D274="EA",'DADOS BASE PROPOSTA'!$I$43,IF(D274="EC",'DADOS BASE PROPOSTA'!$I$45,IF(D274="ECA",'DADOS BASE PROPOSTA'!$I$44,0))))</f>
        <v>0</v>
      </c>
      <c r="N274" s="114">
        <f>IF(OR(D274="E",D274="EA",D274="EC",D274="ECA",D274="ECR"),L274*'DADOS BASE PROPOSTA'!$I$47,0)</f>
        <v>0</v>
      </c>
      <c r="O274" s="114">
        <f t="shared" si="145"/>
        <v>0</v>
      </c>
      <c r="R274" s="114"/>
      <c r="T274" s="104">
        <v>0</v>
      </c>
      <c r="U274" s="104"/>
      <c r="V274" s="104">
        <f t="shared" si="147"/>
        <v>0</v>
      </c>
      <c r="W274" s="109">
        <f t="shared" si="148"/>
        <v>0</v>
      </c>
      <c r="X274" s="114">
        <f>'DADOS BASE PROPOSTA'!$I$78*W274</f>
        <v>0</v>
      </c>
      <c r="Y274" s="114"/>
      <c r="Z274" s="114">
        <f t="shared" si="146"/>
        <v>0</v>
      </c>
      <c r="AB274" s="119">
        <v>655</v>
      </c>
      <c r="AD274" s="42">
        <v>0.68400000000000005</v>
      </c>
      <c r="AE274" s="42">
        <f t="shared" si="149"/>
        <v>448.02000000000004</v>
      </c>
      <c r="AF274" s="123">
        <f t="shared" si="150"/>
        <v>-7.5552186511629982E-2</v>
      </c>
      <c r="AH274" s="42">
        <f t="shared" si="151"/>
        <v>684.42703548878296</v>
      </c>
      <c r="AI274" s="114">
        <f t="shared" si="152"/>
        <v>448299.70824515284</v>
      </c>
      <c r="AK274" s="119">
        <v>0</v>
      </c>
      <c r="AL274" s="114">
        <f>IF($AK$11&gt;0,(AK274/$AK$11)*'DADOS BASE PROPOSTA'!$I$67,0)</f>
        <v>0</v>
      </c>
      <c r="AN274" s="114">
        <v>0</v>
      </c>
      <c r="AO274" s="114">
        <f>(AN274/$AN$11)*'DADOS BASE PROPOSTA'!$I$69</f>
        <v>0</v>
      </c>
      <c r="AQ274" s="114"/>
      <c r="AR274" s="114"/>
      <c r="AS274" s="114"/>
      <c r="AU274" s="114"/>
      <c r="AV274" s="114"/>
      <c r="AW274" s="114"/>
      <c r="AY274" s="114"/>
      <c r="AZ274" s="114"/>
      <c r="BA274" s="114"/>
      <c r="BB274" s="40"/>
    </row>
    <row r="275" spans="1:54" x14ac:dyDescent="0.25">
      <c r="A275" s="40"/>
      <c r="B275" s="2" t="s">
        <v>296</v>
      </c>
      <c r="C275" s="2" t="s">
        <v>322</v>
      </c>
      <c r="D275" s="41" t="s">
        <v>79</v>
      </c>
      <c r="F275" s="104">
        <v>589.883204220415</v>
      </c>
      <c r="G275" s="109">
        <f t="shared" si="143"/>
        <v>4.7737702276148862E-4</v>
      </c>
      <c r="H275" s="114">
        <f>'DADOS BASE PROPOSTA'!$I$23*G275</f>
        <v>1161277.8560913224</v>
      </c>
      <c r="I275" s="114">
        <f>IF(D275="P",IF(H275&lt;'DADOS BASE PROPOSTA'!$I$32,IF('DADOS BASE PROPOSTA'!$I$32-H275&gt;'DADOS BASE PROPOSTA'!$I$33,'DADOS BASE PROPOSTA'!$I$33,'DADOS BASE PROPOSTA'!$I$32-H275),0),0)</f>
        <v>1641267.2654017243</v>
      </c>
      <c r="J275" s="114">
        <f t="shared" si="144"/>
        <v>2802545.1214930466</v>
      </c>
      <c r="L275" s="104">
        <v>0</v>
      </c>
      <c r="M275" s="114">
        <f>IF(D275="E",'DADOS BASE PROPOSTA'!$I$42,IF(D275="EA",'DADOS BASE PROPOSTA'!$I$43,IF(D275="EC",'DADOS BASE PROPOSTA'!$I$45,IF(D275="ECA",'DADOS BASE PROPOSTA'!$I$44,0))))</f>
        <v>0</v>
      </c>
      <c r="N275" s="114">
        <f>IF(OR(D275="E",D275="EA",D275="EC",D275="ECA",D275="ECR"),L275*'DADOS BASE PROPOSTA'!$I$47,0)</f>
        <v>0</v>
      </c>
      <c r="O275" s="114">
        <f t="shared" si="145"/>
        <v>0</v>
      </c>
      <c r="R275" s="114"/>
      <c r="T275" s="104">
        <v>0.39266229281767961</v>
      </c>
      <c r="U275" s="104"/>
      <c r="V275" s="104">
        <f t="shared" si="147"/>
        <v>0.39266229281767961</v>
      </c>
      <c r="W275" s="109">
        <f t="shared" si="148"/>
        <v>2.2997234811449986E-6</v>
      </c>
      <c r="X275" s="114">
        <f>'DADOS BASE PROPOSTA'!$I$78*W275</f>
        <v>187.3545678534189</v>
      </c>
      <c r="Y275" s="114"/>
      <c r="Z275" s="114">
        <f t="shared" si="146"/>
        <v>187.3545678534189</v>
      </c>
      <c r="AB275" s="119">
        <v>399.5</v>
      </c>
      <c r="AD275" s="42">
        <v>0.73099999999999998</v>
      </c>
      <c r="AE275" s="42">
        <f t="shared" si="149"/>
        <v>292.03449999999998</v>
      </c>
      <c r="AF275" s="123">
        <f t="shared" si="150"/>
        <v>6.697813488369897E-3</v>
      </c>
      <c r="AH275" s="42">
        <f t="shared" si="151"/>
        <v>632.08729374967436</v>
      </c>
      <c r="AI275" s="114">
        <f t="shared" si="152"/>
        <v>252518.8738529949</v>
      </c>
      <c r="AK275" s="119">
        <v>0</v>
      </c>
      <c r="AL275" s="114">
        <f>IF($AK$11&gt;0,(AK275/$AK$11)*'DADOS BASE PROPOSTA'!$I$67,0)</f>
        <v>0</v>
      </c>
      <c r="AN275" s="114">
        <v>1.5</v>
      </c>
      <c r="AO275" s="114">
        <f>(AN275/$AN$11)*'DADOS BASE PROPOSTA'!$I$69</f>
        <v>892.29361459069401</v>
      </c>
      <c r="AQ275" s="114"/>
      <c r="AR275" s="114"/>
      <c r="AS275" s="114"/>
      <c r="AU275" s="114"/>
      <c r="AV275" s="114"/>
      <c r="AW275" s="114"/>
      <c r="AY275" s="114"/>
      <c r="AZ275" s="114"/>
      <c r="BA275" s="114"/>
      <c r="BB275" s="40"/>
    </row>
    <row r="276" spans="1:54" x14ac:dyDescent="0.25">
      <c r="A276" s="40"/>
      <c r="B276" s="2" t="s">
        <v>296</v>
      </c>
      <c r="C276" s="2" t="s">
        <v>323</v>
      </c>
      <c r="D276" s="41" t="s">
        <v>83</v>
      </c>
      <c r="F276" s="104">
        <v>0</v>
      </c>
      <c r="G276" s="109">
        <f t="shared" si="143"/>
        <v>0</v>
      </c>
      <c r="H276" s="114">
        <f>'DADOS BASE PROPOSTA'!$I$23*G276</f>
        <v>0</v>
      </c>
      <c r="I276" s="114">
        <f>IF(D276="P",IF(H276&lt;'DADOS BASE PROPOSTA'!$I$32,IF('DADOS BASE PROPOSTA'!$I$32-H276&gt;'DADOS BASE PROPOSTA'!$I$33,'DADOS BASE PROPOSTA'!$I$33,'DADOS BASE PROPOSTA'!$I$32-H276),0),0)</f>
        <v>0</v>
      </c>
      <c r="J276" s="114">
        <f t="shared" si="144"/>
        <v>0</v>
      </c>
      <c r="L276" s="104">
        <v>1368.2499136957181</v>
      </c>
      <c r="M276" s="114">
        <f>IF(D276="E",'DADOS BASE PROPOSTA'!$I$42,IF(D276="EA",'DADOS BASE PROPOSTA'!$I$43,IF(D276="EC",'DADOS BASE PROPOSTA'!$I$45,IF(D276="ECA",'DADOS BASE PROPOSTA'!$I$44,0))))</f>
        <v>2087467.4094275283</v>
      </c>
      <c r="N276" s="114">
        <f>IF(OR(D276="E",D276="EA",D276="EC",D276="ECA",D276="ECR"),L276*'DADOS BASE PROPOSTA'!$I$47,0)</f>
        <v>949874.53785796976</v>
      </c>
      <c r="O276" s="114">
        <f t="shared" si="145"/>
        <v>3037341.947285498</v>
      </c>
      <c r="R276" s="114"/>
      <c r="T276" s="104">
        <v>102.65625</v>
      </c>
      <c r="U276" s="104"/>
      <c r="V276" s="104">
        <f t="shared" si="147"/>
        <v>102.65625</v>
      </c>
      <c r="W276" s="109">
        <f t="shared" si="148"/>
        <v>6.0123162557120826E-4</v>
      </c>
      <c r="X276" s="114">
        <f>'DADOS BASE PROPOSTA'!$I$78*W276</f>
        <v>48981.319846601182</v>
      </c>
      <c r="Y276" s="114"/>
      <c r="Z276" s="114">
        <f t="shared" si="146"/>
        <v>48981.319846601182</v>
      </c>
      <c r="AB276" s="119">
        <v>707.5</v>
      </c>
      <c r="AD276" s="42">
        <v>0.71499999999999997</v>
      </c>
      <c r="AE276" s="42">
        <f t="shared" si="149"/>
        <v>505.86249999999995</v>
      </c>
      <c r="AF276" s="123">
        <f t="shared" si="150"/>
        <v>-2.1302186511630128E-2</v>
      </c>
      <c r="AH276" s="42">
        <f t="shared" si="151"/>
        <v>649.90507817149853</v>
      </c>
      <c r="AI276" s="114">
        <f t="shared" si="152"/>
        <v>459807.84280633519</v>
      </c>
      <c r="AK276" s="119">
        <v>0</v>
      </c>
      <c r="AL276" s="114">
        <f>IF($AK$11&gt;0,(AK276/$AK$11)*'DADOS BASE PROPOSTA'!$I$67,0)</f>
        <v>0</v>
      </c>
      <c r="AN276" s="114">
        <v>17.25</v>
      </c>
      <c r="AO276" s="114">
        <f>(AN276/$AN$11)*'DADOS BASE PROPOSTA'!$I$69</f>
        <v>10261.37656779298</v>
      </c>
      <c r="AQ276" s="114"/>
      <c r="AR276" s="114"/>
      <c r="AS276" s="114"/>
      <c r="AU276" s="114"/>
      <c r="AV276" s="114"/>
      <c r="AW276" s="114"/>
      <c r="AY276" s="114"/>
      <c r="AZ276" s="114"/>
      <c r="BA276" s="114"/>
      <c r="BB276" s="40"/>
    </row>
    <row r="277" spans="1:54" x14ac:dyDescent="0.25">
      <c r="A277" s="40"/>
      <c r="B277" s="2" t="s">
        <v>296</v>
      </c>
      <c r="C277" s="2" t="s">
        <v>324</v>
      </c>
      <c r="D277" s="41" t="s">
        <v>79</v>
      </c>
      <c r="F277" s="104">
        <v>3757.5723477853021</v>
      </c>
      <c r="G277" s="109">
        <f t="shared" si="143"/>
        <v>3.040904856016859E-3</v>
      </c>
      <c r="H277" s="114">
        <f>'DADOS BASE PROPOSTA'!$I$23*G277</f>
        <v>7397372.1050610906</v>
      </c>
      <c r="I277" s="114">
        <f>IF(D277="P",IF(H277&lt;'DADOS BASE PROPOSTA'!$I$32,IF('DADOS BASE PROPOSTA'!$I$32-H277&gt;'DADOS BASE PROPOSTA'!$I$33,'DADOS BASE PROPOSTA'!$I$33,'DADOS BASE PROPOSTA'!$I$32-H277),0),0)</f>
        <v>0</v>
      </c>
      <c r="J277" s="114">
        <f t="shared" si="144"/>
        <v>7397372.1050610906</v>
      </c>
      <c r="L277" s="104">
        <v>0</v>
      </c>
      <c r="M277" s="114">
        <f>IF(D277="E",'DADOS BASE PROPOSTA'!$I$42,IF(D277="EA",'DADOS BASE PROPOSTA'!$I$43,IF(D277="EC",'DADOS BASE PROPOSTA'!$I$45,IF(D277="ECA",'DADOS BASE PROPOSTA'!$I$44,0))))</f>
        <v>0</v>
      </c>
      <c r="N277" s="114">
        <f>IF(OR(D277="E",D277="EA",D277="EC",D277="ECA",D277="ECR"),L277*'DADOS BASE PROPOSTA'!$I$47,0)</f>
        <v>0</v>
      </c>
      <c r="O277" s="114">
        <f t="shared" si="145"/>
        <v>0</v>
      </c>
      <c r="R277" s="114"/>
      <c r="T277" s="104">
        <v>195.2197483283804</v>
      </c>
      <c r="U277" s="104"/>
      <c r="V277" s="104">
        <f t="shared" si="147"/>
        <v>195.2197483283804</v>
      </c>
      <c r="W277" s="109">
        <f t="shared" si="148"/>
        <v>1.143352563833905E-3</v>
      </c>
      <c r="X277" s="114">
        <f>'DADOS BASE PROPOSTA'!$I$78*W277</f>
        <v>93146.992348204672</v>
      </c>
      <c r="Y277" s="114"/>
      <c r="Z277" s="114">
        <f t="shared" si="146"/>
        <v>93146.992348204672</v>
      </c>
      <c r="AB277" s="119">
        <v>1171.5</v>
      </c>
      <c r="AD277" s="42">
        <v>0.63800000000000001</v>
      </c>
      <c r="AE277" s="42">
        <f t="shared" si="149"/>
        <v>747.41700000000003</v>
      </c>
      <c r="AF277" s="123">
        <f t="shared" si="150"/>
        <v>-0.15605218651163005</v>
      </c>
      <c r="AH277" s="42">
        <f t="shared" si="151"/>
        <v>735.65316570152766</v>
      </c>
      <c r="AI277" s="114">
        <f t="shared" si="152"/>
        <v>861817.6836193396</v>
      </c>
      <c r="AK277" s="119">
        <v>155</v>
      </c>
      <c r="AL277" s="114">
        <f>IF($AK$11&gt;0,(AK277/$AK$11)*'DADOS BASE PROPOSTA'!$I$67,0)</f>
        <v>996683.95960725751</v>
      </c>
      <c r="AN277" s="114">
        <v>26.75</v>
      </c>
      <c r="AO277" s="114">
        <f>(AN277/$AN$11)*'DADOS BASE PROPOSTA'!$I$69</f>
        <v>15912.56946020071</v>
      </c>
      <c r="AQ277" s="114"/>
      <c r="AR277" s="114"/>
      <c r="AS277" s="114"/>
      <c r="AU277" s="114"/>
      <c r="AV277" s="114"/>
      <c r="AW277" s="114"/>
      <c r="AY277" s="114"/>
      <c r="AZ277" s="114"/>
      <c r="BA277" s="114"/>
      <c r="BB277" s="40"/>
    </row>
    <row r="278" spans="1:54" x14ac:dyDescent="0.25">
      <c r="A278" s="40"/>
      <c r="F278" s="104"/>
      <c r="G278" s="109"/>
      <c r="H278" s="114"/>
      <c r="I278" s="114"/>
      <c r="J278" s="114"/>
      <c r="L278" s="104"/>
      <c r="M278" s="114"/>
      <c r="N278" s="114"/>
      <c r="O278" s="114"/>
      <c r="R278" s="114"/>
      <c r="T278" s="104"/>
      <c r="U278" s="104"/>
      <c r="V278" s="104"/>
      <c r="W278" s="109"/>
      <c r="X278" s="114"/>
      <c r="Y278" s="114"/>
      <c r="Z278" s="114"/>
      <c r="AB278" s="119"/>
      <c r="AF278" s="123"/>
      <c r="AI278" s="114"/>
      <c r="AK278" s="119"/>
      <c r="AL278" s="114"/>
      <c r="AN278" s="114"/>
      <c r="AO278" s="114"/>
      <c r="AQ278" s="114"/>
      <c r="AR278" s="114"/>
      <c r="AS278" s="114"/>
      <c r="AU278" s="114"/>
      <c r="AV278" s="114"/>
      <c r="AW278" s="114"/>
      <c r="AY278" s="114"/>
      <c r="AZ278" s="114"/>
      <c r="BA278" s="114"/>
      <c r="BB278" s="40"/>
    </row>
    <row r="279" spans="1:54" x14ac:dyDescent="0.25">
      <c r="A279" s="40"/>
      <c r="B279" s="98" t="s">
        <v>296</v>
      </c>
      <c r="C279" s="98" t="s">
        <v>325</v>
      </c>
      <c r="D279" s="98" t="s">
        <v>74</v>
      </c>
      <c r="E279" s="98"/>
      <c r="F279" s="105">
        <f>SUM(F280:F291)</f>
        <v>22018.696639360507</v>
      </c>
      <c r="G279" s="110">
        <f>SUM(G280:G291)</f>
        <v>1.7819154320011295E-2</v>
      </c>
      <c r="H279" s="115">
        <f>SUM(H280:H291)</f>
        <v>43347267.127353877</v>
      </c>
      <c r="I279" s="115">
        <f>SUM(I280:I291)</f>
        <v>0</v>
      </c>
      <c r="J279" s="115">
        <f>SUM(J280:J291)</f>
        <v>43347267.127353877</v>
      </c>
      <c r="K279" s="99"/>
      <c r="L279" s="105">
        <f>SUM(L280:L291)</f>
        <v>1111.7921024639429</v>
      </c>
      <c r="M279" s="115">
        <f>SUM(M280:M291)</f>
        <v>6244032.5057291472</v>
      </c>
      <c r="N279" s="115">
        <f>SUM(N280:N291)</f>
        <v>771834.88115091063</v>
      </c>
      <c r="O279" s="115">
        <f>SUM(O280:O291)</f>
        <v>7015867.3868800588</v>
      </c>
      <c r="P279" s="99"/>
      <c r="Q279" s="100"/>
      <c r="R279" s="115">
        <f>SUM(R280:R291)</f>
        <v>6183760.3229251634</v>
      </c>
      <c r="S279" s="99"/>
      <c r="T279" s="105">
        <f t="shared" ref="T279:Z279" si="153">SUM(T280:T293)</f>
        <v>22904.146346471596</v>
      </c>
      <c r="U279" s="105">
        <f t="shared" si="153"/>
        <v>232.40260000000001</v>
      </c>
      <c r="V279" s="105">
        <f t="shared" si="153"/>
        <v>23647.834666471597</v>
      </c>
      <c r="W279" s="110">
        <f t="shared" si="153"/>
        <v>0.13849937122933956</v>
      </c>
      <c r="X279" s="115">
        <f t="shared" si="153"/>
        <v>11283308.648796234</v>
      </c>
      <c r="Y279" s="115">
        <f t="shared" si="153"/>
        <v>220781.30714634148</v>
      </c>
      <c r="Z279" s="115">
        <f t="shared" si="153"/>
        <v>11504089.955942577</v>
      </c>
      <c r="AA279" s="99"/>
      <c r="AB279" s="120">
        <f>SUM(AB280:AB293)</f>
        <v>10972.5</v>
      </c>
      <c r="AC279" s="99"/>
      <c r="AD279" s="99"/>
      <c r="AE279" s="99"/>
      <c r="AF279" s="124"/>
      <c r="AG279" s="99"/>
      <c r="AH279" s="99"/>
      <c r="AI279" s="115">
        <f>SUM(AI280:AI293)</f>
        <v>7515032.2250734996</v>
      </c>
      <c r="AJ279" s="99"/>
      <c r="AK279" s="120">
        <f>SUM(AK280:AK293)</f>
        <v>280.5</v>
      </c>
      <c r="AL279" s="115">
        <f>SUM(AL280:AL293)</f>
        <v>1803676.455934424</v>
      </c>
      <c r="AM279" s="99"/>
      <c r="AN279" s="115">
        <f>SUM(AN280:AN293)</f>
        <v>5233.125</v>
      </c>
      <c r="AO279" s="115">
        <f>SUM(AO280:AO293)</f>
        <v>3112989.3479032833</v>
      </c>
      <c r="AP279" s="99"/>
      <c r="AQ279" s="115"/>
      <c r="AR279" s="115"/>
      <c r="AS279" s="115">
        <f>SUM(AS280:AS291)</f>
        <v>643199.52437852719</v>
      </c>
      <c r="AT279" s="98"/>
      <c r="AU279" s="115"/>
      <c r="AV279" s="115"/>
      <c r="AW279" s="115">
        <f>SUM(AW280:AW291)</f>
        <v>643199.52437852719</v>
      </c>
      <c r="AX279" s="98"/>
      <c r="AY279" s="115"/>
      <c r="AZ279" s="115"/>
      <c r="BA279" s="115">
        <f>SUM(BA280:BA291)</f>
        <v>643199.52437852719</v>
      </c>
      <c r="BB279" s="40"/>
    </row>
    <row r="280" spans="1:54" x14ac:dyDescent="0.25">
      <c r="A280" s="40"/>
      <c r="B280" s="2" t="s">
        <v>296</v>
      </c>
      <c r="C280" s="2" t="s">
        <v>34</v>
      </c>
      <c r="D280" s="41" t="s">
        <v>75</v>
      </c>
      <c r="F280" s="104">
        <v>0</v>
      </c>
      <c r="G280" s="109">
        <f t="shared" ref="G280:G293" si="154">F280/$F$11</f>
        <v>0</v>
      </c>
      <c r="H280" s="114">
        <f>'DADOS BASE PROPOSTA'!$I$23*G280</f>
        <v>0</v>
      </c>
      <c r="I280" s="114">
        <f>IF(D280="P",IF(H280&lt;'DADOS BASE PROPOSTA'!$I$32,IF('DADOS BASE PROPOSTA'!$I$32-H280&gt;'DADOS BASE PROPOSTA'!$I$33,'DADOS BASE PROPOSTA'!$I$33,'DADOS BASE PROPOSTA'!$I$32-H280),0),0)</f>
        <v>0</v>
      </c>
      <c r="J280" s="114">
        <f t="shared" ref="J280:J293" si="155">H280+I280</f>
        <v>0</v>
      </c>
      <c r="L280" s="104"/>
      <c r="M280" s="114">
        <f>IF(D280="E",'DADOS BASE PROPOSTA'!$I$42,IF(D280="EA",'DADOS BASE PROPOSTA'!$I$43,IF(D280="EC",'DADOS BASE PROPOSTA'!$I$45,IF(D280="ECA",'DADOS BASE PROPOSTA'!$I$44,0))))</f>
        <v>0</v>
      </c>
      <c r="N280" s="114">
        <f>IF(OR(D280="E",D280="EA",D280="EC",D280="ECA"),L280*'DADOS BASE PROPOSTA'!$I$47,0)</f>
        <v>0</v>
      </c>
      <c r="O280" s="114">
        <f t="shared" ref="O280:O293" si="156">M280+N280</f>
        <v>0</v>
      </c>
      <c r="Q280" s="68">
        <v>11</v>
      </c>
      <c r="R280" s="114">
        <f>IF(D280="R",('DADOS BASE PROPOSTA'!$I$53+('DADOS BASE PROPOSTA'!$I$54*Q280)),0)</f>
        <v>6183760.3229251634</v>
      </c>
      <c r="T280" s="104"/>
      <c r="U280" s="104"/>
      <c r="V280" s="104"/>
      <c r="W280" s="109"/>
      <c r="X280" s="114"/>
      <c r="Y280" s="114">
        <f>'DADOS BASE PROPOSTA'!$I$77/41</f>
        <v>220781.30714634148</v>
      </c>
      <c r="Z280" s="114">
        <f t="shared" ref="Z280:Z293" si="157">X280+Y280</f>
        <v>220781.30714634148</v>
      </c>
      <c r="AB280" s="119"/>
      <c r="AF280" s="123"/>
      <c r="AI280" s="114"/>
      <c r="AK280" s="119"/>
      <c r="AL280" s="114"/>
      <c r="AN280" s="114"/>
      <c r="AO280" s="114"/>
      <c r="AQ280" s="114">
        <f>'DADOS BASE PROPOSTA'!$I$85/41</f>
        <v>368759.61378749995</v>
      </c>
      <c r="AR280" s="114">
        <f>'DADOS BASE PROPOSTA'!$I$86*(Q280/$Q$11)</f>
        <v>274439.91059102723</v>
      </c>
      <c r="AS280" s="114">
        <f>AQ280+AR280</f>
        <v>643199.52437852719</v>
      </c>
      <c r="AU280" s="114">
        <f>'DADOS BASE PROPOSTA'!$I$89/41</f>
        <v>368759.61378749995</v>
      </c>
      <c r="AV280" s="114">
        <f>'DADOS BASE PROPOSTA'!$I$90*(Q280/$Q$11)</f>
        <v>274439.91059102723</v>
      </c>
      <c r="AW280" s="114">
        <f>AU280+AV280</f>
        <v>643199.52437852719</v>
      </c>
      <c r="AY280" s="114">
        <f>'DADOS BASE PROPOSTA'!$I$93/41</f>
        <v>368759.61378749995</v>
      </c>
      <c r="AZ280" s="114">
        <f>'DADOS BASE PROPOSTA'!$I$94*(Q280/$Q$11)</f>
        <v>274439.91059102723</v>
      </c>
      <c r="BA280" s="114">
        <f>AY280+AZ280</f>
        <v>643199.52437852719</v>
      </c>
      <c r="BB280" s="40"/>
    </row>
    <row r="281" spans="1:54" x14ac:dyDescent="0.25">
      <c r="A281" s="40"/>
      <c r="B281" s="2" t="s">
        <v>296</v>
      </c>
      <c r="C281" s="2" t="s">
        <v>326</v>
      </c>
      <c r="D281" s="41" t="s">
        <v>79</v>
      </c>
      <c r="F281" s="104">
        <v>2372.7200952823669</v>
      </c>
      <c r="G281" s="109">
        <f t="shared" si="154"/>
        <v>1.9201802099607084E-3</v>
      </c>
      <c r="H281" s="114">
        <f>'DADOS BASE PROPOSTA'!$I$23*G281</f>
        <v>4671072.6558078611</v>
      </c>
      <c r="I281" s="114">
        <f>IF(D281="P",IF(H281&lt;'DADOS BASE PROPOSTA'!$I$32,IF('DADOS BASE PROPOSTA'!$I$32-H281&gt;'DADOS BASE PROPOSTA'!$I$33,'DADOS BASE PROPOSTA'!$I$33,'DADOS BASE PROPOSTA'!$I$32-H281),0),0)</f>
        <v>0</v>
      </c>
      <c r="J281" s="114">
        <f t="shared" si="155"/>
        <v>4671072.6558078611</v>
      </c>
      <c r="L281" s="104">
        <v>0</v>
      </c>
      <c r="M281" s="114">
        <f>IF(D281="E",'DADOS BASE PROPOSTA'!$I$42,IF(D281="EA",'DADOS BASE PROPOSTA'!$I$43,IF(D281="EC",'DADOS BASE PROPOSTA'!$I$45,IF(D281="ECA",'DADOS BASE PROPOSTA'!$I$44,0))))</f>
        <v>0</v>
      </c>
      <c r="N281" s="114">
        <f>IF(OR(D281="E",D281="EA",D281="EC",D281="ECA",D281="ECR"),L281*'DADOS BASE PROPOSTA'!$I$47,0)</f>
        <v>0</v>
      </c>
      <c r="O281" s="114">
        <f t="shared" si="156"/>
        <v>0</v>
      </c>
      <c r="R281" s="114"/>
      <c r="T281" s="104">
        <v>1229.8929567171911</v>
      </c>
      <c r="U281" s="104"/>
      <c r="V281" s="104">
        <f t="shared" ref="V281:V293" si="158">T281+U281*3.2</f>
        <v>1229.8929567171911</v>
      </c>
      <c r="W281" s="109">
        <f t="shared" ref="W281:W293" si="159">V281/$V$11</f>
        <v>7.2031711819363796E-3</v>
      </c>
      <c r="X281" s="114">
        <f>'DADOS BASE PROPOSTA'!$I$78*W281</f>
        <v>586830.12763515871</v>
      </c>
      <c r="Y281" s="114"/>
      <c r="Z281" s="114">
        <f t="shared" si="157"/>
        <v>586830.12763515871</v>
      </c>
      <c r="AB281" s="119">
        <v>943.5</v>
      </c>
      <c r="AD281" s="42">
        <v>0.64200000000000002</v>
      </c>
      <c r="AE281" s="42">
        <f t="shared" ref="AE281:AE293" si="160">AB281*AD281</f>
        <v>605.72699999999998</v>
      </c>
      <c r="AF281" s="123">
        <f t="shared" ref="AF281:AF293" si="161">(AD281-$AE$12)*$AF$12</f>
        <v>-0.14905218651163005</v>
      </c>
      <c r="AH281" s="42">
        <f t="shared" ref="AH281:AH293" si="162">$AH$11-(AF281*$AH$11)</f>
        <v>731.19871959607167</v>
      </c>
      <c r="AI281" s="114">
        <f t="shared" ref="AI281:AI293" si="163">AB281*AH281</f>
        <v>689885.99193889357</v>
      </c>
      <c r="AK281" s="119">
        <v>7.5</v>
      </c>
      <c r="AL281" s="114">
        <f>IF($AK$11&gt;0,(AK281/$AK$11)*'DADOS BASE PROPOSTA'!$I$67,0)</f>
        <v>48226.643206802786</v>
      </c>
      <c r="AN281" s="114">
        <v>297.625</v>
      </c>
      <c r="AO281" s="114">
        <f>(AN281/$AN$11)*'DADOS BASE PROPOSTA'!$I$69</f>
        <v>177045.92469503687</v>
      </c>
      <c r="AQ281" s="114"/>
      <c r="AR281" s="114"/>
      <c r="AS281" s="114"/>
      <c r="AU281" s="114"/>
      <c r="AV281" s="114"/>
      <c r="AW281" s="114"/>
      <c r="AY281" s="114"/>
      <c r="AZ281" s="114"/>
      <c r="BA281" s="114"/>
      <c r="BB281" s="40"/>
    </row>
    <row r="282" spans="1:54" x14ac:dyDescent="0.25">
      <c r="A282" s="40"/>
      <c r="B282" s="2" t="s">
        <v>296</v>
      </c>
      <c r="C282" s="2" t="s">
        <v>327</v>
      </c>
      <c r="D282" s="41" t="s">
        <v>79</v>
      </c>
      <c r="F282" s="104">
        <v>1727.897045559765</v>
      </c>
      <c r="G282" s="109">
        <f t="shared" si="154"/>
        <v>1.3983418096092754E-3</v>
      </c>
      <c r="H282" s="114">
        <f>'DADOS BASE PROPOSTA'!$I$23*G282</f>
        <v>3401637.073674676</v>
      </c>
      <c r="I282" s="114">
        <f>IF(D282="P",IF(H282&lt;'DADOS BASE PROPOSTA'!$I$32,IF('DADOS BASE PROPOSTA'!$I$32-H282&gt;'DADOS BASE PROPOSTA'!$I$33,'DADOS BASE PROPOSTA'!$I$33,'DADOS BASE PROPOSTA'!$I$32-H282),0),0)</f>
        <v>0</v>
      </c>
      <c r="J282" s="114">
        <f t="shared" si="155"/>
        <v>3401637.073674676</v>
      </c>
      <c r="L282" s="104">
        <v>0</v>
      </c>
      <c r="M282" s="114">
        <f>IF(D282="E",'DADOS BASE PROPOSTA'!$I$42,IF(D282="EA",'DADOS BASE PROPOSTA'!$I$43,IF(D282="EC",'DADOS BASE PROPOSTA'!$I$45,IF(D282="ECA",'DADOS BASE PROPOSTA'!$I$44,0))))</f>
        <v>0</v>
      </c>
      <c r="N282" s="114">
        <f>IF(OR(D282="E",D282="EA",D282="EC",D282="ECA",D282="ECR"),L282*'DADOS BASE PROPOSTA'!$I$47,0)</f>
        <v>0</v>
      </c>
      <c r="O282" s="114">
        <f t="shared" si="156"/>
        <v>0</v>
      </c>
      <c r="R282" s="114"/>
      <c r="T282" s="104">
        <v>1539.891108603575</v>
      </c>
      <c r="U282" s="104"/>
      <c r="V282" s="104">
        <f t="shared" si="158"/>
        <v>1539.891108603575</v>
      </c>
      <c r="W282" s="109">
        <f t="shared" si="159"/>
        <v>9.0187517509004791E-3</v>
      </c>
      <c r="X282" s="114">
        <f>'DADOS BASE PROPOSTA'!$I$78*W282</f>
        <v>734742.39434470842</v>
      </c>
      <c r="Y282" s="114"/>
      <c r="Z282" s="114">
        <f t="shared" si="157"/>
        <v>734742.39434470842</v>
      </c>
      <c r="AB282" s="119">
        <v>964</v>
      </c>
      <c r="AD282" s="42">
        <v>0.66300000000000003</v>
      </c>
      <c r="AE282" s="42">
        <f t="shared" si="160"/>
        <v>639.13200000000006</v>
      </c>
      <c r="AF282" s="123">
        <f t="shared" si="161"/>
        <v>-0.11230218651163001</v>
      </c>
      <c r="AH282" s="42">
        <f t="shared" si="162"/>
        <v>707.81287754242726</v>
      </c>
      <c r="AI282" s="114">
        <f t="shared" si="163"/>
        <v>682331.61395089992</v>
      </c>
      <c r="AK282" s="119">
        <v>0</v>
      </c>
      <c r="AL282" s="114">
        <f>IF($AK$11&gt;0,(AK282/$AK$11)*'DADOS BASE PROPOSTA'!$I$67,0)</f>
        <v>0</v>
      </c>
      <c r="AN282" s="114">
        <v>354</v>
      </c>
      <c r="AO282" s="114">
        <f>(AN282/$AN$11)*'DADOS BASE PROPOSTA'!$I$69</f>
        <v>210581.29304340377</v>
      </c>
      <c r="AQ282" s="114"/>
      <c r="AR282" s="114"/>
      <c r="AS282" s="114"/>
      <c r="AU282" s="114"/>
      <c r="AV282" s="114"/>
      <c r="AW282" s="114"/>
      <c r="AY282" s="114"/>
      <c r="AZ282" s="114"/>
      <c r="BA282" s="114"/>
      <c r="BB282" s="40"/>
    </row>
    <row r="283" spans="1:54" x14ac:dyDescent="0.25">
      <c r="A283" s="40"/>
      <c r="B283" s="2" t="s">
        <v>296</v>
      </c>
      <c r="C283" s="2" t="s">
        <v>328</v>
      </c>
      <c r="D283" s="41" t="s">
        <v>79</v>
      </c>
      <c r="F283" s="104">
        <v>2790.559880532534</v>
      </c>
      <c r="G283" s="109">
        <f t="shared" si="154"/>
        <v>2.2583270011337828E-3</v>
      </c>
      <c r="H283" s="114">
        <f>'DADOS BASE PROPOSTA'!$I$23*G283</f>
        <v>5493655.9850725867</v>
      </c>
      <c r="I283" s="114">
        <f>IF(D283="P",IF(H283&lt;'DADOS BASE PROPOSTA'!$I$32,IF('DADOS BASE PROPOSTA'!$I$32-H283&gt;'DADOS BASE PROPOSTA'!$I$33,'DADOS BASE PROPOSTA'!$I$33,'DADOS BASE PROPOSTA'!$I$32-H283),0),0)</f>
        <v>0</v>
      </c>
      <c r="J283" s="114">
        <f t="shared" si="155"/>
        <v>5493655.9850725867</v>
      </c>
      <c r="L283" s="104">
        <v>0</v>
      </c>
      <c r="M283" s="114">
        <f>IF(D283="E",'DADOS BASE PROPOSTA'!$I$42,IF(D283="EA",'DADOS BASE PROPOSTA'!$I$43,IF(D283="EC",'DADOS BASE PROPOSTA'!$I$45,IF(D283="ECA",'DADOS BASE PROPOSTA'!$I$44,0))))</f>
        <v>0</v>
      </c>
      <c r="N283" s="114">
        <f>IF(OR(D283="E",D283="EA",D283="EC",D283="ECA",D283="ECR"),L283*'DADOS BASE PROPOSTA'!$I$47,0)</f>
        <v>0</v>
      </c>
      <c r="O283" s="114">
        <f t="shared" si="156"/>
        <v>0</v>
      </c>
      <c r="R283" s="114"/>
      <c r="T283" s="104">
        <v>1483.625437390222</v>
      </c>
      <c r="U283" s="104"/>
      <c r="V283" s="104">
        <f t="shared" si="158"/>
        <v>1483.625437390222</v>
      </c>
      <c r="W283" s="109">
        <f t="shared" si="159"/>
        <v>8.6892179819632806E-3</v>
      </c>
      <c r="X283" s="114">
        <f>'DADOS BASE PROPOSTA'!$I$78*W283</f>
        <v>707895.83762668166</v>
      </c>
      <c r="Y283" s="114"/>
      <c r="Z283" s="114">
        <f t="shared" si="157"/>
        <v>707895.83762668166</v>
      </c>
      <c r="AB283" s="119">
        <v>1063</v>
      </c>
      <c r="AD283" s="42">
        <v>0.65600000000000003</v>
      </c>
      <c r="AE283" s="42">
        <f t="shared" si="160"/>
        <v>697.32799999999997</v>
      </c>
      <c r="AF283" s="123">
        <f t="shared" si="161"/>
        <v>-0.12455218651163003</v>
      </c>
      <c r="AH283" s="42">
        <f t="shared" si="162"/>
        <v>715.60815822697543</v>
      </c>
      <c r="AI283" s="114">
        <f t="shared" si="163"/>
        <v>760691.4721952749</v>
      </c>
      <c r="AK283" s="119">
        <v>33</v>
      </c>
      <c r="AL283" s="114">
        <f>IF($AK$11&gt;0,(AK283/$AK$11)*'DADOS BASE PROPOSTA'!$I$67,0)</f>
        <v>212197.23010993225</v>
      </c>
      <c r="AN283" s="114">
        <v>290.75</v>
      </c>
      <c r="AO283" s="114">
        <f>(AN283/$AN$11)*'DADOS BASE PROPOSTA'!$I$69</f>
        <v>172956.24562816284</v>
      </c>
      <c r="AQ283" s="114"/>
      <c r="AR283" s="114"/>
      <c r="AS283" s="114"/>
      <c r="AU283" s="114"/>
      <c r="AV283" s="114"/>
      <c r="AW283" s="114"/>
      <c r="AY283" s="114"/>
      <c r="AZ283" s="114"/>
      <c r="BA283" s="114"/>
      <c r="BB283" s="40"/>
    </row>
    <row r="284" spans="1:54" x14ac:dyDescent="0.25">
      <c r="A284" s="40"/>
      <c r="B284" s="2" t="s">
        <v>296</v>
      </c>
      <c r="C284" s="2" t="s">
        <v>329</v>
      </c>
      <c r="D284" s="41" t="s">
        <v>77</v>
      </c>
      <c r="F284" s="104">
        <v>0</v>
      </c>
      <c r="G284" s="109">
        <f t="shared" si="154"/>
        <v>0</v>
      </c>
      <c r="H284" s="114">
        <f>'DADOS BASE PROPOSTA'!$I$23*G284</f>
        <v>0</v>
      </c>
      <c r="I284" s="114">
        <f>IF(D284="P",IF(H284&lt;'DADOS BASE PROPOSTA'!$I$32,IF('DADOS BASE PROPOSTA'!$I$32-H284&gt;'DADOS BASE PROPOSTA'!$I$33,'DADOS BASE PROPOSTA'!$I$33,'DADOS BASE PROPOSTA'!$I$32-H284),0),0)</f>
        <v>0</v>
      </c>
      <c r="J284" s="114">
        <f t="shared" si="155"/>
        <v>0</v>
      </c>
      <c r="L284" s="104">
        <v>323.36348038407579</v>
      </c>
      <c r="M284" s="114">
        <f>IF(D284="E",'DADOS BASE PROPOSTA'!$I$42,IF(D284="EA",'DADOS BASE PROPOSTA'!$I$43,IF(D284="EC",'DADOS BASE PROPOSTA'!$I$45,IF(D284="ECA",'DADOS BASE PROPOSTA'!$I$44,0))))</f>
        <v>1034548.8434370452</v>
      </c>
      <c r="N284" s="114">
        <f>IF(OR(D284="E",D284="EA",D284="EC",D284="ECA",D284="ECR"),L284*'DADOS BASE PROPOSTA'!$I$47,0)</f>
        <v>224487.30558317876</v>
      </c>
      <c r="O284" s="114">
        <f t="shared" si="156"/>
        <v>1259036.1490202239</v>
      </c>
      <c r="R284" s="114"/>
      <c r="T284" s="104">
        <v>1551.150343777608</v>
      </c>
      <c r="U284" s="104"/>
      <c r="V284" s="104">
        <f t="shared" si="158"/>
        <v>1551.150343777608</v>
      </c>
      <c r="W284" s="109">
        <f t="shared" si="159"/>
        <v>9.0846942362958882E-3</v>
      </c>
      <c r="X284" s="114">
        <f>'DADOS BASE PROPOSTA'!$I$78*W284</f>
        <v>740114.61668175482</v>
      </c>
      <c r="Y284" s="114"/>
      <c r="Z284" s="114">
        <f t="shared" si="157"/>
        <v>740114.61668175482</v>
      </c>
      <c r="AB284" s="119">
        <v>479.5</v>
      </c>
      <c r="AD284" s="42">
        <v>0.69599999999999995</v>
      </c>
      <c r="AE284" s="42">
        <f t="shared" si="160"/>
        <v>333.73199999999997</v>
      </c>
      <c r="AF284" s="123">
        <f t="shared" si="161"/>
        <v>-5.4552186511630157E-2</v>
      </c>
      <c r="AH284" s="42">
        <f t="shared" si="162"/>
        <v>671.06369717241489</v>
      </c>
      <c r="AI284" s="114">
        <f t="shared" si="163"/>
        <v>321775.04279417294</v>
      </c>
      <c r="AK284" s="119">
        <v>0</v>
      </c>
      <c r="AL284" s="114">
        <f>IF($AK$11&gt;0,(AK284/$AK$11)*'DADOS BASE PROPOSTA'!$I$67,0)</f>
        <v>0</v>
      </c>
      <c r="AN284" s="114">
        <v>288</v>
      </c>
      <c r="AO284" s="114">
        <f>(AN284/$AN$11)*'DADOS BASE PROPOSTA'!$I$69</f>
        <v>171320.37400141323</v>
      </c>
      <c r="AQ284" s="114"/>
      <c r="AR284" s="114"/>
      <c r="AS284" s="114"/>
      <c r="AU284" s="114"/>
      <c r="AV284" s="114"/>
      <c r="AW284" s="114"/>
      <c r="AY284" s="114"/>
      <c r="AZ284" s="114"/>
      <c r="BA284" s="114"/>
      <c r="BB284" s="40"/>
    </row>
    <row r="285" spans="1:54" x14ac:dyDescent="0.25">
      <c r="A285" s="40"/>
      <c r="B285" s="2" t="s">
        <v>296</v>
      </c>
      <c r="C285" s="2" t="s">
        <v>330</v>
      </c>
      <c r="D285" s="41" t="s">
        <v>77</v>
      </c>
      <c r="F285" s="104">
        <v>0</v>
      </c>
      <c r="G285" s="109">
        <f t="shared" si="154"/>
        <v>0</v>
      </c>
      <c r="H285" s="114">
        <f>'DADOS BASE PROPOSTA'!$I$23*G285</f>
        <v>0</v>
      </c>
      <c r="I285" s="114">
        <f>IF(D285="P",IF(H285&lt;'DADOS BASE PROPOSTA'!$I$32,IF('DADOS BASE PROPOSTA'!$I$32-H285&gt;'DADOS BASE PROPOSTA'!$I$33,'DADOS BASE PROPOSTA'!$I$33,'DADOS BASE PROPOSTA'!$I$32-H285),0),0)</f>
        <v>0</v>
      </c>
      <c r="J285" s="114">
        <f t="shared" si="155"/>
        <v>0</v>
      </c>
      <c r="L285" s="104">
        <v>188.87374882366521</v>
      </c>
      <c r="M285" s="114">
        <f>IF(D285="E",'DADOS BASE PROPOSTA'!$I$42,IF(D285="EA",'DADOS BASE PROPOSTA'!$I$43,IF(D285="EC",'DADOS BASE PROPOSTA'!$I$45,IF(D285="ECA",'DADOS BASE PROPOSTA'!$I$44,0))))</f>
        <v>1034548.8434370452</v>
      </c>
      <c r="N285" s="114">
        <f>IF(OR(D285="E",D285="EA",D285="EC",D285="ECA",D285="ECR"),L285*'DADOS BASE PROPOSTA'!$I$47,0)</f>
        <v>131121.04965736473</v>
      </c>
      <c r="O285" s="114">
        <f t="shared" si="156"/>
        <v>1165669.89309441</v>
      </c>
      <c r="R285" s="114"/>
      <c r="T285" s="104">
        <v>2349.6927325463798</v>
      </c>
      <c r="U285" s="104"/>
      <c r="V285" s="104">
        <f t="shared" si="158"/>
        <v>2349.6927325463798</v>
      </c>
      <c r="W285" s="109">
        <f t="shared" si="159"/>
        <v>1.3761554519882755E-2</v>
      </c>
      <c r="X285" s="114">
        <f>'DADOS BASE PROPOSTA'!$I$78*W285</f>
        <v>1121130.4842529173</v>
      </c>
      <c r="Y285" s="114"/>
      <c r="Z285" s="114">
        <f t="shared" si="157"/>
        <v>1121130.4842529173</v>
      </c>
      <c r="AB285" s="119">
        <v>237.5</v>
      </c>
      <c r="AD285" s="42">
        <v>0.65100000000000002</v>
      </c>
      <c r="AE285" s="42">
        <f t="shared" si="160"/>
        <v>154.61250000000001</v>
      </c>
      <c r="AF285" s="123">
        <f t="shared" si="161"/>
        <v>-0.13330218651163003</v>
      </c>
      <c r="AH285" s="42">
        <f t="shared" si="162"/>
        <v>721.17621585879544</v>
      </c>
      <c r="AI285" s="114">
        <f t="shared" si="163"/>
        <v>171279.35126646393</v>
      </c>
      <c r="AK285" s="119">
        <v>0</v>
      </c>
      <c r="AL285" s="114">
        <f>IF($AK$11&gt;0,(AK285/$AK$11)*'DADOS BASE PROPOSTA'!$I$67,0)</f>
        <v>0</v>
      </c>
      <c r="AN285" s="114">
        <v>435</v>
      </c>
      <c r="AO285" s="114">
        <f>(AN285/$AN$11)*'DADOS BASE PROPOSTA'!$I$69</f>
        <v>258765.14823130122</v>
      </c>
      <c r="AQ285" s="114"/>
      <c r="AR285" s="114"/>
      <c r="AS285" s="114"/>
      <c r="AU285" s="114"/>
      <c r="AV285" s="114"/>
      <c r="AW285" s="114"/>
      <c r="AY285" s="114"/>
      <c r="AZ285" s="114"/>
      <c r="BA285" s="114"/>
      <c r="BB285" s="40"/>
    </row>
    <row r="286" spans="1:54" x14ac:dyDescent="0.25">
      <c r="A286" s="40"/>
      <c r="B286" s="2" t="s">
        <v>296</v>
      </c>
      <c r="C286" s="2" t="s">
        <v>331</v>
      </c>
      <c r="D286" s="41" t="s">
        <v>83</v>
      </c>
      <c r="F286" s="104">
        <v>0</v>
      </c>
      <c r="G286" s="109">
        <f t="shared" si="154"/>
        <v>0</v>
      </c>
      <c r="H286" s="114">
        <f>'DADOS BASE PROPOSTA'!$I$23*G286</f>
        <v>0</v>
      </c>
      <c r="I286" s="114">
        <f>IF(D286="P",IF(H286&lt;'DADOS BASE PROPOSTA'!$I$32,IF('DADOS BASE PROPOSTA'!$I$32-H286&gt;'DADOS BASE PROPOSTA'!$I$33,'DADOS BASE PROPOSTA'!$I$33,'DADOS BASE PROPOSTA'!$I$32-H286),0),0)</f>
        <v>0</v>
      </c>
      <c r="J286" s="114">
        <f t="shared" si="155"/>
        <v>0</v>
      </c>
      <c r="L286" s="104">
        <v>169.17431309565549</v>
      </c>
      <c r="M286" s="114">
        <f>IF(D286="E",'DADOS BASE PROPOSTA'!$I$42,IF(D286="EA",'DADOS BASE PROPOSTA'!$I$43,IF(D286="EC",'DADOS BASE PROPOSTA'!$I$45,IF(D286="ECA",'DADOS BASE PROPOSTA'!$I$44,0))))</f>
        <v>2087467.4094275283</v>
      </c>
      <c r="N286" s="114">
        <f>IF(OR(D286="E",D286="EA",D286="EC",D286="ECA",D286="ECR"),L286*'DADOS BASE PROPOSTA'!$I$47,0)</f>
        <v>117445.19101421385</v>
      </c>
      <c r="O286" s="114">
        <f t="shared" si="156"/>
        <v>2204912.6004417422</v>
      </c>
      <c r="R286" s="114"/>
      <c r="T286" s="104">
        <v>1649.0410098928401</v>
      </c>
      <c r="U286" s="104"/>
      <c r="V286" s="104">
        <f t="shared" si="158"/>
        <v>1649.0410098928401</v>
      </c>
      <c r="W286" s="109">
        <f t="shared" si="159"/>
        <v>9.658015045469313E-3</v>
      </c>
      <c r="X286" s="114">
        <f>'DADOS BASE PROPOSTA'!$I$78*W286</f>
        <v>786822.08969958895</v>
      </c>
      <c r="Y286" s="114"/>
      <c r="Z286" s="114">
        <f t="shared" si="157"/>
        <v>786822.08969958895</v>
      </c>
      <c r="AB286" s="119">
        <v>245</v>
      </c>
      <c r="AD286" s="42">
        <v>0.71599999999999997</v>
      </c>
      <c r="AE286" s="42">
        <f t="shared" si="160"/>
        <v>175.42</v>
      </c>
      <c r="AF286" s="123">
        <f t="shared" si="161"/>
        <v>-1.9552186511630126E-2</v>
      </c>
      <c r="AH286" s="42">
        <f t="shared" si="162"/>
        <v>648.79146664513451</v>
      </c>
      <c r="AI286" s="114">
        <f t="shared" si="163"/>
        <v>158953.90932805795</v>
      </c>
      <c r="AK286" s="119">
        <v>0</v>
      </c>
      <c r="AL286" s="114">
        <f>IF($AK$11&gt;0,(AK286/$AK$11)*'DADOS BASE PROPOSTA'!$I$67,0)</f>
        <v>0</v>
      </c>
      <c r="AN286" s="114">
        <v>365.25</v>
      </c>
      <c r="AO286" s="114">
        <f>(AN286/$AN$11)*'DADOS BASE PROPOSTA'!$I$69</f>
        <v>217273.49515283399</v>
      </c>
      <c r="AQ286" s="114"/>
      <c r="AR286" s="114"/>
      <c r="AS286" s="114"/>
      <c r="AU286" s="114"/>
      <c r="AV286" s="114"/>
      <c r="AW286" s="114"/>
      <c r="AY286" s="114"/>
      <c r="AZ286" s="114"/>
      <c r="BA286" s="114"/>
      <c r="BB286" s="40"/>
    </row>
    <row r="287" spans="1:54" x14ac:dyDescent="0.25">
      <c r="A287" s="40"/>
      <c r="B287" s="2" t="s">
        <v>296</v>
      </c>
      <c r="C287" s="2" t="s">
        <v>332</v>
      </c>
      <c r="D287" s="41" t="s">
        <v>79</v>
      </c>
      <c r="F287" s="104">
        <v>4985.3244842909908</v>
      </c>
      <c r="G287" s="109">
        <f t="shared" si="154"/>
        <v>4.0344924940794282E-3</v>
      </c>
      <c r="H287" s="114">
        <f>'DADOS BASE PROPOSTA'!$I$23*G287</f>
        <v>9814395.2694638483</v>
      </c>
      <c r="I287" s="114">
        <f>IF(D287="P",IF(H287&lt;'DADOS BASE PROPOSTA'!$I$32,IF('DADOS BASE PROPOSTA'!$I$32-H287&gt;'DADOS BASE PROPOSTA'!$I$33,'DADOS BASE PROPOSTA'!$I$33,'DADOS BASE PROPOSTA'!$I$32-H287),0),0)</f>
        <v>0</v>
      </c>
      <c r="J287" s="114">
        <f t="shared" si="155"/>
        <v>9814395.2694638483</v>
      </c>
      <c r="L287" s="104">
        <v>0</v>
      </c>
      <c r="M287" s="114">
        <f>IF(D287="E",'DADOS BASE PROPOSTA'!$I$42,IF(D287="EA",'DADOS BASE PROPOSTA'!$I$43,IF(D287="EC",'DADOS BASE PROPOSTA'!$I$45,IF(D287="ECA",'DADOS BASE PROPOSTA'!$I$44,0))))</f>
        <v>0</v>
      </c>
      <c r="N287" s="114">
        <f>IF(OR(D287="E",D287="EA",D287="EC",D287="ECA",D287="ECR"),L287*'DADOS BASE PROPOSTA'!$I$47,0)</f>
        <v>0</v>
      </c>
      <c r="O287" s="114">
        <f t="shared" si="156"/>
        <v>0</v>
      </c>
      <c r="R287" s="114"/>
      <c r="T287" s="104">
        <v>3581.1953760764768</v>
      </c>
      <c r="U287" s="104"/>
      <c r="V287" s="104">
        <f t="shared" si="158"/>
        <v>3581.1953760764768</v>
      </c>
      <c r="W287" s="109">
        <f t="shared" si="159"/>
        <v>2.0974153229311947E-2</v>
      </c>
      <c r="X287" s="114">
        <f>'DADOS BASE PROPOSTA'!$I$78*W287</f>
        <v>1708728.6565481508</v>
      </c>
      <c r="Y287" s="114"/>
      <c r="Z287" s="114">
        <f t="shared" si="157"/>
        <v>1708728.6565481508</v>
      </c>
      <c r="AB287" s="119">
        <v>2449</v>
      </c>
      <c r="AD287" s="42">
        <v>0.65800000000000003</v>
      </c>
      <c r="AE287" s="42">
        <f t="shared" si="160"/>
        <v>1611.442</v>
      </c>
      <c r="AF287" s="123">
        <f t="shared" si="161"/>
        <v>-0.12105218651163002</v>
      </c>
      <c r="AH287" s="42">
        <f t="shared" si="162"/>
        <v>713.38093517424738</v>
      </c>
      <c r="AI287" s="114">
        <f t="shared" si="163"/>
        <v>1747069.9102417319</v>
      </c>
      <c r="AK287" s="119">
        <v>100.5</v>
      </c>
      <c r="AL287" s="114">
        <f>IF($AK$11&gt;0,(AK287/$AK$11)*'DADOS BASE PROPOSTA'!$I$67,0)</f>
        <v>646237.01897115726</v>
      </c>
      <c r="AN287" s="114">
        <v>921.25</v>
      </c>
      <c r="AO287" s="114">
        <f>(AN287/$AN$11)*'DADOS BASE PROPOSTA'!$I$69</f>
        <v>548016.99496111798</v>
      </c>
      <c r="AQ287" s="114"/>
      <c r="AR287" s="114"/>
      <c r="AS287" s="114"/>
      <c r="AU287" s="114"/>
      <c r="AV287" s="114"/>
      <c r="AW287" s="114"/>
      <c r="AY287" s="114"/>
      <c r="AZ287" s="114"/>
      <c r="BA287" s="114"/>
      <c r="BB287" s="40"/>
    </row>
    <row r="288" spans="1:54" x14ac:dyDescent="0.25">
      <c r="A288" s="40"/>
      <c r="B288" s="2" t="s">
        <v>296</v>
      </c>
      <c r="C288" s="2" t="s">
        <v>333</v>
      </c>
      <c r="D288" s="41" t="s">
        <v>79</v>
      </c>
      <c r="F288" s="104">
        <v>2033.953215615167</v>
      </c>
      <c r="G288" s="109">
        <f t="shared" si="154"/>
        <v>1.6460250496362937E-3</v>
      </c>
      <c r="H288" s="114">
        <f>'DADOS BASE PROPOSTA'!$I$23*G288</f>
        <v>4004156.7766643106</v>
      </c>
      <c r="I288" s="114">
        <f>IF(D288="P",IF(H288&lt;'DADOS BASE PROPOSTA'!$I$32,IF('DADOS BASE PROPOSTA'!$I$32-H288&gt;'DADOS BASE PROPOSTA'!$I$33,'DADOS BASE PROPOSTA'!$I$33,'DADOS BASE PROPOSTA'!$I$32-H288),0),0)</f>
        <v>0</v>
      </c>
      <c r="J288" s="114">
        <f t="shared" si="155"/>
        <v>4004156.7766643106</v>
      </c>
      <c r="L288" s="104">
        <v>0</v>
      </c>
      <c r="M288" s="114">
        <f>IF(D288="E",'DADOS BASE PROPOSTA'!$I$42,IF(D288="EA",'DADOS BASE PROPOSTA'!$I$43,IF(D288="EC",'DADOS BASE PROPOSTA'!$I$45,IF(D288="ECA",'DADOS BASE PROPOSTA'!$I$44,0))))</f>
        <v>0</v>
      </c>
      <c r="N288" s="114">
        <f>IF(OR(D288="E",D288="EA",D288="EC",D288="ECA",D288="ECR"),L288*'DADOS BASE PROPOSTA'!$I$47,0)</f>
        <v>0</v>
      </c>
      <c r="O288" s="114">
        <f t="shared" si="156"/>
        <v>0</v>
      </c>
      <c r="R288" s="114"/>
      <c r="T288" s="104">
        <v>2877.858145866946</v>
      </c>
      <c r="U288" s="104"/>
      <c r="V288" s="104">
        <f t="shared" si="158"/>
        <v>2877.858145866946</v>
      </c>
      <c r="W288" s="109">
        <f t="shared" si="159"/>
        <v>1.6854885418110706E-2</v>
      </c>
      <c r="X288" s="114">
        <f>'DADOS BASE PROPOSTA'!$I$78*W288</f>
        <v>1373138.9010981359</v>
      </c>
      <c r="Y288" s="114"/>
      <c r="Z288" s="114">
        <f t="shared" si="157"/>
        <v>1373138.9010981359</v>
      </c>
      <c r="AB288" s="119">
        <v>1086</v>
      </c>
      <c r="AD288" s="42">
        <v>0.77</v>
      </c>
      <c r="AE288" s="42">
        <f t="shared" si="160"/>
        <v>836.22</v>
      </c>
      <c r="AF288" s="123">
        <f t="shared" si="161"/>
        <v>7.4947813488369958E-2</v>
      </c>
      <c r="AH288" s="42">
        <f t="shared" si="162"/>
        <v>588.65644422147773</v>
      </c>
      <c r="AI288" s="114">
        <f t="shared" si="163"/>
        <v>639280.89842452481</v>
      </c>
      <c r="AK288" s="119">
        <v>0</v>
      </c>
      <c r="AL288" s="114">
        <f>IF($AK$11&gt;0,(AK288/$AK$11)*'DADOS BASE PROPOSTA'!$I$67,0)</f>
        <v>0</v>
      </c>
      <c r="AN288" s="114">
        <v>711</v>
      </c>
      <c r="AO288" s="114">
        <f>(AN288/$AN$11)*'DADOS BASE PROPOSTA'!$I$69</f>
        <v>422947.17331598897</v>
      </c>
      <c r="AQ288" s="114"/>
      <c r="AR288" s="114"/>
      <c r="AS288" s="114"/>
      <c r="AU288" s="114"/>
      <c r="AV288" s="114"/>
      <c r="AW288" s="114"/>
      <c r="AY288" s="114"/>
      <c r="AZ288" s="114"/>
      <c r="BA288" s="114"/>
      <c r="BB288" s="40"/>
    </row>
    <row r="289" spans="1:54" x14ac:dyDescent="0.25">
      <c r="A289" s="40"/>
      <c r="B289" s="2" t="s">
        <v>296</v>
      </c>
      <c r="C289" s="2" t="s">
        <v>334</v>
      </c>
      <c r="D289" s="41" t="s">
        <v>79</v>
      </c>
      <c r="F289" s="104">
        <v>1767.190632049465</v>
      </c>
      <c r="G289" s="109">
        <f t="shared" si="154"/>
        <v>1.4301410796984523E-3</v>
      </c>
      <c r="H289" s="114">
        <f>'DADOS BASE PROPOSTA'!$I$23*G289</f>
        <v>3478992.6782255853</v>
      </c>
      <c r="I289" s="114">
        <f>IF(D289="P",IF(H289&lt;'DADOS BASE PROPOSTA'!$I$32,IF('DADOS BASE PROPOSTA'!$I$32-H289&gt;'DADOS BASE PROPOSTA'!$I$33,'DADOS BASE PROPOSTA'!$I$33,'DADOS BASE PROPOSTA'!$I$32-H289),0),0)</f>
        <v>0</v>
      </c>
      <c r="J289" s="114">
        <f t="shared" si="155"/>
        <v>3478992.6782255853</v>
      </c>
      <c r="L289" s="104">
        <v>0</v>
      </c>
      <c r="M289" s="114">
        <f>IF(D289="E",'DADOS BASE PROPOSTA'!$I$42,IF(D289="EA",'DADOS BASE PROPOSTA'!$I$43,IF(D289="EC",'DADOS BASE PROPOSTA'!$I$45,IF(D289="ECA",'DADOS BASE PROPOSTA'!$I$44,0))))</f>
        <v>0</v>
      </c>
      <c r="N289" s="114">
        <f>IF(OR(D289="E",D289="EA",D289="EC",D289="ECA",D289="ECR"),L289*'DADOS BASE PROPOSTA'!$I$47,0)</f>
        <v>0</v>
      </c>
      <c r="O289" s="114">
        <f t="shared" si="156"/>
        <v>0</v>
      </c>
      <c r="R289" s="114"/>
      <c r="T289" s="104">
        <v>554.87111983843977</v>
      </c>
      <c r="U289" s="104"/>
      <c r="V289" s="104">
        <f t="shared" si="158"/>
        <v>554.87111983843977</v>
      </c>
      <c r="W289" s="109">
        <f t="shared" si="159"/>
        <v>3.2497394495024107E-3</v>
      </c>
      <c r="X289" s="114">
        <f>'DADOS BASE PROPOSTA'!$I$78*W289</f>
        <v>264750.75598853838</v>
      </c>
      <c r="Y289" s="114"/>
      <c r="Z289" s="114">
        <f t="shared" si="157"/>
        <v>264750.75598853838</v>
      </c>
      <c r="AB289" s="119">
        <v>1120</v>
      </c>
      <c r="AD289" s="42">
        <v>0.73099999999999998</v>
      </c>
      <c r="AE289" s="42">
        <f t="shared" si="160"/>
        <v>818.72</v>
      </c>
      <c r="AF289" s="123">
        <f t="shared" si="161"/>
        <v>6.697813488369897E-3</v>
      </c>
      <c r="AH289" s="42">
        <f t="shared" si="162"/>
        <v>632.08729374967436</v>
      </c>
      <c r="AI289" s="114">
        <f t="shared" si="163"/>
        <v>707937.76899963524</v>
      </c>
      <c r="AK289" s="119">
        <v>0</v>
      </c>
      <c r="AL289" s="114">
        <f>IF($AK$11&gt;0,(AK289/$AK$11)*'DADOS BASE PROPOSTA'!$I$67,0)</f>
        <v>0</v>
      </c>
      <c r="AN289" s="114">
        <v>180.625</v>
      </c>
      <c r="AO289" s="114">
        <f>(AN289/$AN$11)*'DADOS BASE PROPOSTA'!$I$69</f>
        <v>107447.02275696273</v>
      </c>
      <c r="AQ289" s="114"/>
      <c r="AR289" s="114"/>
      <c r="AS289" s="114"/>
      <c r="AU289" s="114"/>
      <c r="AV289" s="114"/>
      <c r="AW289" s="114"/>
      <c r="AY289" s="114"/>
      <c r="AZ289" s="114"/>
      <c r="BA289" s="114"/>
      <c r="BB289" s="40"/>
    </row>
    <row r="290" spans="1:54" x14ac:dyDescent="0.25">
      <c r="A290" s="40"/>
      <c r="B290" s="2" t="s">
        <v>296</v>
      </c>
      <c r="C290" s="2" t="s">
        <v>335</v>
      </c>
      <c r="D290" s="41" t="s">
        <v>79</v>
      </c>
      <c r="F290" s="104">
        <v>6341.0512860302179</v>
      </c>
      <c r="G290" s="109">
        <f t="shared" si="154"/>
        <v>5.1316466758933553E-3</v>
      </c>
      <c r="H290" s="114">
        <f>'DADOS BASE PROPOSTA'!$I$23*G290</f>
        <v>12483356.688445013</v>
      </c>
      <c r="I290" s="114">
        <f>IF(D290="P",IF(H290&lt;'DADOS BASE PROPOSTA'!$I$32,IF('DADOS BASE PROPOSTA'!$I$32-H290&gt;'DADOS BASE PROPOSTA'!$I$33,'DADOS BASE PROPOSTA'!$I$33,'DADOS BASE PROPOSTA'!$I$32-H290),0),0)</f>
        <v>0</v>
      </c>
      <c r="J290" s="114">
        <f t="shared" si="155"/>
        <v>12483356.688445013</v>
      </c>
      <c r="L290" s="104">
        <v>0</v>
      </c>
      <c r="M290" s="114">
        <f>IF(D290="E",'DADOS BASE PROPOSTA'!$I$42,IF(D290="EA",'DADOS BASE PROPOSTA'!$I$43,IF(D290="EC",'DADOS BASE PROPOSTA'!$I$45,IF(D290="ECA",'DADOS BASE PROPOSTA'!$I$44,0))))</f>
        <v>0</v>
      </c>
      <c r="N290" s="114">
        <f>IF(OR(D290="E",D290="EA",D290="EC",D290="ECA",D290="ECR"),L290*'DADOS BASE PROPOSTA'!$I$47,0)</f>
        <v>0</v>
      </c>
      <c r="O290" s="114">
        <f t="shared" si="156"/>
        <v>0</v>
      </c>
      <c r="R290" s="114"/>
      <c r="T290" s="104">
        <v>3577.2845845337001</v>
      </c>
      <c r="U290" s="104"/>
      <c r="V290" s="104">
        <f t="shared" si="158"/>
        <v>3577.2845845337001</v>
      </c>
      <c r="W290" s="109">
        <f t="shared" si="159"/>
        <v>2.09512487149104E-2</v>
      </c>
      <c r="X290" s="114">
        <f>'DADOS BASE PROPOSTA'!$I$78*W290</f>
        <v>1706862.6646440034</v>
      </c>
      <c r="Y290" s="114"/>
      <c r="Z290" s="114">
        <f t="shared" si="157"/>
        <v>1706862.6646440034</v>
      </c>
      <c r="AB290" s="119">
        <v>1984.5</v>
      </c>
      <c r="AD290" s="42">
        <v>0.67900000000000005</v>
      </c>
      <c r="AE290" s="42">
        <f t="shared" si="160"/>
        <v>1347.4755</v>
      </c>
      <c r="AF290" s="123">
        <f t="shared" si="161"/>
        <v>-8.430218651162999E-2</v>
      </c>
      <c r="AH290" s="42">
        <f t="shared" si="162"/>
        <v>689.99509312060297</v>
      </c>
      <c r="AI290" s="114">
        <f t="shared" si="163"/>
        <v>1369295.2622978366</v>
      </c>
      <c r="AK290" s="119">
        <v>139.5</v>
      </c>
      <c r="AL290" s="114">
        <f>IF($AK$11&gt;0,(AK290/$AK$11)*'DADOS BASE PROPOSTA'!$I$67,0)</f>
        <v>897015.56364653178</v>
      </c>
      <c r="AN290" s="114">
        <v>725.75</v>
      </c>
      <c r="AO290" s="114">
        <f>(AN290/$AN$11)*'DADOS BASE PROPOSTA'!$I$69</f>
        <v>431721.39385946415</v>
      </c>
      <c r="AQ290" s="114"/>
      <c r="AR290" s="114"/>
      <c r="AS290" s="114"/>
      <c r="AU290" s="114"/>
      <c r="AV290" s="114"/>
      <c r="AW290" s="114"/>
      <c r="AY290" s="114"/>
      <c r="AZ290" s="114"/>
      <c r="BA290" s="114"/>
      <c r="BB290" s="40"/>
    </row>
    <row r="291" spans="1:54" x14ac:dyDescent="0.25">
      <c r="A291" s="40"/>
      <c r="B291" s="2" t="s">
        <v>296</v>
      </c>
      <c r="C291" s="2" t="s">
        <v>336</v>
      </c>
      <c r="D291" s="41" t="s">
        <v>83</v>
      </c>
      <c r="F291" s="104">
        <v>0</v>
      </c>
      <c r="G291" s="109">
        <f t="shared" si="154"/>
        <v>0</v>
      </c>
      <c r="H291" s="114">
        <f>'DADOS BASE PROPOSTA'!$I$23*G291</f>
        <v>0</v>
      </c>
      <c r="I291" s="114">
        <f>IF(D291="P",IF(H291&lt;'DADOS BASE PROPOSTA'!$I$32,IF('DADOS BASE PROPOSTA'!$I$32-H291&gt;'DADOS BASE PROPOSTA'!$I$33,'DADOS BASE PROPOSTA'!$I$33,'DADOS BASE PROPOSTA'!$I$32-H291),0),0)</f>
        <v>0</v>
      </c>
      <c r="J291" s="114">
        <f t="shared" si="155"/>
        <v>0</v>
      </c>
      <c r="L291" s="104">
        <v>430.38056016054651</v>
      </c>
      <c r="M291" s="114">
        <f>IF(D291="E",'DADOS BASE PROPOSTA'!$I$42,IF(D291="EA",'DADOS BASE PROPOSTA'!$I$43,IF(D291="EC",'DADOS BASE PROPOSTA'!$I$45,IF(D291="ECA",'DADOS BASE PROPOSTA'!$I$44,0))))</f>
        <v>2087467.4094275283</v>
      </c>
      <c r="N291" s="114">
        <f>IF(OR(D291="E",D291="EA",D291="EC",D291="ECA",D291="ECR"),L291*'DADOS BASE PROPOSTA'!$I$47,0)</f>
        <v>298781.33489615336</v>
      </c>
      <c r="O291" s="114">
        <f t="shared" si="156"/>
        <v>2386248.7443236816</v>
      </c>
      <c r="R291" s="114"/>
      <c r="T291" s="104">
        <v>1031.045514900728</v>
      </c>
      <c r="U291" s="104"/>
      <c r="V291" s="104">
        <f t="shared" si="158"/>
        <v>1031.045514900728</v>
      </c>
      <c r="W291" s="109">
        <f t="shared" si="159"/>
        <v>6.0385721372217286E-3</v>
      </c>
      <c r="X291" s="114">
        <f>'DADOS BASE PROPOSTA'!$I$78*W291</f>
        <v>491952.22055896412</v>
      </c>
      <c r="Y291" s="114"/>
      <c r="Z291" s="114">
        <f t="shared" si="157"/>
        <v>491952.22055896412</v>
      </c>
      <c r="AB291" s="119">
        <v>400.5</v>
      </c>
      <c r="AD291" s="42">
        <v>0.70099999999999996</v>
      </c>
      <c r="AE291" s="42">
        <f t="shared" si="160"/>
        <v>280.75049999999999</v>
      </c>
      <c r="AF291" s="123">
        <f t="shared" si="161"/>
        <v>-4.580218651163015E-2</v>
      </c>
      <c r="AH291" s="42">
        <f t="shared" si="162"/>
        <v>665.49563954059477</v>
      </c>
      <c r="AI291" s="114">
        <f t="shared" si="163"/>
        <v>266531.00363600819</v>
      </c>
      <c r="AK291" s="119">
        <v>0</v>
      </c>
      <c r="AL291" s="114">
        <f>IF($AK$11&gt;0,(AK291/$AK$11)*'DADOS BASE PROPOSTA'!$I$67,0)</f>
        <v>0</v>
      </c>
      <c r="AN291" s="114">
        <v>227.5</v>
      </c>
      <c r="AO291" s="114">
        <f>(AN291/$AN$11)*'DADOS BASE PROPOSTA'!$I$69</f>
        <v>135331.19821292194</v>
      </c>
      <c r="AQ291" s="114"/>
      <c r="AR291" s="114"/>
      <c r="AS291" s="114"/>
      <c r="AU291" s="114"/>
      <c r="AV291" s="114"/>
      <c r="AW291" s="114"/>
      <c r="AY291" s="114"/>
      <c r="AZ291" s="114"/>
      <c r="BA291" s="114"/>
      <c r="BB291" s="40"/>
    </row>
    <row r="292" spans="1:54" x14ac:dyDescent="0.25">
      <c r="A292" s="40"/>
      <c r="B292" s="2" t="s">
        <v>296</v>
      </c>
      <c r="C292" s="2" t="s">
        <v>337</v>
      </c>
      <c r="D292" s="41" t="s">
        <v>129</v>
      </c>
      <c r="F292" s="104">
        <v>0</v>
      </c>
      <c r="G292" s="109">
        <f t="shared" si="154"/>
        <v>0</v>
      </c>
      <c r="H292" s="114">
        <f>'DADOS BASE PROPOSTA'!$I$23*G292</f>
        <v>0</v>
      </c>
      <c r="I292" s="114">
        <f>IF(D292="P",IF(H292&lt;'DADOS BASE PROPOSTA'!$I$32,IF('DADOS BASE PROPOSTA'!$I$32-H292&gt;'DADOS BASE PROPOSTA'!$I$33,'DADOS BASE PROPOSTA'!$I$33,'DADOS BASE PROPOSTA'!$I$32-H292),0),0)</f>
        <v>0</v>
      </c>
      <c r="J292" s="114">
        <f t="shared" si="155"/>
        <v>0</v>
      </c>
      <c r="L292" s="104">
        <v>0</v>
      </c>
      <c r="M292" s="114">
        <f>IF(D292="E",'DADOS BASE PROPOSTA'!$I$42,IF(D292="EA",'DADOS BASE PROPOSTA'!$I$43,IF(D292="EC",'DADOS BASE PROPOSTA'!$I$45,IF(D292="ECA",'DADOS BASE PROPOSTA'!$I$44,0))))</f>
        <v>0</v>
      </c>
      <c r="N292" s="114">
        <f>IF(OR(D292="E",D292="EA",D292="EC",D292="ECA",D292="ECR"),L292*'DADOS BASE PROPOSTA'!$I$47,0)</f>
        <v>0</v>
      </c>
      <c r="O292" s="114">
        <f t="shared" si="156"/>
        <v>0</v>
      </c>
      <c r="R292" s="114"/>
      <c r="T292" s="104">
        <v>632.24331632748749</v>
      </c>
      <c r="U292" s="104"/>
      <c r="V292" s="104">
        <f t="shared" si="158"/>
        <v>632.24331632748749</v>
      </c>
      <c r="W292" s="109">
        <f t="shared" si="159"/>
        <v>3.7028887849702959E-3</v>
      </c>
      <c r="X292" s="114">
        <f>'DADOS BASE PROPOSTA'!$I$78*W292</f>
        <v>301668.06305424671</v>
      </c>
      <c r="Y292" s="114"/>
      <c r="Z292" s="114">
        <f t="shared" si="157"/>
        <v>301668.06305424671</v>
      </c>
      <c r="AB292" s="119">
        <v>0</v>
      </c>
      <c r="AD292" s="42">
        <v>0.68</v>
      </c>
      <c r="AE292" s="42">
        <f t="shared" si="160"/>
        <v>0</v>
      </c>
      <c r="AF292" s="123">
        <f t="shared" si="161"/>
        <v>-8.2552186511629988E-2</v>
      </c>
      <c r="AH292" s="42">
        <f t="shared" si="162"/>
        <v>688.88148159423906</v>
      </c>
      <c r="AI292" s="114">
        <f t="shared" si="163"/>
        <v>0</v>
      </c>
      <c r="AK292" s="119">
        <v>0</v>
      </c>
      <c r="AL292" s="114">
        <f>IF($AK$11&gt;0,(AK292/$AK$11)*'DADOS BASE PROPOSTA'!$I$67,0)</f>
        <v>0</v>
      </c>
      <c r="AN292" s="114">
        <v>95.75</v>
      </c>
      <c r="AO292" s="114">
        <f>(AN292/$AN$11)*'DADOS BASE PROPOSTA'!$I$69</f>
        <v>56958.075731372628</v>
      </c>
      <c r="AQ292" s="114"/>
      <c r="AR292" s="114"/>
      <c r="AS292" s="114"/>
      <c r="AU292" s="114"/>
      <c r="AV292" s="114"/>
      <c r="AW292" s="114"/>
      <c r="AY292" s="114"/>
      <c r="AZ292" s="114"/>
      <c r="BA292" s="114"/>
      <c r="BB292" s="40"/>
    </row>
    <row r="293" spans="1:54" x14ac:dyDescent="0.25">
      <c r="A293" s="40"/>
      <c r="B293" s="2" t="s">
        <v>296</v>
      </c>
      <c r="C293" s="2" t="s">
        <v>237</v>
      </c>
      <c r="D293" s="41" t="s">
        <v>129</v>
      </c>
      <c r="F293" s="104">
        <v>0</v>
      </c>
      <c r="G293" s="109">
        <f t="shared" si="154"/>
        <v>0</v>
      </c>
      <c r="H293" s="114">
        <f>'DADOS BASE PROPOSTA'!$I$23*G293</f>
        <v>0</v>
      </c>
      <c r="I293" s="114">
        <f>IF(D293="P",IF(H293&lt;'DADOS BASE PROPOSTA'!$I$32,IF('DADOS BASE PROPOSTA'!$I$32-H293&gt;'DADOS BASE PROPOSTA'!$I$33,'DADOS BASE PROPOSTA'!$I$33,'DADOS BASE PROPOSTA'!$I$32-H293),0),0)</f>
        <v>0</v>
      </c>
      <c r="J293" s="114">
        <f t="shared" si="155"/>
        <v>0</v>
      </c>
      <c r="L293" s="104">
        <v>0</v>
      </c>
      <c r="M293" s="114">
        <f>IF(D293="E",'DADOS BASE PROPOSTA'!$I$42,IF(D293="EA",'DADOS BASE PROPOSTA'!$I$43,IF(D293="EC",'DADOS BASE PROPOSTA'!$I$45,IF(D293="ECA",'DADOS BASE PROPOSTA'!$I$44,0))))</f>
        <v>0</v>
      </c>
      <c r="N293" s="114">
        <f>IF(OR(D293="E",D293="EA",D293="EC",D293="ECA",D293="ECR"),L293*'DADOS BASE PROPOSTA'!$I$47,0)</f>
        <v>0</v>
      </c>
      <c r="O293" s="114">
        <f t="shared" si="156"/>
        <v>0</v>
      </c>
      <c r="R293" s="114"/>
      <c r="T293" s="104">
        <v>846.35469999999998</v>
      </c>
      <c r="U293" s="104">
        <v>232.40260000000001</v>
      </c>
      <c r="V293" s="104">
        <f t="shared" si="158"/>
        <v>1590.0430200000001</v>
      </c>
      <c r="W293" s="109">
        <f t="shared" si="159"/>
        <v>9.3124787788639585E-3</v>
      </c>
      <c r="X293" s="114">
        <f>'DADOS BASE PROPOSTA'!$I$78*W293</f>
        <v>758671.83666338562</v>
      </c>
      <c r="Y293" s="114"/>
      <c r="Z293" s="114">
        <f t="shared" si="157"/>
        <v>758671.83666338562</v>
      </c>
      <c r="AB293" s="119">
        <v>0</v>
      </c>
      <c r="AD293" s="42">
        <v>0.77</v>
      </c>
      <c r="AE293" s="42">
        <f t="shared" si="160"/>
        <v>0</v>
      </c>
      <c r="AF293" s="123">
        <f t="shared" si="161"/>
        <v>7.4947813488369958E-2</v>
      </c>
      <c r="AH293" s="42">
        <f t="shared" si="162"/>
        <v>588.65644422147773</v>
      </c>
      <c r="AI293" s="114">
        <f t="shared" si="163"/>
        <v>0</v>
      </c>
      <c r="AK293" s="119">
        <v>0</v>
      </c>
      <c r="AL293" s="114">
        <f>IF($AK$11&gt;0,(AK293/$AK$11)*'DADOS BASE PROPOSTA'!$I$67,0)</f>
        <v>0</v>
      </c>
      <c r="AN293" s="114">
        <v>340.625</v>
      </c>
      <c r="AO293" s="114">
        <f>(AN293/$AN$11)*'DADOS BASE PROPOSTA'!$I$69</f>
        <v>202625.00831330341</v>
      </c>
      <c r="AQ293" s="114"/>
      <c r="AR293" s="114"/>
      <c r="AS293" s="114"/>
      <c r="AU293" s="114"/>
      <c r="AV293" s="114"/>
      <c r="AW293" s="114"/>
      <c r="AY293" s="114"/>
      <c r="AZ293" s="114"/>
      <c r="BA293" s="114"/>
      <c r="BB293" s="40"/>
    </row>
    <row r="294" spans="1:54" x14ac:dyDescent="0.25">
      <c r="A294" s="40"/>
      <c r="F294" s="104"/>
      <c r="G294" s="109"/>
      <c r="H294" s="114"/>
      <c r="I294" s="114"/>
      <c r="J294" s="114"/>
      <c r="L294" s="104"/>
      <c r="M294" s="114"/>
      <c r="N294" s="114"/>
      <c r="O294" s="114"/>
      <c r="R294" s="114"/>
      <c r="T294" s="104"/>
      <c r="U294" s="104"/>
      <c r="V294" s="104"/>
      <c r="W294" s="109"/>
      <c r="X294" s="114"/>
      <c r="Y294" s="114"/>
      <c r="Z294" s="114"/>
      <c r="AB294" s="119"/>
      <c r="AF294" s="123"/>
      <c r="AI294" s="114"/>
      <c r="AK294" s="119"/>
      <c r="AL294" s="114"/>
      <c r="AN294" s="114"/>
      <c r="AO294" s="114"/>
      <c r="AQ294" s="114"/>
      <c r="AR294" s="114"/>
      <c r="AS294" s="114"/>
      <c r="AU294" s="114"/>
      <c r="AV294" s="114"/>
      <c r="AW294" s="114"/>
      <c r="AY294" s="114"/>
      <c r="AZ294" s="114"/>
      <c r="BA294" s="114"/>
      <c r="BB294" s="40"/>
    </row>
    <row r="295" spans="1:54" x14ac:dyDescent="0.25">
      <c r="A295" s="40"/>
      <c r="B295" s="98" t="s">
        <v>296</v>
      </c>
      <c r="C295" s="98" t="s">
        <v>338</v>
      </c>
      <c r="D295" s="98" t="s">
        <v>74</v>
      </c>
      <c r="E295" s="98"/>
      <c r="F295" s="105">
        <f>SUM(F296:F306)</f>
        <v>24126.321971770612</v>
      </c>
      <c r="G295" s="110">
        <f>SUM(G296:G306)</f>
        <v>1.9524800283625954E-2</v>
      </c>
      <c r="H295" s="115">
        <f>SUM(H296:H306)</f>
        <v>47496459.052049577</v>
      </c>
      <c r="I295" s="115">
        <f>SUM(I296:I306)</f>
        <v>1990048.8803662783</v>
      </c>
      <c r="J295" s="115">
        <f>SUM(J296:J306)</f>
        <v>49486507.932415858</v>
      </c>
      <c r="K295" s="99"/>
      <c r="L295" s="105">
        <f>SUM(L296:L306)</f>
        <v>319.57620958283047</v>
      </c>
      <c r="M295" s="115">
        <f>SUM(M296:M306)</f>
        <v>4156565.096301619</v>
      </c>
      <c r="N295" s="115">
        <f>SUM(N296:N306)</f>
        <v>221858.08407469059</v>
      </c>
      <c r="O295" s="115">
        <f>SUM(O296:O306)</f>
        <v>4378423.1803763099</v>
      </c>
      <c r="P295" s="99"/>
      <c r="Q295" s="100"/>
      <c r="R295" s="115">
        <f>SUM(R296:R306)</f>
        <v>6014484.7124807024</v>
      </c>
      <c r="S295" s="99"/>
      <c r="T295" s="105">
        <f t="shared" ref="T295:Z295" si="164">SUM(T296:T306)</f>
        <v>7356.6921140780405</v>
      </c>
      <c r="U295" s="105">
        <f t="shared" si="164"/>
        <v>0</v>
      </c>
      <c r="V295" s="105">
        <f t="shared" si="164"/>
        <v>7356.6921140780405</v>
      </c>
      <c r="W295" s="110">
        <f t="shared" si="164"/>
        <v>4.3086280266170146E-2</v>
      </c>
      <c r="X295" s="115">
        <f t="shared" si="164"/>
        <v>3510166.1073010666</v>
      </c>
      <c r="Y295" s="115">
        <f t="shared" si="164"/>
        <v>220781.30714634148</v>
      </c>
      <c r="Z295" s="115">
        <f t="shared" si="164"/>
        <v>3730947.4144474082</v>
      </c>
      <c r="AA295" s="99"/>
      <c r="AB295" s="120">
        <f>SUM(AB296:AB306)</f>
        <v>12372</v>
      </c>
      <c r="AC295" s="99"/>
      <c r="AD295" s="99"/>
      <c r="AE295" s="99"/>
      <c r="AF295" s="124"/>
      <c r="AG295" s="99"/>
      <c r="AH295" s="99"/>
      <c r="AI295" s="115">
        <f>SUM(AI296:AI306)</f>
        <v>7507407.269695689</v>
      </c>
      <c r="AJ295" s="99"/>
      <c r="AK295" s="120">
        <f>SUM(AK296:AK306)</f>
        <v>0</v>
      </c>
      <c r="AL295" s="115">
        <f>SUM(AL296:AL306)</f>
        <v>0</v>
      </c>
      <c r="AM295" s="99"/>
      <c r="AN295" s="115">
        <f>SUM(AN296:AN306)</f>
        <v>1815.25</v>
      </c>
      <c r="AO295" s="115">
        <f>SUM(AO296:AO306)</f>
        <v>1079823.9892571715</v>
      </c>
      <c r="AP295" s="99"/>
      <c r="AQ295" s="115"/>
      <c r="AR295" s="115"/>
      <c r="AS295" s="115">
        <f>SUM(AS296:AS306)</f>
        <v>618250.44159752468</v>
      </c>
      <c r="AT295" s="98"/>
      <c r="AU295" s="115"/>
      <c r="AV295" s="115"/>
      <c r="AW295" s="115">
        <f>SUM(AW296:AW306)</f>
        <v>618250.44159752468</v>
      </c>
      <c r="AX295" s="98"/>
      <c r="AY295" s="115"/>
      <c r="AZ295" s="115"/>
      <c r="BA295" s="115">
        <f>SUM(BA296:BA306)</f>
        <v>618250.44159752468</v>
      </c>
      <c r="BB295" s="40"/>
    </row>
    <row r="296" spans="1:54" x14ac:dyDescent="0.25">
      <c r="A296" s="40"/>
      <c r="B296" s="2" t="s">
        <v>296</v>
      </c>
      <c r="C296" s="2" t="s">
        <v>34</v>
      </c>
      <c r="D296" s="41" t="s">
        <v>75</v>
      </c>
      <c r="F296" s="104">
        <v>0</v>
      </c>
      <c r="G296" s="109">
        <f t="shared" ref="G296:G306" si="165">F296/$F$11</f>
        <v>0</v>
      </c>
      <c r="H296" s="114">
        <f>'DADOS BASE PROPOSTA'!$I$23*G296</f>
        <v>0</v>
      </c>
      <c r="I296" s="114">
        <f>IF(D296="P",IF(H296&lt;'DADOS BASE PROPOSTA'!$I$32,IF('DADOS BASE PROPOSTA'!$I$32-H296&gt;'DADOS BASE PROPOSTA'!$I$33,'DADOS BASE PROPOSTA'!$I$33,'DADOS BASE PROPOSTA'!$I$32-H296),0),0)</f>
        <v>0</v>
      </c>
      <c r="J296" s="114">
        <f t="shared" ref="J296:J306" si="166">H296+I296</f>
        <v>0</v>
      </c>
      <c r="L296" s="104"/>
      <c r="M296" s="114">
        <f>IF(D296="E",'DADOS BASE PROPOSTA'!$I$42,IF(D296="EA",'DADOS BASE PROPOSTA'!$I$43,IF(D296="EC",'DADOS BASE PROPOSTA'!$I$45,IF(D296="ECA",'DADOS BASE PROPOSTA'!$I$44,0))))</f>
        <v>0</v>
      </c>
      <c r="N296" s="114">
        <f>IF(OR(D296="E",D296="EA",D296="EC",D296="ECA"),L296*'DADOS BASE PROPOSTA'!$I$47,0)</f>
        <v>0</v>
      </c>
      <c r="O296" s="114">
        <f t="shared" ref="O296:O306" si="167">M296+N296</f>
        <v>0</v>
      </c>
      <c r="Q296" s="68">
        <v>10</v>
      </c>
      <c r="R296" s="114">
        <f>IF(D296="R",('DADOS BASE PROPOSTA'!$I$53+('DADOS BASE PROPOSTA'!$I$54*Q296)),0)</f>
        <v>6014484.7124807024</v>
      </c>
      <c r="T296" s="104"/>
      <c r="U296" s="104"/>
      <c r="V296" s="104"/>
      <c r="W296" s="109"/>
      <c r="X296" s="114"/>
      <c r="Y296" s="114">
        <f>'DADOS BASE PROPOSTA'!$I$77/41</f>
        <v>220781.30714634148</v>
      </c>
      <c r="Z296" s="114">
        <f t="shared" ref="Z296:Z306" si="168">X296+Y296</f>
        <v>220781.30714634148</v>
      </c>
      <c r="AB296" s="119"/>
      <c r="AF296" s="123"/>
      <c r="AI296" s="114"/>
      <c r="AK296" s="119"/>
      <c r="AL296" s="114"/>
      <c r="AN296" s="114"/>
      <c r="AO296" s="114"/>
      <c r="AQ296" s="114">
        <f>'DADOS BASE PROPOSTA'!$I$85/41</f>
        <v>368759.61378749995</v>
      </c>
      <c r="AR296" s="114">
        <f>'DADOS BASE PROPOSTA'!$I$86*(Q296/$Q$11)</f>
        <v>249490.8278100247</v>
      </c>
      <c r="AS296" s="114">
        <f>AQ296+AR296</f>
        <v>618250.44159752468</v>
      </c>
      <c r="AU296" s="114">
        <f>'DADOS BASE PROPOSTA'!$I$89/41</f>
        <v>368759.61378749995</v>
      </c>
      <c r="AV296" s="114">
        <f>'DADOS BASE PROPOSTA'!$I$90*(Q296/$Q$11)</f>
        <v>249490.8278100247</v>
      </c>
      <c r="AW296" s="114">
        <f>AU296+AV296</f>
        <v>618250.44159752468</v>
      </c>
      <c r="AY296" s="114">
        <f>'DADOS BASE PROPOSTA'!$I$93/41</f>
        <v>368759.61378749995</v>
      </c>
      <c r="AZ296" s="114">
        <f>'DADOS BASE PROPOSTA'!$I$94*(Q296/$Q$11)</f>
        <v>249490.8278100247</v>
      </c>
      <c r="BA296" s="114">
        <f>AY296+AZ296</f>
        <v>618250.44159752468</v>
      </c>
      <c r="BB296" s="40"/>
    </row>
    <row r="297" spans="1:54" x14ac:dyDescent="0.25">
      <c r="A297" s="40"/>
      <c r="B297" s="2" t="s">
        <v>296</v>
      </c>
      <c r="C297" s="2" t="s">
        <v>339</v>
      </c>
      <c r="D297" s="41" t="s">
        <v>77</v>
      </c>
      <c r="F297" s="104">
        <v>0</v>
      </c>
      <c r="G297" s="109">
        <f t="shared" si="165"/>
        <v>0</v>
      </c>
      <c r="H297" s="114">
        <f>'DADOS BASE PROPOSTA'!$I$23*G297</f>
        <v>0</v>
      </c>
      <c r="I297" s="114">
        <f>IF(D297="P",IF(H297&lt;'DADOS BASE PROPOSTA'!$I$32,IF('DADOS BASE PROPOSTA'!$I$32-H297&gt;'DADOS BASE PROPOSTA'!$I$33,'DADOS BASE PROPOSTA'!$I$33,'DADOS BASE PROPOSTA'!$I$32-H297),0),0)</f>
        <v>0</v>
      </c>
      <c r="J297" s="114">
        <f t="shared" si="166"/>
        <v>0</v>
      </c>
      <c r="L297" s="104">
        <v>151.4516111134966</v>
      </c>
      <c r="M297" s="114">
        <f>IF(D297="E",'DADOS BASE PROPOSTA'!$I$42,IF(D297="EA",'DADOS BASE PROPOSTA'!$I$43,IF(D297="EC",'DADOS BASE PROPOSTA'!$I$45,IF(D297="ECA",'DADOS BASE PROPOSTA'!$I$44,0))))</f>
        <v>1034548.8434370452</v>
      </c>
      <c r="N297" s="114">
        <f>IF(OR(D297="E",D297="EA",D297="EC",D297="ECA",D297="ECR"),L297*'DADOS BASE PROPOSTA'!$I$47,0)</f>
        <v>105141.63214942488</v>
      </c>
      <c r="O297" s="114">
        <f t="shared" si="167"/>
        <v>1139690.4755864702</v>
      </c>
      <c r="R297" s="114"/>
      <c r="T297" s="104">
        <v>0</v>
      </c>
      <c r="U297" s="104"/>
      <c r="V297" s="104">
        <f t="shared" ref="V297:V306" si="169">T297+U297*3.2</f>
        <v>0</v>
      </c>
      <c r="W297" s="109">
        <f t="shared" ref="W297:W306" si="170">V297/$V$11</f>
        <v>0</v>
      </c>
      <c r="X297" s="114">
        <f>'DADOS BASE PROPOSTA'!$I$78*W297</f>
        <v>0</v>
      </c>
      <c r="Y297" s="114"/>
      <c r="Z297" s="114">
        <f t="shared" si="168"/>
        <v>0</v>
      </c>
      <c r="AB297" s="119">
        <v>204.5</v>
      </c>
      <c r="AD297" s="42">
        <v>0.69199999999999995</v>
      </c>
      <c r="AE297" s="42">
        <f t="shared" ref="AE297:AE306" si="171">AB297*AD297</f>
        <v>141.51399999999998</v>
      </c>
      <c r="AF297" s="123">
        <f t="shared" ref="AF297:AF306" si="172">(AD297-$AE$12)*$AF$12</f>
        <v>-6.1552186511630164E-2</v>
      </c>
      <c r="AH297" s="42">
        <f t="shared" ref="AH297:AH306" si="173">$AH$11-(AF297*$AH$11)</f>
        <v>675.51814327787099</v>
      </c>
      <c r="AI297" s="114">
        <f t="shared" ref="AI297:AI306" si="174">AB297*AH297</f>
        <v>138143.46030032463</v>
      </c>
      <c r="AK297" s="119">
        <v>0</v>
      </c>
      <c r="AL297" s="114">
        <f>IF($AK$11&gt;0,(AK297/$AK$11)*'DADOS BASE PROPOSTA'!$I$67,0)</f>
        <v>0</v>
      </c>
      <c r="AN297" s="114">
        <v>0</v>
      </c>
      <c r="AO297" s="114">
        <f>(AN297/$AN$11)*'DADOS BASE PROPOSTA'!$I$69</f>
        <v>0</v>
      </c>
      <c r="AQ297" s="114"/>
      <c r="AR297" s="114"/>
      <c r="AS297" s="114"/>
      <c r="AU297" s="114"/>
      <c r="AV297" s="114"/>
      <c r="AW297" s="114"/>
      <c r="AY297" s="114"/>
      <c r="AZ297" s="114"/>
      <c r="BA297" s="114"/>
      <c r="BB297" s="40"/>
    </row>
    <row r="298" spans="1:54" x14ac:dyDescent="0.25">
      <c r="A298" s="40"/>
      <c r="B298" s="2" t="s">
        <v>296</v>
      </c>
      <c r="C298" s="2" t="s">
        <v>340</v>
      </c>
      <c r="D298" s="41" t="s">
        <v>77</v>
      </c>
      <c r="F298" s="104">
        <v>0</v>
      </c>
      <c r="G298" s="109">
        <f t="shared" si="165"/>
        <v>0</v>
      </c>
      <c r="H298" s="114">
        <f>'DADOS BASE PROPOSTA'!$I$23*G298</f>
        <v>0</v>
      </c>
      <c r="I298" s="114">
        <f>IF(D298="P",IF(H298&lt;'DADOS BASE PROPOSTA'!$I$32,IF('DADOS BASE PROPOSTA'!$I$32-H298&gt;'DADOS BASE PROPOSTA'!$I$33,'DADOS BASE PROPOSTA'!$I$33,'DADOS BASE PROPOSTA'!$I$32-H298),0),0)</f>
        <v>0</v>
      </c>
      <c r="J298" s="114">
        <f t="shared" si="166"/>
        <v>0</v>
      </c>
      <c r="L298" s="104">
        <v>5.9627071823204423</v>
      </c>
      <c r="M298" s="114">
        <f>(IF(D298="E",'DADOS BASE PROPOSTA'!$I$42,IF(D298="EA",'DADOS BASE PROPOSTA'!$I$43,IF(D298="EC",'DADOS BASE PROPOSTA'!$I$45,IF(D298="ECA",'DADOS BASE PROPOSTA'!$I$44,0)))))/2</f>
        <v>517274.42171852262</v>
      </c>
      <c r="N298" s="114">
        <f>IF(OR(D298="E",D298="EA",D298="EC",D298="ECA",D298="ECR"),L298*'DADOS BASE PROPOSTA'!$I$47,0)</f>
        <v>4139.4658040874483</v>
      </c>
      <c r="O298" s="114">
        <f t="shared" si="167"/>
        <v>521413.88752261008</v>
      </c>
      <c r="R298" s="114"/>
      <c r="T298" s="104">
        <v>0</v>
      </c>
      <c r="U298" s="104"/>
      <c r="V298" s="104">
        <f t="shared" si="169"/>
        <v>0</v>
      </c>
      <c r="W298" s="109">
        <f t="shared" si="170"/>
        <v>0</v>
      </c>
      <c r="X298" s="114">
        <f>'DADOS BASE PROPOSTA'!$I$78*W298</f>
        <v>0</v>
      </c>
      <c r="Y298" s="114"/>
      <c r="Z298" s="114">
        <f t="shared" si="168"/>
        <v>0</v>
      </c>
      <c r="AB298" s="119">
        <v>33</v>
      </c>
      <c r="AD298" s="42">
        <v>0.751</v>
      </c>
      <c r="AE298" s="42">
        <f t="shared" si="171"/>
        <v>24.783000000000001</v>
      </c>
      <c r="AF298" s="123">
        <f t="shared" si="172"/>
        <v>4.1697813488369928E-2</v>
      </c>
      <c r="AH298" s="42">
        <f t="shared" si="173"/>
        <v>609.81506322239397</v>
      </c>
      <c r="AI298" s="114">
        <f t="shared" si="174"/>
        <v>20123.897086339002</v>
      </c>
      <c r="AK298" s="119">
        <v>0</v>
      </c>
      <c r="AL298" s="114">
        <f>IF($AK$11&gt;0,(AK298/$AK$11)*'DADOS BASE PROPOSTA'!$I$67,0)</f>
        <v>0</v>
      </c>
      <c r="AN298" s="114">
        <v>0</v>
      </c>
      <c r="AO298" s="114">
        <f>(AN298/$AN$11)*'DADOS BASE PROPOSTA'!$I$69</f>
        <v>0</v>
      </c>
      <c r="AQ298" s="114"/>
      <c r="AR298" s="114"/>
      <c r="AS298" s="114"/>
      <c r="AU298" s="114"/>
      <c r="AV298" s="114"/>
      <c r="AW298" s="114"/>
      <c r="AY298" s="114"/>
      <c r="AZ298" s="114"/>
      <c r="BA298" s="114"/>
      <c r="BB298" s="40"/>
    </row>
    <row r="299" spans="1:54" x14ac:dyDescent="0.25">
      <c r="A299" s="40"/>
      <c r="B299" s="2" t="s">
        <v>296</v>
      </c>
      <c r="C299" s="2" t="s">
        <v>341</v>
      </c>
      <c r="D299" s="41" t="s">
        <v>77</v>
      </c>
      <c r="F299" s="104">
        <v>0</v>
      </c>
      <c r="G299" s="109">
        <f t="shared" si="165"/>
        <v>0</v>
      </c>
      <c r="H299" s="114">
        <f>'DADOS BASE PROPOSTA'!$I$23*G299</f>
        <v>0</v>
      </c>
      <c r="I299" s="114">
        <f>IF(D299="P",IF(H299&lt;'DADOS BASE PROPOSTA'!$I$32,IF('DADOS BASE PROPOSTA'!$I$32-H299&gt;'DADOS BASE PROPOSTA'!$I$33,'DADOS BASE PROPOSTA'!$I$33,'DADOS BASE PROPOSTA'!$I$32-H299),0),0)</f>
        <v>0</v>
      </c>
      <c r="J299" s="114">
        <f t="shared" si="166"/>
        <v>0</v>
      </c>
      <c r="L299" s="104">
        <v>6.2471505077790432</v>
      </c>
      <c r="M299" s="114">
        <f>(IF(D299="E",'DADOS BASE PROPOSTA'!$I$42,IF(D299="EA",'DADOS BASE PROPOSTA'!$I$43,IF(D299="EC",'DADOS BASE PROPOSTA'!$I$45,IF(D299="ECA",'DADOS BASE PROPOSTA'!$I$44,0)))))/2</f>
        <v>517274.42171852262</v>
      </c>
      <c r="N299" s="114">
        <f>IF(OR(D299="E",D299="EA",D299="EC",D299="ECA",D299="ECR"),L299*'DADOS BASE PROPOSTA'!$I$47,0)</f>
        <v>4336.9337298021201</v>
      </c>
      <c r="O299" s="114">
        <f t="shared" si="167"/>
        <v>521611.35544832476</v>
      </c>
      <c r="R299" s="114"/>
      <c r="T299" s="104">
        <v>0</v>
      </c>
      <c r="U299" s="104"/>
      <c r="V299" s="104">
        <f t="shared" si="169"/>
        <v>0</v>
      </c>
      <c r="W299" s="109">
        <f t="shared" si="170"/>
        <v>0</v>
      </c>
      <c r="X299" s="114">
        <f>'DADOS BASE PROPOSTA'!$I$78*W299</f>
        <v>0</v>
      </c>
      <c r="Y299" s="114"/>
      <c r="Z299" s="114">
        <f t="shared" si="168"/>
        <v>0</v>
      </c>
      <c r="AB299" s="119">
        <v>41</v>
      </c>
      <c r="AD299" s="42">
        <v>0.72399999999999998</v>
      </c>
      <c r="AE299" s="42">
        <f t="shared" si="171"/>
        <v>29.683999999999997</v>
      </c>
      <c r="AF299" s="123">
        <f t="shared" si="172"/>
        <v>-5.5521865116301139E-3</v>
      </c>
      <c r="AH299" s="42">
        <f t="shared" si="173"/>
        <v>639.88257443422242</v>
      </c>
      <c r="AI299" s="114">
        <f t="shared" si="174"/>
        <v>26235.185551803119</v>
      </c>
      <c r="AK299" s="119">
        <v>0</v>
      </c>
      <c r="AL299" s="114">
        <f>IF($AK$11&gt;0,(AK299/$AK$11)*'DADOS BASE PROPOSTA'!$I$67,0)</f>
        <v>0</v>
      </c>
      <c r="AN299" s="114">
        <v>0</v>
      </c>
      <c r="AO299" s="114">
        <f>(AN299/$AN$11)*'DADOS BASE PROPOSTA'!$I$69</f>
        <v>0</v>
      </c>
      <c r="AQ299" s="114"/>
      <c r="AR299" s="114"/>
      <c r="AS299" s="114"/>
      <c r="AU299" s="114"/>
      <c r="AV299" s="114"/>
      <c r="AW299" s="114"/>
      <c r="AY299" s="114"/>
      <c r="AZ299" s="114"/>
      <c r="BA299" s="114"/>
      <c r="BB299" s="40"/>
    </row>
    <row r="300" spans="1:54" x14ac:dyDescent="0.25">
      <c r="A300" s="40"/>
      <c r="B300" s="2" t="s">
        <v>296</v>
      </c>
      <c r="C300" s="2" t="s">
        <v>342</v>
      </c>
      <c r="D300" s="41" t="s">
        <v>79</v>
      </c>
      <c r="F300" s="104">
        <v>6908.6564296743818</v>
      </c>
      <c r="G300" s="109">
        <f t="shared" si="165"/>
        <v>5.5909946478958118E-3</v>
      </c>
      <c r="H300" s="114">
        <f>'DADOS BASE PROPOSTA'!$I$23*G300</f>
        <v>13600776.678710081</v>
      </c>
      <c r="I300" s="114">
        <f>IF(D300="P",IF(H300&lt;'DADOS BASE PROPOSTA'!$I$32,IF('DADOS BASE PROPOSTA'!$I$32-H300&gt;'DADOS BASE PROPOSTA'!$I$33,'DADOS BASE PROPOSTA'!$I$33,'DADOS BASE PROPOSTA'!$I$32-H300),0),0)</f>
        <v>0</v>
      </c>
      <c r="J300" s="114">
        <f t="shared" si="166"/>
        <v>13600776.678710081</v>
      </c>
      <c r="L300" s="104">
        <v>0</v>
      </c>
      <c r="M300" s="114">
        <f>IF(D300="E",'DADOS BASE PROPOSTA'!$I$42,IF(D300="EA",'DADOS BASE PROPOSTA'!$I$43,IF(D300="EC",'DADOS BASE PROPOSTA'!$I$45,IF(D300="ECA",'DADOS BASE PROPOSTA'!$I$44,0))))</f>
        <v>0</v>
      </c>
      <c r="N300" s="114">
        <f>IF(OR(D300="E",D300="EA",D300="EC",D300="ECA",D300="ECR"),L300*'DADOS BASE PROPOSTA'!$I$47,0)</f>
        <v>0</v>
      </c>
      <c r="O300" s="114">
        <f t="shared" si="167"/>
        <v>0</v>
      </c>
      <c r="R300" s="114"/>
      <c r="T300" s="104">
        <v>2197.4410711049868</v>
      </c>
      <c r="U300" s="104"/>
      <c r="V300" s="104">
        <f t="shared" si="169"/>
        <v>2197.4410711049868</v>
      </c>
      <c r="W300" s="109">
        <f t="shared" si="170"/>
        <v>1.2869855145472274E-2</v>
      </c>
      <c r="X300" s="114">
        <f>'DADOS BASE PROPOSTA'!$I$78*W300</f>
        <v>1048485.2500247306</v>
      </c>
      <c r="Y300" s="114"/>
      <c r="Z300" s="114">
        <f t="shared" si="168"/>
        <v>1048485.2500247306</v>
      </c>
      <c r="AB300" s="119">
        <v>2970</v>
      </c>
      <c r="AD300" s="42">
        <v>0.76900000000000002</v>
      </c>
      <c r="AE300" s="42">
        <f t="shared" si="171"/>
        <v>2283.9299999999998</v>
      </c>
      <c r="AF300" s="123">
        <f t="shared" si="172"/>
        <v>7.3197813488369956E-2</v>
      </c>
      <c r="AH300" s="42">
        <f t="shared" si="173"/>
        <v>589.77005574784175</v>
      </c>
      <c r="AI300" s="114">
        <f t="shared" si="174"/>
        <v>1751617.06557109</v>
      </c>
      <c r="AK300" s="119">
        <v>0</v>
      </c>
      <c r="AL300" s="114">
        <f>IF($AK$11&gt;0,(AK300/$AK$11)*'DADOS BASE PROPOSTA'!$I$67,0)</f>
        <v>0</v>
      </c>
      <c r="AN300" s="114">
        <v>429.125</v>
      </c>
      <c r="AO300" s="114">
        <f>(AN300/$AN$11)*'DADOS BASE PROPOSTA'!$I$69</f>
        <v>255270.33157415438</v>
      </c>
      <c r="AQ300" s="114"/>
      <c r="AR300" s="114"/>
      <c r="AS300" s="114"/>
      <c r="AU300" s="114"/>
      <c r="AV300" s="114"/>
      <c r="AW300" s="114"/>
      <c r="AY300" s="114"/>
      <c r="AZ300" s="114"/>
      <c r="BA300" s="114"/>
      <c r="BB300" s="40"/>
    </row>
    <row r="301" spans="1:54" x14ac:dyDescent="0.25">
      <c r="A301" s="40"/>
      <c r="B301" s="2" t="s">
        <v>296</v>
      </c>
      <c r="C301" s="2" t="s">
        <v>343</v>
      </c>
      <c r="D301" s="41" t="s">
        <v>79</v>
      </c>
      <c r="F301" s="104">
        <v>7023.3595199932206</v>
      </c>
      <c r="G301" s="109">
        <f t="shared" si="165"/>
        <v>5.6838208537721346E-3</v>
      </c>
      <c r="H301" s="114">
        <f>'DADOS BASE PROPOSTA'!$I$23*G301</f>
        <v>13826587.75090114</v>
      </c>
      <c r="I301" s="114">
        <f>IF(D301="P",IF(H301&lt;'DADOS BASE PROPOSTA'!$I$32,IF('DADOS BASE PROPOSTA'!$I$32-H301&gt;'DADOS BASE PROPOSTA'!$I$33,'DADOS BASE PROPOSTA'!$I$33,'DADOS BASE PROPOSTA'!$I$32-H301),0),0)</f>
        <v>0</v>
      </c>
      <c r="J301" s="114">
        <f t="shared" si="166"/>
        <v>13826587.75090114</v>
      </c>
      <c r="L301" s="104">
        <v>0</v>
      </c>
      <c r="M301" s="114">
        <f>IF(D301="E",'DADOS BASE PROPOSTA'!$I$42,IF(D301="EA",'DADOS BASE PROPOSTA'!$I$43,IF(D301="EC",'DADOS BASE PROPOSTA'!$I$45,IF(D301="ECA",'DADOS BASE PROPOSTA'!$I$44,0))))</f>
        <v>0</v>
      </c>
      <c r="N301" s="114">
        <f>IF(OR(D301="E",D301="EA",D301="EC",D301="ECA",D301="ECR"),L301*'DADOS BASE PROPOSTA'!$I$47,0)</f>
        <v>0</v>
      </c>
      <c r="O301" s="114">
        <f t="shared" si="167"/>
        <v>0</v>
      </c>
      <c r="R301" s="114"/>
      <c r="T301" s="104">
        <v>2158.89666905896</v>
      </c>
      <c r="U301" s="104"/>
      <c r="V301" s="104">
        <f t="shared" si="169"/>
        <v>2158.89666905896</v>
      </c>
      <c r="W301" s="109">
        <f t="shared" si="170"/>
        <v>1.2644110356442841E-2</v>
      </c>
      <c r="X301" s="114">
        <f>'DADOS BASE PROPOSTA'!$I$78*W301</f>
        <v>1030094.2053010784</v>
      </c>
      <c r="Y301" s="114"/>
      <c r="Z301" s="114">
        <f t="shared" si="168"/>
        <v>1030094.2053010784</v>
      </c>
      <c r="AB301" s="119">
        <v>3861</v>
      </c>
      <c r="AD301" s="42">
        <v>0.77800000000000002</v>
      </c>
      <c r="AE301" s="42">
        <f t="shared" si="171"/>
        <v>3003.8580000000002</v>
      </c>
      <c r="AF301" s="123">
        <f t="shared" si="172"/>
        <v>8.894781348836997E-2</v>
      </c>
      <c r="AH301" s="42">
        <f t="shared" si="173"/>
        <v>579.74755201056553</v>
      </c>
      <c r="AI301" s="114">
        <f t="shared" si="174"/>
        <v>2238405.2983127935</v>
      </c>
      <c r="AK301" s="119">
        <v>0</v>
      </c>
      <c r="AL301" s="114">
        <f>IF($AK$11&gt;0,(AK301/$AK$11)*'DADOS BASE PROPOSTA'!$I$67,0)</f>
        <v>0</v>
      </c>
      <c r="AN301" s="114">
        <v>819.25</v>
      </c>
      <c r="AO301" s="114">
        <f>(AN301/$AN$11)*'DADOS BASE PROPOSTA'!$I$69</f>
        <v>487341.02916895068</v>
      </c>
      <c r="AQ301" s="114"/>
      <c r="AR301" s="114"/>
      <c r="AS301" s="114"/>
      <c r="AU301" s="114"/>
      <c r="AV301" s="114"/>
      <c r="AW301" s="114"/>
      <c r="AY301" s="114"/>
      <c r="AZ301" s="114"/>
      <c r="BA301" s="114"/>
      <c r="BB301" s="40"/>
    </row>
    <row r="302" spans="1:54" x14ac:dyDescent="0.25">
      <c r="A302" s="40"/>
      <c r="B302" s="2" t="s">
        <v>296</v>
      </c>
      <c r="C302" s="2" t="s">
        <v>344</v>
      </c>
      <c r="D302" s="41" t="s">
        <v>83</v>
      </c>
      <c r="F302" s="104">
        <v>0</v>
      </c>
      <c r="G302" s="109">
        <f t="shared" si="165"/>
        <v>0</v>
      </c>
      <c r="H302" s="114">
        <f>'DADOS BASE PROPOSTA'!$I$23*G302</f>
        <v>0</v>
      </c>
      <c r="I302" s="114">
        <f>IF(D302="P",IF(H302&lt;'DADOS BASE PROPOSTA'!$I$32,IF('DADOS BASE PROPOSTA'!$I$32-H302&gt;'DADOS BASE PROPOSTA'!$I$33,'DADOS BASE PROPOSTA'!$I$33,'DADOS BASE PROPOSTA'!$I$32-H302),0),0)</f>
        <v>0</v>
      </c>
      <c r="J302" s="114">
        <f t="shared" si="166"/>
        <v>0</v>
      </c>
      <c r="L302" s="104">
        <v>155.91474077923439</v>
      </c>
      <c r="M302" s="114">
        <f>IF(D302="E",'DADOS BASE PROPOSTA'!$I$42,IF(D302="EA",'DADOS BASE PROPOSTA'!$I$43,IF(D302="EC",'DADOS BASE PROPOSTA'!$I$45,IF(D302="ECA",'DADOS BASE PROPOSTA'!$I$44,0))))</f>
        <v>2087467.4094275283</v>
      </c>
      <c r="N302" s="114">
        <f>IF(OR(D302="E",D302="EA",D302="EC",D302="ECA",D302="ECR"),L302*'DADOS BASE PROPOSTA'!$I$47,0)</f>
        <v>108240.05239137614</v>
      </c>
      <c r="O302" s="114">
        <f t="shared" si="167"/>
        <v>2195707.4618189046</v>
      </c>
      <c r="R302" s="114"/>
      <c r="T302" s="104">
        <v>0</v>
      </c>
      <c r="U302" s="104"/>
      <c r="V302" s="104">
        <f t="shared" si="169"/>
        <v>0</v>
      </c>
      <c r="W302" s="109">
        <f t="shared" si="170"/>
        <v>0</v>
      </c>
      <c r="X302" s="114">
        <f>'DADOS BASE PROPOSTA'!$I$78*W302</f>
        <v>0</v>
      </c>
      <c r="Y302" s="114"/>
      <c r="Z302" s="114">
        <f t="shared" si="168"/>
        <v>0</v>
      </c>
      <c r="AB302" s="119">
        <v>69</v>
      </c>
      <c r="AD302" s="42">
        <v>0.68899999999999995</v>
      </c>
      <c r="AE302" s="42">
        <f t="shared" si="171"/>
        <v>47.540999999999997</v>
      </c>
      <c r="AF302" s="123">
        <f t="shared" si="172"/>
        <v>-6.6802186511630168E-2</v>
      </c>
      <c r="AH302" s="42">
        <f t="shared" si="173"/>
        <v>678.85897785696295</v>
      </c>
      <c r="AI302" s="114">
        <f t="shared" si="174"/>
        <v>46841.269472130443</v>
      </c>
      <c r="AK302" s="119">
        <v>0</v>
      </c>
      <c r="AL302" s="114">
        <f>IF($AK$11&gt;0,(AK302/$AK$11)*'DADOS BASE PROPOSTA'!$I$67,0)</f>
        <v>0</v>
      </c>
      <c r="AN302" s="114">
        <v>0</v>
      </c>
      <c r="AO302" s="114">
        <f>(AN302/$AN$11)*'DADOS BASE PROPOSTA'!$I$69</f>
        <v>0</v>
      </c>
      <c r="AQ302" s="114"/>
      <c r="AR302" s="114"/>
      <c r="AS302" s="114"/>
      <c r="AU302" s="114"/>
      <c r="AV302" s="114"/>
      <c r="AW302" s="114"/>
      <c r="AY302" s="114"/>
      <c r="AZ302" s="114"/>
      <c r="BA302" s="114"/>
      <c r="BB302" s="40"/>
    </row>
    <row r="303" spans="1:54" x14ac:dyDescent="0.25">
      <c r="A303" s="40"/>
      <c r="B303" s="2" t="s">
        <v>296</v>
      </c>
      <c r="C303" s="2" t="s">
        <v>345</v>
      </c>
      <c r="D303" s="41" t="s">
        <v>79</v>
      </c>
      <c r="F303" s="104">
        <v>1942.4188999999999</v>
      </c>
      <c r="G303" s="109">
        <f t="shared" si="165"/>
        <v>1.5719487261264089E-3</v>
      </c>
      <c r="H303" s="114">
        <f>'DADOS BASE PROPOSTA'!$I$23*G303</f>
        <v>3823957.0811383994</v>
      </c>
      <c r="I303" s="114">
        <f>IF(D303="P",IF(H303&lt;'DADOS BASE PROPOSTA'!$I$32,IF('DADOS BASE PROPOSTA'!$I$32-H303&gt;'DADOS BASE PROPOSTA'!$I$33,'DADOS BASE PROPOSTA'!$I$33,'DADOS BASE PROPOSTA'!$I$32-H303),0),0)</f>
        <v>0</v>
      </c>
      <c r="J303" s="114">
        <f t="shared" si="166"/>
        <v>3823957.0811383994</v>
      </c>
      <c r="L303" s="104">
        <v>0</v>
      </c>
      <c r="M303" s="114">
        <f>IF(D303="E",'DADOS BASE PROPOSTA'!$I$42,IF(D303="EA",'DADOS BASE PROPOSTA'!$I$43,IF(D303="EC",'DADOS BASE PROPOSTA'!$I$45,IF(D303="ECA",'DADOS BASE PROPOSTA'!$I$44,0))))</f>
        <v>0</v>
      </c>
      <c r="N303" s="114">
        <f>IF(OR(D303="E",D303="EA",D303="EC",D303="ECA",D303="ECR"),L303*'DADOS BASE PROPOSTA'!$I$47,0)</f>
        <v>0</v>
      </c>
      <c r="O303" s="114">
        <f t="shared" si="167"/>
        <v>0</v>
      </c>
      <c r="R303" s="114"/>
      <c r="T303" s="104">
        <v>568.31891970599088</v>
      </c>
      <c r="U303" s="104"/>
      <c r="V303" s="104">
        <f t="shared" si="169"/>
        <v>568.31891970599088</v>
      </c>
      <c r="W303" s="109">
        <f t="shared" si="170"/>
        <v>3.3284998033505592E-3</v>
      </c>
      <c r="X303" s="114">
        <f>'DADOS BASE PROPOSTA'!$I$78*W303</f>
        <v>271167.22830800846</v>
      </c>
      <c r="Y303" s="114"/>
      <c r="Z303" s="114">
        <f t="shared" si="168"/>
        <v>271167.22830800846</v>
      </c>
      <c r="AB303" s="119">
        <v>916</v>
      </c>
      <c r="AD303" s="42">
        <v>0.73399999999999999</v>
      </c>
      <c r="AE303" s="42">
        <f t="shared" si="171"/>
        <v>672.34399999999994</v>
      </c>
      <c r="AF303" s="123">
        <f t="shared" si="172"/>
        <v>1.1947813488369902E-2</v>
      </c>
      <c r="AH303" s="42">
        <f t="shared" si="173"/>
        <v>628.74645917058228</v>
      </c>
      <c r="AI303" s="114">
        <f t="shared" si="174"/>
        <v>575931.7566002534</v>
      </c>
      <c r="AK303" s="119">
        <v>0</v>
      </c>
      <c r="AL303" s="114">
        <f>IF($AK$11&gt;0,(AK303/$AK$11)*'DADOS BASE PROPOSTA'!$I$67,0)</f>
        <v>0</v>
      </c>
      <c r="AN303" s="114">
        <v>144.625</v>
      </c>
      <c r="AO303" s="114">
        <f>(AN303/$AN$11)*'DADOS BASE PROPOSTA'!$I$69</f>
        <v>86031.976006786077</v>
      </c>
      <c r="AQ303" s="114"/>
      <c r="AR303" s="114"/>
      <c r="AS303" s="114"/>
      <c r="AU303" s="114"/>
      <c r="AV303" s="114"/>
      <c r="AW303" s="114"/>
      <c r="AY303" s="114"/>
      <c r="AZ303" s="114"/>
      <c r="BA303" s="114"/>
      <c r="BB303" s="40"/>
    </row>
    <row r="304" spans="1:54" x14ac:dyDescent="0.25">
      <c r="A304" s="40"/>
      <c r="B304" s="2" t="s">
        <v>296</v>
      </c>
      <c r="C304" s="2" t="s">
        <v>346</v>
      </c>
      <c r="D304" s="41" t="s">
        <v>79</v>
      </c>
      <c r="F304" s="104">
        <v>5927.957883525457</v>
      </c>
      <c r="G304" s="109">
        <f t="shared" si="165"/>
        <v>4.7973410079251424E-3</v>
      </c>
      <c r="H304" s="114">
        <f>'DADOS BASE PROPOSTA'!$I$23*G304</f>
        <v>11670117.360059343</v>
      </c>
      <c r="I304" s="114">
        <f>IF(D304="P",IF(H304&lt;'DADOS BASE PROPOSTA'!$I$32,IF('DADOS BASE PROPOSTA'!$I$32-H304&gt;'DADOS BASE PROPOSTA'!$I$33,'DADOS BASE PROPOSTA'!$I$33,'DADOS BASE PROPOSTA'!$I$32-H304),0),0)</f>
        <v>0</v>
      </c>
      <c r="J304" s="114">
        <f t="shared" si="166"/>
        <v>11670117.360059343</v>
      </c>
      <c r="L304" s="104">
        <v>0</v>
      </c>
      <c r="M304" s="114">
        <f>IF(D304="E",'DADOS BASE PROPOSTA'!$I$42,IF(D304="EA",'DADOS BASE PROPOSTA'!$I$43,IF(D304="EC",'DADOS BASE PROPOSTA'!$I$45,IF(D304="ECA",'DADOS BASE PROPOSTA'!$I$44,0))))</f>
        <v>0</v>
      </c>
      <c r="N304" s="114">
        <f>IF(OR(D304="E",D304="EA",D304="EC",D304="ECA",D304="ECR"),L304*'DADOS BASE PROPOSTA'!$I$47,0)</f>
        <v>0</v>
      </c>
      <c r="O304" s="114">
        <f t="shared" si="167"/>
        <v>0</v>
      </c>
      <c r="R304" s="114"/>
      <c r="T304" s="104">
        <v>2432.0354542081031</v>
      </c>
      <c r="U304" s="104"/>
      <c r="V304" s="104">
        <f t="shared" si="169"/>
        <v>2432.0354542081031</v>
      </c>
      <c r="W304" s="109">
        <f t="shared" si="170"/>
        <v>1.4243814960904471E-2</v>
      </c>
      <c r="X304" s="114">
        <f>'DADOS BASE PROPOSTA'!$I$78*W304</f>
        <v>1160419.4236672495</v>
      </c>
      <c r="Y304" s="114"/>
      <c r="Z304" s="114">
        <f t="shared" si="168"/>
        <v>1160419.4236672495</v>
      </c>
      <c r="AB304" s="119">
        <v>2413</v>
      </c>
      <c r="AD304" s="42">
        <v>0.71399999999999997</v>
      </c>
      <c r="AE304" s="42">
        <f t="shared" si="171"/>
        <v>1722.8819999999998</v>
      </c>
      <c r="AF304" s="123">
        <f t="shared" si="172"/>
        <v>-2.3052186511630129E-2</v>
      </c>
      <c r="AH304" s="42">
        <f t="shared" si="173"/>
        <v>651.01868969786256</v>
      </c>
      <c r="AI304" s="114">
        <f t="shared" si="174"/>
        <v>1570908.0982409425</v>
      </c>
      <c r="AK304" s="119">
        <v>0</v>
      </c>
      <c r="AL304" s="114">
        <f>IF($AK$11&gt;0,(AK304/$AK$11)*'DADOS BASE PROPOSTA'!$I$67,0)</f>
        <v>0</v>
      </c>
      <c r="AN304" s="114">
        <v>422.25</v>
      </c>
      <c r="AO304" s="114">
        <f>(AN304/$AN$11)*'DADOS BASE PROPOSTA'!$I$69</f>
        <v>251180.65250728035</v>
      </c>
      <c r="AQ304" s="114"/>
      <c r="AR304" s="114"/>
      <c r="AS304" s="114"/>
      <c r="AU304" s="114"/>
      <c r="AV304" s="114"/>
      <c r="AW304" s="114"/>
      <c r="AY304" s="114"/>
      <c r="AZ304" s="114"/>
      <c r="BA304" s="114"/>
      <c r="BB304" s="40"/>
    </row>
    <row r="305" spans="1:54" x14ac:dyDescent="0.25">
      <c r="A305" s="40"/>
      <c r="B305" s="2" t="s">
        <v>296</v>
      </c>
      <c r="C305" s="2" t="s">
        <v>347</v>
      </c>
      <c r="D305" s="41" t="s">
        <v>79</v>
      </c>
      <c r="F305" s="104">
        <v>1197.976728362167</v>
      </c>
      <c r="G305" s="109">
        <f t="shared" si="165"/>
        <v>9.6949118034116719E-4</v>
      </c>
      <c r="H305" s="114">
        <f>'DADOS BASE PROPOSTA'!$I$23*G305</f>
        <v>2358405.5908123227</v>
      </c>
      <c r="I305" s="114">
        <f>IF(D305="P",IF(H305&lt;'DADOS BASE PROPOSTA'!$I$32,IF('DADOS BASE PROPOSTA'!$I$32-H305&gt;'DADOS BASE PROPOSTA'!$I$33,'DADOS BASE PROPOSTA'!$I$33,'DADOS BASE PROPOSTA'!$I$32-H305),0),0)</f>
        <v>924128.93999112584</v>
      </c>
      <c r="J305" s="114">
        <f t="shared" si="166"/>
        <v>3282534.5308034485</v>
      </c>
      <c r="L305" s="104">
        <v>0</v>
      </c>
      <c r="M305" s="114">
        <f>IF(D305="E",'DADOS BASE PROPOSTA'!$I$42,IF(D305="EA",'DADOS BASE PROPOSTA'!$I$43,IF(D305="EC",'DADOS BASE PROPOSTA'!$I$45,IF(D305="ECA",'DADOS BASE PROPOSTA'!$I$44,0))))</f>
        <v>0</v>
      </c>
      <c r="N305" s="114">
        <f>IF(OR(D305="E",D305="EA",D305="EC",D305="ECA",D305="ECR"),L305*'DADOS BASE PROPOSTA'!$I$47,0)</f>
        <v>0</v>
      </c>
      <c r="O305" s="114">
        <f t="shared" si="167"/>
        <v>0</v>
      </c>
      <c r="R305" s="114"/>
      <c r="T305" s="104">
        <v>0</v>
      </c>
      <c r="U305" s="104"/>
      <c r="V305" s="104">
        <f t="shared" si="169"/>
        <v>0</v>
      </c>
      <c r="W305" s="109">
        <f t="shared" si="170"/>
        <v>0</v>
      </c>
      <c r="X305" s="114">
        <f>'DADOS BASE PROPOSTA'!$I$78*W305</f>
        <v>0</v>
      </c>
      <c r="Y305" s="114"/>
      <c r="Z305" s="114">
        <f t="shared" si="168"/>
        <v>0</v>
      </c>
      <c r="AB305" s="119">
        <v>884</v>
      </c>
      <c r="AD305" s="42">
        <v>0.74099999999999999</v>
      </c>
      <c r="AE305" s="42">
        <f t="shared" si="171"/>
        <v>655.04399999999998</v>
      </c>
      <c r="AF305" s="123">
        <f t="shared" si="172"/>
        <v>2.4197813488369913E-2</v>
      </c>
      <c r="AH305" s="42">
        <f t="shared" si="173"/>
        <v>620.95117848603411</v>
      </c>
      <c r="AI305" s="114">
        <f t="shared" si="174"/>
        <v>548920.84178165416</v>
      </c>
      <c r="AK305" s="119">
        <v>0</v>
      </c>
      <c r="AL305" s="114">
        <f>IF($AK$11&gt;0,(AK305/$AK$11)*'DADOS BASE PROPOSTA'!$I$67,0)</f>
        <v>0</v>
      </c>
      <c r="AN305" s="114">
        <v>0</v>
      </c>
      <c r="AO305" s="114">
        <f>(AN305/$AN$11)*'DADOS BASE PROPOSTA'!$I$69</f>
        <v>0</v>
      </c>
      <c r="AQ305" s="114"/>
      <c r="AR305" s="114"/>
      <c r="AS305" s="114"/>
      <c r="AU305" s="114"/>
      <c r="AV305" s="114"/>
      <c r="AW305" s="114"/>
      <c r="AY305" s="114"/>
      <c r="AZ305" s="114"/>
      <c r="BA305" s="114"/>
      <c r="BB305" s="40"/>
    </row>
    <row r="306" spans="1:54" x14ac:dyDescent="0.25">
      <c r="A306" s="40"/>
      <c r="B306" s="2" t="s">
        <v>296</v>
      </c>
      <c r="C306" s="2" t="s">
        <v>348</v>
      </c>
      <c r="D306" s="41" t="s">
        <v>79</v>
      </c>
      <c r="F306" s="104">
        <v>1125.9525102153859</v>
      </c>
      <c r="G306" s="109">
        <f t="shared" si="165"/>
        <v>9.1120386756528597E-4</v>
      </c>
      <c r="H306" s="114">
        <f>'DADOS BASE PROPOSTA'!$I$23*G306</f>
        <v>2216614.590428296</v>
      </c>
      <c r="I306" s="114">
        <f>IF(D306="P",IF(H306&lt;'DADOS BASE PROPOSTA'!$I$32,IF('DADOS BASE PROPOSTA'!$I$32-H306&gt;'DADOS BASE PROPOSTA'!$I$33,'DADOS BASE PROPOSTA'!$I$33,'DADOS BASE PROPOSTA'!$I$32-H306),0),0)</f>
        <v>1065919.9403751525</v>
      </c>
      <c r="J306" s="114">
        <f t="shared" si="166"/>
        <v>3282534.5308034485</v>
      </c>
      <c r="L306" s="104">
        <v>0</v>
      </c>
      <c r="M306" s="114">
        <f>IF(D306="E",'DADOS BASE PROPOSTA'!$I$42,IF(D306="EA",'DADOS BASE PROPOSTA'!$I$43,IF(D306="EC",'DADOS BASE PROPOSTA'!$I$45,IF(D306="ECA",'DADOS BASE PROPOSTA'!$I$44,0))))</f>
        <v>0</v>
      </c>
      <c r="N306" s="114">
        <f>IF(OR(D306="E",D306="EA",D306="EC",D306="ECA",D306="ECR"),L306*'DADOS BASE PROPOSTA'!$I$47,0)</f>
        <v>0</v>
      </c>
      <c r="O306" s="114">
        <f t="shared" si="167"/>
        <v>0</v>
      </c>
      <c r="R306" s="114"/>
      <c r="T306" s="104">
        <v>0</v>
      </c>
      <c r="U306" s="104"/>
      <c r="V306" s="104">
        <f t="shared" si="169"/>
        <v>0</v>
      </c>
      <c r="W306" s="109">
        <f t="shared" si="170"/>
        <v>0</v>
      </c>
      <c r="X306" s="114">
        <f>'DADOS BASE PROPOSTA'!$I$78*W306</f>
        <v>0</v>
      </c>
      <c r="Y306" s="114"/>
      <c r="Z306" s="114">
        <f t="shared" si="168"/>
        <v>0</v>
      </c>
      <c r="AB306" s="119">
        <v>980.5</v>
      </c>
      <c r="AD306" s="42">
        <v>0.75800000000000001</v>
      </c>
      <c r="AE306" s="42">
        <f t="shared" si="171"/>
        <v>743.21900000000005</v>
      </c>
      <c r="AF306" s="123">
        <f t="shared" si="172"/>
        <v>5.3947813488369939E-2</v>
      </c>
      <c r="AH306" s="42">
        <f t="shared" si="173"/>
        <v>602.01978253784591</v>
      </c>
      <c r="AI306" s="114">
        <f t="shared" si="174"/>
        <v>590280.39677835791</v>
      </c>
      <c r="AK306" s="119">
        <v>0</v>
      </c>
      <c r="AL306" s="114">
        <f>IF($AK$11&gt;0,(AK306/$AK$11)*'DADOS BASE PROPOSTA'!$I$67,0)</f>
        <v>0</v>
      </c>
      <c r="AN306" s="114">
        <v>0</v>
      </c>
      <c r="AO306" s="114">
        <f>(AN306/$AN$11)*'DADOS BASE PROPOSTA'!$I$69</f>
        <v>0</v>
      </c>
      <c r="AQ306" s="114"/>
      <c r="AR306" s="114"/>
      <c r="AS306" s="114"/>
      <c r="AU306" s="114"/>
      <c r="AV306" s="114"/>
      <c r="AW306" s="114"/>
      <c r="AY306" s="114"/>
      <c r="AZ306" s="114"/>
      <c r="BA306" s="114"/>
      <c r="BB306" s="40"/>
    </row>
    <row r="307" spans="1:54" x14ac:dyDescent="0.25">
      <c r="A307" s="40"/>
      <c r="F307" s="104"/>
      <c r="G307" s="109"/>
      <c r="H307" s="114"/>
      <c r="I307" s="114"/>
      <c r="J307" s="114"/>
      <c r="L307" s="104"/>
      <c r="M307" s="114"/>
      <c r="N307" s="114"/>
      <c r="O307" s="114"/>
      <c r="R307" s="114"/>
      <c r="T307" s="104"/>
      <c r="U307" s="104"/>
      <c r="V307" s="104"/>
      <c r="W307" s="109"/>
      <c r="X307" s="114"/>
      <c r="Y307" s="114"/>
      <c r="Z307" s="114"/>
      <c r="AB307" s="119"/>
      <c r="AF307" s="123"/>
      <c r="AI307" s="114"/>
      <c r="AK307" s="119"/>
      <c r="AL307" s="114"/>
      <c r="AN307" s="114"/>
      <c r="AO307" s="114"/>
      <c r="AQ307" s="114"/>
      <c r="AR307" s="114"/>
      <c r="AS307" s="114"/>
      <c r="AU307" s="114"/>
      <c r="AV307" s="114"/>
      <c r="AW307" s="114"/>
      <c r="AY307" s="114"/>
      <c r="AZ307" s="114"/>
      <c r="BA307" s="114"/>
      <c r="BB307" s="40"/>
    </row>
    <row r="308" spans="1:54" x14ac:dyDescent="0.25">
      <c r="A308" s="40"/>
      <c r="B308" s="98" t="s">
        <v>296</v>
      </c>
      <c r="C308" s="98" t="s">
        <v>349</v>
      </c>
      <c r="D308" s="98" t="s">
        <v>74</v>
      </c>
      <c r="E308" s="98"/>
      <c r="F308" s="105">
        <f>SUM(F309:F317)</f>
        <v>25795.839272218604</v>
      </c>
      <c r="G308" s="110">
        <f>SUM(G309:G317)</f>
        <v>2.0875896895013551E-2</v>
      </c>
      <c r="H308" s="115">
        <f>SUM(H309:H317)</f>
        <v>50783166.416321598</v>
      </c>
      <c r="I308" s="115">
        <f>SUM(I309:I317)</f>
        <v>540889.39758157404</v>
      </c>
      <c r="J308" s="115">
        <f>SUM(J309:J317)</f>
        <v>51324055.813903175</v>
      </c>
      <c r="K308" s="99"/>
      <c r="L308" s="105">
        <f>SUM(L309:L317)</f>
        <v>855.5246431760786</v>
      </c>
      <c r="M308" s="115">
        <f>SUM(M309:M317)</f>
        <v>2069097.6868740905</v>
      </c>
      <c r="N308" s="115">
        <f>SUM(N309:N317)</f>
        <v>593927.37169483467</v>
      </c>
      <c r="O308" s="115">
        <f>SUM(O309:O317)</f>
        <v>2663025.0585689247</v>
      </c>
      <c r="P308" s="99"/>
      <c r="Q308" s="100"/>
      <c r="R308" s="115">
        <f>SUM(R309:R317)</f>
        <v>5675933.4915917795</v>
      </c>
      <c r="S308" s="99"/>
      <c r="T308" s="105">
        <f t="shared" ref="T308:Z308" si="175">SUM(T309:T318)</f>
        <v>16234.551299999999</v>
      </c>
      <c r="U308" s="105">
        <f t="shared" si="175"/>
        <v>1218.9437937859434</v>
      </c>
      <c r="V308" s="105">
        <f t="shared" si="175"/>
        <v>20135.171440115017</v>
      </c>
      <c r="W308" s="110">
        <f t="shared" si="175"/>
        <v>0.11792659342315075</v>
      </c>
      <c r="X308" s="115">
        <f t="shared" si="175"/>
        <v>9607279.3665697202</v>
      </c>
      <c r="Y308" s="115">
        <f t="shared" si="175"/>
        <v>220781.30714634148</v>
      </c>
      <c r="Z308" s="115">
        <f t="shared" si="175"/>
        <v>9828060.6737160608</v>
      </c>
      <c r="AA308" s="99"/>
      <c r="AB308" s="120">
        <f>SUM(AB309:AB318)</f>
        <v>11816.5</v>
      </c>
      <c r="AC308" s="99"/>
      <c r="AD308" s="99"/>
      <c r="AE308" s="99"/>
      <c r="AF308" s="124"/>
      <c r="AG308" s="99"/>
      <c r="AH308" s="99"/>
      <c r="AI308" s="115">
        <f>SUM(AI309:AI318)</f>
        <v>7426906.5262913322</v>
      </c>
      <c r="AJ308" s="99"/>
      <c r="AK308" s="120">
        <f>SUM(AK309:AK318)</f>
        <v>737.5</v>
      </c>
      <c r="AL308" s="115">
        <f>SUM(AL309:AL318)</f>
        <v>4742286.5820022738</v>
      </c>
      <c r="AM308" s="99"/>
      <c r="AN308" s="115">
        <f>SUM(AN309:AN318)</f>
        <v>5922.125</v>
      </c>
      <c r="AO308" s="115">
        <f>SUM(AO309:AO318)</f>
        <v>3522849.548205276</v>
      </c>
      <c r="AP308" s="99"/>
      <c r="AQ308" s="115"/>
      <c r="AR308" s="115"/>
      <c r="AS308" s="115">
        <f>SUM(AS309:AS317)</f>
        <v>568352.27603551978</v>
      </c>
      <c r="AT308" s="98"/>
      <c r="AU308" s="115"/>
      <c r="AV308" s="115"/>
      <c r="AW308" s="115">
        <f>SUM(AW309:AW317)</f>
        <v>568352.27603551978</v>
      </c>
      <c r="AX308" s="98"/>
      <c r="AY308" s="115"/>
      <c r="AZ308" s="115"/>
      <c r="BA308" s="115">
        <f>SUM(BA309:BA317)</f>
        <v>568352.27603551978</v>
      </c>
      <c r="BB308" s="40"/>
    </row>
    <row r="309" spans="1:54" x14ac:dyDescent="0.25">
      <c r="A309" s="40"/>
      <c r="B309" s="2" t="s">
        <v>296</v>
      </c>
      <c r="C309" s="2" t="s">
        <v>34</v>
      </c>
      <c r="D309" s="41" t="s">
        <v>75</v>
      </c>
      <c r="F309" s="104">
        <v>0</v>
      </c>
      <c r="G309" s="109">
        <f t="shared" ref="G309:G318" si="176">F309/$F$11</f>
        <v>0</v>
      </c>
      <c r="H309" s="114">
        <f>'DADOS BASE PROPOSTA'!$I$23*G309</f>
        <v>0</v>
      </c>
      <c r="I309" s="114">
        <f>IF(D309="P",IF(H309&lt;'DADOS BASE PROPOSTA'!$I$32,IF('DADOS BASE PROPOSTA'!$I$32-H309&gt;'DADOS BASE PROPOSTA'!$I$33,'DADOS BASE PROPOSTA'!$I$33,'DADOS BASE PROPOSTA'!$I$32-H309),0),0)</f>
        <v>0</v>
      </c>
      <c r="J309" s="114">
        <f t="shared" ref="J309:J318" si="177">H309+I309</f>
        <v>0</v>
      </c>
      <c r="L309" s="104"/>
      <c r="M309" s="114">
        <f>IF(D309="E",'DADOS BASE PROPOSTA'!$I$42,IF(D309="EA",'DADOS BASE PROPOSTA'!$I$43,IF(D309="EC",'DADOS BASE PROPOSTA'!$I$45,IF(D309="ECA",'DADOS BASE PROPOSTA'!$I$44,0))))</f>
        <v>0</v>
      </c>
      <c r="N309" s="114">
        <f>IF(OR(D309="E",D309="EA",D309="EC",D309="ECA"),L309*'DADOS BASE PROPOSTA'!$I$47,0)</f>
        <v>0</v>
      </c>
      <c r="O309" s="114">
        <f t="shared" ref="O309:O318" si="178">M309+N309</f>
        <v>0</v>
      </c>
      <c r="Q309" s="68">
        <v>8</v>
      </c>
      <c r="R309" s="114">
        <f>IF(D309="R",('DADOS BASE PROPOSTA'!$I$53+('DADOS BASE PROPOSTA'!$I$54*Q309)),0)</f>
        <v>5675933.4915917795</v>
      </c>
      <c r="T309" s="104"/>
      <c r="U309" s="104"/>
      <c r="V309" s="104"/>
      <c r="W309" s="109"/>
      <c r="X309" s="114"/>
      <c r="Y309" s="114">
        <f>'DADOS BASE PROPOSTA'!$I$77/41</f>
        <v>220781.30714634148</v>
      </c>
      <c r="Z309" s="114">
        <f t="shared" ref="Z309:Z318" si="179">X309+Y309</f>
        <v>220781.30714634148</v>
      </c>
      <c r="AB309" s="119"/>
      <c r="AF309" s="123"/>
      <c r="AI309" s="114"/>
      <c r="AK309" s="119"/>
      <c r="AL309" s="114"/>
      <c r="AN309" s="114"/>
      <c r="AO309" s="114"/>
      <c r="AQ309" s="114">
        <f>'DADOS BASE PROPOSTA'!$I$85/41</f>
        <v>368759.61378749995</v>
      </c>
      <c r="AR309" s="114">
        <f>'DADOS BASE PROPOSTA'!$I$86*(Q309/$Q$11)</f>
        <v>199592.66224801977</v>
      </c>
      <c r="AS309" s="114">
        <f>AQ309+AR309</f>
        <v>568352.27603551978</v>
      </c>
      <c r="AU309" s="114">
        <f>'DADOS BASE PROPOSTA'!$I$89/41</f>
        <v>368759.61378749995</v>
      </c>
      <c r="AV309" s="114">
        <f>'DADOS BASE PROPOSTA'!$I$90*(Q309/$Q$11)</f>
        <v>199592.66224801977</v>
      </c>
      <c r="AW309" s="114">
        <f>AU309+AV309</f>
        <v>568352.27603551978</v>
      </c>
      <c r="AY309" s="114">
        <f>'DADOS BASE PROPOSTA'!$I$93/41</f>
        <v>368759.61378749995</v>
      </c>
      <c r="AZ309" s="114">
        <f>'DADOS BASE PROPOSTA'!$I$94*(Q309/$Q$11)</f>
        <v>199592.66224801977</v>
      </c>
      <c r="BA309" s="114">
        <f>AY309+AZ309</f>
        <v>568352.27603551978</v>
      </c>
      <c r="BB309" s="40"/>
    </row>
    <row r="310" spans="1:54" x14ac:dyDescent="0.25">
      <c r="A310" s="40"/>
      <c r="B310" s="2" t="s">
        <v>296</v>
      </c>
      <c r="C310" s="2" t="s">
        <v>350</v>
      </c>
      <c r="D310" s="41" t="s">
        <v>77</v>
      </c>
      <c r="F310" s="104">
        <v>0</v>
      </c>
      <c r="G310" s="109">
        <f t="shared" si="176"/>
        <v>0</v>
      </c>
      <c r="H310" s="114">
        <f>'DADOS BASE PROPOSTA'!$I$23*G310</f>
        <v>0</v>
      </c>
      <c r="I310" s="114">
        <f>IF(D310="P",IF(H310&lt;'DADOS BASE PROPOSTA'!$I$32,IF('DADOS BASE PROPOSTA'!$I$32-H310&gt;'DADOS BASE PROPOSTA'!$I$33,'DADOS BASE PROPOSTA'!$I$33,'DADOS BASE PROPOSTA'!$I$32-H310),0),0)</f>
        <v>0</v>
      </c>
      <c r="J310" s="114">
        <f t="shared" si="177"/>
        <v>0</v>
      </c>
      <c r="L310" s="104">
        <v>376.11320052353608</v>
      </c>
      <c r="M310" s="114">
        <f>IF(D310="E",'DADOS BASE PROPOSTA'!$I$42,IF(D310="EA",'DADOS BASE PROPOSTA'!$I$43,IF(D310="EC",'DADOS BASE PROPOSTA'!$I$45,IF(D310="ECA",'DADOS BASE PROPOSTA'!$I$44,0))))</f>
        <v>1034548.8434370452</v>
      </c>
      <c r="N310" s="114">
        <f>IF(OR(D310="E",D310="EA",D310="EC",D310="ECA",D310="ECR"),L310*'DADOS BASE PROPOSTA'!$I$47,0)</f>
        <v>261107.52791103485</v>
      </c>
      <c r="O310" s="114">
        <f t="shared" si="178"/>
        <v>1295656.37134808</v>
      </c>
      <c r="R310" s="114"/>
      <c r="T310" s="104">
        <v>9.1587999999999994</v>
      </c>
      <c r="U310" s="104">
        <v>177.32490000000001</v>
      </c>
      <c r="V310" s="104">
        <f t="shared" ref="V310:V318" si="180">T310+U310*3.2</f>
        <v>576.59848000000011</v>
      </c>
      <c r="W310" s="109">
        <f t="shared" ref="W310:W318" si="181">V310/$V$11</f>
        <v>3.3769910885337023E-3</v>
      </c>
      <c r="X310" s="114">
        <f>'DADOS BASE PROPOSTA'!$I$78*W310</f>
        <v>275117.7309900184</v>
      </c>
      <c r="Y310" s="114"/>
      <c r="Z310" s="114">
        <f t="shared" si="179"/>
        <v>275117.7309900184</v>
      </c>
      <c r="AB310" s="119">
        <v>298</v>
      </c>
      <c r="AD310" s="42">
        <v>0.68200000000000005</v>
      </c>
      <c r="AE310" s="42">
        <f t="shared" ref="AE310:AE318" si="182">AB310*AD310</f>
        <v>203.23600000000002</v>
      </c>
      <c r="AF310" s="123">
        <f t="shared" ref="AF310:AF318" si="183">(AD310-$AE$12)*$AF$12</f>
        <v>-7.9052186511629985E-2</v>
      </c>
      <c r="AH310" s="42">
        <f t="shared" ref="AH310:AH318" si="184">$AH$11-(AF310*$AH$11)</f>
        <v>686.65425854151101</v>
      </c>
      <c r="AI310" s="114">
        <f t="shared" ref="AI310:AI318" si="185">AB310*AH310</f>
        <v>204622.96904537029</v>
      </c>
      <c r="AK310" s="119">
        <v>0</v>
      </c>
      <c r="AL310" s="114">
        <f>IF($AK$11&gt;0,(AK310/$AK$11)*'DADOS BASE PROPOSTA'!$I$67,0)</f>
        <v>0</v>
      </c>
      <c r="AN310" s="114">
        <v>229.125</v>
      </c>
      <c r="AO310" s="114">
        <f>(AN310/$AN$11)*'DADOS BASE PROPOSTA'!$I$69</f>
        <v>136297.84962872849</v>
      </c>
      <c r="AQ310" s="114"/>
      <c r="AR310" s="114"/>
      <c r="AS310" s="114"/>
      <c r="AU310" s="114"/>
      <c r="AV310" s="114"/>
      <c r="AW310" s="114"/>
      <c r="AY310" s="114"/>
      <c r="AZ310" s="114"/>
      <c r="BA310" s="114"/>
      <c r="BB310" s="40"/>
    </row>
    <row r="311" spans="1:54" x14ac:dyDescent="0.25">
      <c r="A311" s="40"/>
      <c r="B311" s="2" t="s">
        <v>296</v>
      </c>
      <c r="C311" s="2" t="s">
        <v>351</v>
      </c>
      <c r="D311" s="41" t="s">
        <v>77</v>
      </c>
      <c r="F311" s="104">
        <v>0</v>
      </c>
      <c r="G311" s="109">
        <f t="shared" si="176"/>
        <v>0</v>
      </c>
      <c r="H311" s="114">
        <f>'DADOS BASE PROPOSTA'!$I$23*G311</f>
        <v>0</v>
      </c>
      <c r="I311" s="114">
        <f>IF(D311="P",IF(H311&lt;'DADOS BASE PROPOSTA'!$I$32,IF('DADOS BASE PROPOSTA'!$I$32-H311&gt;'DADOS BASE PROPOSTA'!$I$33,'DADOS BASE PROPOSTA'!$I$33,'DADOS BASE PROPOSTA'!$I$32-H311),0),0)</f>
        <v>0</v>
      </c>
      <c r="J311" s="114">
        <f t="shared" si="177"/>
        <v>0</v>
      </c>
      <c r="L311" s="104">
        <v>479.41144265254258</v>
      </c>
      <c r="M311" s="114">
        <f>IF(D311="E",'DADOS BASE PROPOSTA'!$I$42,IF(D311="EA",'DADOS BASE PROPOSTA'!$I$43,IF(D311="EC",'DADOS BASE PROPOSTA'!$I$45,IF(D311="ECA",'DADOS BASE PROPOSTA'!$I$44,0))))</f>
        <v>1034548.8434370452</v>
      </c>
      <c r="N311" s="114">
        <f>IF(OR(D311="E",D311="EA",D311="EC",D311="ECA",D311="ECR"),L311*'DADOS BASE PROPOSTA'!$I$47,0)</f>
        <v>332819.84378379979</v>
      </c>
      <c r="O311" s="114">
        <f t="shared" si="178"/>
        <v>1367368.6872208449</v>
      </c>
      <c r="R311" s="114"/>
      <c r="T311" s="104">
        <v>0</v>
      </c>
      <c r="U311" s="104">
        <v>3.1476434556527391</v>
      </c>
      <c r="V311" s="104">
        <f t="shared" si="180"/>
        <v>10.072459058088766</v>
      </c>
      <c r="W311" s="109">
        <f t="shared" si="181"/>
        <v>5.8991838616685783E-5</v>
      </c>
      <c r="X311" s="114">
        <f>'DADOS BASE PROPOSTA'!$I$78*W311</f>
        <v>4805.96494383967</v>
      </c>
      <c r="Y311" s="114"/>
      <c r="Z311" s="114">
        <f t="shared" si="179"/>
        <v>4805.96494383967</v>
      </c>
      <c r="AB311" s="119">
        <v>566</v>
      </c>
      <c r="AD311" s="42">
        <v>0.74399999999999999</v>
      </c>
      <c r="AE311" s="42">
        <f t="shared" si="182"/>
        <v>421.10399999999998</v>
      </c>
      <c r="AF311" s="123">
        <f t="shared" si="183"/>
        <v>2.9447813488369917E-2</v>
      </c>
      <c r="AH311" s="42">
        <f t="shared" si="184"/>
        <v>617.61034390694215</v>
      </c>
      <c r="AI311" s="114">
        <f t="shared" si="185"/>
        <v>349567.45465132926</v>
      </c>
      <c r="AK311" s="119">
        <v>0</v>
      </c>
      <c r="AL311" s="114">
        <f>IF($AK$11&gt;0,(AK311/$AK$11)*'DADOS BASE PROPOSTA'!$I$67,0)</f>
        <v>0</v>
      </c>
      <c r="AN311" s="114">
        <v>29.5</v>
      </c>
      <c r="AO311" s="114">
        <f>(AN311/$AN$11)*'DADOS BASE PROPOSTA'!$I$69</f>
        <v>17548.441086950315</v>
      </c>
      <c r="AQ311" s="114"/>
      <c r="AR311" s="114"/>
      <c r="AS311" s="114"/>
      <c r="AU311" s="114"/>
      <c r="AV311" s="114"/>
      <c r="AW311" s="114"/>
      <c r="AY311" s="114"/>
      <c r="AZ311" s="114"/>
      <c r="BA311" s="114"/>
      <c r="BB311" s="40"/>
    </row>
    <row r="312" spans="1:54" x14ac:dyDescent="0.25">
      <c r="A312" s="40"/>
      <c r="B312" s="2" t="s">
        <v>296</v>
      </c>
      <c r="C312" s="2" t="s">
        <v>352</v>
      </c>
      <c r="D312" s="41" t="s">
        <v>79</v>
      </c>
      <c r="F312" s="104">
        <v>5638.2550498474338</v>
      </c>
      <c r="G312" s="109">
        <f t="shared" si="176"/>
        <v>4.5628920945855016E-3</v>
      </c>
      <c r="H312" s="114">
        <f>'DADOS BASE PROPOSTA'!$I$23*G312</f>
        <v>11099791.771552693</v>
      </c>
      <c r="I312" s="114">
        <f>IF(D312="P",IF(H312&lt;'DADOS BASE PROPOSTA'!$I$32,IF('DADOS BASE PROPOSTA'!$I$32-H312&gt;'DADOS BASE PROPOSTA'!$I$33,'DADOS BASE PROPOSTA'!$I$33,'DADOS BASE PROPOSTA'!$I$32-H312),0),0)</f>
        <v>0</v>
      </c>
      <c r="J312" s="114">
        <f t="shared" si="177"/>
        <v>11099791.771552693</v>
      </c>
      <c r="L312" s="104">
        <v>0</v>
      </c>
      <c r="M312" s="114">
        <f>IF(D312="E",'DADOS BASE PROPOSTA'!$I$42,IF(D312="EA",'DADOS BASE PROPOSTA'!$I$43,IF(D312="EC",'DADOS BASE PROPOSTA'!$I$45,IF(D312="ECA",'DADOS BASE PROPOSTA'!$I$44,0))))</f>
        <v>0</v>
      </c>
      <c r="N312" s="114">
        <f>IF(OR(D312="E",D312="EA",D312="EC",D312="ECA",D312="ECR"),L312*'DADOS BASE PROPOSTA'!$I$47,0)</f>
        <v>0</v>
      </c>
      <c r="O312" s="114">
        <f t="shared" si="178"/>
        <v>0</v>
      </c>
      <c r="R312" s="114"/>
      <c r="T312" s="104">
        <v>262.91640000000001</v>
      </c>
      <c r="U312" s="104">
        <v>12.9122</v>
      </c>
      <c r="V312" s="104">
        <f t="shared" si="180"/>
        <v>304.23544000000004</v>
      </c>
      <c r="W312" s="109">
        <f t="shared" si="181"/>
        <v>1.7818298267038958E-3</v>
      </c>
      <c r="X312" s="114">
        <f>'DADOS BASE PROPOSTA'!$I$78*W312</f>
        <v>145162.65103499731</v>
      </c>
      <c r="Y312" s="114"/>
      <c r="Z312" s="114">
        <f t="shared" si="179"/>
        <v>145162.65103499731</v>
      </c>
      <c r="AB312" s="119">
        <v>2026.5</v>
      </c>
      <c r="AD312" s="42">
        <v>0.69199999999999995</v>
      </c>
      <c r="AE312" s="42">
        <f t="shared" si="182"/>
        <v>1402.338</v>
      </c>
      <c r="AF312" s="123">
        <f t="shared" si="183"/>
        <v>-6.1552186511630164E-2</v>
      </c>
      <c r="AH312" s="42">
        <f t="shared" si="184"/>
        <v>675.51814327787099</v>
      </c>
      <c r="AI312" s="114">
        <f t="shared" si="185"/>
        <v>1368937.5173526055</v>
      </c>
      <c r="AK312" s="119">
        <v>172.5</v>
      </c>
      <c r="AL312" s="114">
        <f>IF($AK$11&gt;0,(AK312/$AK$11)*'DADOS BASE PROPOSTA'!$I$67,0)</f>
        <v>1109212.793756464</v>
      </c>
      <c r="AN312" s="114">
        <v>222</v>
      </c>
      <c r="AO312" s="114">
        <f>(AN312/$AN$11)*'DADOS BASE PROPOSTA'!$I$69</f>
        <v>132059.45495942273</v>
      </c>
      <c r="AQ312" s="114"/>
      <c r="AR312" s="114"/>
      <c r="AS312" s="114"/>
      <c r="AU312" s="114"/>
      <c r="AV312" s="114"/>
      <c r="AW312" s="114"/>
      <c r="AY312" s="114"/>
      <c r="AZ312" s="114"/>
      <c r="BA312" s="114"/>
      <c r="BB312" s="40"/>
    </row>
    <row r="313" spans="1:54" x14ac:dyDescent="0.25">
      <c r="A313" s="40"/>
      <c r="B313" s="2" t="s">
        <v>296</v>
      </c>
      <c r="C313" s="2" t="s">
        <v>353</v>
      </c>
      <c r="D313" s="41" t="s">
        <v>79</v>
      </c>
      <c r="F313" s="104">
        <v>6017.7909700048631</v>
      </c>
      <c r="G313" s="109">
        <f t="shared" si="176"/>
        <v>4.870040571266142E-3</v>
      </c>
      <c r="H313" s="114">
        <f>'DADOS BASE PROPOSTA'!$I$23*G313</f>
        <v>11846967.918485973</v>
      </c>
      <c r="I313" s="114">
        <f>IF(D313="P",IF(H313&lt;'DADOS BASE PROPOSTA'!$I$32,IF('DADOS BASE PROPOSTA'!$I$32-H313&gt;'DADOS BASE PROPOSTA'!$I$33,'DADOS BASE PROPOSTA'!$I$33,'DADOS BASE PROPOSTA'!$I$32-H313),0),0)</f>
        <v>0</v>
      </c>
      <c r="J313" s="114">
        <f t="shared" si="177"/>
        <v>11846967.918485973</v>
      </c>
      <c r="L313" s="104">
        <v>0</v>
      </c>
      <c r="M313" s="114">
        <f>IF(D313="E",'DADOS BASE PROPOSTA'!$I$42,IF(D313="EA",'DADOS BASE PROPOSTA'!$I$43,IF(D313="EC",'DADOS BASE PROPOSTA'!$I$45,IF(D313="ECA",'DADOS BASE PROPOSTA'!$I$44,0))))</f>
        <v>0</v>
      </c>
      <c r="N313" s="114">
        <f>IF(OR(D313="E",D313="EA",D313="EC",D313="ECA",D313="ECR"),L313*'DADOS BASE PROPOSTA'!$I$47,0)</f>
        <v>0</v>
      </c>
      <c r="O313" s="114">
        <f t="shared" si="178"/>
        <v>0</v>
      </c>
      <c r="R313" s="114"/>
      <c r="T313" s="104">
        <v>983.74450000000002</v>
      </c>
      <c r="U313" s="104">
        <v>25.874400000000001</v>
      </c>
      <c r="V313" s="104">
        <f t="shared" si="180"/>
        <v>1066.54258</v>
      </c>
      <c r="W313" s="109">
        <f t="shared" si="181"/>
        <v>6.2464694464712126E-3</v>
      </c>
      <c r="X313" s="114">
        <f>'DADOS BASE PROPOSTA'!$I$78*W313</f>
        <v>508889.26140394987</v>
      </c>
      <c r="Y313" s="114"/>
      <c r="Z313" s="114">
        <f t="shared" si="179"/>
        <v>508889.26140394987</v>
      </c>
      <c r="AB313" s="119">
        <v>2194</v>
      </c>
      <c r="AD313" s="42">
        <v>0.71499999999999997</v>
      </c>
      <c r="AE313" s="42">
        <f t="shared" si="182"/>
        <v>1568.71</v>
      </c>
      <c r="AF313" s="123">
        <f t="shared" si="183"/>
        <v>-2.1302186511630128E-2</v>
      </c>
      <c r="AH313" s="42">
        <f t="shared" si="184"/>
        <v>649.90507817149853</v>
      </c>
      <c r="AI313" s="114">
        <f t="shared" si="185"/>
        <v>1425891.7415082678</v>
      </c>
      <c r="AK313" s="119">
        <v>240</v>
      </c>
      <c r="AL313" s="114">
        <f>IF($AK$11&gt;0,(AK313/$AK$11)*'DADOS BASE PROPOSTA'!$I$67,0)</f>
        <v>1543252.5826176892</v>
      </c>
      <c r="AN313" s="114">
        <v>227.5</v>
      </c>
      <c r="AO313" s="114">
        <f>(AN313/$AN$11)*'DADOS BASE PROPOSTA'!$I$69</f>
        <v>135331.19821292194</v>
      </c>
      <c r="AQ313" s="114"/>
      <c r="AR313" s="114"/>
      <c r="AS313" s="114"/>
      <c r="AU313" s="114"/>
      <c r="AV313" s="114"/>
      <c r="AW313" s="114"/>
      <c r="AY313" s="114"/>
      <c r="AZ313" s="114"/>
      <c r="BA313" s="114"/>
      <c r="BB313" s="40"/>
    </row>
    <row r="314" spans="1:54" x14ac:dyDescent="0.25">
      <c r="A314" s="40"/>
      <c r="B314" s="2" t="s">
        <v>296</v>
      </c>
      <c r="C314" s="2" t="s">
        <v>354</v>
      </c>
      <c r="D314" s="41" t="s">
        <v>79</v>
      </c>
      <c r="F314" s="104">
        <v>8592.0632711872222</v>
      </c>
      <c r="G314" s="109">
        <f t="shared" si="176"/>
        <v>6.9533317009735952E-3</v>
      </c>
      <c r="H314" s="114">
        <f>'DADOS BASE PROPOSTA'!$I$23*G314</f>
        <v>16914827.788921092</v>
      </c>
      <c r="I314" s="114">
        <f>IF(D314="P",IF(H314&lt;'DADOS BASE PROPOSTA'!$I$32,IF('DADOS BASE PROPOSTA'!$I$32-H314&gt;'DADOS BASE PROPOSTA'!$I$33,'DADOS BASE PROPOSTA'!$I$33,'DADOS BASE PROPOSTA'!$I$32-H314),0),0)</f>
        <v>0</v>
      </c>
      <c r="J314" s="114">
        <f t="shared" si="177"/>
        <v>16914827.788921092</v>
      </c>
      <c r="L314" s="104">
        <v>0</v>
      </c>
      <c r="M314" s="114">
        <f>IF(D314="E",'DADOS BASE PROPOSTA'!$I$42,IF(D314="EA",'DADOS BASE PROPOSTA'!$I$43,IF(D314="EC",'DADOS BASE PROPOSTA'!$I$45,IF(D314="ECA",'DADOS BASE PROPOSTA'!$I$44,0))))</f>
        <v>0</v>
      </c>
      <c r="N314" s="114">
        <f>IF(OR(D314="E",D314="EA",D314="EC",D314="ECA",D314="ECR"),L314*'DADOS BASE PROPOSTA'!$I$47,0)</f>
        <v>0</v>
      </c>
      <c r="O314" s="114">
        <f t="shared" si="178"/>
        <v>0</v>
      </c>
      <c r="R314" s="114"/>
      <c r="T314" s="104">
        <v>14978.669099999999</v>
      </c>
      <c r="U314" s="104">
        <v>173.71690000000001</v>
      </c>
      <c r="V314" s="104">
        <f t="shared" si="180"/>
        <v>15534.563179999999</v>
      </c>
      <c r="W314" s="109">
        <f t="shared" si="181"/>
        <v>9.0981997425875552E-2</v>
      </c>
      <c r="X314" s="114">
        <f>'DADOS BASE PROPOSTA'!$I$78*W314</f>
        <v>7412148.8735153861</v>
      </c>
      <c r="Y314" s="114"/>
      <c r="Z314" s="114">
        <f t="shared" si="179"/>
        <v>7412148.8735153861</v>
      </c>
      <c r="AB314" s="119">
        <v>3590.5</v>
      </c>
      <c r="AD314" s="42">
        <v>0.74</v>
      </c>
      <c r="AE314" s="42">
        <f t="shared" si="182"/>
        <v>2656.97</v>
      </c>
      <c r="AF314" s="123">
        <f t="shared" si="183"/>
        <v>2.2447813488369911E-2</v>
      </c>
      <c r="AH314" s="42">
        <f t="shared" si="184"/>
        <v>622.06479001239813</v>
      </c>
      <c r="AI314" s="114">
        <f t="shared" si="185"/>
        <v>2233523.6285395157</v>
      </c>
      <c r="AK314" s="119">
        <v>325</v>
      </c>
      <c r="AL314" s="114">
        <f>IF($AK$11&gt;0,(AK314/$AK$11)*'DADOS BASE PROPOSTA'!$I$67,0)</f>
        <v>2089821.2056281203</v>
      </c>
      <c r="AN314" s="114">
        <v>3429</v>
      </c>
      <c r="AO314" s="114">
        <f>(AN314/$AN$11)*'DADOS BASE PROPOSTA'!$I$69</f>
        <v>2039783.2029543265</v>
      </c>
      <c r="AQ314" s="114"/>
      <c r="AR314" s="114"/>
      <c r="AS314" s="114"/>
      <c r="AU314" s="114"/>
      <c r="AV314" s="114"/>
      <c r="AW314" s="114"/>
      <c r="AY314" s="114"/>
      <c r="AZ314" s="114"/>
      <c r="BA314" s="114"/>
      <c r="BB314" s="40"/>
    </row>
    <row r="315" spans="1:54" x14ac:dyDescent="0.25">
      <c r="A315" s="40"/>
      <c r="B315" s="2" t="s">
        <v>296</v>
      </c>
      <c r="C315" s="2" t="s">
        <v>355</v>
      </c>
      <c r="D315" s="41" t="s">
        <v>79</v>
      </c>
      <c r="F315" s="104">
        <v>1392.647252797565</v>
      </c>
      <c r="G315" s="109">
        <f t="shared" si="176"/>
        <v>1.1270329355725355E-3</v>
      </c>
      <c r="H315" s="114">
        <f>'DADOS BASE PROPOSTA'!$I$23*G315</f>
        <v>2741645.1332218745</v>
      </c>
      <c r="I315" s="114">
        <f>IF(D315="P",IF(H315&lt;'DADOS BASE PROPOSTA'!$I$32,IF('DADOS BASE PROPOSTA'!$I$32-H315&gt;'DADOS BASE PROPOSTA'!$I$33,'DADOS BASE PROPOSTA'!$I$33,'DADOS BASE PROPOSTA'!$I$32-H315),0),0)</f>
        <v>540889.39758157404</v>
      </c>
      <c r="J315" s="114">
        <f t="shared" si="177"/>
        <v>3282534.5308034485</v>
      </c>
      <c r="L315" s="104">
        <v>0</v>
      </c>
      <c r="M315" s="114">
        <f>IF(D315="E",'DADOS BASE PROPOSTA'!$I$42,IF(D315="EA",'DADOS BASE PROPOSTA'!$I$43,IF(D315="EC",'DADOS BASE PROPOSTA'!$I$45,IF(D315="ECA",'DADOS BASE PROPOSTA'!$I$44,0))))</f>
        <v>0</v>
      </c>
      <c r="N315" s="114">
        <f>IF(OR(D315="E",D315="EA",D315="EC",D315="ECA",D315="ECR"),L315*'DADOS BASE PROPOSTA'!$I$47,0)</f>
        <v>0</v>
      </c>
      <c r="O315" s="114">
        <f t="shared" si="178"/>
        <v>0</v>
      </c>
      <c r="R315" s="114"/>
      <c r="T315" s="104">
        <v>6.25E-2</v>
      </c>
      <c r="U315" s="104">
        <v>83.165499999999994</v>
      </c>
      <c r="V315" s="104">
        <f t="shared" si="180"/>
        <v>266.19209999999998</v>
      </c>
      <c r="W315" s="109">
        <f t="shared" si="181"/>
        <v>1.5590196310230854E-3</v>
      </c>
      <c r="X315" s="114">
        <f>'DADOS BASE PROPOSTA'!$I$78*W315</f>
        <v>127010.68264950693</v>
      </c>
      <c r="Y315" s="114"/>
      <c r="Z315" s="114">
        <f t="shared" si="179"/>
        <v>127010.68264950693</v>
      </c>
      <c r="AB315" s="119">
        <v>785</v>
      </c>
      <c r="AD315" s="42">
        <v>0.75600000000000001</v>
      </c>
      <c r="AE315" s="42">
        <f t="shared" si="182"/>
        <v>593.46</v>
      </c>
      <c r="AF315" s="123">
        <f t="shared" si="183"/>
        <v>5.0447813488369936E-2</v>
      </c>
      <c r="AH315" s="42">
        <f t="shared" si="184"/>
        <v>604.24700559057396</v>
      </c>
      <c r="AI315" s="114">
        <f t="shared" si="185"/>
        <v>474333.89938860055</v>
      </c>
      <c r="AK315" s="119">
        <v>0</v>
      </c>
      <c r="AL315" s="114">
        <f>IF($AK$11&gt;0,(AK315/$AK$11)*'DADOS BASE PROPOSTA'!$I$67,0)</f>
        <v>0</v>
      </c>
      <c r="AN315" s="114">
        <v>230</v>
      </c>
      <c r="AO315" s="114">
        <f>(AN315/$AN$11)*'DADOS BASE PROPOSTA'!$I$69</f>
        <v>136818.35423723975</v>
      </c>
      <c r="AQ315" s="114"/>
      <c r="AR315" s="114"/>
      <c r="AS315" s="114"/>
      <c r="AU315" s="114"/>
      <c r="AV315" s="114"/>
      <c r="AW315" s="114"/>
      <c r="AY315" s="114"/>
      <c r="AZ315" s="114"/>
      <c r="BA315" s="114"/>
      <c r="BB315" s="40"/>
    </row>
    <row r="316" spans="1:54" x14ac:dyDescent="0.25">
      <c r="A316" s="40"/>
      <c r="B316" s="2" t="s">
        <v>296</v>
      </c>
      <c r="C316" s="2" t="s">
        <v>356</v>
      </c>
      <c r="D316" s="41" t="s">
        <v>79</v>
      </c>
      <c r="F316" s="104">
        <v>1818.086015357904</v>
      </c>
      <c r="G316" s="109">
        <f t="shared" si="176"/>
        <v>1.4713293799963004E-3</v>
      </c>
      <c r="H316" s="114">
        <f>'DADOS BASE PROPOSTA'!$I$23*G316</f>
        <v>3579188.2443825859</v>
      </c>
      <c r="I316" s="114">
        <f>IF(D316="P",IF(H316&lt;'DADOS BASE PROPOSTA'!$I$32,IF('DADOS BASE PROPOSTA'!$I$32-H316&gt;'DADOS BASE PROPOSTA'!$I$33,'DADOS BASE PROPOSTA'!$I$33,'DADOS BASE PROPOSTA'!$I$32-H316),0),0)</f>
        <v>0</v>
      </c>
      <c r="J316" s="114">
        <f t="shared" si="177"/>
        <v>3579188.2443825859</v>
      </c>
      <c r="L316" s="104">
        <v>0</v>
      </c>
      <c r="M316" s="114">
        <f>IF(D316="E",'DADOS BASE PROPOSTA'!$I$42,IF(D316="EA",'DADOS BASE PROPOSTA'!$I$43,IF(D316="EC",'DADOS BASE PROPOSTA'!$I$45,IF(D316="ECA",'DADOS BASE PROPOSTA'!$I$44,0))))</f>
        <v>0</v>
      </c>
      <c r="N316" s="114">
        <f>IF(OR(D316="E",D316="EA",D316="EC",D316="ECA",D316="ECR"),L316*'DADOS BASE PROPOSTA'!$I$47,0)</f>
        <v>0</v>
      </c>
      <c r="O316" s="114">
        <f t="shared" si="178"/>
        <v>0</v>
      </c>
      <c r="R316" s="114"/>
      <c r="T316" s="104">
        <v>0</v>
      </c>
      <c r="U316" s="104">
        <v>12.538563535911599</v>
      </c>
      <c r="V316" s="104">
        <f t="shared" si="180"/>
        <v>40.12340331491712</v>
      </c>
      <c r="W316" s="109">
        <f t="shared" si="181"/>
        <v>2.3499259907192036E-4</v>
      </c>
      <c r="X316" s="114">
        <f>'DADOS BASE PROPOSTA'!$I$78*W316</f>
        <v>19144.448108148637</v>
      </c>
      <c r="Y316" s="114"/>
      <c r="Z316" s="114">
        <f t="shared" si="179"/>
        <v>19144.448108148637</v>
      </c>
      <c r="AB316" s="119">
        <v>1193</v>
      </c>
      <c r="AD316" s="42">
        <v>0.77900000000000003</v>
      </c>
      <c r="AE316" s="42">
        <f t="shared" si="182"/>
        <v>929.34699999999998</v>
      </c>
      <c r="AF316" s="123">
        <f t="shared" si="183"/>
        <v>9.0697813488369972E-2</v>
      </c>
      <c r="AH316" s="42">
        <f t="shared" si="184"/>
        <v>578.6339404842015</v>
      </c>
      <c r="AI316" s="114">
        <f t="shared" si="185"/>
        <v>690310.29099765234</v>
      </c>
      <c r="AK316" s="119">
        <v>0</v>
      </c>
      <c r="AL316" s="114">
        <f>IF($AK$11&gt;0,(AK316/$AK$11)*'DADOS BASE PROPOSTA'!$I$67,0)</f>
        <v>0</v>
      </c>
      <c r="AN316" s="114">
        <v>125.375</v>
      </c>
      <c r="AO316" s="114">
        <f>(AN316/$AN$11)*'DADOS BASE PROPOSTA'!$I$69</f>
        <v>74580.874619538838</v>
      </c>
      <c r="AQ316" s="114"/>
      <c r="AR316" s="114"/>
      <c r="AS316" s="114"/>
      <c r="AU316" s="114"/>
      <c r="AV316" s="114"/>
      <c r="AW316" s="114"/>
      <c r="AY316" s="114"/>
      <c r="AZ316" s="114"/>
      <c r="BA316" s="114"/>
      <c r="BB316" s="40"/>
    </row>
    <row r="317" spans="1:54" x14ac:dyDescent="0.25">
      <c r="A317" s="40"/>
      <c r="B317" s="2" t="s">
        <v>296</v>
      </c>
      <c r="C317" s="2" t="s">
        <v>357</v>
      </c>
      <c r="D317" s="41" t="s">
        <v>79</v>
      </c>
      <c r="F317" s="104">
        <v>2336.99671302362</v>
      </c>
      <c r="G317" s="109">
        <f t="shared" si="176"/>
        <v>1.8912702126194739E-3</v>
      </c>
      <c r="H317" s="114">
        <f>'DADOS BASE PROPOSTA'!$I$23*G317</f>
        <v>4600745.559757391</v>
      </c>
      <c r="I317" s="114">
        <f>IF(D317="P",IF(H317&lt;'DADOS BASE PROPOSTA'!$I$32,IF('DADOS BASE PROPOSTA'!$I$32-H317&gt;'DADOS BASE PROPOSTA'!$I$33,'DADOS BASE PROPOSTA'!$I$33,'DADOS BASE PROPOSTA'!$I$32-H317),0),0)</f>
        <v>0</v>
      </c>
      <c r="J317" s="114">
        <f t="shared" si="177"/>
        <v>4600745.559757391</v>
      </c>
      <c r="L317" s="104">
        <v>0</v>
      </c>
      <c r="M317" s="114">
        <f>IF(D317="E",'DADOS BASE PROPOSTA'!$I$42,IF(D317="EA",'DADOS BASE PROPOSTA'!$I$43,IF(D317="EC",'DADOS BASE PROPOSTA'!$I$45,IF(D317="ECA",'DADOS BASE PROPOSTA'!$I$44,0))))</f>
        <v>0</v>
      </c>
      <c r="N317" s="114">
        <f>IF(OR(D317="E",D317="EA",D317="EC",D317="ECA",D317="ECR"),L317*'DADOS BASE PROPOSTA'!$I$47,0)</f>
        <v>0</v>
      </c>
      <c r="O317" s="114">
        <f t="shared" si="178"/>
        <v>0</v>
      </c>
      <c r="R317" s="114"/>
      <c r="T317" s="104">
        <v>0</v>
      </c>
      <c r="U317" s="104">
        <v>11.401001381215471</v>
      </c>
      <c r="V317" s="104">
        <f t="shared" si="180"/>
        <v>36.48320441988951</v>
      </c>
      <c r="W317" s="109">
        <f t="shared" si="181"/>
        <v>2.1367287719371066E-4</v>
      </c>
      <c r="X317" s="114">
        <f>'DADOS BASE PROPOSTA'!$I$78*W317</f>
        <v>17407.566560433894</v>
      </c>
      <c r="Y317" s="114"/>
      <c r="Z317" s="114">
        <f t="shared" si="179"/>
        <v>17407.566560433894</v>
      </c>
      <c r="AB317" s="119">
        <v>1163.5</v>
      </c>
      <c r="AD317" s="42">
        <v>0.77400000000000002</v>
      </c>
      <c r="AE317" s="42">
        <f t="shared" si="182"/>
        <v>900.54899999999998</v>
      </c>
      <c r="AF317" s="123">
        <f t="shared" si="183"/>
        <v>8.1947813488369964E-2</v>
      </c>
      <c r="AH317" s="42">
        <f t="shared" si="184"/>
        <v>584.20199811602163</v>
      </c>
      <c r="AI317" s="114">
        <f t="shared" si="185"/>
        <v>679719.02480799111</v>
      </c>
      <c r="AK317" s="119">
        <v>0</v>
      </c>
      <c r="AL317" s="114">
        <f>IF($AK$11&gt;0,(AK317/$AK$11)*'DADOS BASE PROPOSTA'!$I$67,0)</f>
        <v>0</v>
      </c>
      <c r="AN317" s="114">
        <v>111</v>
      </c>
      <c r="AO317" s="114">
        <f>(AN317/$AN$11)*'DADOS BASE PROPOSTA'!$I$69</f>
        <v>66029.727479711364</v>
      </c>
      <c r="AQ317" s="114"/>
      <c r="AR317" s="114"/>
      <c r="AS317" s="114"/>
      <c r="AU317" s="114"/>
      <c r="AV317" s="114"/>
      <c r="AW317" s="114"/>
      <c r="AY317" s="114"/>
      <c r="AZ317" s="114"/>
      <c r="BA317" s="114"/>
      <c r="BB317" s="40"/>
    </row>
    <row r="318" spans="1:54" x14ac:dyDescent="0.25">
      <c r="A318" s="40"/>
      <c r="B318" s="2" t="s">
        <v>296</v>
      </c>
      <c r="C318" s="2" t="s">
        <v>358</v>
      </c>
      <c r="D318" s="41" t="s">
        <v>129</v>
      </c>
      <c r="F318" s="104">
        <v>0</v>
      </c>
      <c r="G318" s="109">
        <f t="shared" si="176"/>
        <v>0</v>
      </c>
      <c r="H318" s="114">
        <f>'DADOS BASE PROPOSTA'!$I$23*G318</f>
        <v>0</v>
      </c>
      <c r="I318" s="114">
        <f>IF(D318="P",IF(H318&lt;'DADOS BASE PROPOSTA'!$I$32,IF('DADOS BASE PROPOSTA'!$I$32-H318&gt;'DADOS BASE PROPOSTA'!$I$33,'DADOS BASE PROPOSTA'!$I$33,'DADOS BASE PROPOSTA'!$I$32-H318),0),0)</f>
        <v>0</v>
      </c>
      <c r="J318" s="114">
        <f t="shared" si="177"/>
        <v>0</v>
      </c>
      <c r="L318" s="104">
        <v>0</v>
      </c>
      <c r="M318" s="114">
        <f>IF(D318="E",'DADOS BASE PROPOSTA'!$I$42,IF(D318="EA",'DADOS BASE PROPOSTA'!$I$43,IF(D318="EC",'DADOS BASE PROPOSTA'!$I$45,IF(D318="ECA",'DADOS BASE PROPOSTA'!$I$44,0))))</f>
        <v>0</v>
      </c>
      <c r="N318" s="114">
        <f>IF(OR(D318="E",D318="EA",D318="EC",D318="ECA",D318="ECR"),L318*'DADOS BASE PROPOSTA'!$I$47,0)</f>
        <v>0</v>
      </c>
      <c r="O318" s="114">
        <f t="shared" si="178"/>
        <v>0</v>
      </c>
      <c r="R318" s="114"/>
      <c r="T318" s="104">
        <v>0</v>
      </c>
      <c r="U318" s="104">
        <v>718.8626854131636</v>
      </c>
      <c r="V318" s="104">
        <f t="shared" si="180"/>
        <v>2300.3605933221238</v>
      </c>
      <c r="W318" s="109">
        <f t="shared" si="181"/>
        <v>1.3472628689660976E-2</v>
      </c>
      <c r="X318" s="114">
        <f>'DADOS BASE PROPOSTA'!$I$78*W318</f>
        <v>1097592.1873634406</v>
      </c>
      <c r="Y318" s="114"/>
      <c r="Z318" s="114">
        <f t="shared" si="179"/>
        <v>1097592.1873634406</v>
      </c>
      <c r="AB318" s="119">
        <v>0</v>
      </c>
      <c r="AD318" s="42">
        <v>0.73899999999999999</v>
      </c>
      <c r="AE318" s="42">
        <f t="shared" si="182"/>
        <v>0</v>
      </c>
      <c r="AF318" s="123">
        <f t="shared" si="183"/>
        <v>2.0697813488369909E-2</v>
      </c>
      <c r="AH318" s="42">
        <f t="shared" si="184"/>
        <v>623.17840153876216</v>
      </c>
      <c r="AI318" s="114">
        <f t="shared" si="185"/>
        <v>0</v>
      </c>
      <c r="AK318" s="119">
        <v>0</v>
      </c>
      <c r="AL318" s="114">
        <f>IF($AK$11&gt;0,(AK318/$AK$11)*'DADOS BASE PROPOSTA'!$I$67,0)</f>
        <v>0</v>
      </c>
      <c r="AN318" s="114">
        <v>1318.625</v>
      </c>
      <c r="AO318" s="114">
        <f>(AN318/$AN$11)*'DADOS BASE PROPOSTA'!$I$69</f>
        <v>784400.44502643589</v>
      </c>
      <c r="AQ318" s="114"/>
      <c r="AR318" s="114"/>
      <c r="AS318" s="114"/>
      <c r="AU318" s="114"/>
      <c r="AV318" s="114"/>
      <c r="AW318" s="114"/>
      <c r="AY318" s="114"/>
      <c r="AZ318" s="114"/>
      <c r="BA318" s="114"/>
      <c r="BB318" s="40"/>
    </row>
    <row r="319" spans="1:54" x14ac:dyDescent="0.25">
      <c r="A319" s="40"/>
      <c r="F319" s="104"/>
      <c r="G319" s="109"/>
      <c r="H319" s="114"/>
      <c r="I319" s="114"/>
      <c r="J319" s="114"/>
      <c r="L319" s="104"/>
      <c r="M319" s="114"/>
      <c r="N319" s="114"/>
      <c r="O319" s="114"/>
      <c r="R319" s="114"/>
      <c r="T319" s="104"/>
      <c r="U319" s="104"/>
      <c r="V319" s="104"/>
      <c r="W319" s="109"/>
      <c r="X319" s="114"/>
      <c r="Y319" s="114"/>
      <c r="Z319" s="114"/>
      <c r="AB319" s="119"/>
      <c r="AF319" s="123"/>
      <c r="AI319" s="114"/>
      <c r="AK319" s="119"/>
      <c r="AL319" s="114"/>
      <c r="AN319" s="114"/>
      <c r="AO319" s="114"/>
      <c r="AQ319" s="114"/>
      <c r="AR319" s="114"/>
      <c r="AS319" s="114"/>
      <c r="AU319" s="114"/>
      <c r="AV319" s="114"/>
      <c r="AW319" s="114"/>
      <c r="AY319" s="114"/>
      <c r="AZ319" s="114"/>
      <c r="BA319" s="114"/>
      <c r="BB319" s="40"/>
    </row>
    <row r="320" spans="1:54" x14ac:dyDescent="0.25">
      <c r="A320" s="40"/>
      <c r="B320" s="98" t="s">
        <v>296</v>
      </c>
      <c r="C320" s="98" t="s">
        <v>359</v>
      </c>
      <c r="D320" s="98" t="s">
        <v>74</v>
      </c>
      <c r="E320" s="98"/>
      <c r="F320" s="105">
        <f>SUM(F321:F330)</f>
        <v>15335.766615401286</v>
      </c>
      <c r="G320" s="110">
        <f>SUM(G321:G330)</f>
        <v>1.2410834138430162E-2</v>
      </c>
      <c r="H320" s="115">
        <f>SUM(H321:H330)</f>
        <v>30190868.377387401</v>
      </c>
      <c r="I320" s="115">
        <f>SUM(I321:I330)</f>
        <v>1904525.6945395721</v>
      </c>
      <c r="J320" s="115">
        <f>SUM(J321:J330)</f>
        <v>32095394.071926974</v>
      </c>
      <c r="K320" s="99"/>
      <c r="L320" s="105">
        <f>SUM(L321:L330)</f>
        <v>2381.2007854764388</v>
      </c>
      <c r="M320" s="115">
        <f>SUM(M321:M330)</f>
        <v>4156565.096301619</v>
      </c>
      <c r="N320" s="115">
        <f>SUM(N321:N330)</f>
        <v>1653091.2759512677</v>
      </c>
      <c r="O320" s="115">
        <f>SUM(O321:O330)</f>
        <v>5809656.3722528862</v>
      </c>
      <c r="P320" s="99"/>
      <c r="Q320" s="100"/>
      <c r="R320" s="115">
        <f>SUM(R321:R330)</f>
        <v>5845209.1020362414</v>
      </c>
      <c r="S320" s="99"/>
      <c r="T320" s="105">
        <f t="shared" ref="T320:Z320" si="186">SUM(T321:T330)</f>
        <v>2076.3457431983097</v>
      </c>
      <c r="U320" s="105">
        <f t="shared" si="186"/>
        <v>0</v>
      </c>
      <c r="V320" s="105">
        <f t="shared" si="186"/>
        <v>2076.3457431983097</v>
      </c>
      <c r="W320" s="110">
        <f t="shared" si="186"/>
        <v>1.2160630516222615E-2</v>
      </c>
      <c r="X320" s="115">
        <f t="shared" si="186"/>
        <v>990705.92350417259</v>
      </c>
      <c r="Y320" s="115">
        <f t="shared" si="186"/>
        <v>220781.30714634148</v>
      </c>
      <c r="Z320" s="115">
        <f t="shared" si="186"/>
        <v>1211487.2306505144</v>
      </c>
      <c r="AA320" s="99"/>
      <c r="AB320" s="120">
        <f>SUM(AB321:AB330)</f>
        <v>7944</v>
      </c>
      <c r="AC320" s="99"/>
      <c r="AD320" s="99"/>
      <c r="AE320" s="99"/>
      <c r="AF320" s="124"/>
      <c r="AG320" s="99"/>
      <c r="AH320" s="99"/>
      <c r="AI320" s="115">
        <f>SUM(AI321:AI330)</f>
        <v>4738505.3824849026</v>
      </c>
      <c r="AJ320" s="99"/>
      <c r="AK320" s="120">
        <f>SUM(AK321:AK330)</f>
        <v>43</v>
      </c>
      <c r="AL320" s="115">
        <f>SUM(AL321:AL330)</f>
        <v>276499.42105233594</v>
      </c>
      <c r="AM320" s="99"/>
      <c r="AN320" s="115">
        <f>SUM(AN321:AN330)</f>
        <v>540.75</v>
      </c>
      <c r="AO320" s="115">
        <f>SUM(AO321:AO330)</f>
        <v>321671.84805994516</v>
      </c>
      <c r="AP320" s="99"/>
      <c r="AQ320" s="115"/>
      <c r="AR320" s="115"/>
      <c r="AS320" s="115">
        <f>SUM(AS321:AS330)</f>
        <v>593301.35881652217</v>
      </c>
      <c r="AT320" s="98"/>
      <c r="AU320" s="115"/>
      <c r="AV320" s="115"/>
      <c r="AW320" s="115">
        <f>SUM(AW321:AW330)</f>
        <v>593301.35881652217</v>
      </c>
      <c r="AX320" s="98"/>
      <c r="AY320" s="115"/>
      <c r="AZ320" s="115"/>
      <c r="BA320" s="115">
        <f>SUM(BA321:BA330)</f>
        <v>593301.35881652217</v>
      </c>
      <c r="BB320" s="40"/>
    </row>
    <row r="321" spans="1:54" x14ac:dyDescent="0.25">
      <c r="A321" s="40"/>
      <c r="B321" s="2" t="s">
        <v>296</v>
      </c>
      <c r="C321" s="2" t="s">
        <v>34</v>
      </c>
      <c r="D321" s="41" t="s">
        <v>75</v>
      </c>
      <c r="F321" s="104">
        <v>0</v>
      </c>
      <c r="G321" s="109">
        <f t="shared" ref="G321:G330" si="187">F321/$F$11</f>
        <v>0</v>
      </c>
      <c r="H321" s="114">
        <f>'DADOS BASE PROPOSTA'!$I$23*G321</f>
        <v>0</v>
      </c>
      <c r="I321" s="114">
        <f>IF(D321="P",IF(H321&lt;'DADOS BASE PROPOSTA'!$I$32,IF('DADOS BASE PROPOSTA'!$I$32-H321&gt;'DADOS BASE PROPOSTA'!$I$33,'DADOS BASE PROPOSTA'!$I$33,'DADOS BASE PROPOSTA'!$I$32-H321),0),0)</f>
        <v>0</v>
      </c>
      <c r="J321" s="114">
        <f t="shared" ref="J321:J330" si="188">H321+I321</f>
        <v>0</v>
      </c>
      <c r="L321" s="104"/>
      <c r="M321" s="114">
        <f>IF(D321="E",'DADOS BASE PROPOSTA'!$I$42,IF(D321="EA",'DADOS BASE PROPOSTA'!$I$43,IF(D321="EC",'DADOS BASE PROPOSTA'!$I$45,IF(D321="ECA",'DADOS BASE PROPOSTA'!$I$44,0))))</f>
        <v>0</v>
      </c>
      <c r="N321" s="114">
        <f>IF(OR(D321="E",D321="EA",D321="EC",D321="ECA"),L321*'DADOS BASE PROPOSTA'!$I$47,0)</f>
        <v>0</v>
      </c>
      <c r="O321" s="114">
        <f t="shared" ref="O321:O330" si="189">M321+N321</f>
        <v>0</v>
      </c>
      <c r="Q321" s="68">
        <v>9</v>
      </c>
      <c r="R321" s="114">
        <f>IF(D321="R",('DADOS BASE PROPOSTA'!$I$53+('DADOS BASE PROPOSTA'!$I$54*Q321)),0)</f>
        <v>5845209.1020362414</v>
      </c>
      <c r="T321" s="104"/>
      <c r="U321" s="104"/>
      <c r="V321" s="104"/>
      <c r="W321" s="109"/>
      <c r="X321" s="114"/>
      <c r="Y321" s="114">
        <f>'DADOS BASE PROPOSTA'!$I$77/41</f>
        <v>220781.30714634148</v>
      </c>
      <c r="Z321" s="114">
        <f t="shared" ref="Z321:Z330" si="190">X321+Y321</f>
        <v>220781.30714634148</v>
      </c>
      <c r="AB321" s="119"/>
      <c r="AF321" s="123"/>
      <c r="AI321" s="114"/>
      <c r="AK321" s="119"/>
      <c r="AL321" s="114"/>
      <c r="AN321" s="114"/>
      <c r="AO321" s="114"/>
      <c r="AQ321" s="114">
        <f>'DADOS BASE PROPOSTA'!$I$85/41</f>
        <v>368759.61378749995</v>
      </c>
      <c r="AR321" s="114">
        <f>'DADOS BASE PROPOSTA'!$I$86*(Q321/$Q$11)</f>
        <v>224541.74502902225</v>
      </c>
      <c r="AS321" s="114">
        <f>AQ321+AR321</f>
        <v>593301.35881652217</v>
      </c>
      <c r="AU321" s="114">
        <f>'DADOS BASE PROPOSTA'!$I$89/41</f>
        <v>368759.61378749995</v>
      </c>
      <c r="AV321" s="114">
        <f>'DADOS BASE PROPOSTA'!$I$90*(Q321/$Q$11)</f>
        <v>224541.74502902225</v>
      </c>
      <c r="AW321" s="114">
        <f>AU321+AV321</f>
        <v>593301.35881652217</v>
      </c>
      <c r="AY321" s="114">
        <f>'DADOS BASE PROPOSTA'!$I$93/41</f>
        <v>368759.61378749995</v>
      </c>
      <c r="AZ321" s="114">
        <f>'DADOS BASE PROPOSTA'!$I$94*(Q321/$Q$11)</f>
        <v>224541.74502902225</v>
      </c>
      <c r="BA321" s="114">
        <f>AY321+AZ321</f>
        <v>593301.35881652217</v>
      </c>
      <c r="BB321" s="40"/>
    </row>
    <row r="322" spans="1:54" x14ac:dyDescent="0.25">
      <c r="A322" s="40"/>
      <c r="B322" s="2" t="s">
        <v>296</v>
      </c>
      <c r="C322" s="2" t="s">
        <v>360</v>
      </c>
      <c r="D322" s="41" t="s">
        <v>77</v>
      </c>
      <c r="F322" s="104">
        <v>0</v>
      </c>
      <c r="G322" s="109">
        <f t="shared" si="187"/>
        <v>0</v>
      </c>
      <c r="H322" s="114">
        <f>'DADOS BASE PROPOSTA'!$I$23*G322</f>
        <v>0</v>
      </c>
      <c r="I322" s="114">
        <f>IF(D322="P",IF(H322&lt;'DADOS BASE PROPOSTA'!$I$32,IF('DADOS BASE PROPOSTA'!$I$32-H322&gt;'DADOS BASE PROPOSTA'!$I$33,'DADOS BASE PROPOSTA'!$I$33,'DADOS BASE PROPOSTA'!$I$32-H322),0),0)</f>
        <v>0</v>
      </c>
      <c r="J322" s="114">
        <f t="shared" si="188"/>
        <v>0</v>
      </c>
      <c r="L322" s="104">
        <v>255.10650894107869</v>
      </c>
      <c r="M322" s="114">
        <f>IF(D322="E",'DADOS BASE PROPOSTA'!$I$42,IF(D322="EA",'DADOS BASE PROPOSTA'!$I$43,IF(D322="EC",'DADOS BASE PROPOSTA'!$I$45,IF(D322="ECA",'DADOS BASE PROPOSTA'!$I$44,0))))</f>
        <v>1034548.8434370452</v>
      </c>
      <c r="N322" s="114">
        <f>IF(OR(D322="E",D322="EA",D322="EC",D322="ECA",D322="ECR"),L322*'DADOS BASE PROPOSTA'!$I$47,0)</f>
        <v>177101.54764815568</v>
      </c>
      <c r="O322" s="114">
        <f t="shared" si="189"/>
        <v>1211650.3910852009</v>
      </c>
      <c r="R322" s="114"/>
      <c r="T322" s="104">
        <v>0</v>
      </c>
      <c r="U322" s="104"/>
      <c r="V322" s="104">
        <f t="shared" ref="V322:V330" si="191">T322+U322*3.2</f>
        <v>0</v>
      </c>
      <c r="W322" s="109">
        <f t="shared" ref="W322:W330" si="192">V322/$V$11</f>
        <v>0</v>
      </c>
      <c r="X322" s="114">
        <f>'DADOS BASE PROPOSTA'!$I$78*W322</f>
        <v>0</v>
      </c>
      <c r="Y322" s="114"/>
      <c r="Z322" s="114">
        <f t="shared" si="190"/>
        <v>0</v>
      </c>
      <c r="AB322" s="119">
        <v>168.5</v>
      </c>
      <c r="AD322" s="42">
        <v>0.70399999999999996</v>
      </c>
      <c r="AE322" s="42">
        <f t="shared" ref="AE322:AE330" si="193">AB322*AD322</f>
        <v>118.624</v>
      </c>
      <c r="AF322" s="123">
        <f t="shared" ref="AF322:AF330" si="194">(AD322-$AE$12)*$AF$12</f>
        <v>-4.0552186511630145E-2</v>
      </c>
      <c r="AH322" s="42">
        <f t="shared" ref="AH322:AH330" si="195">$AH$11-(AF322*$AH$11)</f>
        <v>662.1548049615028</v>
      </c>
      <c r="AI322" s="114">
        <f t="shared" ref="AI322:AI330" si="196">AB322*AH322</f>
        <v>111573.08463601323</v>
      </c>
      <c r="AK322" s="119">
        <v>0</v>
      </c>
      <c r="AL322" s="114">
        <f>IF($AK$11&gt;0,(AK322/$AK$11)*'DADOS BASE PROPOSTA'!$I$67,0)</f>
        <v>0</v>
      </c>
      <c r="AN322" s="114">
        <v>0</v>
      </c>
      <c r="AO322" s="114">
        <f>(AN322/$AN$11)*'DADOS BASE PROPOSTA'!$I$69</f>
        <v>0</v>
      </c>
      <c r="AQ322" s="114"/>
      <c r="AR322" s="114"/>
      <c r="AS322" s="114"/>
      <c r="AU322" s="114"/>
      <c r="AV322" s="114"/>
      <c r="AW322" s="114"/>
      <c r="AY322" s="114"/>
      <c r="AZ322" s="114"/>
      <c r="BA322" s="114"/>
      <c r="BB322" s="40"/>
    </row>
    <row r="323" spans="1:54" x14ac:dyDescent="0.25">
      <c r="A323" s="40"/>
      <c r="B323" s="2" t="s">
        <v>296</v>
      </c>
      <c r="C323" s="2" t="s">
        <v>361</v>
      </c>
      <c r="D323" s="41" t="s">
        <v>77</v>
      </c>
      <c r="F323" s="104">
        <v>0</v>
      </c>
      <c r="G323" s="109">
        <f t="shared" si="187"/>
        <v>0</v>
      </c>
      <c r="H323" s="114">
        <f>'DADOS BASE PROPOSTA'!$I$23*G323</f>
        <v>0</v>
      </c>
      <c r="I323" s="114">
        <f>IF(D323="P",IF(H323&lt;'DADOS BASE PROPOSTA'!$I$32,IF('DADOS BASE PROPOSTA'!$I$32-H323&gt;'DADOS BASE PROPOSTA'!$I$33,'DADOS BASE PROPOSTA'!$I$33,'DADOS BASE PROPOSTA'!$I$32-H323),0),0)</f>
        <v>0</v>
      </c>
      <c r="J323" s="114">
        <f t="shared" si="188"/>
        <v>0</v>
      </c>
      <c r="L323" s="104">
        <v>1261.5948141750939</v>
      </c>
      <c r="M323" s="114">
        <f>IF(D323="E",'DADOS BASE PROPOSTA'!$I$42,IF(D323="EA",'DADOS BASE PROPOSTA'!$I$43,IF(D323="EC",'DADOS BASE PROPOSTA'!$I$45,IF(D323="ECA",'DADOS BASE PROPOSTA'!$I$44,0))))</f>
        <v>1034548.8434370452</v>
      </c>
      <c r="N323" s="114">
        <f>IF(OR(D323="E",D323="EA",D323="EC",D323="ECA",D323="ECR"),L323*'DADOS BASE PROPOSTA'!$I$47,0)</f>
        <v>875831.80461656384</v>
      </c>
      <c r="O323" s="114">
        <f t="shared" si="189"/>
        <v>1910380.6480536091</v>
      </c>
      <c r="R323" s="114"/>
      <c r="T323" s="104">
        <v>1881.818028985974</v>
      </c>
      <c r="U323" s="104"/>
      <c r="V323" s="104">
        <f t="shared" si="191"/>
        <v>1881.818028985974</v>
      </c>
      <c r="W323" s="109">
        <f t="shared" si="192"/>
        <v>1.1021331020726397E-2</v>
      </c>
      <c r="X323" s="114">
        <f>'DADOS BASE PROPOSTA'!$I$78*W323</f>
        <v>897889.127752695</v>
      </c>
      <c r="Y323" s="114"/>
      <c r="Z323" s="114">
        <f t="shared" si="190"/>
        <v>897889.127752695</v>
      </c>
      <c r="AB323" s="119">
        <v>579</v>
      </c>
      <c r="AD323" s="42">
        <v>0.77200000000000002</v>
      </c>
      <c r="AE323" s="42">
        <f t="shared" si="193"/>
        <v>446.988</v>
      </c>
      <c r="AF323" s="123">
        <f t="shared" si="194"/>
        <v>7.8447813488369961E-2</v>
      </c>
      <c r="AH323" s="42">
        <f t="shared" si="195"/>
        <v>586.42922116874968</v>
      </c>
      <c r="AI323" s="114">
        <f t="shared" si="196"/>
        <v>339542.51905670605</v>
      </c>
      <c r="AK323" s="119">
        <v>0</v>
      </c>
      <c r="AL323" s="114">
        <f>IF($AK$11&gt;0,(AK323/$AK$11)*'DADOS BASE PROPOSTA'!$I$67,0)</f>
        <v>0</v>
      </c>
      <c r="AN323" s="114">
        <v>356.25</v>
      </c>
      <c r="AO323" s="114">
        <f>(AN323/$AN$11)*'DADOS BASE PROPOSTA'!$I$69</f>
        <v>211919.73346528984</v>
      </c>
      <c r="AQ323" s="114"/>
      <c r="AR323" s="114"/>
      <c r="AS323" s="114"/>
      <c r="AU323" s="114"/>
      <c r="AV323" s="114"/>
      <c r="AW323" s="114"/>
      <c r="AY323" s="114"/>
      <c r="AZ323" s="114"/>
      <c r="BA323" s="114"/>
      <c r="BB323" s="40"/>
    </row>
    <row r="324" spans="1:54" x14ac:dyDescent="0.25">
      <c r="A324" s="40"/>
      <c r="B324" s="2" t="s">
        <v>296</v>
      </c>
      <c r="C324" s="2" t="s">
        <v>362</v>
      </c>
      <c r="D324" s="41" t="s">
        <v>79</v>
      </c>
      <c r="F324" s="104">
        <v>3042.6852491734189</v>
      </c>
      <c r="G324" s="109">
        <f t="shared" si="187"/>
        <v>2.4623654565149524E-3</v>
      </c>
      <c r="H324" s="114">
        <f>'DADOS BASE PROPOSTA'!$I$23*G324</f>
        <v>5990004.4239952834</v>
      </c>
      <c r="I324" s="114">
        <f>IF(D324="P",IF(H324&lt;'DADOS BASE PROPOSTA'!$I$32,IF('DADOS BASE PROPOSTA'!$I$32-H324&gt;'DADOS BASE PROPOSTA'!$I$33,'DADOS BASE PROPOSTA'!$I$33,'DADOS BASE PROPOSTA'!$I$32-H324),0),0)</f>
        <v>0</v>
      </c>
      <c r="J324" s="114">
        <f t="shared" si="188"/>
        <v>5990004.4239952834</v>
      </c>
      <c r="L324" s="104">
        <v>0</v>
      </c>
      <c r="M324" s="114">
        <f>IF(D324="E",'DADOS BASE PROPOSTA'!$I$42,IF(D324="EA",'DADOS BASE PROPOSTA'!$I$43,IF(D324="EC",'DADOS BASE PROPOSTA'!$I$45,IF(D324="ECA",'DADOS BASE PROPOSTA'!$I$44,0))))</f>
        <v>0</v>
      </c>
      <c r="N324" s="114">
        <f>IF(OR(D324="E",D324="EA",D324="EC",D324="ECA",D324="ECR"),L324*'DADOS BASE PROPOSTA'!$I$47,0)</f>
        <v>0</v>
      </c>
      <c r="O324" s="114">
        <f t="shared" si="189"/>
        <v>0</v>
      </c>
      <c r="R324" s="114"/>
      <c r="T324" s="104">
        <v>42.279118602886157</v>
      </c>
      <c r="U324" s="104"/>
      <c r="V324" s="104">
        <f t="shared" si="191"/>
        <v>42.279118602886157</v>
      </c>
      <c r="W324" s="109">
        <f t="shared" si="192"/>
        <v>2.4761807688602648E-4</v>
      </c>
      <c r="X324" s="114">
        <f>'DADOS BASE PROPOSTA'!$I$78*W324</f>
        <v>20173.024351857319</v>
      </c>
      <c r="Y324" s="114"/>
      <c r="Z324" s="114">
        <f t="shared" si="190"/>
        <v>20173.024351857319</v>
      </c>
      <c r="AB324" s="119">
        <v>1050</v>
      </c>
      <c r="AD324" s="42">
        <v>0.73899999999999999</v>
      </c>
      <c r="AE324" s="42">
        <f t="shared" si="193"/>
        <v>775.95</v>
      </c>
      <c r="AF324" s="123">
        <f t="shared" si="194"/>
        <v>2.0697813488369909E-2</v>
      </c>
      <c r="AH324" s="42">
        <f t="shared" si="195"/>
        <v>623.17840153876216</v>
      </c>
      <c r="AI324" s="114">
        <f t="shared" si="196"/>
        <v>654337.32161570026</v>
      </c>
      <c r="AK324" s="119">
        <v>0</v>
      </c>
      <c r="AL324" s="114">
        <f>IF($AK$11&gt;0,(AK324/$AK$11)*'DADOS BASE PROPOSTA'!$I$67,0)</f>
        <v>0</v>
      </c>
      <c r="AN324" s="114">
        <v>24.875</v>
      </c>
      <c r="AO324" s="114">
        <f>(AN324/$AN$11)*'DADOS BASE PROPOSTA'!$I$69</f>
        <v>14797.202441962341</v>
      </c>
      <c r="AQ324" s="114"/>
      <c r="AR324" s="114"/>
      <c r="AS324" s="114"/>
      <c r="AU324" s="114"/>
      <c r="AV324" s="114"/>
      <c r="AW324" s="114"/>
      <c r="AY324" s="114"/>
      <c r="AZ324" s="114"/>
      <c r="BA324" s="114"/>
      <c r="BB324" s="40"/>
    </row>
    <row r="325" spans="1:54" x14ac:dyDescent="0.25">
      <c r="A325" s="40"/>
      <c r="B325" s="2" t="s">
        <v>296</v>
      </c>
      <c r="C325" s="2" t="s">
        <v>363</v>
      </c>
      <c r="D325" s="41" t="s">
        <v>79</v>
      </c>
      <c r="F325" s="104">
        <v>1507.6194382371</v>
      </c>
      <c r="G325" s="109">
        <f t="shared" si="187"/>
        <v>1.2200769130799858E-3</v>
      </c>
      <c r="H325" s="114">
        <f>'DADOS BASE PROPOSTA'!$I$23*G325</f>
        <v>2967985.9614775446</v>
      </c>
      <c r="I325" s="114">
        <f>IF(D325="P",IF(H325&lt;'DADOS BASE PROPOSTA'!$I$32,IF('DADOS BASE PROPOSTA'!$I$32-H325&gt;'DADOS BASE PROPOSTA'!$I$33,'DADOS BASE PROPOSTA'!$I$33,'DADOS BASE PROPOSTA'!$I$32-H325),0),0)</f>
        <v>314548.5693259039</v>
      </c>
      <c r="J325" s="114">
        <f t="shared" si="188"/>
        <v>3282534.5308034485</v>
      </c>
      <c r="L325" s="104">
        <v>0</v>
      </c>
      <c r="M325" s="114">
        <f>IF(D325="E",'DADOS BASE PROPOSTA'!$I$42,IF(D325="EA",'DADOS BASE PROPOSTA'!$I$43,IF(D325="EC",'DADOS BASE PROPOSTA'!$I$45,IF(D325="ECA",'DADOS BASE PROPOSTA'!$I$44,0))))</f>
        <v>0</v>
      </c>
      <c r="N325" s="114">
        <f>IF(OR(D325="E",D325="EA",D325="EC",D325="ECA",D325="ECR"),L325*'DADOS BASE PROPOSTA'!$I$47,0)</f>
        <v>0</v>
      </c>
      <c r="O325" s="114">
        <f t="shared" si="189"/>
        <v>0</v>
      </c>
      <c r="R325" s="114"/>
      <c r="T325" s="104">
        <v>130.91028003708519</v>
      </c>
      <c r="U325" s="104"/>
      <c r="V325" s="104">
        <f t="shared" si="191"/>
        <v>130.91028003708519</v>
      </c>
      <c r="W325" s="109">
        <f t="shared" si="192"/>
        <v>7.6670831508728228E-4</v>
      </c>
      <c r="X325" s="114">
        <f>'DADOS BASE PROPOSTA'!$I$78*W325</f>
        <v>62462.424817822583</v>
      </c>
      <c r="Y325" s="114"/>
      <c r="Z325" s="114">
        <f t="shared" si="190"/>
        <v>62462.424817822583</v>
      </c>
      <c r="AB325" s="119">
        <v>941</v>
      </c>
      <c r="AD325" s="42">
        <v>0.74399999999999999</v>
      </c>
      <c r="AE325" s="42">
        <f t="shared" si="193"/>
        <v>700.10400000000004</v>
      </c>
      <c r="AF325" s="123">
        <f t="shared" si="194"/>
        <v>2.9447813488369917E-2</v>
      </c>
      <c r="AH325" s="42">
        <f t="shared" si="195"/>
        <v>617.61034390694215</v>
      </c>
      <c r="AI325" s="114">
        <f t="shared" si="196"/>
        <v>581171.33361643262</v>
      </c>
      <c r="AK325" s="119">
        <v>0</v>
      </c>
      <c r="AL325" s="114">
        <f>IF($AK$11&gt;0,(AK325/$AK$11)*'DADOS BASE PROPOSTA'!$I$67,0)</f>
        <v>0</v>
      </c>
      <c r="AN325" s="114">
        <v>128.375</v>
      </c>
      <c r="AO325" s="114">
        <f>(AN325/$AN$11)*'DADOS BASE PROPOSTA'!$I$69</f>
        <v>76365.461848720224</v>
      </c>
      <c r="AQ325" s="114"/>
      <c r="AR325" s="114"/>
      <c r="AS325" s="114"/>
      <c r="AU325" s="114"/>
      <c r="AV325" s="114"/>
      <c r="AW325" s="114"/>
      <c r="AY325" s="114"/>
      <c r="AZ325" s="114"/>
      <c r="BA325" s="114"/>
      <c r="BB325" s="40"/>
    </row>
    <row r="326" spans="1:54" x14ac:dyDescent="0.25">
      <c r="A326" s="40"/>
      <c r="B326" s="2" t="s">
        <v>296</v>
      </c>
      <c r="C326" s="2" t="s">
        <v>364</v>
      </c>
      <c r="D326" s="41" t="s">
        <v>83</v>
      </c>
      <c r="F326" s="104">
        <v>0</v>
      </c>
      <c r="G326" s="109">
        <f t="shared" si="187"/>
        <v>0</v>
      </c>
      <c r="H326" s="114">
        <f>'DADOS BASE PROPOSTA'!$I$23*G326</f>
        <v>0</v>
      </c>
      <c r="I326" s="114">
        <f>IF(D326="P",IF(H326&lt;'DADOS BASE PROPOSTA'!$I$32,IF('DADOS BASE PROPOSTA'!$I$32-H326&gt;'DADOS BASE PROPOSTA'!$I$33,'DADOS BASE PROPOSTA'!$I$33,'DADOS BASE PROPOSTA'!$I$32-H326),0),0)</f>
        <v>0</v>
      </c>
      <c r="J326" s="114">
        <f t="shared" si="188"/>
        <v>0</v>
      </c>
      <c r="L326" s="104">
        <v>864.49946236026608</v>
      </c>
      <c r="M326" s="114">
        <f>IF(D326="E",'DADOS BASE PROPOSTA'!$I$42,IF(D326="EA",'DADOS BASE PROPOSTA'!$I$43,IF(D326="EC",'DADOS BASE PROPOSTA'!$I$45,IF(D326="ECA",'DADOS BASE PROPOSTA'!$I$44,0))))</f>
        <v>2087467.4094275283</v>
      </c>
      <c r="N326" s="114">
        <f>IF(OR(D326="E",D326="EA",D326="EC",D326="ECA",D326="ECR"),L326*'DADOS BASE PROPOSTA'!$I$47,0)</f>
        <v>600157.92368654825</v>
      </c>
      <c r="O326" s="114">
        <f t="shared" si="189"/>
        <v>2687625.3331140764</v>
      </c>
      <c r="R326" s="114"/>
      <c r="T326" s="104">
        <v>0</v>
      </c>
      <c r="U326" s="104"/>
      <c r="V326" s="104">
        <f t="shared" si="191"/>
        <v>0</v>
      </c>
      <c r="W326" s="109">
        <f t="shared" si="192"/>
        <v>0</v>
      </c>
      <c r="X326" s="114">
        <f>'DADOS BASE PROPOSTA'!$I$78*W326</f>
        <v>0</v>
      </c>
      <c r="Y326" s="114"/>
      <c r="Z326" s="114">
        <f t="shared" si="190"/>
        <v>0</v>
      </c>
      <c r="AB326" s="119">
        <v>476</v>
      </c>
      <c r="AD326" s="42">
        <v>0.76500000000000001</v>
      </c>
      <c r="AE326" s="42">
        <f t="shared" si="193"/>
        <v>364.14</v>
      </c>
      <c r="AF326" s="123">
        <f t="shared" si="194"/>
        <v>6.619781348836995E-2</v>
      </c>
      <c r="AH326" s="42">
        <f t="shared" si="195"/>
        <v>594.22450185329774</v>
      </c>
      <c r="AI326" s="114">
        <f t="shared" si="196"/>
        <v>282850.86288216972</v>
      </c>
      <c r="AK326" s="119">
        <v>0</v>
      </c>
      <c r="AL326" s="114">
        <f>IF($AK$11&gt;0,(AK326/$AK$11)*'DADOS BASE PROPOSTA'!$I$67,0)</f>
        <v>0</v>
      </c>
      <c r="AN326" s="114">
        <v>0</v>
      </c>
      <c r="AO326" s="114">
        <f>(AN326/$AN$11)*'DADOS BASE PROPOSTA'!$I$69</f>
        <v>0</v>
      </c>
      <c r="AQ326" s="114"/>
      <c r="AR326" s="114"/>
      <c r="AS326" s="114"/>
      <c r="AU326" s="114"/>
      <c r="AV326" s="114"/>
      <c r="AW326" s="114"/>
      <c r="AY326" s="114"/>
      <c r="AZ326" s="114"/>
      <c r="BA326" s="114"/>
      <c r="BB326" s="40"/>
    </row>
    <row r="327" spans="1:54" x14ac:dyDescent="0.25">
      <c r="A327" s="40"/>
      <c r="B327" s="2" t="s">
        <v>296</v>
      </c>
      <c r="C327" s="2" t="s">
        <v>365</v>
      </c>
      <c r="D327" s="41" t="s">
        <v>79</v>
      </c>
      <c r="F327" s="104">
        <v>1341.5194393469731</v>
      </c>
      <c r="G327" s="109">
        <f t="shared" si="187"/>
        <v>1.0856565356501054E-3</v>
      </c>
      <c r="H327" s="114">
        <f>'DADOS BASE PROPOSTA'!$I$23*G327</f>
        <v>2640991.9917766824</v>
      </c>
      <c r="I327" s="114">
        <f>IF(D327="P",IF(H327&lt;'DADOS BASE PROPOSTA'!$I$32,IF('DADOS BASE PROPOSTA'!$I$32-H327&gt;'DADOS BASE PROPOSTA'!$I$33,'DADOS BASE PROPOSTA'!$I$33,'DADOS BASE PROPOSTA'!$I$32-H327),0),0)</f>
        <v>641542.53902676608</v>
      </c>
      <c r="J327" s="114">
        <f t="shared" si="188"/>
        <v>3282534.5308034485</v>
      </c>
      <c r="L327" s="104">
        <v>0</v>
      </c>
      <c r="M327" s="114">
        <f>IF(D327="E",'DADOS BASE PROPOSTA'!$I$42,IF(D327="EA",'DADOS BASE PROPOSTA'!$I$43,IF(D327="EC",'DADOS BASE PROPOSTA'!$I$45,IF(D327="ECA",'DADOS BASE PROPOSTA'!$I$44,0))))</f>
        <v>0</v>
      </c>
      <c r="N327" s="114">
        <f>IF(OR(D327="E",D327="EA",D327="EC",D327="ECA",D327="ECR"),L327*'DADOS BASE PROPOSTA'!$I$47,0)</f>
        <v>0</v>
      </c>
      <c r="O327" s="114">
        <f t="shared" si="189"/>
        <v>0</v>
      </c>
      <c r="R327" s="114"/>
      <c r="T327" s="104">
        <v>5.4756132669210986</v>
      </c>
      <c r="U327" s="104"/>
      <c r="V327" s="104">
        <f t="shared" si="191"/>
        <v>5.4756132669210986</v>
      </c>
      <c r="W327" s="109">
        <f t="shared" si="192"/>
        <v>3.206927844598109E-5</v>
      </c>
      <c r="X327" s="114">
        <f>'DADOS BASE PROPOSTA'!$I$78*W327</f>
        <v>2612.6296721666254</v>
      </c>
      <c r="Y327" s="114"/>
      <c r="Z327" s="114">
        <f t="shared" si="190"/>
        <v>2612.6296721666254</v>
      </c>
      <c r="AB327" s="119">
        <v>858.5</v>
      </c>
      <c r="AD327" s="42">
        <v>0.72899999999999998</v>
      </c>
      <c r="AE327" s="42">
        <f t="shared" si="193"/>
        <v>625.84649999999999</v>
      </c>
      <c r="AF327" s="123">
        <f t="shared" si="194"/>
        <v>3.1978134883698939E-3</v>
      </c>
      <c r="AH327" s="42">
        <f t="shared" si="195"/>
        <v>634.3145168024023</v>
      </c>
      <c r="AI327" s="114">
        <f t="shared" si="196"/>
        <v>544559.0126748624</v>
      </c>
      <c r="AK327" s="119">
        <v>0</v>
      </c>
      <c r="AL327" s="114">
        <f>IF($AK$11&gt;0,(AK327/$AK$11)*'DADOS BASE PROPOSTA'!$I$67,0)</f>
        <v>0</v>
      </c>
      <c r="AN327" s="114">
        <v>3.125</v>
      </c>
      <c r="AO327" s="114">
        <f>(AN327/$AN$11)*'DADOS BASE PROPOSTA'!$I$69</f>
        <v>1858.9450303972792</v>
      </c>
      <c r="AQ327" s="114"/>
      <c r="AR327" s="114"/>
      <c r="AS327" s="114"/>
      <c r="AU327" s="114"/>
      <c r="AV327" s="114"/>
      <c r="AW327" s="114"/>
      <c r="AY327" s="114"/>
      <c r="AZ327" s="114"/>
      <c r="BA327" s="114"/>
      <c r="BB327" s="40"/>
    </row>
    <row r="328" spans="1:54" x14ac:dyDescent="0.25">
      <c r="A328" s="40"/>
      <c r="B328" s="2" t="s">
        <v>296</v>
      </c>
      <c r="C328" s="2" t="s">
        <v>366</v>
      </c>
      <c r="D328" s="41" t="s">
        <v>79</v>
      </c>
      <c r="F328" s="104">
        <v>3942.9022079936799</v>
      </c>
      <c r="G328" s="109">
        <f t="shared" si="187"/>
        <v>3.1908874564063757E-3</v>
      </c>
      <c r="H328" s="114">
        <f>'DADOS BASE PROPOSTA'!$I$23*G328</f>
        <v>7762223.080970671</v>
      </c>
      <c r="I328" s="114">
        <f>IF(D328="P",IF(H328&lt;'DADOS BASE PROPOSTA'!$I$32,IF('DADOS BASE PROPOSTA'!$I$32-H328&gt;'DADOS BASE PROPOSTA'!$I$33,'DADOS BASE PROPOSTA'!$I$33,'DADOS BASE PROPOSTA'!$I$32-H328),0),0)</f>
        <v>0</v>
      </c>
      <c r="J328" s="114">
        <f t="shared" si="188"/>
        <v>7762223.080970671</v>
      </c>
      <c r="L328" s="104">
        <v>0</v>
      </c>
      <c r="M328" s="114">
        <f>IF(D328="E",'DADOS BASE PROPOSTA'!$I$42,IF(D328="EA",'DADOS BASE PROPOSTA'!$I$43,IF(D328="EC",'DADOS BASE PROPOSTA'!$I$45,IF(D328="ECA",'DADOS BASE PROPOSTA'!$I$44,0))))</f>
        <v>0</v>
      </c>
      <c r="N328" s="114">
        <f>IF(OR(D328="E",D328="EA",D328="EC",D328="ECA",D328="ECR"),L328*'DADOS BASE PROPOSTA'!$I$47,0)</f>
        <v>0</v>
      </c>
      <c r="O328" s="114">
        <f t="shared" si="189"/>
        <v>0</v>
      </c>
      <c r="R328" s="114"/>
      <c r="T328" s="104">
        <v>8.610142634676226</v>
      </c>
      <c r="U328" s="104"/>
      <c r="V328" s="104">
        <f t="shared" si="191"/>
        <v>8.610142634676226</v>
      </c>
      <c r="W328" s="109">
        <f t="shared" si="192"/>
        <v>5.0427422126235405E-5</v>
      </c>
      <c r="X328" s="114">
        <f>'DADOS BASE PROPOSTA'!$I$78*W328</f>
        <v>4108.2364718556701</v>
      </c>
      <c r="Y328" s="114"/>
      <c r="Z328" s="114">
        <f t="shared" si="190"/>
        <v>4108.2364718556701</v>
      </c>
      <c r="AB328" s="119">
        <v>1462.5</v>
      </c>
      <c r="AD328" s="42">
        <v>0.77200000000000002</v>
      </c>
      <c r="AE328" s="42">
        <f t="shared" si="193"/>
        <v>1129.05</v>
      </c>
      <c r="AF328" s="123">
        <f t="shared" si="194"/>
        <v>7.8447813488369961E-2</v>
      </c>
      <c r="AH328" s="42">
        <f t="shared" si="195"/>
        <v>586.42922116874968</v>
      </c>
      <c r="AI328" s="114">
        <f t="shared" si="196"/>
        <v>857652.73595929635</v>
      </c>
      <c r="AK328" s="119">
        <v>8</v>
      </c>
      <c r="AL328" s="114">
        <f>IF($AK$11&gt;0,(AK328/$AK$11)*'DADOS BASE PROPOSTA'!$I$67,0)</f>
        <v>51441.75275392297</v>
      </c>
      <c r="AN328" s="114">
        <v>13.125</v>
      </c>
      <c r="AO328" s="114">
        <f>(AN328/$AN$11)*'DADOS BASE PROPOSTA'!$I$69</f>
        <v>7807.569127668572</v>
      </c>
      <c r="AQ328" s="114"/>
      <c r="AR328" s="114"/>
      <c r="AS328" s="114"/>
      <c r="AU328" s="114"/>
      <c r="AV328" s="114"/>
      <c r="AW328" s="114"/>
      <c r="AY328" s="114"/>
      <c r="AZ328" s="114"/>
      <c r="BA328" s="114"/>
      <c r="BB328" s="40"/>
    </row>
    <row r="329" spans="1:54" x14ac:dyDescent="0.25">
      <c r="A329" s="40"/>
      <c r="B329" s="2" t="s">
        <v>296</v>
      </c>
      <c r="C329" s="2" t="s">
        <v>367</v>
      </c>
      <c r="D329" s="41" t="s">
        <v>79</v>
      </c>
      <c r="F329" s="104">
        <v>4315.4098588875322</v>
      </c>
      <c r="G329" s="109">
        <f t="shared" si="187"/>
        <v>3.4923481389063926E-3</v>
      </c>
      <c r="H329" s="114">
        <f>'DADOS BASE PROPOSTA'!$I$23*G329</f>
        <v>8495562.97455067</v>
      </c>
      <c r="I329" s="114">
        <f>IF(D329="P",IF(H329&lt;'DADOS BASE PROPOSTA'!$I$32,IF('DADOS BASE PROPOSTA'!$I$32-H329&gt;'DADOS BASE PROPOSTA'!$I$33,'DADOS BASE PROPOSTA'!$I$33,'DADOS BASE PROPOSTA'!$I$32-H329),0),0)</f>
        <v>0</v>
      </c>
      <c r="J329" s="114">
        <f t="shared" si="188"/>
        <v>8495562.97455067</v>
      </c>
      <c r="L329" s="104">
        <v>0</v>
      </c>
      <c r="M329" s="114">
        <f>IF(D329="E",'DADOS BASE PROPOSTA'!$I$42,IF(D329="EA",'DADOS BASE PROPOSTA'!$I$43,IF(D329="EC",'DADOS BASE PROPOSTA'!$I$45,IF(D329="ECA",'DADOS BASE PROPOSTA'!$I$44,0))))</f>
        <v>0</v>
      </c>
      <c r="N329" s="114">
        <f>IF(OR(D329="E",D329="EA",D329="EC",D329="ECA",D329="ECR"),L329*'DADOS BASE PROPOSTA'!$I$47,0)</f>
        <v>0</v>
      </c>
      <c r="O329" s="114">
        <f t="shared" si="189"/>
        <v>0</v>
      </c>
      <c r="R329" s="114"/>
      <c r="T329" s="104">
        <v>7.2525596707664048</v>
      </c>
      <c r="U329" s="104"/>
      <c r="V329" s="104">
        <f t="shared" si="191"/>
        <v>7.2525596707664048</v>
      </c>
      <c r="W329" s="109">
        <f t="shared" si="192"/>
        <v>4.2476402950692945E-5</v>
      </c>
      <c r="X329" s="114">
        <f>'DADOS BASE PROPOSTA'!$I$78*W329</f>
        <v>3460.4804377752921</v>
      </c>
      <c r="Y329" s="114"/>
      <c r="Z329" s="114">
        <f t="shared" si="190"/>
        <v>3460.4804377752921</v>
      </c>
      <c r="AB329" s="119">
        <v>1445.5</v>
      </c>
      <c r="AD329" s="42">
        <v>0.78900000000000003</v>
      </c>
      <c r="AE329" s="42">
        <f t="shared" si="193"/>
        <v>1140.4995000000001</v>
      </c>
      <c r="AF329" s="123">
        <f t="shared" si="194"/>
        <v>0.10819781348836999</v>
      </c>
      <c r="AH329" s="42">
        <f t="shared" si="195"/>
        <v>567.49782522056137</v>
      </c>
      <c r="AI329" s="114">
        <f t="shared" si="196"/>
        <v>820318.10635632148</v>
      </c>
      <c r="AK329" s="119">
        <v>35</v>
      </c>
      <c r="AL329" s="114">
        <f>IF($AK$11&gt;0,(AK329/$AK$11)*'DADOS BASE PROPOSTA'!$I$67,0)</f>
        <v>225057.66829841299</v>
      </c>
      <c r="AN329" s="114">
        <v>15</v>
      </c>
      <c r="AO329" s="114">
        <f>(AN329/$AN$11)*'DADOS BASE PROPOSTA'!$I$69</f>
        <v>8922.9361459069405</v>
      </c>
      <c r="AQ329" s="114"/>
      <c r="AR329" s="114"/>
      <c r="AS329" s="114"/>
      <c r="AU329" s="114"/>
      <c r="AV329" s="114"/>
      <c r="AW329" s="114"/>
      <c r="AY329" s="114"/>
      <c r="AZ329" s="114"/>
      <c r="BA329" s="114"/>
      <c r="BB329" s="40"/>
    </row>
    <row r="330" spans="1:54" x14ac:dyDescent="0.25">
      <c r="A330" s="40"/>
      <c r="B330" s="2" t="s">
        <v>296</v>
      </c>
      <c r="C330" s="2" t="s">
        <v>368</v>
      </c>
      <c r="D330" s="41" t="s">
        <v>79</v>
      </c>
      <c r="F330" s="104">
        <v>1185.630421762582</v>
      </c>
      <c r="G330" s="109">
        <f t="shared" si="187"/>
        <v>9.5949963787234972E-4</v>
      </c>
      <c r="H330" s="114">
        <f>'DADOS BASE PROPOSTA'!$I$23*G330</f>
        <v>2334099.9446165464</v>
      </c>
      <c r="I330" s="114">
        <f>IF(D330="P",IF(H330&lt;'DADOS BASE PROPOSTA'!$I$32,IF('DADOS BASE PROPOSTA'!$I$32-H330&gt;'DADOS BASE PROPOSTA'!$I$33,'DADOS BASE PROPOSTA'!$I$33,'DADOS BASE PROPOSTA'!$I$32-H330),0),0)</f>
        <v>948434.58618690213</v>
      </c>
      <c r="J330" s="114">
        <f t="shared" si="188"/>
        <v>3282534.5308034485</v>
      </c>
      <c r="L330" s="104">
        <v>0</v>
      </c>
      <c r="M330" s="114">
        <f>IF(D330="E",'DADOS BASE PROPOSTA'!$I$42,IF(D330="EA",'DADOS BASE PROPOSTA'!$I$43,IF(D330="EC",'DADOS BASE PROPOSTA'!$I$45,IF(D330="ECA",'DADOS BASE PROPOSTA'!$I$44,0))))</f>
        <v>0</v>
      </c>
      <c r="N330" s="114">
        <f>IF(OR(D330="E",D330="EA",D330="EC",D330="ECA",D330="ECR"),L330*'DADOS BASE PROPOSTA'!$I$47,0)</f>
        <v>0</v>
      </c>
      <c r="O330" s="114">
        <f t="shared" si="189"/>
        <v>0</v>
      </c>
      <c r="R330" s="114"/>
      <c r="T330" s="104">
        <v>0</v>
      </c>
      <c r="U330" s="104"/>
      <c r="V330" s="104">
        <f t="shared" si="191"/>
        <v>0</v>
      </c>
      <c r="W330" s="109">
        <f t="shared" si="192"/>
        <v>0</v>
      </c>
      <c r="X330" s="114">
        <f>'DADOS BASE PROPOSTA'!$I$78*W330</f>
        <v>0</v>
      </c>
      <c r="Y330" s="114"/>
      <c r="Z330" s="114">
        <f t="shared" si="190"/>
        <v>0</v>
      </c>
      <c r="AB330" s="119">
        <v>963</v>
      </c>
      <c r="AD330" s="42">
        <v>0.78900000000000003</v>
      </c>
      <c r="AE330" s="42">
        <f t="shared" si="193"/>
        <v>759.80700000000002</v>
      </c>
      <c r="AF330" s="123">
        <f t="shared" si="194"/>
        <v>0.10819781348836999</v>
      </c>
      <c r="AH330" s="42">
        <f t="shared" si="195"/>
        <v>567.49782522056137</v>
      </c>
      <c r="AI330" s="114">
        <f t="shared" si="196"/>
        <v>546500.40568740061</v>
      </c>
      <c r="AK330" s="119">
        <v>0</v>
      </c>
      <c r="AL330" s="114">
        <f>IF($AK$11&gt;0,(AK330/$AK$11)*'DADOS BASE PROPOSTA'!$I$67,0)</f>
        <v>0</v>
      </c>
      <c r="AN330" s="114">
        <v>0</v>
      </c>
      <c r="AO330" s="114">
        <f>(AN330/$AN$11)*'DADOS BASE PROPOSTA'!$I$69</f>
        <v>0</v>
      </c>
      <c r="AQ330" s="114"/>
      <c r="AR330" s="114"/>
      <c r="AS330" s="114"/>
      <c r="AU330" s="114"/>
      <c r="AV330" s="114"/>
      <c r="AW330" s="114"/>
      <c r="AY330" s="114"/>
      <c r="AZ330" s="114"/>
      <c r="BA330" s="114"/>
      <c r="BB330" s="40"/>
    </row>
    <row r="331" spans="1:54" x14ac:dyDescent="0.25">
      <c r="A331" s="40"/>
      <c r="F331" s="104"/>
      <c r="G331" s="109"/>
      <c r="H331" s="114"/>
      <c r="I331" s="114"/>
      <c r="J331" s="114"/>
      <c r="L331" s="104"/>
      <c r="M331" s="114"/>
      <c r="N331" s="114"/>
      <c r="O331" s="114"/>
      <c r="R331" s="114"/>
      <c r="T331" s="104"/>
      <c r="U331" s="104"/>
      <c r="V331" s="104"/>
      <c r="W331" s="109"/>
      <c r="X331" s="114"/>
      <c r="Y331" s="114"/>
      <c r="Z331" s="114"/>
      <c r="AB331" s="119"/>
      <c r="AF331" s="123"/>
      <c r="AI331" s="114"/>
      <c r="AK331" s="119"/>
      <c r="AL331" s="114"/>
      <c r="AN331" s="114"/>
      <c r="AO331" s="114"/>
      <c r="AQ331" s="114"/>
      <c r="AR331" s="114"/>
      <c r="AS331" s="114"/>
      <c r="AU331" s="114"/>
      <c r="AV331" s="114"/>
      <c r="AW331" s="114"/>
      <c r="AY331" s="114"/>
      <c r="AZ331" s="114"/>
      <c r="BA331" s="114"/>
      <c r="BB331" s="40"/>
    </row>
    <row r="332" spans="1:54" x14ac:dyDescent="0.25">
      <c r="A332" s="40"/>
      <c r="B332" s="98" t="s">
        <v>369</v>
      </c>
      <c r="C332" s="98" t="s">
        <v>370</v>
      </c>
      <c r="D332" s="98" t="s">
        <v>74</v>
      </c>
      <c r="E332" s="98"/>
      <c r="F332" s="105">
        <f>SUM(F333:F343)</f>
        <v>13588.109525964453</v>
      </c>
      <c r="G332" s="110">
        <f>SUM(G333:G343)</f>
        <v>1.0996501043006712E-2</v>
      </c>
      <c r="H332" s="115">
        <f>SUM(H333:H343)</f>
        <v>26750330.549757272</v>
      </c>
      <c r="I332" s="115">
        <f>SUM(I333:I343)</f>
        <v>980598.43948129704</v>
      </c>
      <c r="J332" s="115">
        <f>SUM(J333:J343)</f>
        <v>27730928.989238571</v>
      </c>
      <c r="K332" s="99"/>
      <c r="L332" s="105">
        <f>SUM(L333:L343)</f>
        <v>1704.6475902253401</v>
      </c>
      <c r="M332" s="115">
        <f>SUM(M333:M343)</f>
        <v>6262402.2282825848</v>
      </c>
      <c r="N332" s="115">
        <f>SUM(N333:N343)</f>
        <v>1183410.5200872587</v>
      </c>
      <c r="O332" s="115">
        <f>SUM(O333:O343)</f>
        <v>7445812.7483698437</v>
      </c>
      <c r="P332" s="99"/>
      <c r="Q332" s="100"/>
      <c r="R332" s="115">
        <f>SUM(R333:R343)</f>
        <v>6014484.7124807024</v>
      </c>
      <c r="S332" s="99"/>
      <c r="T332" s="105">
        <f t="shared" ref="T332:Z332" si="197">SUM(T333:T343)</f>
        <v>847.81974223776422</v>
      </c>
      <c r="U332" s="105">
        <f t="shared" si="197"/>
        <v>55.000749999999996</v>
      </c>
      <c r="V332" s="105">
        <f t="shared" si="197"/>
        <v>1023.8221422377643</v>
      </c>
      <c r="W332" s="110">
        <f t="shared" si="197"/>
        <v>5.9962666751747478E-3</v>
      </c>
      <c r="X332" s="115">
        <f t="shared" si="197"/>
        <v>488505.66638641414</v>
      </c>
      <c r="Y332" s="115">
        <f t="shared" si="197"/>
        <v>220781.30714634148</v>
      </c>
      <c r="Z332" s="115">
        <f t="shared" si="197"/>
        <v>709286.97353275563</v>
      </c>
      <c r="AA332" s="99"/>
      <c r="AB332" s="120">
        <f>SUM(AB333:AB343)</f>
        <v>7830</v>
      </c>
      <c r="AC332" s="99"/>
      <c r="AD332" s="99"/>
      <c r="AE332" s="99"/>
      <c r="AF332" s="124"/>
      <c r="AG332" s="99"/>
      <c r="AH332" s="99"/>
      <c r="AI332" s="115">
        <f>SUM(AI333:AI343)</f>
        <v>5005071.6399053941</v>
      </c>
      <c r="AJ332" s="99"/>
      <c r="AK332" s="120">
        <f>SUM(AK333:AK343)</f>
        <v>42</v>
      </c>
      <c r="AL332" s="115">
        <f>SUM(AL333:AL343)</f>
        <v>270069.2019580956</v>
      </c>
      <c r="AM332" s="99"/>
      <c r="AN332" s="115">
        <f>SUM(AN333:AN343)</f>
        <v>754.125</v>
      </c>
      <c r="AO332" s="115">
        <f>SUM(AO333:AO343)</f>
        <v>448600.61473547132</v>
      </c>
      <c r="AP332" s="99"/>
      <c r="AQ332" s="115"/>
      <c r="AR332" s="115"/>
      <c r="AS332" s="115">
        <f>SUM(AS333:AS343)</f>
        <v>618250.44159752468</v>
      </c>
      <c r="AT332" s="98"/>
      <c r="AU332" s="115"/>
      <c r="AV332" s="115"/>
      <c r="AW332" s="115">
        <f>SUM(AW333:AW343)</f>
        <v>618250.44159752468</v>
      </c>
      <c r="AX332" s="98"/>
      <c r="AY332" s="115"/>
      <c r="AZ332" s="115"/>
      <c r="BA332" s="115">
        <f>SUM(BA333:BA343)</f>
        <v>618250.44159752468</v>
      </c>
      <c r="BB332" s="40"/>
    </row>
    <row r="333" spans="1:54" x14ac:dyDescent="0.25">
      <c r="A333" s="40"/>
      <c r="B333" s="2" t="s">
        <v>369</v>
      </c>
      <c r="C333" s="2" t="s">
        <v>34</v>
      </c>
      <c r="D333" s="41" t="s">
        <v>75</v>
      </c>
      <c r="F333" s="104">
        <v>0</v>
      </c>
      <c r="G333" s="109">
        <f t="shared" ref="G333:G343" si="198">F333/$F$11</f>
        <v>0</v>
      </c>
      <c r="H333" s="114">
        <f>'DADOS BASE PROPOSTA'!$I$23*G333</f>
        <v>0</v>
      </c>
      <c r="I333" s="114">
        <f>IF(D333="P",IF(H333&lt;'DADOS BASE PROPOSTA'!$I$32,IF('DADOS BASE PROPOSTA'!$I$32-H333&gt;'DADOS BASE PROPOSTA'!$I$33,'DADOS BASE PROPOSTA'!$I$33,'DADOS BASE PROPOSTA'!$I$32-H333),0),0)</f>
        <v>0</v>
      </c>
      <c r="J333" s="114">
        <f t="shared" ref="J333:J343" si="199">H333+I333</f>
        <v>0</v>
      </c>
      <c r="L333" s="104"/>
      <c r="M333" s="114">
        <f>IF(D333="E",'DADOS BASE PROPOSTA'!$I$42,IF(D333="EA",'DADOS BASE PROPOSTA'!$I$43,IF(D333="EC",'DADOS BASE PROPOSTA'!$I$45,IF(D333="ECA",'DADOS BASE PROPOSTA'!$I$44,0))))</f>
        <v>0</v>
      </c>
      <c r="N333" s="114">
        <f>IF(OR(D333="E",D333="EA",D333="EC",D333="ECA"),L333*'DADOS BASE PROPOSTA'!$I$47,0)</f>
        <v>0</v>
      </c>
      <c r="O333" s="114">
        <f t="shared" ref="O333:O343" si="200">M333+N333</f>
        <v>0</v>
      </c>
      <c r="Q333" s="68">
        <v>10</v>
      </c>
      <c r="R333" s="114">
        <f>IF(D333="R",('DADOS BASE PROPOSTA'!$I$53+('DADOS BASE PROPOSTA'!$I$54*Q333)),0)</f>
        <v>6014484.7124807024</v>
      </c>
      <c r="T333" s="104"/>
      <c r="U333" s="104"/>
      <c r="V333" s="104"/>
      <c r="W333" s="109"/>
      <c r="X333" s="114"/>
      <c r="Y333" s="114">
        <f>'DADOS BASE PROPOSTA'!$I$77/41</f>
        <v>220781.30714634148</v>
      </c>
      <c r="Z333" s="114">
        <f t="shared" ref="Z333:Z343" si="201">X333+Y333</f>
        <v>220781.30714634148</v>
      </c>
      <c r="AB333" s="119"/>
      <c r="AF333" s="123"/>
      <c r="AI333" s="114"/>
      <c r="AK333" s="119"/>
      <c r="AL333" s="114"/>
      <c r="AN333" s="114"/>
      <c r="AO333" s="114"/>
      <c r="AQ333" s="114">
        <f>'DADOS BASE PROPOSTA'!$I$85/41</f>
        <v>368759.61378749995</v>
      </c>
      <c r="AR333" s="114">
        <f>'DADOS BASE PROPOSTA'!$I$86*(Q333/$Q$11)</f>
        <v>249490.8278100247</v>
      </c>
      <c r="AS333" s="114">
        <f>AQ333+AR333</f>
        <v>618250.44159752468</v>
      </c>
      <c r="AU333" s="114">
        <f>'DADOS BASE PROPOSTA'!$I$89/41</f>
        <v>368759.61378749995</v>
      </c>
      <c r="AV333" s="114">
        <f>'DADOS BASE PROPOSTA'!$I$90*(Q333/$Q$11)</f>
        <v>249490.8278100247</v>
      </c>
      <c r="AW333" s="114">
        <f>AU333+AV333</f>
        <v>618250.44159752468</v>
      </c>
      <c r="AY333" s="114">
        <f>'DADOS BASE PROPOSTA'!$I$93/41</f>
        <v>368759.61378749995</v>
      </c>
      <c r="AZ333" s="114">
        <f>'DADOS BASE PROPOSTA'!$I$94*(Q333/$Q$11)</f>
        <v>249490.8278100247</v>
      </c>
      <c r="BA333" s="114">
        <f>AY333+AZ333</f>
        <v>618250.44159752468</v>
      </c>
      <c r="BB333" s="40"/>
    </row>
    <row r="334" spans="1:54" x14ac:dyDescent="0.25">
      <c r="A334" s="40"/>
      <c r="B334" s="2" t="s">
        <v>369</v>
      </c>
      <c r="C334" s="2" t="s">
        <v>371</v>
      </c>
      <c r="D334" s="41" t="s">
        <v>79</v>
      </c>
      <c r="F334" s="104">
        <v>1781.2289403639991</v>
      </c>
      <c r="G334" s="109">
        <f t="shared" si="198"/>
        <v>1.4415019148262414E-3</v>
      </c>
      <c r="H334" s="114">
        <f>'DADOS BASE PROPOSTA'!$I$23*G334</f>
        <v>3506629.2958916132</v>
      </c>
      <c r="I334" s="114">
        <f>IF(D334="P",IF(H334&lt;'DADOS BASE PROPOSTA'!$I$32,IF('DADOS BASE PROPOSTA'!$I$32-H334&gt;'DADOS BASE PROPOSTA'!$I$33,'DADOS BASE PROPOSTA'!$I$33,'DADOS BASE PROPOSTA'!$I$32-H334),0),0)</f>
        <v>0</v>
      </c>
      <c r="J334" s="114">
        <f t="shared" si="199"/>
        <v>3506629.2958916132</v>
      </c>
      <c r="L334" s="104">
        <v>0</v>
      </c>
      <c r="M334" s="114">
        <f>IF(D334="E",'DADOS BASE PROPOSTA'!$I$42,IF(D334="EA",'DADOS BASE PROPOSTA'!$I$43,IF(D334="EC",'DADOS BASE PROPOSTA'!$I$45,IF(D334="ECA",'DADOS BASE PROPOSTA'!$I$44,0))))</f>
        <v>0</v>
      </c>
      <c r="N334" s="114">
        <f>IF(OR(D334="E",D334="EA",D334="EC",D334="ECA",D334="ECR"),L334*'DADOS BASE PROPOSTA'!$I$47,0)</f>
        <v>0</v>
      </c>
      <c r="O334" s="114">
        <f t="shared" si="200"/>
        <v>0</v>
      </c>
      <c r="R334" s="114"/>
      <c r="T334" s="104">
        <v>90.629942261794653</v>
      </c>
      <c r="U334" s="104">
        <v>8.2796500000000002</v>
      </c>
      <c r="V334" s="104">
        <f t="shared" ref="V334:V343" si="202">T334+U334*3.2</f>
        <v>117.12482226179466</v>
      </c>
      <c r="W334" s="109">
        <f t="shared" ref="W334:W343" si="203">V334/$V$11</f>
        <v>6.8597038449385835E-4</v>
      </c>
      <c r="X334" s="114">
        <f>'DADOS BASE PROPOSTA'!$I$78*W334</f>
        <v>55884.842678173794</v>
      </c>
      <c r="Y334" s="114"/>
      <c r="Z334" s="114">
        <f t="shared" si="201"/>
        <v>55884.842678173794</v>
      </c>
      <c r="AB334" s="119">
        <v>972</v>
      </c>
      <c r="AD334" s="42">
        <v>0.68799999999999994</v>
      </c>
      <c r="AE334" s="42">
        <f t="shared" ref="AE334:AE343" si="204">AB334*AD334</f>
        <v>668.73599999999999</v>
      </c>
      <c r="AF334" s="123">
        <f t="shared" ref="AF334:AF343" si="205">(AD334-$AE$12)*$AF$12</f>
        <v>-6.855218651163017E-2</v>
      </c>
      <c r="AH334" s="42">
        <f t="shared" ref="AH334:AH343" si="206">$AH$11-(AF334*$AH$11)</f>
        <v>679.97258938332698</v>
      </c>
      <c r="AI334" s="114">
        <f t="shared" ref="AI334:AI343" si="207">AB334*AH334</f>
        <v>660933.35688059381</v>
      </c>
      <c r="AK334" s="119">
        <v>0</v>
      </c>
      <c r="AL334" s="114">
        <f>IF($AK$11&gt;0,(AK334/$AK$11)*'DADOS BASE PROPOSTA'!$I$67,0)</f>
        <v>0</v>
      </c>
      <c r="AN334" s="114">
        <v>60.75</v>
      </c>
      <c r="AO334" s="114">
        <f>(AN334/$AN$11)*'DADOS BASE PROPOSTA'!$I$69</f>
        <v>36137.891390923105</v>
      </c>
      <c r="AQ334" s="114"/>
      <c r="AR334" s="114"/>
      <c r="AS334" s="114"/>
      <c r="AU334" s="114"/>
      <c r="AV334" s="114"/>
      <c r="AW334" s="114"/>
      <c r="AY334" s="114"/>
      <c r="AZ334" s="114"/>
      <c r="BA334" s="114"/>
      <c r="BB334" s="40"/>
    </row>
    <row r="335" spans="1:54" x14ac:dyDescent="0.25">
      <c r="A335" s="40"/>
      <c r="B335" s="2" t="s">
        <v>369</v>
      </c>
      <c r="C335" s="2" t="s">
        <v>372</v>
      </c>
      <c r="D335" s="41" t="s">
        <v>79</v>
      </c>
      <c r="F335" s="104">
        <v>3302.8593100914741</v>
      </c>
      <c r="G335" s="109">
        <f t="shared" si="198"/>
        <v>2.6729175076874731E-3</v>
      </c>
      <c r="H335" s="114">
        <f>'DADOS BASE PROPOSTA'!$I$23*G335</f>
        <v>6502197.9794513853</v>
      </c>
      <c r="I335" s="114">
        <f>IF(D335="P",IF(H335&lt;'DADOS BASE PROPOSTA'!$I$32,IF('DADOS BASE PROPOSTA'!$I$32-H335&gt;'DADOS BASE PROPOSTA'!$I$33,'DADOS BASE PROPOSTA'!$I$33,'DADOS BASE PROPOSTA'!$I$32-H335),0),0)</f>
        <v>0</v>
      </c>
      <c r="J335" s="114">
        <f t="shared" si="199"/>
        <v>6502197.9794513853</v>
      </c>
      <c r="L335" s="104">
        <v>0</v>
      </c>
      <c r="M335" s="114">
        <f>IF(D335="E",'DADOS BASE PROPOSTA'!$I$42,IF(D335="EA",'DADOS BASE PROPOSTA'!$I$43,IF(D335="EC",'DADOS BASE PROPOSTA'!$I$45,IF(D335="ECA",'DADOS BASE PROPOSTA'!$I$44,0))))</f>
        <v>0</v>
      </c>
      <c r="N335" s="114">
        <f>IF(OR(D335="E",D335="EA",D335="EC",D335="ECA",D335="ECR"),L335*'DADOS BASE PROPOSTA'!$I$47,0)</f>
        <v>0</v>
      </c>
      <c r="O335" s="114">
        <f t="shared" si="200"/>
        <v>0</v>
      </c>
      <c r="R335" s="114"/>
      <c r="T335" s="104">
        <v>369.16590000000002</v>
      </c>
      <c r="U335" s="104"/>
      <c r="V335" s="104">
        <f t="shared" si="202"/>
        <v>369.16590000000002</v>
      </c>
      <c r="W335" s="109">
        <f t="shared" si="203"/>
        <v>2.1621110664227275E-3</v>
      </c>
      <c r="X335" s="114">
        <f>'DADOS BASE PROPOSTA'!$I$78*W335</f>
        <v>176143.51804550027</v>
      </c>
      <c r="Y335" s="114"/>
      <c r="Z335" s="114">
        <f t="shared" si="201"/>
        <v>176143.51804550027</v>
      </c>
      <c r="AB335" s="119">
        <v>1443.5</v>
      </c>
      <c r="AD335" s="42">
        <v>0.78400000000000003</v>
      </c>
      <c r="AE335" s="42">
        <f t="shared" si="204"/>
        <v>1131.704</v>
      </c>
      <c r="AF335" s="123">
        <f t="shared" si="205"/>
        <v>9.9447813488369979E-2</v>
      </c>
      <c r="AH335" s="42">
        <f t="shared" si="206"/>
        <v>573.06588285238149</v>
      </c>
      <c r="AI335" s="114">
        <f t="shared" si="207"/>
        <v>827220.60189741268</v>
      </c>
      <c r="AK335" s="119">
        <v>0</v>
      </c>
      <c r="AL335" s="114">
        <f>IF($AK$11&gt;0,(AK335/$AK$11)*'DADOS BASE PROPOSTA'!$I$67,0)</f>
        <v>0</v>
      </c>
      <c r="AN335" s="114">
        <v>200.5</v>
      </c>
      <c r="AO335" s="114">
        <f>(AN335/$AN$11)*'DADOS BASE PROPOSTA'!$I$69</f>
        <v>119269.91315028943</v>
      </c>
      <c r="AQ335" s="114"/>
      <c r="AR335" s="114"/>
      <c r="AS335" s="114"/>
      <c r="AU335" s="114"/>
      <c r="AV335" s="114"/>
      <c r="AW335" s="114"/>
      <c r="AY335" s="114"/>
      <c r="AZ335" s="114"/>
      <c r="BA335" s="114"/>
      <c r="BB335" s="40"/>
    </row>
    <row r="336" spans="1:54" x14ac:dyDescent="0.25">
      <c r="A336" s="40"/>
      <c r="B336" s="2" t="s">
        <v>369</v>
      </c>
      <c r="C336" s="2" t="s">
        <v>373</v>
      </c>
      <c r="D336" s="41" t="s">
        <v>79</v>
      </c>
      <c r="F336" s="104">
        <v>1238.491636802157</v>
      </c>
      <c r="G336" s="109">
        <f t="shared" si="198"/>
        <v>1.0022788342871675E-3</v>
      </c>
      <c r="H336" s="114">
        <f>'DADOS BASE PROPOSTA'!$I$23*G336</f>
        <v>2438165.5596948196</v>
      </c>
      <c r="I336" s="114">
        <f>IF(D336="P",IF(H336&lt;'DADOS BASE PROPOSTA'!$I$32,IF('DADOS BASE PROPOSTA'!$I$32-H336&gt;'DADOS BASE PROPOSTA'!$I$33,'DADOS BASE PROPOSTA'!$I$33,'DADOS BASE PROPOSTA'!$I$32-H336),0),0)</f>
        <v>844368.9711086289</v>
      </c>
      <c r="J336" s="114">
        <f t="shared" si="199"/>
        <v>3282534.5308034485</v>
      </c>
      <c r="L336" s="104">
        <v>0</v>
      </c>
      <c r="M336" s="114">
        <f>IF(D336="E",'DADOS BASE PROPOSTA'!$I$42,IF(D336="EA",'DADOS BASE PROPOSTA'!$I$43,IF(D336="EC",'DADOS BASE PROPOSTA'!$I$45,IF(D336="ECA",'DADOS BASE PROPOSTA'!$I$44,0))))</f>
        <v>0</v>
      </c>
      <c r="N336" s="114">
        <f>IF(OR(D336="E",D336="EA",D336="EC",D336="ECA",D336="ECR"),L336*'DADOS BASE PROPOSTA'!$I$47,0)</f>
        <v>0</v>
      </c>
      <c r="O336" s="114">
        <f t="shared" si="200"/>
        <v>0</v>
      </c>
      <c r="R336" s="114"/>
      <c r="T336" s="104">
        <v>132.24035516662971</v>
      </c>
      <c r="U336" s="104">
        <v>4.1549999999999994</v>
      </c>
      <c r="V336" s="104">
        <f t="shared" si="202"/>
        <v>145.5363551666297</v>
      </c>
      <c r="W336" s="109">
        <f t="shared" si="203"/>
        <v>8.523695283681362E-4</v>
      </c>
      <c r="X336" s="114">
        <f>'DADOS BASE PROPOSTA'!$I$78*W336</f>
        <v>69441.09843994143</v>
      </c>
      <c r="Y336" s="114"/>
      <c r="Z336" s="114">
        <f t="shared" si="201"/>
        <v>69441.09843994143</v>
      </c>
      <c r="AB336" s="119">
        <v>959.5</v>
      </c>
      <c r="AD336" s="42">
        <v>0.7</v>
      </c>
      <c r="AE336" s="42">
        <f t="shared" si="204"/>
        <v>671.65</v>
      </c>
      <c r="AF336" s="123">
        <f t="shared" si="205"/>
        <v>-4.7552186511630151E-2</v>
      </c>
      <c r="AH336" s="42">
        <f t="shared" si="206"/>
        <v>666.60925106695879</v>
      </c>
      <c r="AI336" s="114">
        <f t="shared" si="207"/>
        <v>639611.57639874693</v>
      </c>
      <c r="AK336" s="119">
        <v>0</v>
      </c>
      <c r="AL336" s="114">
        <f>IF($AK$11&gt;0,(AK336/$AK$11)*'DADOS BASE PROPOSTA'!$I$67,0)</f>
        <v>0</v>
      </c>
      <c r="AN336" s="114">
        <v>78.125</v>
      </c>
      <c r="AO336" s="114">
        <f>(AN336/$AN$11)*'DADOS BASE PROPOSTA'!$I$69</f>
        <v>46473.62575993198</v>
      </c>
      <c r="AQ336" s="114"/>
      <c r="AR336" s="114"/>
      <c r="AS336" s="114"/>
      <c r="AU336" s="114"/>
      <c r="AV336" s="114"/>
      <c r="AW336" s="114"/>
      <c r="AY336" s="114"/>
      <c r="AZ336" s="114"/>
      <c r="BA336" s="114"/>
      <c r="BB336" s="40"/>
    </row>
    <row r="337" spans="1:54" x14ac:dyDescent="0.25">
      <c r="A337" s="40"/>
      <c r="B337" s="2" t="s">
        <v>369</v>
      </c>
      <c r="C337" s="2" t="s">
        <v>374</v>
      </c>
      <c r="D337" s="41" t="s">
        <v>79</v>
      </c>
      <c r="F337" s="104">
        <v>1668.1882013652621</v>
      </c>
      <c r="G337" s="109">
        <f t="shared" si="198"/>
        <v>1.3500210063211542E-3</v>
      </c>
      <c r="H337" s="114">
        <f>'DADOS BASE PROPOSTA'!$I$23*G337</f>
        <v>3284090.823705548</v>
      </c>
      <c r="I337" s="114">
        <f>IF(D337="P",IF(H337&lt;'DADOS BASE PROPOSTA'!$I$32,IF('DADOS BASE PROPOSTA'!$I$32-H337&gt;'DADOS BASE PROPOSTA'!$I$33,'DADOS BASE PROPOSTA'!$I$33,'DADOS BASE PROPOSTA'!$I$32-H337),0),0)</f>
        <v>0</v>
      </c>
      <c r="J337" s="114">
        <f t="shared" si="199"/>
        <v>3284090.823705548</v>
      </c>
      <c r="L337" s="104">
        <v>0</v>
      </c>
      <c r="M337" s="114">
        <f>IF(D337="E",'DADOS BASE PROPOSTA'!$I$42,IF(D337="EA",'DADOS BASE PROPOSTA'!$I$43,IF(D337="EC",'DADOS BASE PROPOSTA'!$I$45,IF(D337="ECA",'DADOS BASE PROPOSTA'!$I$44,0))))</f>
        <v>0</v>
      </c>
      <c r="N337" s="114">
        <f>IF(OR(D337="E",D337="EA",D337="EC",D337="ECA",D337="ECR"),L337*'DADOS BASE PROPOSTA'!$I$47,0)</f>
        <v>0</v>
      </c>
      <c r="O337" s="114">
        <f t="shared" si="200"/>
        <v>0</v>
      </c>
      <c r="R337" s="114"/>
      <c r="T337" s="104">
        <v>100.3511726130791</v>
      </c>
      <c r="U337" s="104">
        <v>6.5330500000000002</v>
      </c>
      <c r="V337" s="104">
        <f t="shared" si="202"/>
        <v>121.2569326130791</v>
      </c>
      <c r="W337" s="109">
        <f t="shared" si="203"/>
        <v>7.1017110703673668E-4</v>
      </c>
      <c r="X337" s="114">
        <f>'DADOS BASE PROPOSTA'!$I$78*W337</f>
        <v>57856.434459070864</v>
      </c>
      <c r="Y337" s="114"/>
      <c r="Z337" s="114">
        <f t="shared" si="201"/>
        <v>57856.434459070864</v>
      </c>
      <c r="AB337" s="119">
        <v>739</v>
      </c>
      <c r="AD337" s="42">
        <v>0.70299999999999996</v>
      </c>
      <c r="AE337" s="42">
        <f t="shared" si="204"/>
        <v>519.51699999999994</v>
      </c>
      <c r="AF337" s="123">
        <f t="shared" si="205"/>
        <v>-4.2302186511630147E-2</v>
      </c>
      <c r="AH337" s="42">
        <f t="shared" si="206"/>
        <v>663.26841648786672</v>
      </c>
      <c r="AI337" s="114">
        <f t="shared" si="207"/>
        <v>490155.3597845335</v>
      </c>
      <c r="AK337" s="119">
        <v>0</v>
      </c>
      <c r="AL337" s="114">
        <f>IF($AK$11&gt;0,(AK337/$AK$11)*'DADOS BASE PROPOSTA'!$I$67,0)</f>
        <v>0</v>
      </c>
      <c r="AN337" s="114">
        <v>136.5</v>
      </c>
      <c r="AO337" s="114">
        <f>(AN337/$AN$11)*'DADOS BASE PROPOSTA'!$I$69</f>
        <v>81198.718927753158</v>
      </c>
      <c r="AQ337" s="114"/>
      <c r="AR337" s="114"/>
      <c r="AS337" s="114"/>
      <c r="AU337" s="114"/>
      <c r="AV337" s="114"/>
      <c r="AW337" s="114"/>
      <c r="AY337" s="114"/>
      <c r="AZ337" s="114"/>
      <c r="BA337" s="114"/>
      <c r="BB337" s="40"/>
    </row>
    <row r="338" spans="1:54" x14ac:dyDescent="0.25">
      <c r="A338" s="40"/>
      <c r="B338" s="2" t="s">
        <v>369</v>
      </c>
      <c r="C338" s="2" t="s">
        <v>375</v>
      </c>
      <c r="D338" s="41" t="s">
        <v>83</v>
      </c>
      <c r="F338" s="104">
        <v>0</v>
      </c>
      <c r="G338" s="109">
        <f t="shared" si="198"/>
        <v>0</v>
      </c>
      <c r="H338" s="114">
        <f>'DADOS BASE PROPOSTA'!$I$23*G338</f>
        <v>0</v>
      </c>
      <c r="I338" s="114">
        <f>IF(D338="P",IF(H338&lt;'DADOS BASE PROPOSTA'!$I$32,IF('DADOS BASE PROPOSTA'!$I$32-H338&gt;'DADOS BASE PROPOSTA'!$I$33,'DADOS BASE PROPOSTA'!$I$33,'DADOS BASE PROPOSTA'!$I$32-H338),0),0)</f>
        <v>0</v>
      </c>
      <c r="J338" s="114">
        <f t="shared" si="199"/>
        <v>0</v>
      </c>
      <c r="L338" s="104">
        <v>508.69733724862999</v>
      </c>
      <c r="M338" s="114">
        <f>IF(D338="E",'DADOS BASE PROPOSTA'!$I$42,IF(D338="EA",'DADOS BASE PROPOSTA'!$I$43,IF(D338="EC",'DADOS BASE PROPOSTA'!$I$45,IF(D338="ECA",'DADOS BASE PROPOSTA'!$I$44,0))))</f>
        <v>2087467.4094275283</v>
      </c>
      <c r="N338" s="114">
        <f>IF(OR(D338="E",D338="EA",D338="EC",D338="ECA",D338="ECR"),L338*'DADOS BASE PROPOSTA'!$I$47,0)</f>
        <v>353150.8705332026</v>
      </c>
      <c r="O338" s="114">
        <f t="shared" si="200"/>
        <v>2440618.279960731</v>
      </c>
      <c r="R338" s="114"/>
      <c r="T338" s="104">
        <v>25.300005135905678</v>
      </c>
      <c r="U338" s="104">
        <v>17.776699999999998</v>
      </c>
      <c r="V338" s="104">
        <f t="shared" si="202"/>
        <v>82.185445135905667</v>
      </c>
      <c r="W338" s="109">
        <f t="shared" si="203"/>
        <v>4.8133931229081436E-4</v>
      </c>
      <c r="X338" s="114">
        <f>'DADOS BASE PROPOSTA'!$I$78*W338</f>
        <v>39213.89662039173</v>
      </c>
      <c r="Y338" s="114"/>
      <c r="Z338" s="114">
        <f t="shared" si="201"/>
        <v>39213.89662039173</v>
      </c>
      <c r="AB338" s="119">
        <v>578.5</v>
      </c>
      <c r="AD338" s="42">
        <v>0.747</v>
      </c>
      <c r="AE338" s="42">
        <f t="shared" si="204"/>
        <v>432.1395</v>
      </c>
      <c r="AF338" s="123">
        <f t="shared" si="205"/>
        <v>3.4697813488369922E-2</v>
      </c>
      <c r="AH338" s="42">
        <f t="shared" si="206"/>
        <v>614.26950932785007</v>
      </c>
      <c r="AI338" s="114">
        <f t="shared" si="207"/>
        <v>355354.91114616126</v>
      </c>
      <c r="AK338" s="119">
        <v>0</v>
      </c>
      <c r="AL338" s="114">
        <f>IF($AK$11&gt;0,(AK338/$AK$11)*'DADOS BASE PROPOSTA'!$I$67,0)</f>
        <v>0</v>
      </c>
      <c r="AN338" s="114">
        <v>75.625</v>
      </c>
      <c r="AO338" s="114">
        <f>(AN338/$AN$11)*'DADOS BASE PROPOSTA'!$I$69</f>
        <v>44986.469735614155</v>
      </c>
      <c r="AQ338" s="114"/>
      <c r="AR338" s="114"/>
      <c r="AS338" s="114"/>
      <c r="AU338" s="114"/>
      <c r="AV338" s="114"/>
      <c r="AW338" s="114"/>
      <c r="AY338" s="114"/>
      <c r="AZ338" s="114"/>
      <c r="BA338" s="114"/>
      <c r="BB338" s="40"/>
    </row>
    <row r="339" spans="1:54" x14ac:dyDescent="0.25">
      <c r="A339" s="40"/>
      <c r="B339" s="2" t="s">
        <v>369</v>
      </c>
      <c r="C339" s="2" t="s">
        <v>376</v>
      </c>
      <c r="D339" s="41" t="s">
        <v>83</v>
      </c>
      <c r="F339" s="104">
        <v>0</v>
      </c>
      <c r="G339" s="109">
        <f t="shared" si="198"/>
        <v>0</v>
      </c>
      <c r="H339" s="114">
        <f>'DADOS BASE PROPOSTA'!$I$23*G339</f>
        <v>0</v>
      </c>
      <c r="I339" s="114">
        <f>IF(D339="P",IF(H339&lt;'DADOS BASE PROPOSTA'!$I$32,IF('DADOS BASE PROPOSTA'!$I$32-H339&gt;'DADOS BASE PROPOSTA'!$I$33,'DADOS BASE PROPOSTA'!$I$33,'DADOS BASE PROPOSTA'!$I$32-H339),0),0)</f>
        <v>0</v>
      </c>
      <c r="J339" s="114">
        <f t="shared" si="199"/>
        <v>0</v>
      </c>
      <c r="L339" s="104">
        <v>516.54471040027909</v>
      </c>
      <c r="M339" s="114">
        <f>IF(D339="E",'DADOS BASE PROPOSTA'!$I$42,IF(D339="EA",'DADOS BASE PROPOSTA'!$I$43,IF(D339="EC",'DADOS BASE PROPOSTA'!$I$45,IF(D339="ECA",'DADOS BASE PROPOSTA'!$I$44,0))))</f>
        <v>2087467.4094275283</v>
      </c>
      <c r="N339" s="114">
        <f>IF(OR(D339="E",D339="EA",D339="EC",D339="ECA",D339="ECR"),L339*'DADOS BASE PROPOSTA'!$I$47,0)</f>
        <v>358598.72027995536</v>
      </c>
      <c r="O339" s="114">
        <f t="shared" si="200"/>
        <v>2446066.1297074836</v>
      </c>
      <c r="R339" s="114"/>
      <c r="T339" s="104">
        <v>3.2010875090079276</v>
      </c>
      <c r="U339" s="104">
        <v>3.2778999999999998</v>
      </c>
      <c r="V339" s="104">
        <f t="shared" si="202"/>
        <v>13.690367509007928</v>
      </c>
      <c r="W339" s="109">
        <f t="shared" si="203"/>
        <v>8.0181011015969207E-5</v>
      </c>
      <c r="X339" s="114">
        <f>'DADOS BASE PROPOSTA'!$I$78*W339</f>
        <v>6532.2108471353076</v>
      </c>
      <c r="Y339" s="114"/>
      <c r="Z339" s="114">
        <f t="shared" si="201"/>
        <v>6532.2108471353076</v>
      </c>
      <c r="AB339" s="119">
        <v>227</v>
      </c>
      <c r="AD339" s="42">
        <v>0.71199999999999997</v>
      </c>
      <c r="AE339" s="42">
        <f t="shared" si="204"/>
        <v>161.624</v>
      </c>
      <c r="AF339" s="123">
        <f t="shared" si="205"/>
        <v>-2.6552186511630133E-2</v>
      </c>
      <c r="AH339" s="42">
        <f t="shared" si="206"/>
        <v>653.24591275059061</v>
      </c>
      <c r="AI339" s="114">
        <f t="shared" si="207"/>
        <v>148286.82219438406</v>
      </c>
      <c r="AK339" s="119">
        <v>0</v>
      </c>
      <c r="AL339" s="114">
        <f>IF($AK$11&gt;0,(AK339/$AK$11)*'DADOS BASE PROPOSTA'!$I$67,0)</f>
        <v>0</v>
      </c>
      <c r="AN339" s="114">
        <v>18.5</v>
      </c>
      <c r="AO339" s="114">
        <f>(AN339/$AN$11)*'DADOS BASE PROPOSTA'!$I$69</f>
        <v>11004.954579951893</v>
      </c>
      <c r="AQ339" s="114"/>
      <c r="AR339" s="114"/>
      <c r="AS339" s="114"/>
      <c r="AU339" s="114"/>
      <c r="AV339" s="114"/>
      <c r="AW339" s="114"/>
      <c r="AY339" s="114"/>
      <c r="AZ339" s="114"/>
      <c r="BA339" s="114"/>
      <c r="BB339" s="40"/>
    </row>
    <row r="340" spans="1:54" x14ac:dyDescent="0.25">
      <c r="A340" s="40"/>
      <c r="B340" s="2" t="s">
        <v>369</v>
      </c>
      <c r="C340" s="2" t="s">
        <v>377</v>
      </c>
      <c r="D340" s="41" t="s">
        <v>83</v>
      </c>
      <c r="F340" s="104">
        <v>0</v>
      </c>
      <c r="G340" s="109">
        <f t="shared" si="198"/>
        <v>0</v>
      </c>
      <c r="H340" s="114">
        <f>'DADOS BASE PROPOSTA'!$I$23*G340</f>
        <v>0</v>
      </c>
      <c r="I340" s="114">
        <f>IF(D340="P",IF(H340&lt;'DADOS BASE PROPOSTA'!$I$32,IF('DADOS BASE PROPOSTA'!$I$32-H340&gt;'DADOS BASE PROPOSTA'!$I$33,'DADOS BASE PROPOSTA'!$I$33,'DADOS BASE PROPOSTA'!$I$32-H340),0),0)</f>
        <v>0</v>
      </c>
      <c r="J340" s="114">
        <f t="shared" si="199"/>
        <v>0</v>
      </c>
      <c r="L340" s="104">
        <v>679.40554257643078</v>
      </c>
      <c r="M340" s="114">
        <f>IF(D340="E",'DADOS BASE PROPOSTA'!$I$42,IF(D340="EA",'DADOS BASE PROPOSTA'!$I$43,IF(D340="EC",'DADOS BASE PROPOSTA'!$I$45,IF(D340="ECA",'DADOS BASE PROPOSTA'!$I$44,0))))</f>
        <v>2087467.4094275283</v>
      </c>
      <c r="N340" s="114">
        <f>IF(OR(D340="E",D340="EA",D340="EC",D340="ECA",D340="ECR"),L340*'DADOS BASE PROPOSTA'!$I$47,0)</f>
        <v>471660.92927410064</v>
      </c>
      <c r="O340" s="114">
        <f t="shared" si="200"/>
        <v>2559128.3387016291</v>
      </c>
      <c r="R340" s="114"/>
      <c r="T340" s="104">
        <v>9.6439706638891405</v>
      </c>
      <c r="U340" s="104">
        <v>2.04515</v>
      </c>
      <c r="V340" s="104">
        <f t="shared" si="202"/>
        <v>16.188450663889142</v>
      </c>
      <c r="W340" s="109">
        <f t="shared" si="203"/>
        <v>9.481165061191475E-5</v>
      </c>
      <c r="X340" s="114">
        <f>'DADOS BASE PROPOSTA'!$I$78*W340</f>
        <v>7724.1442171214831</v>
      </c>
      <c r="Y340" s="114"/>
      <c r="Z340" s="114">
        <f t="shared" si="201"/>
        <v>7724.1442171214831</v>
      </c>
      <c r="AB340" s="119">
        <v>456.5</v>
      </c>
      <c r="AD340" s="42">
        <v>0.7</v>
      </c>
      <c r="AE340" s="42">
        <f t="shared" si="204"/>
        <v>319.54999999999995</v>
      </c>
      <c r="AF340" s="123">
        <f t="shared" si="205"/>
        <v>-4.7552186511630151E-2</v>
      </c>
      <c r="AH340" s="42">
        <f t="shared" si="206"/>
        <v>666.60925106695879</v>
      </c>
      <c r="AI340" s="114">
        <f t="shared" si="207"/>
        <v>304307.12311206671</v>
      </c>
      <c r="AK340" s="119">
        <v>0</v>
      </c>
      <c r="AL340" s="114">
        <f>IF($AK$11&gt;0,(AK340/$AK$11)*'DADOS BASE PROPOSTA'!$I$67,0)</f>
        <v>0</v>
      </c>
      <c r="AN340" s="114">
        <v>10.875</v>
      </c>
      <c r="AO340" s="114">
        <f>(AN340/$AN$11)*'DADOS BASE PROPOSTA'!$I$69</f>
        <v>6469.1287057825311</v>
      </c>
      <c r="AQ340" s="114"/>
      <c r="AR340" s="114"/>
      <c r="AS340" s="114"/>
      <c r="AU340" s="114"/>
      <c r="AV340" s="114"/>
      <c r="AW340" s="114"/>
      <c r="AY340" s="114"/>
      <c r="AZ340" s="114"/>
      <c r="BA340" s="114"/>
      <c r="BB340" s="40"/>
    </row>
    <row r="341" spans="1:54" x14ac:dyDescent="0.25">
      <c r="A341" s="40"/>
      <c r="B341" s="2" t="s">
        <v>369</v>
      </c>
      <c r="C341" s="2" t="s">
        <v>378</v>
      </c>
      <c r="D341" s="41" t="s">
        <v>79</v>
      </c>
      <c r="F341" s="104">
        <v>1756.8722575784691</v>
      </c>
      <c r="G341" s="109">
        <f t="shared" si="198"/>
        <v>1.4217906895712881E-3</v>
      </c>
      <c r="H341" s="114">
        <f>'DADOS BASE PROPOSTA'!$I$23*G341</f>
        <v>3458679.3353497507</v>
      </c>
      <c r="I341" s="114">
        <f>IF(D341="P",IF(H341&lt;'DADOS BASE PROPOSTA'!$I$32,IF('DADOS BASE PROPOSTA'!$I$32-H341&gt;'DADOS BASE PROPOSTA'!$I$33,'DADOS BASE PROPOSTA'!$I$33,'DADOS BASE PROPOSTA'!$I$32-H341),0),0)</f>
        <v>0</v>
      </c>
      <c r="J341" s="114">
        <f t="shared" si="199"/>
        <v>3458679.3353497507</v>
      </c>
      <c r="L341" s="104">
        <v>0</v>
      </c>
      <c r="M341" s="114">
        <f>IF(D341="E",'DADOS BASE PROPOSTA'!$I$42,IF(D341="EA",'DADOS BASE PROPOSTA'!$I$43,IF(D341="EC",'DADOS BASE PROPOSTA'!$I$45,IF(D341="ECA",'DADOS BASE PROPOSTA'!$I$44,0))))</f>
        <v>0</v>
      </c>
      <c r="N341" s="114">
        <f>IF(OR(D341="E",D341="EA",D341="EC",D341="ECA",D341="ECR"),L341*'DADOS BASE PROPOSTA'!$I$47,0)</f>
        <v>0</v>
      </c>
      <c r="O341" s="114">
        <f t="shared" si="200"/>
        <v>0</v>
      </c>
      <c r="R341" s="114"/>
      <c r="T341" s="104">
        <v>8.8099989330361126</v>
      </c>
      <c r="U341" s="104">
        <v>1.0939000000000001</v>
      </c>
      <c r="V341" s="104">
        <f t="shared" si="202"/>
        <v>12.310478933036112</v>
      </c>
      <c r="W341" s="109">
        <f t="shared" si="203"/>
        <v>7.2099353526642695E-5</v>
      </c>
      <c r="X341" s="114">
        <f>'DADOS BASE PROPOSTA'!$I$78*W341</f>
        <v>5873.8119314107753</v>
      </c>
      <c r="Y341" s="114"/>
      <c r="Z341" s="114">
        <f t="shared" si="201"/>
        <v>5873.8119314107753</v>
      </c>
      <c r="AB341" s="119">
        <v>677.5</v>
      </c>
      <c r="AD341" s="42">
        <v>0.72099999999999997</v>
      </c>
      <c r="AE341" s="42">
        <f t="shared" si="204"/>
        <v>488.47749999999996</v>
      </c>
      <c r="AF341" s="123">
        <f t="shared" si="205"/>
        <v>-1.0802186511630119E-2</v>
      </c>
      <c r="AH341" s="42">
        <f t="shared" si="206"/>
        <v>643.22340901331449</v>
      </c>
      <c r="AI341" s="114">
        <f t="shared" si="207"/>
        <v>435783.85960652056</v>
      </c>
      <c r="AK341" s="119">
        <v>42</v>
      </c>
      <c r="AL341" s="114">
        <f>IF($AK$11&gt;0,(AK341/$AK$11)*'DADOS BASE PROPOSTA'!$I$67,0)</f>
        <v>270069.2019580956</v>
      </c>
      <c r="AN341" s="114">
        <v>31.5</v>
      </c>
      <c r="AO341" s="114">
        <f>(AN341/$AN$11)*'DADOS BASE PROPOSTA'!$I$69</f>
        <v>18738.165906404571</v>
      </c>
      <c r="AQ341" s="114"/>
      <c r="AR341" s="114"/>
      <c r="AS341" s="114"/>
      <c r="AU341" s="114"/>
      <c r="AV341" s="114"/>
      <c r="AW341" s="114"/>
      <c r="AY341" s="114"/>
      <c r="AZ341" s="114"/>
      <c r="BA341" s="114"/>
      <c r="BB341" s="40"/>
    </row>
    <row r="342" spans="1:54" x14ac:dyDescent="0.25">
      <c r="A342" s="40"/>
      <c r="B342" s="2" t="s">
        <v>369</v>
      </c>
      <c r="C342" s="2" t="s">
        <v>379</v>
      </c>
      <c r="D342" s="41" t="s">
        <v>79</v>
      </c>
      <c r="F342" s="104">
        <v>2242.2706935468609</v>
      </c>
      <c r="G342" s="109">
        <f t="shared" si="198"/>
        <v>1.8146109267941986E-3</v>
      </c>
      <c r="H342" s="114">
        <f>'DADOS BASE PROPOSTA'!$I$23*G342</f>
        <v>4414262.4932333753</v>
      </c>
      <c r="I342" s="114">
        <f>IF(D342="P",IF(H342&lt;'DADOS BASE PROPOSTA'!$I$32,IF('DADOS BASE PROPOSTA'!$I$32-H342&gt;'DADOS BASE PROPOSTA'!$I$33,'DADOS BASE PROPOSTA'!$I$33,'DADOS BASE PROPOSTA'!$I$32-H342),0),0)</f>
        <v>0</v>
      </c>
      <c r="J342" s="114">
        <f t="shared" si="199"/>
        <v>4414262.4932333753</v>
      </c>
      <c r="L342" s="104">
        <v>0</v>
      </c>
      <c r="M342" s="114">
        <f>IF(D342="E",'DADOS BASE PROPOSTA'!$I$42,IF(D342="EA",'DADOS BASE PROPOSTA'!$I$43,IF(D342="EC",'DADOS BASE PROPOSTA'!$I$45,IF(D342="ECA",'DADOS BASE PROPOSTA'!$I$44,0))))</f>
        <v>0</v>
      </c>
      <c r="N342" s="114">
        <f>IF(OR(D342="E",D342="EA",D342="EC",D342="ECA",D342="ECR"),L342*'DADOS BASE PROPOSTA'!$I$47,0)</f>
        <v>0</v>
      </c>
      <c r="O342" s="114">
        <f t="shared" si="200"/>
        <v>0</v>
      </c>
      <c r="R342" s="114"/>
      <c r="T342" s="104">
        <v>38.868346716053999</v>
      </c>
      <c r="U342" s="104">
        <v>5.2037999999999993</v>
      </c>
      <c r="V342" s="104">
        <f t="shared" si="202"/>
        <v>55.520506716054001</v>
      </c>
      <c r="W342" s="109">
        <f t="shared" si="203"/>
        <v>3.2516952942884949E-4</v>
      </c>
      <c r="X342" s="114">
        <f>'DADOS BASE PROPOSTA'!$I$78*W342</f>
        <v>26491.009534289533</v>
      </c>
      <c r="Y342" s="114"/>
      <c r="Z342" s="114">
        <f t="shared" si="201"/>
        <v>26491.009534289533</v>
      </c>
      <c r="AB342" s="119">
        <v>965.5</v>
      </c>
      <c r="AD342" s="42">
        <v>0.70099999999999996</v>
      </c>
      <c r="AE342" s="42">
        <f t="shared" si="204"/>
        <v>676.81549999999993</v>
      </c>
      <c r="AF342" s="123">
        <f t="shared" si="205"/>
        <v>-4.580218651163015E-2</v>
      </c>
      <c r="AH342" s="42">
        <f t="shared" si="206"/>
        <v>665.49563954059477</v>
      </c>
      <c r="AI342" s="114">
        <f t="shared" si="207"/>
        <v>642536.03997644421</v>
      </c>
      <c r="AK342" s="119">
        <v>0</v>
      </c>
      <c r="AL342" s="114">
        <f>IF($AK$11&gt;0,(AK342/$AK$11)*'DADOS BASE PROPOSTA'!$I$67,0)</f>
        <v>0</v>
      </c>
      <c r="AN342" s="114">
        <v>51.25</v>
      </c>
      <c r="AO342" s="114">
        <f>(AN342/$AN$11)*'DADOS BASE PROPOSTA'!$I$69</f>
        <v>30486.698498515376</v>
      </c>
      <c r="AQ342" s="114"/>
      <c r="AR342" s="114"/>
      <c r="AS342" s="114"/>
      <c r="AU342" s="114"/>
      <c r="AV342" s="114"/>
      <c r="AW342" s="114"/>
      <c r="AY342" s="114"/>
      <c r="AZ342" s="114"/>
      <c r="BA342" s="114"/>
      <c r="BB342" s="40"/>
    </row>
    <row r="343" spans="1:54" x14ac:dyDescent="0.25">
      <c r="A343" s="40"/>
      <c r="B343" s="2" t="s">
        <v>369</v>
      </c>
      <c r="C343" s="2" t="s">
        <v>380</v>
      </c>
      <c r="D343" s="41" t="s">
        <v>79</v>
      </c>
      <c r="F343" s="104">
        <v>1598.198486216231</v>
      </c>
      <c r="G343" s="109">
        <f t="shared" si="198"/>
        <v>1.2933801635191871E-3</v>
      </c>
      <c r="H343" s="114">
        <f>'DADOS BASE PROPOSTA'!$I$23*G343</f>
        <v>3146305.0624307804</v>
      </c>
      <c r="I343" s="114">
        <f>IF(D343="P",IF(H343&lt;'DADOS BASE PROPOSTA'!$I$32,IF('DADOS BASE PROPOSTA'!$I$32-H343&gt;'DADOS BASE PROPOSTA'!$I$33,'DADOS BASE PROPOSTA'!$I$33,'DADOS BASE PROPOSTA'!$I$32-H343),0),0)</f>
        <v>136229.46837266814</v>
      </c>
      <c r="J343" s="114">
        <f t="shared" si="199"/>
        <v>3282534.5308034485</v>
      </c>
      <c r="L343" s="104">
        <v>0</v>
      </c>
      <c r="M343" s="114">
        <f>IF(D343="E",'DADOS BASE PROPOSTA'!$I$42,IF(D343="EA",'DADOS BASE PROPOSTA'!$I$43,IF(D343="EC",'DADOS BASE PROPOSTA'!$I$45,IF(D343="ECA",'DADOS BASE PROPOSTA'!$I$44,0))))</f>
        <v>0</v>
      </c>
      <c r="N343" s="114">
        <f>IF(OR(D343="E",D343="EA",D343="EC",D343="ECA",D343="ECR"),L343*'DADOS BASE PROPOSTA'!$I$47,0)</f>
        <v>0</v>
      </c>
      <c r="O343" s="114">
        <f t="shared" si="200"/>
        <v>0</v>
      </c>
      <c r="R343" s="114"/>
      <c r="T343" s="104">
        <v>69.60896323836775</v>
      </c>
      <c r="U343" s="104">
        <v>6.6356000000000002</v>
      </c>
      <c r="V343" s="104">
        <f t="shared" si="202"/>
        <v>90.842883238367747</v>
      </c>
      <c r="W343" s="109">
        <f t="shared" si="203"/>
        <v>5.3204373197909827E-4</v>
      </c>
      <c r="X343" s="114">
        <f>'DADOS BASE PROPOSTA'!$I$78*W343</f>
        <v>43344.69961337898</v>
      </c>
      <c r="Y343" s="114"/>
      <c r="Z343" s="114">
        <f t="shared" si="201"/>
        <v>43344.69961337898</v>
      </c>
      <c r="AB343" s="119">
        <v>811</v>
      </c>
      <c r="AD343" s="42">
        <v>0.74399999999999999</v>
      </c>
      <c r="AE343" s="42">
        <f t="shared" si="204"/>
        <v>603.38400000000001</v>
      </c>
      <c r="AF343" s="123">
        <f t="shared" si="205"/>
        <v>2.9447813488369917E-2</v>
      </c>
      <c r="AH343" s="42">
        <f t="shared" si="206"/>
        <v>617.61034390694215</v>
      </c>
      <c r="AI343" s="114">
        <f t="shared" si="207"/>
        <v>500881.9889085301</v>
      </c>
      <c r="AK343" s="119">
        <v>0</v>
      </c>
      <c r="AL343" s="114">
        <f>IF($AK$11&gt;0,(AK343/$AK$11)*'DADOS BASE PROPOSTA'!$I$67,0)</f>
        <v>0</v>
      </c>
      <c r="AN343" s="114">
        <v>90.5</v>
      </c>
      <c r="AO343" s="114">
        <f>(AN343/$AN$11)*'DADOS BASE PROPOSTA'!$I$69</f>
        <v>53835.048080305205</v>
      </c>
      <c r="AQ343" s="114"/>
      <c r="AR343" s="114"/>
      <c r="AS343" s="114"/>
      <c r="AU343" s="114"/>
      <c r="AV343" s="114"/>
      <c r="AW343" s="114"/>
      <c r="AY343" s="114"/>
      <c r="AZ343" s="114"/>
      <c r="BA343" s="114"/>
      <c r="BB343" s="40"/>
    </row>
    <row r="344" spans="1:54" x14ac:dyDescent="0.25">
      <c r="A344" s="40"/>
      <c r="F344" s="104"/>
      <c r="G344" s="109"/>
      <c r="H344" s="114"/>
      <c r="I344" s="114"/>
      <c r="J344" s="114"/>
      <c r="L344" s="104"/>
      <c r="M344" s="114"/>
      <c r="N344" s="114"/>
      <c r="O344" s="114"/>
      <c r="R344" s="114"/>
      <c r="T344" s="104"/>
      <c r="U344" s="104"/>
      <c r="V344" s="104"/>
      <c r="W344" s="109"/>
      <c r="X344" s="114"/>
      <c r="Y344" s="114"/>
      <c r="Z344" s="114"/>
      <c r="AB344" s="119"/>
      <c r="AF344" s="123"/>
      <c r="AI344" s="114"/>
      <c r="AK344" s="119"/>
      <c r="AL344" s="114"/>
      <c r="AN344" s="114"/>
      <c r="AO344" s="114"/>
      <c r="AQ344" s="114"/>
      <c r="AR344" s="114"/>
      <c r="AS344" s="114"/>
      <c r="AU344" s="114"/>
      <c r="AV344" s="114"/>
      <c r="AW344" s="114"/>
      <c r="AY344" s="114"/>
      <c r="AZ344" s="114"/>
      <c r="BA344" s="114"/>
      <c r="BB344" s="40"/>
    </row>
    <row r="345" spans="1:54" x14ac:dyDescent="0.25">
      <c r="A345" s="40"/>
      <c r="B345" s="98" t="s">
        <v>381</v>
      </c>
      <c r="C345" s="98" t="s">
        <v>382</v>
      </c>
      <c r="D345" s="98" t="s">
        <v>74</v>
      </c>
      <c r="E345" s="98"/>
      <c r="F345" s="105">
        <f>SUM(F346:F365)</f>
        <v>39848.97959120023</v>
      </c>
      <c r="G345" s="110">
        <f>SUM(G346:G365)</f>
        <v>3.2248735175416841E-2</v>
      </c>
      <c r="H345" s="115">
        <f>SUM(H346:H365)</f>
        <v>78448983.215674907</v>
      </c>
      <c r="I345" s="115">
        <f>SUM(I346:I365)</f>
        <v>0</v>
      </c>
      <c r="J345" s="115">
        <f>SUM(J346:J365)</f>
        <v>78448983.215674907</v>
      </c>
      <c r="K345" s="99"/>
      <c r="L345" s="105">
        <f>SUM(L346:L365)</f>
        <v>7348.3519983464639</v>
      </c>
      <c r="M345" s="115">
        <f>SUM(M346:M365)</f>
        <v>11435146.445467811</v>
      </c>
      <c r="N345" s="115">
        <f>SUM(N346:N365)</f>
        <v>5101416.3337994572</v>
      </c>
      <c r="O345" s="115">
        <f>SUM(O346:O365)</f>
        <v>16536562.779267268</v>
      </c>
      <c r="P345" s="99"/>
      <c r="Q345" s="100"/>
      <c r="R345" s="115">
        <f>SUM(R346:R365)</f>
        <v>7537965.2064808542</v>
      </c>
      <c r="S345" s="99"/>
      <c r="T345" s="105">
        <f t="shared" ref="T345:Z345" si="208">SUM(T346:T365)</f>
        <v>8381.0413701730977</v>
      </c>
      <c r="U345" s="105">
        <f t="shared" si="208"/>
        <v>0</v>
      </c>
      <c r="V345" s="105">
        <f t="shared" si="208"/>
        <v>8381.0413701730977</v>
      </c>
      <c r="W345" s="110">
        <f t="shared" si="208"/>
        <v>4.9085634113546127E-2</v>
      </c>
      <c r="X345" s="115">
        <f t="shared" si="208"/>
        <v>3998923.2803657376</v>
      </c>
      <c r="Y345" s="115">
        <f t="shared" si="208"/>
        <v>220781.30714634148</v>
      </c>
      <c r="Z345" s="115">
        <f t="shared" si="208"/>
        <v>4219704.5875120787</v>
      </c>
      <c r="AA345" s="99"/>
      <c r="AB345" s="120">
        <f>SUM(AB346:AB365)</f>
        <v>18322.5</v>
      </c>
      <c r="AC345" s="99"/>
      <c r="AD345" s="99"/>
      <c r="AE345" s="99"/>
      <c r="AF345" s="124"/>
      <c r="AG345" s="99"/>
      <c r="AH345" s="99"/>
      <c r="AI345" s="115">
        <f>SUM(AI346:AI365)</f>
        <v>11449977.644048611</v>
      </c>
      <c r="AJ345" s="99"/>
      <c r="AK345" s="120">
        <f>SUM(AK346:AK365)</f>
        <v>687</v>
      </c>
      <c r="AL345" s="115">
        <f>SUM(AL346:AL365)</f>
        <v>4417560.5177431349</v>
      </c>
      <c r="AM345" s="99"/>
      <c r="AN345" s="115">
        <f>SUM(AN346:AN365)</f>
        <v>1220.625</v>
      </c>
      <c r="AO345" s="115">
        <f>SUM(AO346:AO365)</f>
        <v>726103.92887317715</v>
      </c>
      <c r="AP345" s="99"/>
      <c r="AQ345" s="115"/>
      <c r="AR345" s="115"/>
      <c r="AS345" s="115">
        <f>SUM(AS346:AS365)</f>
        <v>842792.1866265469</v>
      </c>
      <c r="AT345" s="98"/>
      <c r="AU345" s="115"/>
      <c r="AV345" s="115"/>
      <c r="AW345" s="115">
        <f>SUM(AW346:AW365)</f>
        <v>842792.1866265469</v>
      </c>
      <c r="AX345" s="98"/>
      <c r="AY345" s="115"/>
      <c r="AZ345" s="115"/>
      <c r="BA345" s="115">
        <f>SUM(BA346:BA365)</f>
        <v>842792.1866265469</v>
      </c>
      <c r="BB345" s="40"/>
    </row>
    <row r="346" spans="1:54" x14ac:dyDescent="0.25">
      <c r="A346" s="40"/>
      <c r="B346" s="2" t="s">
        <v>381</v>
      </c>
      <c r="C346" s="2" t="s">
        <v>34</v>
      </c>
      <c r="D346" s="41" t="s">
        <v>75</v>
      </c>
      <c r="F346" s="104">
        <v>0</v>
      </c>
      <c r="G346" s="109">
        <f t="shared" ref="G346:G365" si="209">F346/$F$11</f>
        <v>0</v>
      </c>
      <c r="H346" s="114">
        <f>'DADOS BASE PROPOSTA'!$I$23*G346</f>
        <v>0</v>
      </c>
      <c r="I346" s="114">
        <f>IF(D346="P",IF(H346&lt;'DADOS BASE PROPOSTA'!$I$32,IF('DADOS BASE PROPOSTA'!$I$32-H346&gt;'DADOS BASE PROPOSTA'!$I$33,'DADOS BASE PROPOSTA'!$I$33,'DADOS BASE PROPOSTA'!$I$32-H346),0),0)</f>
        <v>0</v>
      </c>
      <c r="J346" s="114">
        <f t="shared" ref="J346:J365" si="210">H346+I346</f>
        <v>0</v>
      </c>
      <c r="L346" s="104"/>
      <c r="M346" s="114">
        <f>IF(D346="E",'DADOS BASE PROPOSTA'!$I$42,IF(D346="EA",'DADOS BASE PROPOSTA'!$I$43,IF(D346="EC",'DADOS BASE PROPOSTA'!$I$45,IF(D346="ECA",'DADOS BASE PROPOSTA'!$I$44,0))))</f>
        <v>0</v>
      </c>
      <c r="N346" s="114">
        <f>IF(OR(D346="E",D346="EA",D346="EC",D346="ECA"),L346*'DADOS BASE PROPOSTA'!$I$47,0)</f>
        <v>0</v>
      </c>
      <c r="O346" s="114">
        <f t="shared" ref="O346:O365" si="211">M346+N346</f>
        <v>0</v>
      </c>
      <c r="Q346" s="68">
        <v>19</v>
      </c>
      <c r="R346" s="114">
        <f>IF(D346="R",('DADOS BASE PROPOSTA'!$I$53+('DADOS BASE PROPOSTA'!$I$54*Q346)),0)</f>
        <v>7537965.2064808542</v>
      </c>
      <c r="T346" s="104"/>
      <c r="U346" s="104"/>
      <c r="V346" s="104"/>
      <c r="W346" s="109"/>
      <c r="X346" s="114"/>
      <c r="Y346" s="114">
        <f>'DADOS BASE PROPOSTA'!$I$77/41</f>
        <v>220781.30714634148</v>
      </c>
      <c r="Z346" s="114">
        <f t="shared" ref="Z346:Z365" si="212">X346+Y346</f>
        <v>220781.30714634148</v>
      </c>
      <c r="AB346" s="119"/>
      <c r="AF346" s="123"/>
      <c r="AI346" s="114"/>
      <c r="AK346" s="119"/>
      <c r="AL346" s="114"/>
      <c r="AN346" s="114"/>
      <c r="AO346" s="114"/>
      <c r="AQ346" s="114">
        <f>'DADOS BASE PROPOSTA'!$I$85/41</f>
        <v>368759.61378749995</v>
      </c>
      <c r="AR346" s="114">
        <f>'DADOS BASE PROPOSTA'!$I$86*(Q346/$Q$11)</f>
        <v>474032.57283904694</v>
      </c>
      <c r="AS346" s="114">
        <f>AQ346+AR346</f>
        <v>842792.1866265469</v>
      </c>
      <c r="AU346" s="114">
        <f>'DADOS BASE PROPOSTA'!$I$89/41</f>
        <v>368759.61378749995</v>
      </c>
      <c r="AV346" s="114">
        <f>'DADOS BASE PROPOSTA'!$I$90*(Q346/$Q$11)</f>
        <v>474032.57283904694</v>
      </c>
      <c r="AW346" s="114">
        <f>AU346+AV346</f>
        <v>842792.1866265469</v>
      </c>
      <c r="AY346" s="114">
        <f>'DADOS BASE PROPOSTA'!$I$93/41</f>
        <v>368759.61378749995</v>
      </c>
      <c r="AZ346" s="114">
        <f>'DADOS BASE PROPOSTA'!$I$94*(Q346/$Q$11)</f>
        <v>474032.57283904694</v>
      </c>
      <c r="BA346" s="114">
        <f>AY346+AZ346</f>
        <v>842792.1866265469</v>
      </c>
      <c r="BB346" s="40"/>
    </row>
    <row r="347" spans="1:54" x14ac:dyDescent="0.25">
      <c r="A347" s="40"/>
      <c r="B347" s="2" t="s">
        <v>381</v>
      </c>
      <c r="C347" s="2" t="s">
        <v>383</v>
      </c>
      <c r="D347" s="41" t="s">
        <v>83</v>
      </c>
      <c r="F347" s="104">
        <v>0</v>
      </c>
      <c r="G347" s="109">
        <f t="shared" si="209"/>
        <v>0</v>
      </c>
      <c r="H347" s="114">
        <f>'DADOS BASE PROPOSTA'!$I$23*G347</f>
        <v>0</v>
      </c>
      <c r="I347" s="114">
        <f>IF(D347="P",IF(H347&lt;'DADOS BASE PROPOSTA'!$I$32,IF('DADOS BASE PROPOSTA'!$I$32-H347&gt;'DADOS BASE PROPOSTA'!$I$33,'DADOS BASE PROPOSTA'!$I$33,'DADOS BASE PROPOSTA'!$I$32-H347),0),0)</f>
        <v>0</v>
      </c>
      <c r="J347" s="114">
        <f t="shared" si="210"/>
        <v>0</v>
      </c>
      <c r="L347" s="104">
        <v>940.50298776823934</v>
      </c>
      <c r="M347" s="114">
        <f>IF(D347="E",'DADOS BASE PROPOSTA'!$I$42,IF(D347="EA",'DADOS BASE PROPOSTA'!$I$43,IF(D347="EC",'DADOS BASE PROPOSTA'!$I$45,IF(D347="ECA",'DADOS BASE PROPOSTA'!$I$44,0))))</f>
        <v>2087467.4094275283</v>
      </c>
      <c r="N347" s="114">
        <f>IF(OR(D347="E",D347="EA",D347="EC",D347="ECA",D347="ECR"),L347*'DADOS BASE PROPOSTA'!$I$47,0)</f>
        <v>652921.54007697478</v>
      </c>
      <c r="O347" s="114">
        <f t="shared" si="211"/>
        <v>2740388.949504503</v>
      </c>
      <c r="R347" s="114"/>
      <c r="T347" s="104">
        <v>207.33196721311481</v>
      </c>
      <c r="U347" s="104"/>
      <c r="V347" s="104">
        <f t="shared" ref="V347:V365" si="213">T347+U347*3.2</f>
        <v>207.33196721311481</v>
      </c>
      <c r="W347" s="109">
        <f t="shared" ref="W347:W365" si="214">V347/$V$11</f>
        <v>1.2142907585307029E-3</v>
      </c>
      <c r="X347" s="114">
        <f>'DADOS BASE PROPOSTA'!$I$78*W347</f>
        <v>98926.206641004377</v>
      </c>
      <c r="Y347" s="114"/>
      <c r="Z347" s="114">
        <f t="shared" si="212"/>
        <v>98926.206641004377</v>
      </c>
      <c r="AB347" s="119">
        <v>554</v>
      </c>
      <c r="AD347" s="42">
        <v>0.71399999999999997</v>
      </c>
      <c r="AE347" s="42">
        <f t="shared" ref="AE347:AE365" si="215">AB347*AD347</f>
        <v>395.55599999999998</v>
      </c>
      <c r="AF347" s="123">
        <f t="shared" ref="AF347:AF365" si="216">(AD347-$AE$12)*$AF$12</f>
        <v>-2.3052186511630129E-2</v>
      </c>
      <c r="AH347" s="42">
        <f t="shared" ref="AH347:AH365" si="217">$AH$11-(AF347*$AH$11)</f>
        <v>651.01868969786256</v>
      </c>
      <c r="AI347" s="114">
        <f t="shared" ref="AI347:AI365" si="218">AB347*AH347</f>
        <v>360664.35409261583</v>
      </c>
      <c r="AK347" s="119">
        <v>0</v>
      </c>
      <c r="AL347" s="114">
        <f>IF($AK$11&gt;0,(AK347/$AK$11)*'DADOS BASE PROPOSTA'!$I$67,0)</f>
        <v>0</v>
      </c>
      <c r="AN347" s="114">
        <v>35.875</v>
      </c>
      <c r="AO347" s="114">
        <f>(AN347/$AN$11)*'DADOS BASE PROPOSTA'!$I$69</f>
        <v>21340.688948960764</v>
      </c>
      <c r="AQ347" s="114"/>
      <c r="AR347" s="114"/>
      <c r="AS347" s="114"/>
      <c r="AU347" s="114"/>
      <c r="AV347" s="114"/>
      <c r="AW347" s="114"/>
      <c r="AY347" s="114"/>
      <c r="AZ347" s="114"/>
      <c r="BA347" s="114"/>
      <c r="BB347" s="40"/>
    </row>
    <row r="348" spans="1:54" x14ac:dyDescent="0.25">
      <c r="A348" s="40"/>
      <c r="B348" s="2" t="s">
        <v>381</v>
      </c>
      <c r="C348" s="2" t="s">
        <v>384</v>
      </c>
      <c r="D348" s="41" t="s">
        <v>77</v>
      </c>
      <c r="F348" s="104">
        <v>0</v>
      </c>
      <c r="G348" s="109">
        <f t="shared" si="209"/>
        <v>0</v>
      </c>
      <c r="H348" s="114">
        <f>'DADOS BASE PROPOSTA'!$I$23*G348</f>
        <v>0</v>
      </c>
      <c r="I348" s="114">
        <f>IF(D348="P",IF(H348&lt;'DADOS BASE PROPOSTA'!$I$32,IF('DADOS BASE PROPOSTA'!$I$32-H348&gt;'DADOS BASE PROPOSTA'!$I$33,'DADOS BASE PROPOSTA'!$I$33,'DADOS BASE PROPOSTA'!$I$32-H348),0),0)</f>
        <v>0</v>
      </c>
      <c r="J348" s="114">
        <f t="shared" si="210"/>
        <v>0</v>
      </c>
      <c r="L348" s="104">
        <v>490.1298558528872</v>
      </c>
      <c r="M348" s="114">
        <f>IF(D348="E",'DADOS BASE PROPOSTA'!$I$42,IF(D348="EA",'DADOS BASE PROPOSTA'!$I$43,IF(D348="EC",'DADOS BASE PROPOSTA'!$I$45,IF(D348="ECA",'DADOS BASE PROPOSTA'!$I$44,0))))</f>
        <v>1034548.8434370452</v>
      </c>
      <c r="N348" s="114">
        <f>IF(OR(D348="E",D348="EA",D348="EC",D348="ECA",D348="ECR"),L348*'DADOS BASE PROPOSTA'!$I$47,0)</f>
        <v>340260.84391348244</v>
      </c>
      <c r="O348" s="114">
        <f t="shared" si="211"/>
        <v>1374809.6873505276</v>
      </c>
      <c r="R348" s="114"/>
      <c r="T348" s="104">
        <v>0</v>
      </c>
      <c r="U348" s="104"/>
      <c r="V348" s="104">
        <f t="shared" si="213"/>
        <v>0</v>
      </c>
      <c r="W348" s="109">
        <f t="shared" si="214"/>
        <v>0</v>
      </c>
      <c r="X348" s="114">
        <f>'DADOS BASE PROPOSTA'!$I$78*W348</f>
        <v>0</v>
      </c>
      <c r="Y348" s="114"/>
      <c r="Z348" s="114">
        <f t="shared" si="212"/>
        <v>0</v>
      </c>
      <c r="AB348" s="119">
        <v>343</v>
      </c>
      <c r="AD348" s="42">
        <v>0.71799999999999997</v>
      </c>
      <c r="AE348" s="42">
        <f t="shared" si="215"/>
        <v>246.274</v>
      </c>
      <c r="AF348" s="123">
        <f t="shared" si="216"/>
        <v>-1.6052186511630123E-2</v>
      </c>
      <c r="AH348" s="42">
        <f t="shared" si="217"/>
        <v>646.56424359240657</v>
      </c>
      <c r="AI348" s="114">
        <f t="shared" si="218"/>
        <v>221771.53555219545</v>
      </c>
      <c r="AK348" s="119">
        <v>0</v>
      </c>
      <c r="AL348" s="114">
        <f>IF($AK$11&gt;0,(AK348/$AK$11)*'DADOS BASE PROPOSTA'!$I$67,0)</f>
        <v>0</v>
      </c>
      <c r="AN348" s="114">
        <v>0</v>
      </c>
      <c r="AO348" s="114">
        <f>(AN348/$AN$11)*'DADOS BASE PROPOSTA'!$I$69</f>
        <v>0</v>
      </c>
      <c r="AQ348" s="114"/>
      <c r="AR348" s="114"/>
      <c r="AS348" s="114"/>
      <c r="AU348" s="114"/>
      <c r="AV348" s="114"/>
      <c r="AW348" s="114"/>
      <c r="AY348" s="114"/>
      <c r="AZ348" s="114"/>
      <c r="BA348" s="114"/>
      <c r="BB348" s="40"/>
    </row>
    <row r="349" spans="1:54" x14ac:dyDescent="0.25">
      <c r="A349" s="40"/>
      <c r="B349" s="2" t="s">
        <v>381</v>
      </c>
      <c r="C349" s="2" t="s">
        <v>385</v>
      </c>
      <c r="D349" s="41" t="s">
        <v>77</v>
      </c>
      <c r="F349" s="104">
        <v>0</v>
      </c>
      <c r="G349" s="109">
        <f t="shared" si="209"/>
        <v>0</v>
      </c>
      <c r="H349" s="114">
        <f>'DADOS BASE PROPOSTA'!$I$23*G349</f>
        <v>0</v>
      </c>
      <c r="I349" s="114">
        <f>IF(D349="P",IF(H349&lt;'DADOS BASE PROPOSTA'!$I$32,IF('DADOS BASE PROPOSTA'!$I$32-H349&gt;'DADOS BASE PROPOSTA'!$I$33,'DADOS BASE PROPOSTA'!$I$33,'DADOS BASE PROPOSTA'!$I$32-H349),0),0)</f>
        <v>0</v>
      </c>
      <c r="J349" s="114">
        <f t="shared" si="210"/>
        <v>0</v>
      </c>
      <c r="L349" s="104">
        <v>745.86460569883388</v>
      </c>
      <c r="M349" s="114">
        <f>IF(D349="E",'DADOS BASE PROPOSTA'!$I$42,IF(D349="EA",'DADOS BASE PROPOSTA'!$I$43,IF(D349="EC",'DADOS BASE PROPOSTA'!$I$45,IF(D349="ECA",'DADOS BASE PROPOSTA'!$I$44,0))))</f>
        <v>1034548.8434370452</v>
      </c>
      <c r="N349" s="114">
        <f>IF(OR(D349="E",D349="EA",D349="EC",D349="ECA",D349="ECR"),L349*'DADOS BASE PROPOSTA'!$I$47,0)</f>
        <v>517798.5326738733</v>
      </c>
      <c r="O349" s="114">
        <f t="shared" si="211"/>
        <v>1552347.3761109186</v>
      </c>
      <c r="R349" s="114"/>
      <c r="T349" s="104">
        <v>0</v>
      </c>
      <c r="U349" s="104"/>
      <c r="V349" s="104">
        <f t="shared" si="213"/>
        <v>0</v>
      </c>
      <c r="W349" s="109">
        <f t="shared" si="214"/>
        <v>0</v>
      </c>
      <c r="X349" s="114">
        <f>'DADOS BASE PROPOSTA'!$I$78*W349</f>
        <v>0</v>
      </c>
      <c r="Y349" s="114"/>
      <c r="Z349" s="114">
        <f t="shared" si="212"/>
        <v>0</v>
      </c>
      <c r="AB349" s="119">
        <v>154</v>
      </c>
      <c r="AD349" s="42">
        <v>0.70299999999999996</v>
      </c>
      <c r="AE349" s="42">
        <f t="shared" si="215"/>
        <v>108.262</v>
      </c>
      <c r="AF349" s="123">
        <f t="shared" si="216"/>
        <v>-4.2302186511630147E-2</v>
      </c>
      <c r="AH349" s="42">
        <f t="shared" si="217"/>
        <v>663.26841648786672</v>
      </c>
      <c r="AI349" s="114">
        <f t="shared" si="218"/>
        <v>102143.33613913147</v>
      </c>
      <c r="AK349" s="119">
        <v>0</v>
      </c>
      <c r="AL349" s="114">
        <f>IF($AK$11&gt;0,(AK349/$AK$11)*'DADOS BASE PROPOSTA'!$I$67,0)</f>
        <v>0</v>
      </c>
      <c r="AN349" s="114">
        <v>0</v>
      </c>
      <c r="AO349" s="114">
        <f>(AN349/$AN$11)*'DADOS BASE PROPOSTA'!$I$69</f>
        <v>0</v>
      </c>
      <c r="AQ349" s="114"/>
      <c r="AR349" s="114"/>
      <c r="AS349" s="114"/>
      <c r="AU349" s="114"/>
      <c r="AV349" s="114"/>
      <c r="AW349" s="114"/>
      <c r="AY349" s="114"/>
      <c r="AZ349" s="114"/>
      <c r="BA349" s="114"/>
      <c r="BB349" s="40"/>
    </row>
    <row r="350" spans="1:54" x14ac:dyDescent="0.25">
      <c r="A350" s="40"/>
      <c r="B350" s="2" t="s">
        <v>381</v>
      </c>
      <c r="C350" s="2" t="s">
        <v>386</v>
      </c>
      <c r="D350" s="41" t="s">
        <v>77</v>
      </c>
      <c r="F350" s="104">
        <v>0</v>
      </c>
      <c r="G350" s="109">
        <f t="shared" si="209"/>
        <v>0</v>
      </c>
      <c r="H350" s="114">
        <f>'DADOS BASE PROPOSTA'!$I$23*G350</f>
        <v>0</v>
      </c>
      <c r="I350" s="114">
        <f>IF(D350="P",IF(H350&lt;'DADOS BASE PROPOSTA'!$I$32,IF('DADOS BASE PROPOSTA'!$I$32-H350&gt;'DADOS BASE PROPOSTA'!$I$33,'DADOS BASE PROPOSTA'!$I$33,'DADOS BASE PROPOSTA'!$I$32-H350),0),0)</f>
        <v>0</v>
      </c>
      <c r="J350" s="114">
        <f t="shared" si="210"/>
        <v>0</v>
      </c>
      <c r="L350" s="104">
        <v>441.99757641923702</v>
      </c>
      <c r="M350" s="114">
        <f>IF(D350="E",'DADOS BASE PROPOSTA'!$I$42,IF(D350="EA",'DADOS BASE PROPOSTA'!$I$43,IF(D350="EC",'DADOS BASE PROPOSTA'!$I$45,IF(D350="ECA",'DADOS BASE PROPOSTA'!$I$44,0))))</f>
        <v>1034548.8434370452</v>
      </c>
      <c r="N350" s="114">
        <f>IF(OR(D350="E",D350="EA",D350="EC",D350="ECA",D350="ECR"),L350*'DADOS BASE PROPOSTA'!$I$47,0)</f>
        <v>306846.16854939057</v>
      </c>
      <c r="O350" s="114">
        <f t="shared" si="211"/>
        <v>1341395.0119864359</v>
      </c>
      <c r="R350" s="114"/>
      <c r="T350" s="104">
        <v>0</v>
      </c>
      <c r="U350" s="104"/>
      <c r="V350" s="104">
        <f t="shared" si="213"/>
        <v>0</v>
      </c>
      <c r="W350" s="109">
        <f t="shared" si="214"/>
        <v>0</v>
      </c>
      <c r="X350" s="114">
        <f>'DADOS BASE PROPOSTA'!$I$78*W350</f>
        <v>0</v>
      </c>
      <c r="Y350" s="114"/>
      <c r="Z350" s="114">
        <f t="shared" si="212"/>
        <v>0</v>
      </c>
      <c r="AB350" s="119">
        <v>391</v>
      </c>
      <c r="AD350" s="42">
        <v>0.76800000000000002</v>
      </c>
      <c r="AE350" s="42">
        <f t="shared" si="215"/>
        <v>300.28800000000001</v>
      </c>
      <c r="AF350" s="123">
        <f t="shared" si="216"/>
        <v>7.1447813488369954E-2</v>
      </c>
      <c r="AH350" s="42">
        <f t="shared" si="217"/>
        <v>590.88366727420566</v>
      </c>
      <c r="AI350" s="114">
        <f t="shared" si="218"/>
        <v>231035.5139042144</v>
      </c>
      <c r="AK350" s="119">
        <v>0</v>
      </c>
      <c r="AL350" s="114">
        <f>IF($AK$11&gt;0,(AK350/$AK$11)*'DADOS BASE PROPOSTA'!$I$67,0)</f>
        <v>0</v>
      </c>
      <c r="AN350" s="114">
        <v>0</v>
      </c>
      <c r="AO350" s="114">
        <f>(AN350/$AN$11)*'DADOS BASE PROPOSTA'!$I$69</f>
        <v>0</v>
      </c>
      <c r="AQ350" s="114"/>
      <c r="AR350" s="114"/>
      <c r="AS350" s="114"/>
      <c r="AU350" s="114"/>
      <c r="AV350" s="114"/>
      <c r="AW350" s="114"/>
      <c r="AY350" s="114"/>
      <c r="AZ350" s="114"/>
      <c r="BA350" s="114"/>
      <c r="BB350" s="40"/>
    </row>
    <row r="351" spans="1:54" x14ac:dyDescent="0.25">
      <c r="A351" s="40"/>
      <c r="B351" s="2" t="s">
        <v>381</v>
      </c>
      <c r="C351" s="2" t="s">
        <v>387</v>
      </c>
      <c r="D351" s="41" t="s">
        <v>77</v>
      </c>
      <c r="F351" s="104">
        <v>0</v>
      </c>
      <c r="G351" s="109">
        <f t="shared" si="209"/>
        <v>0</v>
      </c>
      <c r="H351" s="114">
        <f>'DADOS BASE PROPOSTA'!$I$23*G351</f>
        <v>0</v>
      </c>
      <c r="I351" s="114">
        <f>IF(D351="P",IF(H351&lt;'DADOS BASE PROPOSTA'!$I$32,IF('DADOS BASE PROPOSTA'!$I$32-H351&gt;'DADOS BASE PROPOSTA'!$I$33,'DADOS BASE PROPOSTA'!$I$33,'DADOS BASE PROPOSTA'!$I$32-H351),0),0)</f>
        <v>0</v>
      </c>
      <c r="J351" s="114">
        <f t="shared" si="210"/>
        <v>0</v>
      </c>
      <c r="L351" s="104">
        <v>587.2834225962697</v>
      </c>
      <c r="M351" s="114">
        <f>IF(D351="E",'DADOS BASE PROPOSTA'!$I$42,IF(D351="EA",'DADOS BASE PROPOSTA'!$I$43,IF(D351="EC",'DADOS BASE PROPOSTA'!$I$45,IF(D351="ECA",'DADOS BASE PROPOSTA'!$I$44,0))))</f>
        <v>1034548.8434370452</v>
      </c>
      <c r="N351" s="114">
        <f>IF(OR(D351="E",D351="EA",D351="EC",D351="ECA",D351="ECR"),L351*'DADOS BASE PROPOSTA'!$I$47,0)</f>
        <v>407707.3669411072</v>
      </c>
      <c r="O351" s="114">
        <f t="shared" si="211"/>
        <v>1442256.2103781523</v>
      </c>
      <c r="R351" s="114"/>
      <c r="T351" s="104">
        <v>0</v>
      </c>
      <c r="U351" s="104"/>
      <c r="V351" s="104">
        <f t="shared" si="213"/>
        <v>0</v>
      </c>
      <c r="W351" s="109">
        <f t="shared" si="214"/>
        <v>0</v>
      </c>
      <c r="X351" s="114">
        <f>'DADOS BASE PROPOSTA'!$I$78*W351</f>
        <v>0</v>
      </c>
      <c r="Y351" s="114"/>
      <c r="Z351" s="114">
        <f t="shared" si="212"/>
        <v>0</v>
      </c>
      <c r="AB351" s="119">
        <v>324</v>
      </c>
      <c r="AD351" s="42">
        <v>0.754</v>
      </c>
      <c r="AE351" s="42">
        <f t="shared" si="215"/>
        <v>244.29599999999999</v>
      </c>
      <c r="AF351" s="123">
        <f t="shared" si="216"/>
        <v>4.6947813488369933E-2</v>
      </c>
      <c r="AH351" s="42">
        <f t="shared" si="217"/>
        <v>606.4742286433019</v>
      </c>
      <c r="AI351" s="114">
        <f t="shared" si="218"/>
        <v>196497.65008042983</v>
      </c>
      <c r="AK351" s="119">
        <v>0</v>
      </c>
      <c r="AL351" s="114">
        <f>IF($AK$11&gt;0,(AK351/$AK$11)*'DADOS BASE PROPOSTA'!$I$67,0)</f>
        <v>0</v>
      </c>
      <c r="AN351" s="114">
        <v>0</v>
      </c>
      <c r="AO351" s="114">
        <f>(AN351/$AN$11)*'DADOS BASE PROPOSTA'!$I$69</f>
        <v>0</v>
      </c>
      <c r="AQ351" s="114"/>
      <c r="AR351" s="114"/>
      <c r="AS351" s="114"/>
      <c r="AU351" s="114"/>
      <c r="AV351" s="114"/>
      <c r="AW351" s="114"/>
      <c r="AY351" s="114"/>
      <c r="AZ351" s="114"/>
      <c r="BA351" s="114"/>
      <c r="BB351" s="40"/>
    </row>
    <row r="352" spans="1:54" x14ac:dyDescent="0.25">
      <c r="A352" s="40"/>
      <c r="B352" s="2" t="s">
        <v>381</v>
      </c>
      <c r="C352" s="2" t="s">
        <v>388</v>
      </c>
      <c r="D352" s="41" t="s">
        <v>77</v>
      </c>
      <c r="F352" s="104">
        <v>0</v>
      </c>
      <c r="G352" s="109">
        <f t="shared" si="209"/>
        <v>0</v>
      </c>
      <c r="H352" s="114">
        <f>'DADOS BASE PROPOSTA'!$I$23*G352</f>
        <v>0</v>
      </c>
      <c r="I352" s="114">
        <f>IF(D352="P",IF(H352&lt;'DADOS BASE PROPOSTA'!$I$32,IF('DADOS BASE PROPOSTA'!$I$32-H352&gt;'DADOS BASE PROPOSTA'!$I$33,'DADOS BASE PROPOSTA'!$I$33,'DADOS BASE PROPOSTA'!$I$32-H352),0),0)</f>
        <v>0</v>
      </c>
      <c r="J352" s="114">
        <f t="shared" si="210"/>
        <v>0</v>
      </c>
      <c r="L352" s="104">
        <v>875.47768504679357</v>
      </c>
      <c r="M352" s="114">
        <f>IF(D352="E",'DADOS BASE PROPOSTA'!$I$42,IF(D352="EA",'DADOS BASE PROPOSTA'!$I$43,IF(D352="EC",'DADOS BASE PROPOSTA'!$I$45,IF(D352="ECA",'DADOS BASE PROPOSTA'!$I$44,0))))</f>
        <v>1034548.8434370452</v>
      </c>
      <c r="N352" s="114">
        <f>IF(OR(D352="E",D352="EA",D352="EC",D352="ECA",D352="ECR"),L352*'DADOS BASE PROPOSTA'!$I$47,0)</f>
        <v>607779.29029252217</v>
      </c>
      <c r="O352" s="114">
        <f t="shared" si="211"/>
        <v>1642328.1337295673</v>
      </c>
      <c r="R352" s="114"/>
      <c r="T352" s="104">
        <v>88.033811475409834</v>
      </c>
      <c r="U352" s="104"/>
      <c r="V352" s="104">
        <f t="shared" si="213"/>
        <v>88.033811475409834</v>
      </c>
      <c r="W352" s="109">
        <f t="shared" si="214"/>
        <v>5.1559171096343323E-4</v>
      </c>
      <c r="X352" s="114">
        <f>'DADOS BASE PROPOSTA'!$I$78*W352</f>
        <v>42004.3813912201</v>
      </c>
      <c r="Y352" s="114"/>
      <c r="Z352" s="114">
        <f t="shared" si="212"/>
        <v>42004.3813912201</v>
      </c>
      <c r="AB352" s="119">
        <v>411.5</v>
      </c>
      <c r="AD352" s="42">
        <v>0.72899999999999998</v>
      </c>
      <c r="AE352" s="42">
        <f t="shared" si="215"/>
        <v>299.98349999999999</v>
      </c>
      <c r="AF352" s="123">
        <f t="shared" si="216"/>
        <v>3.1978134883698939E-3</v>
      </c>
      <c r="AH352" s="42">
        <f t="shared" si="217"/>
        <v>634.3145168024023</v>
      </c>
      <c r="AI352" s="114">
        <f t="shared" si="218"/>
        <v>261020.42366418854</v>
      </c>
      <c r="AK352" s="119">
        <v>0</v>
      </c>
      <c r="AL352" s="114">
        <f>IF($AK$11&gt;0,(AK352/$AK$11)*'DADOS BASE PROPOSTA'!$I$67,0)</f>
        <v>0</v>
      </c>
      <c r="AN352" s="114">
        <v>15.75</v>
      </c>
      <c r="AO352" s="114">
        <f>(AN352/$AN$11)*'DADOS BASE PROPOSTA'!$I$69</f>
        <v>9369.0829532022854</v>
      </c>
      <c r="AQ352" s="114"/>
      <c r="AR352" s="114"/>
      <c r="AS352" s="114"/>
      <c r="AU352" s="114"/>
      <c r="AV352" s="114"/>
      <c r="AW352" s="114"/>
      <c r="AY352" s="114"/>
      <c r="AZ352" s="114"/>
      <c r="BA352" s="114"/>
      <c r="BB352" s="40"/>
    </row>
    <row r="353" spans="1:54" x14ac:dyDescent="0.25">
      <c r="A353" s="40"/>
      <c r="B353" s="2" t="s">
        <v>381</v>
      </c>
      <c r="C353" s="2" t="s">
        <v>389</v>
      </c>
      <c r="D353" s="41" t="s">
        <v>79</v>
      </c>
      <c r="F353" s="104">
        <v>1762.922002725827</v>
      </c>
      <c r="G353" s="109">
        <f t="shared" si="209"/>
        <v>1.4266865898211151E-3</v>
      </c>
      <c r="H353" s="114">
        <f>'DADOS BASE PROPOSTA'!$I$23*G353</f>
        <v>3470589.2100916621</v>
      </c>
      <c r="I353" s="114">
        <f>IF(D353="P",IF(H353&lt;'DADOS BASE PROPOSTA'!$I$32,IF('DADOS BASE PROPOSTA'!$I$32-H353&gt;'DADOS BASE PROPOSTA'!$I$33,'DADOS BASE PROPOSTA'!$I$33,'DADOS BASE PROPOSTA'!$I$32-H353),0),0)</f>
        <v>0</v>
      </c>
      <c r="J353" s="114">
        <f t="shared" si="210"/>
        <v>3470589.2100916621</v>
      </c>
      <c r="L353" s="104">
        <v>0</v>
      </c>
      <c r="M353" s="114">
        <f>IF(D353="E",'DADOS BASE PROPOSTA'!$I$42,IF(D353="EA",'DADOS BASE PROPOSTA'!$I$43,IF(D353="EC",'DADOS BASE PROPOSTA'!$I$45,IF(D353="ECA",'DADOS BASE PROPOSTA'!$I$44,0))))</f>
        <v>0</v>
      </c>
      <c r="N353" s="114">
        <f>IF(OR(D353="E",D353="EA",D353="EC",D353="ECA",D353="ECR"),L353*'DADOS BASE PROPOSTA'!$I$47,0)</f>
        <v>0</v>
      </c>
      <c r="O353" s="114">
        <f t="shared" si="211"/>
        <v>0</v>
      </c>
      <c r="R353" s="114"/>
      <c r="T353" s="104">
        <v>366.74671761944438</v>
      </c>
      <c r="U353" s="104"/>
      <c r="V353" s="104">
        <f t="shared" si="213"/>
        <v>366.74671761944438</v>
      </c>
      <c r="W353" s="109">
        <f t="shared" si="214"/>
        <v>2.147942528655035E-3</v>
      </c>
      <c r="X353" s="114">
        <f>'DADOS BASE PROPOSTA'!$I$78*W353</f>
        <v>174989.2313269687</v>
      </c>
      <c r="Y353" s="114"/>
      <c r="Z353" s="114">
        <f t="shared" si="212"/>
        <v>174989.2313269687</v>
      </c>
      <c r="AB353" s="119">
        <v>890.5</v>
      </c>
      <c r="AD353" s="42">
        <v>0.748</v>
      </c>
      <c r="AE353" s="42">
        <f t="shared" si="215"/>
        <v>666.09400000000005</v>
      </c>
      <c r="AF353" s="123">
        <f t="shared" si="216"/>
        <v>3.6447813488369923E-2</v>
      </c>
      <c r="AH353" s="42">
        <f t="shared" si="217"/>
        <v>613.15589780148605</v>
      </c>
      <c r="AI353" s="114">
        <f t="shared" si="218"/>
        <v>546015.32699222327</v>
      </c>
      <c r="AK353" s="119">
        <v>0</v>
      </c>
      <c r="AL353" s="114">
        <f>IF($AK$11&gt;0,(AK353/$AK$11)*'DADOS BASE PROPOSTA'!$I$67,0)</f>
        <v>0</v>
      </c>
      <c r="AN353" s="114">
        <v>70.125</v>
      </c>
      <c r="AO353" s="114">
        <f>(AN353/$AN$11)*'DADOS BASE PROPOSTA'!$I$69</f>
        <v>41714.726482114944</v>
      </c>
      <c r="AQ353" s="114"/>
      <c r="AR353" s="114"/>
      <c r="AS353" s="114"/>
      <c r="AU353" s="114"/>
      <c r="AV353" s="114"/>
      <c r="AW353" s="114"/>
      <c r="AY353" s="114"/>
      <c r="AZ353" s="114"/>
      <c r="BA353" s="114"/>
      <c r="BB353" s="40"/>
    </row>
    <row r="354" spans="1:54" x14ac:dyDescent="0.25">
      <c r="A354" s="40"/>
      <c r="B354" s="2" t="s">
        <v>381</v>
      </c>
      <c r="C354" s="2" t="s">
        <v>390</v>
      </c>
      <c r="D354" s="41" t="s">
        <v>79</v>
      </c>
      <c r="F354" s="104">
        <v>2911.8251287224348</v>
      </c>
      <c r="G354" s="109">
        <f t="shared" si="209"/>
        <v>2.35646378945247E-3</v>
      </c>
      <c r="H354" s="114">
        <f>'DADOS BASE PROPOSTA'!$I$23*G354</f>
        <v>5732385.6970372796</v>
      </c>
      <c r="I354" s="114">
        <f>IF(D354="P",IF(H354&lt;'DADOS BASE PROPOSTA'!$I$32,IF('DADOS BASE PROPOSTA'!$I$32-H354&gt;'DADOS BASE PROPOSTA'!$I$33,'DADOS BASE PROPOSTA'!$I$33,'DADOS BASE PROPOSTA'!$I$32-H354),0),0)</f>
        <v>0</v>
      </c>
      <c r="J354" s="114">
        <f t="shared" si="210"/>
        <v>5732385.6970372796</v>
      </c>
      <c r="L354" s="104">
        <v>0</v>
      </c>
      <c r="M354" s="114">
        <f>IF(D354="E",'DADOS BASE PROPOSTA'!$I$42,IF(D354="EA",'DADOS BASE PROPOSTA'!$I$43,IF(D354="EC",'DADOS BASE PROPOSTA'!$I$45,IF(D354="ECA",'DADOS BASE PROPOSTA'!$I$44,0))))</f>
        <v>0</v>
      </c>
      <c r="N354" s="114">
        <f>IF(OR(D354="E",D354="EA",D354="EC",D354="ECA",D354="ECR"),L354*'DADOS BASE PROPOSTA'!$I$47,0)</f>
        <v>0</v>
      </c>
      <c r="O354" s="114">
        <f t="shared" si="211"/>
        <v>0</v>
      </c>
      <c r="R354" s="114"/>
      <c r="T354" s="104">
        <v>2174.5640871364899</v>
      </c>
      <c r="U354" s="104"/>
      <c r="V354" s="104">
        <f t="shared" si="213"/>
        <v>2174.5640871364899</v>
      </c>
      <c r="W354" s="109">
        <f t="shared" si="214"/>
        <v>1.2735870451315358E-2</v>
      </c>
      <c r="X354" s="114">
        <f>'DADOS BASE PROPOSTA'!$I$78*W354</f>
        <v>1037569.7444526243</v>
      </c>
      <c r="Y354" s="114"/>
      <c r="Z354" s="114">
        <f t="shared" si="212"/>
        <v>1037569.7444526243</v>
      </c>
      <c r="AB354" s="119">
        <v>1594</v>
      </c>
      <c r="AD354" s="42">
        <v>0.78500000000000003</v>
      </c>
      <c r="AE354" s="42">
        <f t="shared" si="215"/>
        <v>1251.29</v>
      </c>
      <c r="AF354" s="123">
        <f t="shared" si="216"/>
        <v>0.10119781348836998</v>
      </c>
      <c r="AH354" s="42">
        <f t="shared" si="217"/>
        <v>571.95227132601747</v>
      </c>
      <c r="AI354" s="114">
        <f t="shared" si="218"/>
        <v>911691.92049367179</v>
      </c>
      <c r="AK354" s="119">
        <v>0</v>
      </c>
      <c r="AL354" s="114">
        <f>IF($AK$11&gt;0,(AK354/$AK$11)*'DADOS BASE PROPOSTA'!$I$67,0)</f>
        <v>0</v>
      </c>
      <c r="AN354" s="114">
        <v>205.875</v>
      </c>
      <c r="AO354" s="114">
        <f>(AN354/$AN$11)*'DADOS BASE PROPOSTA'!$I$69</f>
        <v>122467.29860257274</v>
      </c>
      <c r="AQ354" s="114"/>
      <c r="AR354" s="114"/>
      <c r="AS354" s="114"/>
      <c r="AU354" s="114"/>
      <c r="AV354" s="114"/>
      <c r="AW354" s="114"/>
      <c r="AY354" s="114"/>
      <c r="AZ354" s="114"/>
      <c r="BA354" s="114"/>
      <c r="BB354" s="40"/>
    </row>
    <row r="355" spans="1:54" x14ac:dyDescent="0.25">
      <c r="A355" s="40"/>
      <c r="B355" s="2" t="s">
        <v>381</v>
      </c>
      <c r="C355" s="2" t="s">
        <v>391</v>
      </c>
      <c r="D355" s="41" t="s">
        <v>79</v>
      </c>
      <c r="F355" s="104">
        <v>3653.2507606068061</v>
      </c>
      <c r="G355" s="109">
        <f t="shared" si="209"/>
        <v>2.9564801286458878E-3</v>
      </c>
      <c r="H355" s="114">
        <f>'DADOS BASE PROPOSTA'!$I$23*G355</f>
        <v>7191998.6544594681</v>
      </c>
      <c r="I355" s="114">
        <f>IF(D355="P",IF(H355&lt;'DADOS BASE PROPOSTA'!$I$32,IF('DADOS BASE PROPOSTA'!$I$32-H355&gt;'DADOS BASE PROPOSTA'!$I$33,'DADOS BASE PROPOSTA'!$I$33,'DADOS BASE PROPOSTA'!$I$32-H355),0),0)</f>
        <v>0</v>
      </c>
      <c r="J355" s="114">
        <f t="shared" si="210"/>
        <v>7191998.6544594681</v>
      </c>
      <c r="L355" s="104">
        <v>0</v>
      </c>
      <c r="M355" s="114">
        <f>IF(D355="E",'DADOS BASE PROPOSTA'!$I$42,IF(D355="EA",'DADOS BASE PROPOSTA'!$I$43,IF(D355="EC",'DADOS BASE PROPOSTA'!$I$45,IF(D355="ECA",'DADOS BASE PROPOSTA'!$I$44,0))))</f>
        <v>0</v>
      </c>
      <c r="N355" s="114">
        <f>IF(OR(D355="E",D355="EA",D355="EC",D355="ECA",D355="ECR"),L355*'DADOS BASE PROPOSTA'!$I$47,0)</f>
        <v>0</v>
      </c>
      <c r="O355" s="114">
        <f t="shared" si="211"/>
        <v>0</v>
      </c>
      <c r="R355" s="114"/>
      <c r="T355" s="104">
        <v>282.81890368852459</v>
      </c>
      <c r="U355" s="104"/>
      <c r="V355" s="104">
        <f t="shared" si="213"/>
        <v>282.81890368852459</v>
      </c>
      <c r="W355" s="109">
        <f t="shared" si="214"/>
        <v>1.6563986041465437E-3</v>
      </c>
      <c r="X355" s="114">
        <f>'DADOS BASE PROPOSTA'!$I$78*W355</f>
        <v>134943.98227319543</v>
      </c>
      <c r="Y355" s="114"/>
      <c r="Z355" s="114">
        <f t="shared" si="212"/>
        <v>134943.98227319543</v>
      </c>
      <c r="AB355" s="119">
        <v>971.5</v>
      </c>
      <c r="AD355" s="42">
        <v>0.70799999999999996</v>
      </c>
      <c r="AE355" s="42">
        <f t="shared" si="215"/>
        <v>687.822</v>
      </c>
      <c r="AF355" s="123">
        <f t="shared" si="216"/>
        <v>-3.3552186511630139E-2</v>
      </c>
      <c r="AH355" s="42">
        <f t="shared" si="217"/>
        <v>657.70035885604671</v>
      </c>
      <c r="AI355" s="114">
        <f t="shared" si="218"/>
        <v>638955.89862864942</v>
      </c>
      <c r="AK355" s="119">
        <v>145</v>
      </c>
      <c r="AL355" s="114">
        <f>IF($AK$11&gt;0,(AK355/$AK$11)*'DADOS BASE PROPOSTA'!$I$67,0)</f>
        <v>932381.76866485365</v>
      </c>
      <c r="AN355" s="114">
        <v>46.5</v>
      </c>
      <c r="AO355" s="114">
        <f>(AN355/$AN$11)*'DADOS BASE PROPOSTA'!$I$69</f>
        <v>27661.102052311511</v>
      </c>
      <c r="AQ355" s="114"/>
      <c r="AR355" s="114"/>
      <c r="AS355" s="114"/>
      <c r="AU355" s="114"/>
      <c r="AV355" s="114"/>
      <c r="AW355" s="114"/>
      <c r="AY355" s="114"/>
      <c r="AZ355" s="114"/>
      <c r="BA355" s="114"/>
      <c r="BB355" s="40"/>
    </row>
    <row r="356" spans="1:54" x14ac:dyDescent="0.25">
      <c r="A356" s="40"/>
      <c r="B356" s="2" t="s">
        <v>381</v>
      </c>
      <c r="C356" s="2" t="s">
        <v>392</v>
      </c>
      <c r="D356" s="41" t="s">
        <v>79</v>
      </c>
      <c r="F356" s="104">
        <v>4886.7534752644269</v>
      </c>
      <c r="G356" s="109">
        <f t="shared" si="209"/>
        <v>3.9547215589467947E-3</v>
      </c>
      <c r="H356" s="114">
        <f>'DADOS BASE PROPOSTA'!$I$23*G356</f>
        <v>9620342.7363248412</v>
      </c>
      <c r="I356" s="114">
        <f>IF(D356="P",IF(H356&lt;'DADOS BASE PROPOSTA'!$I$32,IF('DADOS BASE PROPOSTA'!$I$32-H356&gt;'DADOS BASE PROPOSTA'!$I$33,'DADOS BASE PROPOSTA'!$I$33,'DADOS BASE PROPOSTA'!$I$32-H356),0),0)</f>
        <v>0</v>
      </c>
      <c r="J356" s="114">
        <f t="shared" si="210"/>
        <v>9620342.7363248412</v>
      </c>
      <c r="L356" s="104">
        <v>0</v>
      </c>
      <c r="M356" s="114">
        <f>IF(D356="E",'DADOS BASE PROPOSTA'!$I$42,IF(D356="EA",'DADOS BASE PROPOSTA'!$I$43,IF(D356="EC",'DADOS BASE PROPOSTA'!$I$45,IF(D356="ECA",'DADOS BASE PROPOSTA'!$I$44,0))))</f>
        <v>0</v>
      </c>
      <c r="N356" s="114">
        <f>IF(OR(D356="E",D356="EA",D356="EC",D356="ECA",D356="ECR"),L356*'DADOS BASE PROPOSTA'!$I$47,0)</f>
        <v>0</v>
      </c>
      <c r="O356" s="114">
        <f t="shared" si="211"/>
        <v>0</v>
      </c>
      <c r="R356" s="114"/>
      <c r="T356" s="104">
        <v>241.49475460299581</v>
      </c>
      <c r="U356" s="104"/>
      <c r="V356" s="104">
        <f t="shared" si="213"/>
        <v>241.49475460299581</v>
      </c>
      <c r="W356" s="109">
        <f t="shared" si="214"/>
        <v>1.4143735415708171E-3</v>
      </c>
      <c r="X356" s="114">
        <f>'DADOS BASE PROPOSTA'!$I$78*W356</f>
        <v>115226.61130214478</v>
      </c>
      <c r="Y356" s="114"/>
      <c r="Z356" s="114">
        <f t="shared" si="212"/>
        <v>115226.61130214478</v>
      </c>
      <c r="AB356" s="119">
        <v>1352</v>
      </c>
      <c r="AD356" s="42">
        <v>0.73399999999999999</v>
      </c>
      <c r="AE356" s="42">
        <f t="shared" si="215"/>
        <v>992.36799999999994</v>
      </c>
      <c r="AF356" s="123">
        <f t="shared" si="216"/>
        <v>1.1947813488369902E-2</v>
      </c>
      <c r="AH356" s="42">
        <f t="shared" si="217"/>
        <v>628.74645917058228</v>
      </c>
      <c r="AI356" s="114">
        <f t="shared" si="218"/>
        <v>850065.21279862721</v>
      </c>
      <c r="AK356" s="119">
        <v>65.5</v>
      </c>
      <c r="AL356" s="114">
        <f>IF($AK$11&gt;0,(AK356/$AK$11)*'DADOS BASE PROPOSTA'!$I$67,0)</f>
        <v>421179.35067274433</v>
      </c>
      <c r="AN356" s="114">
        <v>43.75</v>
      </c>
      <c r="AO356" s="114">
        <f>(AN356/$AN$11)*'DADOS BASE PROPOSTA'!$I$69</f>
        <v>26025.230425561909</v>
      </c>
      <c r="AQ356" s="114"/>
      <c r="AR356" s="114"/>
      <c r="AS356" s="114"/>
      <c r="AU356" s="114"/>
      <c r="AV356" s="114"/>
      <c r="AW356" s="114"/>
      <c r="AY356" s="114"/>
      <c r="AZ356" s="114"/>
      <c r="BA356" s="114"/>
      <c r="BB356" s="40"/>
    </row>
    <row r="357" spans="1:54" x14ac:dyDescent="0.25">
      <c r="A357" s="40"/>
      <c r="B357" s="2" t="s">
        <v>381</v>
      </c>
      <c r="C357" s="2" t="s">
        <v>393</v>
      </c>
      <c r="D357" s="41" t="s">
        <v>79</v>
      </c>
      <c r="F357" s="104">
        <v>4160.1009346625633</v>
      </c>
      <c r="G357" s="109">
        <f t="shared" si="209"/>
        <v>3.3666606954864883E-3</v>
      </c>
      <c r="H357" s="114">
        <f>'DADOS BASE PROPOSTA'!$I$23*G357</f>
        <v>8189812.9323975295</v>
      </c>
      <c r="I357" s="114">
        <f>IF(D357="P",IF(H357&lt;'DADOS BASE PROPOSTA'!$I$32,IF('DADOS BASE PROPOSTA'!$I$32-H357&gt;'DADOS BASE PROPOSTA'!$I$33,'DADOS BASE PROPOSTA'!$I$33,'DADOS BASE PROPOSTA'!$I$32-H357),0),0)</f>
        <v>0</v>
      </c>
      <c r="J357" s="114">
        <f t="shared" si="210"/>
        <v>8189812.9323975295</v>
      </c>
      <c r="L357" s="104">
        <v>0</v>
      </c>
      <c r="M357" s="114">
        <f>IF(D357="E",'DADOS BASE PROPOSTA'!$I$42,IF(D357="EA",'DADOS BASE PROPOSTA'!$I$43,IF(D357="EC",'DADOS BASE PROPOSTA'!$I$45,IF(D357="ECA",'DADOS BASE PROPOSTA'!$I$44,0))))</f>
        <v>0</v>
      </c>
      <c r="N357" s="114">
        <f>IF(OR(D357="E",D357="EA",D357="EC",D357="ECA",D357="ECR"),L357*'DADOS BASE PROPOSTA'!$I$47,0)</f>
        <v>0</v>
      </c>
      <c r="O357" s="114">
        <f t="shared" si="211"/>
        <v>0</v>
      </c>
      <c r="R357" s="114"/>
      <c r="T357" s="104">
        <v>299.48548094373871</v>
      </c>
      <c r="U357" s="104"/>
      <c r="V357" s="104">
        <f t="shared" si="213"/>
        <v>299.48548094373871</v>
      </c>
      <c r="W357" s="109">
        <f t="shared" si="214"/>
        <v>1.7540105209646673E-3</v>
      </c>
      <c r="X357" s="114">
        <f>'DADOS BASE PROPOSTA'!$I$78*W357</f>
        <v>142896.25942422842</v>
      </c>
      <c r="Y357" s="114"/>
      <c r="Z357" s="114">
        <f t="shared" si="212"/>
        <v>142896.25942422842</v>
      </c>
      <c r="AB357" s="119">
        <v>1238</v>
      </c>
      <c r="AD357" s="42">
        <v>0.66800000000000004</v>
      </c>
      <c r="AE357" s="42">
        <f t="shared" si="215"/>
        <v>826.98400000000004</v>
      </c>
      <c r="AF357" s="123">
        <f t="shared" si="216"/>
        <v>-0.10355218651163001</v>
      </c>
      <c r="AH357" s="42">
        <f t="shared" si="217"/>
        <v>702.24481991060725</v>
      </c>
      <c r="AI357" s="114">
        <f t="shared" si="218"/>
        <v>869379.08704933175</v>
      </c>
      <c r="AK357" s="119">
        <v>67.5</v>
      </c>
      <c r="AL357" s="114">
        <f>IF($AK$11&gt;0,(AK357/$AK$11)*'DADOS BASE PROPOSTA'!$I$67,0)</f>
        <v>434039.78886122507</v>
      </c>
      <c r="AN357" s="114">
        <v>38</v>
      </c>
      <c r="AO357" s="114">
        <f>(AN357/$AN$11)*'DADOS BASE PROPOSTA'!$I$69</f>
        <v>22604.771569630913</v>
      </c>
      <c r="AQ357" s="114"/>
      <c r="AR357" s="114"/>
      <c r="AS357" s="114"/>
      <c r="AU357" s="114"/>
      <c r="AV357" s="114"/>
      <c r="AW357" s="114"/>
      <c r="AY357" s="114"/>
      <c r="AZ357" s="114"/>
      <c r="BA357" s="114"/>
      <c r="BB357" s="40"/>
    </row>
    <row r="358" spans="1:54" x14ac:dyDescent="0.25">
      <c r="A358" s="40"/>
      <c r="B358" s="2" t="s">
        <v>381</v>
      </c>
      <c r="C358" s="2" t="s">
        <v>394</v>
      </c>
      <c r="D358" s="41" t="s">
        <v>79</v>
      </c>
      <c r="F358" s="104">
        <v>7509.6564795356198</v>
      </c>
      <c r="G358" s="109">
        <f t="shared" si="209"/>
        <v>6.0773682425829725E-3</v>
      </c>
      <c r="H358" s="114">
        <f>'DADOS BASE PROPOSTA'!$I$23*G358</f>
        <v>14783939.793747423</v>
      </c>
      <c r="I358" s="114">
        <f>IF(D358="P",IF(H358&lt;'DADOS BASE PROPOSTA'!$I$32,IF('DADOS BASE PROPOSTA'!$I$32-H358&gt;'DADOS BASE PROPOSTA'!$I$33,'DADOS BASE PROPOSTA'!$I$33,'DADOS BASE PROPOSTA'!$I$32-H358),0),0)</f>
        <v>0</v>
      </c>
      <c r="J358" s="114">
        <f t="shared" si="210"/>
        <v>14783939.793747423</v>
      </c>
      <c r="L358" s="104">
        <v>0</v>
      </c>
      <c r="M358" s="114">
        <f>IF(D358="E",'DADOS BASE PROPOSTA'!$I$42,IF(D358="EA",'DADOS BASE PROPOSTA'!$I$43,IF(D358="EC",'DADOS BASE PROPOSTA'!$I$45,IF(D358="ECA",'DADOS BASE PROPOSTA'!$I$44,0))))</f>
        <v>0</v>
      </c>
      <c r="N358" s="114">
        <f>IF(OR(D358="E",D358="EA",D358="EC",D358="ECA",D358="ECR"),L358*'DADOS BASE PROPOSTA'!$I$47,0)</f>
        <v>0</v>
      </c>
      <c r="O358" s="114">
        <f t="shared" si="211"/>
        <v>0</v>
      </c>
      <c r="R358" s="114"/>
      <c r="T358" s="104">
        <v>3040.1626715554871</v>
      </c>
      <c r="U358" s="104"/>
      <c r="V358" s="104">
        <f t="shared" si="213"/>
        <v>3040.1626715554871</v>
      </c>
      <c r="W358" s="109">
        <f t="shared" si="214"/>
        <v>1.7805461869298878E-2</v>
      </c>
      <c r="X358" s="114">
        <f>'DADOS BASE PROPOSTA'!$I$78*W358</f>
        <v>1450580.7508179664</v>
      </c>
      <c r="Y358" s="114"/>
      <c r="Z358" s="114">
        <f t="shared" si="212"/>
        <v>1450580.7508179664</v>
      </c>
      <c r="AB358" s="119">
        <v>3962</v>
      </c>
      <c r="AD358" s="42">
        <v>0.78500000000000003</v>
      </c>
      <c r="AE358" s="42">
        <f t="shared" si="215"/>
        <v>3110.17</v>
      </c>
      <c r="AF358" s="123">
        <f t="shared" si="216"/>
        <v>0.10119781348836998</v>
      </c>
      <c r="AH358" s="42">
        <f t="shared" si="217"/>
        <v>571.95227132601747</v>
      </c>
      <c r="AI358" s="114">
        <f t="shared" si="218"/>
        <v>2266074.8989936812</v>
      </c>
      <c r="AK358" s="119">
        <v>0</v>
      </c>
      <c r="AL358" s="114">
        <f>IF($AK$11&gt;0,(AK358/$AK$11)*'DADOS BASE PROPOSTA'!$I$67,0)</f>
        <v>0</v>
      </c>
      <c r="AN358" s="114">
        <v>468.875</v>
      </c>
      <c r="AO358" s="114">
        <f>(AN358/$AN$11)*'DADOS BASE PROPOSTA'!$I$69</f>
        <v>278916.11236080772</v>
      </c>
      <c r="AQ358" s="114"/>
      <c r="AR358" s="114"/>
      <c r="AS358" s="114"/>
      <c r="AU358" s="114"/>
      <c r="AV358" s="114"/>
      <c r="AW358" s="114"/>
      <c r="AY358" s="114"/>
      <c r="AZ358" s="114"/>
      <c r="BA358" s="114"/>
      <c r="BB358" s="40"/>
    </row>
    <row r="359" spans="1:54" x14ac:dyDescent="0.25">
      <c r="A359" s="40"/>
      <c r="B359" s="2" t="s">
        <v>381</v>
      </c>
      <c r="C359" s="2" t="s">
        <v>395</v>
      </c>
      <c r="D359" s="41" t="s">
        <v>79</v>
      </c>
      <c r="F359" s="104">
        <v>2208.7829218179718</v>
      </c>
      <c r="G359" s="109">
        <f t="shared" si="209"/>
        <v>1.7875101504837747E-3</v>
      </c>
      <c r="H359" s="114">
        <f>'DADOS BASE PROPOSTA'!$I$23*G359</f>
        <v>4348336.5480964975</v>
      </c>
      <c r="I359" s="114">
        <f>IF(D359="P",IF(H359&lt;'DADOS BASE PROPOSTA'!$I$32,IF('DADOS BASE PROPOSTA'!$I$32-H359&gt;'DADOS BASE PROPOSTA'!$I$33,'DADOS BASE PROPOSTA'!$I$33,'DADOS BASE PROPOSTA'!$I$32-H359),0),0)</f>
        <v>0</v>
      </c>
      <c r="J359" s="114">
        <f t="shared" si="210"/>
        <v>4348336.5480964975</v>
      </c>
      <c r="L359" s="104">
        <v>0</v>
      </c>
      <c r="M359" s="114">
        <f>IF(D359="E",'DADOS BASE PROPOSTA'!$I$42,IF(D359="EA",'DADOS BASE PROPOSTA'!$I$43,IF(D359="EC",'DADOS BASE PROPOSTA'!$I$45,IF(D359="ECA",'DADOS BASE PROPOSTA'!$I$44,0))))</f>
        <v>0</v>
      </c>
      <c r="N359" s="114">
        <f>IF(OR(D359="E",D359="EA",D359="EC",D359="ECA",D359="ECR"),L359*'DADOS BASE PROPOSTA'!$I$47,0)</f>
        <v>0</v>
      </c>
      <c r="O359" s="114">
        <f t="shared" si="211"/>
        <v>0</v>
      </c>
      <c r="R359" s="114"/>
      <c r="T359" s="104">
        <v>407.05065541365479</v>
      </c>
      <c r="U359" s="104"/>
      <c r="V359" s="104">
        <f t="shared" si="213"/>
        <v>407.05065541365479</v>
      </c>
      <c r="W359" s="109">
        <f t="shared" si="214"/>
        <v>2.3839924723938134E-3</v>
      </c>
      <c r="X359" s="114">
        <f>'DADOS BASE PROPOSTA'!$I$78*W359</f>
        <v>194219.81951011135</v>
      </c>
      <c r="Y359" s="114"/>
      <c r="Z359" s="114">
        <f t="shared" si="212"/>
        <v>194219.81951011135</v>
      </c>
      <c r="AB359" s="119">
        <v>752</v>
      </c>
      <c r="AD359" s="42">
        <v>0.71599999999999997</v>
      </c>
      <c r="AE359" s="42">
        <f t="shared" si="215"/>
        <v>538.43200000000002</v>
      </c>
      <c r="AF359" s="123">
        <f t="shared" si="216"/>
        <v>-1.9552186511630126E-2</v>
      </c>
      <c r="AH359" s="42">
        <f t="shared" si="217"/>
        <v>648.79146664513451</v>
      </c>
      <c r="AI359" s="114">
        <f t="shared" si="218"/>
        <v>487891.18291714112</v>
      </c>
      <c r="AK359" s="119">
        <v>137</v>
      </c>
      <c r="AL359" s="114">
        <f>IF($AK$11&gt;0,(AK359/$AK$11)*'DADOS BASE PROPOSTA'!$I$67,0)</f>
        <v>880940.01591093093</v>
      </c>
      <c r="AN359" s="114">
        <v>69.25</v>
      </c>
      <c r="AO359" s="114">
        <f>(AN359/$AN$11)*'DADOS BASE PROPOSTA'!$I$69</f>
        <v>41194.221873603703</v>
      </c>
      <c r="AQ359" s="114"/>
      <c r="AR359" s="114"/>
      <c r="AS359" s="114"/>
      <c r="AU359" s="114"/>
      <c r="AV359" s="114"/>
      <c r="AW359" s="114"/>
      <c r="AY359" s="114"/>
      <c r="AZ359" s="114"/>
      <c r="BA359" s="114"/>
      <c r="BB359" s="40"/>
    </row>
    <row r="360" spans="1:54" x14ac:dyDescent="0.25">
      <c r="A360" s="40"/>
      <c r="B360" s="2" t="s">
        <v>381</v>
      </c>
      <c r="C360" s="2" t="s">
        <v>396</v>
      </c>
      <c r="D360" s="41" t="s">
        <v>79</v>
      </c>
      <c r="F360" s="104">
        <v>2164.9538811654588</v>
      </c>
      <c r="G360" s="109">
        <f t="shared" si="209"/>
        <v>1.7520404561654893E-3</v>
      </c>
      <c r="H360" s="114">
        <f>'DADOS BASE PROPOSTA'!$I$23*G360</f>
        <v>4262052.1887532687</v>
      </c>
      <c r="I360" s="114">
        <f>IF(D360="P",IF(H360&lt;'DADOS BASE PROPOSTA'!$I$32,IF('DADOS BASE PROPOSTA'!$I$32-H360&gt;'DADOS BASE PROPOSTA'!$I$33,'DADOS BASE PROPOSTA'!$I$33,'DADOS BASE PROPOSTA'!$I$32-H360),0),0)</f>
        <v>0</v>
      </c>
      <c r="J360" s="114">
        <f t="shared" si="210"/>
        <v>4262052.1887532687</v>
      </c>
      <c r="L360" s="104">
        <v>0</v>
      </c>
      <c r="M360" s="114">
        <f>IF(D360="E",'DADOS BASE PROPOSTA'!$I$42,IF(D360="EA",'DADOS BASE PROPOSTA'!$I$43,IF(D360="EC",'DADOS BASE PROPOSTA'!$I$45,IF(D360="ECA",'DADOS BASE PROPOSTA'!$I$44,0))))</f>
        <v>0</v>
      </c>
      <c r="N360" s="114">
        <f>IF(OR(D360="E",D360="EA",D360="EC",D360="ECA",D360="ECR"),L360*'DADOS BASE PROPOSTA'!$I$47,0)</f>
        <v>0</v>
      </c>
      <c r="O360" s="114">
        <f t="shared" si="211"/>
        <v>0</v>
      </c>
      <c r="R360" s="114"/>
      <c r="T360" s="104">
        <v>163.7264344262295</v>
      </c>
      <c r="U360" s="104"/>
      <c r="V360" s="104">
        <f t="shared" si="213"/>
        <v>163.7264344262295</v>
      </c>
      <c r="W360" s="109">
        <f t="shared" si="214"/>
        <v>9.5890421010956268E-4</v>
      </c>
      <c r="X360" s="114">
        <f>'DADOS BASE PROPOSTA'!$I$78*W360</f>
        <v>78120.298101428038</v>
      </c>
      <c r="Y360" s="114"/>
      <c r="Z360" s="114">
        <f t="shared" si="212"/>
        <v>78120.298101428038</v>
      </c>
      <c r="AB360" s="119">
        <v>1160</v>
      </c>
      <c r="AD360" s="42">
        <v>0.70299999999999996</v>
      </c>
      <c r="AE360" s="42">
        <f t="shared" si="215"/>
        <v>815.4799999999999</v>
      </c>
      <c r="AF360" s="123">
        <f t="shared" si="216"/>
        <v>-4.2302186511630147E-2</v>
      </c>
      <c r="AH360" s="42">
        <f t="shared" si="217"/>
        <v>663.26841648786672</v>
      </c>
      <c r="AI360" s="114">
        <f t="shared" si="218"/>
        <v>769391.36312592542</v>
      </c>
      <c r="AK360" s="119">
        <v>0</v>
      </c>
      <c r="AL360" s="114">
        <f>IF($AK$11&gt;0,(AK360/$AK$11)*'DADOS BASE PROPOSTA'!$I$67,0)</f>
        <v>0</v>
      </c>
      <c r="AN360" s="114">
        <v>27.5</v>
      </c>
      <c r="AO360" s="114">
        <f>(AN360/$AN$11)*'DADOS BASE PROPOSTA'!$I$69</f>
        <v>16358.716267496055</v>
      </c>
      <c r="AQ360" s="114"/>
      <c r="AR360" s="114"/>
      <c r="AS360" s="114"/>
      <c r="AU360" s="114"/>
      <c r="AV360" s="114"/>
      <c r="AW360" s="114"/>
      <c r="AY360" s="114"/>
      <c r="AZ360" s="114"/>
      <c r="BA360" s="114"/>
      <c r="BB360" s="40"/>
    </row>
    <row r="361" spans="1:54" x14ac:dyDescent="0.25">
      <c r="A361" s="40"/>
      <c r="B361" s="2" t="s">
        <v>381</v>
      </c>
      <c r="C361" s="2" t="s">
        <v>397</v>
      </c>
      <c r="D361" s="41" t="s">
        <v>83</v>
      </c>
      <c r="F361" s="104">
        <v>0</v>
      </c>
      <c r="G361" s="109">
        <f t="shared" si="209"/>
        <v>0</v>
      </c>
      <c r="H361" s="114">
        <f>'DADOS BASE PROPOSTA'!$I$23*G361</f>
        <v>0</v>
      </c>
      <c r="I361" s="114">
        <f>IF(D361="P",IF(H361&lt;'DADOS BASE PROPOSTA'!$I$32,IF('DADOS BASE PROPOSTA'!$I$32-H361&gt;'DADOS BASE PROPOSTA'!$I$33,'DADOS BASE PROPOSTA'!$I$33,'DADOS BASE PROPOSTA'!$I$32-H361),0),0)</f>
        <v>0</v>
      </c>
      <c r="J361" s="114">
        <f t="shared" si="210"/>
        <v>0</v>
      </c>
      <c r="L361" s="104">
        <v>2130.0632078580188</v>
      </c>
      <c r="M361" s="114">
        <f>IF(D361="E",'DADOS BASE PROPOSTA'!$I$42,IF(D361="EA",'DADOS BASE PROPOSTA'!$I$43,IF(D361="EC",'DADOS BASE PROPOSTA'!$I$45,IF(D361="ECA",'DADOS BASE PROPOSTA'!$I$44,0))))</f>
        <v>2087467.4094275283</v>
      </c>
      <c r="N361" s="114">
        <f>IF(OR(D361="E",D361="EA",D361="EC",D361="ECA",D361="ECR"),L361*'DADOS BASE PROPOSTA'!$I$47,0)</f>
        <v>1478745.0632519138</v>
      </c>
      <c r="O361" s="114">
        <f t="shared" si="211"/>
        <v>3566212.4726794418</v>
      </c>
      <c r="R361" s="114"/>
      <c r="T361" s="104">
        <v>243.74791376912381</v>
      </c>
      <c r="U361" s="104"/>
      <c r="V361" s="104">
        <f t="shared" si="213"/>
        <v>243.74791376912381</v>
      </c>
      <c r="W361" s="109">
        <f t="shared" si="214"/>
        <v>1.4275697234703293E-3</v>
      </c>
      <c r="X361" s="114">
        <f>'DADOS BASE PROPOSTA'!$I$78*W361</f>
        <v>116301.68183882828</v>
      </c>
      <c r="Y361" s="114"/>
      <c r="Z361" s="114">
        <f t="shared" si="212"/>
        <v>116301.68183882828</v>
      </c>
      <c r="AB361" s="119">
        <v>712.5</v>
      </c>
      <c r="AD361" s="42">
        <v>0.752</v>
      </c>
      <c r="AE361" s="42">
        <f t="shared" si="215"/>
        <v>535.79999999999995</v>
      </c>
      <c r="AF361" s="123">
        <f t="shared" si="216"/>
        <v>4.344781348836993E-2</v>
      </c>
      <c r="AH361" s="42">
        <f t="shared" si="217"/>
        <v>608.70145169602995</v>
      </c>
      <c r="AI361" s="114">
        <f t="shared" si="218"/>
        <v>433699.78433342132</v>
      </c>
      <c r="AK361" s="119">
        <v>0</v>
      </c>
      <c r="AL361" s="114">
        <f>IF($AK$11&gt;0,(AK361/$AK$11)*'DADOS BASE PROPOSTA'!$I$67,0)</f>
        <v>0</v>
      </c>
      <c r="AN361" s="114">
        <v>43</v>
      </c>
      <c r="AO361" s="114">
        <f>(AN361/$AN$11)*'DADOS BASE PROPOSTA'!$I$69</f>
        <v>25579.083618266563</v>
      </c>
      <c r="AQ361" s="114"/>
      <c r="AR361" s="114"/>
      <c r="AS361" s="114"/>
      <c r="AU361" s="114"/>
      <c r="AV361" s="114"/>
      <c r="AW361" s="114"/>
      <c r="AY361" s="114"/>
      <c r="AZ361" s="114"/>
      <c r="BA361" s="114"/>
      <c r="BB361" s="40"/>
    </row>
    <row r="362" spans="1:54" x14ac:dyDescent="0.25">
      <c r="A362" s="40"/>
      <c r="B362" s="2" t="s">
        <v>381</v>
      </c>
      <c r="C362" s="2" t="s">
        <v>398</v>
      </c>
      <c r="D362" s="41" t="s">
        <v>79</v>
      </c>
      <c r="F362" s="104">
        <v>2150.9565761231252</v>
      </c>
      <c r="G362" s="109">
        <f t="shared" si="209"/>
        <v>1.7407128039116427E-3</v>
      </c>
      <c r="H362" s="114">
        <f>'DADOS BASE PROPOSTA'!$I$23*G362</f>
        <v>4234496.2924769893</v>
      </c>
      <c r="I362" s="114">
        <f>IF(D362="P",IF(H362&lt;'DADOS BASE PROPOSTA'!$I$32,IF('DADOS BASE PROPOSTA'!$I$32-H362&gt;'DADOS BASE PROPOSTA'!$I$33,'DADOS BASE PROPOSTA'!$I$33,'DADOS BASE PROPOSTA'!$I$32-H362),0),0)</f>
        <v>0</v>
      </c>
      <c r="J362" s="114">
        <f t="shared" si="210"/>
        <v>4234496.2924769893</v>
      </c>
      <c r="L362" s="104">
        <v>0</v>
      </c>
      <c r="M362" s="114">
        <f>IF(D362="E",'DADOS BASE PROPOSTA'!$I$42,IF(D362="EA",'DADOS BASE PROPOSTA'!$I$43,IF(D362="EC",'DADOS BASE PROPOSTA'!$I$45,IF(D362="ECA",'DADOS BASE PROPOSTA'!$I$44,0))))</f>
        <v>0</v>
      </c>
      <c r="N362" s="114">
        <f>IF(OR(D362="E",D362="EA",D362="EC",D362="ECA",D362="ECR"),L362*'DADOS BASE PROPOSTA'!$I$47,0)</f>
        <v>0</v>
      </c>
      <c r="O362" s="114">
        <f t="shared" si="211"/>
        <v>0</v>
      </c>
      <c r="R362" s="114"/>
      <c r="T362" s="104">
        <v>372.51764440482032</v>
      </c>
      <c r="U362" s="104"/>
      <c r="V362" s="104">
        <f t="shared" si="213"/>
        <v>372.51764440482032</v>
      </c>
      <c r="W362" s="109">
        <f t="shared" si="214"/>
        <v>2.181741383495573E-3</v>
      </c>
      <c r="X362" s="114">
        <f>'DADOS BASE PROPOSTA'!$I$78*W362</f>
        <v>177742.76665176204</v>
      </c>
      <c r="Y362" s="114"/>
      <c r="Z362" s="114">
        <f t="shared" si="212"/>
        <v>177742.76665176204</v>
      </c>
      <c r="AB362" s="119">
        <v>721</v>
      </c>
      <c r="AD362" s="42">
        <v>0.755</v>
      </c>
      <c r="AE362" s="42">
        <f t="shared" si="215"/>
        <v>544.35500000000002</v>
      </c>
      <c r="AF362" s="123">
        <f t="shared" si="216"/>
        <v>4.8697813488369934E-2</v>
      </c>
      <c r="AH362" s="42">
        <f t="shared" si="217"/>
        <v>605.36061711693787</v>
      </c>
      <c r="AI362" s="114">
        <f t="shared" si="218"/>
        <v>436465.00494131219</v>
      </c>
      <c r="AK362" s="119">
        <v>0</v>
      </c>
      <c r="AL362" s="114">
        <f>IF($AK$11&gt;0,(AK362/$AK$11)*'DADOS BASE PROPOSTA'!$I$67,0)</f>
        <v>0</v>
      </c>
      <c r="AN362" s="114">
        <v>67.625</v>
      </c>
      <c r="AO362" s="114">
        <f>(AN362/$AN$11)*'DADOS BASE PROPOSTA'!$I$69</f>
        <v>40227.570457797119</v>
      </c>
      <c r="AQ362" s="114"/>
      <c r="AR362" s="114"/>
      <c r="AS362" s="114"/>
      <c r="AU362" s="114"/>
      <c r="AV362" s="114"/>
      <c r="AW362" s="114"/>
      <c r="AY362" s="114"/>
      <c r="AZ362" s="114"/>
      <c r="BA362" s="114"/>
      <c r="BB362" s="40"/>
    </row>
    <row r="363" spans="1:54" x14ac:dyDescent="0.25">
      <c r="A363" s="40"/>
      <c r="B363" s="2" t="s">
        <v>381</v>
      </c>
      <c r="C363" s="2" t="s">
        <v>399</v>
      </c>
      <c r="D363" s="41" t="s">
        <v>79</v>
      </c>
      <c r="F363" s="104">
        <v>5605.9953140718881</v>
      </c>
      <c r="G363" s="109">
        <f t="shared" si="209"/>
        <v>4.5367851355986718E-3</v>
      </c>
      <c r="H363" s="114">
        <f>'DADOS BASE PROPOSTA'!$I$23*G363</f>
        <v>11036283.4083183</v>
      </c>
      <c r="I363" s="114">
        <f>IF(D363="P",IF(H363&lt;'DADOS BASE PROPOSTA'!$I$32,IF('DADOS BASE PROPOSTA'!$I$32-H363&gt;'DADOS BASE PROPOSTA'!$I$33,'DADOS BASE PROPOSTA'!$I$33,'DADOS BASE PROPOSTA'!$I$32-H363),0),0)</f>
        <v>0</v>
      </c>
      <c r="J363" s="114">
        <f t="shared" si="210"/>
        <v>11036283.4083183</v>
      </c>
      <c r="L363" s="104">
        <v>0</v>
      </c>
      <c r="M363" s="114">
        <f>IF(D363="E",'DADOS BASE PROPOSTA'!$I$42,IF(D363="EA",'DADOS BASE PROPOSTA'!$I$43,IF(D363="EC",'DADOS BASE PROPOSTA'!$I$45,IF(D363="ECA",'DADOS BASE PROPOSTA'!$I$44,0))))</f>
        <v>0</v>
      </c>
      <c r="N363" s="114">
        <f>IF(OR(D363="E",D363="EA",D363="EC",D363="ECA",D363="ECR"),L363*'DADOS BASE PROPOSTA'!$I$47,0)</f>
        <v>0</v>
      </c>
      <c r="O363" s="114">
        <f t="shared" si="211"/>
        <v>0</v>
      </c>
      <c r="R363" s="114"/>
      <c r="T363" s="104">
        <v>5.5681284205649559</v>
      </c>
      <c r="U363" s="104"/>
      <c r="V363" s="104">
        <f t="shared" si="213"/>
        <v>5.5681284205649559</v>
      </c>
      <c r="W363" s="109">
        <f t="shared" si="214"/>
        <v>3.2611116241685362E-5</v>
      </c>
      <c r="X363" s="114">
        <f>'DADOS BASE PROPOSTA'!$I$78*W363</f>
        <v>2656.7722775246748</v>
      </c>
      <c r="Y363" s="114"/>
      <c r="Z363" s="114">
        <f t="shared" si="212"/>
        <v>2656.7722775246748</v>
      </c>
      <c r="AB363" s="119">
        <v>1392</v>
      </c>
      <c r="AD363" s="42">
        <v>0.65600000000000003</v>
      </c>
      <c r="AE363" s="42">
        <f t="shared" si="215"/>
        <v>913.15200000000004</v>
      </c>
      <c r="AF363" s="123">
        <f t="shared" si="216"/>
        <v>-0.12455218651163003</v>
      </c>
      <c r="AH363" s="42">
        <f t="shared" si="217"/>
        <v>715.60815822697543</v>
      </c>
      <c r="AI363" s="114">
        <f t="shared" si="218"/>
        <v>996126.55625194975</v>
      </c>
      <c r="AK363" s="119">
        <v>272</v>
      </c>
      <c r="AL363" s="114">
        <f>IF($AK$11&gt;0,(AK363/$AK$11)*'DADOS BASE PROPOSTA'!$I$67,0)</f>
        <v>1749019.5936333807</v>
      </c>
      <c r="AN363" s="114">
        <v>3.875</v>
      </c>
      <c r="AO363" s="114">
        <f>(AN363/$AN$11)*'DADOS BASE PROPOSTA'!$I$69</f>
        <v>2305.0918376926261</v>
      </c>
      <c r="AQ363" s="114"/>
      <c r="AR363" s="114"/>
      <c r="AS363" s="114"/>
      <c r="AU363" s="114"/>
      <c r="AV363" s="114"/>
      <c r="AW363" s="114"/>
      <c r="AY363" s="114"/>
      <c r="AZ363" s="114"/>
      <c r="BA363" s="114"/>
      <c r="BB363" s="40"/>
    </row>
    <row r="364" spans="1:54" x14ac:dyDescent="0.25">
      <c r="A364" s="40"/>
      <c r="B364" s="2" t="s">
        <v>381</v>
      </c>
      <c r="C364" s="2" t="s">
        <v>400</v>
      </c>
      <c r="D364" s="41" t="s">
        <v>79</v>
      </c>
      <c r="F364" s="104">
        <v>2833.7821165041132</v>
      </c>
      <c r="G364" s="109">
        <f t="shared" si="209"/>
        <v>2.2933056243215301E-3</v>
      </c>
      <c r="H364" s="114">
        <f>'DADOS BASE PROPOSTA'!$I$23*G364</f>
        <v>5578745.75397164</v>
      </c>
      <c r="I364" s="114">
        <f>IF(D364="P",IF(H364&lt;'DADOS BASE PROPOSTA'!$I$32,IF('DADOS BASE PROPOSTA'!$I$32-H364&gt;'DADOS BASE PROPOSTA'!$I$33,'DADOS BASE PROPOSTA'!$I$33,'DADOS BASE PROPOSTA'!$I$32-H364),0),0)</f>
        <v>0</v>
      </c>
      <c r="J364" s="114">
        <f t="shared" si="210"/>
        <v>5578745.75397164</v>
      </c>
      <c r="L364" s="104">
        <v>0</v>
      </c>
      <c r="M364" s="114">
        <f>IF(D364="E",'DADOS BASE PROPOSTA'!$I$42,IF(D364="EA",'DADOS BASE PROPOSTA'!$I$43,IF(D364="EC",'DADOS BASE PROPOSTA'!$I$45,IF(D364="ECA",'DADOS BASE PROPOSTA'!$I$44,0))))</f>
        <v>0</v>
      </c>
      <c r="N364" s="114">
        <f>IF(OR(D364="E",D364="EA",D364="EC",D364="ECA",D364="ECR"),L364*'DADOS BASE PROPOSTA'!$I$47,0)</f>
        <v>0</v>
      </c>
      <c r="O364" s="114">
        <f t="shared" si="211"/>
        <v>0</v>
      </c>
      <c r="R364" s="114"/>
      <c r="T364" s="104">
        <v>487.79219950350091</v>
      </c>
      <c r="U364" s="104"/>
      <c r="V364" s="104">
        <f t="shared" si="213"/>
        <v>487.79219950350091</v>
      </c>
      <c r="W364" s="109">
        <f t="shared" si="214"/>
        <v>2.8568752223897226E-3</v>
      </c>
      <c r="X364" s="114">
        <f>'DADOS BASE PROPOSTA'!$I$78*W364</f>
        <v>232744.77435673008</v>
      </c>
      <c r="Y364" s="114"/>
      <c r="Z364" s="114">
        <f t="shared" si="212"/>
        <v>232744.77435673008</v>
      </c>
      <c r="AB364" s="119">
        <v>794</v>
      </c>
      <c r="AD364" s="42">
        <v>0.74399999999999999</v>
      </c>
      <c r="AE364" s="42">
        <f t="shared" si="215"/>
        <v>590.73599999999999</v>
      </c>
      <c r="AF364" s="123">
        <f t="shared" si="216"/>
        <v>2.9447813488369917E-2</v>
      </c>
      <c r="AH364" s="42">
        <f t="shared" si="217"/>
        <v>617.61034390694215</v>
      </c>
      <c r="AI364" s="114">
        <f t="shared" si="218"/>
        <v>490382.61306211207</v>
      </c>
      <c r="AK364" s="119">
        <v>0</v>
      </c>
      <c r="AL364" s="114">
        <f>IF($AK$11&gt;0,(AK364/$AK$11)*'DADOS BASE PROPOSTA'!$I$67,0)</f>
        <v>0</v>
      </c>
      <c r="AN364" s="114">
        <v>84.625</v>
      </c>
      <c r="AO364" s="114">
        <f>(AN364/$AN$11)*'DADOS BASE PROPOSTA'!$I$69</f>
        <v>50340.231423158322</v>
      </c>
      <c r="AQ364" s="114"/>
      <c r="AR364" s="114"/>
      <c r="AS364" s="114"/>
      <c r="AU364" s="114"/>
      <c r="AV364" s="114"/>
      <c r="AW364" s="114"/>
      <c r="AY364" s="114"/>
      <c r="AZ364" s="114"/>
      <c r="BA364" s="114"/>
      <c r="BB364" s="40"/>
    </row>
    <row r="365" spans="1:54" x14ac:dyDescent="0.25">
      <c r="A365" s="40"/>
      <c r="B365" s="2" t="s">
        <v>381</v>
      </c>
      <c r="C365" s="2" t="s">
        <v>401</v>
      </c>
      <c r="D365" s="41" t="s">
        <v>83</v>
      </c>
      <c r="F365" s="104">
        <v>0</v>
      </c>
      <c r="G365" s="109">
        <f t="shared" si="209"/>
        <v>0</v>
      </c>
      <c r="H365" s="114">
        <f>'DADOS BASE PROPOSTA'!$I$23*G365</f>
        <v>0</v>
      </c>
      <c r="I365" s="114">
        <f>IF(D365="P",IF(H365&lt;'DADOS BASE PROPOSTA'!$I$32,IF('DADOS BASE PROPOSTA'!$I$32-H365&gt;'DADOS BASE PROPOSTA'!$I$33,'DADOS BASE PROPOSTA'!$I$33,'DADOS BASE PROPOSTA'!$I$32-H365),0),0)</f>
        <v>0</v>
      </c>
      <c r="J365" s="114">
        <f t="shared" si="210"/>
        <v>0</v>
      </c>
      <c r="L365" s="104">
        <v>1137.0326571061839</v>
      </c>
      <c r="M365" s="114">
        <f>IF(D365="E",'DADOS BASE PROPOSTA'!$I$42,IF(D365="EA",'DADOS BASE PROPOSTA'!$I$43,IF(D365="EC",'DADOS BASE PROPOSTA'!$I$45,IF(D365="ECA",'DADOS BASE PROPOSTA'!$I$44,0))))</f>
        <v>2087467.4094275283</v>
      </c>
      <c r="N365" s="114">
        <f>IF(OR(D365="E",D365="EA",D365="EC",D365="ECA",D365="ECR"),L365*'DADOS BASE PROPOSTA'!$I$47,0)</f>
        <v>789357.52810019394</v>
      </c>
      <c r="O365" s="114">
        <f t="shared" si="211"/>
        <v>2876824.9375277222</v>
      </c>
      <c r="R365" s="114"/>
      <c r="T365" s="104">
        <v>0</v>
      </c>
      <c r="U365" s="104"/>
      <c r="V365" s="104">
        <f t="shared" si="213"/>
        <v>0</v>
      </c>
      <c r="W365" s="109">
        <f t="shared" si="214"/>
        <v>0</v>
      </c>
      <c r="X365" s="114">
        <f>'DADOS BASE PROPOSTA'!$I$78*W365</f>
        <v>0</v>
      </c>
      <c r="Y365" s="114"/>
      <c r="Z365" s="114">
        <f t="shared" si="212"/>
        <v>0</v>
      </c>
      <c r="AB365" s="119">
        <v>605.5</v>
      </c>
      <c r="AD365" s="42">
        <v>0.73399999999999999</v>
      </c>
      <c r="AE365" s="42">
        <f t="shared" si="215"/>
        <v>444.43700000000001</v>
      </c>
      <c r="AF365" s="123">
        <f t="shared" si="216"/>
        <v>1.1947813488369902E-2</v>
      </c>
      <c r="AH365" s="42">
        <f t="shared" si="217"/>
        <v>628.74645917058228</v>
      </c>
      <c r="AI365" s="114">
        <f t="shared" si="218"/>
        <v>380705.98102778755</v>
      </c>
      <c r="AK365" s="119">
        <v>0</v>
      </c>
      <c r="AL365" s="114">
        <f>IF($AK$11&gt;0,(AK365/$AK$11)*'DADOS BASE PROPOSTA'!$I$67,0)</f>
        <v>0</v>
      </c>
      <c r="AN365" s="114">
        <v>0</v>
      </c>
      <c r="AO365" s="114">
        <f>(AN365/$AN$11)*'DADOS BASE PROPOSTA'!$I$69</f>
        <v>0</v>
      </c>
      <c r="AQ365" s="114"/>
      <c r="AR365" s="114"/>
      <c r="AS365" s="114"/>
      <c r="AU365" s="114"/>
      <c r="AV365" s="114"/>
      <c r="AW365" s="114"/>
      <c r="AY365" s="114"/>
      <c r="AZ365" s="114"/>
      <c r="BA365" s="114"/>
      <c r="BB365" s="40"/>
    </row>
    <row r="366" spans="1:54" x14ac:dyDescent="0.25">
      <c r="A366" s="40"/>
      <c r="F366" s="104"/>
      <c r="G366" s="109"/>
      <c r="H366" s="114"/>
      <c r="I366" s="114"/>
      <c r="J366" s="114"/>
      <c r="L366" s="104"/>
      <c r="M366" s="114"/>
      <c r="N366" s="114"/>
      <c r="O366" s="114"/>
      <c r="R366" s="114"/>
      <c r="T366" s="104"/>
      <c r="U366" s="104"/>
      <c r="V366" s="104"/>
      <c r="W366" s="109"/>
      <c r="X366" s="114"/>
      <c r="Y366" s="114"/>
      <c r="Z366" s="114"/>
      <c r="AB366" s="119"/>
      <c r="AF366" s="123"/>
      <c r="AI366" s="114"/>
      <c r="AK366" s="119"/>
      <c r="AL366" s="114"/>
      <c r="AN366" s="114"/>
      <c r="AO366" s="114"/>
      <c r="AQ366" s="114"/>
      <c r="AR366" s="114"/>
      <c r="AS366" s="114"/>
      <c r="AU366" s="114"/>
      <c r="AV366" s="114"/>
      <c r="AW366" s="114"/>
      <c r="AY366" s="114"/>
      <c r="AZ366" s="114"/>
      <c r="BA366" s="114"/>
      <c r="BB366" s="40"/>
    </row>
    <row r="367" spans="1:54" x14ac:dyDescent="0.25">
      <c r="A367" s="40"/>
      <c r="B367" s="98" t="s">
        <v>402</v>
      </c>
      <c r="C367" s="98" t="s">
        <v>403</v>
      </c>
      <c r="D367" s="98" t="s">
        <v>74</v>
      </c>
      <c r="E367" s="98"/>
      <c r="F367" s="105">
        <f>SUM(F368:F386)</f>
        <v>28789.247706277132</v>
      </c>
      <c r="G367" s="110">
        <f>SUM(G368:G386)</f>
        <v>2.3298383916064647E-2</v>
      </c>
      <c r="H367" s="115">
        <f>SUM(H368:H386)</f>
        <v>56676161.680194661</v>
      </c>
      <c r="I367" s="115">
        <f>SUM(I368:I386)</f>
        <v>6002266.4307748117</v>
      </c>
      <c r="J367" s="115">
        <f>SUM(J368:J386)</f>
        <v>62678428.110969484</v>
      </c>
      <c r="K367" s="99"/>
      <c r="L367" s="105">
        <f>SUM(L368:L386)</f>
        <v>2878.6942615479688</v>
      </c>
      <c r="M367" s="115">
        <f>SUM(M368:M386)</f>
        <v>11471885.890574686</v>
      </c>
      <c r="N367" s="115">
        <f>SUM(N368:N386)</f>
        <v>1998464.1357926391</v>
      </c>
      <c r="O367" s="115">
        <f>SUM(O368:O386)</f>
        <v>13470350.026367327</v>
      </c>
      <c r="P367" s="99"/>
      <c r="Q367" s="100"/>
      <c r="R367" s="115">
        <f>SUM(R368:R386)</f>
        <v>7368689.5960363932</v>
      </c>
      <c r="S367" s="99"/>
      <c r="T367" s="105">
        <f t="shared" ref="T367:Z367" si="219">SUM(T368:T386)</f>
        <v>966.65999605364414</v>
      </c>
      <c r="U367" s="105">
        <f t="shared" si="219"/>
        <v>0</v>
      </c>
      <c r="V367" s="105">
        <f t="shared" si="219"/>
        <v>966.65999605364414</v>
      </c>
      <c r="W367" s="110">
        <f t="shared" si="219"/>
        <v>5.6614824796540897E-3</v>
      </c>
      <c r="X367" s="115">
        <f t="shared" si="219"/>
        <v>461231.36632808787</v>
      </c>
      <c r="Y367" s="115">
        <f t="shared" si="219"/>
        <v>220781.30714634148</v>
      </c>
      <c r="Z367" s="115">
        <f t="shared" si="219"/>
        <v>682012.67347442941</v>
      </c>
      <c r="AA367" s="99"/>
      <c r="AB367" s="120">
        <f>SUM(AB368:AB386)</f>
        <v>17211</v>
      </c>
      <c r="AC367" s="99"/>
      <c r="AD367" s="99"/>
      <c r="AE367" s="99"/>
      <c r="AF367" s="124"/>
      <c r="AG367" s="99"/>
      <c r="AH367" s="99"/>
      <c r="AI367" s="115">
        <f>SUM(AI368:AI386)</f>
        <v>12032479.114843443</v>
      </c>
      <c r="AJ367" s="99"/>
      <c r="AK367" s="120">
        <f>SUM(AK368:AK386)</f>
        <v>491.5</v>
      </c>
      <c r="AL367" s="115">
        <f>SUM(AL368:AL386)</f>
        <v>3160452.6848191423</v>
      </c>
      <c r="AM367" s="99"/>
      <c r="AN367" s="115">
        <f>SUM(AN368:AN386)</f>
        <v>463.125</v>
      </c>
      <c r="AO367" s="115">
        <f>SUM(AO368:AO386)</f>
        <v>275495.65350487683</v>
      </c>
      <c r="AP367" s="99"/>
      <c r="AQ367" s="115"/>
      <c r="AR367" s="115"/>
      <c r="AS367" s="115">
        <f>SUM(AS368:AS386)</f>
        <v>817843.10384554439</v>
      </c>
      <c r="AT367" s="98"/>
      <c r="AU367" s="115"/>
      <c r="AV367" s="115"/>
      <c r="AW367" s="115">
        <f>SUM(AW368:AW386)</f>
        <v>817843.10384554439</v>
      </c>
      <c r="AX367" s="98"/>
      <c r="AY367" s="115"/>
      <c r="AZ367" s="115"/>
      <c r="BA367" s="115">
        <f>SUM(BA368:BA386)</f>
        <v>817843.10384554439</v>
      </c>
      <c r="BB367" s="40"/>
    </row>
    <row r="368" spans="1:54" x14ac:dyDescent="0.25">
      <c r="A368" s="40"/>
      <c r="B368" s="2" t="s">
        <v>402</v>
      </c>
      <c r="C368" s="2" t="s">
        <v>34</v>
      </c>
      <c r="D368" s="41" t="s">
        <v>75</v>
      </c>
      <c r="F368" s="104">
        <v>0</v>
      </c>
      <c r="G368" s="109">
        <f t="shared" ref="G368:G386" si="220">F368/$F$11</f>
        <v>0</v>
      </c>
      <c r="H368" s="114">
        <f>'DADOS BASE PROPOSTA'!$I$23*G368</f>
        <v>0</v>
      </c>
      <c r="I368" s="114">
        <f>IF(D368="P",IF(H368&lt;'DADOS BASE PROPOSTA'!$I$32,IF('DADOS BASE PROPOSTA'!$I$32-H368&gt;'DADOS BASE PROPOSTA'!$I$33,'DADOS BASE PROPOSTA'!$I$33,'DADOS BASE PROPOSTA'!$I$32-H368),0),0)</f>
        <v>0</v>
      </c>
      <c r="J368" s="114">
        <f t="shared" ref="J368:J386" si="221">H368+I368</f>
        <v>0</v>
      </c>
      <c r="L368" s="104"/>
      <c r="M368" s="114">
        <f>IF(D368="E",'DADOS BASE PROPOSTA'!$I$42,IF(D368="EA",'DADOS BASE PROPOSTA'!$I$43,IF(D368="EC",'DADOS BASE PROPOSTA'!$I$45,IF(D368="ECA",'DADOS BASE PROPOSTA'!$I$44,0))))</f>
        <v>0</v>
      </c>
      <c r="N368" s="114">
        <f>IF(OR(D368="E",D368="EA",D368="EC",D368="ECA"),L368*'DADOS BASE PROPOSTA'!$I$47,0)</f>
        <v>0</v>
      </c>
      <c r="O368" s="114">
        <f t="shared" ref="O368:O386" si="222">M368+N368</f>
        <v>0</v>
      </c>
      <c r="Q368" s="68">
        <v>18</v>
      </c>
      <c r="R368" s="114">
        <f>IF(D368="R",('DADOS BASE PROPOSTA'!$I$53+('DADOS BASE PROPOSTA'!$I$54*Q368)),0)</f>
        <v>7368689.5960363932</v>
      </c>
      <c r="T368" s="104"/>
      <c r="U368" s="104"/>
      <c r="V368" s="104"/>
      <c r="W368" s="109"/>
      <c r="X368" s="114"/>
      <c r="Y368" s="114">
        <f>'DADOS BASE PROPOSTA'!$I$77/41</f>
        <v>220781.30714634148</v>
      </c>
      <c r="Z368" s="114">
        <f t="shared" ref="Z368:Z386" si="223">X368+Y368</f>
        <v>220781.30714634148</v>
      </c>
      <c r="AB368" s="119"/>
      <c r="AF368" s="123"/>
      <c r="AI368" s="114"/>
      <c r="AK368" s="119"/>
      <c r="AL368" s="114"/>
      <c r="AN368" s="114"/>
      <c r="AO368" s="114"/>
      <c r="AQ368" s="114">
        <f>'DADOS BASE PROPOSTA'!$I$85/41</f>
        <v>368759.61378749995</v>
      </c>
      <c r="AR368" s="114">
        <f>'DADOS BASE PROPOSTA'!$I$86*(Q368/$Q$11)</f>
        <v>449083.4900580445</v>
      </c>
      <c r="AS368" s="114">
        <f>AQ368+AR368</f>
        <v>817843.10384554439</v>
      </c>
      <c r="AU368" s="114">
        <f>'DADOS BASE PROPOSTA'!$I$89/41</f>
        <v>368759.61378749995</v>
      </c>
      <c r="AV368" s="114">
        <f>'DADOS BASE PROPOSTA'!$I$90*(Q368/$Q$11)</f>
        <v>449083.4900580445</v>
      </c>
      <c r="AW368" s="114">
        <f>AU368+AV368</f>
        <v>817843.10384554439</v>
      </c>
      <c r="AY368" s="114">
        <f>'DADOS BASE PROPOSTA'!$I$93/41</f>
        <v>368759.61378749995</v>
      </c>
      <c r="AZ368" s="114">
        <f>'DADOS BASE PROPOSTA'!$I$94*(Q368/$Q$11)</f>
        <v>449083.4900580445</v>
      </c>
      <c r="BA368" s="114">
        <f>AY368+AZ368</f>
        <v>817843.10384554439</v>
      </c>
      <c r="BB368" s="40"/>
    </row>
    <row r="369" spans="1:54" x14ac:dyDescent="0.25">
      <c r="A369" s="40"/>
      <c r="B369" s="2" t="s">
        <v>402</v>
      </c>
      <c r="C369" s="2" t="s">
        <v>404</v>
      </c>
      <c r="D369" s="41" t="s">
        <v>79</v>
      </c>
      <c r="F369" s="104">
        <v>2668.7501724223671</v>
      </c>
      <c r="G369" s="109">
        <f t="shared" si="220"/>
        <v>2.1597495956659886E-3</v>
      </c>
      <c r="H369" s="114">
        <f>'DADOS BASE PROPOSTA'!$I$23*G369</f>
        <v>5253854.4181298045</v>
      </c>
      <c r="I369" s="114">
        <f>IF(D369="P",IF(H369&lt;'DADOS BASE PROPOSTA'!$I$32,IF('DADOS BASE PROPOSTA'!$I$32-H369&gt;'DADOS BASE PROPOSTA'!$I$33,'DADOS BASE PROPOSTA'!$I$33,'DADOS BASE PROPOSTA'!$I$32-H369),0),0)</f>
        <v>0</v>
      </c>
      <c r="J369" s="114">
        <f t="shared" si="221"/>
        <v>5253854.4181298045</v>
      </c>
      <c r="L369" s="104">
        <v>0</v>
      </c>
      <c r="M369" s="114">
        <f>IF(D369="E",'DADOS BASE PROPOSTA'!$I$42,IF(D369="EA",'DADOS BASE PROPOSTA'!$I$43,IF(D369="EC",'DADOS BASE PROPOSTA'!$I$45,IF(D369="ECA",'DADOS BASE PROPOSTA'!$I$44,0))))</f>
        <v>0</v>
      </c>
      <c r="N369" s="114">
        <f>IF(OR(D369="E",D369="EA",D369="EC",D369="ECA",D369="ECR"),L369*'DADOS BASE PROPOSTA'!$I$47,0)</f>
        <v>0</v>
      </c>
      <c r="O369" s="114">
        <f t="shared" si="222"/>
        <v>0</v>
      </c>
      <c r="R369" s="114"/>
      <c r="T369" s="104">
        <v>100.24276337853379</v>
      </c>
      <c r="U369" s="104"/>
      <c r="V369" s="104">
        <f t="shared" ref="V369:V386" si="224">T369+U369*3.2</f>
        <v>100.24276337853379</v>
      </c>
      <c r="W369" s="109">
        <f t="shared" ref="W369:W386" si="225">V369/$V$11</f>
        <v>5.8709644642022138E-4</v>
      </c>
      <c r="X369" s="114">
        <f>'DADOS BASE PROPOSTA'!$I$78*W369</f>
        <v>47829.750797940927</v>
      </c>
      <c r="Y369" s="114"/>
      <c r="Z369" s="114">
        <f t="shared" si="223"/>
        <v>47829.750797940927</v>
      </c>
      <c r="AB369" s="119">
        <v>1473</v>
      </c>
      <c r="AD369" s="42">
        <v>0.628</v>
      </c>
      <c r="AE369" s="42">
        <f t="shared" ref="AE369:AE386" si="226">AB369*AD369</f>
        <v>925.04399999999998</v>
      </c>
      <c r="AF369" s="123">
        <f t="shared" ref="AF369:AF386" si="227">(AD369-$AE$12)*$AF$12</f>
        <v>-0.17355218651163007</v>
      </c>
      <c r="AH369" s="42">
        <f t="shared" ref="AH369:AH386" si="228">$AH$11-(AF369*$AH$11)</f>
        <v>746.78928096516779</v>
      </c>
      <c r="AI369" s="114">
        <f t="shared" ref="AI369:AI386" si="229">AB369*AH369</f>
        <v>1100020.6108616921</v>
      </c>
      <c r="AK369" s="119">
        <v>0</v>
      </c>
      <c r="AL369" s="114">
        <f>IF($AK$11&gt;0,(AK369/$AK$11)*'DADOS BASE PROPOSTA'!$I$67,0)</f>
        <v>0</v>
      </c>
      <c r="AN369" s="114">
        <v>39.125</v>
      </c>
      <c r="AO369" s="114">
        <f>(AN369/$AN$11)*'DADOS BASE PROPOSTA'!$I$69</f>
        <v>23273.991780573931</v>
      </c>
      <c r="AQ369" s="114"/>
      <c r="AR369" s="114"/>
      <c r="AS369" s="114"/>
      <c r="AU369" s="114"/>
      <c r="AV369" s="114"/>
      <c r="AW369" s="114"/>
      <c r="AY369" s="114"/>
      <c r="AZ369" s="114"/>
      <c r="BA369" s="114"/>
      <c r="BB369" s="40"/>
    </row>
    <row r="370" spans="1:54" x14ac:dyDescent="0.25">
      <c r="A370" s="40"/>
      <c r="B370" s="2" t="s">
        <v>402</v>
      </c>
      <c r="C370" s="2" t="s">
        <v>405</v>
      </c>
      <c r="D370" s="41" t="s">
        <v>79</v>
      </c>
      <c r="F370" s="104">
        <v>358.68725816433601</v>
      </c>
      <c r="G370" s="109">
        <f t="shared" si="220"/>
        <v>2.9027620074598864E-4</v>
      </c>
      <c r="H370" s="114">
        <f>'DADOS BASE PROPOSTA'!$I$23*G370</f>
        <v>706132.27701379452</v>
      </c>
      <c r="I370" s="114">
        <f>IF(D370="P",IF(H370&lt;'DADOS BASE PROPOSTA'!$I$32,IF('DADOS BASE PROPOSTA'!$I$32-H370&gt;'DADOS BASE PROPOSTA'!$I$33,'DADOS BASE PROPOSTA'!$I$33,'DADOS BASE PROPOSTA'!$I$32-H370),0),0)</f>
        <v>1641267.2654017243</v>
      </c>
      <c r="J370" s="114">
        <f t="shared" si="221"/>
        <v>2347399.5424155188</v>
      </c>
      <c r="L370" s="104">
        <v>0</v>
      </c>
      <c r="M370" s="114">
        <f>IF(D370="E",'DADOS BASE PROPOSTA'!$I$42,IF(D370="EA",'DADOS BASE PROPOSTA'!$I$43,IF(D370="EC",'DADOS BASE PROPOSTA'!$I$45,IF(D370="ECA",'DADOS BASE PROPOSTA'!$I$44,0))))</f>
        <v>0</v>
      </c>
      <c r="N370" s="114">
        <f>IF(OR(D370="E",D370="EA",D370="EC",D370="ECA",D370="ECR"),L370*'DADOS BASE PROPOSTA'!$I$47,0)</f>
        <v>0</v>
      </c>
      <c r="O370" s="114">
        <f t="shared" si="222"/>
        <v>0</v>
      </c>
      <c r="R370" s="114"/>
      <c r="T370" s="104">
        <v>93.441732744701696</v>
      </c>
      <c r="U370" s="104"/>
      <c r="V370" s="104">
        <f t="shared" si="224"/>
        <v>93.441732744701696</v>
      </c>
      <c r="W370" s="109">
        <f t="shared" si="225"/>
        <v>5.4726453454404769E-4</v>
      </c>
      <c r="X370" s="114">
        <f>'DADOS BASE PROPOSTA'!$I$78*W370</f>
        <v>44584.712558552063</v>
      </c>
      <c r="Y370" s="114"/>
      <c r="Z370" s="114">
        <f t="shared" si="223"/>
        <v>44584.712558552063</v>
      </c>
      <c r="AB370" s="119">
        <v>374.5</v>
      </c>
      <c r="AD370" s="42">
        <v>0.66500000000000004</v>
      </c>
      <c r="AE370" s="42">
        <f t="shared" si="226"/>
        <v>249.04250000000002</v>
      </c>
      <c r="AF370" s="123">
        <f t="shared" si="227"/>
        <v>-0.10880218651163001</v>
      </c>
      <c r="AH370" s="42">
        <f t="shared" si="228"/>
        <v>705.58565448969921</v>
      </c>
      <c r="AI370" s="114">
        <f t="shared" si="229"/>
        <v>264241.82760639233</v>
      </c>
      <c r="AK370" s="119">
        <v>0</v>
      </c>
      <c r="AL370" s="114">
        <f>IF($AK$11&gt;0,(AK370/$AK$11)*'DADOS BASE PROPOSTA'!$I$67,0)</f>
        <v>0</v>
      </c>
      <c r="AN370" s="114">
        <v>30.125</v>
      </c>
      <c r="AO370" s="114">
        <f>(AN370/$AN$11)*'DADOS BASE PROPOSTA'!$I$69</f>
        <v>17920.230093029772</v>
      </c>
      <c r="AQ370" s="114"/>
      <c r="AR370" s="114"/>
      <c r="AS370" s="114"/>
      <c r="AU370" s="114"/>
      <c r="AV370" s="114"/>
      <c r="AW370" s="114"/>
      <c r="AY370" s="114"/>
      <c r="AZ370" s="114"/>
      <c r="BA370" s="114"/>
      <c r="BB370" s="40"/>
    </row>
    <row r="371" spans="1:54" x14ac:dyDescent="0.25">
      <c r="A371" s="40"/>
      <c r="B371" s="2" t="s">
        <v>402</v>
      </c>
      <c r="C371" s="2" t="s">
        <v>406</v>
      </c>
      <c r="D371" s="41" t="s">
        <v>83</v>
      </c>
      <c r="F371" s="104">
        <v>0</v>
      </c>
      <c r="G371" s="109">
        <f t="shared" si="220"/>
        <v>0</v>
      </c>
      <c r="H371" s="114">
        <f>'DADOS BASE PROPOSTA'!$I$23*G371</f>
        <v>0</v>
      </c>
      <c r="I371" s="114">
        <f>IF(D371="P",IF(H371&lt;'DADOS BASE PROPOSTA'!$I$32,IF('DADOS BASE PROPOSTA'!$I$32-H371&gt;'DADOS BASE PROPOSTA'!$I$33,'DADOS BASE PROPOSTA'!$I$33,'DADOS BASE PROPOSTA'!$I$32-H371),0),0)</f>
        <v>0</v>
      </c>
      <c r="J371" s="114">
        <f t="shared" si="221"/>
        <v>0</v>
      </c>
      <c r="L371" s="104">
        <v>468.68129033946292</v>
      </c>
      <c r="M371" s="114">
        <f>IF(D371="E",'DADOS BASE PROPOSTA'!$I$42,IF(D371="EA",'DADOS BASE PROPOSTA'!$I$43,IF(D371="EC",'DADOS BASE PROPOSTA'!$I$45,IF(D371="ECA",'DADOS BASE PROPOSTA'!$I$44,0))))</f>
        <v>2087467.4094275283</v>
      </c>
      <c r="N371" s="114">
        <f>IF(OR(D371="E",D371="EA",D371="EC",D371="ECA",D371="ECR"),L371*'DADOS BASE PROPOSTA'!$I$47,0)</f>
        <v>325370.69405792683</v>
      </c>
      <c r="O371" s="114">
        <f t="shared" si="222"/>
        <v>2412838.1034854553</v>
      </c>
      <c r="R371" s="114"/>
      <c r="T371" s="104">
        <v>52.268163597602253</v>
      </c>
      <c r="U371" s="104"/>
      <c r="V371" s="104">
        <f t="shared" si="224"/>
        <v>52.268163597602253</v>
      </c>
      <c r="W371" s="109">
        <f t="shared" si="225"/>
        <v>3.0612138048495102E-4</v>
      </c>
      <c r="X371" s="114">
        <f>'DADOS BASE PROPOSTA'!$I$78*W371</f>
        <v>24939.189177167806</v>
      </c>
      <c r="Y371" s="114"/>
      <c r="Z371" s="114">
        <f t="shared" si="223"/>
        <v>24939.189177167806</v>
      </c>
      <c r="AB371" s="119">
        <v>384</v>
      </c>
      <c r="AD371" s="42">
        <v>0.71799999999999997</v>
      </c>
      <c r="AE371" s="42">
        <f t="shared" si="226"/>
        <v>275.71199999999999</v>
      </c>
      <c r="AF371" s="123">
        <f t="shared" si="227"/>
        <v>-1.6052186511630123E-2</v>
      </c>
      <c r="AH371" s="42">
        <f t="shared" si="228"/>
        <v>646.56424359240657</v>
      </c>
      <c r="AI371" s="114">
        <f t="shared" si="229"/>
        <v>248280.66953948414</v>
      </c>
      <c r="AK371" s="119">
        <v>0</v>
      </c>
      <c r="AL371" s="114">
        <f>IF($AK$11&gt;0,(AK371/$AK$11)*'DADOS BASE PROPOSTA'!$I$67,0)</f>
        <v>0</v>
      </c>
      <c r="AN371" s="114">
        <v>17.5</v>
      </c>
      <c r="AO371" s="114">
        <f>(AN371/$AN$11)*'DADOS BASE PROPOSTA'!$I$69</f>
        <v>10410.092170224763</v>
      </c>
      <c r="AQ371" s="114"/>
      <c r="AR371" s="114"/>
      <c r="AS371" s="114"/>
      <c r="AU371" s="114"/>
      <c r="AV371" s="114"/>
      <c r="AW371" s="114"/>
      <c r="AY371" s="114"/>
      <c r="AZ371" s="114"/>
      <c r="BA371" s="114"/>
      <c r="BB371" s="40"/>
    </row>
    <row r="372" spans="1:54" x14ac:dyDescent="0.25">
      <c r="A372" s="40"/>
      <c r="B372" s="2" t="s">
        <v>402</v>
      </c>
      <c r="C372" s="2" t="s">
        <v>407</v>
      </c>
      <c r="D372" s="41" t="s">
        <v>77</v>
      </c>
      <c r="F372" s="104">
        <v>0</v>
      </c>
      <c r="G372" s="109">
        <f t="shared" si="220"/>
        <v>0</v>
      </c>
      <c r="H372" s="114">
        <f>'DADOS BASE PROPOSTA'!$I$23*G372</f>
        <v>0</v>
      </c>
      <c r="I372" s="114">
        <f>IF(D372="P",IF(H372&lt;'DADOS BASE PROPOSTA'!$I$32,IF('DADOS BASE PROPOSTA'!$I$32-H372&gt;'DADOS BASE PROPOSTA'!$I$33,'DADOS BASE PROPOSTA'!$I$33,'DADOS BASE PROPOSTA'!$I$32-H372),0),0)</f>
        <v>0</v>
      </c>
      <c r="J372" s="114">
        <f t="shared" si="221"/>
        <v>0</v>
      </c>
      <c r="L372" s="104">
        <v>390.98588249264839</v>
      </c>
      <c r="M372" s="114">
        <f>IF(D372="E",'DADOS BASE PROPOSTA'!$I$42,IF(D372="EA",'DADOS BASE PROPOSTA'!$I$43,IF(D372="EC",'DADOS BASE PROPOSTA'!$I$45,IF(D372="ECA",'DADOS BASE PROPOSTA'!$I$44,0))))</f>
        <v>1034548.8434370452</v>
      </c>
      <c r="N372" s="114">
        <f>IF(OR(D372="E",D372="EA",D372="EC",D372="ECA",D372="ECR"),L372*'DADOS BASE PROPOSTA'!$I$47,0)</f>
        <v>271432.52904621547</v>
      </c>
      <c r="O372" s="114">
        <f t="shared" si="222"/>
        <v>1305981.3724832607</v>
      </c>
      <c r="R372" s="114"/>
      <c r="T372" s="104">
        <v>13.325313795316021</v>
      </c>
      <c r="U372" s="104"/>
      <c r="V372" s="104">
        <f t="shared" si="224"/>
        <v>13.325313795316021</v>
      </c>
      <c r="W372" s="109">
        <f t="shared" si="225"/>
        <v>7.8042983982020548E-5</v>
      </c>
      <c r="X372" s="114">
        <f>'DADOS BASE PROPOSTA'!$I$78*W372</f>
        <v>6358.0294143288993</v>
      </c>
      <c r="Y372" s="114"/>
      <c r="Z372" s="114">
        <f t="shared" si="223"/>
        <v>6358.0294143288993</v>
      </c>
      <c r="AB372" s="119">
        <v>229</v>
      </c>
      <c r="AD372" s="42">
        <v>0.61699999999999999</v>
      </c>
      <c r="AE372" s="42">
        <f t="shared" si="226"/>
        <v>141.29300000000001</v>
      </c>
      <c r="AF372" s="123">
        <f t="shared" si="227"/>
        <v>-0.19280218651163009</v>
      </c>
      <c r="AH372" s="42">
        <f t="shared" si="228"/>
        <v>759.03900775517207</v>
      </c>
      <c r="AI372" s="114">
        <f t="shared" si="229"/>
        <v>173819.9327759344</v>
      </c>
      <c r="AK372" s="119">
        <v>0</v>
      </c>
      <c r="AL372" s="114">
        <f>IF($AK$11&gt;0,(AK372/$AK$11)*'DADOS BASE PROPOSTA'!$I$67,0)</f>
        <v>0</v>
      </c>
      <c r="AN372" s="114">
        <v>4.125</v>
      </c>
      <c r="AO372" s="114">
        <f>(AN372/$AN$11)*'DADOS BASE PROPOSTA'!$I$69</f>
        <v>2453.8074401244085</v>
      </c>
      <c r="AQ372" s="114"/>
      <c r="AR372" s="114"/>
      <c r="AS372" s="114"/>
      <c r="AU372" s="114"/>
      <c r="AV372" s="114"/>
      <c r="AW372" s="114"/>
      <c r="AY372" s="114"/>
      <c r="AZ372" s="114"/>
      <c r="BA372" s="114"/>
      <c r="BB372" s="40"/>
    </row>
    <row r="373" spans="1:54" x14ac:dyDescent="0.25">
      <c r="A373" s="40"/>
      <c r="B373" s="2" t="s">
        <v>402</v>
      </c>
      <c r="C373" s="2" t="s">
        <v>408</v>
      </c>
      <c r="D373" s="41" t="s">
        <v>79</v>
      </c>
      <c r="F373" s="104">
        <v>7556.0391223540219</v>
      </c>
      <c r="G373" s="109">
        <f t="shared" si="220"/>
        <v>6.1149045002320121E-3</v>
      </c>
      <c r="H373" s="114">
        <f>'DADOS BASE PROPOSTA'!$I$23*G373</f>
        <v>14875251.320549054</v>
      </c>
      <c r="I373" s="114">
        <f>IF(D373="P",IF(H373&lt;'DADOS BASE PROPOSTA'!$I$32,IF('DADOS BASE PROPOSTA'!$I$32-H373&gt;'DADOS BASE PROPOSTA'!$I$33,'DADOS BASE PROPOSTA'!$I$33,'DADOS BASE PROPOSTA'!$I$32-H373),0),0)</f>
        <v>0</v>
      </c>
      <c r="J373" s="114">
        <f t="shared" si="221"/>
        <v>14875251.320549054</v>
      </c>
      <c r="L373" s="104">
        <v>0</v>
      </c>
      <c r="M373" s="114">
        <f>IF(D373="E",'DADOS BASE PROPOSTA'!$I$42,IF(D373="EA",'DADOS BASE PROPOSTA'!$I$43,IF(D373="EC",'DADOS BASE PROPOSTA'!$I$45,IF(D373="ECA",'DADOS BASE PROPOSTA'!$I$44,0))))</f>
        <v>0</v>
      </c>
      <c r="N373" s="114">
        <f>IF(OR(D373="E",D373="EA",D373="EC",D373="ECA",D373="ECR"),L373*'DADOS BASE PROPOSTA'!$I$47,0)</f>
        <v>0</v>
      </c>
      <c r="O373" s="114">
        <f t="shared" si="222"/>
        <v>0</v>
      </c>
      <c r="R373" s="114"/>
      <c r="T373" s="104">
        <v>101.47269990437491</v>
      </c>
      <c r="U373" s="104"/>
      <c r="V373" s="104">
        <f t="shared" si="224"/>
        <v>101.47269990437491</v>
      </c>
      <c r="W373" s="109">
        <f t="shared" si="225"/>
        <v>5.9429987277546871E-4</v>
      </c>
      <c r="X373" s="114">
        <f>'DADOS BASE PROPOSTA'!$I$78*W373</f>
        <v>48416.601714112527</v>
      </c>
      <c r="Y373" s="114"/>
      <c r="Z373" s="114">
        <f t="shared" si="223"/>
        <v>48416.601714112527</v>
      </c>
      <c r="AB373" s="119">
        <v>4596</v>
      </c>
      <c r="AD373" s="42">
        <v>0.746</v>
      </c>
      <c r="AE373" s="42">
        <f t="shared" si="226"/>
        <v>3428.616</v>
      </c>
      <c r="AF373" s="123">
        <f t="shared" si="227"/>
        <v>3.294781348836992E-2</v>
      </c>
      <c r="AH373" s="42">
        <f t="shared" si="228"/>
        <v>615.3831208542141</v>
      </c>
      <c r="AI373" s="114">
        <f t="shared" si="229"/>
        <v>2828300.8234459679</v>
      </c>
      <c r="AK373" s="119">
        <v>0</v>
      </c>
      <c r="AL373" s="114">
        <f>IF($AK$11&gt;0,(AK373/$AK$11)*'DADOS BASE PROPOSTA'!$I$67,0)</f>
        <v>0</v>
      </c>
      <c r="AN373" s="114">
        <v>37.875</v>
      </c>
      <c r="AO373" s="114">
        <f>(AN373/$AN$11)*'DADOS BASE PROPOSTA'!$I$69</f>
        <v>22530.413768415023</v>
      </c>
      <c r="AQ373" s="114"/>
      <c r="AR373" s="114"/>
      <c r="AS373" s="114"/>
      <c r="AU373" s="114"/>
      <c r="AV373" s="114"/>
      <c r="AW373" s="114"/>
      <c r="AY373" s="114"/>
      <c r="AZ373" s="114"/>
      <c r="BA373" s="114"/>
      <c r="BB373" s="40"/>
    </row>
    <row r="374" spans="1:54" x14ac:dyDescent="0.25">
      <c r="A374" s="40"/>
      <c r="B374" s="2" t="s">
        <v>402</v>
      </c>
      <c r="C374" s="2" t="s">
        <v>409</v>
      </c>
      <c r="D374" s="41" t="s">
        <v>79</v>
      </c>
      <c r="F374" s="104">
        <v>2030.832285463654</v>
      </c>
      <c r="G374" s="109">
        <f t="shared" si="220"/>
        <v>1.6434993626302621E-3</v>
      </c>
      <c r="H374" s="114">
        <f>'DADOS BASE PROPOSTA'!$I$23*G374</f>
        <v>3998012.7348447954</v>
      </c>
      <c r="I374" s="114">
        <f>IF(D374="P",IF(H374&lt;'DADOS BASE PROPOSTA'!$I$32,IF('DADOS BASE PROPOSTA'!$I$32-H374&gt;'DADOS BASE PROPOSTA'!$I$33,'DADOS BASE PROPOSTA'!$I$33,'DADOS BASE PROPOSTA'!$I$32-H374),0),0)</f>
        <v>0</v>
      </c>
      <c r="J374" s="114">
        <f t="shared" si="221"/>
        <v>3998012.7348447954</v>
      </c>
      <c r="L374" s="104">
        <v>0</v>
      </c>
      <c r="M374" s="114">
        <f>IF(D374="E",'DADOS BASE PROPOSTA'!$I$42,IF(D374="EA",'DADOS BASE PROPOSTA'!$I$43,IF(D374="EC",'DADOS BASE PROPOSTA'!$I$45,IF(D374="ECA",'DADOS BASE PROPOSTA'!$I$44,0))))</f>
        <v>0</v>
      </c>
      <c r="N374" s="114">
        <f>IF(OR(D374="E",D374="EA",D374="EC",D374="ECA",D374="ECR"),L374*'DADOS BASE PROPOSTA'!$I$47,0)</f>
        <v>0</v>
      </c>
      <c r="O374" s="114">
        <f t="shared" si="222"/>
        <v>0</v>
      </c>
      <c r="R374" s="114"/>
      <c r="T374" s="104">
        <v>84.098488180459043</v>
      </c>
      <c r="U374" s="104"/>
      <c r="V374" s="104">
        <f t="shared" si="224"/>
        <v>84.098488180459043</v>
      </c>
      <c r="W374" s="109">
        <f t="shared" si="225"/>
        <v>4.9254352030995128E-4</v>
      </c>
      <c r="X374" s="114">
        <f>'DADOS BASE PROPOSTA'!$I$78*W374</f>
        <v>40126.68442674142</v>
      </c>
      <c r="Y374" s="114"/>
      <c r="Z374" s="114">
        <f t="shared" si="223"/>
        <v>40126.68442674142</v>
      </c>
      <c r="AB374" s="119">
        <v>1181.5</v>
      </c>
      <c r="AD374" s="42">
        <v>0.6</v>
      </c>
      <c r="AE374" s="42">
        <f t="shared" si="226"/>
        <v>708.9</v>
      </c>
      <c r="AF374" s="123">
        <f t="shared" si="227"/>
        <v>-0.22255218651163011</v>
      </c>
      <c r="AH374" s="42">
        <f t="shared" si="228"/>
        <v>777.97040370336026</v>
      </c>
      <c r="AI374" s="114">
        <f t="shared" si="229"/>
        <v>919172.03197552019</v>
      </c>
      <c r="AK374" s="119">
        <v>0</v>
      </c>
      <c r="AL374" s="114">
        <f>IF($AK$11&gt;0,(AK374/$AK$11)*'DADOS BASE PROPOSTA'!$I$67,0)</f>
        <v>0</v>
      </c>
      <c r="AN374" s="114">
        <v>70</v>
      </c>
      <c r="AO374" s="114">
        <f>(AN374/$AN$11)*'DADOS BASE PROPOSTA'!$I$69</f>
        <v>41640.368680899053</v>
      </c>
      <c r="AQ374" s="114"/>
      <c r="AR374" s="114"/>
      <c r="AS374" s="114"/>
      <c r="AU374" s="114"/>
      <c r="AV374" s="114"/>
      <c r="AW374" s="114"/>
      <c r="AY374" s="114"/>
      <c r="AZ374" s="114"/>
      <c r="BA374" s="114"/>
      <c r="BB374" s="40"/>
    </row>
    <row r="375" spans="1:54" x14ac:dyDescent="0.25">
      <c r="A375" s="40"/>
      <c r="B375" s="2" t="s">
        <v>402</v>
      </c>
      <c r="C375" s="2" t="s">
        <v>410</v>
      </c>
      <c r="D375" s="41" t="s">
        <v>79</v>
      </c>
      <c r="F375" s="104">
        <v>501.08334105109481</v>
      </c>
      <c r="G375" s="109">
        <f t="shared" si="220"/>
        <v>4.0551361997581128E-4</v>
      </c>
      <c r="H375" s="114">
        <f>'DADOS BASE PROPOSTA'!$I$23*G375</f>
        <v>986461.36024151207</v>
      </c>
      <c r="I375" s="114">
        <f>IF(D375="P",IF(H375&lt;'DADOS BASE PROPOSTA'!$I$32,IF('DADOS BASE PROPOSTA'!$I$32-H375&gt;'DADOS BASE PROPOSTA'!$I$33,'DADOS BASE PROPOSTA'!$I$33,'DADOS BASE PROPOSTA'!$I$32-H375),0),0)</f>
        <v>1641267.2654017243</v>
      </c>
      <c r="J375" s="114">
        <f t="shared" si="221"/>
        <v>2627728.6256432366</v>
      </c>
      <c r="L375" s="104">
        <v>0</v>
      </c>
      <c r="M375" s="114">
        <f>IF(D375="E",'DADOS BASE PROPOSTA'!$I$42,IF(D375="EA",'DADOS BASE PROPOSTA'!$I$43,IF(D375="EC",'DADOS BASE PROPOSTA'!$I$45,IF(D375="ECA",'DADOS BASE PROPOSTA'!$I$44,0))))</f>
        <v>0</v>
      </c>
      <c r="N375" s="114">
        <f>IF(OR(D375="E",D375="EA",D375="EC",D375="ECA",D375="ECR"),L375*'DADOS BASE PROPOSTA'!$I$47,0)</f>
        <v>0</v>
      </c>
      <c r="O375" s="114">
        <f t="shared" si="222"/>
        <v>0</v>
      </c>
      <c r="R375" s="114"/>
      <c r="T375" s="104">
        <v>6.8553360535252672</v>
      </c>
      <c r="U375" s="104"/>
      <c r="V375" s="104">
        <f t="shared" si="224"/>
        <v>6.8553360535252672</v>
      </c>
      <c r="W375" s="109">
        <f t="shared" si="225"/>
        <v>4.0149964949020717E-5</v>
      </c>
      <c r="X375" s="114">
        <f>'DADOS BASE PROPOSTA'!$I$78*W375</f>
        <v>3270.9494832867731</v>
      </c>
      <c r="Y375" s="114"/>
      <c r="Z375" s="114">
        <f t="shared" si="223"/>
        <v>3270.9494832867731</v>
      </c>
      <c r="AB375" s="119">
        <v>562</v>
      </c>
      <c r="AD375" s="42">
        <v>0.503</v>
      </c>
      <c r="AE375" s="42">
        <f t="shared" si="226"/>
        <v>282.68599999999998</v>
      </c>
      <c r="AF375" s="123">
        <f t="shared" si="227"/>
        <v>-0.39230218651163007</v>
      </c>
      <c r="AH375" s="42">
        <f t="shared" si="228"/>
        <v>885.99072176066977</v>
      </c>
      <c r="AI375" s="114">
        <f t="shared" si="229"/>
        <v>497926.78562949639</v>
      </c>
      <c r="AK375" s="119">
        <v>0</v>
      </c>
      <c r="AL375" s="114">
        <f>IF($AK$11&gt;0,(AK375/$AK$11)*'DADOS BASE PROPOSTA'!$I$67,0)</f>
        <v>0</v>
      </c>
      <c r="AN375" s="114">
        <v>4.875</v>
      </c>
      <c r="AO375" s="114">
        <f>(AN375/$AN$11)*'DADOS BASE PROPOSTA'!$I$69</f>
        <v>2899.9542474197556</v>
      </c>
      <c r="AQ375" s="114"/>
      <c r="AR375" s="114"/>
      <c r="AS375" s="114"/>
      <c r="AU375" s="114"/>
      <c r="AV375" s="114"/>
      <c r="AW375" s="114"/>
      <c r="AY375" s="114"/>
      <c r="AZ375" s="114"/>
      <c r="BA375" s="114"/>
      <c r="BB375" s="40"/>
    </row>
    <row r="376" spans="1:54" x14ac:dyDescent="0.25">
      <c r="A376" s="40"/>
      <c r="B376" s="2" t="s">
        <v>402</v>
      </c>
      <c r="C376" s="2" t="s">
        <v>411</v>
      </c>
      <c r="D376" s="41" t="s">
        <v>83</v>
      </c>
      <c r="F376" s="104">
        <v>0</v>
      </c>
      <c r="G376" s="109">
        <f t="shared" si="220"/>
        <v>0</v>
      </c>
      <c r="H376" s="114">
        <f>'DADOS BASE PROPOSTA'!$I$23*G376</f>
        <v>0</v>
      </c>
      <c r="I376" s="114">
        <f>IF(D376="P",IF(H376&lt;'DADOS BASE PROPOSTA'!$I$32,IF('DADOS BASE PROPOSTA'!$I$32-H376&gt;'DADOS BASE PROPOSTA'!$I$33,'DADOS BASE PROPOSTA'!$I$33,'DADOS BASE PROPOSTA'!$I$32-H376),0),0)</f>
        <v>0</v>
      </c>
      <c r="J376" s="114">
        <f t="shared" si="221"/>
        <v>0</v>
      </c>
      <c r="L376" s="104">
        <v>347.0688526706445</v>
      </c>
      <c r="M376" s="114">
        <f>IF(D376="E",'DADOS BASE PROPOSTA'!$I$42,IF(D376="EA",'DADOS BASE PROPOSTA'!$I$43,IF(D376="EC",'DADOS BASE PROPOSTA'!$I$45,IF(D376="ECA",'DADOS BASE PROPOSTA'!$I$44,0))))</f>
        <v>2087467.4094275283</v>
      </c>
      <c r="N376" s="114">
        <f>IF(OR(D376="E",D376="EA",D376="EC",D376="ECA",D376="ECR"),L376*'DADOS BASE PROPOSTA'!$I$47,0)</f>
        <v>240944.18916860182</v>
      </c>
      <c r="O376" s="114">
        <f t="shared" si="222"/>
        <v>2328411.59859613</v>
      </c>
      <c r="R376" s="114"/>
      <c r="T376" s="104">
        <v>13.14994811911755</v>
      </c>
      <c r="U376" s="104"/>
      <c r="V376" s="104">
        <f t="shared" si="224"/>
        <v>13.14994811911755</v>
      </c>
      <c r="W376" s="109">
        <f t="shared" si="225"/>
        <v>7.7015911684228647E-5</v>
      </c>
      <c r="X376" s="114">
        <f>'DADOS BASE PROPOSTA'!$I$78*W376</f>
        <v>6274.3555778504315</v>
      </c>
      <c r="Y376" s="114"/>
      <c r="Z376" s="114">
        <f t="shared" si="223"/>
        <v>6274.3555778504315</v>
      </c>
      <c r="AB376" s="119">
        <v>310.5</v>
      </c>
      <c r="AD376" s="42">
        <v>0.57699999999999996</v>
      </c>
      <c r="AE376" s="42">
        <f t="shared" si="226"/>
        <v>179.15849999999998</v>
      </c>
      <c r="AF376" s="123">
        <f t="shared" si="227"/>
        <v>-0.26280218651163012</v>
      </c>
      <c r="AH376" s="42">
        <f t="shared" si="228"/>
        <v>803.58346880973272</v>
      </c>
      <c r="AI376" s="114">
        <f t="shared" si="229"/>
        <v>249512.66706542202</v>
      </c>
      <c r="AK376" s="119">
        <v>0</v>
      </c>
      <c r="AL376" s="114">
        <f>IF($AK$11&gt;0,(AK376/$AK$11)*'DADOS BASE PROPOSTA'!$I$67,0)</f>
        <v>0</v>
      </c>
      <c r="AN376" s="114">
        <v>5.75</v>
      </c>
      <c r="AO376" s="114">
        <f>(AN376/$AN$11)*'DADOS BASE PROPOSTA'!$I$69</f>
        <v>3420.4588559309936</v>
      </c>
      <c r="AQ376" s="114"/>
      <c r="AR376" s="114"/>
      <c r="AS376" s="114"/>
      <c r="AU376" s="114"/>
      <c r="AV376" s="114"/>
      <c r="AW376" s="114"/>
      <c r="AY376" s="114"/>
      <c r="AZ376" s="114"/>
      <c r="BA376" s="114"/>
      <c r="BB376" s="40"/>
    </row>
    <row r="377" spans="1:54" x14ac:dyDescent="0.25">
      <c r="A377" s="40"/>
      <c r="B377" s="2" t="s">
        <v>402</v>
      </c>
      <c r="C377" s="2" t="s">
        <v>412</v>
      </c>
      <c r="D377" s="41" t="s">
        <v>79</v>
      </c>
      <c r="F377" s="104">
        <v>6273.0570981435358</v>
      </c>
      <c r="G377" s="109">
        <f t="shared" si="220"/>
        <v>5.0766207610237722E-3</v>
      </c>
      <c r="H377" s="114">
        <f>'DADOS BASE PROPOSTA'!$I$23*G377</f>
        <v>12349499.436414808</v>
      </c>
      <c r="I377" s="114">
        <f>IF(D377="P",IF(H377&lt;'DADOS BASE PROPOSTA'!$I$32,IF('DADOS BASE PROPOSTA'!$I$32-H377&gt;'DADOS BASE PROPOSTA'!$I$33,'DADOS BASE PROPOSTA'!$I$33,'DADOS BASE PROPOSTA'!$I$32-H377),0),0)</f>
        <v>0</v>
      </c>
      <c r="J377" s="114">
        <f t="shared" si="221"/>
        <v>12349499.436414808</v>
      </c>
      <c r="L377" s="104">
        <v>0</v>
      </c>
      <c r="M377" s="114">
        <f>IF(D377="E",'DADOS BASE PROPOSTA'!$I$42,IF(D377="EA",'DADOS BASE PROPOSTA'!$I$43,IF(D377="EC",'DADOS BASE PROPOSTA'!$I$45,IF(D377="ECA",'DADOS BASE PROPOSTA'!$I$44,0))))</f>
        <v>0</v>
      </c>
      <c r="N377" s="114">
        <f>IF(OR(D377="E",D377="EA",D377="EC",D377="ECA",D377="ECR"),L377*'DADOS BASE PROPOSTA'!$I$47,0)</f>
        <v>0</v>
      </c>
      <c r="O377" s="114">
        <f t="shared" si="222"/>
        <v>0</v>
      </c>
      <c r="R377" s="114"/>
      <c r="T377" s="104">
        <v>8.6449668625596221</v>
      </c>
      <c r="U377" s="104"/>
      <c r="V377" s="104">
        <f t="shared" si="224"/>
        <v>8.6449668625596221</v>
      </c>
      <c r="W377" s="109">
        <f t="shared" si="225"/>
        <v>5.0631378798523707E-5</v>
      </c>
      <c r="X377" s="114">
        <f>'DADOS BASE PROPOSTA'!$I$78*W377</f>
        <v>4124.852475697302</v>
      </c>
      <c r="Y377" s="114"/>
      <c r="Z377" s="114">
        <f t="shared" si="223"/>
        <v>4124.852475697302</v>
      </c>
      <c r="AB377" s="119">
        <v>1626.5</v>
      </c>
      <c r="AD377" s="42">
        <v>0.67300000000000004</v>
      </c>
      <c r="AE377" s="42">
        <f t="shared" si="226"/>
        <v>1094.6345000000001</v>
      </c>
      <c r="AF377" s="123">
        <f t="shared" si="227"/>
        <v>-9.4802186511629999E-2</v>
      </c>
      <c r="AH377" s="42">
        <f t="shared" si="228"/>
        <v>696.67676227878712</v>
      </c>
      <c r="AI377" s="114">
        <f t="shared" si="229"/>
        <v>1133144.7538464472</v>
      </c>
      <c r="AK377" s="119">
        <v>254</v>
      </c>
      <c r="AL377" s="114">
        <f>IF($AK$11&gt;0,(AK377/$AK$11)*'DADOS BASE PROPOSTA'!$I$67,0)</f>
        <v>1633275.6499370541</v>
      </c>
      <c r="AN377" s="114">
        <v>3</v>
      </c>
      <c r="AO377" s="114">
        <f>(AN377/$AN$11)*'DADOS BASE PROPOSTA'!$I$69</f>
        <v>1784.587229181388</v>
      </c>
      <c r="AQ377" s="114"/>
      <c r="AR377" s="114"/>
      <c r="AS377" s="114"/>
      <c r="AU377" s="114"/>
      <c r="AV377" s="114"/>
      <c r="AW377" s="114"/>
      <c r="AY377" s="114"/>
      <c r="AZ377" s="114"/>
      <c r="BA377" s="114"/>
      <c r="BB377" s="40"/>
    </row>
    <row r="378" spans="1:54" x14ac:dyDescent="0.25">
      <c r="A378" s="40"/>
      <c r="B378" s="2" t="s">
        <v>402</v>
      </c>
      <c r="C378" s="2" t="s">
        <v>413</v>
      </c>
      <c r="D378" s="41" t="s">
        <v>79</v>
      </c>
      <c r="F378" s="104">
        <v>1336.864558500429</v>
      </c>
      <c r="G378" s="109">
        <f t="shared" si="220"/>
        <v>1.081889462534726E-3</v>
      </c>
      <c r="H378" s="114">
        <f>'DADOS BASE PROPOSTA'!$I$23*G378</f>
        <v>2631828.1267756796</v>
      </c>
      <c r="I378" s="114">
        <f>IF(D378="P",IF(H378&lt;'DADOS BASE PROPOSTA'!$I$32,IF('DADOS BASE PROPOSTA'!$I$32-H378&gt;'DADOS BASE PROPOSTA'!$I$33,'DADOS BASE PROPOSTA'!$I$33,'DADOS BASE PROPOSTA'!$I$32-H378),0),0)</f>
        <v>650706.40402776888</v>
      </c>
      <c r="J378" s="114">
        <f t="shared" si="221"/>
        <v>3282534.5308034485</v>
      </c>
      <c r="L378" s="104">
        <v>0</v>
      </c>
      <c r="M378" s="114">
        <f>IF(D378="E",'DADOS BASE PROPOSTA'!$I$42,IF(D378="EA",'DADOS BASE PROPOSTA'!$I$43,IF(D378="EC",'DADOS BASE PROPOSTA'!$I$45,IF(D378="ECA",'DADOS BASE PROPOSTA'!$I$44,0))))</f>
        <v>0</v>
      </c>
      <c r="N378" s="114">
        <f>IF(OR(D378="E",D378="EA",D378="EC",D378="ECA",D378="ECR"),L378*'DADOS BASE PROPOSTA'!$I$47,0)</f>
        <v>0</v>
      </c>
      <c r="O378" s="114">
        <f t="shared" si="222"/>
        <v>0</v>
      </c>
      <c r="R378" s="114"/>
      <c r="T378" s="104">
        <v>28.281918042491611</v>
      </c>
      <c r="U378" s="104"/>
      <c r="V378" s="104">
        <f t="shared" si="224"/>
        <v>28.281918042491611</v>
      </c>
      <c r="W378" s="109">
        <f t="shared" si="225"/>
        <v>1.6564002249214163E-4</v>
      </c>
      <c r="X378" s="114">
        <f>'DADOS BASE PROPOSTA'!$I$78*W378</f>
        <v>13494.411431497278</v>
      </c>
      <c r="Y378" s="114"/>
      <c r="Z378" s="114">
        <f t="shared" si="223"/>
        <v>13494.411431497278</v>
      </c>
      <c r="AB378" s="119">
        <v>868</v>
      </c>
      <c r="AD378" s="42">
        <v>0.64</v>
      </c>
      <c r="AE378" s="42">
        <f t="shared" si="226"/>
        <v>555.52</v>
      </c>
      <c r="AF378" s="123">
        <f t="shared" si="227"/>
        <v>-0.15255218651163005</v>
      </c>
      <c r="AH378" s="42">
        <f t="shared" si="228"/>
        <v>733.42594264879961</v>
      </c>
      <c r="AI378" s="114">
        <f t="shared" si="229"/>
        <v>636613.71821915801</v>
      </c>
      <c r="AK378" s="119">
        <v>0</v>
      </c>
      <c r="AL378" s="114">
        <f>IF($AK$11&gt;0,(AK378/$AK$11)*'DADOS BASE PROPOSTA'!$I$67,0)</f>
        <v>0</v>
      </c>
      <c r="AN378" s="114">
        <v>26.625</v>
      </c>
      <c r="AO378" s="114">
        <f>(AN378/$AN$11)*'DADOS BASE PROPOSTA'!$I$69</f>
        <v>15838.211658984817</v>
      </c>
      <c r="AQ378" s="114"/>
      <c r="AR378" s="114"/>
      <c r="AS378" s="114"/>
      <c r="AU378" s="114"/>
      <c r="AV378" s="114"/>
      <c r="AW378" s="114"/>
      <c r="AY378" s="114"/>
      <c r="AZ378" s="114"/>
      <c r="BA378" s="114"/>
      <c r="BB378" s="40"/>
    </row>
    <row r="379" spans="1:54" x14ac:dyDescent="0.25">
      <c r="A379" s="40"/>
      <c r="B379" s="2" t="s">
        <v>402</v>
      </c>
      <c r="C379" s="2" t="s">
        <v>414</v>
      </c>
      <c r="D379" s="41" t="s">
        <v>79</v>
      </c>
      <c r="F379" s="104">
        <v>1247.9592962480849</v>
      </c>
      <c r="G379" s="109">
        <f t="shared" si="220"/>
        <v>1.0099407630325193E-3</v>
      </c>
      <c r="H379" s="114">
        <f>'DADOS BASE PROPOSTA'!$I$23*G379</f>
        <v>2456804.1362552424</v>
      </c>
      <c r="I379" s="114">
        <f>IF(D379="P",IF(H379&lt;'DADOS BASE PROPOSTA'!$I$32,IF('DADOS BASE PROPOSTA'!$I$32-H379&gt;'DADOS BASE PROPOSTA'!$I$33,'DADOS BASE PROPOSTA'!$I$33,'DADOS BASE PROPOSTA'!$I$32-H379),0),0)</f>
        <v>825730.39454820612</v>
      </c>
      <c r="J379" s="114">
        <f t="shared" si="221"/>
        <v>3282534.5308034485</v>
      </c>
      <c r="L379" s="104">
        <v>0</v>
      </c>
      <c r="M379" s="114">
        <f>IF(D379="E",'DADOS BASE PROPOSTA'!$I$42,IF(D379="EA",'DADOS BASE PROPOSTA'!$I$43,IF(D379="EC",'DADOS BASE PROPOSTA'!$I$45,IF(D379="ECA",'DADOS BASE PROPOSTA'!$I$44,0))))</f>
        <v>0</v>
      </c>
      <c r="N379" s="114">
        <f>IF(OR(D379="E",D379="EA",D379="EC",D379="ECA",D379="ECR"),L379*'DADOS BASE PROPOSTA'!$I$47,0)</f>
        <v>0</v>
      </c>
      <c r="O379" s="114">
        <f t="shared" si="222"/>
        <v>0</v>
      </c>
      <c r="R379" s="114"/>
      <c r="T379" s="104">
        <v>102.6250831928182</v>
      </c>
      <c r="U379" s="104"/>
      <c r="V379" s="104">
        <f t="shared" si="224"/>
        <v>102.6250831928182</v>
      </c>
      <c r="W379" s="109">
        <f t="shared" si="225"/>
        <v>6.0104908948455224E-4</v>
      </c>
      <c r="X379" s="114">
        <f>'DADOS BASE PROPOSTA'!$I$78*W379</f>
        <v>48966.448941506074</v>
      </c>
      <c r="Y379" s="114"/>
      <c r="Z379" s="114">
        <f t="shared" si="223"/>
        <v>48966.448941506074</v>
      </c>
      <c r="AB379" s="119">
        <v>622.5</v>
      </c>
      <c r="AD379" s="42">
        <v>0.64</v>
      </c>
      <c r="AE379" s="42">
        <f t="shared" si="226"/>
        <v>398.40000000000003</v>
      </c>
      <c r="AF379" s="123">
        <f t="shared" si="227"/>
        <v>-0.15255218651163005</v>
      </c>
      <c r="AH379" s="42">
        <f t="shared" si="228"/>
        <v>733.42594264879961</v>
      </c>
      <c r="AI379" s="114">
        <f t="shared" si="229"/>
        <v>456557.64929887775</v>
      </c>
      <c r="AK379" s="119">
        <v>0</v>
      </c>
      <c r="AL379" s="114">
        <f>IF($AK$11&gt;0,(AK379/$AK$11)*'DADOS BASE PROPOSTA'!$I$67,0)</f>
        <v>0</v>
      </c>
      <c r="AN379" s="114">
        <v>41.75</v>
      </c>
      <c r="AO379" s="114">
        <f>(AN379/$AN$11)*'DADOS BASE PROPOSTA'!$I$69</f>
        <v>24835.50560610765</v>
      </c>
      <c r="AQ379" s="114"/>
      <c r="AR379" s="114"/>
      <c r="AS379" s="114"/>
      <c r="AU379" s="114"/>
      <c r="AV379" s="114"/>
      <c r="AW379" s="114"/>
      <c r="AY379" s="114"/>
      <c r="AZ379" s="114"/>
      <c r="BA379" s="114"/>
      <c r="BB379" s="40"/>
    </row>
    <row r="380" spans="1:54" x14ac:dyDescent="0.25">
      <c r="A380" s="40"/>
      <c r="B380" s="2" t="s">
        <v>402</v>
      </c>
      <c r="C380" s="2" t="s">
        <v>415</v>
      </c>
      <c r="D380" s="41" t="s">
        <v>79</v>
      </c>
      <c r="F380" s="104">
        <v>1035.852946374654</v>
      </c>
      <c r="G380" s="109">
        <f t="shared" si="220"/>
        <v>8.3828865107723409E-4</v>
      </c>
      <c r="H380" s="114">
        <f>'DADOS BASE PROPOSTA'!$I$23*G380</f>
        <v>2039239.4294080609</v>
      </c>
      <c r="I380" s="114">
        <f>IF(D380="P",IF(H380&lt;'DADOS BASE PROPOSTA'!$I$32,IF('DADOS BASE PROPOSTA'!$I$32-H380&gt;'DADOS BASE PROPOSTA'!$I$33,'DADOS BASE PROPOSTA'!$I$33,'DADOS BASE PROPOSTA'!$I$32-H380),0),0)</f>
        <v>1243295.1013953877</v>
      </c>
      <c r="J380" s="114">
        <f t="shared" si="221"/>
        <v>3282534.5308034485</v>
      </c>
      <c r="L380" s="104">
        <v>0</v>
      </c>
      <c r="M380" s="114">
        <f>IF(D380="E",'DADOS BASE PROPOSTA'!$I$42,IF(D380="EA",'DADOS BASE PROPOSTA'!$I$43,IF(D380="EC",'DADOS BASE PROPOSTA'!$I$45,IF(D380="ECA",'DADOS BASE PROPOSTA'!$I$44,0))))</f>
        <v>0</v>
      </c>
      <c r="N380" s="114">
        <f>IF(OR(D380="E",D380="EA",D380="EC",D380="ECA",D380="ECR"),L380*'DADOS BASE PROPOSTA'!$I$47,0)</f>
        <v>0</v>
      </c>
      <c r="O380" s="114">
        <f t="shared" si="222"/>
        <v>0</v>
      </c>
      <c r="R380" s="114"/>
      <c r="T380" s="104">
        <v>18.32225182297498</v>
      </c>
      <c r="U380" s="104"/>
      <c r="V380" s="104">
        <f t="shared" si="224"/>
        <v>18.32225182297498</v>
      </c>
      <c r="W380" s="109">
        <f t="shared" si="225"/>
        <v>1.0730878292994612E-4</v>
      </c>
      <c r="X380" s="114">
        <f>'DADOS BASE PROPOSTA'!$I$78*W380</f>
        <v>8742.264371152356</v>
      </c>
      <c r="Y380" s="114"/>
      <c r="Z380" s="114">
        <f t="shared" si="223"/>
        <v>8742.264371152356</v>
      </c>
      <c r="AB380" s="119">
        <v>915</v>
      </c>
      <c r="AD380" s="42">
        <v>0.66800000000000004</v>
      </c>
      <c r="AE380" s="42">
        <f t="shared" si="226"/>
        <v>611.22</v>
      </c>
      <c r="AF380" s="123">
        <f t="shared" si="227"/>
        <v>-0.10355218651163001</v>
      </c>
      <c r="AH380" s="42">
        <f t="shared" si="228"/>
        <v>702.24481991060725</v>
      </c>
      <c r="AI380" s="114">
        <f t="shared" si="229"/>
        <v>642554.01021820563</v>
      </c>
      <c r="AK380" s="119">
        <v>0</v>
      </c>
      <c r="AL380" s="114">
        <f>IF($AK$11&gt;0,(AK380/$AK$11)*'DADOS BASE PROPOSTA'!$I$67,0)</f>
        <v>0</v>
      </c>
      <c r="AN380" s="114">
        <v>14</v>
      </c>
      <c r="AO380" s="114">
        <f>(AN380/$AN$11)*'DADOS BASE PROPOSTA'!$I$69</f>
        <v>8328.073736179811</v>
      </c>
      <c r="AQ380" s="114"/>
      <c r="AR380" s="114"/>
      <c r="AS380" s="114"/>
      <c r="AU380" s="114"/>
      <c r="AV380" s="114"/>
      <c r="AW380" s="114"/>
      <c r="AY380" s="114"/>
      <c r="AZ380" s="114"/>
      <c r="BA380" s="114"/>
      <c r="BB380" s="40"/>
    </row>
    <row r="381" spans="1:54" x14ac:dyDescent="0.25">
      <c r="A381" s="40"/>
      <c r="B381" s="2" t="s">
        <v>402</v>
      </c>
      <c r="C381" s="2" t="s">
        <v>416</v>
      </c>
      <c r="D381" s="41" t="s">
        <v>79</v>
      </c>
      <c r="F381" s="104">
        <v>1672.697846811931</v>
      </c>
      <c r="G381" s="109">
        <f t="shared" si="220"/>
        <v>1.3536705442324527E-3</v>
      </c>
      <c r="H381" s="114">
        <f>'DADOS BASE PROPOSTA'!$I$23*G381</f>
        <v>3292968.7699813037</v>
      </c>
      <c r="I381" s="114">
        <f>IF(D381="P",IF(H381&lt;'DADOS BASE PROPOSTA'!$I$32,IF('DADOS BASE PROPOSTA'!$I$32-H381&gt;'DADOS BASE PROPOSTA'!$I$33,'DADOS BASE PROPOSTA'!$I$33,'DADOS BASE PROPOSTA'!$I$32-H381),0),0)</f>
        <v>0</v>
      </c>
      <c r="J381" s="114">
        <f t="shared" si="221"/>
        <v>3292968.7699813037</v>
      </c>
      <c r="L381" s="104">
        <v>0</v>
      </c>
      <c r="M381" s="114">
        <f>IF(D381="E",'DADOS BASE PROPOSTA'!$I$42,IF(D381="EA",'DADOS BASE PROPOSTA'!$I$43,IF(D381="EC",'DADOS BASE PROPOSTA'!$I$45,IF(D381="ECA",'DADOS BASE PROPOSTA'!$I$44,0))))</f>
        <v>0</v>
      </c>
      <c r="N381" s="114">
        <f>IF(OR(D381="E",D381="EA",D381="EC",D381="ECA",D381="ECR"),L381*'DADOS BASE PROPOSTA'!$I$47,0)</f>
        <v>0</v>
      </c>
      <c r="O381" s="114">
        <f t="shared" si="222"/>
        <v>0</v>
      </c>
      <c r="R381" s="114"/>
      <c r="T381" s="104">
        <v>7.4000017359025936</v>
      </c>
      <c r="U381" s="104"/>
      <c r="V381" s="104">
        <f t="shared" si="224"/>
        <v>7.4000017359025936</v>
      </c>
      <c r="W381" s="109">
        <f t="shared" si="225"/>
        <v>4.333993373911943E-5</v>
      </c>
      <c r="X381" s="114">
        <f>'DADOS BASE PROPOSTA'!$I$78*W381</f>
        <v>3530.8308251241292</v>
      </c>
      <c r="Y381" s="114"/>
      <c r="Z381" s="114">
        <f t="shared" si="223"/>
        <v>3530.8308251241292</v>
      </c>
      <c r="AB381" s="119">
        <v>840</v>
      </c>
      <c r="AD381" s="42">
        <v>0.66800000000000004</v>
      </c>
      <c r="AE381" s="42">
        <f t="shared" si="226"/>
        <v>561.12</v>
      </c>
      <c r="AF381" s="123">
        <f t="shared" si="227"/>
        <v>-0.10355218651163001</v>
      </c>
      <c r="AH381" s="42">
        <f t="shared" si="228"/>
        <v>702.24481991060725</v>
      </c>
      <c r="AI381" s="114">
        <f t="shared" si="229"/>
        <v>589885.6487249101</v>
      </c>
      <c r="AK381" s="119">
        <v>237.5</v>
      </c>
      <c r="AL381" s="114">
        <f>IF($AK$11&gt;0,(AK381/$AK$11)*'DADOS BASE PROPOSTA'!$I$67,0)</f>
        <v>1527177.034882088</v>
      </c>
      <c r="AN381" s="114">
        <v>3</v>
      </c>
      <c r="AO381" s="114">
        <f>(AN381/$AN$11)*'DADOS BASE PROPOSTA'!$I$69</f>
        <v>1784.587229181388</v>
      </c>
      <c r="AQ381" s="114"/>
      <c r="AR381" s="114"/>
      <c r="AS381" s="114"/>
      <c r="AU381" s="114"/>
      <c r="AV381" s="114"/>
      <c r="AW381" s="114"/>
      <c r="AY381" s="114"/>
      <c r="AZ381" s="114"/>
      <c r="BA381" s="114"/>
      <c r="BB381" s="40"/>
    </row>
    <row r="382" spans="1:54" x14ac:dyDescent="0.25">
      <c r="A382" s="40"/>
      <c r="B382" s="2" t="s">
        <v>402</v>
      </c>
      <c r="C382" s="2" t="s">
        <v>417</v>
      </c>
      <c r="D382" s="41" t="s">
        <v>83</v>
      </c>
      <c r="F382" s="104">
        <v>0</v>
      </c>
      <c r="G382" s="109">
        <f t="shared" si="220"/>
        <v>0</v>
      </c>
      <c r="H382" s="114">
        <f>'DADOS BASE PROPOSTA'!$I$23*G382</f>
        <v>0</v>
      </c>
      <c r="I382" s="114">
        <f>IF(D382="P",IF(H382&lt;'DADOS BASE PROPOSTA'!$I$32,IF('DADOS BASE PROPOSTA'!$I$32-H382&gt;'DADOS BASE PROPOSTA'!$I$33,'DADOS BASE PROPOSTA'!$I$33,'DADOS BASE PROPOSTA'!$I$32-H382),0),0)</f>
        <v>0</v>
      </c>
      <c r="J382" s="114">
        <f t="shared" si="221"/>
        <v>0</v>
      </c>
      <c r="L382" s="104">
        <v>248.96743009220111</v>
      </c>
      <c r="M382" s="114">
        <f>IF(D382="E",'DADOS BASE PROPOSTA'!$I$42,IF(D382="EA",'DADOS BASE PROPOSTA'!$I$43,IF(D382="EC",'DADOS BASE PROPOSTA'!$I$45,IF(D382="ECA",'DADOS BASE PROPOSTA'!$I$44,0))))</f>
        <v>2087467.4094275283</v>
      </c>
      <c r="N382" s="114">
        <f>IF(OR(D382="E",D382="EA",D382="EC",D382="ECA",D382="ECR"),L382*'DADOS BASE PROPOSTA'!$I$47,0)</f>
        <v>172839.64006381651</v>
      </c>
      <c r="O382" s="114">
        <f t="shared" si="222"/>
        <v>2260307.049491345</v>
      </c>
      <c r="R382" s="114"/>
      <c r="T382" s="104">
        <v>23.07266078808442</v>
      </c>
      <c r="U382" s="104"/>
      <c r="V382" s="104">
        <f t="shared" si="224"/>
        <v>23.07266078808442</v>
      </c>
      <c r="W382" s="109">
        <f t="shared" si="225"/>
        <v>1.3513072367121409E-4</v>
      </c>
      <c r="X382" s="114">
        <f>'DADOS BASE PROPOSTA'!$I$78*W382</f>
        <v>11008.870651064073</v>
      </c>
      <c r="Y382" s="114"/>
      <c r="Z382" s="114">
        <f t="shared" si="223"/>
        <v>11008.870651064073</v>
      </c>
      <c r="AB382" s="119">
        <v>269.5</v>
      </c>
      <c r="AD382" s="42">
        <v>0.59399999999999997</v>
      </c>
      <c r="AE382" s="42">
        <f t="shared" si="226"/>
        <v>160.083</v>
      </c>
      <c r="AF382" s="123">
        <f t="shared" si="227"/>
        <v>-0.23305218651163012</v>
      </c>
      <c r="AH382" s="42">
        <f t="shared" si="228"/>
        <v>784.65207286154441</v>
      </c>
      <c r="AI382" s="114">
        <f t="shared" si="229"/>
        <v>211463.73363618623</v>
      </c>
      <c r="AK382" s="119">
        <v>0</v>
      </c>
      <c r="AL382" s="114">
        <f>IF($AK$11&gt;0,(AK382/$AK$11)*'DADOS BASE PROPOSTA'!$I$67,0)</f>
        <v>0</v>
      </c>
      <c r="AN382" s="114">
        <v>9</v>
      </c>
      <c r="AO382" s="114">
        <f>(AN382/$AN$11)*'DADOS BASE PROPOSTA'!$I$69</f>
        <v>5353.7616875441636</v>
      </c>
      <c r="AQ382" s="114"/>
      <c r="AR382" s="114"/>
      <c r="AS382" s="114"/>
      <c r="AU382" s="114"/>
      <c r="AV382" s="114"/>
      <c r="AW382" s="114"/>
      <c r="AY382" s="114"/>
      <c r="AZ382" s="114"/>
      <c r="BA382" s="114"/>
      <c r="BB382" s="40"/>
    </row>
    <row r="383" spans="1:54" x14ac:dyDescent="0.25">
      <c r="A383" s="40"/>
      <c r="B383" s="2" t="s">
        <v>402</v>
      </c>
      <c r="C383" s="2" t="s">
        <v>418</v>
      </c>
      <c r="D383" s="41" t="s">
        <v>83</v>
      </c>
      <c r="F383" s="104">
        <v>0</v>
      </c>
      <c r="G383" s="109">
        <f t="shared" si="220"/>
        <v>0</v>
      </c>
      <c r="H383" s="114">
        <f>'DADOS BASE PROPOSTA'!$I$23*G383</f>
        <v>0</v>
      </c>
      <c r="I383" s="114">
        <f>IF(D383="P",IF(H383&lt;'DADOS BASE PROPOSTA'!$I$32,IF('DADOS BASE PROPOSTA'!$I$32-H383&gt;'DADOS BASE PROPOSTA'!$I$33,'DADOS BASE PROPOSTA'!$I$33,'DADOS BASE PROPOSTA'!$I$32-H383),0),0)</f>
        <v>0</v>
      </c>
      <c r="J383" s="114">
        <f t="shared" si="221"/>
        <v>0</v>
      </c>
      <c r="L383" s="104">
        <v>714.40488821108283</v>
      </c>
      <c r="M383" s="114">
        <f>IF(D383="E",'DADOS BASE PROPOSTA'!$I$42,IF(D383="EA",'DADOS BASE PROPOSTA'!$I$43,IF(D383="EC",'DADOS BASE PROPOSTA'!$I$45,IF(D383="ECA",'DADOS BASE PROPOSTA'!$I$44,0))))</f>
        <v>2087467.4094275283</v>
      </c>
      <c r="N383" s="114">
        <f>IF(OR(D383="E",D383="EA",D383="EC",D383="ECA",D383="ECR"),L383*'DADOS BASE PROPOSTA'!$I$47,0)</f>
        <v>495958.38175502198</v>
      </c>
      <c r="O383" s="114">
        <f t="shared" si="222"/>
        <v>2583425.7911825501</v>
      </c>
      <c r="R383" s="114"/>
      <c r="T383" s="104">
        <v>58.241144934815367</v>
      </c>
      <c r="U383" s="104"/>
      <c r="V383" s="104">
        <f t="shared" si="224"/>
        <v>58.241144934815367</v>
      </c>
      <c r="W383" s="109">
        <f t="shared" si="225"/>
        <v>3.4110361760036418E-4</v>
      </c>
      <c r="X383" s="114">
        <f>'DADOS BASE PROPOSTA'!$I$78*W383</f>
        <v>27789.132646910908</v>
      </c>
      <c r="Y383" s="114"/>
      <c r="Z383" s="114">
        <f t="shared" si="223"/>
        <v>27789.132646910908</v>
      </c>
      <c r="AB383" s="119">
        <v>562.5</v>
      </c>
      <c r="AD383" s="42">
        <v>0.64500000000000002</v>
      </c>
      <c r="AE383" s="42">
        <f t="shared" si="226"/>
        <v>362.8125</v>
      </c>
      <c r="AF383" s="123">
        <f t="shared" si="227"/>
        <v>-0.14380218651163004</v>
      </c>
      <c r="AH383" s="42">
        <f t="shared" si="228"/>
        <v>727.85788501697959</v>
      </c>
      <c r="AI383" s="114">
        <f t="shared" si="229"/>
        <v>409420.06032205099</v>
      </c>
      <c r="AK383" s="119">
        <v>0</v>
      </c>
      <c r="AL383" s="114">
        <f>IF($AK$11&gt;0,(AK383/$AK$11)*'DADOS BASE PROPOSTA'!$I$67,0)</f>
        <v>0</v>
      </c>
      <c r="AN383" s="114">
        <v>15.5</v>
      </c>
      <c r="AO383" s="114">
        <f>(AN383/$AN$11)*'DADOS BASE PROPOSTA'!$I$69</f>
        <v>9220.3673507705043</v>
      </c>
      <c r="AQ383" s="114"/>
      <c r="AR383" s="114"/>
      <c r="AS383" s="114"/>
      <c r="AU383" s="114"/>
      <c r="AV383" s="114"/>
      <c r="AW383" s="114"/>
      <c r="AY383" s="114"/>
      <c r="AZ383" s="114"/>
      <c r="BA383" s="114"/>
      <c r="BB383" s="40"/>
    </row>
    <row r="384" spans="1:54" x14ac:dyDescent="0.25">
      <c r="A384" s="40"/>
      <c r="B384" s="2" t="s">
        <v>402</v>
      </c>
      <c r="C384" s="2" t="s">
        <v>419</v>
      </c>
      <c r="D384" s="41" t="s">
        <v>83</v>
      </c>
      <c r="F384" s="104">
        <v>0</v>
      </c>
      <c r="G384" s="109">
        <f t="shared" si="220"/>
        <v>0</v>
      </c>
      <c r="H384" s="114">
        <f>'DADOS BASE PROPOSTA'!$I$23*G384</f>
        <v>0</v>
      </c>
      <c r="I384" s="114">
        <f>IF(D384="P",IF(H384&lt;'DADOS BASE PROPOSTA'!$I$32,IF('DADOS BASE PROPOSTA'!$I$32-H384&gt;'DADOS BASE PROPOSTA'!$I$33,'DADOS BASE PROPOSTA'!$I$33,'DADOS BASE PROPOSTA'!$I$32-H384),0),0)</f>
        <v>0</v>
      </c>
      <c r="J384" s="114">
        <f t="shared" si="221"/>
        <v>0</v>
      </c>
      <c r="L384" s="104">
        <v>708.58591774192917</v>
      </c>
      <c r="M384" s="114">
        <f>IF(D384="E",'DADOS BASE PROPOSTA'!$I$42,IF(D384="EA",'DADOS BASE PROPOSTA'!$I$43,IF(D384="EC",'DADOS BASE PROPOSTA'!$I$45,IF(D384="ECA",'DADOS BASE PROPOSTA'!$I$44,0))))</f>
        <v>2087467.4094275283</v>
      </c>
      <c r="N384" s="114">
        <f>IF(OR(D384="E",D384="EA",D384="EC",D384="ECA",D384="ECR"),L384*'DADOS BASE PROPOSTA'!$I$47,0)</f>
        <v>491918.70170105656</v>
      </c>
      <c r="O384" s="114">
        <f t="shared" si="222"/>
        <v>2579386.1111285849</v>
      </c>
      <c r="R384" s="114"/>
      <c r="T384" s="104">
        <v>16.52088196768085</v>
      </c>
      <c r="U384" s="104"/>
      <c r="V384" s="104">
        <f t="shared" si="224"/>
        <v>16.52088196768085</v>
      </c>
      <c r="W384" s="109">
        <f t="shared" si="225"/>
        <v>9.6758616463184845E-5</v>
      </c>
      <c r="X384" s="114">
        <f>'DADOS BASE PROPOSTA'!$I$78*W384</f>
        <v>7882.7602197325696</v>
      </c>
      <c r="Y384" s="114"/>
      <c r="Z384" s="114">
        <f t="shared" si="223"/>
        <v>7882.7602197325696</v>
      </c>
      <c r="AB384" s="119">
        <v>358</v>
      </c>
      <c r="AD384" s="42">
        <v>0.64400000000000002</v>
      </c>
      <c r="AE384" s="42">
        <f t="shared" si="226"/>
        <v>230.55199999999999</v>
      </c>
      <c r="AF384" s="123">
        <f t="shared" si="227"/>
        <v>-0.14555218651163004</v>
      </c>
      <c r="AH384" s="42">
        <f t="shared" si="228"/>
        <v>728.97149654334362</v>
      </c>
      <c r="AI384" s="114">
        <f t="shared" si="229"/>
        <v>260971.79576251702</v>
      </c>
      <c r="AK384" s="119">
        <v>0</v>
      </c>
      <c r="AL384" s="114">
        <f>IF($AK$11&gt;0,(AK384/$AK$11)*'DADOS BASE PROPOSTA'!$I$67,0)</f>
        <v>0</v>
      </c>
      <c r="AN384" s="114">
        <v>13.375</v>
      </c>
      <c r="AO384" s="114">
        <f>(AN384/$AN$11)*'DADOS BASE PROPOSTA'!$I$69</f>
        <v>7956.2847301003549</v>
      </c>
      <c r="AQ384" s="114"/>
      <c r="AR384" s="114"/>
      <c r="AS384" s="114"/>
      <c r="AU384" s="114"/>
      <c r="AV384" s="114"/>
      <c r="AW384" s="114"/>
      <c r="AY384" s="114"/>
      <c r="AZ384" s="114"/>
      <c r="BA384" s="114"/>
      <c r="BB384" s="40"/>
    </row>
    <row r="385" spans="1:54" x14ac:dyDescent="0.25">
      <c r="A385" s="40"/>
      <c r="B385" s="2" t="s">
        <v>402</v>
      </c>
      <c r="C385" s="2" t="s">
        <v>420</v>
      </c>
      <c r="D385" s="41" t="s">
        <v>79</v>
      </c>
      <c r="F385" s="104">
        <v>1801.630109020396</v>
      </c>
      <c r="G385" s="109">
        <f t="shared" si="220"/>
        <v>1.4580120461274316E-3</v>
      </c>
      <c r="H385" s="114">
        <f>'DADOS BASE PROPOSTA'!$I$23*G385</f>
        <v>3546792.2048023166</v>
      </c>
      <c r="I385" s="114">
        <f>IF(D385="P",IF(H385&lt;'DADOS BASE PROPOSTA'!$I$32,IF('DADOS BASE PROPOSTA'!$I$32-H385&gt;'DADOS BASE PROPOSTA'!$I$33,'DADOS BASE PROPOSTA'!$I$33,'DADOS BASE PROPOSTA'!$I$32-H385),0),0)</f>
        <v>0</v>
      </c>
      <c r="J385" s="114">
        <f t="shared" si="221"/>
        <v>3546792.2048023166</v>
      </c>
      <c r="L385" s="104">
        <v>0</v>
      </c>
      <c r="M385" s="114">
        <f>IF(D385="E",'DADOS BASE PROPOSTA'!$I$42,IF(D385="EA",'DADOS BASE PROPOSTA'!$I$43,IF(D385="EC",'DADOS BASE PROPOSTA'!$I$45,IF(D385="ECA",'DADOS BASE PROPOSTA'!$I$44,0))))</f>
        <v>0</v>
      </c>
      <c r="N385" s="114">
        <f>IF(OR(D385="E",D385="EA",D385="EC",D385="ECA",D385="ECR"),L385*'DADOS BASE PROPOSTA'!$I$47,0)</f>
        <v>0</v>
      </c>
      <c r="O385" s="114">
        <f t="shared" si="222"/>
        <v>0</v>
      </c>
      <c r="R385" s="114"/>
      <c r="T385" s="104">
        <v>62.278742880676077</v>
      </c>
      <c r="U385" s="104"/>
      <c r="V385" s="104">
        <f t="shared" si="224"/>
        <v>62.278742880676077</v>
      </c>
      <c r="W385" s="109">
        <f t="shared" si="225"/>
        <v>3.6475080495030932E-4</v>
      </c>
      <c r="X385" s="114">
        <f>'DADOS BASE PROPOSTA'!$I$78*W385</f>
        <v>29715.628855355921</v>
      </c>
      <c r="Y385" s="114"/>
      <c r="Z385" s="114">
        <f t="shared" si="223"/>
        <v>29715.628855355921</v>
      </c>
      <c r="AB385" s="119">
        <v>915</v>
      </c>
      <c r="AD385" s="42">
        <v>0.69099999999999995</v>
      </c>
      <c r="AE385" s="42">
        <f t="shared" si="226"/>
        <v>632.26499999999999</v>
      </c>
      <c r="AF385" s="123">
        <f t="shared" si="227"/>
        <v>-6.3302186511630165E-2</v>
      </c>
      <c r="AH385" s="42">
        <f t="shared" si="228"/>
        <v>676.63175480423502</v>
      </c>
      <c r="AI385" s="114">
        <f t="shared" si="229"/>
        <v>619118.05564587505</v>
      </c>
      <c r="AK385" s="119">
        <v>0</v>
      </c>
      <c r="AL385" s="114">
        <f>IF($AK$11&gt;0,(AK385/$AK$11)*'DADOS BASE PROPOSTA'!$I$67,0)</f>
        <v>0</v>
      </c>
      <c r="AN385" s="114">
        <v>31.25</v>
      </c>
      <c r="AO385" s="114">
        <f>(AN385/$AN$11)*'DADOS BASE PROPOSTA'!$I$69</f>
        <v>18589.45030397279</v>
      </c>
      <c r="AQ385" s="114"/>
      <c r="AR385" s="114"/>
      <c r="AS385" s="114"/>
      <c r="AU385" s="114"/>
      <c r="AV385" s="114"/>
      <c r="AW385" s="114"/>
      <c r="AY385" s="114"/>
      <c r="AZ385" s="114"/>
      <c r="BA385" s="114"/>
      <c r="BB385" s="40"/>
    </row>
    <row r="386" spans="1:54" x14ac:dyDescent="0.25">
      <c r="A386" s="40"/>
      <c r="B386" s="2" t="s">
        <v>402</v>
      </c>
      <c r="C386" s="2" t="s">
        <v>421</v>
      </c>
      <c r="D386" s="41" t="s">
        <v>79</v>
      </c>
      <c r="F386" s="104">
        <v>2305.793671722628</v>
      </c>
      <c r="G386" s="109">
        <f t="shared" si="220"/>
        <v>1.8660184087864469E-3</v>
      </c>
      <c r="H386" s="114">
        <f>'DADOS BASE PROPOSTA'!$I$23*G386</f>
        <v>4539317.4657782903</v>
      </c>
      <c r="I386" s="114">
        <f>IF(D386="P",IF(H386&lt;'DADOS BASE PROPOSTA'!$I$32,IF('DADOS BASE PROPOSTA'!$I$32-H386&gt;'DADOS BASE PROPOSTA'!$I$33,'DADOS BASE PROPOSTA'!$I$33,'DADOS BASE PROPOSTA'!$I$32-H386),0),0)</f>
        <v>0</v>
      </c>
      <c r="J386" s="114">
        <f t="shared" si="221"/>
        <v>4539317.4657782903</v>
      </c>
      <c r="L386" s="104">
        <v>0</v>
      </c>
      <c r="M386" s="114">
        <f>IF(D386="E",'DADOS BASE PROPOSTA'!$I$42,IF(D386="EA",'DADOS BASE PROPOSTA'!$I$43,IF(D386="EC",'DADOS BASE PROPOSTA'!$I$45,IF(D386="ECA",'DADOS BASE PROPOSTA'!$I$44,0))))</f>
        <v>0</v>
      </c>
      <c r="N386" s="114">
        <f>IF(OR(D386="E",D386="EA",D386="EC",D386="ECA",D386="ECR"),L386*'DADOS BASE PROPOSTA'!$I$47,0)</f>
        <v>0</v>
      </c>
      <c r="O386" s="114">
        <f t="shared" si="222"/>
        <v>0</v>
      </c>
      <c r="R386" s="114"/>
      <c r="T386" s="104">
        <v>176.41789805200989</v>
      </c>
      <c r="U386" s="104"/>
      <c r="V386" s="104">
        <f t="shared" si="224"/>
        <v>176.41789805200989</v>
      </c>
      <c r="W386" s="109">
        <f t="shared" si="225"/>
        <v>1.0332348943748247E-3</v>
      </c>
      <c r="X386" s="114">
        <f>'DADOS BASE PROPOSTA'!$I$78*W386</f>
        <v>84175.89276006649</v>
      </c>
      <c r="Y386" s="114"/>
      <c r="Z386" s="114">
        <f t="shared" si="223"/>
        <v>84175.89276006649</v>
      </c>
      <c r="AB386" s="119">
        <v>1123.5</v>
      </c>
      <c r="AD386" s="42">
        <v>0.66600000000000004</v>
      </c>
      <c r="AE386" s="42">
        <f t="shared" si="226"/>
        <v>748.25100000000009</v>
      </c>
      <c r="AF386" s="123">
        <f t="shared" si="227"/>
        <v>-0.10705218651163001</v>
      </c>
      <c r="AH386" s="42">
        <f t="shared" si="228"/>
        <v>704.4720429633353</v>
      </c>
      <c r="AI386" s="114">
        <f t="shared" si="229"/>
        <v>791474.34026930726</v>
      </c>
      <c r="AK386" s="119">
        <v>0</v>
      </c>
      <c r="AL386" s="114">
        <f>IF($AK$11&gt;0,(AK386/$AK$11)*'DADOS BASE PROPOSTA'!$I$67,0)</f>
        <v>0</v>
      </c>
      <c r="AN386" s="114">
        <v>96.25</v>
      </c>
      <c r="AO386" s="114">
        <f>(AN386/$AN$11)*'DADOS BASE PROPOSTA'!$I$69</f>
        <v>57255.506936236197</v>
      </c>
      <c r="AQ386" s="114"/>
      <c r="AR386" s="114"/>
      <c r="AS386" s="114"/>
      <c r="AU386" s="114"/>
      <c r="AV386" s="114"/>
      <c r="AW386" s="114"/>
      <c r="AY386" s="114"/>
      <c r="AZ386" s="114"/>
      <c r="BA386" s="114"/>
      <c r="BB386" s="40"/>
    </row>
    <row r="387" spans="1:54" x14ac:dyDescent="0.25">
      <c r="A387" s="40"/>
      <c r="F387" s="104"/>
      <c r="G387" s="109"/>
      <c r="H387" s="114"/>
      <c r="I387" s="114"/>
      <c r="J387" s="114"/>
      <c r="L387" s="104"/>
      <c r="M387" s="114"/>
      <c r="N387" s="114"/>
      <c r="O387" s="114"/>
      <c r="R387" s="114"/>
      <c r="T387" s="104"/>
      <c r="U387" s="104"/>
      <c r="V387" s="104"/>
      <c r="W387" s="109"/>
      <c r="X387" s="114"/>
      <c r="Y387" s="114"/>
      <c r="Z387" s="114"/>
      <c r="AB387" s="119"/>
      <c r="AF387" s="123"/>
      <c r="AI387" s="114"/>
      <c r="AK387" s="119"/>
      <c r="AL387" s="114"/>
      <c r="AN387" s="114"/>
      <c r="AO387" s="114"/>
      <c r="AQ387" s="114"/>
      <c r="AR387" s="114"/>
      <c r="AS387" s="114"/>
      <c r="AU387" s="114"/>
      <c r="AV387" s="114"/>
      <c r="AW387" s="114"/>
      <c r="AY387" s="114"/>
      <c r="AZ387" s="114"/>
      <c r="BA387" s="114"/>
      <c r="BB387" s="40"/>
    </row>
    <row r="388" spans="1:54" x14ac:dyDescent="0.25">
      <c r="A388" s="40"/>
      <c r="B388" s="98" t="s">
        <v>422</v>
      </c>
      <c r="C388" s="98" t="s">
        <v>423</v>
      </c>
      <c r="D388" s="98" t="s">
        <v>74</v>
      </c>
      <c r="E388" s="98"/>
      <c r="F388" s="105">
        <f>SUM(F389:F407)</f>
        <v>34666.169932454664</v>
      </c>
      <c r="G388" s="110">
        <f>SUM(G389:G407)</f>
        <v>2.8054423103586839E-2</v>
      </c>
      <c r="H388" s="115">
        <f>SUM(H389:H407)</f>
        <v>68245807.322589919</v>
      </c>
      <c r="I388" s="115">
        <f>SUM(I389:I407)</f>
        <v>2964332.0734543526</v>
      </c>
      <c r="J388" s="115">
        <f>SUM(J389:J407)</f>
        <v>71210139.396044284</v>
      </c>
      <c r="K388" s="99"/>
      <c r="L388" s="105">
        <f>SUM(L389:L407)</f>
        <v>2284.3278203179862</v>
      </c>
      <c r="M388" s="115">
        <f>SUM(M389:M407)</f>
        <v>13540983.577448774</v>
      </c>
      <c r="N388" s="115">
        <f>SUM(N389:N407)</f>
        <v>1585839.5538135534</v>
      </c>
      <c r="O388" s="115">
        <f>SUM(O389:O407)</f>
        <v>15126823.13126233</v>
      </c>
      <c r="P388" s="99"/>
      <c r="Q388" s="100"/>
      <c r="R388" s="115">
        <f>SUM(R389:R407)</f>
        <v>7368689.5960363932</v>
      </c>
      <c r="S388" s="99"/>
      <c r="T388" s="105">
        <f t="shared" ref="T388:Z388" si="230">SUM(T389:T407)</f>
        <v>3261.5773049721838</v>
      </c>
      <c r="U388" s="105">
        <f t="shared" si="230"/>
        <v>3115.5888</v>
      </c>
      <c r="V388" s="105">
        <f t="shared" si="230"/>
        <v>13231.461464972184</v>
      </c>
      <c r="W388" s="110">
        <f t="shared" si="230"/>
        <v>7.7493314681454137E-2</v>
      </c>
      <c r="X388" s="115">
        <f t="shared" si="230"/>
        <v>6313248.7895649876</v>
      </c>
      <c r="Y388" s="115">
        <f t="shared" si="230"/>
        <v>220781.30714634148</v>
      </c>
      <c r="Z388" s="115">
        <f t="shared" si="230"/>
        <v>6534030.0967113283</v>
      </c>
      <c r="AA388" s="99"/>
      <c r="AB388" s="120">
        <f>SUM(AB389:AB407)</f>
        <v>24321</v>
      </c>
      <c r="AC388" s="99"/>
      <c r="AD388" s="99"/>
      <c r="AE388" s="99"/>
      <c r="AF388" s="124"/>
      <c r="AG388" s="99"/>
      <c r="AH388" s="99"/>
      <c r="AI388" s="115">
        <f>SUM(AI389:AI407)</f>
        <v>15901311.310788862</v>
      </c>
      <c r="AJ388" s="99"/>
      <c r="AK388" s="120">
        <f>SUM(AK389:AK407)</f>
        <v>23</v>
      </c>
      <c r="AL388" s="115">
        <f>SUM(AL389:AL407)</f>
        <v>147895.03916752854</v>
      </c>
      <c r="AM388" s="99"/>
      <c r="AN388" s="115">
        <f>SUM(AN389:AN407)</f>
        <v>1441.5</v>
      </c>
      <c r="AO388" s="115">
        <f>SUM(AO389:AO407)</f>
        <v>857494.16362165695</v>
      </c>
      <c r="AP388" s="99"/>
      <c r="AQ388" s="115"/>
      <c r="AR388" s="115"/>
      <c r="AS388" s="115">
        <f>SUM(AS389:AS407)</f>
        <v>817843.10384554439</v>
      </c>
      <c r="AT388" s="98"/>
      <c r="AU388" s="115"/>
      <c r="AV388" s="115"/>
      <c r="AW388" s="115">
        <f>SUM(AW389:AW407)</f>
        <v>817843.10384554439</v>
      </c>
      <c r="AX388" s="98"/>
      <c r="AY388" s="115"/>
      <c r="AZ388" s="115"/>
      <c r="BA388" s="115">
        <f>SUM(BA389:BA407)</f>
        <v>817843.10384554439</v>
      </c>
      <c r="BB388" s="40"/>
    </row>
    <row r="389" spans="1:54" x14ac:dyDescent="0.25">
      <c r="A389" s="40"/>
      <c r="B389" s="2" t="s">
        <v>422</v>
      </c>
      <c r="C389" s="2" t="s">
        <v>34</v>
      </c>
      <c r="D389" s="41" t="s">
        <v>75</v>
      </c>
      <c r="F389" s="104">
        <v>0</v>
      </c>
      <c r="G389" s="109">
        <f t="shared" ref="G389:G407" si="231">F389/$F$11</f>
        <v>0</v>
      </c>
      <c r="H389" s="114">
        <f>'DADOS BASE PROPOSTA'!$I$23*G389</f>
        <v>0</v>
      </c>
      <c r="I389" s="114">
        <f>IF(D389="P",IF(H389&lt;'DADOS BASE PROPOSTA'!$I$32,IF('DADOS BASE PROPOSTA'!$I$32-H389&gt;'DADOS BASE PROPOSTA'!$I$33,'DADOS BASE PROPOSTA'!$I$33,'DADOS BASE PROPOSTA'!$I$32-H389),0),0)</f>
        <v>0</v>
      </c>
      <c r="J389" s="114">
        <f t="shared" ref="J389:J407" si="232">H389+I389</f>
        <v>0</v>
      </c>
      <c r="L389" s="104"/>
      <c r="M389" s="114">
        <f>IF(D389="E",'DADOS BASE PROPOSTA'!$I$42,IF(D389="EA",'DADOS BASE PROPOSTA'!$I$43,IF(D389="EC",'DADOS BASE PROPOSTA'!$I$45,IF(D389="ECA",'DADOS BASE PROPOSTA'!$I$44,0))))</f>
        <v>0</v>
      </c>
      <c r="N389" s="114">
        <f>IF(OR(D389="E",D389="EA",D389="EC",D389="ECA"),L389*'DADOS BASE PROPOSTA'!$I$47,0)</f>
        <v>0</v>
      </c>
      <c r="O389" s="114">
        <f t="shared" ref="O389:O407" si="233">M389+N389</f>
        <v>0</v>
      </c>
      <c r="Q389" s="68">
        <v>18</v>
      </c>
      <c r="R389" s="114">
        <f>IF(D389="R",('DADOS BASE PROPOSTA'!$I$53+('DADOS BASE PROPOSTA'!$I$54*Q389)),0)</f>
        <v>7368689.5960363932</v>
      </c>
      <c r="T389" s="104"/>
      <c r="U389" s="104"/>
      <c r="V389" s="104"/>
      <c r="W389" s="109"/>
      <c r="X389" s="114"/>
      <c r="Y389" s="114">
        <f>'DADOS BASE PROPOSTA'!$I$77/41</f>
        <v>220781.30714634148</v>
      </c>
      <c r="Z389" s="114">
        <f t="shared" ref="Z389:Z407" si="234">X389+Y389</f>
        <v>220781.30714634148</v>
      </c>
      <c r="AB389" s="119"/>
      <c r="AF389" s="123"/>
      <c r="AI389" s="114"/>
      <c r="AK389" s="119"/>
      <c r="AL389" s="114"/>
      <c r="AN389" s="114"/>
      <c r="AO389" s="114"/>
      <c r="AQ389" s="114">
        <f>'DADOS BASE PROPOSTA'!$I$85/41</f>
        <v>368759.61378749995</v>
      </c>
      <c r="AR389" s="114">
        <f>'DADOS BASE PROPOSTA'!$I$86*(Q389/$Q$11)</f>
        <v>449083.4900580445</v>
      </c>
      <c r="AS389" s="114">
        <f>AQ389+AR389</f>
        <v>817843.10384554439</v>
      </c>
      <c r="AU389" s="114">
        <f>'DADOS BASE PROPOSTA'!$I$89/41</f>
        <v>368759.61378749995</v>
      </c>
      <c r="AV389" s="114">
        <f>'DADOS BASE PROPOSTA'!$I$90*(Q389/$Q$11)</f>
        <v>449083.4900580445</v>
      </c>
      <c r="AW389" s="114">
        <f>AU389+AV389</f>
        <v>817843.10384554439</v>
      </c>
      <c r="AY389" s="114">
        <f>'DADOS BASE PROPOSTA'!$I$93/41</f>
        <v>368759.61378749995</v>
      </c>
      <c r="AZ389" s="114">
        <f>'DADOS BASE PROPOSTA'!$I$94*(Q389/$Q$11)</f>
        <v>449083.4900580445</v>
      </c>
      <c r="BA389" s="114">
        <f>AY389+AZ389</f>
        <v>817843.10384554439</v>
      </c>
      <c r="BB389" s="40"/>
    </row>
    <row r="390" spans="1:54" x14ac:dyDescent="0.25">
      <c r="A390" s="40"/>
      <c r="B390" s="2" t="s">
        <v>422</v>
      </c>
      <c r="C390" s="2" t="s">
        <v>424</v>
      </c>
      <c r="D390" s="41" t="s">
        <v>77</v>
      </c>
      <c r="F390" s="104">
        <v>0</v>
      </c>
      <c r="G390" s="109">
        <f t="shared" si="231"/>
        <v>0</v>
      </c>
      <c r="H390" s="114">
        <f>'DADOS BASE PROPOSTA'!$I$23*G390</f>
        <v>0</v>
      </c>
      <c r="I390" s="114">
        <f>IF(D390="P",IF(H390&lt;'DADOS BASE PROPOSTA'!$I$32,IF('DADOS BASE PROPOSTA'!$I$32-H390&gt;'DADOS BASE PROPOSTA'!$I$33,'DADOS BASE PROPOSTA'!$I$33,'DADOS BASE PROPOSTA'!$I$32-H390),0),0)</f>
        <v>0</v>
      </c>
      <c r="J390" s="114">
        <f t="shared" si="232"/>
        <v>0</v>
      </c>
      <c r="L390" s="104">
        <v>462.34730120861991</v>
      </c>
      <c r="M390" s="114">
        <f>IF(D390="E",'DADOS BASE PROPOSTA'!$I$42,IF(D390="EA",'DADOS BASE PROPOSTA'!$I$43,IF(D390="EC",'DADOS BASE PROPOSTA'!$I$45,IF(D390="ECA",'DADOS BASE PROPOSTA'!$I$44,0))))</f>
        <v>1034548.8434370452</v>
      </c>
      <c r="N390" s="114">
        <f>IF(OR(D390="E",D390="EA",D390="EC",D390="ECA",D390="ECR"),L390*'DADOS BASE PROPOSTA'!$I$47,0)</f>
        <v>320973.47470623249</v>
      </c>
      <c r="O390" s="114">
        <f t="shared" si="233"/>
        <v>1355522.3181432777</v>
      </c>
      <c r="R390" s="114"/>
      <c r="T390" s="104">
        <v>0</v>
      </c>
      <c r="U390" s="104"/>
      <c r="V390" s="104">
        <f t="shared" ref="V390:V407" si="235">T390+U390*3.2</f>
        <v>0</v>
      </c>
      <c r="W390" s="109">
        <f t="shared" ref="W390:W407" si="236">V390/$V$11</f>
        <v>0</v>
      </c>
      <c r="X390" s="114">
        <f>'DADOS BASE PROPOSTA'!$I$78*W390</f>
        <v>0</v>
      </c>
      <c r="Y390" s="114"/>
      <c r="Z390" s="114">
        <f t="shared" si="234"/>
        <v>0</v>
      </c>
      <c r="AB390" s="119">
        <v>504.5</v>
      </c>
      <c r="AD390" s="42">
        <v>0.748</v>
      </c>
      <c r="AE390" s="42">
        <f t="shared" ref="AE390:AE407" si="237">AB390*AD390</f>
        <v>377.36599999999999</v>
      </c>
      <c r="AF390" s="123">
        <f t="shared" ref="AF390:AF407" si="238">(AD390-$AE$12)*$AF$12</f>
        <v>3.6447813488369923E-2</v>
      </c>
      <c r="AH390" s="42">
        <f t="shared" ref="AH390:AH407" si="239">$AH$11-(AF390*$AH$11)</f>
        <v>613.15589780148605</v>
      </c>
      <c r="AI390" s="114">
        <f t="shared" ref="AI390:AI407" si="240">AB390*AH390</f>
        <v>309337.15044084971</v>
      </c>
      <c r="AK390" s="119">
        <v>0</v>
      </c>
      <c r="AL390" s="114">
        <f>IF($AK$11&gt;0,(AK390/$AK$11)*'DADOS BASE PROPOSTA'!$I$67,0)</f>
        <v>0</v>
      </c>
      <c r="AN390" s="114">
        <v>0</v>
      </c>
      <c r="AO390" s="114">
        <f>(AN390/$AN$11)*'DADOS BASE PROPOSTA'!$I$69</f>
        <v>0</v>
      </c>
      <c r="AQ390" s="114"/>
      <c r="AR390" s="114"/>
      <c r="AS390" s="114"/>
      <c r="AU390" s="114"/>
      <c r="AV390" s="114"/>
      <c r="AW390" s="114"/>
      <c r="AY390" s="114"/>
      <c r="AZ390" s="114"/>
      <c r="BA390" s="114"/>
      <c r="BB390" s="40"/>
    </row>
    <row r="391" spans="1:54" x14ac:dyDescent="0.25">
      <c r="A391" s="40"/>
      <c r="B391" s="2" t="s">
        <v>422</v>
      </c>
      <c r="C391" s="2" t="s">
        <v>425</v>
      </c>
      <c r="D391" s="41" t="s">
        <v>77</v>
      </c>
      <c r="F391" s="104">
        <v>0</v>
      </c>
      <c r="G391" s="109">
        <f t="shared" si="231"/>
        <v>0</v>
      </c>
      <c r="H391" s="114">
        <f>'DADOS BASE PROPOSTA'!$I$23*G391</f>
        <v>0</v>
      </c>
      <c r="I391" s="114">
        <f>IF(D391="P",IF(H391&lt;'DADOS BASE PROPOSTA'!$I$32,IF('DADOS BASE PROPOSTA'!$I$32-H391&gt;'DADOS BASE PROPOSTA'!$I$33,'DADOS BASE PROPOSTA'!$I$33,'DADOS BASE PROPOSTA'!$I$32-H391),0),0)</f>
        <v>0</v>
      </c>
      <c r="J391" s="114">
        <f t="shared" si="232"/>
        <v>0</v>
      </c>
      <c r="L391" s="104">
        <v>115.47297996736</v>
      </c>
      <c r="M391" s="114">
        <f>IF(D391="E",'DADOS BASE PROPOSTA'!$I$42,IF(D391="EA",'DADOS BASE PROPOSTA'!$I$43,IF(D391="EC",'DADOS BASE PROPOSTA'!$I$45,IF(D391="ECA",'DADOS BASE PROPOSTA'!$I$44,0))))</f>
        <v>1034548.8434370452</v>
      </c>
      <c r="N391" s="114">
        <f>IF(OR(D391="E",D391="EA",D391="EC",D391="ECA",D391="ECR"),L391*'DADOS BASE PROPOSTA'!$I$47,0)</f>
        <v>80164.334295709108</v>
      </c>
      <c r="O391" s="114">
        <f t="shared" si="233"/>
        <v>1114713.1777327543</v>
      </c>
      <c r="R391" s="114"/>
      <c r="T391" s="104">
        <v>0</v>
      </c>
      <c r="U391" s="104"/>
      <c r="V391" s="104">
        <f t="shared" si="235"/>
        <v>0</v>
      </c>
      <c r="W391" s="109">
        <f t="shared" si="236"/>
        <v>0</v>
      </c>
      <c r="X391" s="114">
        <f>'DADOS BASE PROPOSTA'!$I$78*W391</f>
        <v>0</v>
      </c>
      <c r="Y391" s="114"/>
      <c r="Z391" s="114">
        <f t="shared" si="234"/>
        <v>0</v>
      </c>
      <c r="AB391" s="119">
        <v>101.5</v>
      </c>
      <c r="AD391" s="42">
        <v>0.76300000000000001</v>
      </c>
      <c r="AE391" s="42">
        <f t="shared" si="237"/>
        <v>77.444500000000005</v>
      </c>
      <c r="AF391" s="123">
        <f t="shared" si="238"/>
        <v>6.2697813488369947E-2</v>
      </c>
      <c r="AH391" s="42">
        <f t="shared" si="239"/>
        <v>596.45172490602579</v>
      </c>
      <c r="AI391" s="114">
        <f t="shared" si="240"/>
        <v>60539.850077961615</v>
      </c>
      <c r="AK391" s="119">
        <v>0</v>
      </c>
      <c r="AL391" s="114">
        <f>IF($AK$11&gt;0,(AK391/$AK$11)*'DADOS BASE PROPOSTA'!$I$67,0)</f>
        <v>0</v>
      </c>
      <c r="AN391" s="114">
        <v>0</v>
      </c>
      <c r="AO391" s="114">
        <f>(AN391/$AN$11)*'DADOS BASE PROPOSTA'!$I$69</f>
        <v>0</v>
      </c>
      <c r="AQ391" s="114"/>
      <c r="AR391" s="114"/>
      <c r="AS391" s="114"/>
      <c r="AU391" s="114"/>
      <c r="AV391" s="114"/>
      <c r="AW391" s="114"/>
      <c r="AY391" s="114"/>
      <c r="AZ391" s="114"/>
      <c r="BA391" s="114"/>
      <c r="BB391" s="40"/>
    </row>
    <row r="392" spans="1:54" x14ac:dyDescent="0.25">
      <c r="A392" s="40"/>
      <c r="B392" s="2" t="s">
        <v>422</v>
      </c>
      <c r="C392" s="2" t="s">
        <v>426</v>
      </c>
      <c r="D392" s="41" t="s">
        <v>77</v>
      </c>
      <c r="F392" s="104">
        <v>0</v>
      </c>
      <c r="G392" s="109">
        <f t="shared" si="231"/>
        <v>0</v>
      </c>
      <c r="H392" s="114">
        <f>'DADOS BASE PROPOSTA'!$I$23*G392</f>
        <v>0</v>
      </c>
      <c r="I392" s="114">
        <f>IF(D392="P",IF(H392&lt;'DADOS BASE PROPOSTA'!$I$32,IF('DADOS BASE PROPOSTA'!$I$32-H392&gt;'DADOS BASE PROPOSTA'!$I$33,'DADOS BASE PROPOSTA'!$I$33,'DADOS BASE PROPOSTA'!$I$32-H392),0),0)</f>
        <v>0</v>
      </c>
      <c r="J392" s="114">
        <f t="shared" si="232"/>
        <v>0</v>
      </c>
      <c r="L392" s="104">
        <v>0</v>
      </c>
      <c r="M392" s="114">
        <f>IF(D392="E",'DADOS BASE PROPOSTA'!$I$42,IF(D392="EA",'DADOS BASE PROPOSTA'!$I$43,IF(D392="EC",'DADOS BASE PROPOSTA'!$I$45,IF(D392="ECA",'DADOS BASE PROPOSTA'!$I$44,0))))</f>
        <v>1034548.8434370452</v>
      </c>
      <c r="N392" s="114">
        <f>IF(OR(D392="E",D392="EA",D392="EC",D392="ECA",D392="ECR"),L392*'DADOS BASE PROPOSTA'!$I$47,0)</f>
        <v>0</v>
      </c>
      <c r="O392" s="114">
        <f t="shared" si="233"/>
        <v>1034548.8434370452</v>
      </c>
      <c r="R392" s="114"/>
      <c r="T392" s="104">
        <v>108.45286885245901</v>
      </c>
      <c r="U392" s="104"/>
      <c r="V392" s="104">
        <f t="shared" si="235"/>
        <v>108.45286885245901</v>
      </c>
      <c r="W392" s="109">
        <f t="shared" si="236"/>
        <v>6.3518095233388108E-4</v>
      </c>
      <c r="X392" s="114">
        <f>'DADOS BASE PROPOSTA'!$I$78*W392</f>
        <v>51747.113863440216</v>
      </c>
      <c r="Y392" s="114"/>
      <c r="Z392" s="114">
        <f t="shared" si="234"/>
        <v>51747.113863440216</v>
      </c>
      <c r="AB392" s="119">
        <v>0</v>
      </c>
      <c r="AD392" s="42">
        <v>0.61599999999999999</v>
      </c>
      <c r="AE392" s="42">
        <f t="shared" si="237"/>
        <v>0</v>
      </c>
      <c r="AF392" s="123">
        <f t="shared" si="238"/>
        <v>-0.19455218651163009</v>
      </c>
      <c r="AH392" s="42">
        <f t="shared" si="239"/>
        <v>760.15261928153609</v>
      </c>
      <c r="AI392" s="114">
        <f t="shared" si="240"/>
        <v>0</v>
      </c>
      <c r="AK392" s="119">
        <v>0</v>
      </c>
      <c r="AL392" s="114">
        <f>IF($AK$11&gt;0,(AK392/$AK$11)*'DADOS BASE PROPOSTA'!$I$67,0)</f>
        <v>0</v>
      </c>
      <c r="AN392" s="114">
        <v>14.5</v>
      </c>
      <c r="AO392" s="114">
        <f>(AN392/$AN$11)*'DADOS BASE PROPOSTA'!$I$69</f>
        <v>8625.5049410433749</v>
      </c>
      <c r="AQ392" s="114"/>
      <c r="AR392" s="114"/>
      <c r="AS392" s="114"/>
      <c r="AU392" s="114"/>
      <c r="AV392" s="114"/>
      <c r="AW392" s="114"/>
      <c r="AY392" s="114"/>
      <c r="AZ392" s="114"/>
      <c r="BA392" s="114"/>
      <c r="BB392" s="40"/>
    </row>
    <row r="393" spans="1:54" x14ac:dyDescent="0.25">
      <c r="A393" s="40"/>
      <c r="B393" s="2" t="s">
        <v>422</v>
      </c>
      <c r="C393" s="2" t="s">
        <v>427</v>
      </c>
      <c r="D393" s="41" t="s">
        <v>79</v>
      </c>
      <c r="F393" s="104">
        <v>2152.706852912625</v>
      </c>
      <c r="G393" s="109">
        <f t="shared" si="231"/>
        <v>1.7421292570616934E-3</v>
      </c>
      <c r="H393" s="114">
        <f>'DADOS BASE PROPOSTA'!$I$23*G393</f>
        <v>4237941.9875961831</v>
      </c>
      <c r="I393" s="114">
        <f>IF(D393="P",IF(H393&lt;'DADOS BASE PROPOSTA'!$I$32,IF('DADOS BASE PROPOSTA'!$I$32-H393&gt;'DADOS BASE PROPOSTA'!$I$33,'DADOS BASE PROPOSTA'!$I$33,'DADOS BASE PROPOSTA'!$I$32-H393),0),0)</f>
        <v>0</v>
      </c>
      <c r="J393" s="114">
        <f t="shared" si="232"/>
        <v>4237941.9875961831</v>
      </c>
      <c r="L393" s="104">
        <v>0</v>
      </c>
      <c r="M393" s="114">
        <f>IF(D393="E",'DADOS BASE PROPOSTA'!$I$42,IF(D393="EA",'DADOS BASE PROPOSTA'!$I$43,IF(D393="EC",'DADOS BASE PROPOSTA'!$I$45,IF(D393="ECA",'DADOS BASE PROPOSTA'!$I$44,0))))</f>
        <v>0</v>
      </c>
      <c r="N393" s="114">
        <f>IF(OR(D393="E",D393="EA",D393="EC",D393="ECA",D393="ECR"),L393*'DADOS BASE PROPOSTA'!$I$47,0)</f>
        <v>0</v>
      </c>
      <c r="O393" s="114">
        <f t="shared" si="233"/>
        <v>0</v>
      </c>
      <c r="R393" s="114"/>
      <c r="T393" s="104">
        <v>108.6027328047799</v>
      </c>
      <c r="U393" s="104"/>
      <c r="V393" s="104">
        <f t="shared" si="235"/>
        <v>108.6027328047799</v>
      </c>
      <c r="W393" s="109">
        <f t="shared" si="236"/>
        <v>6.360586675014274E-4</v>
      </c>
      <c r="X393" s="114">
        <f>'DADOS BASE PROPOSTA'!$I$78*W393</f>
        <v>51818.619828075651</v>
      </c>
      <c r="Y393" s="114"/>
      <c r="Z393" s="114">
        <f t="shared" si="234"/>
        <v>51818.619828075651</v>
      </c>
      <c r="AB393" s="119">
        <v>1468.5</v>
      </c>
      <c r="AD393" s="42">
        <v>0.748</v>
      </c>
      <c r="AE393" s="42">
        <f t="shared" si="237"/>
        <v>1098.4380000000001</v>
      </c>
      <c r="AF393" s="123">
        <f t="shared" si="238"/>
        <v>3.6447813488369923E-2</v>
      </c>
      <c r="AH393" s="42">
        <f t="shared" si="239"/>
        <v>613.15589780148605</v>
      </c>
      <c r="AI393" s="114">
        <f t="shared" si="240"/>
        <v>900419.43592148228</v>
      </c>
      <c r="AK393" s="119">
        <v>0</v>
      </c>
      <c r="AL393" s="114">
        <f>IF($AK$11&gt;0,(AK393/$AK$11)*'DADOS BASE PROPOSTA'!$I$67,0)</f>
        <v>0</v>
      </c>
      <c r="AN393" s="114">
        <v>51.5</v>
      </c>
      <c r="AO393" s="114">
        <f>(AN393/$AN$11)*'DADOS BASE PROPOSTA'!$I$69</f>
        <v>30635.414100947164</v>
      </c>
      <c r="AQ393" s="114"/>
      <c r="AR393" s="114"/>
      <c r="AS393" s="114"/>
      <c r="AU393" s="114"/>
      <c r="AV393" s="114"/>
      <c r="AW393" s="114"/>
      <c r="AY393" s="114"/>
      <c r="AZ393" s="114"/>
      <c r="BA393" s="114"/>
      <c r="BB393" s="40"/>
    </row>
    <row r="394" spans="1:54" x14ac:dyDescent="0.25">
      <c r="A394" s="40"/>
      <c r="B394" s="2" t="s">
        <v>422</v>
      </c>
      <c r="C394" s="2" t="s">
        <v>428</v>
      </c>
      <c r="D394" s="41" t="s">
        <v>79</v>
      </c>
      <c r="F394" s="104">
        <v>4024.6764192028891</v>
      </c>
      <c r="G394" s="109">
        <f t="shared" si="231"/>
        <v>3.2570651831265534E-3</v>
      </c>
      <c r="H394" s="114">
        <f>'DADOS BASE PROPOSTA'!$I$23*G394</f>
        <v>7923208.4760406855</v>
      </c>
      <c r="I394" s="114">
        <f>IF(D394="P",IF(H394&lt;'DADOS BASE PROPOSTA'!$I$32,IF('DADOS BASE PROPOSTA'!$I$32-H394&gt;'DADOS BASE PROPOSTA'!$I$33,'DADOS BASE PROPOSTA'!$I$33,'DADOS BASE PROPOSTA'!$I$32-H394),0),0)</f>
        <v>0</v>
      </c>
      <c r="J394" s="114">
        <f t="shared" si="232"/>
        <v>7923208.4760406855</v>
      </c>
      <c r="L394" s="104">
        <v>0</v>
      </c>
      <c r="M394" s="114">
        <f>IF(D394="E",'DADOS BASE PROPOSTA'!$I$42,IF(D394="EA",'DADOS BASE PROPOSTA'!$I$43,IF(D394="EC",'DADOS BASE PROPOSTA'!$I$45,IF(D394="ECA",'DADOS BASE PROPOSTA'!$I$44,0))))</f>
        <v>0</v>
      </c>
      <c r="N394" s="114">
        <f>IF(OR(D394="E",D394="EA",D394="EC",D394="ECA",D394="ECR"),L394*'DADOS BASE PROPOSTA'!$I$47,0)</f>
        <v>0</v>
      </c>
      <c r="O394" s="114">
        <f t="shared" si="233"/>
        <v>0</v>
      </c>
      <c r="R394" s="114"/>
      <c r="T394" s="104">
        <v>554.58366224184965</v>
      </c>
      <c r="U394" s="104"/>
      <c r="V394" s="104">
        <f t="shared" si="235"/>
        <v>554.58366224184965</v>
      </c>
      <c r="W394" s="109">
        <f t="shared" si="236"/>
        <v>3.2480558832501789E-3</v>
      </c>
      <c r="X394" s="114">
        <f>'DADOS BASE PROPOSTA'!$I$78*W394</f>
        <v>264613.59870409721</v>
      </c>
      <c r="Y394" s="114"/>
      <c r="Z394" s="114">
        <f t="shared" si="234"/>
        <v>264613.59870409721</v>
      </c>
      <c r="AB394" s="119">
        <v>2194.5</v>
      </c>
      <c r="AD394" s="42">
        <v>0.67900000000000005</v>
      </c>
      <c r="AE394" s="42">
        <f t="shared" si="237"/>
        <v>1490.0655000000002</v>
      </c>
      <c r="AF394" s="123">
        <f t="shared" si="238"/>
        <v>-8.430218651162999E-2</v>
      </c>
      <c r="AH394" s="42">
        <f t="shared" si="239"/>
        <v>689.99509312060297</v>
      </c>
      <c r="AI394" s="114">
        <f t="shared" si="240"/>
        <v>1514194.2318531633</v>
      </c>
      <c r="AK394" s="119">
        <v>0</v>
      </c>
      <c r="AL394" s="114">
        <f>IF($AK$11&gt;0,(AK394/$AK$11)*'DADOS BASE PROPOSTA'!$I$67,0)</f>
        <v>0</v>
      </c>
      <c r="AN394" s="114">
        <v>130.875</v>
      </c>
      <c r="AO394" s="114">
        <f>(AN394/$AN$11)*'DADOS BASE PROPOSTA'!$I$69</f>
        <v>77852.617873038049</v>
      </c>
      <c r="AQ394" s="114"/>
      <c r="AR394" s="114"/>
      <c r="AS394" s="114"/>
      <c r="AU394" s="114"/>
      <c r="AV394" s="114"/>
      <c r="AW394" s="114"/>
      <c r="AY394" s="114"/>
      <c r="AZ394" s="114"/>
      <c r="BA394" s="114"/>
      <c r="BB394" s="40"/>
    </row>
    <row r="395" spans="1:54" x14ac:dyDescent="0.25">
      <c r="A395" s="40"/>
      <c r="B395" s="2" t="s">
        <v>422</v>
      </c>
      <c r="C395" s="2" t="s">
        <v>429</v>
      </c>
      <c r="D395" s="41" t="s">
        <v>79</v>
      </c>
      <c r="F395" s="104">
        <v>4950.0945176379337</v>
      </c>
      <c r="G395" s="109">
        <f t="shared" si="231"/>
        <v>4.0059818050608292E-3</v>
      </c>
      <c r="H395" s="114">
        <f>'DADOS BASE PROPOSTA'!$I$23*G395</f>
        <v>9745039.5396306869</v>
      </c>
      <c r="I395" s="114">
        <f>IF(D395="P",IF(H395&lt;'DADOS BASE PROPOSTA'!$I$32,IF('DADOS BASE PROPOSTA'!$I$32-H395&gt;'DADOS BASE PROPOSTA'!$I$33,'DADOS BASE PROPOSTA'!$I$33,'DADOS BASE PROPOSTA'!$I$32-H395),0),0)</f>
        <v>0</v>
      </c>
      <c r="J395" s="114">
        <f t="shared" si="232"/>
        <v>9745039.5396306869</v>
      </c>
      <c r="L395" s="104">
        <v>0</v>
      </c>
      <c r="M395" s="114">
        <f>IF(D395="E",'DADOS BASE PROPOSTA'!$I$42,IF(D395="EA",'DADOS BASE PROPOSTA'!$I$43,IF(D395="EC",'DADOS BASE PROPOSTA'!$I$45,IF(D395="ECA",'DADOS BASE PROPOSTA'!$I$44,0))))</f>
        <v>0</v>
      </c>
      <c r="N395" s="114">
        <f>IF(OR(D395="E",D395="EA",D395="EC",D395="ECA",D395="ECR"),L395*'DADOS BASE PROPOSTA'!$I$47,0)</f>
        <v>0</v>
      </c>
      <c r="O395" s="114">
        <f t="shared" si="233"/>
        <v>0</v>
      </c>
      <c r="R395" s="114"/>
      <c r="T395" s="104">
        <v>255.20359999999999</v>
      </c>
      <c r="U395" s="104">
        <v>712.50540000000001</v>
      </c>
      <c r="V395" s="104">
        <f t="shared" si="235"/>
        <v>2535.2208799999999</v>
      </c>
      <c r="W395" s="109">
        <f t="shared" si="236"/>
        <v>1.4848145834905025E-2</v>
      </c>
      <c r="X395" s="114">
        <f>'DADOS BASE PROPOSTA'!$I$78*W395</f>
        <v>1209653.23402191</v>
      </c>
      <c r="Y395" s="114"/>
      <c r="Z395" s="114">
        <f t="shared" si="234"/>
        <v>1209653.23402191</v>
      </c>
      <c r="AB395" s="119">
        <v>3354.5</v>
      </c>
      <c r="AD395" s="42">
        <v>0.72</v>
      </c>
      <c r="AE395" s="42">
        <f t="shared" si="237"/>
        <v>2415.2399999999998</v>
      </c>
      <c r="AF395" s="123">
        <f t="shared" si="238"/>
        <v>-1.255218651163012E-2</v>
      </c>
      <c r="AH395" s="42">
        <f t="shared" si="239"/>
        <v>644.33702053967852</v>
      </c>
      <c r="AI395" s="114">
        <f t="shared" si="240"/>
        <v>2161428.5354003515</v>
      </c>
      <c r="AK395" s="119">
        <v>0</v>
      </c>
      <c r="AL395" s="114">
        <f>IF($AK$11&gt;0,(AK395/$AK$11)*'DADOS BASE PROPOSTA'!$I$67,0)</f>
        <v>0</v>
      </c>
      <c r="AN395" s="114">
        <v>209.375</v>
      </c>
      <c r="AO395" s="114">
        <f>(AN395/$AN$11)*'DADOS BASE PROPOSTA'!$I$69</f>
        <v>124549.31703661769</v>
      </c>
      <c r="AQ395" s="114"/>
      <c r="AR395" s="114"/>
      <c r="AS395" s="114"/>
      <c r="AU395" s="114"/>
      <c r="AV395" s="114"/>
      <c r="AW395" s="114"/>
      <c r="AY395" s="114"/>
      <c r="AZ395" s="114"/>
      <c r="BA395" s="114"/>
      <c r="BB395" s="40"/>
    </row>
    <row r="396" spans="1:54" x14ac:dyDescent="0.25">
      <c r="A396" s="40"/>
      <c r="B396" s="2" t="s">
        <v>422</v>
      </c>
      <c r="C396" s="2" t="s">
        <v>430</v>
      </c>
      <c r="D396" s="41" t="s">
        <v>83</v>
      </c>
      <c r="F396" s="104">
        <v>0</v>
      </c>
      <c r="G396" s="109">
        <f t="shared" si="231"/>
        <v>0</v>
      </c>
      <c r="H396" s="114">
        <f>'DADOS BASE PROPOSTA'!$I$23*G396</f>
        <v>0</v>
      </c>
      <c r="I396" s="114">
        <f>IF(D396="P",IF(H396&lt;'DADOS BASE PROPOSTA'!$I$32,IF('DADOS BASE PROPOSTA'!$I$32-H396&gt;'DADOS BASE PROPOSTA'!$I$33,'DADOS BASE PROPOSTA'!$I$33,'DADOS BASE PROPOSTA'!$I$32-H396),0),0)</f>
        <v>0</v>
      </c>
      <c r="J396" s="114">
        <f t="shared" si="232"/>
        <v>0</v>
      </c>
      <c r="L396" s="104">
        <v>541.22887155862531</v>
      </c>
      <c r="M396" s="114">
        <f>IF(D396="E",'DADOS BASE PROPOSTA'!$I$42,IF(D396="EA",'DADOS BASE PROPOSTA'!$I$43,IF(D396="EC",'DADOS BASE PROPOSTA'!$I$45,IF(D396="ECA",'DADOS BASE PROPOSTA'!$I$44,0))))</f>
        <v>2087467.4094275283</v>
      </c>
      <c r="N396" s="114">
        <f>IF(OR(D396="E",D396="EA",D396="EC",D396="ECA",D396="ECR"),L396*'DADOS BASE PROPOSTA'!$I$47,0)</f>
        <v>375735.10445802158</v>
      </c>
      <c r="O396" s="114">
        <f t="shared" si="233"/>
        <v>2463202.5138855497</v>
      </c>
      <c r="R396" s="114"/>
      <c r="T396" s="104">
        <v>97.906762295081975</v>
      </c>
      <c r="U396" s="104"/>
      <c r="V396" s="104">
        <f t="shared" si="235"/>
        <v>97.906762295081975</v>
      </c>
      <c r="W396" s="109">
        <f t="shared" si="236"/>
        <v>5.7341508041727622E-4</v>
      </c>
      <c r="X396" s="114">
        <f>'DADOS BASE PROPOSTA'!$I$78*W396</f>
        <v>46715.153136029832</v>
      </c>
      <c r="Y396" s="114"/>
      <c r="Z396" s="114">
        <f t="shared" si="234"/>
        <v>46715.153136029832</v>
      </c>
      <c r="AB396" s="119">
        <v>120.5</v>
      </c>
      <c r="AD396" s="42">
        <v>0.64</v>
      </c>
      <c r="AE396" s="42">
        <f t="shared" si="237"/>
        <v>77.12</v>
      </c>
      <c r="AF396" s="123">
        <f t="shared" si="238"/>
        <v>-0.15255218651163005</v>
      </c>
      <c r="AH396" s="42">
        <f t="shared" si="239"/>
        <v>733.42594264879961</v>
      </c>
      <c r="AI396" s="114">
        <f t="shared" si="240"/>
        <v>88377.826089180351</v>
      </c>
      <c r="AK396" s="119">
        <v>0</v>
      </c>
      <c r="AL396" s="114">
        <f>IF($AK$11&gt;0,(AK396/$AK$11)*'DADOS BASE PROPOSTA'!$I$67,0)</f>
        <v>0</v>
      </c>
      <c r="AN396" s="114">
        <v>13.75</v>
      </c>
      <c r="AO396" s="114">
        <f>(AN396/$AN$11)*'DADOS BASE PROPOSTA'!$I$69</f>
        <v>8179.3581337480273</v>
      </c>
      <c r="AQ396" s="114"/>
      <c r="AR396" s="114"/>
      <c r="AS396" s="114"/>
      <c r="AU396" s="114"/>
      <c r="AV396" s="114"/>
      <c r="AW396" s="114"/>
      <c r="AY396" s="114"/>
      <c r="AZ396" s="114"/>
      <c r="BA396" s="114"/>
      <c r="BB396" s="40"/>
    </row>
    <row r="397" spans="1:54" x14ac:dyDescent="0.25">
      <c r="A397" s="40"/>
      <c r="B397" s="2" t="s">
        <v>422</v>
      </c>
      <c r="C397" s="2" t="s">
        <v>431</v>
      </c>
      <c r="D397" s="41" t="s">
        <v>83</v>
      </c>
      <c r="F397" s="104">
        <v>0</v>
      </c>
      <c r="G397" s="109">
        <f t="shared" si="231"/>
        <v>0</v>
      </c>
      <c r="H397" s="114">
        <f>'DADOS BASE PROPOSTA'!$I$23*G397</f>
        <v>0</v>
      </c>
      <c r="I397" s="114">
        <f>IF(D397="P",IF(H397&lt;'DADOS BASE PROPOSTA'!$I$32,IF('DADOS BASE PROPOSTA'!$I$32-H397&gt;'DADOS BASE PROPOSTA'!$I$33,'DADOS BASE PROPOSTA'!$I$33,'DADOS BASE PROPOSTA'!$I$32-H397),0),0)</f>
        <v>0</v>
      </c>
      <c r="J397" s="114">
        <f t="shared" si="232"/>
        <v>0</v>
      </c>
      <c r="L397" s="104">
        <v>334.8556703584693</v>
      </c>
      <c r="M397" s="114">
        <f>IF(D397="E",'DADOS BASE PROPOSTA'!$I$42,IF(D397="EA",'DADOS BASE PROPOSTA'!$I$43,IF(D397="EC",'DADOS BASE PROPOSTA'!$I$45,IF(D397="ECA",'DADOS BASE PROPOSTA'!$I$44,0))))</f>
        <v>2087467.4094275283</v>
      </c>
      <c r="N397" s="114">
        <f>IF(OR(D397="E",D397="EA",D397="EC",D397="ECA",D397="ECR"),L397*'DADOS BASE PROPOSTA'!$I$47,0)</f>
        <v>232465.48159593504</v>
      </c>
      <c r="O397" s="114">
        <f t="shared" si="233"/>
        <v>2319932.8910234631</v>
      </c>
      <c r="R397" s="114"/>
      <c r="T397" s="104">
        <v>0</v>
      </c>
      <c r="U397" s="104"/>
      <c r="V397" s="104">
        <f t="shared" si="235"/>
        <v>0</v>
      </c>
      <c r="W397" s="109">
        <f t="shared" si="236"/>
        <v>0</v>
      </c>
      <c r="X397" s="114">
        <f>'DADOS BASE PROPOSTA'!$I$78*W397</f>
        <v>0</v>
      </c>
      <c r="Y397" s="114"/>
      <c r="Z397" s="114">
        <f t="shared" si="234"/>
        <v>0</v>
      </c>
      <c r="AB397" s="119">
        <v>215.5</v>
      </c>
      <c r="AD397" s="42">
        <v>0.623</v>
      </c>
      <c r="AE397" s="42">
        <f t="shared" si="237"/>
        <v>134.25649999999999</v>
      </c>
      <c r="AF397" s="123">
        <f t="shared" si="238"/>
        <v>-0.18230218651163008</v>
      </c>
      <c r="AH397" s="42">
        <f t="shared" si="239"/>
        <v>752.35733859698792</v>
      </c>
      <c r="AI397" s="114">
        <f t="shared" si="240"/>
        <v>162133.00646765091</v>
      </c>
      <c r="AK397" s="119">
        <v>0</v>
      </c>
      <c r="AL397" s="114">
        <f>IF($AK$11&gt;0,(AK397/$AK$11)*'DADOS BASE PROPOSTA'!$I$67,0)</f>
        <v>0</v>
      </c>
      <c r="AN397" s="114">
        <v>0</v>
      </c>
      <c r="AO397" s="114">
        <f>(AN397/$AN$11)*'DADOS BASE PROPOSTA'!$I$69</f>
        <v>0</v>
      </c>
      <c r="AQ397" s="114"/>
      <c r="AR397" s="114"/>
      <c r="AS397" s="114"/>
      <c r="AU397" s="114"/>
      <c r="AV397" s="114"/>
      <c r="AW397" s="114"/>
      <c r="AY397" s="114"/>
      <c r="AZ397" s="114"/>
      <c r="BA397" s="114"/>
      <c r="BB397" s="40"/>
    </row>
    <row r="398" spans="1:54" x14ac:dyDescent="0.25">
      <c r="A398" s="40"/>
      <c r="B398" s="2" t="s">
        <v>422</v>
      </c>
      <c r="C398" s="2" t="s">
        <v>432</v>
      </c>
      <c r="D398" s="41" t="s">
        <v>79</v>
      </c>
      <c r="F398" s="104">
        <v>879.58884934101866</v>
      </c>
      <c r="G398" s="109">
        <f t="shared" si="231"/>
        <v>7.1182821132795206E-4</v>
      </c>
      <c r="H398" s="114">
        <f>'DADOS BASE PROPOSTA'!$I$23*G398</f>
        <v>1731608.979364835</v>
      </c>
      <c r="I398" s="114">
        <f>IF(D398="P",IF(H398&lt;'DADOS BASE PROPOSTA'!$I$32,IF('DADOS BASE PROPOSTA'!$I$32-H398&gt;'DADOS BASE PROPOSTA'!$I$33,'DADOS BASE PROPOSTA'!$I$33,'DADOS BASE PROPOSTA'!$I$32-H398),0),0)</f>
        <v>1550925.5514386136</v>
      </c>
      <c r="J398" s="114">
        <f t="shared" si="232"/>
        <v>3282534.5308034485</v>
      </c>
      <c r="L398" s="104">
        <v>0</v>
      </c>
      <c r="M398" s="114">
        <f>IF(D398="E",'DADOS BASE PROPOSTA'!$I$42,IF(D398="EA",'DADOS BASE PROPOSTA'!$I$43,IF(D398="EC",'DADOS BASE PROPOSTA'!$I$45,IF(D398="ECA",'DADOS BASE PROPOSTA'!$I$44,0))))</f>
        <v>0</v>
      </c>
      <c r="N398" s="114">
        <f>IF(OR(D398="E",D398="EA",D398="EC",D398="ECA",D398="ECR"),L398*'DADOS BASE PROPOSTA'!$I$47,0)</f>
        <v>0</v>
      </c>
      <c r="O398" s="114">
        <f t="shared" si="233"/>
        <v>0</v>
      </c>
      <c r="R398" s="114"/>
      <c r="T398" s="104">
        <v>351.62747009715849</v>
      </c>
      <c r="U398" s="104"/>
      <c r="V398" s="104">
        <f t="shared" si="235"/>
        <v>351.62747009715849</v>
      </c>
      <c r="W398" s="109">
        <f t="shared" si="236"/>
        <v>2.0593929297242596E-3</v>
      </c>
      <c r="X398" s="114">
        <f>'DADOS BASE PROPOSTA'!$I$78*W398</f>
        <v>167775.24582945619</v>
      </c>
      <c r="Y398" s="114"/>
      <c r="Z398" s="114">
        <f t="shared" si="234"/>
        <v>167775.24582945619</v>
      </c>
      <c r="AB398" s="119">
        <v>573</v>
      </c>
      <c r="AD398" s="42">
        <v>0.67300000000000004</v>
      </c>
      <c r="AE398" s="42">
        <f t="shared" si="237"/>
        <v>385.62900000000002</v>
      </c>
      <c r="AF398" s="123">
        <f t="shared" si="238"/>
        <v>-9.4802186511629999E-2</v>
      </c>
      <c r="AH398" s="42">
        <f t="shared" si="239"/>
        <v>696.67676227878712</v>
      </c>
      <c r="AI398" s="114">
        <f t="shared" si="240"/>
        <v>399195.78478574503</v>
      </c>
      <c r="AK398" s="119">
        <v>0</v>
      </c>
      <c r="AL398" s="114">
        <f>IF($AK$11&gt;0,(AK398/$AK$11)*'DADOS BASE PROPOSTA'!$I$67,0)</f>
        <v>0</v>
      </c>
      <c r="AN398" s="114">
        <v>110.75</v>
      </c>
      <c r="AO398" s="114">
        <f>(AN398/$AN$11)*'DADOS BASE PROPOSTA'!$I$69</f>
        <v>65881.011877279569</v>
      </c>
      <c r="AQ398" s="114"/>
      <c r="AR398" s="114"/>
      <c r="AS398" s="114"/>
      <c r="AU398" s="114"/>
      <c r="AV398" s="114"/>
      <c r="AW398" s="114"/>
      <c r="AY398" s="114"/>
      <c r="AZ398" s="114"/>
      <c r="BA398" s="114"/>
      <c r="BB398" s="40"/>
    </row>
    <row r="399" spans="1:54" x14ac:dyDescent="0.25">
      <c r="A399" s="40"/>
      <c r="B399" s="2" t="s">
        <v>422</v>
      </c>
      <c r="C399" s="2" t="s">
        <v>433</v>
      </c>
      <c r="D399" s="41" t="s">
        <v>83</v>
      </c>
      <c r="F399" s="104">
        <v>0</v>
      </c>
      <c r="G399" s="109">
        <f t="shared" si="231"/>
        <v>0</v>
      </c>
      <c r="H399" s="114">
        <f>'DADOS BASE PROPOSTA'!$I$23*G399</f>
        <v>0</v>
      </c>
      <c r="I399" s="114">
        <f>IF(D399="P",IF(H399&lt;'DADOS BASE PROPOSTA'!$I$32,IF('DADOS BASE PROPOSTA'!$I$32-H399&gt;'DADOS BASE PROPOSTA'!$I$33,'DADOS BASE PROPOSTA'!$I$33,'DADOS BASE PROPOSTA'!$I$32-H399),0),0)</f>
        <v>0</v>
      </c>
      <c r="J399" s="114">
        <f t="shared" si="232"/>
        <v>0</v>
      </c>
      <c r="L399" s="104">
        <v>255.811613056943</v>
      </c>
      <c r="M399" s="114">
        <f>IF(D399="E",'DADOS BASE PROPOSTA'!$I$42,IF(D399="EA",'DADOS BASE PROPOSTA'!$I$43,IF(D399="EC",'DADOS BASE PROPOSTA'!$I$45,IF(D399="ECA",'DADOS BASE PROPOSTA'!$I$44,0))))</f>
        <v>2087467.4094275283</v>
      </c>
      <c r="N399" s="114">
        <f>IF(OR(D399="E",D399="EA",D399="EC",D399="ECA",D399="ECR"),L399*'DADOS BASE PROPOSTA'!$I$47,0)</f>
        <v>177591.04919278895</v>
      </c>
      <c r="O399" s="114">
        <f t="shared" si="233"/>
        <v>2265058.4586203173</v>
      </c>
      <c r="R399" s="114"/>
      <c r="T399" s="104">
        <v>108.50896516393441</v>
      </c>
      <c r="U399" s="104"/>
      <c r="V399" s="104">
        <f t="shared" si="235"/>
        <v>108.50896516393441</v>
      </c>
      <c r="W399" s="109">
        <f t="shared" si="236"/>
        <v>6.3550949420577789E-4</v>
      </c>
      <c r="X399" s="114">
        <f>'DADOS BASE PROPOSTA'!$I$78*W399</f>
        <v>51773.879611990269</v>
      </c>
      <c r="Y399" s="114"/>
      <c r="Z399" s="114">
        <f t="shared" si="234"/>
        <v>51773.879611990269</v>
      </c>
      <c r="AB399" s="119">
        <v>100.5</v>
      </c>
      <c r="AD399" s="42">
        <v>0.61299999999999999</v>
      </c>
      <c r="AE399" s="42">
        <f t="shared" si="237"/>
        <v>61.606499999999997</v>
      </c>
      <c r="AF399" s="123">
        <f t="shared" si="238"/>
        <v>-0.19980218651163009</v>
      </c>
      <c r="AH399" s="42">
        <f t="shared" si="239"/>
        <v>763.49345386062805</v>
      </c>
      <c r="AI399" s="114">
        <f t="shared" si="240"/>
        <v>76731.092112993123</v>
      </c>
      <c r="AK399" s="119">
        <v>0</v>
      </c>
      <c r="AL399" s="114">
        <f>IF($AK$11&gt;0,(AK399/$AK$11)*'DADOS BASE PROPOSTA'!$I$67,0)</f>
        <v>0</v>
      </c>
      <c r="AN399" s="114">
        <v>13</v>
      </c>
      <c r="AO399" s="114">
        <f>(AN399/$AN$11)*'DADOS BASE PROPOSTA'!$I$69</f>
        <v>7733.2113264526815</v>
      </c>
      <c r="AQ399" s="114"/>
      <c r="AR399" s="114"/>
      <c r="AS399" s="114"/>
      <c r="AU399" s="114"/>
      <c r="AV399" s="114"/>
      <c r="AW399" s="114"/>
      <c r="AY399" s="114"/>
      <c r="AZ399" s="114"/>
      <c r="BA399" s="114"/>
      <c r="BB399" s="40"/>
    </row>
    <row r="400" spans="1:54" x14ac:dyDescent="0.25">
      <c r="A400" s="40"/>
      <c r="B400" s="2" t="s">
        <v>422</v>
      </c>
      <c r="C400" s="2" t="s">
        <v>434</v>
      </c>
      <c r="D400" s="41" t="s">
        <v>83</v>
      </c>
      <c r="F400" s="104">
        <v>0</v>
      </c>
      <c r="G400" s="109">
        <f t="shared" si="231"/>
        <v>0</v>
      </c>
      <c r="H400" s="114">
        <f>'DADOS BASE PROPOSTA'!$I$23*G400</f>
        <v>0</v>
      </c>
      <c r="I400" s="114">
        <f>IF(D400="P",IF(H400&lt;'DADOS BASE PROPOSTA'!$I$32,IF('DADOS BASE PROPOSTA'!$I$32-H400&gt;'DADOS BASE PROPOSTA'!$I$33,'DADOS BASE PROPOSTA'!$I$33,'DADOS BASE PROPOSTA'!$I$32-H400),0),0)</f>
        <v>0</v>
      </c>
      <c r="J400" s="114">
        <f t="shared" si="232"/>
        <v>0</v>
      </c>
      <c r="L400" s="104">
        <v>334.85206758684882</v>
      </c>
      <c r="M400" s="114">
        <f>IF(D400="E",'DADOS BASE PROPOSTA'!$I$42,IF(D400="EA",'DADOS BASE PROPOSTA'!$I$43,IF(D400="EC",'DADOS BASE PROPOSTA'!$I$45,IF(D400="ECA",'DADOS BASE PROPOSTA'!$I$44,0))))</f>
        <v>2087467.4094275283</v>
      </c>
      <c r="N400" s="114">
        <f>IF(OR(D400="E",D400="EA",D400="EC",D400="ECA",D400="ECR"),L400*'DADOS BASE PROPOSTA'!$I$47,0)</f>
        <v>232462.98045853773</v>
      </c>
      <c r="O400" s="114">
        <f t="shared" si="233"/>
        <v>2319930.3898860659</v>
      </c>
      <c r="R400" s="114"/>
      <c r="T400" s="104">
        <v>0</v>
      </c>
      <c r="U400" s="104"/>
      <c r="V400" s="104">
        <f t="shared" si="235"/>
        <v>0</v>
      </c>
      <c r="W400" s="109">
        <f t="shared" si="236"/>
        <v>0</v>
      </c>
      <c r="X400" s="114">
        <f>'DADOS BASE PROPOSTA'!$I$78*W400</f>
        <v>0</v>
      </c>
      <c r="Y400" s="114"/>
      <c r="Z400" s="114">
        <f t="shared" si="234"/>
        <v>0</v>
      </c>
      <c r="AB400" s="119">
        <v>163</v>
      </c>
      <c r="AD400" s="42">
        <v>0.61499999999999999</v>
      </c>
      <c r="AE400" s="42">
        <f t="shared" si="237"/>
        <v>100.245</v>
      </c>
      <c r="AF400" s="123">
        <f t="shared" si="238"/>
        <v>-0.19630218651163009</v>
      </c>
      <c r="AH400" s="42">
        <f t="shared" si="239"/>
        <v>761.2662308079</v>
      </c>
      <c r="AI400" s="114">
        <f t="shared" si="240"/>
        <v>124086.3956216877</v>
      </c>
      <c r="AK400" s="119">
        <v>0</v>
      </c>
      <c r="AL400" s="114">
        <f>IF($AK$11&gt;0,(AK400/$AK$11)*'DADOS BASE PROPOSTA'!$I$67,0)</f>
        <v>0</v>
      </c>
      <c r="AN400" s="114">
        <v>0</v>
      </c>
      <c r="AO400" s="114">
        <f>(AN400/$AN$11)*'DADOS BASE PROPOSTA'!$I$69</f>
        <v>0</v>
      </c>
      <c r="AQ400" s="114"/>
      <c r="AR400" s="114"/>
      <c r="AS400" s="114"/>
      <c r="AU400" s="114"/>
      <c r="AV400" s="114"/>
      <c r="AW400" s="114"/>
      <c r="AY400" s="114"/>
      <c r="AZ400" s="114"/>
      <c r="BA400" s="114"/>
      <c r="BB400" s="40"/>
    </row>
    <row r="401" spans="1:54" x14ac:dyDescent="0.25">
      <c r="A401" s="40"/>
      <c r="B401" s="2" t="s">
        <v>422</v>
      </c>
      <c r="C401" s="2" t="s">
        <v>435</v>
      </c>
      <c r="D401" s="41" t="s">
        <v>79</v>
      </c>
      <c r="F401" s="104">
        <v>12190.82411335086</v>
      </c>
      <c r="G401" s="109">
        <f t="shared" si="231"/>
        <v>9.8657145662107149E-3</v>
      </c>
      <c r="H401" s="114">
        <f>'DADOS BASE PROPOSTA'!$I$23*G401</f>
        <v>23999554.469512612</v>
      </c>
      <c r="I401" s="114">
        <f>IF(D401="P",IF(H401&lt;'DADOS BASE PROPOSTA'!$I$32,IF('DADOS BASE PROPOSTA'!$I$32-H401&gt;'DADOS BASE PROPOSTA'!$I$33,'DADOS BASE PROPOSTA'!$I$33,'DADOS BASE PROPOSTA'!$I$32-H401),0),0)</f>
        <v>0</v>
      </c>
      <c r="J401" s="114">
        <f t="shared" si="232"/>
        <v>23999554.469512612</v>
      </c>
      <c r="L401" s="104">
        <v>0</v>
      </c>
      <c r="M401" s="114">
        <f>IF(D401="E",'DADOS BASE PROPOSTA'!$I$42,IF(D401="EA",'DADOS BASE PROPOSTA'!$I$43,IF(D401="EC",'DADOS BASE PROPOSTA'!$I$45,IF(D401="ECA",'DADOS BASE PROPOSTA'!$I$44,0))))</f>
        <v>0</v>
      </c>
      <c r="N401" s="114">
        <f>IF(OR(D401="E",D401="EA",D401="EC",D401="ECA",D401="ECR"),L401*'DADOS BASE PROPOSTA'!$I$47,0)</f>
        <v>0</v>
      </c>
      <c r="O401" s="114">
        <f t="shared" si="233"/>
        <v>0</v>
      </c>
      <c r="R401" s="114"/>
      <c r="T401" s="104">
        <v>231.0976</v>
      </c>
      <c r="U401" s="104">
        <v>985.45929999999998</v>
      </c>
      <c r="V401" s="104">
        <f t="shared" si="235"/>
        <v>3384.56736</v>
      </c>
      <c r="W401" s="109">
        <f t="shared" si="236"/>
        <v>1.9822552798373725E-2</v>
      </c>
      <c r="X401" s="114">
        <f>'DADOS BASE PROPOSTA'!$I$78*W401</f>
        <v>1614909.7244690564</v>
      </c>
      <c r="Y401" s="114"/>
      <c r="Z401" s="114">
        <f t="shared" si="234"/>
        <v>1614909.7244690564</v>
      </c>
      <c r="AB401" s="119">
        <v>9001</v>
      </c>
      <c r="AD401" s="42">
        <v>0.76300000000000001</v>
      </c>
      <c r="AE401" s="42">
        <f t="shared" si="237"/>
        <v>6867.7629999999999</v>
      </c>
      <c r="AF401" s="123">
        <f t="shared" si="238"/>
        <v>6.2697813488369947E-2</v>
      </c>
      <c r="AH401" s="42">
        <f t="shared" si="239"/>
        <v>596.45172490602579</v>
      </c>
      <c r="AI401" s="114">
        <f t="shared" si="240"/>
        <v>5368661.9758791383</v>
      </c>
      <c r="AK401" s="119">
        <v>0</v>
      </c>
      <c r="AL401" s="114">
        <f>IF($AK$11&gt;0,(AK401/$AK$11)*'DADOS BASE PROPOSTA'!$I$67,0)</f>
        <v>0</v>
      </c>
      <c r="AN401" s="114">
        <v>244</v>
      </c>
      <c r="AO401" s="114">
        <f>(AN401/$AN$11)*'DADOS BASE PROPOSTA'!$I$69</f>
        <v>145146.42797341954</v>
      </c>
      <c r="AQ401" s="114"/>
      <c r="AR401" s="114"/>
      <c r="AS401" s="114"/>
      <c r="AU401" s="114"/>
      <c r="AV401" s="114"/>
      <c r="AW401" s="114"/>
      <c r="AY401" s="114"/>
      <c r="AZ401" s="114"/>
      <c r="BA401" s="114"/>
      <c r="BB401" s="40"/>
    </row>
    <row r="402" spans="1:54" x14ac:dyDescent="0.25">
      <c r="A402" s="40"/>
      <c r="B402" s="2" t="s">
        <v>422</v>
      </c>
      <c r="C402" s="2" t="s">
        <v>436</v>
      </c>
      <c r="D402" s="41" t="s">
        <v>79</v>
      </c>
      <c r="F402" s="104">
        <v>1814.4593539536031</v>
      </c>
      <c r="G402" s="109">
        <f t="shared" si="231"/>
        <v>1.4683944179370956E-3</v>
      </c>
      <c r="H402" s="114">
        <f>'DADOS BASE PROPOSTA'!$I$23*G402</f>
        <v>3572048.5910576168</v>
      </c>
      <c r="I402" s="114">
        <f>IF(D402="P",IF(H402&lt;'DADOS BASE PROPOSTA'!$I$32,IF('DADOS BASE PROPOSTA'!$I$32-H402&gt;'DADOS BASE PROPOSTA'!$I$33,'DADOS BASE PROPOSTA'!$I$33,'DADOS BASE PROPOSTA'!$I$32-H402),0),0)</f>
        <v>0</v>
      </c>
      <c r="J402" s="114">
        <f t="shared" si="232"/>
        <v>3572048.5910576168</v>
      </c>
      <c r="L402" s="104">
        <v>0</v>
      </c>
      <c r="M402" s="114">
        <f>IF(D402="E",'DADOS BASE PROPOSTA'!$I$42,IF(D402="EA",'DADOS BASE PROPOSTA'!$I$43,IF(D402="EC",'DADOS BASE PROPOSTA'!$I$45,IF(D402="ECA",'DADOS BASE PROPOSTA'!$I$44,0))))</f>
        <v>0</v>
      </c>
      <c r="N402" s="114">
        <f>IF(OR(D402="E",D402="EA",D402="EC",D402="ECA",D402="ECR"),L402*'DADOS BASE PROPOSTA'!$I$47,0)</f>
        <v>0</v>
      </c>
      <c r="O402" s="114">
        <f t="shared" si="233"/>
        <v>0</v>
      </c>
      <c r="R402" s="114"/>
      <c r="T402" s="104">
        <v>282.45446155401493</v>
      </c>
      <c r="U402" s="104"/>
      <c r="V402" s="104">
        <f t="shared" si="235"/>
        <v>282.45446155401493</v>
      </c>
      <c r="W402" s="109">
        <f t="shared" si="236"/>
        <v>1.6542641589767865E-3</v>
      </c>
      <c r="X402" s="114">
        <f>'DADOS BASE PROPOSTA'!$I$78*W402</f>
        <v>134770.0926487839</v>
      </c>
      <c r="Y402" s="114"/>
      <c r="Z402" s="114">
        <f t="shared" si="234"/>
        <v>134770.0926487839</v>
      </c>
      <c r="AB402" s="119">
        <v>1331</v>
      </c>
      <c r="AD402" s="42">
        <v>0.628</v>
      </c>
      <c r="AE402" s="42">
        <f t="shared" si="237"/>
        <v>835.86800000000005</v>
      </c>
      <c r="AF402" s="123">
        <f t="shared" si="238"/>
        <v>-0.17355218651163007</v>
      </c>
      <c r="AH402" s="42">
        <f t="shared" si="239"/>
        <v>746.78928096516779</v>
      </c>
      <c r="AI402" s="114">
        <f t="shared" si="240"/>
        <v>993976.53296463832</v>
      </c>
      <c r="AK402" s="119">
        <v>0</v>
      </c>
      <c r="AL402" s="114">
        <f>IF($AK$11&gt;0,(AK402/$AK$11)*'DADOS BASE PROPOSTA'!$I$67,0)</f>
        <v>0</v>
      </c>
      <c r="AN402" s="114">
        <v>94.625</v>
      </c>
      <c r="AO402" s="114">
        <f>(AN402/$AN$11)*'DADOS BASE PROPOSTA'!$I$69</f>
        <v>56288.855520429614</v>
      </c>
      <c r="AQ402" s="114"/>
      <c r="AR402" s="114"/>
      <c r="AS402" s="114"/>
      <c r="AU402" s="114"/>
      <c r="AV402" s="114"/>
      <c r="AW402" s="114"/>
      <c r="AY402" s="114"/>
      <c r="AZ402" s="114"/>
      <c r="BA402" s="114"/>
      <c r="BB402" s="40"/>
    </row>
    <row r="403" spans="1:54" x14ac:dyDescent="0.25">
      <c r="A403" s="40"/>
      <c r="B403" s="2" t="s">
        <v>422</v>
      </c>
      <c r="C403" s="2" t="s">
        <v>437</v>
      </c>
      <c r="D403" s="41" t="s">
        <v>79</v>
      </c>
      <c r="F403" s="104">
        <v>2658.7307819268021</v>
      </c>
      <c r="G403" s="109">
        <f t="shared" si="231"/>
        <v>2.1516411654370271E-3</v>
      </c>
      <c r="H403" s="114">
        <f>'DADOS BASE PROPOSTA'!$I$23*G403</f>
        <v>5234129.6722296253</v>
      </c>
      <c r="I403" s="114">
        <f>IF(D403="P",IF(H403&lt;'DADOS BASE PROPOSTA'!$I$32,IF('DADOS BASE PROPOSTA'!$I$32-H403&gt;'DADOS BASE PROPOSTA'!$I$33,'DADOS BASE PROPOSTA'!$I$33,'DADOS BASE PROPOSTA'!$I$32-H403),0),0)</f>
        <v>0</v>
      </c>
      <c r="J403" s="114">
        <f t="shared" si="232"/>
        <v>5234129.6722296253</v>
      </c>
      <c r="L403" s="104">
        <v>0</v>
      </c>
      <c r="M403" s="114">
        <f>IF(D403="E",'DADOS BASE PROPOSTA'!$I$42,IF(D403="EA",'DADOS BASE PROPOSTA'!$I$43,IF(D403="EC",'DADOS BASE PROPOSTA'!$I$45,IF(D403="ECA",'DADOS BASE PROPOSTA'!$I$44,0))))</f>
        <v>0</v>
      </c>
      <c r="N403" s="114">
        <f>IF(OR(D403="E",D403="EA",D403="EC",D403="ECA",D403="ECR"),L403*'DADOS BASE PROPOSTA'!$I$47,0)</f>
        <v>0</v>
      </c>
      <c r="O403" s="114">
        <f t="shared" si="233"/>
        <v>0</v>
      </c>
      <c r="R403" s="114"/>
      <c r="T403" s="104">
        <v>389.97025230511679</v>
      </c>
      <c r="U403" s="104"/>
      <c r="V403" s="104">
        <f t="shared" si="235"/>
        <v>389.97025230511679</v>
      </c>
      <c r="W403" s="109">
        <f t="shared" si="236"/>
        <v>2.2839568824871313E-3</v>
      </c>
      <c r="X403" s="114">
        <f>'DADOS BASE PROPOSTA'!$I$78*W403</f>
        <v>186070.08982713363</v>
      </c>
      <c r="Y403" s="114"/>
      <c r="Z403" s="114">
        <f t="shared" si="234"/>
        <v>186070.08982713363</v>
      </c>
      <c r="AB403" s="119">
        <v>1491</v>
      </c>
      <c r="AD403" s="42">
        <v>0.70099999999999996</v>
      </c>
      <c r="AE403" s="42">
        <f t="shared" si="237"/>
        <v>1045.191</v>
      </c>
      <c r="AF403" s="123">
        <f t="shared" si="238"/>
        <v>-4.580218651163015E-2</v>
      </c>
      <c r="AH403" s="42">
        <f t="shared" si="239"/>
        <v>665.49563954059477</v>
      </c>
      <c r="AI403" s="114">
        <f t="shared" si="240"/>
        <v>992253.99855502683</v>
      </c>
      <c r="AK403" s="119">
        <v>0</v>
      </c>
      <c r="AL403" s="114">
        <f>IF($AK$11&gt;0,(AK403/$AK$11)*'DADOS BASE PROPOSTA'!$I$67,0)</f>
        <v>0</v>
      </c>
      <c r="AN403" s="114">
        <v>114.375</v>
      </c>
      <c r="AO403" s="114">
        <f>(AN403/$AN$11)*'DADOS BASE PROPOSTA'!$I$69</f>
        <v>68037.388112540415</v>
      </c>
      <c r="AQ403" s="114"/>
      <c r="AR403" s="114"/>
      <c r="AS403" s="114"/>
      <c r="AU403" s="114"/>
      <c r="AV403" s="114"/>
      <c r="AW403" s="114"/>
      <c r="AY403" s="114"/>
      <c r="AZ403" s="114"/>
      <c r="BA403" s="114"/>
      <c r="BB403" s="40"/>
    </row>
    <row r="404" spans="1:54" x14ac:dyDescent="0.25">
      <c r="A404" s="40"/>
      <c r="B404" s="2" t="s">
        <v>422</v>
      </c>
      <c r="C404" s="2" t="s">
        <v>438</v>
      </c>
      <c r="D404" s="41" t="s">
        <v>79</v>
      </c>
      <c r="F404" s="104">
        <v>1714.257851087687</v>
      </c>
      <c r="G404" s="109">
        <f t="shared" si="231"/>
        <v>1.3873039668577591E-3</v>
      </c>
      <c r="H404" s="114">
        <f>'DADOS BASE PROPOSTA'!$I$23*G404</f>
        <v>3374786.1743745683</v>
      </c>
      <c r="I404" s="114">
        <f>IF(D404="P",IF(H404&lt;'DADOS BASE PROPOSTA'!$I$32,IF('DADOS BASE PROPOSTA'!$I$32-H404&gt;'DADOS BASE PROPOSTA'!$I$33,'DADOS BASE PROPOSTA'!$I$33,'DADOS BASE PROPOSTA'!$I$32-H404),0),0)</f>
        <v>0</v>
      </c>
      <c r="J404" s="114">
        <f t="shared" si="232"/>
        <v>3374786.1743745683</v>
      </c>
      <c r="L404" s="104">
        <v>0</v>
      </c>
      <c r="M404" s="114">
        <f>IF(D404="E",'DADOS BASE PROPOSTA'!$I$42,IF(D404="EA",'DADOS BASE PROPOSTA'!$I$43,IF(D404="EC",'DADOS BASE PROPOSTA'!$I$45,IF(D404="ECA",'DADOS BASE PROPOSTA'!$I$44,0))))</f>
        <v>0</v>
      </c>
      <c r="N404" s="114">
        <f>IF(OR(D404="E",D404="EA",D404="EC",D404="ECA",D404="ECR"),L404*'DADOS BASE PROPOSTA'!$I$47,0)</f>
        <v>0</v>
      </c>
      <c r="O404" s="114">
        <f t="shared" si="233"/>
        <v>0</v>
      </c>
      <c r="R404" s="114"/>
      <c r="T404" s="104">
        <v>287.18020000000001</v>
      </c>
      <c r="U404" s="104">
        <v>593.01440000000002</v>
      </c>
      <c r="V404" s="104">
        <f t="shared" si="235"/>
        <v>2184.8262800000002</v>
      </c>
      <c r="W404" s="109">
        <f t="shared" si="236"/>
        <v>1.2795973512719352E-2</v>
      </c>
      <c r="X404" s="114">
        <f>'DADOS BASE PROPOSTA'!$I$78*W404</f>
        <v>1042466.2388304642</v>
      </c>
      <c r="Y404" s="114"/>
      <c r="Z404" s="114">
        <f t="shared" si="234"/>
        <v>1042466.2388304642</v>
      </c>
      <c r="AB404" s="119">
        <v>1173.5</v>
      </c>
      <c r="AD404" s="42">
        <v>0.60799999999999998</v>
      </c>
      <c r="AE404" s="42">
        <f t="shared" si="237"/>
        <v>713.48799999999994</v>
      </c>
      <c r="AF404" s="123">
        <f t="shared" si="238"/>
        <v>-0.2085521865116301</v>
      </c>
      <c r="AH404" s="42">
        <f t="shared" si="239"/>
        <v>769.06151149244818</v>
      </c>
      <c r="AI404" s="114">
        <f t="shared" si="240"/>
        <v>902493.68373638799</v>
      </c>
      <c r="AK404" s="119">
        <v>0</v>
      </c>
      <c r="AL404" s="114">
        <f>IF($AK$11&gt;0,(AK404/$AK$11)*'DADOS BASE PROPOSTA'!$I$67,0)</f>
        <v>0</v>
      </c>
      <c r="AN404" s="114">
        <v>180.75</v>
      </c>
      <c r="AO404" s="114">
        <f>(AN404/$AN$11)*'DADOS BASE PROPOSTA'!$I$69</f>
        <v>107521.38055817861</v>
      </c>
      <c r="AQ404" s="114"/>
      <c r="AR404" s="114"/>
      <c r="AS404" s="114"/>
      <c r="AU404" s="114"/>
      <c r="AV404" s="114"/>
      <c r="AW404" s="114"/>
      <c r="AY404" s="114"/>
      <c r="AZ404" s="114"/>
      <c r="BA404" s="114"/>
      <c r="BB404" s="40"/>
    </row>
    <row r="405" spans="1:54" x14ac:dyDescent="0.25">
      <c r="A405" s="40"/>
      <c r="B405" s="2" t="s">
        <v>422</v>
      </c>
      <c r="C405" s="2" t="s">
        <v>439</v>
      </c>
      <c r="D405" s="41" t="s">
        <v>79</v>
      </c>
      <c r="F405" s="104">
        <v>949.44307526269824</v>
      </c>
      <c r="G405" s="109">
        <f t="shared" si="231"/>
        <v>7.6835940624792043E-4</v>
      </c>
      <c r="H405" s="114">
        <f>'DADOS BASE PROPOSTA'!$I$23*G405</f>
        <v>1869128.0087877095</v>
      </c>
      <c r="I405" s="114">
        <f>IF(D405="P",IF(H405&lt;'DADOS BASE PROPOSTA'!$I$32,IF('DADOS BASE PROPOSTA'!$I$32-H405&gt;'DADOS BASE PROPOSTA'!$I$33,'DADOS BASE PROPOSTA'!$I$33,'DADOS BASE PROPOSTA'!$I$32-H405),0),0)</f>
        <v>1413406.522015739</v>
      </c>
      <c r="J405" s="114">
        <f t="shared" si="232"/>
        <v>3282534.5308034485</v>
      </c>
      <c r="L405" s="104">
        <v>0</v>
      </c>
      <c r="M405" s="114">
        <f>IF(D405="E",'DADOS BASE PROPOSTA'!$I$42,IF(D405="EA",'DADOS BASE PROPOSTA'!$I$43,IF(D405="EC",'DADOS BASE PROPOSTA'!$I$45,IF(D405="ECA",'DADOS BASE PROPOSTA'!$I$44,0))))</f>
        <v>0</v>
      </c>
      <c r="N405" s="114">
        <f>IF(OR(D405="E",D405="EA",D405="EC",D405="ECA",D405="ECR"),L405*'DADOS BASE PROPOSTA'!$I$47,0)</f>
        <v>0</v>
      </c>
      <c r="O405" s="114">
        <f t="shared" si="233"/>
        <v>0</v>
      </c>
      <c r="R405" s="114"/>
      <c r="T405" s="104">
        <v>126.4725296577881</v>
      </c>
      <c r="U405" s="104"/>
      <c r="V405" s="104">
        <f t="shared" si="235"/>
        <v>126.4725296577881</v>
      </c>
      <c r="W405" s="109">
        <f t="shared" si="236"/>
        <v>7.4071753640187312E-4</v>
      </c>
      <c r="X405" s="114">
        <f>'DADOS BASE PROPOSTA'!$I$78*W405</f>
        <v>60345.000201905612</v>
      </c>
      <c r="Y405" s="114"/>
      <c r="Z405" s="114">
        <f t="shared" si="234"/>
        <v>60345.000201905612</v>
      </c>
      <c r="AB405" s="119">
        <v>925</v>
      </c>
      <c r="AD405" s="42">
        <v>0.60599999999999998</v>
      </c>
      <c r="AE405" s="42">
        <f t="shared" si="237"/>
        <v>560.54999999999995</v>
      </c>
      <c r="AF405" s="123">
        <f t="shared" si="238"/>
        <v>-0.2120521865116301</v>
      </c>
      <c r="AH405" s="42">
        <f t="shared" si="239"/>
        <v>771.28873454517623</v>
      </c>
      <c r="AI405" s="114">
        <f t="shared" si="240"/>
        <v>713442.079454288</v>
      </c>
      <c r="AK405" s="119">
        <v>0</v>
      </c>
      <c r="AL405" s="114">
        <f>IF($AK$11&gt;0,(AK405/$AK$11)*'DADOS BASE PROPOSTA'!$I$67,0)</f>
        <v>0</v>
      </c>
      <c r="AN405" s="114">
        <v>41.5</v>
      </c>
      <c r="AO405" s="114">
        <f>(AN405/$AN$11)*'DADOS BASE PROPOSTA'!$I$69</f>
        <v>24686.790003675866</v>
      </c>
      <c r="AQ405" s="114"/>
      <c r="AR405" s="114"/>
      <c r="AS405" s="114"/>
      <c r="AU405" s="114"/>
      <c r="AV405" s="114"/>
      <c r="AW405" s="114"/>
      <c r="AY405" s="114"/>
      <c r="AZ405" s="114"/>
      <c r="BA405" s="114"/>
      <c r="BB405" s="40"/>
    </row>
    <row r="406" spans="1:54" x14ac:dyDescent="0.25">
      <c r="A406" s="40"/>
      <c r="B406" s="2" t="s">
        <v>422</v>
      </c>
      <c r="C406" s="2" t="s">
        <v>440</v>
      </c>
      <c r="D406" s="41" t="s">
        <v>83</v>
      </c>
      <c r="F406" s="104">
        <v>0</v>
      </c>
      <c r="G406" s="109">
        <f t="shared" si="231"/>
        <v>0</v>
      </c>
      <c r="H406" s="114">
        <f>'DADOS BASE PROPOSTA'!$I$23*G406</f>
        <v>0</v>
      </c>
      <c r="I406" s="114">
        <f>IF(D406="P",IF(H406&lt;'DADOS BASE PROPOSTA'!$I$32,IF('DADOS BASE PROPOSTA'!$I$32-H406&gt;'DADOS BASE PROPOSTA'!$I$33,'DADOS BASE PROPOSTA'!$I$33,'DADOS BASE PROPOSTA'!$I$32-H406),0),0)</f>
        <v>0</v>
      </c>
      <c r="J406" s="114">
        <f t="shared" si="232"/>
        <v>0</v>
      </c>
      <c r="L406" s="104">
        <v>239.75931658111969</v>
      </c>
      <c r="M406" s="114">
        <f>IF(D406="E",'DADOS BASE PROPOSTA'!$I$42,IF(D406="EA",'DADOS BASE PROPOSTA'!$I$43,IF(D406="EC",'DADOS BASE PROPOSTA'!$I$45,IF(D406="ECA",'DADOS BASE PROPOSTA'!$I$44,0))))</f>
        <v>2087467.4094275283</v>
      </c>
      <c r="N406" s="114">
        <f>IF(OR(D406="E",D406="EA",D406="EC",D406="ECA",D406="ECR"),L406*'DADOS BASE PROPOSTA'!$I$47,0)</f>
        <v>166447.1291063283</v>
      </c>
      <c r="O406" s="114">
        <f t="shared" si="233"/>
        <v>2253914.5385338566</v>
      </c>
      <c r="R406" s="114"/>
      <c r="T406" s="104">
        <v>0</v>
      </c>
      <c r="U406" s="104"/>
      <c r="V406" s="104">
        <f t="shared" si="235"/>
        <v>0</v>
      </c>
      <c r="W406" s="109">
        <f t="shared" si="236"/>
        <v>0</v>
      </c>
      <c r="X406" s="114">
        <f>'DADOS BASE PROPOSTA'!$I$78*W406</f>
        <v>0</v>
      </c>
      <c r="Y406" s="114"/>
      <c r="Z406" s="114">
        <f t="shared" si="234"/>
        <v>0</v>
      </c>
      <c r="AB406" s="119">
        <v>175</v>
      </c>
      <c r="AD406" s="42">
        <v>0.627</v>
      </c>
      <c r="AE406" s="42">
        <f t="shared" si="237"/>
        <v>109.72499999999999</v>
      </c>
      <c r="AF406" s="123">
        <f t="shared" si="238"/>
        <v>-0.17530218651163007</v>
      </c>
      <c r="AH406" s="42">
        <f t="shared" si="239"/>
        <v>747.90289249153182</v>
      </c>
      <c r="AI406" s="114">
        <f t="shared" si="240"/>
        <v>130883.00618601807</v>
      </c>
      <c r="AK406" s="119">
        <v>0</v>
      </c>
      <c r="AL406" s="114">
        <f>IF($AK$11&gt;0,(AK406/$AK$11)*'DADOS BASE PROPOSTA'!$I$67,0)</f>
        <v>0</v>
      </c>
      <c r="AN406" s="114">
        <v>0</v>
      </c>
      <c r="AO406" s="114">
        <f>(AN406/$AN$11)*'DADOS BASE PROPOSTA'!$I$69</f>
        <v>0</v>
      </c>
      <c r="AQ406" s="114"/>
      <c r="AR406" s="114"/>
      <c r="AS406" s="114"/>
      <c r="AU406" s="114"/>
      <c r="AV406" s="114"/>
      <c r="AW406" s="114"/>
      <c r="AY406" s="114"/>
      <c r="AZ406" s="114"/>
      <c r="BA406" s="114"/>
      <c r="BB406" s="40"/>
    </row>
    <row r="407" spans="1:54" x14ac:dyDescent="0.25">
      <c r="A407" s="40"/>
      <c r="B407" s="2" t="s">
        <v>422</v>
      </c>
      <c r="C407" s="2" t="s">
        <v>441</v>
      </c>
      <c r="D407" s="41" t="s">
        <v>79</v>
      </c>
      <c r="F407" s="104">
        <v>3331.388117778547</v>
      </c>
      <c r="G407" s="109">
        <f t="shared" si="231"/>
        <v>2.6960051243192919E-3</v>
      </c>
      <c r="H407" s="114">
        <f>'DADOS BASE PROPOSTA'!$I$23*G407</f>
        <v>6558361.4239954101</v>
      </c>
      <c r="I407" s="114">
        <f>IF(D407="P",IF(H407&lt;'DADOS BASE PROPOSTA'!$I$32,IF('DADOS BASE PROPOSTA'!$I$32-H407&gt;'DADOS BASE PROPOSTA'!$I$33,'DADOS BASE PROPOSTA'!$I$33,'DADOS BASE PROPOSTA'!$I$32-H407),0),0)</f>
        <v>0</v>
      </c>
      <c r="J407" s="114">
        <f t="shared" si="232"/>
        <v>6558361.4239954101</v>
      </c>
      <c r="L407" s="104">
        <v>0</v>
      </c>
      <c r="M407" s="114">
        <f>IF(D407="E",'DADOS BASE PROPOSTA'!$I$42,IF(D407="EA",'DADOS BASE PROPOSTA'!$I$43,IF(D407="EC",'DADOS BASE PROPOSTA'!$I$45,IF(D407="ECA",'DADOS BASE PROPOSTA'!$I$44,0))))</f>
        <v>0</v>
      </c>
      <c r="N407" s="114">
        <f>IF(OR(D407="E",D407="EA",D407="EC",D407="ECA",D407="ECR"),L407*'DADOS BASE PROPOSTA'!$I$47,0)</f>
        <v>0</v>
      </c>
      <c r="O407" s="114">
        <f t="shared" si="233"/>
        <v>0</v>
      </c>
      <c r="R407" s="114"/>
      <c r="T407" s="104">
        <v>359.51620000000003</v>
      </c>
      <c r="U407" s="104">
        <v>824.60969999999998</v>
      </c>
      <c r="V407" s="104">
        <f t="shared" si="235"/>
        <v>2998.2672400000001</v>
      </c>
      <c r="W407" s="109">
        <f t="shared" si="236"/>
        <v>1.7560090950157443E-2</v>
      </c>
      <c r="X407" s="114">
        <f>'DADOS BASE PROPOSTA'!$I$78*W407</f>
        <v>1430590.7985926443</v>
      </c>
      <c r="Y407" s="114"/>
      <c r="Z407" s="114">
        <f t="shared" si="234"/>
        <v>1430590.7985926443</v>
      </c>
      <c r="AB407" s="119">
        <v>1428.5</v>
      </c>
      <c r="AD407" s="42">
        <v>0.66800000000000004</v>
      </c>
      <c r="AE407" s="42">
        <f t="shared" si="237"/>
        <v>954.23800000000006</v>
      </c>
      <c r="AF407" s="123">
        <f t="shared" si="238"/>
        <v>-0.10355218651163001</v>
      </c>
      <c r="AH407" s="42">
        <f t="shared" si="239"/>
        <v>702.24481991060725</v>
      </c>
      <c r="AI407" s="114">
        <f t="shared" si="240"/>
        <v>1003156.7252423024</v>
      </c>
      <c r="AK407" s="119">
        <v>23</v>
      </c>
      <c r="AL407" s="114">
        <f>IF($AK$11&gt;0,(AK407/$AK$11)*'DADOS BASE PROPOSTA'!$I$67,0)</f>
        <v>147895.03916752854</v>
      </c>
      <c r="AN407" s="114">
        <v>222.5</v>
      </c>
      <c r="AO407" s="114">
        <f>(AN407/$AN$11)*'DADOS BASE PROPOSTA'!$I$69</f>
        <v>132356.88616428626</v>
      </c>
      <c r="AQ407" s="114"/>
      <c r="AR407" s="114"/>
      <c r="AS407" s="114"/>
      <c r="AU407" s="114"/>
      <c r="AV407" s="114"/>
      <c r="AW407" s="114"/>
      <c r="AY407" s="114"/>
      <c r="AZ407" s="114"/>
      <c r="BA407" s="114"/>
      <c r="BB407" s="40"/>
    </row>
    <row r="408" spans="1:54" x14ac:dyDescent="0.25">
      <c r="A408" s="40"/>
      <c r="F408" s="104"/>
      <c r="G408" s="109"/>
      <c r="H408" s="114"/>
      <c r="I408" s="114"/>
      <c r="J408" s="114"/>
      <c r="L408" s="104"/>
      <c r="M408" s="114"/>
      <c r="N408" s="114"/>
      <c r="O408" s="114"/>
      <c r="R408" s="114"/>
      <c r="T408" s="104"/>
      <c r="U408" s="104"/>
      <c r="V408" s="104"/>
      <c r="W408" s="109"/>
      <c r="X408" s="114"/>
      <c r="Y408" s="114"/>
      <c r="Z408" s="114"/>
      <c r="AB408" s="119"/>
      <c r="AF408" s="123"/>
      <c r="AI408" s="114"/>
      <c r="AK408" s="119"/>
      <c r="AL408" s="114"/>
      <c r="AN408" s="114"/>
      <c r="AO408" s="114"/>
      <c r="AQ408" s="114"/>
      <c r="AR408" s="114"/>
      <c r="AS408" s="114"/>
      <c r="AU408" s="114"/>
      <c r="AV408" s="114"/>
      <c r="AW408" s="114"/>
      <c r="AY408" s="114"/>
      <c r="AZ408" s="114"/>
      <c r="BA408" s="114"/>
      <c r="BB408" s="40"/>
    </row>
    <row r="409" spans="1:54" x14ac:dyDescent="0.25">
      <c r="A409" s="40"/>
      <c r="B409" s="98" t="s">
        <v>442</v>
      </c>
      <c r="C409" s="98" t="s">
        <v>443</v>
      </c>
      <c r="D409" s="98" t="s">
        <v>74</v>
      </c>
      <c r="E409" s="98"/>
      <c r="F409" s="105">
        <f>SUM(F410:F425)</f>
        <v>44727.675952210229</v>
      </c>
      <c r="G409" s="110">
        <f>SUM(G410:G425)</f>
        <v>3.619693632288673E-2</v>
      </c>
      <c r="H409" s="115">
        <f>SUM(H410:H425)</f>
        <v>88053464.255479604</v>
      </c>
      <c r="I409" s="115">
        <f>SUM(I410:I425)</f>
        <v>0</v>
      </c>
      <c r="J409" s="115">
        <f>SUM(J410:J425)</f>
        <v>88053464.255479604</v>
      </c>
      <c r="K409" s="99"/>
      <c r="L409" s="105">
        <f>SUM(L410:L425)</f>
        <v>2549.2896493808144</v>
      </c>
      <c r="M409" s="115">
        <f>SUM(M410:M425)</f>
        <v>12524804.456565168</v>
      </c>
      <c r="N409" s="115">
        <f>SUM(N410:N425)</f>
        <v>1769782.9200157505</v>
      </c>
      <c r="O409" s="115">
        <f>SUM(O410:O425)</f>
        <v>14294587.37658092</v>
      </c>
      <c r="P409" s="99"/>
      <c r="Q409" s="100"/>
      <c r="R409" s="115">
        <f>SUM(R410:R425)</f>
        <v>6860862.7647030093</v>
      </c>
      <c r="S409" s="99"/>
      <c r="T409" s="105">
        <f t="shared" ref="T409:Z409" si="241">SUM(T410:T425)</f>
        <v>2263.0436699789111</v>
      </c>
      <c r="U409" s="105">
        <f t="shared" si="241"/>
        <v>0</v>
      </c>
      <c r="V409" s="105">
        <f t="shared" si="241"/>
        <v>2263.0436699789111</v>
      </c>
      <c r="W409" s="110">
        <f t="shared" si="241"/>
        <v>1.3254072932140553E-2</v>
      </c>
      <c r="X409" s="115">
        <f t="shared" si="241"/>
        <v>1079786.8208322749</v>
      </c>
      <c r="Y409" s="115">
        <f t="shared" si="241"/>
        <v>220781.30714634148</v>
      </c>
      <c r="Z409" s="115">
        <f t="shared" si="241"/>
        <v>1300568.1279786164</v>
      </c>
      <c r="AA409" s="99"/>
      <c r="AB409" s="120">
        <f>SUM(AB410:AB425)</f>
        <v>23984</v>
      </c>
      <c r="AC409" s="99"/>
      <c r="AD409" s="99"/>
      <c r="AE409" s="99"/>
      <c r="AF409" s="124"/>
      <c r="AG409" s="99"/>
      <c r="AH409" s="99"/>
      <c r="AI409" s="115">
        <f>SUM(AI410:AI425)</f>
        <v>16138772.129799655</v>
      </c>
      <c r="AJ409" s="99"/>
      <c r="AK409" s="120">
        <f>SUM(AK410:AK425)</f>
        <v>358.5</v>
      </c>
      <c r="AL409" s="115">
        <f>SUM(AL410:AL425)</f>
        <v>2305233.5452851728</v>
      </c>
      <c r="AM409" s="99"/>
      <c r="AN409" s="115">
        <f>SUM(AN410:AN425)</f>
        <v>593.375</v>
      </c>
      <c r="AO409" s="115">
        <f>SUM(AO410:AO425)</f>
        <v>352976.48237183533</v>
      </c>
      <c r="AP409" s="99"/>
      <c r="AQ409" s="115"/>
      <c r="AR409" s="115"/>
      <c r="AS409" s="115">
        <f>SUM(AS410:AS425)</f>
        <v>742995.85550253699</v>
      </c>
      <c r="AT409" s="98"/>
      <c r="AU409" s="115"/>
      <c r="AV409" s="115"/>
      <c r="AW409" s="115">
        <f>SUM(AW410:AW425)</f>
        <v>742995.85550253699</v>
      </c>
      <c r="AX409" s="98"/>
      <c r="AY409" s="115"/>
      <c r="AZ409" s="115"/>
      <c r="BA409" s="115">
        <f>SUM(BA410:BA425)</f>
        <v>742995.85550253699</v>
      </c>
      <c r="BB409" s="40"/>
    </row>
    <row r="410" spans="1:54" x14ac:dyDescent="0.25">
      <c r="A410" s="40"/>
      <c r="B410" s="2" t="s">
        <v>442</v>
      </c>
      <c r="C410" s="2" t="s">
        <v>34</v>
      </c>
      <c r="D410" s="41" t="s">
        <v>75</v>
      </c>
      <c r="F410" s="104">
        <v>0</v>
      </c>
      <c r="G410" s="109">
        <f t="shared" ref="G410:G425" si="242">F410/$F$11</f>
        <v>0</v>
      </c>
      <c r="H410" s="114">
        <f>'DADOS BASE PROPOSTA'!$I$23*G410</f>
        <v>0</v>
      </c>
      <c r="I410" s="114">
        <f>IF(D410="P",IF(H410&lt;'DADOS BASE PROPOSTA'!$I$32,IF('DADOS BASE PROPOSTA'!$I$32-H410&gt;'DADOS BASE PROPOSTA'!$I$33,'DADOS BASE PROPOSTA'!$I$33,'DADOS BASE PROPOSTA'!$I$32-H410),0),0)</f>
        <v>0</v>
      </c>
      <c r="J410" s="114">
        <f t="shared" ref="J410:J425" si="243">H410+I410</f>
        <v>0</v>
      </c>
      <c r="L410" s="104"/>
      <c r="M410" s="114">
        <f>IF(D410="E",'DADOS BASE PROPOSTA'!$I$42,IF(D410="EA",'DADOS BASE PROPOSTA'!$I$43,IF(D410="EC",'DADOS BASE PROPOSTA'!$I$45,IF(D410="ECA",'DADOS BASE PROPOSTA'!$I$44,0))))</f>
        <v>0</v>
      </c>
      <c r="N410" s="114">
        <f>IF(OR(D410="E",D410="EA",D410="EC",D410="ECA"),L410*'DADOS BASE PROPOSTA'!$I$47,0)</f>
        <v>0</v>
      </c>
      <c r="O410" s="114">
        <f t="shared" ref="O410:O425" si="244">M410+N410</f>
        <v>0</v>
      </c>
      <c r="Q410" s="68">
        <v>15</v>
      </c>
      <c r="R410" s="114">
        <f>IF(D410="R",('DADOS BASE PROPOSTA'!$I$53+('DADOS BASE PROPOSTA'!$I$54*Q410)),0)</f>
        <v>6860862.7647030093</v>
      </c>
      <c r="T410" s="104"/>
      <c r="U410" s="104"/>
      <c r="V410" s="104"/>
      <c r="W410" s="109"/>
      <c r="X410" s="114"/>
      <c r="Y410" s="114">
        <f>'DADOS BASE PROPOSTA'!$I$77/41</f>
        <v>220781.30714634148</v>
      </c>
      <c r="Z410" s="114">
        <f t="shared" ref="Z410:Z425" si="245">X410+Y410</f>
        <v>220781.30714634148</v>
      </c>
      <c r="AB410" s="119"/>
      <c r="AF410" s="123"/>
      <c r="AI410" s="114"/>
      <c r="AK410" s="119"/>
      <c r="AL410" s="114"/>
      <c r="AN410" s="114"/>
      <c r="AO410" s="114"/>
      <c r="AQ410" s="114">
        <f>'DADOS BASE PROPOSTA'!$I$85/41</f>
        <v>368759.61378749995</v>
      </c>
      <c r="AR410" s="114">
        <f>'DADOS BASE PROPOSTA'!$I$86*(Q410/$Q$11)</f>
        <v>374236.24171503709</v>
      </c>
      <c r="AS410" s="114">
        <f>AQ410+AR410</f>
        <v>742995.85550253699</v>
      </c>
      <c r="AU410" s="114">
        <f>'DADOS BASE PROPOSTA'!$I$89/41</f>
        <v>368759.61378749995</v>
      </c>
      <c r="AV410" s="114">
        <f>'DADOS BASE PROPOSTA'!$I$90*(Q410/$Q$11)</f>
        <v>374236.24171503709</v>
      </c>
      <c r="AW410" s="114">
        <f>AU410+AV410</f>
        <v>742995.85550253699</v>
      </c>
      <c r="AY410" s="114">
        <f>'DADOS BASE PROPOSTA'!$I$93/41</f>
        <v>368759.61378749995</v>
      </c>
      <c r="AZ410" s="114">
        <f>'DADOS BASE PROPOSTA'!$I$94*(Q410/$Q$11)</f>
        <v>374236.24171503709</v>
      </c>
      <c r="BA410" s="114">
        <f>AY410+AZ410</f>
        <v>742995.85550253699</v>
      </c>
      <c r="BB410" s="40"/>
    </row>
    <row r="411" spans="1:54" x14ac:dyDescent="0.25">
      <c r="A411" s="40"/>
      <c r="B411" s="2" t="s">
        <v>442</v>
      </c>
      <c r="C411" s="2" t="s">
        <v>444</v>
      </c>
      <c r="D411" s="41" t="s">
        <v>79</v>
      </c>
      <c r="F411" s="104">
        <v>1679.1493094673631</v>
      </c>
      <c r="G411" s="109">
        <f t="shared" si="242"/>
        <v>1.3588915439369236E-3</v>
      </c>
      <c r="H411" s="114">
        <f>'DADOS BASE PROPOSTA'!$I$23*G411</f>
        <v>3305669.488814373</v>
      </c>
      <c r="I411" s="114">
        <f>IF(D411="P",IF(H411&lt;'DADOS BASE PROPOSTA'!$I$32,IF('DADOS BASE PROPOSTA'!$I$32-H411&gt;'DADOS BASE PROPOSTA'!$I$33,'DADOS BASE PROPOSTA'!$I$33,'DADOS BASE PROPOSTA'!$I$32-H411),0),0)</f>
        <v>0</v>
      </c>
      <c r="J411" s="114">
        <f t="shared" si="243"/>
        <v>3305669.488814373</v>
      </c>
      <c r="L411" s="104">
        <v>0</v>
      </c>
      <c r="M411" s="114">
        <f>IF(D411="E",'DADOS BASE PROPOSTA'!$I$42,IF(D411="EA",'DADOS BASE PROPOSTA'!$I$43,IF(D411="EC",'DADOS BASE PROPOSTA'!$I$45,IF(D411="ECA",'DADOS BASE PROPOSTA'!$I$44,0))))</f>
        <v>0</v>
      </c>
      <c r="N411" s="114">
        <f>IF(OR(D411="E",D411="EA",D411="EC",D411="ECA",D411="ECR"),L411*'DADOS BASE PROPOSTA'!$I$47,0)</f>
        <v>0</v>
      </c>
      <c r="O411" s="114">
        <f t="shared" si="244"/>
        <v>0</v>
      </c>
      <c r="R411" s="114"/>
      <c r="T411" s="104">
        <v>0</v>
      </c>
      <c r="U411" s="104"/>
      <c r="V411" s="104">
        <f t="shared" ref="V411:V425" si="246">T411+U411*3.2</f>
        <v>0</v>
      </c>
      <c r="W411" s="109">
        <f t="shared" ref="W411:W425" si="247">V411/$V$11</f>
        <v>0</v>
      </c>
      <c r="X411" s="114">
        <f>'DADOS BASE PROPOSTA'!$I$78*W411</f>
        <v>0</v>
      </c>
      <c r="Y411" s="114"/>
      <c r="Z411" s="114">
        <f t="shared" si="245"/>
        <v>0</v>
      </c>
      <c r="AB411" s="119">
        <v>888</v>
      </c>
      <c r="AD411" s="42">
        <v>0.65700000000000003</v>
      </c>
      <c r="AE411" s="42">
        <f t="shared" ref="AE411:AE425" si="248">AB411*AD411</f>
        <v>583.41600000000005</v>
      </c>
      <c r="AF411" s="123">
        <f t="shared" ref="AF411:AF425" si="249">(AD411-$AE$12)*$AF$12</f>
        <v>-0.12280218651163002</v>
      </c>
      <c r="AH411" s="42">
        <f t="shared" ref="AH411:AH425" si="250">$AH$11-(AF411*$AH$11)</f>
        <v>714.49454670061141</v>
      </c>
      <c r="AI411" s="114">
        <f t="shared" ref="AI411:AI425" si="251">AB411*AH411</f>
        <v>634471.15747014293</v>
      </c>
      <c r="AK411" s="119">
        <v>0</v>
      </c>
      <c r="AL411" s="114">
        <f>IF($AK$11&gt;0,(AK411/$AK$11)*'DADOS BASE PROPOSTA'!$I$67,0)</f>
        <v>0</v>
      </c>
      <c r="AN411" s="114">
        <v>0</v>
      </c>
      <c r="AO411" s="114">
        <f>(AN411/$AN$11)*'DADOS BASE PROPOSTA'!$I$69</f>
        <v>0</v>
      </c>
      <c r="AQ411" s="114"/>
      <c r="AR411" s="114"/>
      <c r="AS411" s="114"/>
      <c r="AU411" s="114"/>
      <c r="AV411" s="114"/>
      <c r="AW411" s="114"/>
      <c r="AY411" s="114"/>
      <c r="AZ411" s="114"/>
      <c r="BA411" s="114"/>
      <c r="BB411" s="40"/>
    </row>
    <row r="412" spans="1:54" x14ac:dyDescent="0.25">
      <c r="A412" s="40"/>
      <c r="B412" s="2" t="s">
        <v>442</v>
      </c>
      <c r="C412" s="2" t="s">
        <v>445</v>
      </c>
      <c r="D412" s="41" t="s">
        <v>79</v>
      </c>
      <c r="F412" s="104">
        <v>4369.8655491052414</v>
      </c>
      <c r="G412" s="109">
        <f t="shared" si="242"/>
        <v>3.536417702309046E-3</v>
      </c>
      <c r="H412" s="114">
        <f>'DADOS BASE PROPOSTA'!$I$23*G412</f>
        <v>8602767.5647738632</v>
      </c>
      <c r="I412" s="114">
        <f>IF(D412="P",IF(H412&lt;'DADOS BASE PROPOSTA'!$I$32,IF('DADOS BASE PROPOSTA'!$I$32-H412&gt;'DADOS BASE PROPOSTA'!$I$33,'DADOS BASE PROPOSTA'!$I$33,'DADOS BASE PROPOSTA'!$I$32-H412),0),0)</f>
        <v>0</v>
      </c>
      <c r="J412" s="114">
        <f t="shared" si="243"/>
        <v>8602767.5647738632</v>
      </c>
      <c r="L412" s="104">
        <v>0</v>
      </c>
      <c r="M412" s="114">
        <f>IF(D412="E",'DADOS BASE PROPOSTA'!$I$42,IF(D412="EA",'DADOS BASE PROPOSTA'!$I$43,IF(D412="EC",'DADOS BASE PROPOSTA'!$I$45,IF(D412="ECA",'DADOS BASE PROPOSTA'!$I$44,0))))</f>
        <v>0</v>
      </c>
      <c r="N412" s="114">
        <f>IF(OR(D412="E",D412="EA",D412="EC",D412="ECA",D412="ECR"),L412*'DADOS BASE PROPOSTA'!$I$47,0)</f>
        <v>0</v>
      </c>
      <c r="O412" s="114">
        <f t="shared" si="244"/>
        <v>0</v>
      </c>
      <c r="R412" s="114"/>
      <c r="T412" s="104">
        <v>0</v>
      </c>
      <c r="U412" s="104"/>
      <c r="V412" s="104">
        <f t="shared" si="246"/>
        <v>0</v>
      </c>
      <c r="W412" s="109">
        <f t="shared" si="247"/>
        <v>0</v>
      </c>
      <c r="X412" s="114">
        <f>'DADOS BASE PROPOSTA'!$I$78*W412</f>
        <v>0</v>
      </c>
      <c r="Y412" s="114"/>
      <c r="Z412" s="114">
        <f t="shared" si="245"/>
        <v>0</v>
      </c>
      <c r="AB412" s="119">
        <v>1362.5</v>
      </c>
      <c r="AD412" s="42">
        <v>0.58599999999999997</v>
      </c>
      <c r="AE412" s="42">
        <f t="shared" si="248"/>
        <v>798.42499999999995</v>
      </c>
      <c r="AF412" s="123">
        <f t="shared" si="249"/>
        <v>-0.24705218651163013</v>
      </c>
      <c r="AH412" s="42">
        <f t="shared" si="250"/>
        <v>793.5609650724565</v>
      </c>
      <c r="AI412" s="114">
        <f t="shared" si="251"/>
        <v>1081226.8149112221</v>
      </c>
      <c r="AK412" s="119">
        <v>82.5</v>
      </c>
      <c r="AL412" s="114">
        <f>IF($AK$11&gt;0,(AK412/$AK$11)*'DADOS BASE PROPOSTA'!$I$67,0)</f>
        <v>530493.07527483068</v>
      </c>
      <c r="AN412" s="114">
        <v>0</v>
      </c>
      <c r="AO412" s="114">
        <f>(AN412/$AN$11)*'DADOS BASE PROPOSTA'!$I$69</f>
        <v>0</v>
      </c>
      <c r="AQ412" s="114"/>
      <c r="AR412" s="114"/>
      <c r="AS412" s="114"/>
      <c r="AU412" s="114"/>
      <c r="AV412" s="114"/>
      <c r="AW412" s="114"/>
      <c r="AY412" s="114"/>
      <c r="AZ412" s="114"/>
      <c r="BA412" s="114"/>
      <c r="BB412" s="40"/>
    </row>
    <row r="413" spans="1:54" x14ac:dyDescent="0.25">
      <c r="A413" s="40"/>
      <c r="B413" s="2" t="s">
        <v>442</v>
      </c>
      <c r="C413" s="2" t="s">
        <v>446</v>
      </c>
      <c r="D413" s="41" t="s">
        <v>79</v>
      </c>
      <c r="F413" s="104">
        <v>3507.4445567253078</v>
      </c>
      <c r="G413" s="109">
        <f t="shared" si="242"/>
        <v>2.8384829878371522E-3</v>
      </c>
      <c r="H413" s="114">
        <f>'DADOS BASE PROPOSTA'!$I$23*G413</f>
        <v>6904956.2117574504</v>
      </c>
      <c r="I413" s="114">
        <f>IF(D413="P",IF(H413&lt;'DADOS BASE PROPOSTA'!$I$32,IF('DADOS BASE PROPOSTA'!$I$32-H413&gt;'DADOS BASE PROPOSTA'!$I$33,'DADOS BASE PROPOSTA'!$I$33,'DADOS BASE PROPOSTA'!$I$32-H413),0),0)</f>
        <v>0</v>
      </c>
      <c r="J413" s="114">
        <f t="shared" si="243"/>
        <v>6904956.2117574504</v>
      </c>
      <c r="L413" s="104">
        <v>0</v>
      </c>
      <c r="M413" s="114">
        <f>IF(D413="E",'DADOS BASE PROPOSTA'!$I$42,IF(D413="EA",'DADOS BASE PROPOSTA'!$I$43,IF(D413="EC",'DADOS BASE PROPOSTA'!$I$45,IF(D413="ECA",'DADOS BASE PROPOSTA'!$I$44,0))))</f>
        <v>0</v>
      </c>
      <c r="N413" s="114">
        <f>IF(OR(D413="E",D413="EA",D413="EC",D413="ECA",D413="ECR"),L413*'DADOS BASE PROPOSTA'!$I$47,0)</f>
        <v>0</v>
      </c>
      <c r="O413" s="114">
        <f t="shared" si="244"/>
        <v>0</v>
      </c>
      <c r="R413" s="114"/>
      <c r="T413" s="104">
        <v>0</v>
      </c>
      <c r="U413" s="104"/>
      <c r="V413" s="104">
        <f t="shared" si="246"/>
        <v>0</v>
      </c>
      <c r="W413" s="109">
        <f t="shared" si="247"/>
        <v>0</v>
      </c>
      <c r="X413" s="114">
        <f>'DADOS BASE PROPOSTA'!$I$78*W413</f>
        <v>0</v>
      </c>
      <c r="Y413" s="114"/>
      <c r="Z413" s="114">
        <f t="shared" si="245"/>
        <v>0</v>
      </c>
      <c r="AB413" s="119">
        <v>1190</v>
      </c>
      <c r="AD413" s="42">
        <v>0.629</v>
      </c>
      <c r="AE413" s="42">
        <f t="shared" si="248"/>
        <v>748.51</v>
      </c>
      <c r="AF413" s="123">
        <f t="shared" si="249"/>
        <v>-0.17180218651163007</v>
      </c>
      <c r="AH413" s="42">
        <f t="shared" si="250"/>
        <v>745.67566943880388</v>
      </c>
      <c r="AI413" s="114">
        <f t="shared" si="251"/>
        <v>887354.04663217661</v>
      </c>
      <c r="AK413" s="119">
        <v>146.5</v>
      </c>
      <c r="AL413" s="114">
        <f>IF($AK$11&gt;0,(AK413/$AK$11)*'DADOS BASE PROPOSTA'!$I$67,0)</f>
        <v>942027.09730621439</v>
      </c>
      <c r="AN413" s="114">
        <v>0</v>
      </c>
      <c r="AO413" s="114">
        <f>(AN413/$AN$11)*'DADOS BASE PROPOSTA'!$I$69</f>
        <v>0</v>
      </c>
      <c r="AQ413" s="114"/>
      <c r="AR413" s="114"/>
      <c r="AS413" s="114"/>
      <c r="AU413" s="114"/>
      <c r="AV413" s="114"/>
      <c r="AW413" s="114"/>
      <c r="AY413" s="114"/>
      <c r="AZ413" s="114"/>
      <c r="BA413" s="114"/>
      <c r="BB413" s="40"/>
    </row>
    <row r="414" spans="1:54" x14ac:dyDescent="0.25">
      <c r="A414" s="40"/>
      <c r="B414" s="2" t="s">
        <v>442</v>
      </c>
      <c r="C414" s="2" t="s">
        <v>447</v>
      </c>
      <c r="D414" s="41" t="s">
        <v>83</v>
      </c>
      <c r="F414" s="104">
        <v>0</v>
      </c>
      <c r="G414" s="109">
        <f t="shared" si="242"/>
        <v>0</v>
      </c>
      <c r="H414" s="114">
        <f>'DADOS BASE PROPOSTA'!$I$23*G414</f>
        <v>0</v>
      </c>
      <c r="I414" s="114">
        <f>IF(D414="P",IF(H414&lt;'DADOS BASE PROPOSTA'!$I$32,IF('DADOS BASE PROPOSTA'!$I$32-H414&gt;'DADOS BASE PROPOSTA'!$I$33,'DADOS BASE PROPOSTA'!$I$33,'DADOS BASE PROPOSTA'!$I$32-H414),0),0)</f>
        <v>0</v>
      </c>
      <c r="J414" s="114">
        <f t="shared" si="243"/>
        <v>0</v>
      </c>
      <c r="L414" s="104">
        <v>441.95458642433908</v>
      </c>
      <c r="M414" s="114">
        <f>IF(D414="E",'DADOS BASE PROPOSTA'!$I$42,IF(D414="EA",'DADOS BASE PROPOSTA'!$I$43,IF(D414="EC",'DADOS BASE PROPOSTA'!$I$45,IF(D414="ECA",'DADOS BASE PROPOSTA'!$I$44,0))))</f>
        <v>2087467.4094275283</v>
      </c>
      <c r="N414" s="114">
        <f>IF(OR(D414="E",D414="EA",D414="EC",D414="ECA",D414="ECR"),L414*'DADOS BASE PROPOSTA'!$I$47,0)</f>
        <v>306816.32378117432</v>
      </c>
      <c r="O414" s="114">
        <f t="shared" si="244"/>
        <v>2394283.7332087024</v>
      </c>
      <c r="R414" s="114"/>
      <c r="T414" s="104">
        <v>0</v>
      </c>
      <c r="U414" s="104"/>
      <c r="V414" s="104">
        <f t="shared" si="246"/>
        <v>0</v>
      </c>
      <c r="W414" s="109">
        <f t="shared" si="247"/>
        <v>0</v>
      </c>
      <c r="X414" s="114">
        <f>'DADOS BASE PROPOSTA'!$I$78*W414</f>
        <v>0</v>
      </c>
      <c r="Y414" s="114"/>
      <c r="Z414" s="114">
        <f t="shared" si="245"/>
        <v>0</v>
      </c>
      <c r="AB414" s="119">
        <v>524</v>
      </c>
      <c r="AD414" s="42">
        <v>0.68600000000000005</v>
      </c>
      <c r="AE414" s="42">
        <f t="shared" si="248"/>
        <v>359.46400000000006</v>
      </c>
      <c r="AF414" s="123">
        <f t="shared" si="249"/>
        <v>-7.2052186511629979E-2</v>
      </c>
      <c r="AH414" s="42">
        <f t="shared" si="250"/>
        <v>682.19981243605491</v>
      </c>
      <c r="AI414" s="114">
        <f t="shared" si="251"/>
        <v>357472.70171649277</v>
      </c>
      <c r="AK414" s="119">
        <v>0</v>
      </c>
      <c r="AL414" s="114">
        <f>IF($AK$11&gt;0,(AK414/$AK$11)*'DADOS BASE PROPOSTA'!$I$67,0)</f>
        <v>0</v>
      </c>
      <c r="AN414" s="114">
        <v>0</v>
      </c>
      <c r="AO414" s="114">
        <f>(AN414/$AN$11)*'DADOS BASE PROPOSTA'!$I$69</f>
        <v>0</v>
      </c>
      <c r="AQ414" s="114"/>
      <c r="AR414" s="114"/>
      <c r="AS414" s="114"/>
      <c r="AU414" s="114"/>
      <c r="AV414" s="114"/>
      <c r="AW414" s="114"/>
      <c r="AY414" s="114"/>
      <c r="AZ414" s="114"/>
      <c r="BA414" s="114"/>
      <c r="BB414" s="40"/>
    </row>
    <row r="415" spans="1:54" x14ac:dyDescent="0.25">
      <c r="A415" s="40"/>
      <c r="B415" s="2" t="s">
        <v>442</v>
      </c>
      <c r="C415" s="2" t="s">
        <v>448</v>
      </c>
      <c r="D415" s="41" t="s">
        <v>79</v>
      </c>
      <c r="F415" s="104">
        <v>2601.6517206989961</v>
      </c>
      <c r="G415" s="109">
        <f t="shared" si="242"/>
        <v>2.1054485766058839E-3</v>
      </c>
      <c r="H415" s="114">
        <f>'DADOS BASE PROPOSTA'!$I$23*G415</f>
        <v>5121760.563605939</v>
      </c>
      <c r="I415" s="114">
        <f>IF(D415="P",IF(H415&lt;'DADOS BASE PROPOSTA'!$I$32,IF('DADOS BASE PROPOSTA'!$I$32-H415&gt;'DADOS BASE PROPOSTA'!$I$33,'DADOS BASE PROPOSTA'!$I$33,'DADOS BASE PROPOSTA'!$I$32-H415),0),0)</f>
        <v>0</v>
      </c>
      <c r="J415" s="114">
        <f t="shared" si="243"/>
        <v>5121760.563605939</v>
      </c>
      <c r="L415" s="104">
        <v>0</v>
      </c>
      <c r="M415" s="114">
        <f>IF(D415="E",'DADOS BASE PROPOSTA'!$I$42,IF(D415="EA",'DADOS BASE PROPOSTA'!$I$43,IF(D415="EC",'DADOS BASE PROPOSTA'!$I$45,IF(D415="ECA",'DADOS BASE PROPOSTA'!$I$44,0))))</f>
        <v>0</v>
      </c>
      <c r="N415" s="114">
        <f>IF(OR(D415="E",D415="EA",D415="EC",D415="ECA",D415="ECR"),L415*'DADOS BASE PROPOSTA'!$I$47,0)</f>
        <v>0</v>
      </c>
      <c r="O415" s="114">
        <f t="shared" si="244"/>
        <v>0</v>
      </c>
      <c r="R415" s="114"/>
      <c r="T415" s="104">
        <v>0</v>
      </c>
      <c r="U415" s="104"/>
      <c r="V415" s="104">
        <f t="shared" si="246"/>
        <v>0</v>
      </c>
      <c r="W415" s="109">
        <f t="shared" si="247"/>
        <v>0</v>
      </c>
      <c r="X415" s="114">
        <f>'DADOS BASE PROPOSTA'!$I$78*W415</f>
        <v>0</v>
      </c>
      <c r="Y415" s="114"/>
      <c r="Z415" s="114">
        <f t="shared" si="245"/>
        <v>0</v>
      </c>
      <c r="AB415" s="119">
        <v>1189</v>
      </c>
      <c r="AD415" s="42">
        <v>0.67700000000000005</v>
      </c>
      <c r="AE415" s="42">
        <f t="shared" si="248"/>
        <v>804.95300000000009</v>
      </c>
      <c r="AF415" s="123">
        <f t="shared" si="249"/>
        <v>-8.7802186511629993E-2</v>
      </c>
      <c r="AH415" s="42">
        <f t="shared" si="250"/>
        <v>692.22231617333102</v>
      </c>
      <c r="AI415" s="114">
        <f t="shared" si="251"/>
        <v>823052.33393009054</v>
      </c>
      <c r="AK415" s="119">
        <v>0</v>
      </c>
      <c r="AL415" s="114">
        <f>IF($AK$11&gt;0,(AK415/$AK$11)*'DADOS BASE PROPOSTA'!$I$67,0)</f>
        <v>0</v>
      </c>
      <c r="AN415" s="114">
        <v>0</v>
      </c>
      <c r="AO415" s="114">
        <f>(AN415/$AN$11)*'DADOS BASE PROPOSTA'!$I$69</f>
        <v>0</v>
      </c>
      <c r="AQ415" s="114"/>
      <c r="AR415" s="114"/>
      <c r="AS415" s="114"/>
      <c r="AU415" s="114"/>
      <c r="AV415" s="114"/>
      <c r="AW415" s="114"/>
      <c r="AY415" s="114"/>
      <c r="AZ415" s="114"/>
      <c r="BA415" s="114"/>
      <c r="BB415" s="40"/>
    </row>
    <row r="416" spans="1:54" x14ac:dyDescent="0.25">
      <c r="A416" s="40"/>
      <c r="B416" s="2" t="s">
        <v>442</v>
      </c>
      <c r="C416" s="2" t="s">
        <v>449</v>
      </c>
      <c r="D416" s="41" t="s">
        <v>79</v>
      </c>
      <c r="F416" s="104">
        <v>2352.9003889643809</v>
      </c>
      <c r="G416" s="109">
        <f t="shared" si="242"/>
        <v>1.9041406408961995E-3</v>
      </c>
      <c r="H416" s="114">
        <f>'DADOS BASE PROPOSTA'!$I$23*G416</f>
        <v>4632054.4469545884</v>
      </c>
      <c r="I416" s="114">
        <f>IF(D416="P",IF(H416&lt;'DADOS BASE PROPOSTA'!$I$32,IF('DADOS BASE PROPOSTA'!$I$32-H416&gt;'DADOS BASE PROPOSTA'!$I$33,'DADOS BASE PROPOSTA'!$I$33,'DADOS BASE PROPOSTA'!$I$32-H416),0),0)</f>
        <v>0</v>
      </c>
      <c r="J416" s="114">
        <f t="shared" si="243"/>
        <v>4632054.4469545884</v>
      </c>
      <c r="L416" s="104">
        <v>0</v>
      </c>
      <c r="M416" s="114">
        <f>IF(D416="E",'DADOS BASE PROPOSTA'!$I$42,IF(D416="EA",'DADOS BASE PROPOSTA'!$I$43,IF(D416="EC",'DADOS BASE PROPOSTA'!$I$45,IF(D416="ECA",'DADOS BASE PROPOSTA'!$I$44,0))))</f>
        <v>0</v>
      </c>
      <c r="N416" s="114">
        <f>IF(OR(D416="E",D416="EA",D416="EC",D416="ECA",D416="ECR"),L416*'DADOS BASE PROPOSTA'!$I$47,0)</f>
        <v>0</v>
      </c>
      <c r="O416" s="114">
        <f t="shared" si="244"/>
        <v>0</v>
      </c>
      <c r="R416" s="114"/>
      <c r="T416" s="104">
        <v>0</v>
      </c>
      <c r="U416" s="104"/>
      <c r="V416" s="104">
        <f t="shared" si="246"/>
        <v>0</v>
      </c>
      <c r="W416" s="109">
        <f t="shared" si="247"/>
        <v>0</v>
      </c>
      <c r="X416" s="114">
        <f>'DADOS BASE PROPOSTA'!$I$78*W416</f>
        <v>0</v>
      </c>
      <c r="Y416" s="114"/>
      <c r="Z416" s="114">
        <f t="shared" si="245"/>
        <v>0</v>
      </c>
      <c r="AB416" s="119">
        <v>1400.5</v>
      </c>
      <c r="AD416" s="42">
        <v>0.66400000000000003</v>
      </c>
      <c r="AE416" s="42">
        <f t="shared" si="248"/>
        <v>929.93200000000002</v>
      </c>
      <c r="AF416" s="123">
        <f t="shared" si="249"/>
        <v>-0.11055218651163001</v>
      </c>
      <c r="AH416" s="42">
        <f t="shared" si="250"/>
        <v>706.69926601606323</v>
      </c>
      <c r="AI416" s="114">
        <f t="shared" si="251"/>
        <v>989732.32205549651</v>
      </c>
      <c r="AK416" s="119">
        <v>0</v>
      </c>
      <c r="AL416" s="114">
        <f>IF($AK$11&gt;0,(AK416/$AK$11)*'DADOS BASE PROPOSTA'!$I$67,0)</f>
        <v>0</v>
      </c>
      <c r="AN416" s="114">
        <v>0</v>
      </c>
      <c r="AO416" s="114">
        <f>(AN416/$AN$11)*'DADOS BASE PROPOSTA'!$I$69</f>
        <v>0</v>
      </c>
      <c r="AQ416" s="114"/>
      <c r="AR416" s="114"/>
      <c r="AS416" s="114"/>
      <c r="AU416" s="114"/>
      <c r="AV416" s="114"/>
      <c r="AW416" s="114"/>
      <c r="AY416" s="114"/>
      <c r="AZ416" s="114"/>
      <c r="BA416" s="114"/>
      <c r="BB416" s="40"/>
    </row>
    <row r="417" spans="1:54" x14ac:dyDescent="0.25">
      <c r="A417" s="40"/>
      <c r="B417" s="2" t="s">
        <v>442</v>
      </c>
      <c r="C417" s="2" t="s">
        <v>450</v>
      </c>
      <c r="D417" s="41" t="s">
        <v>83</v>
      </c>
      <c r="F417" s="104">
        <v>0</v>
      </c>
      <c r="G417" s="109">
        <f t="shared" si="242"/>
        <v>0</v>
      </c>
      <c r="H417" s="114">
        <f>'DADOS BASE PROPOSTA'!$I$23*G417</f>
        <v>0</v>
      </c>
      <c r="I417" s="114">
        <f>IF(D417="P",IF(H417&lt;'DADOS BASE PROPOSTA'!$I$32,IF('DADOS BASE PROPOSTA'!$I$32-H417&gt;'DADOS BASE PROPOSTA'!$I$33,'DADOS BASE PROPOSTA'!$I$33,'DADOS BASE PROPOSTA'!$I$32-H417),0),0)</f>
        <v>0</v>
      </c>
      <c r="J417" s="114">
        <f t="shared" si="243"/>
        <v>0</v>
      </c>
      <c r="L417" s="104">
        <v>362.7714993591149</v>
      </c>
      <c r="M417" s="114">
        <f>IF(D417="E",'DADOS BASE PROPOSTA'!$I$42,IF(D417="EA",'DADOS BASE PROPOSTA'!$I$43,IF(D417="EC",'DADOS BASE PROPOSTA'!$I$45,IF(D417="ECA",'DADOS BASE PROPOSTA'!$I$44,0))))</f>
        <v>2087467.4094275283</v>
      </c>
      <c r="N417" s="114">
        <f>IF(OR(D417="E",D417="EA",D417="EC",D417="ECA",D417="ECR"),L417*'DADOS BASE PROPOSTA'!$I$47,0)</f>
        <v>251845.3733141722</v>
      </c>
      <c r="O417" s="114">
        <f t="shared" si="244"/>
        <v>2339312.7827417003</v>
      </c>
      <c r="R417" s="114"/>
      <c r="T417" s="104">
        <v>0</v>
      </c>
      <c r="U417" s="104"/>
      <c r="V417" s="104">
        <f t="shared" si="246"/>
        <v>0</v>
      </c>
      <c r="W417" s="109">
        <f t="shared" si="247"/>
        <v>0</v>
      </c>
      <c r="X417" s="114">
        <f>'DADOS BASE PROPOSTA'!$I$78*W417</f>
        <v>0</v>
      </c>
      <c r="Y417" s="114"/>
      <c r="Z417" s="114">
        <f t="shared" si="245"/>
        <v>0</v>
      </c>
      <c r="AB417" s="119">
        <v>441</v>
      </c>
      <c r="AD417" s="42">
        <v>0.66500000000000004</v>
      </c>
      <c r="AE417" s="42">
        <f t="shared" si="248"/>
        <v>293.26500000000004</v>
      </c>
      <c r="AF417" s="123">
        <f t="shared" si="249"/>
        <v>-0.10880218651163001</v>
      </c>
      <c r="AH417" s="42">
        <f t="shared" si="250"/>
        <v>705.58565448969921</v>
      </c>
      <c r="AI417" s="114">
        <f t="shared" si="251"/>
        <v>311163.27362995734</v>
      </c>
      <c r="AK417" s="119">
        <v>0</v>
      </c>
      <c r="AL417" s="114">
        <f>IF($AK$11&gt;0,(AK417/$AK$11)*'DADOS BASE PROPOSTA'!$I$67,0)</f>
        <v>0</v>
      </c>
      <c r="AN417" s="114">
        <v>0</v>
      </c>
      <c r="AO417" s="114">
        <f>(AN417/$AN$11)*'DADOS BASE PROPOSTA'!$I$69</f>
        <v>0</v>
      </c>
      <c r="AQ417" s="114"/>
      <c r="AR417" s="114"/>
      <c r="AS417" s="114"/>
      <c r="AU417" s="114"/>
      <c r="AV417" s="114"/>
      <c r="AW417" s="114"/>
      <c r="AY417" s="114"/>
      <c r="AZ417" s="114"/>
      <c r="BA417" s="114"/>
      <c r="BB417" s="40"/>
    </row>
    <row r="418" spans="1:54" x14ac:dyDescent="0.25">
      <c r="A418" s="40"/>
      <c r="B418" s="2" t="s">
        <v>442</v>
      </c>
      <c r="C418" s="2" t="s">
        <v>451</v>
      </c>
      <c r="D418" s="41" t="s">
        <v>79</v>
      </c>
      <c r="F418" s="104">
        <v>2223.9977171069308</v>
      </c>
      <c r="G418" s="109">
        <f t="shared" si="242"/>
        <v>1.7998230856970561E-3</v>
      </c>
      <c r="H418" s="114">
        <f>'DADOS BASE PROPOSTA'!$I$23*G418</f>
        <v>4378289.2653931044</v>
      </c>
      <c r="I418" s="114">
        <f>IF(D418="P",IF(H418&lt;'DADOS BASE PROPOSTA'!$I$32,IF('DADOS BASE PROPOSTA'!$I$32-H418&gt;'DADOS BASE PROPOSTA'!$I$33,'DADOS BASE PROPOSTA'!$I$33,'DADOS BASE PROPOSTA'!$I$32-H418),0),0)</f>
        <v>0</v>
      </c>
      <c r="J418" s="114">
        <f t="shared" si="243"/>
        <v>4378289.2653931044</v>
      </c>
      <c r="L418" s="104">
        <v>0</v>
      </c>
      <c r="M418" s="114">
        <f>IF(D418="E",'DADOS BASE PROPOSTA'!$I$42,IF(D418="EA",'DADOS BASE PROPOSTA'!$I$43,IF(D418="EC",'DADOS BASE PROPOSTA'!$I$45,IF(D418="ECA",'DADOS BASE PROPOSTA'!$I$44,0))))</f>
        <v>0</v>
      </c>
      <c r="N418" s="114">
        <f>IF(OR(D418="E",D418="EA",D418="EC",D418="ECA",D418="ECR"),L418*'DADOS BASE PROPOSTA'!$I$47,0)</f>
        <v>0</v>
      </c>
      <c r="O418" s="114">
        <f t="shared" si="244"/>
        <v>0</v>
      </c>
      <c r="R418" s="114"/>
      <c r="T418" s="104">
        <v>0</v>
      </c>
      <c r="U418" s="104"/>
      <c r="V418" s="104">
        <f t="shared" si="246"/>
        <v>0</v>
      </c>
      <c r="W418" s="109">
        <f t="shared" si="247"/>
        <v>0</v>
      </c>
      <c r="X418" s="114">
        <f>'DADOS BASE PROPOSTA'!$I$78*W418</f>
        <v>0</v>
      </c>
      <c r="Y418" s="114"/>
      <c r="Z418" s="114">
        <f t="shared" si="245"/>
        <v>0</v>
      </c>
      <c r="AB418" s="119">
        <v>1900</v>
      </c>
      <c r="AD418" s="42">
        <v>0.61899999999999999</v>
      </c>
      <c r="AE418" s="42">
        <f t="shared" si="248"/>
        <v>1176.0999999999999</v>
      </c>
      <c r="AF418" s="123">
        <f t="shared" si="249"/>
        <v>-0.18930218651163008</v>
      </c>
      <c r="AH418" s="42">
        <f t="shared" si="250"/>
        <v>756.81178470244402</v>
      </c>
      <c r="AI418" s="114">
        <f t="shared" si="251"/>
        <v>1437942.3909346436</v>
      </c>
      <c r="AK418" s="119">
        <v>0</v>
      </c>
      <c r="AL418" s="114">
        <f>IF($AK$11&gt;0,(AK418/$AK$11)*'DADOS BASE PROPOSTA'!$I$67,0)</f>
        <v>0</v>
      </c>
      <c r="AN418" s="114">
        <v>0</v>
      </c>
      <c r="AO418" s="114">
        <f>(AN418/$AN$11)*'DADOS BASE PROPOSTA'!$I$69</f>
        <v>0</v>
      </c>
      <c r="AQ418" s="114"/>
      <c r="AR418" s="114"/>
      <c r="AS418" s="114"/>
      <c r="AU418" s="114"/>
      <c r="AV418" s="114"/>
      <c r="AW418" s="114"/>
      <c r="AY418" s="114"/>
      <c r="AZ418" s="114"/>
      <c r="BA418" s="114"/>
      <c r="BB418" s="40"/>
    </row>
    <row r="419" spans="1:54" x14ac:dyDescent="0.25">
      <c r="A419" s="40"/>
      <c r="B419" s="2" t="s">
        <v>442</v>
      </c>
      <c r="C419" s="2" t="s">
        <v>452</v>
      </c>
      <c r="D419" s="41" t="s">
        <v>83</v>
      </c>
      <c r="F419" s="104">
        <v>0</v>
      </c>
      <c r="G419" s="109">
        <f t="shared" si="242"/>
        <v>0</v>
      </c>
      <c r="H419" s="114">
        <f>'DADOS BASE PROPOSTA'!$I$23*G419</f>
        <v>0</v>
      </c>
      <c r="I419" s="114">
        <f>IF(D419="P",IF(H419&lt;'DADOS BASE PROPOSTA'!$I$32,IF('DADOS BASE PROPOSTA'!$I$32-H419&gt;'DADOS BASE PROPOSTA'!$I$33,'DADOS BASE PROPOSTA'!$I$33,'DADOS BASE PROPOSTA'!$I$32-H419),0),0)</f>
        <v>0</v>
      </c>
      <c r="J419" s="114">
        <f t="shared" si="243"/>
        <v>0</v>
      </c>
      <c r="L419" s="104">
        <v>484.67886523960249</v>
      </c>
      <c r="M419" s="114">
        <f>IF(D419="E",'DADOS BASE PROPOSTA'!$I$42,IF(D419="EA",'DADOS BASE PROPOSTA'!$I$43,IF(D419="EC",'DADOS BASE PROPOSTA'!$I$45,IF(D419="ECA",'DADOS BASE PROPOSTA'!$I$44,0))))</f>
        <v>2087467.4094275283</v>
      </c>
      <c r="N419" s="114">
        <f>IF(OR(D419="E",D419="EA",D419="EC",D419="ECA",D419="ECR"),L419*'DADOS BASE PROPOSTA'!$I$47,0)</f>
        <v>336476.62500885519</v>
      </c>
      <c r="O419" s="114">
        <f t="shared" si="244"/>
        <v>2423944.0344363833</v>
      </c>
      <c r="R419" s="114"/>
      <c r="T419" s="104">
        <v>0</v>
      </c>
      <c r="U419" s="104"/>
      <c r="V419" s="104">
        <f t="shared" si="246"/>
        <v>0</v>
      </c>
      <c r="W419" s="109">
        <f t="shared" si="247"/>
        <v>0</v>
      </c>
      <c r="X419" s="114">
        <f>'DADOS BASE PROPOSTA'!$I$78*W419</f>
        <v>0</v>
      </c>
      <c r="Y419" s="114"/>
      <c r="Z419" s="114">
        <f t="shared" si="245"/>
        <v>0</v>
      </c>
      <c r="AB419" s="119">
        <v>600.5</v>
      </c>
      <c r="AD419" s="42">
        <v>0.71699999999999997</v>
      </c>
      <c r="AE419" s="42">
        <f t="shared" si="248"/>
        <v>430.55849999999998</v>
      </c>
      <c r="AF419" s="123">
        <f t="shared" si="249"/>
        <v>-1.7802186511630125E-2</v>
      </c>
      <c r="AH419" s="42">
        <f t="shared" si="250"/>
        <v>647.67785511877059</v>
      </c>
      <c r="AI419" s="114">
        <f t="shared" si="251"/>
        <v>388930.55199882173</v>
      </c>
      <c r="AK419" s="119">
        <v>0</v>
      </c>
      <c r="AL419" s="114">
        <f>IF($AK$11&gt;0,(AK419/$AK$11)*'DADOS BASE PROPOSTA'!$I$67,0)</f>
        <v>0</v>
      </c>
      <c r="AN419" s="114">
        <v>0</v>
      </c>
      <c r="AO419" s="114">
        <f>(AN419/$AN$11)*'DADOS BASE PROPOSTA'!$I$69</f>
        <v>0</v>
      </c>
      <c r="AQ419" s="114"/>
      <c r="AR419" s="114"/>
      <c r="AS419" s="114"/>
      <c r="AU419" s="114"/>
      <c r="AV419" s="114"/>
      <c r="AW419" s="114"/>
      <c r="AY419" s="114"/>
      <c r="AZ419" s="114"/>
      <c r="BA419" s="114"/>
      <c r="BB419" s="40"/>
    </row>
    <row r="420" spans="1:54" x14ac:dyDescent="0.25">
      <c r="A420" s="40"/>
      <c r="B420" s="2" t="s">
        <v>442</v>
      </c>
      <c r="C420" s="2" t="s">
        <v>453</v>
      </c>
      <c r="D420" s="41" t="s">
        <v>83</v>
      </c>
      <c r="F420" s="104">
        <v>0</v>
      </c>
      <c r="G420" s="109">
        <f t="shared" si="242"/>
        <v>0</v>
      </c>
      <c r="H420" s="114">
        <f>'DADOS BASE PROPOSTA'!$I$23*G420</f>
        <v>0</v>
      </c>
      <c r="I420" s="114">
        <f>IF(D420="P",IF(H420&lt;'DADOS BASE PROPOSTA'!$I$32,IF('DADOS BASE PROPOSTA'!$I$32-H420&gt;'DADOS BASE PROPOSTA'!$I$33,'DADOS BASE PROPOSTA'!$I$33,'DADOS BASE PROPOSTA'!$I$32-H420),0),0)</f>
        <v>0</v>
      </c>
      <c r="J420" s="114">
        <f t="shared" si="243"/>
        <v>0</v>
      </c>
      <c r="L420" s="104">
        <v>517.47789661310321</v>
      </c>
      <c r="M420" s="114">
        <f>IF(D420="E",'DADOS BASE PROPOSTA'!$I$42,IF(D420="EA",'DADOS BASE PROPOSTA'!$I$43,IF(D420="EC",'DADOS BASE PROPOSTA'!$I$45,IF(D420="ECA",'DADOS BASE PROPOSTA'!$I$44,0))))</f>
        <v>2087467.4094275283</v>
      </c>
      <c r="N420" s="114">
        <f>IF(OR(D420="E",D420="EA",D420="EC",D420="ECA",D420="ECR"),L420*'DADOS BASE PROPOSTA'!$I$47,0)</f>
        <v>359246.56232530769</v>
      </c>
      <c r="O420" s="114">
        <f t="shared" si="244"/>
        <v>2446713.9717528359</v>
      </c>
      <c r="R420" s="114"/>
      <c r="T420" s="104">
        <v>0</v>
      </c>
      <c r="U420" s="104"/>
      <c r="V420" s="104">
        <f t="shared" si="246"/>
        <v>0</v>
      </c>
      <c r="W420" s="109">
        <f t="shared" si="247"/>
        <v>0</v>
      </c>
      <c r="X420" s="114">
        <f>'DADOS BASE PROPOSTA'!$I$78*W420</f>
        <v>0</v>
      </c>
      <c r="Y420" s="114"/>
      <c r="Z420" s="114">
        <f t="shared" si="245"/>
        <v>0</v>
      </c>
      <c r="AB420" s="119">
        <v>454</v>
      </c>
      <c r="AD420" s="42">
        <v>0.73499999999999999</v>
      </c>
      <c r="AE420" s="42">
        <f t="shared" si="248"/>
        <v>333.69</v>
      </c>
      <c r="AF420" s="123">
        <f t="shared" si="249"/>
        <v>1.3697813488369903E-2</v>
      </c>
      <c r="AH420" s="42">
        <f t="shared" si="250"/>
        <v>627.63284764421826</v>
      </c>
      <c r="AI420" s="114">
        <f t="shared" si="251"/>
        <v>284945.3128304751</v>
      </c>
      <c r="AK420" s="119">
        <v>0</v>
      </c>
      <c r="AL420" s="114">
        <f>IF($AK$11&gt;0,(AK420/$AK$11)*'DADOS BASE PROPOSTA'!$I$67,0)</f>
        <v>0</v>
      </c>
      <c r="AN420" s="114">
        <v>0</v>
      </c>
      <c r="AO420" s="114">
        <f>(AN420/$AN$11)*'DADOS BASE PROPOSTA'!$I$69</f>
        <v>0</v>
      </c>
      <c r="AQ420" s="114"/>
      <c r="AR420" s="114"/>
      <c r="AS420" s="114"/>
      <c r="AU420" s="114"/>
      <c r="AV420" s="114"/>
      <c r="AW420" s="114"/>
      <c r="AY420" s="114"/>
      <c r="AZ420" s="114"/>
      <c r="BA420" s="114"/>
      <c r="BB420" s="40"/>
    </row>
    <row r="421" spans="1:54" x14ac:dyDescent="0.25">
      <c r="A421" s="40"/>
      <c r="B421" s="2" t="s">
        <v>442</v>
      </c>
      <c r="C421" s="2" t="s">
        <v>454</v>
      </c>
      <c r="D421" s="41" t="s">
        <v>83</v>
      </c>
      <c r="F421" s="104">
        <v>0</v>
      </c>
      <c r="G421" s="109">
        <f t="shared" si="242"/>
        <v>0</v>
      </c>
      <c r="H421" s="114">
        <f>'DADOS BASE PROPOSTA'!$I$23*G421</f>
        <v>0</v>
      </c>
      <c r="I421" s="114">
        <f>IF(D421="P",IF(H421&lt;'DADOS BASE PROPOSTA'!$I$32,IF('DADOS BASE PROPOSTA'!$I$32-H421&gt;'DADOS BASE PROPOSTA'!$I$33,'DADOS BASE PROPOSTA'!$I$33,'DADOS BASE PROPOSTA'!$I$32-H421),0),0)</f>
        <v>0</v>
      </c>
      <c r="J421" s="114">
        <f t="shared" si="243"/>
        <v>0</v>
      </c>
      <c r="L421" s="104">
        <v>413.215652953578</v>
      </c>
      <c r="M421" s="114">
        <f>IF(D421="E",'DADOS BASE PROPOSTA'!$I$42,IF(D421="EA",'DADOS BASE PROPOSTA'!$I$43,IF(D421="EC",'DADOS BASE PROPOSTA'!$I$45,IF(D421="ECA",'DADOS BASE PROPOSTA'!$I$44,0))))</f>
        <v>2087467.4094275283</v>
      </c>
      <c r="N421" s="114">
        <f>IF(OR(D421="E",D421="EA",D421="EC",D421="ECA",D421="ECR"),L421*'DADOS BASE PROPOSTA'!$I$47,0)</f>
        <v>286865.0116153027</v>
      </c>
      <c r="O421" s="114">
        <f t="shared" si="244"/>
        <v>2374332.4210428311</v>
      </c>
      <c r="R421" s="114"/>
      <c r="T421" s="104">
        <v>0</v>
      </c>
      <c r="U421" s="104"/>
      <c r="V421" s="104">
        <f t="shared" si="246"/>
        <v>0</v>
      </c>
      <c r="W421" s="109">
        <f t="shared" si="247"/>
        <v>0</v>
      </c>
      <c r="X421" s="114">
        <f>'DADOS BASE PROPOSTA'!$I$78*W421</f>
        <v>0</v>
      </c>
      <c r="Y421" s="114"/>
      <c r="Z421" s="114">
        <f t="shared" si="245"/>
        <v>0</v>
      </c>
      <c r="AB421" s="119">
        <v>336</v>
      </c>
      <c r="AD421" s="42">
        <v>0.622</v>
      </c>
      <c r="AE421" s="42">
        <f t="shared" si="248"/>
        <v>208.99199999999999</v>
      </c>
      <c r="AF421" s="123">
        <f t="shared" si="249"/>
        <v>-0.18405218651163008</v>
      </c>
      <c r="AH421" s="42">
        <f t="shared" si="250"/>
        <v>753.47095012335194</v>
      </c>
      <c r="AI421" s="114">
        <f t="shared" si="251"/>
        <v>253166.23924144625</v>
      </c>
      <c r="AK421" s="119">
        <v>0</v>
      </c>
      <c r="AL421" s="114">
        <f>IF($AK$11&gt;0,(AK421/$AK$11)*'DADOS BASE PROPOSTA'!$I$67,0)</f>
        <v>0</v>
      </c>
      <c r="AN421" s="114">
        <v>0</v>
      </c>
      <c r="AO421" s="114">
        <f>(AN421/$AN$11)*'DADOS BASE PROPOSTA'!$I$69</f>
        <v>0</v>
      </c>
      <c r="AQ421" s="114"/>
      <c r="AR421" s="114"/>
      <c r="AS421" s="114"/>
      <c r="AU421" s="114"/>
      <c r="AV421" s="114"/>
      <c r="AW421" s="114"/>
      <c r="AY421" s="114"/>
      <c r="AZ421" s="114"/>
      <c r="BA421" s="114"/>
      <c r="BB421" s="40"/>
    </row>
    <row r="422" spans="1:54" x14ac:dyDescent="0.25">
      <c r="A422" s="40"/>
      <c r="B422" s="2" t="s">
        <v>442</v>
      </c>
      <c r="C422" s="2" t="s">
        <v>455</v>
      </c>
      <c r="D422" s="41" t="s">
        <v>83</v>
      </c>
      <c r="F422" s="104">
        <v>0</v>
      </c>
      <c r="G422" s="109">
        <f t="shared" si="242"/>
        <v>0</v>
      </c>
      <c r="H422" s="114">
        <f>'DADOS BASE PROPOSTA'!$I$23*G422</f>
        <v>0</v>
      </c>
      <c r="I422" s="114">
        <f>IF(D422="P",IF(H422&lt;'DADOS BASE PROPOSTA'!$I$32,IF('DADOS BASE PROPOSTA'!$I$32-H422&gt;'DADOS BASE PROPOSTA'!$I$33,'DADOS BASE PROPOSTA'!$I$33,'DADOS BASE PROPOSTA'!$I$32-H422),0),0)</f>
        <v>0</v>
      </c>
      <c r="J422" s="114">
        <f t="shared" si="243"/>
        <v>0</v>
      </c>
      <c r="L422" s="104">
        <v>329.19114879107661</v>
      </c>
      <c r="M422" s="114">
        <f>IF(D422="E",'DADOS BASE PROPOSTA'!$I$42,IF(D422="EA",'DADOS BASE PROPOSTA'!$I$43,IF(D422="EC",'DADOS BASE PROPOSTA'!$I$45,IF(D422="ECA",'DADOS BASE PROPOSTA'!$I$44,0))))</f>
        <v>2087467.4094275283</v>
      </c>
      <c r="N422" s="114">
        <f>IF(OR(D422="E",D422="EA",D422="EC",D422="ECA",D422="ECR"),L422*'DADOS BASE PROPOSTA'!$I$47,0)</f>
        <v>228533.02397093846</v>
      </c>
      <c r="O422" s="114">
        <f t="shared" si="244"/>
        <v>2316000.4333984666</v>
      </c>
      <c r="R422" s="114"/>
      <c r="T422" s="104">
        <v>0</v>
      </c>
      <c r="U422" s="104"/>
      <c r="V422" s="104">
        <f t="shared" si="246"/>
        <v>0</v>
      </c>
      <c r="W422" s="109">
        <f t="shared" si="247"/>
        <v>0</v>
      </c>
      <c r="X422" s="114">
        <f>'DADOS BASE PROPOSTA'!$I$78*W422</f>
        <v>0</v>
      </c>
      <c r="Y422" s="114"/>
      <c r="Z422" s="114">
        <f t="shared" si="245"/>
        <v>0</v>
      </c>
      <c r="AB422" s="119">
        <v>460</v>
      </c>
      <c r="AD422" s="42">
        <v>0.73199999999999998</v>
      </c>
      <c r="AE422" s="42">
        <f t="shared" si="248"/>
        <v>336.71999999999997</v>
      </c>
      <c r="AF422" s="123">
        <f t="shared" si="249"/>
        <v>8.4478134883698985E-3</v>
      </c>
      <c r="AH422" s="42">
        <f t="shared" si="250"/>
        <v>630.97368222331033</v>
      </c>
      <c r="AI422" s="114">
        <f t="shared" si="251"/>
        <v>290247.89382272278</v>
      </c>
      <c r="AK422" s="119">
        <v>0</v>
      </c>
      <c r="AL422" s="114">
        <f>IF($AK$11&gt;0,(AK422/$AK$11)*'DADOS BASE PROPOSTA'!$I$67,0)</f>
        <v>0</v>
      </c>
      <c r="AN422" s="114">
        <v>0</v>
      </c>
      <c r="AO422" s="114">
        <f>(AN422/$AN$11)*'DADOS BASE PROPOSTA'!$I$69</f>
        <v>0</v>
      </c>
      <c r="AQ422" s="114"/>
      <c r="AR422" s="114"/>
      <c r="AS422" s="114"/>
      <c r="AU422" s="114"/>
      <c r="AV422" s="114"/>
      <c r="AW422" s="114"/>
      <c r="AY422" s="114"/>
      <c r="AZ422" s="114"/>
      <c r="BA422" s="114"/>
      <c r="BB422" s="40"/>
    </row>
    <row r="423" spans="1:54" x14ac:dyDescent="0.25">
      <c r="A423" s="40"/>
      <c r="B423" s="2" t="s">
        <v>442</v>
      </c>
      <c r="C423" s="2" t="s">
        <v>456</v>
      </c>
      <c r="D423" s="41" t="s">
        <v>79</v>
      </c>
      <c r="F423" s="104">
        <v>2501.7940225109651</v>
      </c>
      <c r="G423" s="109">
        <f t="shared" si="242"/>
        <v>2.0246363576449837E-3</v>
      </c>
      <c r="H423" s="114">
        <f>'DADOS BASE PROPOSTA'!$I$23*G423</f>
        <v>4925174.9805000992</v>
      </c>
      <c r="I423" s="114">
        <f>IF(D423="P",IF(H423&lt;'DADOS BASE PROPOSTA'!$I$32,IF('DADOS BASE PROPOSTA'!$I$32-H423&gt;'DADOS BASE PROPOSTA'!$I$33,'DADOS BASE PROPOSTA'!$I$33,'DADOS BASE PROPOSTA'!$I$32-H423),0),0)</f>
        <v>0</v>
      </c>
      <c r="J423" s="114">
        <f t="shared" si="243"/>
        <v>4925174.9805000992</v>
      </c>
      <c r="L423" s="104">
        <v>0</v>
      </c>
      <c r="M423" s="114">
        <f>IF(D423="E",'DADOS BASE PROPOSTA'!$I$42,IF(D423="EA",'DADOS BASE PROPOSTA'!$I$43,IF(D423="EC",'DADOS BASE PROPOSTA'!$I$45,IF(D423="ECA",'DADOS BASE PROPOSTA'!$I$44,0))))</f>
        <v>0</v>
      </c>
      <c r="N423" s="114">
        <f>IF(OR(D423="E",D423="EA",D423="EC",D423="ECA",D423="ECR"),L423*'DADOS BASE PROPOSTA'!$I$47,0)</f>
        <v>0</v>
      </c>
      <c r="O423" s="114">
        <f t="shared" si="244"/>
        <v>0</v>
      </c>
      <c r="R423" s="114"/>
      <c r="T423" s="104">
        <v>0</v>
      </c>
      <c r="U423" s="104"/>
      <c r="V423" s="104">
        <f t="shared" si="246"/>
        <v>0</v>
      </c>
      <c r="W423" s="109">
        <f t="shared" si="247"/>
        <v>0</v>
      </c>
      <c r="X423" s="114">
        <f>'DADOS BASE PROPOSTA'!$I$78*W423</f>
        <v>0</v>
      </c>
      <c r="Y423" s="114"/>
      <c r="Z423" s="114">
        <f t="shared" si="245"/>
        <v>0</v>
      </c>
      <c r="AB423" s="119">
        <v>1531.5</v>
      </c>
      <c r="AD423" s="42">
        <v>0.61</v>
      </c>
      <c r="AE423" s="42">
        <f t="shared" si="248"/>
        <v>934.21500000000003</v>
      </c>
      <c r="AF423" s="123">
        <f t="shared" si="249"/>
        <v>-0.2050521865116301</v>
      </c>
      <c r="AH423" s="42">
        <f t="shared" si="250"/>
        <v>766.83428843972013</v>
      </c>
      <c r="AI423" s="114">
        <f t="shared" si="251"/>
        <v>1174406.7127454313</v>
      </c>
      <c r="AK423" s="119">
        <v>0</v>
      </c>
      <c r="AL423" s="114">
        <f>IF($AK$11&gt;0,(AK423/$AK$11)*'DADOS BASE PROPOSTA'!$I$67,0)</f>
        <v>0</v>
      </c>
      <c r="AN423" s="114">
        <v>0</v>
      </c>
      <c r="AO423" s="114">
        <f>(AN423/$AN$11)*'DADOS BASE PROPOSTA'!$I$69</f>
        <v>0</v>
      </c>
      <c r="AQ423" s="114"/>
      <c r="AR423" s="114"/>
      <c r="AS423" s="114"/>
      <c r="AU423" s="114"/>
      <c r="AV423" s="114"/>
      <c r="AW423" s="114"/>
      <c r="AY423" s="114"/>
      <c r="AZ423" s="114"/>
      <c r="BA423" s="114"/>
      <c r="BB423" s="40"/>
    </row>
    <row r="424" spans="1:54" x14ac:dyDescent="0.25">
      <c r="A424" s="40"/>
      <c r="B424" s="2" t="s">
        <v>442</v>
      </c>
      <c r="C424" s="2" t="s">
        <v>457</v>
      </c>
      <c r="D424" s="41" t="s">
        <v>79</v>
      </c>
      <c r="F424" s="104">
        <v>18121.710444813329</v>
      </c>
      <c r="G424" s="109">
        <f t="shared" si="242"/>
        <v>1.4665425490328555E-2</v>
      </c>
      <c r="H424" s="114">
        <f>'DADOS BASE PROPOSTA'!$I$23*G424</f>
        <v>35675436.93988131</v>
      </c>
      <c r="I424" s="114">
        <f>IF(D424="P",IF(H424&lt;'DADOS BASE PROPOSTA'!$I$32,IF('DADOS BASE PROPOSTA'!$I$32-H424&gt;'DADOS BASE PROPOSTA'!$I$33,'DADOS BASE PROPOSTA'!$I$33,'DADOS BASE PROPOSTA'!$I$32-H424),0),0)</f>
        <v>0</v>
      </c>
      <c r="J424" s="114">
        <f t="shared" si="243"/>
        <v>35675436.93988131</v>
      </c>
      <c r="L424" s="104">
        <v>0</v>
      </c>
      <c r="M424" s="114">
        <f>IF(D424="E",'DADOS BASE PROPOSTA'!$I$42,IF(D424="EA",'DADOS BASE PROPOSTA'!$I$43,IF(D424="EC",'DADOS BASE PROPOSTA'!$I$45,IF(D424="ECA",'DADOS BASE PROPOSTA'!$I$44,0))))</f>
        <v>0</v>
      </c>
      <c r="N424" s="114">
        <f>IF(OR(D424="E",D424="EA",D424="EC",D424="ECA",D424="ECR"),L424*'DADOS BASE PROPOSTA'!$I$47,0)</f>
        <v>0</v>
      </c>
      <c r="O424" s="114">
        <f t="shared" si="244"/>
        <v>0</v>
      </c>
      <c r="R424" s="114"/>
      <c r="T424" s="104">
        <v>2263.0436699789111</v>
      </c>
      <c r="U424" s="104"/>
      <c r="V424" s="104">
        <f t="shared" si="246"/>
        <v>2263.0436699789111</v>
      </c>
      <c r="W424" s="109">
        <f t="shared" si="247"/>
        <v>1.3254072932140553E-2</v>
      </c>
      <c r="X424" s="114">
        <f>'DADOS BASE PROPOSTA'!$I$78*W424</f>
        <v>1079786.8208322749</v>
      </c>
      <c r="Y424" s="114"/>
      <c r="Z424" s="114">
        <f t="shared" si="245"/>
        <v>1079786.8208322749</v>
      </c>
      <c r="AB424" s="119">
        <v>9262.5</v>
      </c>
      <c r="AD424" s="42">
        <v>0.77200000000000002</v>
      </c>
      <c r="AE424" s="42">
        <f t="shared" si="248"/>
        <v>7150.6500000000005</v>
      </c>
      <c r="AF424" s="123">
        <f t="shared" si="249"/>
        <v>7.8447813488369961E-2</v>
      </c>
      <c r="AH424" s="42">
        <f t="shared" si="250"/>
        <v>586.42922116874968</v>
      </c>
      <c r="AI424" s="114">
        <f t="shared" si="251"/>
        <v>5431800.6610755436</v>
      </c>
      <c r="AK424" s="119">
        <v>0</v>
      </c>
      <c r="AL424" s="114">
        <f>IF($AK$11&gt;0,(AK424/$AK$11)*'DADOS BASE PROPOSTA'!$I$67,0)</f>
        <v>0</v>
      </c>
      <c r="AN424" s="114">
        <v>593.375</v>
      </c>
      <c r="AO424" s="114">
        <f>(AN424/$AN$11)*'DADOS BASE PROPOSTA'!$I$69</f>
        <v>352976.48237183533</v>
      </c>
      <c r="AQ424" s="114"/>
      <c r="AR424" s="114"/>
      <c r="AS424" s="114"/>
      <c r="AU424" s="114"/>
      <c r="AV424" s="114"/>
      <c r="AW424" s="114"/>
      <c r="AY424" s="114"/>
      <c r="AZ424" s="114"/>
      <c r="BA424" s="114"/>
      <c r="BB424" s="40"/>
    </row>
    <row r="425" spans="1:54" x14ac:dyDescent="0.25">
      <c r="A425" s="40"/>
      <c r="B425" s="2" t="s">
        <v>442</v>
      </c>
      <c r="C425" s="2" t="s">
        <v>458</v>
      </c>
      <c r="D425" s="41" t="s">
        <v>79</v>
      </c>
      <c r="F425" s="104">
        <v>7369.162242817717</v>
      </c>
      <c r="G425" s="109">
        <f t="shared" si="242"/>
        <v>5.9636699376309308E-3</v>
      </c>
      <c r="H425" s="114">
        <f>'DADOS BASE PROPOSTA'!$I$23*G425</f>
        <v>14507354.793798875</v>
      </c>
      <c r="I425" s="114">
        <f>IF(D425="P",IF(H425&lt;'DADOS BASE PROPOSTA'!$I$32,IF('DADOS BASE PROPOSTA'!$I$32-H425&gt;'DADOS BASE PROPOSTA'!$I$33,'DADOS BASE PROPOSTA'!$I$33,'DADOS BASE PROPOSTA'!$I$32-H425),0),0)</f>
        <v>0</v>
      </c>
      <c r="J425" s="114">
        <f t="shared" si="243"/>
        <v>14507354.793798875</v>
      </c>
      <c r="L425" s="104">
        <v>0</v>
      </c>
      <c r="M425" s="114">
        <f>IF(D425="E",'DADOS BASE PROPOSTA'!$I$42,IF(D425="EA",'DADOS BASE PROPOSTA'!$I$43,IF(D425="EC",'DADOS BASE PROPOSTA'!$I$45,IF(D425="ECA",'DADOS BASE PROPOSTA'!$I$44,0))))</f>
        <v>0</v>
      </c>
      <c r="N425" s="114">
        <f>IF(OR(D425="E",D425="EA",D425="EC",D425="ECA",D425="ECR"),L425*'DADOS BASE PROPOSTA'!$I$47,0)</f>
        <v>0</v>
      </c>
      <c r="O425" s="114">
        <f t="shared" si="244"/>
        <v>0</v>
      </c>
      <c r="R425" s="114"/>
      <c r="T425" s="104">
        <v>0</v>
      </c>
      <c r="U425" s="104"/>
      <c r="V425" s="104">
        <f t="shared" si="246"/>
        <v>0</v>
      </c>
      <c r="W425" s="109">
        <f t="shared" si="247"/>
        <v>0</v>
      </c>
      <c r="X425" s="114">
        <f>'DADOS BASE PROPOSTA'!$I$78*W425</f>
        <v>0</v>
      </c>
      <c r="Y425" s="114"/>
      <c r="Z425" s="114">
        <f t="shared" si="245"/>
        <v>0</v>
      </c>
      <c r="AB425" s="119">
        <v>2444.5</v>
      </c>
      <c r="AD425" s="42">
        <v>0.64</v>
      </c>
      <c r="AE425" s="42">
        <f t="shared" si="248"/>
        <v>1564.48</v>
      </c>
      <c r="AF425" s="123">
        <f t="shared" si="249"/>
        <v>-0.15255218651163005</v>
      </c>
      <c r="AH425" s="42">
        <f t="shared" si="250"/>
        <v>733.42594264879961</v>
      </c>
      <c r="AI425" s="114">
        <f t="shared" si="251"/>
        <v>1792859.7168049905</v>
      </c>
      <c r="AK425" s="119">
        <v>129.5</v>
      </c>
      <c r="AL425" s="114">
        <f>IF($AK$11&gt;0,(AK425/$AK$11)*'DADOS BASE PROPOSTA'!$I$67,0)</f>
        <v>832713.37270412804</v>
      </c>
      <c r="AN425" s="114">
        <v>0</v>
      </c>
      <c r="AO425" s="114">
        <f>(AN425/$AN$11)*'DADOS BASE PROPOSTA'!$I$69</f>
        <v>0</v>
      </c>
      <c r="AQ425" s="114"/>
      <c r="AR425" s="114"/>
      <c r="AS425" s="114"/>
      <c r="AU425" s="114"/>
      <c r="AV425" s="114"/>
      <c r="AW425" s="114"/>
      <c r="AY425" s="114"/>
      <c r="AZ425" s="114"/>
      <c r="BA425" s="114"/>
      <c r="BB425" s="40"/>
    </row>
    <row r="426" spans="1:54" x14ac:dyDescent="0.25">
      <c r="A426" s="40"/>
      <c r="F426" s="104"/>
      <c r="G426" s="109"/>
      <c r="H426" s="114"/>
      <c r="I426" s="114"/>
      <c r="J426" s="114"/>
      <c r="L426" s="104"/>
      <c r="M426" s="114"/>
      <c r="N426" s="114"/>
      <c r="O426" s="114"/>
      <c r="R426" s="114"/>
      <c r="T426" s="104"/>
      <c r="U426" s="104"/>
      <c r="V426" s="104"/>
      <c r="W426" s="109"/>
      <c r="X426" s="114"/>
      <c r="Y426" s="114"/>
      <c r="Z426" s="114"/>
      <c r="AB426" s="119"/>
      <c r="AF426" s="123"/>
      <c r="AI426" s="114"/>
      <c r="AK426" s="119"/>
      <c r="AL426" s="114"/>
      <c r="AN426" s="114"/>
      <c r="AO426" s="114"/>
      <c r="AQ426" s="114"/>
      <c r="AR426" s="114"/>
      <c r="AS426" s="114"/>
      <c r="AU426" s="114"/>
      <c r="AV426" s="114"/>
      <c r="AW426" s="114"/>
      <c r="AY426" s="114"/>
      <c r="AZ426" s="114"/>
      <c r="BA426" s="114"/>
      <c r="BB426" s="40"/>
    </row>
    <row r="427" spans="1:54" x14ac:dyDescent="0.25">
      <c r="A427" s="40"/>
      <c r="B427" s="98" t="s">
        <v>442</v>
      </c>
      <c r="C427" s="98" t="s">
        <v>459</v>
      </c>
      <c r="D427" s="98" t="s">
        <v>74</v>
      </c>
      <c r="E427" s="98"/>
      <c r="F427" s="105">
        <f>SUM(F428:F435)</f>
        <v>11208.262646689018</v>
      </c>
      <c r="G427" s="110">
        <f>SUM(G428:G435)</f>
        <v>9.0705533134757994E-3</v>
      </c>
      <c r="H427" s="115">
        <f>SUM(H428:H435)</f>
        <v>22065227.698858105</v>
      </c>
      <c r="I427" s="115">
        <f>SUM(I428:I435)</f>
        <v>1191878.5701828017</v>
      </c>
      <c r="J427" s="115">
        <f>SUM(J428:J435)</f>
        <v>23257106.269040905</v>
      </c>
      <c r="K427" s="99"/>
      <c r="L427" s="105">
        <f>SUM(L428:L435)</f>
        <v>848.75444682526654</v>
      </c>
      <c r="M427" s="115">
        <f>SUM(M428:M435)</f>
        <v>4291616.36182776</v>
      </c>
      <c r="N427" s="115">
        <f>SUM(N428:N435)</f>
        <v>589227.32599005161</v>
      </c>
      <c r="O427" s="115">
        <f>SUM(O428:O435)</f>
        <v>4880843.687817812</v>
      </c>
      <c r="P427" s="99"/>
      <c r="Q427" s="100"/>
      <c r="R427" s="115">
        <f>SUM(R428:R435)</f>
        <v>5506657.8811473185</v>
      </c>
      <c r="S427" s="99"/>
      <c r="T427" s="105">
        <f t="shared" ref="T427:Z427" si="252">SUM(T428:T435)</f>
        <v>773.73672595712083</v>
      </c>
      <c r="U427" s="105">
        <f t="shared" si="252"/>
        <v>0</v>
      </c>
      <c r="V427" s="105">
        <f t="shared" si="252"/>
        <v>773.73672595712083</v>
      </c>
      <c r="W427" s="110">
        <f t="shared" si="252"/>
        <v>4.5315798065032019E-3</v>
      </c>
      <c r="X427" s="115">
        <f t="shared" si="252"/>
        <v>369180.11374044686</v>
      </c>
      <c r="Y427" s="115">
        <f t="shared" si="252"/>
        <v>220781.30714634148</v>
      </c>
      <c r="Z427" s="115">
        <f t="shared" si="252"/>
        <v>589961.42088678828</v>
      </c>
      <c r="AA427" s="99"/>
      <c r="AB427" s="120">
        <f>SUM(AB428:AB435)</f>
        <v>8458.5</v>
      </c>
      <c r="AC427" s="99"/>
      <c r="AD427" s="99"/>
      <c r="AE427" s="99"/>
      <c r="AF427" s="124"/>
      <c r="AG427" s="99"/>
      <c r="AH427" s="99"/>
      <c r="AI427" s="115">
        <f>SUM(AI428:AI435)</f>
        <v>6020632.3276372608</v>
      </c>
      <c r="AJ427" s="99"/>
      <c r="AK427" s="120">
        <f>SUM(AK428:AK435)</f>
        <v>71.5</v>
      </c>
      <c r="AL427" s="115">
        <f>SUM(AL428:AL435)</f>
        <v>459760.66523818654</v>
      </c>
      <c r="AM427" s="99"/>
      <c r="AN427" s="115">
        <f>SUM(AN428:AN435)</f>
        <v>256.875</v>
      </c>
      <c r="AO427" s="115">
        <f>SUM(AO428:AO435)</f>
        <v>152805.28149865638</v>
      </c>
      <c r="AP427" s="99"/>
      <c r="AQ427" s="115"/>
      <c r="AR427" s="115"/>
      <c r="AS427" s="115">
        <f>SUM(AS428:AS435)</f>
        <v>543403.19325451727</v>
      </c>
      <c r="AT427" s="98"/>
      <c r="AU427" s="115"/>
      <c r="AV427" s="115"/>
      <c r="AW427" s="115">
        <f>SUM(AW428:AW435)</f>
        <v>543403.19325451727</v>
      </c>
      <c r="AX427" s="98"/>
      <c r="AY427" s="115"/>
      <c r="AZ427" s="115"/>
      <c r="BA427" s="115">
        <f>SUM(BA428:BA435)</f>
        <v>543403.19325451727</v>
      </c>
      <c r="BB427" s="40"/>
    </row>
    <row r="428" spans="1:54" x14ac:dyDescent="0.25">
      <c r="A428" s="40"/>
      <c r="B428" s="2" t="s">
        <v>442</v>
      </c>
      <c r="C428" s="2" t="s">
        <v>34</v>
      </c>
      <c r="D428" s="41" t="s">
        <v>75</v>
      </c>
      <c r="F428" s="104">
        <v>0</v>
      </c>
      <c r="G428" s="109">
        <f t="shared" ref="G428:G433" si="253">F428/$F$11</f>
        <v>0</v>
      </c>
      <c r="H428" s="114">
        <f>'DADOS BASE PROPOSTA'!$I$23*G428</f>
        <v>0</v>
      </c>
      <c r="I428" s="114">
        <f>IF(D428="P",IF(H428&lt;'DADOS BASE PROPOSTA'!$I$32,IF('DADOS BASE PROPOSTA'!$I$32-H428&gt;'DADOS BASE PROPOSTA'!$I$33,'DADOS BASE PROPOSTA'!$I$33,'DADOS BASE PROPOSTA'!$I$32-H428),0),0)</f>
        <v>0</v>
      </c>
      <c r="J428" s="114">
        <f t="shared" ref="J428:J435" si="254">H428+I428</f>
        <v>0</v>
      </c>
      <c r="L428" s="104"/>
      <c r="M428" s="114">
        <f>IF(D428="E",'DADOS BASE PROPOSTA'!$I$42,IF(D428="EA",'DADOS BASE PROPOSTA'!$I$43,IF(D428="EC",'DADOS BASE PROPOSTA'!$I$45,IF(D428="ECA",'DADOS BASE PROPOSTA'!$I$44,0))))</f>
        <v>0</v>
      </c>
      <c r="N428" s="114">
        <f>IF(OR(D428="E",D428="EA",D428="EC",D428="ECA"),L428*'DADOS BASE PROPOSTA'!$I$47,0)</f>
        <v>0</v>
      </c>
      <c r="O428" s="114">
        <f t="shared" ref="O428:O435" si="255">M428+N428</f>
        <v>0</v>
      </c>
      <c r="Q428" s="68">
        <v>7</v>
      </c>
      <c r="R428" s="114">
        <f>IF(D428="R",('DADOS BASE PROPOSTA'!$I$53+('DADOS BASE PROPOSTA'!$I$54*Q428)),0)</f>
        <v>5506657.8811473185</v>
      </c>
      <c r="T428" s="104"/>
      <c r="U428" s="104"/>
      <c r="V428" s="104"/>
      <c r="W428" s="109"/>
      <c r="X428" s="114"/>
      <c r="Y428" s="114">
        <f>'DADOS BASE PROPOSTA'!$I$77/41</f>
        <v>220781.30714634148</v>
      </c>
      <c r="Z428" s="114">
        <f t="shared" ref="Z428:Z435" si="256">X428+Y428</f>
        <v>220781.30714634148</v>
      </c>
      <c r="AB428" s="119"/>
      <c r="AF428" s="123"/>
      <c r="AI428" s="114"/>
      <c r="AK428" s="119"/>
      <c r="AL428" s="114"/>
      <c r="AN428" s="114"/>
      <c r="AO428" s="114"/>
      <c r="AQ428" s="114">
        <f>'DADOS BASE PROPOSTA'!$I$85/41</f>
        <v>368759.61378749995</v>
      </c>
      <c r="AR428" s="114">
        <f>'DADOS BASE PROPOSTA'!$I$86*(Q428/$Q$11)</f>
        <v>174643.57946701729</v>
      </c>
      <c r="AS428" s="114">
        <f>AQ428+AR428</f>
        <v>543403.19325451727</v>
      </c>
      <c r="AU428" s="114">
        <f>'DADOS BASE PROPOSTA'!$I$89/41</f>
        <v>368759.61378749995</v>
      </c>
      <c r="AV428" s="114">
        <f>'DADOS BASE PROPOSTA'!$I$90*(Q428/$Q$11)</f>
        <v>174643.57946701729</v>
      </c>
      <c r="AW428" s="114">
        <f>AU428+AV428</f>
        <v>543403.19325451727</v>
      </c>
      <c r="AY428" s="114">
        <f>'DADOS BASE PROPOSTA'!$I$93/41</f>
        <v>368759.61378749995</v>
      </c>
      <c r="AZ428" s="114">
        <f>'DADOS BASE PROPOSTA'!$I$94*(Q428/$Q$11)</f>
        <v>174643.57946701729</v>
      </c>
      <c r="BA428" s="114">
        <f>AY428+AZ428</f>
        <v>543403.19325451727</v>
      </c>
      <c r="BB428" s="40"/>
    </row>
    <row r="429" spans="1:54" x14ac:dyDescent="0.25">
      <c r="A429" s="40"/>
      <c r="B429" s="2" t="s">
        <v>442</v>
      </c>
      <c r="C429" s="2" t="s">
        <v>460</v>
      </c>
      <c r="D429" s="41" t="s">
        <v>79</v>
      </c>
      <c r="F429" s="104">
        <v>1644.6721907956669</v>
      </c>
      <c r="G429" s="109">
        <f t="shared" si="253"/>
        <v>1.3309901150656939E-3</v>
      </c>
      <c r="H429" s="114">
        <f>'DADOS BASE PROPOSTA'!$I$23*G429</f>
        <v>3237795.8586299252</v>
      </c>
      <c r="I429" s="114">
        <f>IF(D429="P",IF(H429&lt;'DADOS BASE PROPOSTA'!$I$32,IF('DADOS BASE PROPOSTA'!$I$32-H429&gt;'DADOS BASE PROPOSTA'!$I$33,'DADOS BASE PROPOSTA'!$I$33,'DADOS BASE PROPOSTA'!$I$32-H429),0),0)</f>
        <v>44738.672173523344</v>
      </c>
      <c r="J429" s="114">
        <f t="shared" si="254"/>
        <v>3282534.5308034485</v>
      </c>
      <c r="L429" s="104">
        <v>0</v>
      </c>
      <c r="M429" s="114">
        <f>IF(D429="E",'DADOS BASE PROPOSTA'!$I$42,IF(D429="EA",'DADOS BASE PROPOSTA'!$I$43,IF(D429="EC",'DADOS BASE PROPOSTA'!$I$45,IF(D429="ECA",'DADOS BASE PROPOSTA'!$I$44,0))))</f>
        <v>0</v>
      </c>
      <c r="N429" s="114">
        <f>IF(OR(D429="E",D429="EA",D429="EC",D429="ECA",D429="ECR"),L429*'DADOS BASE PROPOSTA'!$I$47,0)</f>
        <v>0</v>
      </c>
      <c r="O429" s="114">
        <f t="shared" si="255"/>
        <v>0</v>
      </c>
      <c r="R429" s="114"/>
      <c r="T429" s="104">
        <v>15.468651342223859</v>
      </c>
      <c r="U429" s="104"/>
      <c r="V429" s="104">
        <f t="shared" ref="V429:V435" si="257">T429+U429*3.2</f>
        <v>15.468651342223859</v>
      </c>
      <c r="W429" s="109">
        <f t="shared" ref="W429:W435" si="258">V429/$V$11</f>
        <v>9.0595968505371112E-5</v>
      </c>
      <c r="X429" s="114">
        <f>'DADOS BASE PROPOSTA'!$I$78*W429</f>
        <v>7380.6997527089052</v>
      </c>
      <c r="Y429" s="114"/>
      <c r="Z429" s="114">
        <f t="shared" si="256"/>
        <v>7380.6997527089052</v>
      </c>
      <c r="AB429" s="119">
        <v>1194</v>
      </c>
      <c r="AD429" s="42">
        <v>0.626</v>
      </c>
      <c r="AE429" s="42">
        <f t="shared" ref="AE429:AE435" si="259">AB429*AD429</f>
        <v>747.44399999999996</v>
      </c>
      <c r="AF429" s="123">
        <f t="shared" ref="AF429:AF435" si="260">(AD429-$AE$12)*$AF$12</f>
        <v>-0.17705218651163007</v>
      </c>
      <c r="AH429" s="42">
        <f t="shared" ref="AH429:AH435" si="261">$AH$11-(AF429*$AH$11)</f>
        <v>749.01650401789584</v>
      </c>
      <c r="AI429" s="114">
        <f t="shared" ref="AI429:AI435" si="262">AB429*AH429</f>
        <v>894325.70579736761</v>
      </c>
      <c r="AK429" s="119">
        <v>0</v>
      </c>
      <c r="AL429" s="114">
        <f>IF($AK$11&gt;0,(AK429/$AK$11)*'DADOS BASE PROPOSTA'!$I$67,0)</f>
        <v>0</v>
      </c>
      <c r="AN429" s="114">
        <v>8.375</v>
      </c>
      <c r="AO429" s="114">
        <f>(AN429/$AN$11)*'DADOS BASE PROPOSTA'!$I$69</f>
        <v>4981.9726814647074</v>
      </c>
      <c r="AQ429" s="114"/>
      <c r="AR429" s="114"/>
      <c r="AS429" s="114"/>
      <c r="AU429" s="114"/>
      <c r="AV429" s="114"/>
      <c r="AW429" s="114"/>
      <c r="AY429" s="114"/>
      <c r="AZ429" s="114"/>
      <c r="BA429" s="114"/>
      <c r="BB429" s="40"/>
    </row>
    <row r="430" spans="1:54" x14ac:dyDescent="0.25">
      <c r="A430" s="40"/>
      <c r="B430" s="2" t="s">
        <v>442</v>
      </c>
      <c r="C430" s="2" t="s">
        <v>461</v>
      </c>
      <c r="D430" s="41" t="s">
        <v>79</v>
      </c>
      <c r="F430" s="104">
        <v>1084.695985254923</v>
      </c>
      <c r="G430" s="109">
        <f t="shared" si="253"/>
        <v>8.7781604279895873E-4</v>
      </c>
      <c r="H430" s="114">
        <f>'DADOS BASE PROPOSTA'!$I$23*G430</f>
        <v>2135394.6327941702</v>
      </c>
      <c r="I430" s="114">
        <f>IF(D430="P",IF(H430&lt;'DADOS BASE PROPOSTA'!$I$32,IF('DADOS BASE PROPOSTA'!$I$32-H430&gt;'DADOS BASE PROPOSTA'!$I$33,'DADOS BASE PROPOSTA'!$I$33,'DADOS BASE PROPOSTA'!$I$32-H430),0),0)</f>
        <v>1147139.8980092783</v>
      </c>
      <c r="J430" s="114">
        <f t="shared" si="254"/>
        <v>3282534.5308034485</v>
      </c>
      <c r="L430" s="104">
        <v>0</v>
      </c>
      <c r="M430" s="114">
        <f>IF(D430="E",'DADOS BASE PROPOSTA'!$I$42,IF(D430="EA",'DADOS BASE PROPOSTA'!$I$43,IF(D430="EC",'DADOS BASE PROPOSTA'!$I$45,IF(D430="ECA",'DADOS BASE PROPOSTA'!$I$44,0))))</f>
        <v>0</v>
      </c>
      <c r="N430" s="114">
        <f>IF(OR(D430="E",D430="EA",D430="EC",D430="ECA",D430="ECR"),L430*'DADOS BASE PROPOSTA'!$I$47,0)</f>
        <v>0</v>
      </c>
      <c r="O430" s="114">
        <f t="shared" si="255"/>
        <v>0</v>
      </c>
      <c r="R430" s="114"/>
      <c r="T430" s="104">
        <v>69.071489308699199</v>
      </c>
      <c r="U430" s="104"/>
      <c r="V430" s="104">
        <f t="shared" si="257"/>
        <v>69.071489308699199</v>
      </c>
      <c r="W430" s="109">
        <f t="shared" si="258"/>
        <v>4.045341983336967E-4</v>
      </c>
      <c r="X430" s="114">
        <f>'DADOS BASE PROPOSTA'!$I$78*W430</f>
        <v>32956.714375505529</v>
      </c>
      <c r="Y430" s="114"/>
      <c r="Z430" s="114">
        <f t="shared" si="256"/>
        <v>32956.714375505529</v>
      </c>
      <c r="AB430" s="119">
        <v>846</v>
      </c>
      <c r="AD430" s="42">
        <v>0.57199999999999995</v>
      </c>
      <c r="AE430" s="42">
        <f t="shared" si="259"/>
        <v>483.91199999999998</v>
      </c>
      <c r="AF430" s="123">
        <f t="shared" si="260"/>
        <v>-0.27155218651163016</v>
      </c>
      <c r="AH430" s="42">
        <f t="shared" si="261"/>
        <v>809.15152644155273</v>
      </c>
      <c r="AI430" s="114">
        <f t="shared" si="262"/>
        <v>684542.19136955356</v>
      </c>
      <c r="AK430" s="119">
        <v>0</v>
      </c>
      <c r="AL430" s="114">
        <f>IF($AK$11&gt;0,(AK430/$AK$11)*'DADOS BASE PROPOSTA'!$I$67,0)</f>
        <v>0</v>
      </c>
      <c r="AN430" s="114">
        <v>14.5</v>
      </c>
      <c r="AO430" s="114">
        <f>(AN430/$AN$11)*'DADOS BASE PROPOSTA'!$I$69</f>
        <v>8625.5049410433749</v>
      </c>
      <c r="AQ430" s="114"/>
      <c r="AR430" s="114"/>
      <c r="AS430" s="114"/>
      <c r="AU430" s="114"/>
      <c r="AV430" s="114"/>
      <c r="AW430" s="114"/>
      <c r="AY430" s="114"/>
      <c r="AZ430" s="114"/>
      <c r="BA430" s="114"/>
      <c r="BB430" s="40"/>
    </row>
    <row r="431" spans="1:54" x14ac:dyDescent="0.25">
      <c r="A431" s="40"/>
      <c r="B431" s="2" t="s">
        <v>442</v>
      </c>
      <c r="C431" s="2" t="s">
        <v>462</v>
      </c>
      <c r="D431" s="41" t="s">
        <v>79</v>
      </c>
      <c r="F431" s="104">
        <v>3944.9723072458191</v>
      </c>
      <c r="G431" s="109">
        <f t="shared" si="253"/>
        <v>3.1925627334963773E-3</v>
      </c>
      <c r="H431" s="114">
        <f>'DADOS BASE PROPOSTA'!$I$23*G431</f>
        <v>7766298.3969047768</v>
      </c>
      <c r="I431" s="114">
        <f>IF(D431="P",IF(H431&lt;'DADOS BASE PROPOSTA'!$I$32,IF('DADOS BASE PROPOSTA'!$I$32-H431&gt;'DADOS BASE PROPOSTA'!$I$33,'DADOS BASE PROPOSTA'!$I$33,'DADOS BASE PROPOSTA'!$I$32-H431),0),0)</f>
        <v>0</v>
      </c>
      <c r="J431" s="114">
        <f t="shared" si="254"/>
        <v>7766298.3969047768</v>
      </c>
      <c r="L431" s="104">
        <v>0</v>
      </c>
      <c r="M431" s="114">
        <f>IF(D431="E",'DADOS BASE PROPOSTA'!$I$42,IF(D431="EA",'DADOS BASE PROPOSTA'!$I$43,IF(D431="EC",'DADOS BASE PROPOSTA'!$I$45,IF(D431="ECA",'DADOS BASE PROPOSTA'!$I$44,0))))</f>
        <v>0</v>
      </c>
      <c r="N431" s="114">
        <f>IF(OR(D431="E",D431="EA",D431="EC",D431="ECA",D431="ECR"),L431*'DADOS BASE PROPOSTA'!$I$47,0)</f>
        <v>0</v>
      </c>
      <c r="O431" s="114">
        <f t="shared" si="255"/>
        <v>0</v>
      </c>
      <c r="R431" s="114"/>
      <c r="T431" s="104">
        <v>258.70252076627582</v>
      </c>
      <c r="U431" s="104"/>
      <c r="V431" s="104">
        <f t="shared" si="257"/>
        <v>258.70252076627582</v>
      </c>
      <c r="W431" s="109">
        <f t="shared" si="258"/>
        <v>1.5151550645935076E-3</v>
      </c>
      <c r="X431" s="114">
        <f>'DADOS BASE PROPOSTA'!$I$78*W431</f>
        <v>123437.11088974067</v>
      </c>
      <c r="Y431" s="114"/>
      <c r="Z431" s="114">
        <f t="shared" si="256"/>
        <v>123437.11088974067</v>
      </c>
      <c r="AB431" s="119">
        <v>2539.5</v>
      </c>
      <c r="AD431" s="42">
        <v>0.69699999999999995</v>
      </c>
      <c r="AE431" s="42">
        <f t="shared" si="259"/>
        <v>1770.0314999999998</v>
      </c>
      <c r="AF431" s="123">
        <f t="shared" si="260"/>
        <v>-5.2802186511630156E-2</v>
      </c>
      <c r="AH431" s="42">
        <f t="shared" si="261"/>
        <v>669.95008564605087</v>
      </c>
      <c r="AI431" s="114">
        <f t="shared" si="262"/>
        <v>1701338.2424981461</v>
      </c>
      <c r="AK431" s="119">
        <v>0</v>
      </c>
      <c r="AL431" s="114">
        <f>IF($AK$11&gt;0,(AK431/$AK$11)*'DADOS BASE PROPOSTA'!$I$67,0)</f>
        <v>0</v>
      </c>
      <c r="AN431" s="114">
        <v>94.625</v>
      </c>
      <c r="AO431" s="114">
        <f>(AN431/$AN$11)*'DADOS BASE PROPOSTA'!$I$69</f>
        <v>56288.855520429614</v>
      </c>
      <c r="AQ431" s="114"/>
      <c r="AR431" s="114"/>
      <c r="AS431" s="114"/>
      <c r="AU431" s="114"/>
      <c r="AV431" s="114"/>
      <c r="AW431" s="114"/>
      <c r="AY431" s="114"/>
      <c r="AZ431" s="114"/>
      <c r="BA431" s="114"/>
      <c r="BB431" s="40"/>
    </row>
    <row r="432" spans="1:54" x14ac:dyDescent="0.25">
      <c r="A432" s="40"/>
      <c r="B432" s="2" t="s">
        <v>442</v>
      </c>
      <c r="C432" s="2" t="s">
        <v>463</v>
      </c>
      <c r="D432" s="41" t="s">
        <v>79</v>
      </c>
      <c r="F432" s="104">
        <v>2638.1832313976452</v>
      </c>
      <c r="G432" s="109">
        <f t="shared" si="253"/>
        <v>2.1350125711212869E-3</v>
      </c>
      <c r="H432" s="114">
        <f>'DADOS BASE PROPOSTA'!$I$23*G432</f>
        <v>5193678.5875814995</v>
      </c>
      <c r="I432" s="114">
        <f>IF(D432="P",IF(H432&lt;'DADOS BASE PROPOSTA'!$I$32,IF('DADOS BASE PROPOSTA'!$I$32-H432&gt;'DADOS BASE PROPOSTA'!$I$33,'DADOS BASE PROPOSTA'!$I$33,'DADOS BASE PROPOSTA'!$I$32-H432),0),0)</f>
        <v>0</v>
      </c>
      <c r="J432" s="114">
        <f t="shared" si="254"/>
        <v>5193678.5875814995</v>
      </c>
      <c r="L432" s="104">
        <v>0</v>
      </c>
      <c r="M432" s="114">
        <f>IF(D432="E",'DADOS BASE PROPOSTA'!$I$42,IF(D432="EA",'DADOS BASE PROPOSTA'!$I$43,IF(D432="EC",'DADOS BASE PROPOSTA'!$I$45,IF(D432="ECA",'DADOS BASE PROPOSTA'!$I$44,0))))</f>
        <v>0</v>
      </c>
      <c r="N432" s="114">
        <f>IF(OR(D432="E",D432="EA",D432="EC",D432="ECA",D432="ECR"),L432*'DADOS BASE PROPOSTA'!$I$47,0)</f>
        <v>0</v>
      </c>
      <c r="O432" s="114">
        <f t="shared" si="255"/>
        <v>0</v>
      </c>
      <c r="R432" s="114"/>
      <c r="T432" s="104">
        <v>46.173507631929461</v>
      </c>
      <c r="U432" s="104"/>
      <c r="V432" s="104">
        <f t="shared" si="257"/>
        <v>46.173507631929461</v>
      </c>
      <c r="W432" s="109">
        <f t="shared" si="258"/>
        <v>2.7042652592384331E-4</v>
      </c>
      <c r="X432" s="114">
        <f>'DADOS BASE PROPOSTA'!$I$78*W432</f>
        <v>22031.18997390824</v>
      </c>
      <c r="Y432" s="114"/>
      <c r="Z432" s="114">
        <f t="shared" si="256"/>
        <v>22031.18997390824</v>
      </c>
      <c r="AB432" s="119">
        <v>1280</v>
      </c>
      <c r="AD432" s="42">
        <v>0.69699999999999995</v>
      </c>
      <c r="AE432" s="42">
        <f t="shared" si="259"/>
        <v>892.16</v>
      </c>
      <c r="AF432" s="123">
        <f t="shared" si="260"/>
        <v>-5.2802186511630156E-2</v>
      </c>
      <c r="AH432" s="42">
        <f t="shared" si="261"/>
        <v>669.95008564605087</v>
      </c>
      <c r="AI432" s="114">
        <f t="shared" si="262"/>
        <v>857536.10962694511</v>
      </c>
      <c r="AK432" s="119">
        <v>71.5</v>
      </c>
      <c r="AL432" s="114">
        <f>IF($AK$11&gt;0,(AK432/$AK$11)*'DADOS BASE PROPOSTA'!$I$67,0)</f>
        <v>459760.66523818654</v>
      </c>
      <c r="AN432" s="114">
        <v>25.125</v>
      </c>
      <c r="AO432" s="114">
        <f>(AN432/$AN$11)*'DADOS BASE PROPOSTA'!$I$69</f>
        <v>14945.918044394126</v>
      </c>
      <c r="AQ432" s="114"/>
      <c r="AR432" s="114"/>
      <c r="AS432" s="114"/>
      <c r="AU432" s="114"/>
      <c r="AV432" s="114"/>
      <c r="AW432" s="114"/>
      <c r="AY432" s="114"/>
      <c r="AZ432" s="114"/>
      <c r="BA432" s="114"/>
      <c r="BB432" s="40"/>
    </row>
    <row r="433" spans="1:54" x14ac:dyDescent="0.25">
      <c r="A433" s="40"/>
      <c r="B433" s="2" t="s">
        <v>442</v>
      </c>
      <c r="C433" s="2" t="s">
        <v>464</v>
      </c>
      <c r="D433" s="41" t="s">
        <v>79</v>
      </c>
      <c r="F433" s="104">
        <v>1895.7389319949641</v>
      </c>
      <c r="G433" s="109">
        <f t="shared" si="253"/>
        <v>1.5341718509934818E-3</v>
      </c>
      <c r="H433" s="114">
        <f>'DADOS BASE PROPOSTA'!$I$23*G433</f>
        <v>3732060.2229477325</v>
      </c>
      <c r="I433" s="114">
        <f>IF(D433="P",IF(H433&lt;'DADOS BASE PROPOSTA'!$I$32,IF('DADOS BASE PROPOSTA'!$I$32-H433&gt;'DADOS BASE PROPOSTA'!$I$33,'DADOS BASE PROPOSTA'!$I$33,'DADOS BASE PROPOSTA'!$I$32-H433),0),0)</f>
        <v>0</v>
      </c>
      <c r="J433" s="114">
        <f t="shared" si="254"/>
        <v>3732060.2229477325</v>
      </c>
      <c r="L433" s="104">
        <v>0</v>
      </c>
      <c r="M433" s="114">
        <f>IF(D433="E",'DADOS BASE PROPOSTA'!$I$42,IF(D433="EA",'DADOS BASE PROPOSTA'!$I$43,IF(D433="EC",'DADOS BASE PROPOSTA'!$I$45,IF(D433="ECA",'DADOS BASE PROPOSTA'!$I$44,0))))</f>
        <v>0</v>
      </c>
      <c r="N433" s="114">
        <f>IF(OR(D433="E",D433="EA",D433="EC",D433="ECA",D433="ECR"),L433*'DADOS BASE PROPOSTA'!$I$47,0)</f>
        <v>0</v>
      </c>
      <c r="O433" s="114">
        <f t="shared" si="255"/>
        <v>0</v>
      </c>
      <c r="R433" s="114"/>
      <c r="T433" s="104">
        <v>156.26239528388069</v>
      </c>
      <c r="U433" s="104"/>
      <c r="V433" s="104">
        <f t="shared" si="257"/>
        <v>156.26239528388069</v>
      </c>
      <c r="W433" s="109">
        <f t="shared" si="258"/>
        <v>9.1518922551893616E-4</v>
      </c>
      <c r="X433" s="114">
        <f>'DADOS BASE PROPOSTA'!$I$78*W433</f>
        <v>74558.912520141574</v>
      </c>
      <c r="Y433" s="114"/>
      <c r="Z433" s="114">
        <f t="shared" si="256"/>
        <v>74558.912520141574</v>
      </c>
      <c r="AB433" s="119">
        <v>1236</v>
      </c>
      <c r="AD433" s="42">
        <v>0.66900000000000004</v>
      </c>
      <c r="AE433" s="42">
        <f t="shared" si="259"/>
        <v>826.88400000000001</v>
      </c>
      <c r="AF433" s="123">
        <f t="shared" si="260"/>
        <v>-0.10180218651163001</v>
      </c>
      <c r="AH433" s="42">
        <f t="shared" si="261"/>
        <v>701.13120838424322</v>
      </c>
      <c r="AI433" s="114">
        <f t="shared" si="262"/>
        <v>866598.17356292461</v>
      </c>
      <c r="AK433" s="119">
        <v>0</v>
      </c>
      <c r="AL433" s="114">
        <f>IF($AK$11&gt;0,(AK433/$AK$11)*'DADOS BASE PROPOSTA'!$I$67,0)</f>
        <v>0</v>
      </c>
      <c r="AN433" s="114">
        <v>46.875</v>
      </c>
      <c r="AO433" s="114">
        <f>(AN433/$AN$11)*'DADOS BASE PROPOSTA'!$I$69</f>
        <v>27884.175455959186</v>
      </c>
      <c r="AQ433" s="114"/>
      <c r="AR433" s="114"/>
      <c r="AS433" s="114"/>
      <c r="AU433" s="114"/>
      <c r="AV433" s="114"/>
      <c r="AW433" s="114"/>
      <c r="AY433" s="114"/>
      <c r="AZ433" s="114"/>
      <c r="BA433" s="114"/>
      <c r="BB433" s="40"/>
    </row>
    <row r="434" spans="1:54" x14ac:dyDescent="0.25">
      <c r="A434" s="40"/>
      <c r="B434" s="2" t="s">
        <v>442</v>
      </c>
      <c r="C434" s="2" t="s">
        <v>465</v>
      </c>
      <c r="D434" s="41" t="s">
        <v>126</v>
      </c>
      <c r="F434" s="104">
        <v>0</v>
      </c>
      <c r="G434" s="109">
        <f>F13/$F$11</f>
        <v>0</v>
      </c>
      <c r="H434" s="114">
        <f>'DADOS BASE PROPOSTA'!$I$23*G434</f>
        <v>0</v>
      </c>
      <c r="I434" s="114">
        <f>IF(D434="P",IF(H434&lt;'DADOS BASE PROPOSTA'!$I$32,IF('DADOS BASE PROPOSTA'!$I$32-H434&gt;'DADOS BASE PROPOSTA'!$I$33,'DADOS BASE PROPOSTA'!$I$33,'DADOS BASE PROPOSTA'!$I$32-H434),0),0)</f>
        <v>0</v>
      </c>
      <c r="J434" s="114">
        <f t="shared" si="254"/>
        <v>0</v>
      </c>
      <c r="L434" s="104">
        <v>422.96549025230439</v>
      </c>
      <c r="M434" s="114">
        <f>IF(D434="E",'DADOS BASE PROPOSTA'!$I$42,IF(D434="EA",'DADOS BASE PROPOSTA'!$I$43,IF(D434="EC",'DADOS BASE PROPOSTA'!$I$45,IF(D434="ECA",'DADOS BASE PROPOSTA'!$I$44,0))))</f>
        <v>2204148.9524002317</v>
      </c>
      <c r="N434" s="114">
        <f>IF(OR(D434="E",D434="EA",D434="EC",D434="ECA",D434="ECR"),L434*'DADOS BASE PROPOSTA'!$I$47,0)</f>
        <v>293633.60126081808</v>
      </c>
      <c r="O434" s="114">
        <f t="shared" si="255"/>
        <v>2497782.5536610498</v>
      </c>
      <c r="R434" s="114"/>
      <c r="T434" s="104">
        <v>75.844806823502779</v>
      </c>
      <c r="U434" s="104"/>
      <c r="V434" s="104">
        <f t="shared" si="257"/>
        <v>75.844806823502779</v>
      </c>
      <c r="W434" s="109">
        <f t="shared" si="258"/>
        <v>4.4420380149897196E-4</v>
      </c>
      <c r="X434" s="114">
        <f>'DADOS BASE PROPOSTA'!$I$78*W434</f>
        <v>36188.529599762987</v>
      </c>
      <c r="Y434" s="114"/>
      <c r="Z434" s="114">
        <f t="shared" si="256"/>
        <v>36188.529599762987</v>
      </c>
      <c r="AB434" s="119">
        <v>613.5</v>
      </c>
      <c r="AD434" s="42">
        <v>0.59</v>
      </c>
      <c r="AE434" s="42">
        <f t="shared" si="259"/>
        <v>361.96499999999997</v>
      </c>
      <c r="AF434" s="123">
        <f t="shared" si="260"/>
        <v>-0.24005218651163013</v>
      </c>
      <c r="AH434" s="42">
        <f t="shared" si="261"/>
        <v>789.10651896700051</v>
      </c>
      <c r="AI434" s="114">
        <f t="shared" si="262"/>
        <v>484116.84938625479</v>
      </c>
      <c r="AK434" s="119">
        <v>0</v>
      </c>
      <c r="AL434" s="114">
        <f>IF($AK$11&gt;0,(AK434/$AK$11)*'DADOS BASE PROPOSTA'!$I$67,0)</f>
        <v>0</v>
      </c>
      <c r="AN434" s="114">
        <v>22.875</v>
      </c>
      <c r="AO434" s="114">
        <f>(AN434/$AN$11)*'DADOS BASE PROPOSTA'!$I$69</f>
        <v>13607.477622508084</v>
      </c>
      <c r="AQ434" s="114"/>
      <c r="AR434" s="114"/>
      <c r="AS434" s="114"/>
      <c r="AU434" s="114"/>
      <c r="AV434" s="114"/>
      <c r="AW434" s="114"/>
      <c r="AY434" s="114"/>
      <c r="AZ434" s="114"/>
      <c r="BA434" s="114"/>
      <c r="BB434" s="40"/>
    </row>
    <row r="435" spans="1:54" x14ac:dyDescent="0.25">
      <c r="A435" s="40"/>
      <c r="B435" s="2" t="s">
        <v>442</v>
      </c>
      <c r="C435" s="2" t="s">
        <v>466</v>
      </c>
      <c r="D435" s="41" t="s">
        <v>83</v>
      </c>
      <c r="F435" s="104">
        <v>0</v>
      </c>
      <c r="G435" s="109">
        <f>F435/$F$11</f>
        <v>0</v>
      </c>
      <c r="H435" s="114">
        <f>'DADOS BASE PROPOSTA'!$I$23*G435</f>
        <v>0</v>
      </c>
      <c r="I435" s="114">
        <f>IF(D435="P",IF(H435&lt;'DADOS BASE PROPOSTA'!$I$32,IF('DADOS BASE PROPOSTA'!$I$32-H435&gt;'DADOS BASE PROPOSTA'!$I$33,'DADOS BASE PROPOSTA'!$I$33,'DADOS BASE PROPOSTA'!$I$32-H435),0),0)</f>
        <v>0</v>
      </c>
      <c r="J435" s="114">
        <f t="shared" si="254"/>
        <v>0</v>
      </c>
      <c r="L435" s="104">
        <v>425.78895657296221</v>
      </c>
      <c r="M435" s="114">
        <f>IF(D435="E",'DADOS BASE PROPOSTA'!$I$42,IF(D435="EA",'DADOS BASE PROPOSTA'!$I$43,IF(D435="EC",'DADOS BASE PROPOSTA'!$I$45,IF(D435="ECA",'DADOS BASE PROPOSTA'!$I$44,0))))</f>
        <v>2087467.4094275283</v>
      </c>
      <c r="N435" s="114">
        <f>IF(OR(D435="E",D435="EA",D435="EC",D435="ECA",D435="ECR"),L435*'DADOS BASE PROPOSTA'!$I$47,0)</f>
        <v>295593.72472923354</v>
      </c>
      <c r="O435" s="114">
        <f t="shared" si="255"/>
        <v>2383061.1341567617</v>
      </c>
      <c r="R435" s="114"/>
      <c r="T435" s="104">
        <v>152.2133548006091</v>
      </c>
      <c r="U435" s="104"/>
      <c r="V435" s="104">
        <f t="shared" si="257"/>
        <v>152.2133548006091</v>
      </c>
      <c r="W435" s="109">
        <f t="shared" si="258"/>
        <v>8.9147502212887455E-4</v>
      </c>
      <c r="X435" s="114">
        <f>'DADOS BASE PROPOSTA'!$I$78*W435</f>
        <v>72626.956628678934</v>
      </c>
      <c r="Y435" s="114"/>
      <c r="Z435" s="114">
        <f t="shared" si="256"/>
        <v>72626.956628678934</v>
      </c>
      <c r="AB435" s="119">
        <v>749.5</v>
      </c>
      <c r="AD435" s="42">
        <v>0.66100000000000003</v>
      </c>
      <c r="AE435" s="42">
        <f t="shared" si="259"/>
        <v>495.41950000000003</v>
      </c>
      <c r="AF435" s="123">
        <f t="shared" si="260"/>
        <v>-0.11580218651163002</v>
      </c>
      <c r="AH435" s="42">
        <f t="shared" si="261"/>
        <v>710.04010059515531</v>
      </c>
      <c r="AI435" s="114">
        <f t="shared" si="262"/>
        <v>532175.05539606896</v>
      </c>
      <c r="AK435" s="119">
        <v>0</v>
      </c>
      <c r="AL435" s="114">
        <f>IF($AK$11&gt;0,(AK435/$AK$11)*'DADOS BASE PROPOSTA'!$I$67,0)</f>
        <v>0</v>
      </c>
      <c r="AN435" s="114">
        <v>44.5</v>
      </c>
      <c r="AO435" s="114">
        <f>(AN435/$AN$11)*'DADOS BASE PROPOSTA'!$I$69</f>
        <v>26471.377232857252</v>
      </c>
      <c r="AQ435" s="114"/>
      <c r="AR435" s="114"/>
      <c r="AS435" s="114"/>
      <c r="AU435" s="114"/>
      <c r="AV435" s="114"/>
      <c r="AW435" s="114"/>
      <c r="AY435" s="114"/>
      <c r="AZ435" s="114"/>
      <c r="BA435" s="114"/>
      <c r="BB435" s="40"/>
    </row>
    <row r="436" spans="1:54" x14ac:dyDescent="0.25">
      <c r="A436" s="40"/>
      <c r="F436" s="104"/>
      <c r="G436" s="109"/>
      <c r="H436" s="114"/>
      <c r="I436" s="114"/>
      <c r="J436" s="114"/>
      <c r="L436" s="104"/>
      <c r="M436" s="114"/>
      <c r="N436" s="114"/>
      <c r="O436" s="114"/>
      <c r="R436" s="114"/>
      <c r="T436" s="104"/>
      <c r="U436" s="104"/>
      <c r="V436" s="104"/>
      <c r="W436" s="109"/>
      <c r="X436" s="114"/>
      <c r="Y436" s="114"/>
      <c r="Z436" s="114"/>
      <c r="AB436" s="119"/>
      <c r="AF436" s="123"/>
      <c r="AI436" s="114"/>
      <c r="AK436" s="119"/>
      <c r="AL436" s="114"/>
      <c r="AN436" s="114"/>
      <c r="AO436" s="114"/>
      <c r="AQ436" s="114"/>
      <c r="AR436" s="114"/>
      <c r="AS436" s="114"/>
      <c r="AU436" s="114"/>
      <c r="AV436" s="114"/>
      <c r="AW436" s="114"/>
      <c r="AY436" s="114"/>
      <c r="AZ436" s="114"/>
      <c r="BA436" s="114"/>
      <c r="BB436" s="40"/>
    </row>
    <row r="437" spans="1:54" x14ac:dyDescent="0.25">
      <c r="A437" s="40"/>
      <c r="B437" s="98" t="s">
        <v>467</v>
      </c>
      <c r="C437" s="98" t="s">
        <v>468</v>
      </c>
      <c r="D437" s="98" t="s">
        <v>74</v>
      </c>
      <c r="E437" s="98"/>
      <c r="F437" s="105">
        <f>SUM(F438:F458)</f>
        <v>29859.785609237966</v>
      </c>
      <c r="G437" s="110">
        <f>SUM(G438:G458)</f>
        <v>2.4164742193792131E-2</v>
      </c>
      <c r="H437" s="115">
        <f>SUM(H438:H458)</f>
        <v>58783683.901407674</v>
      </c>
      <c r="I437" s="115">
        <f>SUM(I438:I458)</f>
        <v>1179810.73415341</v>
      </c>
      <c r="J437" s="115">
        <f>SUM(J438:J458)</f>
        <v>59963494.635561079</v>
      </c>
      <c r="K437" s="99"/>
      <c r="L437" s="105">
        <f>SUM(L438:L458)</f>
        <v>6397.6574601604589</v>
      </c>
      <c r="M437" s="115">
        <f>SUM(M438:M458)</f>
        <v>15628450.986876301</v>
      </c>
      <c r="N437" s="115">
        <f>SUM(N438:N458)</f>
        <v>4441419.5553861018</v>
      </c>
      <c r="O437" s="115">
        <f>SUM(O438:O458)</f>
        <v>20069870.542262405</v>
      </c>
      <c r="P437" s="99"/>
      <c r="Q437" s="100"/>
      <c r="R437" s="115">
        <f>SUM(R438:R458)</f>
        <v>7707240.8169253152</v>
      </c>
      <c r="S437" s="99"/>
      <c r="T437" s="105">
        <f t="shared" ref="T437:Z437" si="263">SUM(T438:T458)</f>
        <v>3120.4047222630443</v>
      </c>
      <c r="U437" s="105">
        <f t="shared" si="263"/>
        <v>0</v>
      </c>
      <c r="V437" s="105">
        <f t="shared" si="263"/>
        <v>3120.4047222630443</v>
      </c>
      <c r="W437" s="110">
        <f t="shared" si="263"/>
        <v>1.8275419213211908E-2</v>
      </c>
      <c r="X437" s="115">
        <f t="shared" si="263"/>
        <v>1488867.3777973666</v>
      </c>
      <c r="Y437" s="115">
        <f t="shared" si="263"/>
        <v>220781.30714634148</v>
      </c>
      <c r="Z437" s="115">
        <f t="shared" si="263"/>
        <v>1709648.6849437081</v>
      </c>
      <c r="AA437" s="99"/>
      <c r="AB437" s="120">
        <f>SUM(AB438:AB458)</f>
        <v>21614.5</v>
      </c>
      <c r="AC437" s="99"/>
      <c r="AD437" s="99"/>
      <c r="AE437" s="99"/>
      <c r="AF437" s="124"/>
      <c r="AG437" s="99"/>
      <c r="AH437" s="99"/>
      <c r="AI437" s="115">
        <f>SUM(AI438:AI458)</f>
        <v>14683577.906732328</v>
      </c>
      <c r="AJ437" s="99"/>
      <c r="AK437" s="120">
        <f>SUM(AK438:AK458)</f>
        <v>29.5</v>
      </c>
      <c r="AL437" s="115">
        <f>SUM(AL438:AL458)</f>
        <v>189691.46328009095</v>
      </c>
      <c r="AM437" s="99"/>
      <c r="AN437" s="115">
        <f>SUM(AN438:AN458)</f>
        <v>2446.625</v>
      </c>
      <c r="AO437" s="115">
        <f>SUM(AO438:AO458)</f>
        <v>1455405.2431986376</v>
      </c>
      <c r="AP437" s="99"/>
      <c r="AQ437" s="115"/>
      <c r="AR437" s="115"/>
      <c r="AS437" s="115">
        <f>SUM(AS438:AS458)</f>
        <v>867741.26940754941</v>
      </c>
      <c r="AT437" s="98"/>
      <c r="AU437" s="115"/>
      <c r="AV437" s="115"/>
      <c r="AW437" s="115">
        <f>SUM(AW438:AW458)</f>
        <v>867741.26940754941</v>
      </c>
      <c r="AX437" s="98"/>
      <c r="AY437" s="115"/>
      <c r="AZ437" s="115"/>
      <c r="BA437" s="115">
        <f>SUM(BA438:BA458)</f>
        <v>867741.26940754941</v>
      </c>
      <c r="BB437" s="40"/>
    </row>
    <row r="438" spans="1:54" x14ac:dyDescent="0.25">
      <c r="A438" s="40"/>
      <c r="B438" s="2" t="s">
        <v>467</v>
      </c>
      <c r="C438" s="2" t="s">
        <v>34</v>
      </c>
      <c r="D438" s="41" t="s">
        <v>75</v>
      </c>
      <c r="F438" s="104">
        <v>0</v>
      </c>
      <c r="G438" s="109">
        <f t="shared" ref="G438:G458" si="264">F438/$F$11</f>
        <v>0</v>
      </c>
      <c r="H438" s="114">
        <f>'DADOS BASE PROPOSTA'!$I$23*G438</f>
        <v>0</v>
      </c>
      <c r="I438" s="114">
        <f>IF(D438="P",IF(H438&lt;'DADOS BASE PROPOSTA'!$I$32,IF('DADOS BASE PROPOSTA'!$I$32-H438&gt;'DADOS BASE PROPOSTA'!$I$33,'DADOS BASE PROPOSTA'!$I$33,'DADOS BASE PROPOSTA'!$I$32-H438),0),0)</f>
        <v>0</v>
      </c>
      <c r="J438" s="114">
        <f t="shared" ref="J438:J458" si="265">H438+I438</f>
        <v>0</v>
      </c>
      <c r="L438" s="104"/>
      <c r="M438" s="114">
        <f>IF(D438="E",'DADOS BASE PROPOSTA'!$I$42,IF(D438="EA",'DADOS BASE PROPOSTA'!$I$43,IF(D438="EC",'DADOS BASE PROPOSTA'!$I$45,IF(D438="ECA",'DADOS BASE PROPOSTA'!$I$44,0))))</f>
        <v>0</v>
      </c>
      <c r="N438" s="114">
        <f>IF(OR(D438="E",D438="EA",D438="EC",D438="ECA"),L438*'DADOS BASE PROPOSTA'!$I$47,0)</f>
        <v>0</v>
      </c>
      <c r="O438" s="114">
        <f t="shared" ref="O438:O458" si="266">M438+N438</f>
        <v>0</v>
      </c>
      <c r="Q438" s="68">
        <v>20</v>
      </c>
      <c r="R438" s="114">
        <f>IF(D438="R",('DADOS BASE PROPOSTA'!$I$53+('DADOS BASE PROPOSTA'!$I$54*Q438)),0)</f>
        <v>7707240.8169253152</v>
      </c>
      <c r="T438" s="104"/>
      <c r="U438" s="104"/>
      <c r="V438" s="104"/>
      <c r="W438" s="109"/>
      <c r="X438" s="114"/>
      <c r="Y438" s="114">
        <f>'DADOS BASE PROPOSTA'!$I$77/41</f>
        <v>220781.30714634148</v>
      </c>
      <c r="Z438" s="114">
        <f t="shared" ref="Z438:Z458" si="267">X438+Y438</f>
        <v>220781.30714634148</v>
      </c>
      <c r="AB438" s="119"/>
      <c r="AF438" s="123"/>
      <c r="AI438" s="114"/>
      <c r="AK438" s="119"/>
      <c r="AL438" s="114"/>
      <c r="AN438" s="114"/>
      <c r="AO438" s="114"/>
      <c r="AQ438" s="114">
        <f>'DADOS BASE PROPOSTA'!$I$85/41</f>
        <v>368759.61378749995</v>
      </c>
      <c r="AR438" s="114">
        <f>'DADOS BASE PROPOSTA'!$I$86*(Q438/$Q$11)</f>
        <v>498981.65562004939</v>
      </c>
      <c r="AS438" s="114">
        <f>AQ438+AR438</f>
        <v>867741.26940754941</v>
      </c>
      <c r="AU438" s="114">
        <f>'DADOS BASE PROPOSTA'!$I$89/41</f>
        <v>368759.61378749995</v>
      </c>
      <c r="AV438" s="114">
        <f>'DADOS BASE PROPOSTA'!$I$90*(Q438/$Q$11)</f>
        <v>498981.65562004939</v>
      </c>
      <c r="AW438" s="114">
        <f>AU438+AV438</f>
        <v>867741.26940754941</v>
      </c>
      <c r="AY438" s="114">
        <f>'DADOS BASE PROPOSTA'!$I$93/41</f>
        <v>368759.61378749995</v>
      </c>
      <c r="AZ438" s="114">
        <f>'DADOS BASE PROPOSTA'!$I$94*(Q438/$Q$11)</f>
        <v>498981.65562004939</v>
      </c>
      <c r="BA438" s="114">
        <f>AY438+AZ438</f>
        <v>867741.26940754941</v>
      </c>
      <c r="BB438" s="40"/>
    </row>
    <row r="439" spans="1:54" x14ac:dyDescent="0.25">
      <c r="A439" s="40"/>
      <c r="B439" s="2" t="s">
        <v>467</v>
      </c>
      <c r="C439" s="2" t="s">
        <v>469</v>
      </c>
      <c r="D439" s="41" t="s">
        <v>79</v>
      </c>
      <c r="F439" s="104">
        <v>1643.1152955737721</v>
      </c>
      <c r="G439" s="109">
        <f t="shared" si="264"/>
        <v>1.3297301605518814E-3</v>
      </c>
      <c r="H439" s="114">
        <f>'DADOS BASE PROPOSTA'!$I$23*G439</f>
        <v>3234730.865538911</v>
      </c>
      <c r="I439" s="114">
        <f>IF(D439="P",IF(H439&lt;'DADOS BASE PROPOSTA'!$I$32,IF('DADOS BASE PROPOSTA'!$I$32-H439&gt;'DADOS BASE PROPOSTA'!$I$33,'DADOS BASE PROPOSTA'!$I$33,'DADOS BASE PROPOSTA'!$I$32-H439),0),0)</f>
        <v>47803.665264537558</v>
      </c>
      <c r="J439" s="114">
        <f t="shared" si="265"/>
        <v>3282534.5308034485</v>
      </c>
      <c r="L439" s="104">
        <v>0</v>
      </c>
      <c r="M439" s="114">
        <f>IF(D439="E",'DADOS BASE PROPOSTA'!$I$42,IF(D439="EA",'DADOS BASE PROPOSTA'!$I$43,IF(D439="EC",'DADOS BASE PROPOSTA'!$I$45,IF(D439="ECA",'DADOS BASE PROPOSTA'!$I$44,0))))</f>
        <v>0</v>
      </c>
      <c r="N439" s="114">
        <f>IF(OR(D439="E",D439="EA",D439="EC",D439="ECA",D439="ECR"),L439*'DADOS BASE PROPOSTA'!$I$47,0)</f>
        <v>0</v>
      </c>
      <c r="O439" s="114">
        <f t="shared" si="266"/>
        <v>0</v>
      </c>
      <c r="R439" s="114"/>
      <c r="T439" s="104">
        <v>363.1191983720617</v>
      </c>
      <c r="U439" s="104"/>
      <c r="V439" s="104">
        <f t="shared" ref="V439:V458" si="268">T439+U439*3.2</f>
        <v>363.1191983720617</v>
      </c>
      <c r="W439" s="109">
        <f t="shared" ref="W439:W458" si="269">V439/$V$11</f>
        <v>2.1266970682578866E-3</v>
      </c>
      <c r="X439" s="114">
        <f>'DADOS BASE PROPOSTA'!$I$78*W439</f>
        <v>173258.39973604507</v>
      </c>
      <c r="Y439" s="114"/>
      <c r="Z439" s="114">
        <f t="shared" si="267"/>
        <v>173258.39973604507</v>
      </c>
      <c r="AB439" s="119">
        <v>999.5</v>
      </c>
      <c r="AD439" s="42">
        <v>0.63</v>
      </c>
      <c r="AE439" s="42">
        <f t="shared" ref="AE439:AE458" si="270">AB439*AD439</f>
        <v>629.68500000000006</v>
      </c>
      <c r="AF439" s="123">
        <f t="shared" ref="AF439:AF458" si="271">(AD439-$AE$12)*$AF$12</f>
        <v>-0.17005218651163007</v>
      </c>
      <c r="AH439" s="42">
        <f t="shared" ref="AH439:AH458" si="272">$AH$11-(AF439*$AH$11)</f>
        <v>744.56205791243985</v>
      </c>
      <c r="AI439" s="114">
        <f t="shared" ref="AI439:AI458" si="273">AB439*AH439</f>
        <v>744189.77688348363</v>
      </c>
      <c r="AK439" s="119">
        <v>0</v>
      </c>
      <c r="AL439" s="114">
        <f>IF($AK$11&gt;0,(AK439/$AK$11)*'DADOS BASE PROPOSTA'!$I$67,0)</f>
        <v>0</v>
      </c>
      <c r="AN439" s="114">
        <v>354.5</v>
      </c>
      <c r="AO439" s="114">
        <f>(AN439/$AN$11)*'DADOS BASE PROPOSTA'!$I$69</f>
        <v>210878.72424826736</v>
      </c>
      <c r="AQ439" s="114"/>
      <c r="AR439" s="114"/>
      <c r="AS439" s="114"/>
      <c r="AU439" s="114"/>
      <c r="AV439" s="114"/>
      <c r="AW439" s="114"/>
      <c r="AY439" s="114"/>
      <c r="AZ439" s="114"/>
      <c r="BA439" s="114"/>
      <c r="BB439" s="40"/>
    </row>
    <row r="440" spans="1:54" x14ac:dyDescent="0.25">
      <c r="A440" s="40"/>
      <c r="B440" s="2" t="s">
        <v>467</v>
      </c>
      <c r="C440" s="2" t="s">
        <v>470</v>
      </c>
      <c r="D440" s="41" t="s">
        <v>77</v>
      </c>
      <c r="F440" s="104">
        <v>0</v>
      </c>
      <c r="G440" s="109">
        <f t="shared" si="264"/>
        <v>0</v>
      </c>
      <c r="H440" s="114">
        <f>'DADOS BASE PROPOSTA'!$I$23*G440</f>
        <v>0</v>
      </c>
      <c r="I440" s="114">
        <f>IF(D440="P",IF(H440&lt;'DADOS BASE PROPOSTA'!$I$32,IF('DADOS BASE PROPOSTA'!$I$32-H440&gt;'DADOS BASE PROPOSTA'!$I$33,'DADOS BASE PROPOSTA'!$I$33,'DADOS BASE PROPOSTA'!$I$32-H440),0),0)</f>
        <v>0</v>
      </c>
      <c r="J440" s="114">
        <f t="shared" si="265"/>
        <v>0</v>
      </c>
      <c r="L440" s="104">
        <v>183.37332687779499</v>
      </c>
      <c r="M440" s="114">
        <f>IF(D440="E",'DADOS BASE PROPOSTA'!$I$42,IF(D440="EA",'DADOS BASE PROPOSTA'!$I$43,IF(D440="EC",'DADOS BASE PROPOSTA'!$I$45,IF(D440="ECA",'DADOS BASE PROPOSTA'!$I$44,0))))</f>
        <v>1034548.8434370452</v>
      </c>
      <c r="N440" s="114">
        <f>IF(OR(D440="E",D440="EA",D440="EC",D440="ECA",D440="ECR"),L440*'DADOS BASE PROPOSTA'!$I$47,0)</f>
        <v>127302.5142410203</v>
      </c>
      <c r="O440" s="114">
        <f t="shared" si="266"/>
        <v>1161851.3576780655</v>
      </c>
      <c r="R440" s="114"/>
      <c r="T440" s="104">
        <v>0</v>
      </c>
      <c r="U440" s="104"/>
      <c r="V440" s="104">
        <f t="shared" si="268"/>
        <v>0</v>
      </c>
      <c r="W440" s="109">
        <f t="shared" si="269"/>
        <v>0</v>
      </c>
      <c r="X440" s="114">
        <f>'DADOS BASE PROPOSTA'!$I$78*W440</f>
        <v>0</v>
      </c>
      <c r="Y440" s="114"/>
      <c r="Z440" s="114">
        <f t="shared" si="267"/>
        <v>0</v>
      </c>
      <c r="AB440" s="119">
        <v>101.5</v>
      </c>
      <c r="AD440" s="42">
        <v>0.61799999999999999</v>
      </c>
      <c r="AE440" s="42">
        <f t="shared" si="270"/>
        <v>62.726999999999997</v>
      </c>
      <c r="AF440" s="123">
        <f t="shared" si="271"/>
        <v>-0.19105218651163008</v>
      </c>
      <c r="AH440" s="42">
        <f t="shared" si="272"/>
        <v>757.92539622880804</v>
      </c>
      <c r="AI440" s="114">
        <f t="shared" si="273"/>
        <v>76929.427717224011</v>
      </c>
      <c r="AK440" s="119">
        <v>0</v>
      </c>
      <c r="AL440" s="114">
        <f>IF($AK$11&gt;0,(AK440/$AK$11)*'DADOS BASE PROPOSTA'!$I$67,0)</f>
        <v>0</v>
      </c>
      <c r="AN440" s="114">
        <v>0</v>
      </c>
      <c r="AO440" s="114">
        <f>(AN440/$AN$11)*'DADOS BASE PROPOSTA'!$I$69</f>
        <v>0</v>
      </c>
      <c r="AQ440" s="114"/>
      <c r="AR440" s="114"/>
      <c r="AS440" s="114"/>
      <c r="AU440" s="114"/>
      <c r="AV440" s="114"/>
      <c r="AW440" s="114"/>
      <c r="AY440" s="114"/>
      <c r="AZ440" s="114"/>
      <c r="BA440" s="114"/>
      <c r="BB440" s="40"/>
    </row>
    <row r="441" spans="1:54" x14ac:dyDescent="0.25">
      <c r="A441" s="40"/>
      <c r="B441" s="2" t="s">
        <v>467</v>
      </c>
      <c r="C441" s="2" t="s">
        <v>471</v>
      </c>
      <c r="D441" s="41" t="s">
        <v>77</v>
      </c>
      <c r="F441" s="104">
        <v>0</v>
      </c>
      <c r="G441" s="109">
        <f t="shared" si="264"/>
        <v>0</v>
      </c>
      <c r="H441" s="114">
        <f>'DADOS BASE PROPOSTA'!$I$23*G441</f>
        <v>0</v>
      </c>
      <c r="I441" s="114">
        <f>IF(D441="P",IF(H441&lt;'DADOS BASE PROPOSTA'!$I$32,IF('DADOS BASE PROPOSTA'!$I$32-H441&gt;'DADOS BASE PROPOSTA'!$I$33,'DADOS BASE PROPOSTA'!$I$33,'DADOS BASE PROPOSTA'!$I$32-H441),0),0)</f>
        <v>0</v>
      </c>
      <c r="J441" s="114">
        <f t="shared" si="265"/>
        <v>0</v>
      </c>
      <c r="L441" s="104">
        <v>57.302382005679917</v>
      </c>
      <c r="M441" s="114">
        <f>IF(D441="E",'DADOS BASE PROPOSTA'!$I$42,IF(D441="EA",'DADOS BASE PROPOSTA'!$I$43,IF(D441="EC",'DADOS BASE PROPOSTA'!$I$45,IF(D441="ECA",'DADOS BASE PROPOSTA'!$I$44,0))))</f>
        <v>1034548.8434370452</v>
      </c>
      <c r="N441" s="114">
        <f>IF(OR(D441="E",D441="EA",D441="EC",D441="ECA",D441="ECR"),L441*'DADOS BASE PROPOSTA'!$I$47,0)</f>
        <v>39780.798142926564</v>
      </c>
      <c r="O441" s="114">
        <f t="shared" si="266"/>
        <v>1074329.6415799719</v>
      </c>
      <c r="R441" s="114"/>
      <c r="T441" s="104">
        <v>0</v>
      </c>
      <c r="U441" s="104"/>
      <c r="V441" s="104">
        <f t="shared" si="268"/>
        <v>0</v>
      </c>
      <c r="W441" s="109">
        <f t="shared" si="269"/>
        <v>0</v>
      </c>
      <c r="X441" s="114">
        <f>'DADOS BASE PROPOSTA'!$I$78*W441</f>
        <v>0</v>
      </c>
      <c r="Y441" s="114"/>
      <c r="Z441" s="114">
        <f t="shared" si="267"/>
        <v>0</v>
      </c>
      <c r="AB441" s="119">
        <v>86.5</v>
      </c>
      <c r="AD441" s="42">
        <v>0.56399999999999995</v>
      </c>
      <c r="AE441" s="42">
        <f t="shared" si="270"/>
        <v>48.785999999999994</v>
      </c>
      <c r="AF441" s="123">
        <f t="shared" si="271"/>
        <v>-0.28555218651163017</v>
      </c>
      <c r="AH441" s="42">
        <f t="shared" si="272"/>
        <v>818.06041865246493</v>
      </c>
      <c r="AI441" s="114">
        <f t="shared" si="273"/>
        <v>70762.226213438218</v>
      </c>
      <c r="AK441" s="119">
        <v>0</v>
      </c>
      <c r="AL441" s="114">
        <f>IF($AK$11&gt;0,(AK441/$AK$11)*'DADOS BASE PROPOSTA'!$I$67,0)</f>
        <v>0</v>
      </c>
      <c r="AN441" s="114">
        <v>0</v>
      </c>
      <c r="AO441" s="114">
        <f>(AN441/$AN$11)*'DADOS BASE PROPOSTA'!$I$69</f>
        <v>0</v>
      </c>
      <c r="AQ441" s="114"/>
      <c r="AR441" s="114"/>
      <c r="AS441" s="114"/>
      <c r="AU441" s="114"/>
      <c r="AV441" s="114"/>
      <c r="AW441" s="114"/>
      <c r="AY441" s="114"/>
      <c r="AZ441" s="114"/>
      <c r="BA441" s="114"/>
      <c r="BB441" s="40"/>
    </row>
    <row r="442" spans="1:54" x14ac:dyDescent="0.25">
      <c r="A442" s="40"/>
      <c r="B442" s="2" t="s">
        <v>467</v>
      </c>
      <c r="C442" s="2" t="s">
        <v>472</v>
      </c>
      <c r="D442" s="41" t="s">
        <v>77</v>
      </c>
      <c r="F442" s="104">
        <v>0</v>
      </c>
      <c r="G442" s="109">
        <f t="shared" si="264"/>
        <v>0</v>
      </c>
      <c r="H442" s="114">
        <f>'DADOS BASE PROPOSTA'!$I$23*G442</f>
        <v>0</v>
      </c>
      <c r="I442" s="114">
        <f>IF(D442="P",IF(H442&lt;'DADOS BASE PROPOSTA'!$I$32,IF('DADOS BASE PROPOSTA'!$I$32-H442&gt;'DADOS BASE PROPOSTA'!$I$33,'DADOS BASE PROPOSTA'!$I$33,'DADOS BASE PROPOSTA'!$I$32-H442),0),0)</f>
        <v>0</v>
      </c>
      <c r="J442" s="114">
        <f t="shared" si="265"/>
        <v>0</v>
      </c>
      <c r="L442" s="104">
        <v>72.781570260951938</v>
      </c>
      <c r="M442" s="114">
        <f>IF(D442="E",'DADOS BASE PROPOSTA'!$I$42,IF(D442="EA",'DADOS BASE PROPOSTA'!$I$43,IF(D442="EC",'DADOS BASE PROPOSTA'!$I$45,IF(D442="ECA",'DADOS BASE PROPOSTA'!$I$44,0))))</f>
        <v>1034548.8434370452</v>
      </c>
      <c r="N442" s="114">
        <f>IF(OR(D442="E",D442="EA",D442="EC",D442="ECA",D442="ECR"),L442*'DADOS BASE PROPOSTA'!$I$47,0)</f>
        <v>50526.851654948092</v>
      </c>
      <c r="O442" s="114">
        <f t="shared" si="266"/>
        <v>1085075.6950919933</v>
      </c>
      <c r="R442" s="114"/>
      <c r="T442" s="104">
        <v>152.26475746580959</v>
      </c>
      <c r="U442" s="104"/>
      <c r="V442" s="104">
        <f t="shared" si="268"/>
        <v>152.26475746580959</v>
      </c>
      <c r="W442" s="109">
        <f t="shared" si="269"/>
        <v>8.9177607450471321E-4</v>
      </c>
      <c r="X442" s="114">
        <f>'DADOS BASE PROPOSTA'!$I$78*W442</f>
        <v>72651.482854653019</v>
      </c>
      <c r="Y442" s="114"/>
      <c r="Z442" s="114">
        <f t="shared" si="267"/>
        <v>72651.482854653019</v>
      </c>
      <c r="AB442" s="119">
        <v>158</v>
      </c>
      <c r="AD442" s="42">
        <v>0.751</v>
      </c>
      <c r="AE442" s="42">
        <f t="shared" si="270"/>
        <v>118.658</v>
      </c>
      <c r="AF442" s="123">
        <f t="shared" si="271"/>
        <v>4.1697813488369928E-2</v>
      </c>
      <c r="AH442" s="42">
        <f t="shared" si="272"/>
        <v>609.81506322239397</v>
      </c>
      <c r="AI442" s="114">
        <f t="shared" si="273"/>
        <v>96350.779989138246</v>
      </c>
      <c r="AK442" s="119">
        <v>0</v>
      </c>
      <c r="AL442" s="114">
        <f>IF($AK$11&gt;0,(AK442/$AK$11)*'DADOS BASE PROPOSTA'!$I$67,0)</f>
        <v>0</v>
      </c>
      <c r="AN442" s="114">
        <v>66.75</v>
      </c>
      <c r="AO442" s="114">
        <f>(AN442/$AN$11)*'DADOS BASE PROPOSTA'!$I$69</f>
        <v>39707.065849285886</v>
      </c>
      <c r="AQ442" s="114"/>
      <c r="AR442" s="114"/>
      <c r="AS442" s="114"/>
      <c r="AU442" s="114"/>
      <c r="AV442" s="114"/>
      <c r="AW442" s="114"/>
      <c r="AY442" s="114"/>
      <c r="AZ442" s="114"/>
      <c r="BA442" s="114"/>
      <c r="BB442" s="40"/>
    </row>
    <row r="443" spans="1:54" x14ac:dyDescent="0.25">
      <c r="A443" s="40"/>
      <c r="B443" s="2" t="s">
        <v>467</v>
      </c>
      <c r="C443" s="2" t="s">
        <v>473</v>
      </c>
      <c r="D443" s="41" t="s">
        <v>83</v>
      </c>
      <c r="F443" s="104">
        <v>0</v>
      </c>
      <c r="G443" s="109">
        <f t="shared" si="264"/>
        <v>0</v>
      </c>
      <c r="H443" s="114">
        <f>'DADOS BASE PROPOSTA'!$I$23*G443</f>
        <v>0</v>
      </c>
      <c r="I443" s="114">
        <f>IF(D443="P",IF(H443&lt;'DADOS BASE PROPOSTA'!$I$32,IF('DADOS BASE PROPOSTA'!$I$32-H443&gt;'DADOS BASE PROPOSTA'!$I$33,'DADOS BASE PROPOSTA'!$I$33,'DADOS BASE PROPOSTA'!$I$32-H443),0),0)</f>
        <v>0</v>
      </c>
      <c r="J443" s="114">
        <f t="shared" si="265"/>
        <v>0</v>
      </c>
      <c r="L443" s="104">
        <v>1116.2427873929</v>
      </c>
      <c r="M443" s="114">
        <f>IF(D443="E",'DADOS BASE PROPOSTA'!$I$42,IF(D443="EA",'DADOS BASE PROPOSTA'!$I$43,IF(D443="EC",'DADOS BASE PROPOSTA'!$I$45,IF(D443="ECA",'DADOS BASE PROPOSTA'!$I$44,0))))</f>
        <v>2087467.4094275283</v>
      </c>
      <c r="N443" s="114">
        <f>IF(OR(D443="E",D443="EA",D443="EC",D443="ECA",D443="ECR"),L443*'DADOS BASE PROPOSTA'!$I$47,0)</f>
        <v>774924.66193417821</v>
      </c>
      <c r="O443" s="114">
        <f t="shared" si="266"/>
        <v>2862392.0713617066</v>
      </c>
      <c r="R443" s="114"/>
      <c r="T443" s="104">
        <v>0</v>
      </c>
      <c r="U443" s="104"/>
      <c r="V443" s="104">
        <f t="shared" si="268"/>
        <v>0</v>
      </c>
      <c r="W443" s="109">
        <f t="shared" si="269"/>
        <v>0</v>
      </c>
      <c r="X443" s="114">
        <f>'DADOS BASE PROPOSTA'!$I$78*W443</f>
        <v>0</v>
      </c>
      <c r="Y443" s="114"/>
      <c r="Z443" s="114">
        <f t="shared" si="267"/>
        <v>0</v>
      </c>
      <c r="AB443" s="119">
        <v>461</v>
      </c>
      <c r="AD443" s="42">
        <v>0.65600000000000003</v>
      </c>
      <c r="AE443" s="42">
        <f t="shared" si="270"/>
        <v>302.416</v>
      </c>
      <c r="AF443" s="123">
        <f t="shared" si="271"/>
        <v>-0.12455218651163003</v>
      </c>
      <c r="AH443" s="42">
        <f t="shared" si="272"/>
        <v>715.60815822697543</v>
      </c>
      <c r="AI443" s="114">
        <f t="shared" si="273"/>
        <v>329895.36094263569</v>
      </c>
      <c r="AK443" s="119">
        <v>0</v>
      </c>
      <c r="AL443" s="114">
        <f>IF($AK$11&gt;0,(AK443/$AK$11)*'DADOS BASE PROPOSTA'!$I$67,0)</f>
        <v>0</v>
      </c>
      <c r="AN443" s="114">
        <v>0</v>
      </c>
      <c r="AO443" s="114">
        <f>(AN443/$AN$11)*'DADOS BASE PROPOSTA'!$I$69</f>
        <v>0</v>
      </c>
      <c r="AQ443" s="114"/>
      <c r="AR443" s="114"/>
      <c r="AS443" s="114"/>
      <c r="AU443" s="114"/>
      <c r="AV443" s="114"/>
      <c r="AW443" s="114"/>
      <c r="AY443" s="114"/>
      <c r="AZ443" s="114"/>
      <c r="BA443" s="114"/>
      <c r="BB443" s="40"/>
    </row>
    <row r="444" spans="1:54" x14ac:dyDescent="0.25">
      <c r="A444" s="40"/>
      <c r="B444" s="2" t="s">
        <v>467</v>
      </c>
      <c r="C444" s="2" t="s">
        <v>474</v>
      </c>
      <c r="D444" s="41" t="s">
        <v>83</v>
      </c>
      <c r="F444" s="104">
        <v>0</v>
      </c>
      <c r="G444" s="109">
        <f t="shared" si="264"/>
        <v>0</v>
      </c>
      <c r="H444" s="114">
        <f>'DADOS BASE PROPOSTA'!$I$23*G444</f>
        <v>0</v>
      </c>
      <c r="I444" s="114">
        <f>IF(D444="P",IF(H444&lt;'DADOS BASE PROPOSTA'!$I$32,IF('DADOS BASE PROPOSTA'!$I$32-H444&gt;'DADOS BASE PROPOSTA'!$I$33,'DADOS BASE PROPOSTA'!$I$33,'DADOS BASE PROPOSTA'!$I$32-H444),0),0)</f>
        <v>0</v>
      </c>
      <c r="J444" s="114">
        <f t="shared" si="265"/>
        <v>0</v>
      </c>
      <c r="L444" s="104">
        <v>1415.309908683241</v>
      </c>
      <c r="M444" s="114">
        <f>IF(D444="E",'DADOS BASE PROPOSTA'!$I$42,IF(D444="EA",'DADOS BASE PROPOSTA'!$I$43,IF(D444="EC",'DADOS BASE PROPOSTA'!$I$45,IF(D444="ECA",'DADOS BASE PROPOSTA'!$I$44,0))))</f>
        <v>2087467.4094275283</v>
      </c>
      <c r="N444" s="114">
        <f>IF(OR(D444="E",D444="EA",D444="EC",D444="ECA",D444="ECR"),L444*'DADOS BASE PROPOSTA'!$I$47,0)</f>
        <v>982544.80557947943</v>
      </c>
      <c r="O444" s="114">
        <f t="shared" si="266"/>
        <v>3070012.2150070076</v>
      </c>
      <c r="R444" s="114"/>
      <c r="T444" s="104">
        <v>0</v>
      </c>
      <c r="U444" s="104"/>
      <c r="V444" s="104">
        <f t="shared" si="268"/>
        <v>0</v>
      </c>
      <c r="W444" s="109">
        <f t="shared" si="269"/>
        <v>0</v>
      </c>
      <c r="X444" s="114">
        <f>'DADOS BASE PROPOSTA'!$I$78*W444</f>
        <v>0</v>
      </c>
      <c r="Y444" s="114"/>
      <c r="Z444" s="114">
        <f t="shared" si="267"/>
        <v>0</v>
      </c>
      <c r="AB444" s="119">
        <v>561.5</v>
      </c>
      <c r="AD444" s="42">
        <v>0.497</v>
      </c>
      <c r="AE444" s="42">
        <f t="shared" si="270"/>
        <v>279.06549999999999</v>
      </c>
      <c r="AF444" s="123">
        <f t="shared" si="271"/>
        <v>-0.40280218651163008</v>
      </c>
      <c r="AH444" s="42">
        <f t="shared" si="272"/>
        <v>892.67239091885381</v>
      </c>
      <c r="AI444" s="114">
        <f t="shared" si="273"/>
        <v>501235.54750093643</v>
      </c>
      <c r="AK444" s="119">
        <v>0</v>
      </c>
      <c r="AL444" s="114">
        <f>IF($AK$11&gt;0,(AK444/$AK$11)*'DADOS BASE PROPOSTA'!$I$67,0)</f>
        <v>0</v>
      </c>
      <c r="AN444" s="114">
        <v>0</v>
      </c>
      <c r="AO444" s="114">
        <f>(AN444/$AN$11)*'DADOS BASE PROPOSTA'!$I$69</f>
        <v>0</v>
      </c>
      <c r="AQ444" s="114"/>
      <c r="AR444" s="114"/>
      <c r="AS444" s="114"/>
      <c r="AU444" s="114"/>
      <c r="AV444" s="114"/>
      <c r="AW444" s="114"/>
      <c r="AY444" s="114"/>
      <c r="AZ444" s="114"/>
      <c r="BA444" s="114"/>
      <c r="BB444" s="40"/>
    </row>
    <row r="445" spans="1:54" x14ac:dyDescent="0.25">
      <c r="A445" s="40"/>
      <c r="B445" s="2" t="s">
        <v>467</v>
      </c>
      <c r="C445" s="2" t="s">
        <v>475</v>
      </c>
      <c r="D445" s="41" t="s">
        <v>79</v>
      </c>
      <c r="F445" s="104">
        <v>2131.6223110551259</v>
      </c>
      <c r="G445" s="109">
        <f t="shared" si="264"/>
        <v>1.7250660897326201E-3</v>
      </c>
      <c r="H445" s="114">
        <f>'DADOS BASE PROPOSTA'!$I$23*G445</f>
        <v>4196433.7510677278</v>
      </c>
      <c r="I445" s="114">
        <f>IF(D445="P",IF(H445&lt;'DADOS BASE PROPOSTA'!$I$32,IF('DADOS BASE PROPOSTA'!$I$32-H445&gt;'DADOS BASE PROPOSTA'!$I$33,'DADOS BASE PROPOSTA'!$I$33,'DADOS BASE PROPOSTA'!$I$32-H445),0),0)</f>
        <v>0</v>
      </c>
      <c r="J445" s="114">
        <f t="shared" si="265"/>
        <v>4196433.7510677278</v>
      </c>
      <c r="L445" s="104">
        <v>0</v>
      </c>
      <c r="M445" s="114">
        <f>IF(D445="E",'DADOS BASE PROPOSTA'!$I$42,IF(D445="EA",'DADOS BASE PROPOSTA'!$I$43,IF(D445="EC",'DADOS BASE PROPOSTA'!$I$45,IF(D445="ECA",'DADOS BASE PROPOSTA'!$I$44,0))))</f>
        <v>0</v>
      </c>
      <c r="N445" s="114">
        <f>IF(OR(D445="E",D445="EA",D445="EC",D445="ECA",D445="ECR"),L445*'DADOS BASE PROPOSTA'!$I$47,0)</f>
        <v>0</v>
      </c>
      <c r="O445" s="114">
        <f t="shared" si="266"/>
        <v>0</v>
      </c>
      <c r="R445" s="114"/>
      <c r="T445" s="104">
        <v>197.77371043844909</v>
      </c>
      <c r="U445" s="104"/>
      <c r="V445" s="104">
        <f t="shared" si="268"/>
        <v>197.77371043844909</v>
      </c>
      <c r="W445" s="109">
        <f t="shared" si="269"/>
        <v>1.1583104723010842E-3</v>
      </c>
      <c r="X445" s="114">
        <f>'DADOS BASE PROPOSTA'!$I$78*W445</f>
        <v>94365.587757538</v>
      </c>
      <c r="Y445" s="114"/>
      <c r="Z445" s="114">
        <f t="shared" si="267"/>
        <v>94365.587757538</v>
      </c>
      <c r="AB445" s="119">
        <v>1283</v>
      </c>
      <c r="AD445" s="42">
        <v>0.64200000000000002</v>
      </c>
      <c r="AE445" s="42">
        <f t="shared" si="270"/>
        <v>823.68600000000004</v>
      </c>
      <c r="AF445" s="123">
        <f t="shared" si="271"/>
        <v>-0.14905218651163005</v>
      </c>
      <c r="AH445" s="42">
        <f t="shared" si="272"/>
        <v>731.19871959607167</v>
      </c>
      <c r="AI445" s="114">
        <f t="shared" si="273"/>
        <v>938127.95724175998</v>
      </c>
      <c r="AK445" s="119">
        <v>0</v>
      </c>
      <c r="AL445" s="114">
        <f>IF($AK$11&gt;0,(AK445/$AK$11)*'DADOS BASE PROPOSTA'!$I$67,0)</f>
        <v>0</v>
      </c>
      <c r="AN445" s="114">
        <v>159.25</v>
      </c>
      <c r="AO445" s="114">
        <f>(AN445/$AN$11)*'DADOS BASE PROPOSTA'!$I$69</f>
        <v>94731.838749045346</v>
      </c>
      <c r="AQ445" s="114"/>
      <c r="AR445" s="114"/>
      <c r="AS445" s="114"/>
      <c r="AU445" s="114"/>
      <c r="AV445" s="114"/>
      <c r="AW445" s="114"/>
      <c r="AY445" s="114"/>
      <c r="AZ445" s="114"/>
      <c r="BA445" s="114"/>
      <c r="BB445" s="40"/>
    </row>
    <row r="446" spans="1:54" x14ac:dyDescent="0.25">
      <c r="A446" s="40"/>
      <c r="B446" s="2" t="s">
        <v>467</v>
      </c>
      <c r="C446" s="2" t="s">
        <v>476</v>
      </c>
      <c r="D446" s="41" t="s">
        <v>79</v>
      </c>
      <c r="F446" s="104">
        <v>2709.595938106801</v>
      </c>
      <c r="G446" s="109">
        <f t="shared" si="264"/>
        <v>2.1928050037117522E-3</v>
      </c>
      <c r="H446" s="114">
        <f>'DADOS BASE PROPOSTA'!$I$23*G446</f>
        <v>5334265.7315305909</v>
      </c>
      <c r="I446" s="114">
        <f>IF(D446="P",IF(H446&lt;'DADOS BASE PROPOSTA'!$I$32,IF('DADOS BASE PROPOSTA'!$I$32-H446&gt;'DADOS BASE PROPOSTA'!$I$33,'DADOS BASE PROPOSTA'!$I$33,'DADOS BASE PROPOSTA'!$I$32-H446),0),0)</f>
        <v>0</v>
      </c>
      <c r="J446" s="114">
        <f t="shared" si="265"/>
        <v>5334265.7315305909</v>
      </c>
      <c r="L446" s="104">
        <v>0</v>
      </c>
      <c r="M446" s="114">
        <f>IF(D446="E",'DADOS BASE PROPOSTA'!$I$42,IF(D446="EA",'DADOS BASE PROPOSTA'!$I$43,IF(D446="EC",'DADOS BASE PROPOSTA'!$I$45,IF(D446="ECA",'DADOS BASE PROPOSTA'!$I$44,0))))</f>
        <v>0</v>
      </c>
      <c r="N446" s="114">
        <f>IF(OR(D446="E",D446="EA",D446="EC",D446="ECA",D446="ECR"),L446*'DADOS BASE PROPOSTA'!$I$47,0)</f>
        <v>0</v>
      </c>
      <c r="O446" s="114">
        <f t="shared" si="266"/>
        <v>0</v>
      </c>
      <c r="R446" s="114"/>
      <c r="T446" s="104">
        <v>193.79485157600689</v>
      </c>
      <c r="U446" s="104"/>
      <c r="V446" s="104">
        <f t="shared" si="268"/>
        <v>193.79485157600689</v>
      </c>
      <c r="W446" s="109">
        <f t="shared" si="269"/>
        <v>1.1350073048681756E-3</v>
      </c>
      <c r="X446" s="114">
        <f>'DADOS BASE PROPOSTA'!$I$78*W446</f>
        <v>92467.118267704078</v>
      </c>
      <c r="Y446" s="114"/>
      <c r="Z446" s="114">
        <f t="shared" si="267"/>
        <v>92467.118267704078</v>
      </c>
      <c r="AB446" s="119">
        <v>1305</v>
      </c>
      <c r="AD446" s="42">
        <v>0.7</v>
      </c>
      <c r="AE446" s="42">
        <f t="shared" si="270"/>
        <v>913.49999999999989</v>
      </c>
      <c r="AF446" s="123">
        <f t="shared" si="271"/>
        <v>-4.7552186511630151E-2</v>
      </c>
      <c r="AH446" s="42">
        <f t="shared" si="272"/>
        <v>666.60925106695879</v>
      </c>
      <c r="AI446" s="114">
        <f t="shared" si="273"/>
        <v>869925.07264238119</v>
      </c>
      <c r="AK446" s="119">
        <v>0</v>
      </c>
      <c r="AL446" s="114">
        <f>IF($AK$11&gt;0,(AK446/$AK$11)*'DADOS BASE PROPOSTA'!$I$67,0)</f>
        <v>0</v>
      </c>
      <c r="AN446" s="114">
        <v>111.5</v>
      </c>
      <c r="AO446" s="114">
        <f>(AN446/$AN$11)*'DADOS BASE PROPOSTA'!$I$69</f>
        <v>66327.158684574912</v>
      </c>
      <c r="AQ446" s="114"/>
      <c r="AR446" s="114"/>
      <c r="AS446" s="114"/>
      <c r="AU446" s="114"/>
      <c r="AV446" s="114"/>
      <c r="AW446" s="114"/>
      <c r="AY446" s="114"/>
      <c r="AZ446" s="114"/>
      <c r="BA446" s="114"/>
      <c r="BB446" s="40"/>
    </row>
    <row r="447" spans="1:54" x14ac:dyDescent="0.25">
      <c r="A447" s="40"/>
      <c r="B447" s="2" t="s">
        <v>467</v>
      </c>
      <c r="C447" s="2" t="s">
        <v>477</v>
      </c>
      <c r="D447" s="41" t="s">
        <v>83</v>
      </c>
      <c r="F447" s="104">
        <v>0</v>
      </c>
      <c r="G447" s="109">
        <f t="shared" si="264"/>
        <v>0</v>
      </c>
      <c r="H447" s="114">
        <f>'DADOS BASE PROPOSTA'!$I$23*G447</f>
        <v>0</v>
      </c>
      <c r="I447" s="114">
        <f>IF(D447="P",IF(H447&lt;'DADOS BASE PROPOSTA'!$I$32,IF('DADOS BASE PROPOSTA'!$I$32-H447&gt;'DADOS BASE PROPOSTA'!$I$33,'DADOS BASE PROPOSTA'!$I$33,'DADOS BASE PROPOSTA'!$I$32-H447),0),0)</f>
        <v>0</v>
      </c>
      <c r="J447" s="114">
        <f t="shared" si="265"/>
        <v>0</v>
      </c>
      <c r="L447" s="104">
        <v>1097.063201173517</v>
      </c>
      <c r="M447" s="114">
        <f>IF(D447="E",'DADOS BASE PROPOSTA'!$I$42,IF(D447="EA",'DADOS BASE PROPOSTA'!$I$43,IF(D447="EC",'DADOS BASE PROPOSTA'!$I$45,IF(D447="ECA",'DADOS BASE PROPOSTA'!$I$44,0))))</f>
        <v>2087467.4094275283</v>
      </c>
      <c r="N447" s="114">
        <f>IF(OR(D447="E",D447="EA",D447="EC",D447="ECA",D447="ECR"),L447*'DADOS BASE PROPOSTA'!$I$47,0)</f>
        <v>761609.69628785469</v>
      </c>
      <c r="O447" s="114">
        <f t="shared" si="266"/>
        <v>2849077.1057153828</v>
      </c>
      <c r="R447" s="114"/>
      <c r="T447" s="104">
        <v>82.338580936783998</v>
      </c>
      <c r="U447" s="104"/>
      <c r="V447" s="104">
        <f t="shared" si="268"/>
        <v>82.338580936783998</v>
      </c>
      <c r="W447" s="109">
        <f t="shared" si="269"/>
        <v>4.822361898457146E-4</v>
      </c>
      <c r="X447" s="114">
        <f>'DADOS BASE PROPOSTA'!$I$78*W447</f>
        <v>39286.96371219361</v>
      </c>
      <c r="Y447" s="114"/>
      <c r="Z447" s="114">
        <f t="shared" si="267"/>
        <v>39286.96371219361</v>
      </c>
      <c r="AB447" s="119">
        <v>606</v>
      </c>
      <c r="AD447" s="42">
        <v>0.63400000000000001</v>
      </c>
      <c r="AE447" s="42">
        <f t="shared" si="270"/>
        <v>384.20400000000001</v>
      </c>
      <c r="AF447" s="123">
        <f t="shared" si="271"/>
        <v>-0.16305218651163006</v>
      </c>
      <c r="AH447" s="42">
        <f t="shared" si="272"/>
        <v>740.10761180698375</v>
      </c>
      <c r="AI447" s="114">
        <f t="shared" si="273"/>
        <v>448505.21275503217</v>
      </c>
      <c r="AK447" s="119">
        <v>0</v>
      </c>
      <c r="AL447" s="114">
        <f>IF($AK$11&gt;0,(AK447/$AK$11)*'DADOS BASE PROPOSTA'!$I$67,0)</f>
        <v>0</v>
      </c>
      <c r="AN447" s="114">
        <v>56.25</v>
      </c>
      <c r="AO447" s="114">
        <f>(AN447/$AN$11)*'DADOS BASE PROPOSTA'!$I$69</f>
        <v>33461.010547151025</v>
      </c>
      <c r="AQ447" s="114"/>
      <c r="AR447" s="114"/>
      <c r="AS447" s="114"/>
      <c r="AU447" s="114"/>
      <c r="AV447" s="114"/>
      <c r="AW447" s="114"/>
      <c r="AY447" s="114"/>
      <c r="AZ447" s="114"/>
      <c r="BA447" s="114"/>
      <c r="BB447" s="40"/>
    </row>
    <row r="448" spans="1:54" x14ac:dyDescent="0.25">
      <c r="A448" s="40"/>
      <c r="B448" s="2" t="s">
        <v>467</v>
      </c>
      <c r="C448" s="2" t="s">
        <v>478</v>
      </c>
      <c r="D448" s="41" t="s">
        <v>79</v>
      </c>
      <c r="F448" s="104">
        <v>2032.460284044801</v>
      </c>
      <c r="G448" s="109">
        <f t="shared" si="264"/>
        <v>1.6448168592298727E-3</v>
      </c>
      <c r="H448" s="114">
        <f>'DADOS BASE PROPOSTA'!$I$23*G448</f>
        <v>4001217.7060806397</v>
      </c>
      <c r="I448" s="114">
        <f>IF(D448="P",IF(H448&lt;'DADOS BASE PROPOSTA'!$I$32,IF('DADOS BASE PROPOSTA'!$I$32-H448&gt;'DADOS BASE PROPOSTA'!$I$33,'DADOS BASE PROPOSTA'!$I$33,'DADOS BASE PROPOSTA'!$I$32-H448),0),0)</f>
        <v>0</v>
      </c>
      <c r="J448" s="114">
        <f t="shared" si="265"/>
        <v>4001217.7060806397</v>
      </c>
      <c r="L448" s="104">
        <v>0</v>
      </c>
      <c r="M448" s="114">
        <f>IF(D448="E",'DADOS BASE PROPOSTA'!$I$42,IF(D448="EA",'DADOS BASE PROPOSTA'!$I$43,IF(D448="EC",'DADOS BASE PROPOSTA'!$I$45,IF(D448="ECA",'DADOS BASE PROPOSTA'!$I$44,0))))</f>
        <v>0</v>
      </c>
      <c r="N448" s="114">
        <f>IF(OR(D448="E",D448="EA",D448="EC",D448="ECA",D448="ECR"),L448*'DADOS BASE PROPOSTA'!$I$47,0)</f>
        <v>0</v>
      </c>
      <c r="O448" s="114">
        <f t="shared" si="266"/>
        <v>0</v>
      </c>
      <c r="R448" s="114"/>
      <c r="T448" s="104">
        <v>190.2975403729717</v>
      </c>
      <c r="U448" s="104"/>
      <c r="V448" s="104">
        <f t="shared" si="268"/>
        <v>190.2975403729717</v>
      </c>
      <c r="W448" s="109">
        <f t="shared" si="269"/>
        <v>1.1145244399697477E-3</v>
      </c>
      <c r="X448" s="114">
        <f>'DADOS BASE PROPOSTA'!$I$78*W448</f>
        <v>90798.414037431023</v>
      </c>
      <c r="Y448" s="114"/>
      <c r="Z448" s="114">
        <f t="shared" si="267"/>
        <v>90798.414037431023</v>
      </c>
      <c r="AB448" s="119">
        <v>1182</v>
      </c>
      <c r="AD448" s="42">
        <v>0.68700000000000006</v>
      </c>
      <c r="AE448" s="42">
        <f t="shared" si="270"/>
        <v>812.03400000000011</v>
      </c>
      <c r="AF448" s="123">
        <f t="shared" si="271"/>
        <v>-7.0302186511629977E-2</v>
      </c>
      <c r="AH448" s="42">
        <f t="shared" si="272"/>
        <v>681.08620090969089</v>
      </c>
      <c r="AI448" s="114">
        <f t="shared" si="273"/>
        <v>805043.88947525457</v>
      </c>
      <c r="AK448" s="119">
        <v>0</v>
      </c>
      <c r="AL448" s="114">
        <f>IF($AK$11&gt;0,(AK448/$AK$11)*'DADOS BASE PROPOSTA'!$I$67,0)</f>
        <v>0</v>
      </c>
      <c r="AN448" s="114">
        <v>125.375</v>
      </c>
      <c r="AO448" s="114">
        <f>(AN448/$AN$11)*'DADOS BASE PROPOSTA'!$I$69</f>
        <v>74580.874619538838</v>
      </c>
      <c r="AQ448" s="114"/>
      <c r="AR448" s="114"/>
      <c r="AS448" s="114"/>
      <c r="AU448" s="114"/>
      <c r="AV448" s="114"/>
      <c r="AW448" s="114"/>
      <c r="AY448" s="114"/>
      <c r="AZ448" s="114"/>
      <c r="BA448" s="114"/>
      <c r="BB448" s="40"/>
    </row>
    <row r="449" spans="1:54" x14ac:dyDescent="0.25">
      <c r="A449" s="40"/>
      <c r="B449" s="2" t="s">
        <v>467</v>
      </c>
      <c r="C449" s="2" t="s">
        <v>479</v>
      </c>
      <c r="D449" s="41" t="s">
        <v>79</v>
      </c>
      <c r="F449" s="104">
        <v>1948.393377154888</v>
      </c>
      <c r="G449" s="109">
        <f t="shared" si="264"/>
        <v>1.5767837139618844E-3</v>
      </c>
      <c r="H449" s="114">
        <f>'DADOS BASE PROPOSTA'!$I$23*G449</f>
        <v>3835718.7790000369</v>
      </c>
      <c r="I449" s="114">
        <f>IF(D449="P",IF(H449&lt;'DADOS BASE PROPOSTA'!$I$32,IF('DADOS BASE PROPOSTA'!$I$32-H449&gt;'DADOS BASE PROPOSTA'!$I$33,'DADOS BASE PROPOSTA'!$I$33,'DADOS BASE PROPOSTA'!$I$32-H449),0),0)</f>
        <v>0</v>
      </c>
      <c r="J449" s="114">
        <f t="shared" si="265"/>
        <v>3835718.7790000369</v>
      </c>
      <c r="L449" s="104">
        <v>0</v>
      </c>
      <c r="M449" s="114">
        <f>IF(D449="E",'DADOS BASE PROPOSTA'!$I$42,IF(D449="EA",'DADOS BASE PROPOSTA'!$I$43,IF(D449="EC",'DADOS BASE PROPOSTA'!$I$45,IF(D449="ECA",'DADOS BASE PROPOSTA'!$I$44,0))))</f>
        <v>0</v>
      </c>
      <c r="N449" s="114">
        <f>IF(OR(D449="E",D449="EA",D449="EC",D449="ECA",D449="ECR"),L449*'DADOS BASE PROPOSTA'!$I$47,0)</f>
        <v>0</v>
      </c>
      <c r="O449" s="114">
        <f t="shared" si="266"/>
        <v>0</v>
      </c>
      <c r="R449" s="114"/>
      <c r="T449" s="104">
        <v>162.69417632831349</v>
      </c>
      <c r="U449" s="104"/>
      <c r="V449" s="104">
        <f t="shared" si="268"/>
        <v>162.69417632831349</v>
      </c>
      <c r="W449" s="109">
        <f t="shared" si="269"/>
        <v>9.528585361810967E-4</v>
      </c>
      <c r="X449" s="114">
        <f>'DADOS BASE PROPOSTA'!$I$78*W449</f>
        <v>77627.767309992851</v>
      </c>
      <c r="Y449" s="114"/>
      <c r="Z449" s="114">
        <f t="shared" si="267"/>
        <v>77627.767309992851</v>
      </c>
      <c r="AB449" s="119">
        <v>874</v>
      </c>
      <c r="AD449" s="42">
        <v>0.6</v>
      </c>
      <c r="AE449" s="42">
        <f t="shared" si="270"/>
        <v>524.4</v>
      </c>
      <c r="AF449" s="123">
        <f t="shared" si="271"/>
        <v>-0.22255218651163011</v>
      </c>
      <c r="AH449" s="42">
        <f t="shared" si="272"/>
        <v>777.97040370336026</v>
      </c>
      <c r="AI449" s="114">
        <f t="shared" si="273"/>
        <v>679946.13283673686</v>
      </c>
      <c r="AK449" s="119">
        <v>0</v>
      </c>
      <c r="AL449" s="114">
        <f>IF($AK$11&gt;0,(AK449/$AK$11)*'DADOS BASE PROPOSTA'!$I$67,0)</f>
        <v>0</v>
      </c>
      <c r="AN449" s="114">
        <v>118.75</v>
      </c>
      <c r="AO449" s="114">
        <f>(AN449/$AN$11)*'DADOS BASE PROPOSTA'!$I$69</f>
        <v>70639.911155096604</v>
      </c>
      <c r="AQ449" s="114"/>
      <c r="AR449" s="114"/>
      <c r="AS449" s="114"/>
      <c r="AU449" s="114"/>
      <c r="AV449" s="114"/>
      <c r="AW449" s="114"/>
      <c r="AY449" s="114"/>
      <c r="AZ449" s="114"/>
      <c r="BA449" s="114"/>
      <c r="BB449" s="40"/>
    </row>
    <row r="450" spans="1:54" x14ac:dyDescent="0.25">
      <c r="A450" s="40"/>
      <c r="B450" s="2" t="s">
        <v>467</v>
      </c>
      <c r="C450" s="2" t="s">
        <v>480</v>
      </c>
      <c r="D450" s="41" t="s">
        <v>83</v>
      </c>
      <c r="F450" s="104">
        <v>0</v>
      </c>
      <c r="G450" s="109">
        <f t="shared" si="264"/>
        <v>0</v>
      </c>
      <c r="H450" s="114">
        <f>'DADOS BASE PROPOSTA'!$I$23*G450</f>
        <v>0</v>
      </c>
      <c r="I450" s="114">
        <f>IF(D450="P",IF(H450&lt;'DADOS BASE PROPOSTA'!$I$32,IF('DADOS BASE PROPOSTA'!$I$32-H450&gt;'DADOS BASE PROPOSTA'!$I$33,'DADOS BASE PROPOSTA'!$I$33,'DADOS BASE PROPOSTA'!$I$32-H450),0),0)</f>
        <v>0</v>
      </c>
      <c r="J450" s="114">
        <f t="shared" si="265"/>
        <v>0</v>
      </c>
      <c r="L450" s="104">
        <v>811.21779160928099</v>
      </c>
      <c r="M450" s="114">
        <f>IF(D450="E",'DADOS BASE PROPOSTA'!$I$42,IF(D450="EA",'DADOS BASE PROPOSTA'!$I$43,IF(D450="EC",'DADOS BASE PROPOSTA'!$I$45,IF(D450="ECA",'DADOS BASE PROPOSTA'!$I$44,0))))</f>
        <v>2087467.4094275283</v>
      </c>
      <c r="N450" s="114">
        <f>IF(OR(D450="E",D450="EA",D450="EC",D450="ECA",D450="ECR"),L450*'DADOS BASE PROPOSTA'!$I$47,0)</f>
        <v>563168.40746272507</v>
      </c>
      <c r="O450" s="114">
        <f t="shared" si="266"/>
        <v>2650635.8168902532</v>
      </c>
      <c r="R450" s="114"/>
      <c r="T450" s="104">
        <v>91.533734159620835</v>
      </c>
      <c r="U450" s="104"/>
      <c r="V450" s="104">
        <f t="shared" si="268"/>
        <v>91.533734159620835</v>
      </c>
      <c r="W450" s="109">
        <f t="shared" si="269"/>
        <v>5.3608987064491121E-4</v>
      </c>
      <c r="X450" s="114">
        <f>'DADOS BASE PROPOSTA'!$I$78*W450</f>
        <v>43674.331661502853</v>
      </c>
      <c r="Y450" s="114"/>
      <c r="Z450" s="114">
        <f t="shared" si="267"/>
        <v>43674.331661502853</v>
      </c>
      <c r="AB450" s="119">
        <v>501</v>
      </c>
      <c r="AD450" s="42">
        <v>0.57099999999999995</v>
      </c>
      <c r="AE450" s="42">
        <f t="shared" si="270"/>
        <v>286.07099999999997</v>
      </c>
      <c r="AF450" s="123">
        <f t="shared" si="271"/>
        <v>-0.27330218651163019</v>
      </c>
      <c r="AH450" s="42">
        <f t="shared" si="272"/>
        <v>810.26513796791676</v>
      </c>
      <c r="AI450" s="114">
        <f t="shared" si="273"/>
        <v>405942.83412192628</v>
      </c>
      <c r="AK450" s="119">
        <v>0</v>
      </c>
      <c r="AL450" s="114">
        <f>IF($AK$11&gt;0,(AK450/$AK$11)*'DADOS BASE PROPOSTA'!$I$67,0)</f>
        <v>0</v>
      </c>
      <c r="AN450" s="114">
        <v>87.75</v>
      </c>
      <c r="AO450" s="114">
        <f>(AN450/$AN$11)*'DADOS BASE PROPOSTA'!$I$69</f>
        <v>52199.176453555599</v>
      </c>
      <c r="AQ450" s="114"/>
      <c r="AR450" s="114"/>
      <c r="AS450" s="114"/>
      <c r="AU450" s="114"/>
      <c r="AV450" s="114"/>
      <c r="AW450" s="114"/>
      <c r="AY450" s="114"/>
      <c r="AZ450" s="114"/>
      <c r="BA450" s="114"/>
      <c r="BB450" s="40"/>
    </row>
    <row r="451" spans="1:54" x14ac:dyDescent="0.25">
      <c r="A451" s="40"/>
      <c r="B451" s="2" t="s">
        <v>467</v>
      </c>
      <c r="C451" s="2" t="s">
        <v>481</v>
      </c>
      <c r="D451" s="41" t="s">
        <v>79</v>
      </c>
      <c r="F451" s="104">
        <v>2201.0596056902791</v>
      </c>
      <c r="G451" s="109">
        <f t="shared" si="264"/>
        <v>1.7812598730856306E-3</v>
      </c>
      <c r="H451" s="114">
        <f>'DADOS BASE PROPOSTA'!$I$23*G451</f>
        <v>4333131.9856839506</v>
      </c>
      <c r="I451" s="114">
        <f>IF(D451="P",IF(H451&lt;'DADOS BASE PROPOSTA'!$I$32,IF('DADOS BASE PROPOSTA'!$I$32-H451&gt;'DADOS BASE PROPOSTA'!$I$33,'DADOS BASE PROPOSTA'!$I$33,'DADOS BASE PROPOSTA'!$I$32-H451),0),0)</f>
        <v>0</v>
      </c>
      <c r="J451" s="114">
        <f t="shared" si="265"/>
        <v>4333131.9856839506</v>
      </c>
      <c r="L451" s="104">
        <v>0</v>
      </c>
      <c r="M451" s="114">
        <f>IF(D451="E",'DADOS BASE PROPOSTA'!$I$42,IF(D451="EA",'DADOS BASE PROPOSTA'!$I$43,IF(D451="EC",'DADOS BASE PROPOSTA'!$I$45,IF(D451="ECA",'DADOS BASE PROPOSTA'!$I$44,0))))</f>
        <v>0</v>
      </c>
      <c r="N451" s="114">
        <f>IF(OR(D451="E",D451="EA",D451="EC",D451="ECA",D451="ECR"),L451*'DADOS BASE PROPOSTA'!$I$47,0)</f>
        <v>0</v>
      </c>
      <c r="O451" s="114">
        <f t="shared" si="266"/>
        <v>0</v>
      </c>
      <c r="R451" s="114"/>
      <c r="T451" s="104">
        <v>377.29711139017212</v>
      </c>
      <c r="U451" s="104"/>
      <c r="V451" s="104">
        <f t="shared" si="268"/>
        <v>377.29711139017212</v>
      </c>
      <c r="W451" s="109">
        <f t="shared" si="269"/>
        <v>2.2097335096931208E-3</v>
      </c>
      <c r="X451" s="114">
        <f>'DADOS BASE PROPOSTA'!$I$78*W451</f>
        <v>180023.23765187932</v>
      </c>
      <c r="Y451" s="114"/>
      <c r="Z451" s="114">
        <f t="shared" si="267"/>
        <v>180023.23765187932</v>
      </c>
      <c r="AB451" s="119">
        <v>1163</v>
      </c>
      <c r="AD451" s="42">
        <v>0.69799999999999995</v>
      </c>
      <c r="AE451" s="42">
        <f t="shared" si="270"/>
        <v>811.774</v>
      </c>
      <c r="AF451" s="123">
        <f t="shared" si="271"/>
        <v>-5.1052186511630154E-2</v>
      </c>
      <c r="AH451" s="42">
        <f t="shared" si="272"/>
        <v>668.83647411968684</v>
      </c>
      <c r="AI451" s="114">
        <f t="shared" si="273"/>
        <v>777856.81940119574</v>
      </c>
      <c r="AK451" s="119">
        <v>0</v>
      </c>
      <c r="AL451" s="114">
        <f>IF($AK$11&gt;0,(AK451/$AK$11)*'DADOS BASE PROPOSTA'!$I$67,0)</f>
        <v>0</v>
      </c>
      <c r="AN451" s="114">
        <v>268.25</v>
      </c>
      <c r="AO451" s="114">
        <f>(AN451/$AN$11)*'DADOS BASE PROPOSTA'!$I$69</f>
        <v>159571.84140930243</v>
      </c>
      <c r="AQ451" s="114"/>
      <c r="AR451" s="114"/>
      <c r="AS451" s="114"/>
      <c r="AU451" s="114"/>
      <c r="AV451" s="114"/>
      <c r="AW451" s="114"/>
      <c r="AY451" s="114"/>
      <c r="AZ451" s="114"/>
      <c r="BA451" s="114"/>
      <c r="BB451" s="40"/>
    </row>
    <row r="452" spans="1:54" x14ac:dyDescent="0.25">
      <c r="A452" s="40"/>
      <c r="B452" s="2" t="s">
        <v>467</v>
      </c>
      <c r="C452" s="2" t="s">
        <v>482</v>
      </c>
      <c r="D452" s="41" t="s">
        <v>79</v>
      </c>
      <c r="F452" s="104">
        <v>1897.719805223117</v>
      </c>
      <c r="G452" s="109">
        <f t="shared" si="264"/>
        <v>1.5357749197999133E-3</v>
      </c>
      <c r="H452" s="114">
        <f>'DADOS BASE PROPOSTA'!$I$23*G452</f>
        <v>3735959.8834213992</v>
      </c>
      <c r="I452" s="114">
        <f>IF(D452="P",IF(H452&lt;'DADOS BASE PROPOSTA'!$I$32,IF('DADOS BASE PROPOSTA'!$I$32-H452&gt;'DADOS BASE PROPOSTA'!$I$33,'DADOS BASE PROPOSTA'!$I$33,'DADOS BASE PROPOSTA'!$I$32-H452),0),0)</f>
        <v>0</v>
      </c>
      <c r="J452" s="114">
        <f t="shared" si="265"/>
        <v>3735959.8834213992</v>
      </c>
      <c r="L452" s="104">
        <v>0</v>
      </c>
      <c r="M452" s="114">
        <f>IF(D452="E",'DADOS BASE PROPOSTA'!$I$42,IF(D452="EA",'DADOS BASE PROPOSTA'!$I$43,IF(D452="EC",'DADOS BASE PROPOSTA'!$I$45,IF(D452="ECA",'DADOS BASE PROPOSTA'!$I$44,0))))</f>
        <v>0</v>
      </c>
      <c r="N452" s="114">
        <f>IF(OR(D452="E",D452="EA",D452="EC",D452="ECA",D452="ECR"),L452*'DADOS BASE PROPOSTA'!$I$47,0)</f>
        <v>0</v>
      </c>
      <c r="O452" s="114">
        <f t="shared" si="266"/>
        <v>0</v>
      </c>
      <c r="R452" s="114"/>
      <c r="T452" s="104">
        <v>262.7764238646534</v>
      </c>
      <c r="U452" s="104"/>
      <c r="V452" s="104">
        <f t="shared" si="268"/>
        <v>262.7764238646534</v>
      </c>
      <c r="W452" s="109">
        <f t="shared" si="269"/>
        <v>1.5390148820157994E-3</v>
      </c>
      <c r="X452" s="114">
        <f>'DADOS BASE PROPOSTA'!$I$78*W452</f>
        <v>125380.92970920555</v>
      </c>
      <c r="Y452" s="114"/>
      <c r="Z452" s="114">
        <f t="shared" si="267"/>
        <v>125380.92970920555</v>
      </c>
      <c r="AB452" s="119">
        <v>1196.5</v>
      </c>
      <c r="AD452" s="42">
        <v>0.63500000000000001</v>
      </c>
      <c r="AE452" s="42">
        <f t="shared" si="270"/>
        <v>759.77750000000003</v>
      </c>
      <c r="AF452" s="123">
        <f t="shared" si="271"/>
        <v>-0.16130218651163006</v>
      </c>
      <c r="AH452" s="42">
        <f t="shared" si="272"/>
        <v>738.99400028061973</v>
      </c>
      <c r="AI452" s="114">
        <f t="shared" si="273"/>
        <v>884206.32133576146</v>
      </c>
      <c r="AK452" s="119">
        <v>0</v>
      </c>
      <c r="AL452" s="114">
        <f>IF($AK$11&gt;0,(AK452/$AK$11)*'DADOS BASE PROPOSTA'!$I$67,0)</f>
        <v>0</v>
      </c>
      <c r="AN452" s="114">
        <v>234.75</v>
      </c>
      <c r="AO452" s="114">
        <f>(AN452/$AN$11)*'DADOS BASE PROPOSTA'!$I$69</f>
        <v>139643.9506834436</v>
      </c>
      <c r="AQ452" s="114"/>
      <c r="AR452" s="114"/>
      <c r="AS452" s="114"/>
      <c r="AU452" s="114"/>
      <c r="AV452" s="114"/>
      <c r="AW452" s="114"/>
      <c r="AY452" s="114"/>
      <c r="AZ452" s="114"/>
      <c r="BA452" s="114"/>
      <c r="BB452" s="40"/>
    </row>
    <row r="453" spans="1:54" x14ac:dyDescent="0.25">
      <c r="A453" s="40"/>
      <c r="B453" s="2" t="s">
        <v>467</v>
      </c>
      <c r="C453" s="2" t="s">
        <v>483</v>
      </c>
      <c r="D453" s="41" t="s">
        <v>83</v>
      </c>
      <c r="F453" s="104">
        <v>0</v>
      </c>
      <c r="G453" s="109">
        <f t="shared" si="264"/>
        <v>0</v>
      </c>
      <c r="H453" s="114">
        <f>'DADOS BASE PROPOSTA'!$I$23*G453</f>
        <v>0</v>
      </c>
      <c r="I453" s="114">
        <f>IF(D453="P",IF(H453&lt;'DADOS BASE PROPOSTA'!$I$32,IF('DADOS BASE PROPOSTA'!$I$32-H453&gt;'DADOS BASE PROPOSTA'!$I$33,'DADOS BASE PROPOSTA'!$I$33,'DADOS BASE PROPOSTA'!$I$32-H453),0),0)</f>
        <v>0</v>
      </c>
      <c r="J453" s="114">
        <f t="shared" si="265"/>
        <v>0</v>
      </c>
      <c r="L453" s="104">
        <v>727.48890004005193</v>
      </c>
      <c r="M453" s="114">
        <f>IF(D453="E",'DADOS BASE PROPOSTA'!$I$42,IF(D453="EA",'DADOS BASE PROPOSTA'!$I$43,IF(D453="EC",'DADOS BASE PROPOSTA'!$I$45,IF(D453="ECA",'DADOS BASE PROPOSTA'!$I$44,0))))</f>
        <v>2087467.4094275283</v>
      </c>
      <c r="N453" s="114">
        <f>IF(OR(D453="E",D453="EA",D453="EC",D453="ECA",D453="ECR"),L453*'DADOS BASE PROPOSTA'!$I$47,0)</f>
        <v>505041.64173915825</v>
      </c>
      <c r="O453" s="114">
        <f t="shared" si="266"/>
        <v>2592509.0511666867</v>
      </c>
      <c r="R453" s="114"/>
      <c r="T453" s="104">
        <v>51.783304798354628</v>
      </c>
      <c r="U453" s="104"/>
      <c r="V453" s="104">
        <f t="shared" si="268"/>
        <v>51.783304798354628</v>
      </c>
      <c r="W453" s="109">
        <f t="shared" si="269"/>
        <v>3.0328168544403386E-4</v>
      </c>
      <c r="X453" s="114">
        <f>'DADOS BASE PROPOSTA'!$I$78*W453</f>
        <v>24707.844043029487</v>
      </c>
      <c r="Y453" s="114"/>
      <c r="Z453" s="114">
        <f t="shared" si="267"/>
        <v>24707.844043029487</v>
      </c>
      <c r="AB453" s="119">
        <v>293.5</v>
      </c>
      <c r="AD453" s="42">
        <v>0.64500000000000002</v>
      </c>
      <c r="AE453" s="42">
        <f t="shared" si="270"/>
        <v>189.3075</v>
      </c>
      <c r="AF453" s="123">
        <f t="shared" si="271"/>
        <v>-0.14380218651163004</v>
      </c>
      <c r="AH453" s="42">
        <f t="shared" si="272"/>
        <v>727.85788501697959</v>
      </c>
      <c r="AI453" s="114">
        <f t="shared" si="273"/>
        <v>213626.28925248352</v>
      </c>
      <c r="AK453" s="119">
        <v>0</v>
      </c>
      <c r="AL453" s="114">
        <f>IF($AK$11&gt;0,(AK453/$AK$11)*'DADOS BASE PROPOSTA'!$I$67,0)</f>
        <v>0</v>
      </c>
      <c r="AN453" s="114">
        <v>44</v>
      </c>
      <c r="AO453" s="114">
        <f>(AN453/$AN$11)*'DADOS BASE PROPOSTA'!$I$69</f>
        <v>26173.94602799369</v>
      </c>
      <c r="AQ453" s="114"/>
      <c r="AR453" s="114"/>
      <c r="AS453" s="114"/>
      <c r="AU453" s="114"/>
      <c r="AV453" s="114"/>
      <c r="AW453" s="114"/>
      <c r="AY453" s="114"/>
      <c r="AZ453" s="114"/>
      <c r="BA453" s="114"/>
      <c r="BB453" s="40"/>
    </row>
    <row r="454" spans="1:54" x14ac:dyDescent="0.25">
      <c r="A454" s="40"/>
      <c r="B454" s="2" t="s">
        <v>467</v>
      </c>
      <c r="C454" s="2" t="s">
        <v>484</v>
      </c>
      <c r="D454" s="41" t="s">
        <v>79</v>
      </c>
      <c r="F454" s="104">
        <v>1092.38286370838</v>
      </c>
      <c r="G454" s="109">
        <f t="shared" si="264"/>
        <v>8.8403683214197852E-4</v>
      </c>
      <c r="H454" s="114">
        <f>'DADOS BASE PROPOSTA'!$I$23*G454</f>
        <v>2150527.4619145761</v>
      </c>
      <c r="I454" s="114">
        <f>IF(D454="P",IF(H454&lt;'DADOS BASE PROPOSTA'!$I$32,IF('DADOS BASE PROPOSTA'!$I$32-H454&gt;'DADOS BASE PROPOSTA'!$I$33,'DADOS BASE PROPOSTA'!$I$33,'DADOS BASE PROPOSTA'!$I$32-H454),0),0)</f>
        <v>1132007.0688888724</v>
      </c>
      <c r="J454" s="114">
        <f t="shared" si="265"/>
        <v>3282534.5308034485</v>
      </c>
      <c r="L454" s="104">
        <v>0</v>
      </c>
      <c r="M454" s="114">
        <f>IF(D454="E",'DADOS BASE PROPOSTA'!$I$42,IF(D454="EA",'DADOS BASE PROPOSTA'!$I$43,IF(D454="EC",'DADOS BASE PROPOSTA'!$I$45,IF(D454="ECA",'DADOS BASE PROPOSTA'!$I$44,0))))</f>
        <v>0</v>
      </c>
      <c r="N454" s="114">
        <f>IF(OR(D454="E",D454="EA",D454="EC",D454="ECA",D454="ECR"),L454*'DADOS BASE PROPOSTA'!$I$47,0)</f>
        <v>0</v>
      </c>
      <c r="O454" s="114">
        <f t="shared" si="266"/>
        <v>0</v>
      </c>
      <c r="R454" s="114"/>
      <c r="T454" s="104">
        <v>99.29597368394387</v>
      </c>
      <c r="U454" s="104"/>
      <c r="V454" s="104">
        <f t="shared" si="268"/>
        <v>99.29597368394387</v>
      </c>
      <c r="W454" s="109">
        <f t="shared" si="269"/>
        <v>5.8155133925770215E-4</v>
      </c>
      <c r="X454" s="114">
        <f>'DADOS BASE PROPOSTA'!$I$78*W454</f>
        <v>47378.000331133742</v>
      </c>
      <c r="Y454" s="114"/>
      <c r="Z454" s="114">
        <f t="shared" si="267"/>
        <v>47378.000331133742</v>
      </c>
      <c r="AB454" s="119">
        <v>852</v>
      </c>
      <c r="AD454" s="42">
        <v>0.66100000000000003</v>
      </c>
      <c r="AE454" s="42">
        <f t="shared" si="270"/>
        <v>563.17200000000003</v>
      </c>
      <c r="AF454" s="123">
        <f t="shared" si="271"/>
        <v>-0.11580218651163002</v>
      </c>
      <c r="AH454" s="42">
        <f t="shared" si="272"/>
        <v>710.04010059515531</v>
      </c>
      <c r="AI454" s="114">
        <f t="shared" si="273"/>
        <v>604954.16570707236</v>
      </c>
      <c r="AK454" s="119">
        <v>0</v>
      </c>
      <c r="AL454" s="114">
        <f>IF($AK$11&gt;0,(AK454/$AK$11)*'DADOS BASE PROPOSTA'!$I$67,0)</f>
        <v>0</v>
      </c>
      <c r="AN454" s="114">
        <v>78.875</v>
      </c>
      <c r="AO454" s="114">
        <f>(AN454/$AN$11)*'DADOS BASE PROPOSTA'!$I$69</f>
        <v>46919.77256722733</v>
      </c>
      <c r="AQ454" s="114"/>
      <c r="AR454" s="114"/>
      <c r="AS454" s="114"/>
      <c r="AU454" s="114"/>
      <c r="AV454" s="114"/>
      <c r="AW454" s="114"/>
      <c r="AY454" s="114"/>
      <c r="AZ454" s="114"/>
      <c r="BA454" s="114"/>
      <c r="BB454" s="40"/>
    </row>
    <row r="455" spans="1:54" x14ac:dyDescent="0.25">
      <c r="A455" s="40"/>
      <c r="B455" s="2" t="s">
        <v>467</v>
      </c>
      <c r="C455" s="2" t="s">
        <v>485</v>
      </c>
      <c r="D455" s="41" t="s">
        <v>79</v>
      </c>
      <c r="F455" s="104">
        <v>8232.0366497256746</v>
      </c>
      <c r="G455" s="109">
        <f t="shared" si="264"/>
        <v>6.6619715886012979E-3</v>
      </c>
      <c r="H455" s="114">
        <f>'DADOS BASE PROPOSTA'!$I$23*G455</f>
        <v>16206058.764620401</v>
      </c>
      <c r="I455" s="114">
        <f>IF(D455="P",IF(H455&lt;'DADOS BASE PROPOSTA'!$I$32,IF('DADOS BASE PROPOSTA'!$I$32-H455&gt;'DADOS BASE PROPOSTA'!$I$33,'DADOS BASE PROPOSTA'!$I$33,'DADOS BASE PROPOSTA'!$I$32-H455),0),0)</f>
        <v>0</v>
      </c>
      <c r="J455" s="114">
        <f t="shared" si="265"/>
        <v>16206058.764620401</v>
      </c>
      <c r="L455" s="104">
        <v>0</v>
      </c>
      <c r="M455" s="114">
        <f>IF(D455="E",'DADOS BASE PROPOSTA'!$I$42,IF(D455="EA",'DADOS BASE PROPOSTA'!$I$43,IF(D455="EC",'DADOS BASE PROPOSTA'!$I$45,IF(D455="ECA",'DADOS BASE PROPOSTA'!$I$44,0))))</f>
        <v>0</v>
      </c>
      <c r="N455" s="114">
        <f>IF(OR(D455="E",D455="EA",D455="EC",D455="ECA",D455="ECR"),L455*'DADOS BASE PROPOSTA'!$I$47,0)</f>
        <v>0</v>
      </c>
      <c r="O455" s="114">
        <f t="shared" si="266"/>
        <v>0</v>
      </c>
      <c r="R455" s="114"/>
      <c r="T455" s="104">
        <v>313.289007947703</v>
      </c>
      <c r="U455" s="104"/>
      <c r="V455" s="104">
        <f t="shared" si="268"/>
        <v>313.289007947703</v>
      </c>
      <c r="W455" s="109">
        <f t="shared" si="269"/>
        <v>1.8348542784485957E-3</v>
      </c>
      <c r="X455" s="114">
        <f>'DADOS BASE PROPOSTA'!$I$78*W455</f>
        <v>149482.46310098821</v>
      </c>
      <c r="Y455" s="114"/>
      <c r="Z455" s="114">
        <f t="shared" si="267"/>
        <v>149482.46310098821</v>
      </c>
      <c r="AB455" s="119">
        <v>6672</v>
      </c>
      <c r="AD455" s="42">
        <v>0.751</v>
      </c>
      <c r="AE455" s="42">
        <f t="shared" si="270"/>
        <v>5010.6719999999996</v>
      </c>
      <c r="AF455" s="123">
        <f t="shared" si="271"/>
        <v>4.1697813488369928E-2</v>
      </c>
      <c r="AH455" s="42">
        <f t="shared" si="272"/>
        <v>609.81506322239397</v>
      </c>
      <c r="AI455" s="114">
        <f t="shared" si="273"/>
        <v>4068686.1018198128</v>
      </c>
      <c r="AK455" s="119">
        <v>0</v>
      </c>
      <c r="AL455" s="114">
        <f>IF($AK$11&gt;0,(AK455/$AK$11)*'DADOS BASE PROPOSTA'!$I$67,0)</f>
        <v>0</v>
      </c>
      <c r="AN455" s="114">
        <v>237.75</v>
      </c>
      <c r="AO455" s="114">
        <f>(AN455/$AN$11)*'DADOS BASE PROPOSTA'!$I$69</f>
        <v>141428.537912625</v>
      </c>
      <c r="AQ455" s="114"/>
      <c r="AR455" s="114"/>
      <c r="AS455" s="114"/>
      <c r="AU455" s="114"/>
      <c r="AV455" s="114"/>
      <c r="AW455" s="114"/>
      <c r="AY455" s="114"/>
      <c r="AZ455" s="114"/>
      <c r="BA455" s="114"/>
      <c r="BB455" s="40"/>
    </row>
    <row r="456" spans="1:54" x14ac:dyDescent="0.25">
      <c r="A456" s="40"/>
      <c r="B456" s="2" t="s">
        <v>467</v>
      </c>
      <c r="C456" s="2" t="s">
        <v>486</v>
      </c>
      <c r="D456" s="41" t="s">
        <v>79</v>
      </c>
      <c r="F456" s="104">
        <v>3798.1849222309779</v>
      </c>
      <c r="G456" s="109">
        <f t="shared" si="264"/>
        <v>3.0737715485024985E-3</v>
      </c>
      <c r="H456" s="114">
        <f>'DADOS BASE PROPOSTA'!$I$23*G456</f>
        <v>7477324.3448353233</v>
      </c>
      <c r="I456" s="114">
        <f>IF(D456="P",IF(H456&lt;'DADOS BASE PROPOSTA'!$I$32,IF('DADOS BASE PROPOSTA'!$I$32-H456&gt;'DADOS BASE PROPOSTA'!$I$33,'DADOS BASE PROPOSTA'!$I$33,'DADOS BASE PROPOSTA'!$I$32-H456),0),0)</f>
        <v>0</v>
      </c>
      <c r="J456" s="114">
        <f t="shared" si="265"/>
        <v>7477324.3448353233</v>
      </c>
      <c r="L456" s="104">
        <v>0</v>
      </c>
      <c r="M456" s="114">
        <f>IF(D456="E",'DADOS BASE PROPOSTA'!$I$42,IF(D456="EA",'DADOS BASE PROPOSTA'!$I$43,IF(D456="EC",'DADOS BASE PROPOSTA'!$I$45,IF(D456="ECA",'DADOS BASE PROPOSTA'!$I$44,0))))</f>
        <v>0</v>
      </c>
      <c r="N456" s="114">
        <f>IF(OR(D456="E",D456="EA",D456="EC",D456="ECA",D456="ECR"),L456*'DADOS BASE PROPOSTA'!$I$47,0)</f>
        <v>0</v>
      </c>
      <c r="O456" s="114">
        <f t="shared" si="266"/>
        <v>0</v>
      </c>
      <c r="R456" s="114"/>
      <c r="T456" s="104">
        <v>315.73623798310189</v>
      </c>
      <c r="U456" s="104"/>
      <c r="V456" s="104">
        <f t="shared" si="268"/>
        <v>315.73623798310189</v>
      </c>
      <c r="W456" s="109">
        <f t="shared" si="269"/>
        <v>1.8491870842186249E-3</v>
      </c>
      <c r="X456" s="114">
        <f>'DADOS BASE PROPOSTA'!$I$78*W456</f>
        <v>150650.13245479844</v>
      </c>
      <c r="Y456" s="114"/>
      <c r="Z456" s="114">
        <f t="shared" si="267"/>
        <v>150650.13245479844</v>
      </c>
      <c r="AB456" s="119">
        <v>2172</v>
      </c>
      <c r="AD456" s="42">
        <v>0.751</v>
      </c>
      <c r="AE456" s="42">
        <f t="shared" si="270"/>
        <v>1631.172</v>
      </c>
      <c r="AF456" s="123">
        <f t="shared" si="271"/>
        <v>4.1697813488369928E-2</v>
      </c>
      <c r="AH456" s="42">
        <f t="shared" si="272"/>
        <v>609.81506322239397</v>
      </c>
      <c r="AI456" s="114">
        <f t="shared" si="273"/>
        <v>1324518.3173190397</v>
      </c>
      <c r="AK456" s="119">
        <v>0</v>
      </c>
      <c r="AL456" s="114">
        <f>IF($AK$11&gt;0,(AK456/$AK$11)*'DADOS BASE PROPOSTA'!$I$67,0)</f>
        <v>0</v>
      </c>
      <c r="AN456" s="114">
        <v>243.75</v>
      </c>
      <c r="AO456" s="114">
        <f>(AN456/$AN$11)*'DADOS BASE PROPOSTA'!$I$69</f>
        <v>144997.71237098778</v>
      </c>
      <c r="AQ456" s="114"/>
      <c r="AR456" s="114"/>
      <c r="AS456" s="114"/>
      <c r="AU456" s="114"/>
      <c r="AV456" s="114"/>
      <c r="AW456" s="114"/>
      <c r="AY456" s="114"/>
      <c r="AZ456" s="114"/>
      <c r="BA456" s="114"/>
      <c r="BB456" s="40"/>
    </row>
    <row r="457" spans="1:54" x14ac:dyDescent="0.25">
      <c r="A457" s="40"/>
      <c r="B457" s="2" t="s">
        <v>467</v>
      </c>
      <c r="C457" s="2" t="s">
        <v>487</v>
      </c>
      <c r="D457" s="41" t="s">
        <v>79</v>
      </c>
      <c r="F457" s="104">
        <v>2173.2145567241491</v>
      </c>
      <c r="G457" s="109">
        <f t="shared" si="264"/>
        <v>1.7587256044728019E-3</v>
      </c>
      <c r="H457" s="114">
        <f>'DADOS BASE PROPOSTA'!$I$23*G457</f>
        <v>4278314.6277141143</v>
      </c>
      <c r="I457" s="114">
        <f>IF(D457="P",IF(H457&lt;'DADOS BASE PROPOSTA'!$I$32,IF('DADOS BASE PROPOSTA'!$I$32-H457&gt;'DADOS BASE PROPOSTA'!$I$33,'DADOS BASE PROPOSTA'!$I$33,'DADOS BASE PROPOSTA'!$I$32-H457),0),0)</f>
        <v>0</v>
      </c>
      <c r="J457" s="114">
        <f t="shared" si="265"/>
        <v>4278314.6277141143</v>
      </c>
      <c r="L457" s="104">
        <v>0</v>
      </c>
      <c r="M457" s="114">
        <f>IF(D457="E",'DADOS BASE PROPOSTA'!$I$42,IF(D457="EA",'DADOS BASE PROPOSTA'!$I$43,IF(D457="EC",'DADOS BASE PROPOSTA'!$I$45,IF(D457="ECA",'DADOS BASE PROPOSTA'!$I$44,0))))</f>
        <v>0</v>
      </c>
      <c r="N457" s="114">
        <f>IF(OR(D457="E",D457="EA",D457="EC",D457="ECA",D457="ECR"),L457*'DADOS BASE PROPOSTA'!$I$47,0)</f>
        <v>0</v>
      </c>
      <c r="O457" s="114">
        <f t="shared" si="266"/>
        <v>0</v>
      </c>
      <c r="R457" s="114"/>
      <c r="T457" s="104">
        <v>249.9298754624435</v>
      </c>
      <c r="U457" s="104"/>
      <c r="V457" s="104">
        <f t="shared" si="268"/>
        <v>249.9298754624435</v>
      </c>
      <c r="W457" s="109">
        <f t="shared" si="269"/>
        <v>1.4637759055400382E-3</v>
      </c>
      <c r="X457" s="114">
        <f>'DADOS BASE PROPOSTA'!$I$78*W457</f>
        <v>119251.3380261518</v>
      </c>
      <c r="Y457" s="114"/>
      <c r="Z457" s="114">
        <f t="shared" si="267"/>
        <v>119251.3380261518</v>
      </c>
      <c r="AB457" s="119">
        <v>614</v>
      </c>
      <c r="AD457" s="42">
        <v>0.63100000000000001</v>
      </c>
      <c r="AE457" s="42">
        <f t="shared" si="270"/>
        <v>387.43400000000003</v>
      </c>
      <c r="AF457" s="123">
        <f t="shared" si="271"/>
        <v>-0.16830218651163006</v>
      </c>
      <c r="AH457" s="42">
        <f t="shared" si="272"/>
        <v>743.44844638607583</v>
      </c>
      <c r="AI457" s="114">
        <f t="shared" si="273"/>
        <v>456477.34608105058</v>
      </c>
      <c r="AK457" s="119">
        <v>29.5</v>
      </c>
      <c r="AL457" s="114">
        <f>IF($AK$11&gt;0,(AK457/$AK$11)*'DADOS BASE PROPOSTA'!$I$67,0)</f>
        <v>189691.46328009095</v>
      </c>
      <c r="AN457" s="114">
        <v>253</v>
      </c>
      <c r="AO457" s="114">
        <f>(AN457/$AN$11)*'DADOS BASE PROPOSTA'!$I$69</f>
        <v>150500.18966096372</v>
      </c>
      <c r="AQ457" s="114"/>
      <c r="AR457" s="114"/>
      <c r="AS457" s="114"/>
      <c r="AU457" s="114"/>
      <c r="AV457" s="114"/>
      <c r="AW457" s="114"/>
      <c r="AY457" s="114"/>
      <c r="AZ457" s="114"/>
      <c r="BA457" s="114"/>
      <c r="BB457" s="40"/>
    </row>
    <row r="458" spans="1:54" x14ac:dyDescent="0.25">
      <c r="A458" s="40"/>
      <c r="B458" s="2" t="s">
        <v>467</v>
      </c>
      <c r="C458" s="2" t="s">
        <v>488</v>
      </c>
      <c r="D458" s="41" t="s">
        <v>83</v>
      </c>
      <c r="F458" s="104">
        <v>0</v>
      </c>
      <c r="G458" s="109">
        <f t="shared" si="264"/>
        <v>0</v>
      </c>
      <c r="H458" s="114">
        <f>'DADOS BASE PROPOSTA'!$I$23*G458</f>
        <v>0</v>
      </c>
      <c r="I458" s="114">
        <f>IF(D458="P",IF(H458&lt;'DADOS BASE PROPOSTA'!$I$32,IF('DADOS BASE PROPOSTA'!$I$32-H458&gt;'DADOS BASE PROPOSTA'!$I$33,'DADOS BASE PROPOSTA'!$I$33,'DADOS BASE PROPOSTA'!$I$32-H458),0),0)</f>
        <v>0</v>
      </c>
      <c r="J458" s="114">
        <f t="shared" si="265"/>
        <v>0</v>
      </c>
      <c r="L458" s="104">
        <v>916.8775921170411</v>
      </c>
      <c r="M458" s="114">
        <f>IF(D458="E",'DADOS BASE PROPOSTA'!$I$42,IF(D458="EA",'DADOS BASE PROPOSTA'!$I$43,IF(D458="EC",'DADOS BASE PROPOSTA'!$I$45,IF(D458="ECA",'DADOS BASE PROPOSTA'!$I$44,0))))</f>
        <v>2087467.4094275283</v>
      </c>
      <c r="N458" s="114">
        <f>IF(OR(D458="E",D458="EA",D458="EC",D458="ECA",D458="ECR"),L458*'DADOS BASE PROPOSTA'!$I$47,0)</f>
        <v>636520.17834381096</v>
      </c>
      <c r="O458" s="114">
        <f t="shared" si="266"/>
        <v>2723987.5877713393</v>
      </c>
      <c r="R458" s="114"/>
      <c r="T458" s="104">
        <v>16.48023748265495</v>
      </c>
      <c r="U458" s="104"/>
      <c r="V458" s="104">
        <f t="shared" si="268"/>
        <v>16.48023748265495</v>
      </c>
      <c r="W458" s="109">
        <f t="shared" si="269"/>
        <v>9.6520572020663059E-5</v>
      </c>
      <c r="X458" s="114">
        <f>'DADOS BASE PROPOSTA'!$I$78*W458</f>
        <v>7863.3671431195626</v>
      </c>
      <c r="Y458" s="114"/>
      <c r="Z458" s="114">
        <f t="shared" si="267"/>
        <v>7863.3671431195626</v>
      </c>
      <c r="AB458" s="119">
        <v>532.5</v>
      </c>
      <c r="AD458" s="42">
        <v>0.64700000000000002</v>
      </c>
      <c r="AE458" s="42">
        <f t="shared" si="270"/>
        <v>344.52750000000003</v>
      </c>
      <c r="AF458" s="123">
        <f t="shared" si="271"/>
        <v>-0.14030218651163004</v>
      </c>
      <c r="AH458" s="42">
        <f t="shared" si="272"/>
        <v>725.63066196425154</v>
      </c>
      <c r="AI458" s="114">
        <f t="shared" si="273"/>
        <v>386398.32749596395</v>
      </c>
      <c r="AK458" s="119">
        <v>0</v>
      </c>
      <c r="AL458" s="114">
        <f>IF($AK$11&gt;0,(AK458/$AK$11)*'DADOS BASE PROPOSTA'!$I$67,0)</f>
        <v>0</v>
      </c>
      <c r="AN458" s="114">
        <v>6.125</v>
      </c>
      <c r="AO458" s="114">
        <f>(AN458/$AN$11)*'DADOS BASE PROPOSTA'!$I$69</f>
        <v>3643.532259578667</v>
      </c>
      <c r="AQ458" s="114"/>
      <c r="AR458" s="114"/>
      <c r="AS458" s="114"/>
      <c r="AU458" s="114"/>
      <c r="AV458" s="114"/>
      <c r="AW458" s="114"/>
      <c r="AY458" s="114"/>
      <c r="AZ458" s="114"/>
      <c r="BA458" s="114"/>
      <c r="BB458" s="40"/>
    </row>
    <row r="459" spans="1:54" x14ac:dyDescent="0.25">
      <c r="A459" s="40"/>
      <c r="F459" s="104"/>
      <c r="G459" s="109"/>
      <c r="H459" s="114"/>
      <c r="I459" s="114"/>
      <c r="J459" s="114"/>
      <c r="L459" s="104"/>
      <c r="M459" s="114"/>
      <c r="N459" s="114"/>
      <c r="O459" s="114"/>
      <c r="R459" s="114"/>
      <c r="T459" s="104"/>
      <c r="U459" s="104"/>
      <c r="V459" s="104"/>
      <c r="W459" s="109"/>
      <c r="X459" s="114"/>
      <c r="Y459" s="114"/>
      <c r="Z459" s="114"/>
      <c r="AB459" s="119"/>
      <c r="AF459" s="123"/>
      <c r="AI459" s="114"/>
      <c r="AK459" s="119"/>
      <c r="AL459" s="114"/>
      <c r="AN459" s="114"/>
      <c r="AO459" s="114"/>
      <c r="AQ459" s="114"/>
      <c r="AR459" s="114"/>
      <c r="AS459" s="114"/>
      <c r="AU459" s="114"/>
      <c r="AV459" s="114"/>
      <c r="AW459" s="114"/>
      <c r="AY459" s="114"/>
      <c r="AZ459" s="114"/>
      <c r="BA459" s="114"/>
      <c r="BB459" s="40"/>
    </row>
    <row r="460" spans="1:54" x14ac:dyDescent="0.25">
      <c r="A460" s="40"/>
      <c r="B460" s="98" t="s">
        <v>489</v>
      </c>
      <c r="C460" s="98" t="s">
        <v>490</v>
      </c>
      <c r="D460" s="98" t="s">
        <v>74</v>
      </c>
      <c r="E460" s="98"/>
      <c r="F460" s="105">
        <f>SUM(F461:F486)</f>
        <v>26486.198557307107</v>
      </c>
      <c r="G460" s="110">
        <f>SUM(G461:G486)</f>
        <v>2.1434586577637828E-2</v>
      </c>
      <c r="H460" s="115">
        <f>SUM(H461:H486)</f>
        <v>52142247.239075035</v>
      </c>
      <c r="I460" s="115">
        <f>SUM(I461:I486)</f>
        <v>4237017.9119935958</v>
      </c>
      <c r="J460" s="115">
        <f>SUM(J461:J486)</f>
        <v>56379265.151068635</v>
      </c>
      <c r="K460" s="99"/>
      <c r="L460" s="105">
        <f>SUM(L461:L486)</f>
        <v>4329.849791884847</v>
      </c>
      <c r="M460" s="115">
        <f>SUM(M461:M486)</f>
        <v>19785016.08317792</v>
      </c>
      <c r="N460" s="115">
        <f>SUM(N461:N486)</f>
        <v>3005893.9005902135</v>
      </c>
      <c r="O460" s="115">
        <f>SUM(O461:O486)</f>
        <v>22790909.983768135</v>
      </c>
      <c r="P460" s="99"/>
      <c r="Q460" s="100"/>
      <c r="R460" s="115">
        <f>SUM(R461:R486)</f>
        <v>8553618.8691476211</v>
      </c>
      <c r="S460" s="99"/>
      <c r="T460" s="105">
        <f t="shared" ref="T460:Z460" si="274">SUM(T461:T486)</f>
        <v>11268.251177785649</v>
      </c>
      <c r="U460" s="105">
        <f t="shared" si="274"/>
        <v>0</v>
      </c>
      <c r="V460" s="105">
        <f t="shared" si="274"/>
        <v>11268.251177785649</v>
      </c>
      <c r="W460" s="110">
        <f t="shared" si="274"/>
        <v>6.5995289843187824E-2</v>
      </c>
      <c r="X460" s="115">
        <f t="shared" si="274"/>
        <v>5376524.2257627696</v>
      </c>
      <c r="Y460" s="115">
        <f t="shared" si="274"/>
        <v>220781.30714634148</v>
      </c>
      <c r="Z460" s="115">
        <f t="shared" si="274"/>
        <v>5597305.5329091111</v>
      </c>
      <c r="AA460" s="99"/>
      <c r="AB460" s="120">
        <f>SUM(AB461:AB486)</f>
        <v>16726.5</v>
      </c>
      <c r="AC460" s="99"/>
      <c r="AD460" s="99"/>
      <c r="AE460" s="99"/>
      <c r="AF460" s="124"/>
      <c r="AG460" s="99"/>
      <c r="AH460" s="99"/>
      <c r="AI460" s="115">
        <f>SUM(AI461:AI486)</f>
        <v>10300294.465139082</v>
      </c>
      <c r="AJ460" s="99"/>
      <c r="AK460" s="120">
        <f>SUM(AK461:AK486)</f>
        <v>0</v>
      </c>
      <c r="AL460" s="115">
        <f>SUM(AL461:AL486)</f>
        <v>0</v>
      </c>
      <c r="AM460" s="99"/>
      <c r="AN460" s="115">
        <f>SUM(AN461:AN486)</f>
        <v>3689.125</v>
      </c>
      <c r="AO460" s="115">
        <f>SUM(AO461:AO486)</f>
        <v>2194521.7872845959</v>
      </c>
      <c r="AP460" s="99"/>
      <c r="AQ460" s="115"/>
      <c r="AR460" s="115"/>
      <c r="AS460" s="115">
        <f>SUM(AS461:AS486)</f>
        <v>992486.68331256171</v>
      </c>
      <c r="AT460" s="98"/>
      <c r="AU460" s="115"/>
      <c r="AV460" s="115"/>
      <c r="AW460" s="115">
        <f>SUM(AW461:AW486)</f>
        <v>992486.68331256171</v>
      </c>
      <c r="AX460" s="98"/>
      <c r="AY460" s="115"/>
      <c r="AZ460" s="115"/>
      <c r="BA460" s="115">
        <f>SUM(BA461:BA486)</f>
        <v>992486.68331256171</v>
      </c>
      <c r="BB460" s="40"/>
    </row>
    <row r="461" spans="1:54" x14ac:dyDescent="0.25">
      <c r="A461" s="40"/>
      <c r="B461" s="2" t="s">
        <v>489</v>
      </c>
      <c r="C461" s="2" t="s">
        <v>34</v>
      </c>
      <c r="D461" s="41" t="s">
        <v>75</v>
      </c>
      <c r="F461" s="104">
        <v>0</v>
      </c>
      <c r="G461" s="109">
        <f t="shared" ref="G461:G486" si="275">F461/$F$11</f>
        <v>0</v>
      </c>
      <c r="H461" s="114">
        <f>'DADOS BASE PROPOSTA'!$I$23*G461</f>
        <v>0</v>
      </c>
      <c r="I461" s="114">
        <f>IF(D461="P",IF(H461&lt;'DADOS BASE PROPOSTA'!$I$32,IF('DADOS BASE PROPOSTA'!$I$32-H461&gt;'DADOS BASE PROPOSTA'!$I$33,'DADOS BASE PROPOSTA'!$I$33,'DADOS BASE PROPOSTA'!$I$32-H461),0),0)</f>
        <v>0</v>
      </c>
      <c r="J461" s="114">
        <f t="shared" ref="J461:J486" si="276">H461+I461</f>
        <v>0</v>
      </c>
      <c r="L461" s="104"/>
      <c r="M461" s="114">
        <f>IF(D461="E",'DADOS BASE PROPOSTA'!$I$42,IF(D461="EA",'DADOS BASE PROPOSTA'!$I$43,IF(D461="EC",'DADOS BASE PROPOSTA'!$I$45,IF(D461="ECA",'DADOS BASE PROPOSTA'!$I$44,0))))</f>
        <v>0</v>
      </c>
      <c r="N461" s="114">
        <f>IF(OR(D461="E",D461="EA",D461="EC",D461="ECA"),L461*'DADOS BASE PROPOSTA'!$I$47,0)</f>
        <v>0</v>
      </c>
      <c r="O461" s="114">
        <f t="shared" ref="O461:O486" si="277">M461+N461</f>
        <v>0</v>
      </c>
      <c r="Q461" s="68">
        <v>25</v>
      </c>
      <c r="R461" s="114">
        <f>IF(D461="R",('DADOS BASE PROPOSTA'!$I$53+('DADOS BASE PROPOSTA'!$I$54*Q461)),0)</f>
        <v>8553618.8691476211</v>
      </c>
      <c r="T461" s="104"/>
      <c r="U461" s="104"/>
      <c r="V461" s="104"/>
      <c r="W461" s="109"/>
      <c r="X461" s="114"/>
      <c r="Y461" s="114">
        <f>'DADOS BASE PROPOSTA'!$I$77/41</f>
        <v>220781.30714634148</v>
      </c>
      <c r="Z461" s="114">
        <f t="shared" ref="Z461:Z486" si="278">X461+Y461</f>
        <v>220781.30714634148</v>
      </c>
      <c r="AB461" s="119"/>
      <c r="AF461" s="123"/>
      <c r="AI461" s="114"/>
      <c r="AK461" s="119"/>
      <c r="AL461" s="114"/>
      <c r="AN461" s="114"/>
      <c r="AO461" s="114"/>
      <c r="AQ461" s="114">
        <f>'DADOS BASE PROPOSTA'!$I$85/41</f>
        <v>368759.61378749995</v>
      </c>
      <c r="AR461" s="114">
        <f>'DADOS BASE PROPOSTA'!$I$86*(Q461/$Q$11)</f>
        <v>623727.06952506176</v>
      </c>
      <c r="AS461" s="114">
        <f>AQ461+AR461</f>
        <v>992486.68331256171</v>
      </c>
      <c r="AU461" s="114">
        <f>'DADOS BASE PROPOSTA'!$I$89/41</f>
        <v>368759.61378749995</v>
      </c>
      <c r="AV461" s="114">
        <f>'DADOS BASE PROPOSTA'!$I$90*(Q461/$Q$11)</f>
        <v>623727.06952506176</v>
      </c>
      <c r="AW461" s="114">
        <f>AU461+AV461</f>
        <v>992486.68331256171</v>
      </c>
      <c r="AY461" s="114">
        <f>'DADOS BASE PROPOSTA'!$I$93/41</f>
        <v>368759.61378749995</v>
      </c>
      <c r="AZ461" s="114">
        <f>'DADOS BASE PROPOSTA'!$I$94*(Q461/$Q$11)</f>
        <v>623727.06952506176</v>
      </c>
      <c r="BA461" s="114">
        <f>AY461+AZ461</f>
        <v>992486.68331256171</v>
      </c>
      <c r="BB461" s="40"/>
    </row>
    <row r="462" spans="1:54" x14ac:dyDescent="0.25">
      <c r="A462" s="40"/>
      <c r="B462" s="2" t="s">
        <v>489</v>
      </c>
      <c r="C462" s="2" t="s">
        <v>491</v>
      </c>
      <c r="D462" s="41" t="s">
        <v>79</v>
      </c>
      <c r="F462" s="104">
        <v>1235.5627112776019</v>
      </c>
      <c r="G462" s="109">
        <f t="shared" si="275"/>
        <v>9.999085315953826E-4</v>
      </c>
      <c r="H462" s="114">
        <f>'DADOS BASE PROPOSTA'!$I$23*G462</f>
        <v>2432399.5091792741</v>
      </c>
      <c r="I462" s="114">
        <f>IF(D462="P",IF(H462&lt;'DADOS BASE PROPOSTA'!$I$32,IF('DADOS BASE PROPOSTA'!$I$32-H462&gt;'DADOS BASE PROPOSTA'!$I$33,'DADOS BASE PROPOSTA'!$I$33,'DADOS BASE PROPOSTA'!$I$32-H462),0),0)</f>
        <v>850135.02162417443</v>
      </c>
      <c r="J462" s="114">
        <f t="shared" si="276"/>
        <v>3282534.5308034485</v>
      </c>
      <c r="L462" s="104">
        <v>0</v>
      </c>
      <c r="M462" s="114">
        <f>IF(D462="E",'DADOS BASE PROPOSTA'!$I$42,IF(D462="EA",'DADOS BASE PROPOSTA'!$I$43,IF(D462="EC",'DADOS BASE PROPOSTA'!$I$45,IF(D462="ECA",'DADOS BASE PROPOSTA'!$I$44,0))))</f>
        <v>0</v>
      </c>
      <c r="N462" s="114">
        <f>IF(OR(D462="E",D462="EA",D462="EC",D462="ECA",D462="ECR"),L462*'DADOS BASE PROPOSTA'!$I$47,0)</f>
        <v>0</v>
      </c>
      <c r="O462" s="114">
        <f t="shared" si="277"/>
        <v>0</v>
      </c>
      <c r="R462" s="114"/>
      <c r="T462" s="104">
        <v>327.52968542312811</v>
      </c>
      <c r="U462" s="104"/>
      <c r="V462" s="104">
        <f t="shared" ref="V462:V486" si="279">T462+U462*3.2</f>
        <v>327.52968542312811</v>
      </c>
      <c r="W462" s="109">
        <f t="shared" ref="W462:W486" si="280">V462/$V$11</f>
        <v>1.9182583153950566E-3</v>
      </c>
      <c r="X462" s="114">
        <f>'DADOS BASE PROPOSTA'!$I$78*W462</f>
        <v>156277.24839906881</v>
      </c>
      <c r="Y462" s="114"/>
      <c r="Z462" s="114">
        <f t="shared" si="278"/>
        <v>156277.24839906881</v>
      </c>
      <c r="AB462" s="119">
        <v>592</v>
      </c>
      <c r="AD462" s="42">
        <v>0.72899999999999998</v>
      </c>
      <c r="AE462" s="42">
        <f t="shared" ref="AE462:AE486" si="281">AB462*AD462</f>
        <v>431.56799999999998</v>
      </c>
      <c r="AF462" s="123">
        <f t="shared" ref="AF462:AF486" si="282">(AD462-$AE$12)*$AF$12</f>
        <v>3.1978134883698939E-3</v>
      </c>
      <c r="AH462" s="42">
        <f t="shared" ref="AH462:AH486" si="283">$AH$11-(AF462*$AH$11)</f>
        <v>634.3145168024023</v>
      </c>
      <c r="AI462" s="114">
        <f t="shared" ref="AI462:AI486" si="284">AB462*AH462</f>
        <v>375514.19394702214</v>
      </c>
      <c r="AK462" s="119">
        <v>0</v>
      </c>
      <c r="AL462" s="114">
        <f>IF($AK$11&gt;0,(AK462/$AK$11)*'DADOS BASE PROPOSTA'!$I$67,0)</f>
        <v>0</v>
      </c>
      <c r="AN462" s="114">
        <v>60.75</v>
      </c>
      <c r="AO462" s="114">
        <f>(AN462/$AN$11)*'DADOS BASE PROPOSTA'!$I$69</f>
        <v>36137.891390923105</v>
      </c>
      <c r="AQ462" s="114"/>
      <c r="AR462" s="114"/>
      <c r="AS462" s="114"/>
      <c r="AU462" s="114"/>
      <c r="AV462" s="114"/>
      <c r="AW462" s="114"/>
      <c r="AY462" s="114"/>
      <c r="AZ462" s="114"/>
      <c r="BA462" s="114"/>
      <c r="BB462" s="40"/>
    </row>
    <row r="463" spans="1:54" x14ac:dyDescent="0.25">
      <c r="A463" s="40"/>
      <c r="B463" s="2" t="s">
        <v>489</v>
      </c>
      <c r="C463" s="2" t="s">
        <v>492</v>
      </c>
      <c r="D463" s="41" t="s">
        <v>77</v>
      </c>
      <c r="F463" s="104">
        <v>0</v>
      </c>
      <c r="G463" s="109">
        <f t="shared" si="275"/>
        <v>0</v>
      </c>
      <c r="H463" s="114">
        <f>'DADOS BASE PROPOSTA'!$I$23*G463</f>
        <v>0</v>
      </c>
      <c r="I463" s="114">
        <f>IF(D463="P",IF(H463&lt;'DADOS BASE PROPOSTA'!$I$32,IF('DADOS BASE PROPOSTA'!$I$32-H463&gt;'DADOS BASE PROPOSTA'!$I$33,'DADOS BASE PROPOSTA'!$I$33,'DADOS BASE PROPOSTA'!$I$32-H463),0),0)</f>
        <v>0</v>
      </c>
      <c r="J463" s="114">
        <f t="shared" si="276"/>
        <v>0</v>
      </c>
      <c r="L463" s="104">
        <v>652.67624338075677</v>
      </c>
      <c r="M463" s="114">
        <f>IF(D463="E",'DADOS BASE PROPOSTA'!$I$42,IF(D463="EA",'DADOS BASE PROPOSTA'!$I$43,IF(D463="EC",'DADOS BASE PROPOSTA'!$I$45,IF(D463="ECA",'DADOS BASE PROPOSTA'!$I$44,0))))</f>
        <v>1034548.8434370452</v>
      </c>
      <c r="N463" s="114">
        <f>IF(OR(D463="E",D463="EA",D463="EC",D463="ECA",D463="ECR"),L463*'DADOS BASE PROPOSTA'!$I$47,0)</f>
        <v>453104.75728635321</v>
      </c>
      <c r="O463" s="114">
        <f t="shared" si="277"/>
        <v>1487653.6007233984</v>
      </c>
      <c r="R463" s="114"/>
      <c r="T463" s="104">
        <v>233.42398317275959</v>
      </c>
      <c r="U463" s="104"/>
      <c r="V463" s="104">
        <f t="shared" si="279"/>
        <v>233.42398317275959</v>
      </c>
      <c r="W463" s="109">
        <f t="shared" si="280"/>
        <v>1.3671050798199293E-3</v>
      </c>
      <c r="X463" s="114">
        <f>'DADOS BASE PROPOSTA'!$I$78*W463</f>
        <v>111375.72996921853</v>
      </c>
      <c r="Y463" s="114"/>
      <c r="Z463" s="114">
        <f t="shared" si="278"/>
        <v>111375.72996921853</v>
      </c>
      <c r="AB463" s="119">
        <v>200.5</v>
      </c>
      <c r="AD463" s="42">
        <v>0.747</v>
      </c>
      <c r="AE463" s="42">
        <f t="shared" si="281"/>
        <v>149.77350000000001</v>
      </c>
      <c r="AF463" s="123">
        <f t="shared" si="282"/>
        <v>3.4697813488369922E-2</v>
      </c>
      <c r="AH463" s="42">
        <f t="shared" si="283"/>
        <v>614.26950932785007</v>
      </c>
      <c r="AI463" s="114">
        <f t="shared" si="284"/>
        <v>123161.03662023394</v>
      </c>
      <c r="AK463" s="119">
        <v>0</v>
      </c>
      <c r="AL463" s="114">
        <f>IF($AK$11&gt;0,(AK463/$AK$11)*'DADOS BASE PROPOSTA'!$I$67,0)</f>
        <v>0</v>
      </c>
      <c r="AN463" s="114">
        <v>63</v>
      </c>
      <c r="AO463" s="114">
        <f>(AN463/$AN$11)*'DADOS BASE PROPOSTA'!$I$69</f>
        <v>37476.331812809141</v>
      </c>
      <c r="AQ463" s="114"/>
      <c r="AR463" s="114"/>
      <c r="AS463" s="114"/>
      <c r="AU463" s="114"/>
      <c r="AV463" s="114"/>
      <c r="AW463" s="114"/>
      <c r="AY463" s="114"/>
      <c r="AZ463" s="114"/>
      <c r="BA463" s="114"/>
      <c r="BB463" s="40"/>
    </row>
    <row r="464" spans="1:54" x14ac:dyDescent="0.25">
      <c r="A464" s="40"/>
      <c r="B464" s="2" t="s">
        <v>489</v>
      </c>
      <c r="C464" s="2" t="s">
        <v>493</v>
      </c>
      <c r="D464" s="41" t="s">
        <v>77</v>
      </c>
      <c r="F464" s="104">
        <v>0</v>
      </c>
      <c r="G464" s="109">
        <f t="shared" si="275"/>
        <v>0</v>
      </c>
      <c r="H464" s="114">
        <f>'DADOS BASE PROPOSTA'!$I$23*G464</f>
        <v>0</v>
      </c>
      <c r="I464" s="114">
        <f>IF(D464="P",IF(H464&lt;'DADOS BASE PROPOSTA'!$I$32,IF('DADOS BASE PROPOSTA'!$I$32-H464&gt;'DADOS BASE PROPOSTA'!$I$33,'DADOS BASE PROPOSTA'!$I$33,'DADOS BASE PROPOSTA'!$I$32-H464),0),0)</f>
        <v>0</v>
      </c>
      <c r="J464" s="114">
        <f t="shared" si="276"/>
        <v>0</v>
      </c>
      <c r="L464" s="104">
        <v>133.65021389841471</v>
      </c>
      <c r="M464" s="114">
        <f>IF(D464="E",'DADOS BASE PROPOSTA'!$I$42,IF(D464="EA",'DADOS BASE PROPOSTA'!$I$43,IF(D464="EC",'DADOS BASE PROPOSTA'!$I$45,IF(D464="ECA",'DADOS BASE PROPOSTA'!$I$44,0))))</f>
        <v>1034548.8434370452</v>
      </c>
      <c r="N464" s="114">
        <f>IF(OR(D464="E",D464="EA",D464="EC",D464="ECA",D464="ECR"),L464*'DADOS BASE PROPOSTA'!$I$47,0)</f>
        <v>92783.441015153454</v>
      </c>
      <c r="O464" s="114">
        <f t="shared" si="277"/>
        <v>1127332.2844521988</v>
      </c>
      <c r="R464" s="114"/>
      <c r="T464" s="104">
        <v>36.006756756756758</v>
      </c>
      <c r="U464" s="104"/>
      <c r="V464" s="104">
        <f t="shared" si="279"/>
        <v>36.006756756756758</v>
      </c>
      <c r="W464" s="109">
        <f t="shared" si="280"/>
        <v>2.1088244404419556E-4</v>
      </c>
      <c r="X464" s="114">
        <f>'DADOS BASE PROPOSTA'!$I$78*W464</f>
        <v>17180.234708958011</v>
      </c>
      <c r="Y464" s="114"/>
      <c r="Z464" s="114">
        <f t="shared" si="278"/>
        <v>17180.234708958011</v>
      </c>
      <c r="AB464" s="119">
        <v>116.5</v>
      </c>
      <c r="AD464" s="42">
        <v>0.70599999999999996</v>
      </c>
      <c r="AE464" s="42">
        <f t="shared" si="281"/>
        <v>82.248999999999995</v>
      </c>
      <c r="AF464" s="123">
        <f t="shared" si="282"/>
        <v>-3.7052186511630142E-2</v>
      </c>
      <c r="AH464" s="42">
        <f t="shared" si="283"/>
        <v>659.92758190877475</v>
      </c>
      <c r="AI464" s="114">
        <f t="shared" si="284"/>
        <v>76881.563292372259</v>
      </c>
      <c r="AK464" s="119">
        <v>0</v>
      </c>
      <c r="AL464" s="114">
        <f>IF($AK$11&gt;0,(AK464/$AK$11)*'DADOS BASE PROPOSTA'!$I$67,0)</f>
        <v>0</v>
      </c>
      <c r="AN464" s="114">
        <v>14.75</v>
      </c>
      <c r="AO464" s="114">
        <f>(AN464/$AN$11)*'DADOS BASE PROPOSTA'!$I$69</f>
        <v>8774.2205434751577</v>
      </c>
      <c r="AQ464" s="114"/>
      <c r="AR464" s="114"/>
      <c r="AS464" s="114"/>
      <c r="AU464" s="114"/>
      <c r="AV464" s="114"/>
      <c r="AW464" s="114"/>
      <c r="AY464" s="114"/>
      <c r="AZ464" s="114"/>
      <c r="BA464" s="114"/>
      <c r="BB464" s="40"/>
    </row>
    <row r="465" spans="1:54" x14ac:dyDescent="0.25">
      <c r="A465" s="40"/>
      <c r="B465" s="2" t="s">
        <v>489</v>
      </c>
      <c r="C465" s="2" t="s">
        <v>494</v>
      </c>
      <c r="D465" s="41" t="s">
        <v>77</v>
      </c>
      <c r="F465" s="104">
        <v>0</v>
      </c>
      <c r="G465" s="109">
        <f t="shared" si="275"/>
        <v>0</v>
      </c>
      <c r="H465" s="114">
        <f>'DADOS BASE PROPOSTA'!$I$23*G465</f>
        <v>0</v>
      </c>
      <c r="I465" s="114">
        <f>IF(D465="P",IF(H465&lt;'DADOS BASE PROPOSTA'!$I$32,IF('DADOS BASE PROPOSTA'!$I$32-H465&gt;'DADOS BASE PROPOSTA'!$I$33,'DADOS BASE PROPOSTA'!$I$33,'DADOS BASE PROPOSTA'!$I$32-H465),0),0)</f>
        <v>0</v>
      </c>
      <c r="J465" s="114">
        <f t="shared" si="276"/>
        <v>0</v>
      </c>
      <c r="L465" s="104">
        <v>323.12150823072722</v>
      </c>
      <c r="M465" s="114">
        <f>IF(D465="E",'DADOS BASE PROPOSTA'!$I$42,IF(D465="EA",'DADOS BASE PROPOSTA'!$I$43,IF(D465="EC",'DADOS BASE PROPOSTA'!$I$45,IF(D465="ECA",'DADOS BASE PROPOSTA'!$I$44,0))))</f>
        <v>1034548.8434370452</v>
      </c>
      <c r="N465" s="114">
        <f>IF(OR(D465="E",D465="EA",D465="EC",D465="ECA",D465="ECR"),L465*'DADOS BASE PROPOSTA'!$I$47,0)</f>
        <v>224319.32224545968</v>
      </c>
      <c r="O465" s="114">
        <f t="shared" si="277"/>
        <v>1258868.1656825049</v>
      </c>
      <c r="R465" s="114"/>
      <c r="T465" s="104">
        <v>603.29814189189187</v>
      </c>
      <c r="U465" s="104"/>
      <c r="V465" s="104">
        <f t="shared" si="279"/>
        <v>603.29814189189187</v>
      </c>
      <c r="W465" s="109">
        <f t="shared" si="280"/>
        <v>3.5333642379665299E-3</v>
      </c>
      <c r="X465" s="114">
        <f>'DADOS BASE PROPOSTA'!$I$78*W465</f>
        <v>287857.1860054009</v>
      </c>
      <c r="Y465" s="114"/>
      <c r="Z465" s="114">
        <f t="shared" si="278"/>
        <v>287857.1860054009</v>
      </c>
      <c r="AB465" s="119">
        <v>346</v>
      </c>
      <c r="AD465" s="42">
        <v>0.72299999999999998</v>
      </c>
      <c r="AE465" s="42">
        <f t="shared" si="281"/>
        <v>250.15799999999999</v>
      </c>
      <c r="AF465" s="123">
        <f t="shared" si="282"/>
        <v>-7.3021865116301155E-3</v>
      </c>
      <c r="AH465" s="42">
        <f t="shared" si="283"/>
        <v>640.99618596058644</v>
      </c>
      <c r="AI465" s="114">
        <f t="shared" si="284"/>
        <v>221784.6803423629</v>
      </c>
      <c r="AK465" s="119">
        <v>0</v>
      </c>
      <c r="AL465" s="114">
        <f>IF($AK$11&gt;0,(AK465/$AK$11)*'DADOS BASE PROPOSTA'!$I$67,0)</f>
        <v>0</v>
      </c>
      <c r="AN465" s="114">
        <v>120.5</v>
      </c>
      <c r="AO465" s="114">
        <f>(AN465/$AN$11)*'DADOS BASE PROPOSTA'!$I$69</f>
        <v>71680.920372119086</v>
      </c>
      <c r="AQ465" s="114"/>
      <c r="AR465" s="114"/>
      <c r="AS465" s="114"/>
      <c r="AU465" s="114"/>
      <c r="AV465" s="114"/>
      <c r="AW465" s="114"/>
      <c r="AY465" s="114"/>
      <c r="AZ465" s="114"/>
      <c r="BA465" s="114"/>
      <c r="BB465" s="40"/>
    </row>
    <row r="466" spans="1:54" x14ac:dyDescent="0.25">
      <c r="A466" s="40"/>
      <c r="B466" s="2" t="s">
        <v>489</v>
      </c>
      <c r="C466" s="2" t="s">
        <v>495</v>
      </c>
      <c r="D466" s="41" t="s">
        <v>77</v>
      </c>
      <c r="F466" s="104">
        <v>0</v>
      </c>
      <c r="G466" s="109">
        <f t="shared" si="275"/>
        <v>0</v>
      </c>
      <c r="H466" s="114">
        <f>'DADOS BASE PROPOSTA'!$I$23*G466</f>
        <v>0</v>
      </c>
      <c r="I466" s="114">
        <f>IF(D466="P",IF(H466&lt;'DADOS BASE PROPOSTA'!$I$32,IF('DADOS BASE PROPOSTA'!$I$32-H466&gt;'DADOS BASE PROPOSTA'!$I$33,'DADOS BASE PROPOSTA'!$I$33,'DADOS BASE PROPOSTA'!$I$32-H466),0),0)</f>
        <v>0</v>
      </c>
      <c r="J466" s="114">
        <f t="shared" si="276"/>
        <v>0</v>
      </c>
      <c r="L466" s="104">
        <v>324.46139353727187</v>
      </c>
      <c r="M466" s="114">
        <f>IF(D466="E",'DADOS BASE PROPOSTA'!$I$42,IF(D466="EA",'DADOS BASE PROPOSTA'!$I$43,IF(D466="EC",'DADOS BASE PROPOSTA'!$I$45,IF(D466="ECA",'DADOS BASE PROPOSTA'!$I$44,0))))</f>
        <v>1034548.8434370452</v>
      </c>
      <c r="N466" s="114">
        <f>IF(OR(D466="E",D466="EA",D466="EC",D466="ECA",D466="ECR"),L466*'DADOS BASE PROPOSTA'!$I$47,0)</f>
        <v>225249.50533818072</v>
      </c>
      <c r="O466" s="114">
        <f t="shared" si="277"/>
        <v>1259798.3487752259</v>
      </c>
      <c r="R466" s="114"/>
      <c r="T466" s="104">
        <v>225.84375</v>
      </c>
      <c r="U466" s="104"/>
      <c r="V466" s="104">
        <f t="shared" si="279"/>
        <v>225.84375</v>
      </c>
      <c r="W466" s="109">
        <f t="shared" si="280"/>
        <v>1.3227095762566581E-3</v>
      </c>
      <c r="X466" s="114">
        <f>'DADOS BASE PROPOSTA'!$I$78*W466</f>
        <v>107758.9036625226</v>
      </c>
      <c r="Y466" s="114"/>
      <c r="Z466" s="114">
        <f t="shared" si="278"/>
        <v>107758.9036625226</v>
      </c>
      <c r="AB466" s="119">
        <v>190</v>
      </c>
      <c r="AD466" s="42">
        <v>0.73099999999999998</v>
      </c>
      <c r="AE466" s="42">
        <f t="shared" si="281"/>
        <v>138.88999999999999</v>
      </c>
      <c r="AF466" s="123">
        <f t="shared" si="282"/>
        <v>6.697813488369897E-3</v>
      </c>
      <c r="AH466" s="42">
        <f t="shared" si="283"/>
        <v>632.08729374967436</v>
      </c>
      <c r="AI466" s="114">
        <f t="shared" si="284"/>
        <v>120096.58581243813</v>
      </c>
      <c r="AK466" s="119">
        <v>0</v>
      </c>
      <c r="AL466" s="114">
        <f>IF($AK$11&gt;0,(AK466/$AK$11)*'DADOS BASE PROPOSTA'!$I$67,0)</f>
        <v>0</v>
      </c>
      <c r="AN466" s="114">
        <v>51</v>
      </c>
      <c r="AO466" s="114">
        <f>(AN466/$AN$11)*'DADOS BASE PROPOSTA'!$I$69</f>
        <v>30337.982896083591</v>
      </c>
      <c r="AQ466" s="114"/>
      <c r="AR466" s="114"/>
      <c r="AS466" s="114"/>
      <c r="AU466" s="114"/>
      <c r="AV466" s="114"/>
      <c r="AW466" s="114"/>
      <c r="AY466" s="114"/>
      <c r="AZ466" s="114"/>
      <c r="BA466" s="114"/>
      <c r="BB466" s="40"/>
    </row>
    <row r="467" spans="1:54" x14ac:dyDescent="0.25">
      <c r="A467" s="40"/>
      <c r="B467" s="2" t="s">
        <v>489</v>
      </c>
      <c r="C467" s="2" t="s">
        <v>496</v>
      </c>
      <c r="D467" s="41" t="s">
        <v>77</v>
      </c>
      <c r="F467" s="104">
        <v>0</v>
      </c>
      <c r="G467" s="109">
        <f t="shared" si="275"/>
        <v>0</v>
      </c>
      <c r="H467" s="114">
        <f>'DADOS BASE PROPOSTA'!$I$23*G467</f>
        <v>0</v>
      </c>
      <c r="I467" s="114">
        <f>IF(D467="P",IF(H467&lt;'DADOS BASE PROPOSTA'!$I$32,IF('DADOS BASE PROPOSTA'!$I$32-H467&gt;'DADOS BASE PROPOSTA'!$I$33,'DADOS BASE PROPOSTA'!$I$33,'DADOS BASE PROPOSTA'!$I$32-H467),0),0)</f>
        <v>0</v>
      </c>
      <c r="J467" s="114">
        <f t="shared" si="276"/>
        <v>0</v>
      </c>
      <c r="L467" s="104">
        <v>151.76271123026271</v>
      </c>
      <c r="M467" s="114">
        <f>IF(D467="E",'DADOS BASE PROPOSTA'!$I$42,IF(D467="EA",'DADOS BASE PROPOSTA'!$I$43,IF(D467="EC",'DADOS BASE PROPOSTA'!$I$45,IF(D467="ECA",'DADOS BASE PROPOSTA'!$I$44,0))))</f>
        <v>1034548.8434370452</v>
      </c>
      <c r="N467" s="114">
        <f>IF(OR(D467="E",D467="EA",D467="EC",D467="ECA",D467="ECR"),L467*'DADOS BASE PROPOSTA'!$I$47,0)</f>
        <v>105357.60591027285</v>
      </c>
      <c r="O467" s="114">
        <f t="shared" si="277"/>
        <v>1139906.4493473182</v>
      </c>
      <c r="R467" s="114"/>
      <c r="T467" s="104">
        <v>262.96513977212499</v>
      </c>
      <c r="U467" s="104"/>
      <c r="V467" s="104">
        <f t="shared" si="279"/>
        <v>262.96513977212499</v>
      </c>
      <c r="W467" s="109">
        <f t="shared" si="280"/>
        <v>1.5401201432329223E-3</v>
      </c>
      <c r="X467" s="114">
        <f>'DADOS BASE PROPOSTA'!$I$78*W467</f>
        <v>125470.97346420347</v>
      </c>
      <c r="Y467" s="114"/>
      <c r="Z467" s="114">
        <f t="shared" si="278"/>
        <v>125470.97346420347</v>
      </c>
      <c r="AB467" s="119">
        <v>168.5</v>
      </c>
      <c r="AD467" s="42">
        <v>0.68100000000000005</v>
      </c>
      <c r="AE467" s="42">
        <f t="shared" si="281"/>
        <v>114.74850000000001</v>
      </c>
      <c r="AF467" s="123">
        <f t="shared" si="282"/>
        <v>-8.0802186511629986E-2</v>
      </c>
      <c r="AH467" s="42">
        <f t="shared" si="283"/>
        <v>687.76787006787504</v>
      </c>
      <c r="AI467" s="114">
        <f t="shared" si="284"/>
        <v>115888.88610643694</v>
      </c>
      <c r="AK467" s="119">
        <v>0</v>
      </c>
      <c r="AL467" s="114">
        <f>IF($AK$11&gt;0,(AK467/$AK$11)*'DADOS BASE PROPOSTA'!$I$67,0)</f>
        <v>0</v>
      </c>
      <c r="AN467" s="114">
        <v>59.875</v>
      </c>
      <c r="AO467" s="114">
        <f>(AN467/$AN$11)*'DADOS BASE PROPOSTA'!$I$69</f>
        <v>35617.386782411864</v>
      </c>
      <c r="AQ467" s="114"/>
      <c r="AR467" s="114"/>
      <c r="AS467" s="114"/>
      <c r="AU467" s="114"/>
      <c r="AV467" s="114"/>
      <c r="AW467" s="114"/>
      <c r="AY467" s="114"/>
      <c r="AZ467" s="114"/>
      <c r="BA467" s="114"/>
      <c r="BB467" s="40"/>
    </row>
    <row r="468" spans="1:54" x14ac:dyDescent="0.25">
      <c r="A468" s="40"/>
      <c r="B468" s="2" t="s">
        <v>489</v>
      </c>
      <c r="C468" s="2" t="s">
        <v>497</v>
      </c>
      <c r="D468" s="41" t="s">
        <v>79</v>
      </c>
      <c r="F468" s="104">
        <v>1679.25351254662</v>
      </c>
      <c r="G468" s="109">
        <f t="shared" si="275"/>
        <v>1.3589758727589384E-3</v>
      </c>
      <c r="H468" s="114">
        <f>'DADOS BASE PROPOSTA'!$I$23*G468</f>
        <v>3305874.6289634937</v>
      </c>
      <c r="I468" s="114">
        <f>IF(D468="P",IF(H468&lt;'DADOS BASE PROPOSTA'!$I$32,IF('DADOS BASE PROPOSTA'!$I$32-H468&gt;'DADOS BASE PROPOSTA'!$I$33,'DADOS BASE PROPOSTA'!$I$33,'DADOS BASE PROPOSTA'!$I$32-H468),0),0)</f>
        <v>0</v>
      </c>
      <c r="J468" s="114">
        <f t="shared" si="276"/>
        <v>3305874.6289634937</v>
      </c>
      <c r="L468" s="104">
        <v>0</v>
      </c>
      <c r="M468" s="114">
        <f>IF(D468="E",'DADOS BASE PROPOSTA'!$I$42,IF(D468="EA",'DADOS BASE PROPOSTA'!$I$43,IF(D468="EC",'DADOS BASE PROPOSTA'!$I$45,IF(D468="ECA",'DADOS BASE PROPOSTA'!$I$44,0))))</f>
        <v>0</v>
      </c>
      <c r="N468" s="114">
        <f>IF(OR(D468="E",D468="EA",D468="EC",D468="ECA",D468="ECR"),L468*'DADOS BASE PROPOSTA'!$I$47,0)</f>
        <v>0</v>
      </c>
      <c r="O468" s="114">
        <f t="shared" si="277"/>
        <v>0</v>
      </c>
      <c r="R468" s="114"/>
      <c r="T468" s="104">
        <v>0</v>
      </c>
      <c r="U468" s="104"/>
      <c r="V468" s="104">
        <f t="shared" si="279"/>
        <v>0</v>
      </c>
      <c r="W468" s="109">
        <f t="shared" si="280"/>
        <v>0</v>
      </c>
      <c r="X468" s="114">
        <f>'DADOS BASE PROPOSTA'!$I$78*W468</f>
        <v>0</v>
      </c>
      <c r="Y468" s="114"/>
      <c r="Z468" s="114">
        <f t="shared" si="278"/>
        <v>0</v>
      </c>
      <c r="AB468" s="119">
        <v>839.5</v>
      </c>
      <c r="AD468" s="42">
        <v>0.745</v>
      </c>
      <c r="AE468" s="42">
        <f t="shared" si="281"/>
        <v>625.42750000000001</v>
      </c>
      <c r="AF468" s="123">
        <f t="shared" si="282"/>
        <v>3.1197813488369919E-2</v>
      </c>
      <c r="AH468" s="42">
        <f t="shared" si="283"/>
        <v>616.49673238057812</v>
      </c>
      <c r="AI468" s="114">
        <f t="shared" si="284"/>
        <v>517549.00683349534</v>
      </c>
      <c r="AK468" s="119">
        <v>0</v>
      </c>
      <c r="AL468" s="114">
        <f>IF($AK$11&gt;0,(AK468/$AK$11)*'DADOS BASE PROPOSTA'!$I$67,0)</f>
        <v>0</v>
      </c>
      <c r="AN468" s="114">
        <v>0</v>
      </c>
      <c r="AO468" s="114">
        <f>(AN468/$AN$11)*'DADOS BASE PROPOSTA'!$I$69</f>
        <v>0</v>
      </c>
      <c r="AQ468" s="114"/>
      <c r="AR468" s="114"/>
      <c r="AS468" s="114"/>
      <c r="AU468" s="114"/>
      <c r="AV468" s="114"/>
      <c r="AW468" s="114"/>
      <c r="AY468" s="114"/>
      <c r="AZ468" s="114"/>
      <c r="BA468" s="114"/>
      <c r="BB468" s="40"/>
    </row>
    <row r="469" spans="1:54" x14ac:dyDescent="0.25">
      <c r="A469" s="40"/>
      <c r="B469" s="2" t="s">
        <v>489</v>
      </c>
      <c r="C469" s="2" t="s">
        <v>498</v>
      </c>
      <c r="D469" s="41" t="s">
        <v>83</v>
      </c>
      <c r="F469" s="104">
        <v>0</v>
      </c>
      <c r="G469" s="109">
        <f t="shared" si="275"/>
        <v>0</v>
      </c>
      <c r="H469" s="114">
        <f>'DADOS BASE PROPOSTA'!$I$23*G469</f>
        <v>0</v>
      </c>
      <c r="I469" s="114">
        <f>IF(D469="P",IF(H469&lt;'DADOS BASE PROPOSTA'!$I$32,IF('DADOS BASE PROPOSTA'!$I$32-H469&gt;'DADOS BASE PROPOSTA'!$I$33,'DADOS BASE PROPOSTA'!$I$33,'DADOS BASE PROPOSTA'!$I$32-H469),0),0)</f>
        <v>0</v>
      </c>
      <c r="J469" s="114">
        <f t="shared" si="276"/>
        <v>0</v>
      </c>
      <c r="L469" s="104">
        <v>176.12236512691021</v>
      </c>
      <c r="M469" s="114">
        <f>IF(D469="E",'DADOS BASE PROPOSTA'!$I$42,IF(D469="EA",'DADOS BASE PROPOSTA'!$I$43,IF(D469="EC",'DADOS BASE PROPOSTA'!$I$45,IF(D469="ECA",'DADOS BASE PROPOSTA'!$I$44,0))))</f>
        <v>2087467.4094275283</v>
      </c>
      <c r="N469" s="114">
        <f>IF(OR(D469="E",D469="EA",D469="EC",D469="ECA",D469="ECR"),L469*'DADOS BASE PROPOSTA'!$I$47,0)</f>
        <v>122268.70874013488</v>
      </c>
      <c r="O469" s="114">
        <f t="shared" si="277"/>
        <v>2209736.118167663</v>
      </c>
      <c r="R469" s="114"/>
      <c r="T469" s="104">
        <v>163.2402480162726</v>
      </c>
      <c r="U469" s="104"/>
      <c r="V469" s="104">
        <f t="shared" si="279"/>
        <v>163.2402480162726</v>
      </c>
      <c r="W469" s="109">
        <f t="shared" si="280"/>
        <v>9.5605673958936528E-4</v>
      </c>
      <c r="X469" s="114">
        <f>'DADOS BASE PROPOSTA'!$I$78*W469</f>
        <v>77888.319512192902</v>
      </c>
      <c r="Y469" s="114"/>
      <c r="Z469" s="114">
        <f t="shared" si="278"/>
        <v>77888.319512192902</v>
      </c>
      <c r="AB469" s="119">
        <v>184.5</v>
      </c>
      <c r="AD469" s="42">
        <v>0.70599999999999996</v>
      </c>
      <c r="AE469" s="42">
        <f t="shared" si="281"/>
        <v>130.25700000000001</v>
      </c>
      <c r="AF469" s="123">
        <f t="shared" si="282"/>
        <v>-3.7052186511630142E-2</v>
      </c>
      <c r="AH469" s="42">
        <f t="shared" si="283"/>
        <v>659.92758190877475</v>
      </c>
      <c r="AI469" s="114">
        <f t="shared" si="284"/>
        <v>121756.63886216894</v>
      </c>
      <c r="AK469" s="119">
        <v>0</v>
      </c>
      <c r="AL469" s="114">
        <f>IF($AK$11&gt;0,(AK469/$AK$11)*'DADOS BASE PROPOSTA'!$I$67,0)</f>
        <v>0</v>
      </c>
      <c r="AN469" s="114">
        <v>39.375</v>
      </c>
      <c r="AO469" s="114">
        <f>(AN469/$AN$11)*'DADOS BASE PROPOSTA'!$I$69</f>
        <v>23422.70738300572</v>
      </c>
      <c r="AQ469" s="114"/>
      <c r="AR469" s="114"/>
      <c r="AS469" s="114"/>
      <c r="AU469" s="114"/>
      <c r="AV469" s="114"/>
      <c r="AW469" s="114"/>
      <c r="AY469" s="114"/>
      <c r="AZ469" s="114"/>
      <c r="BA469" s="114"/>
      <c r="BB469" s="40"/>
    </row>
    <row r="470" spans="1:54" x14ac:dyDescent="0.25">
      <c r="A470" s="40"/>
      <c r="B470" s="2" t="s">
        <v>489</v>
      </c>
      <c r="C470" s="2" t="s">
        <v>499</v>
      </c>
      <c r="D470" s="41" t="s">
        <v>83</v>
      </c>
      <c r="F470" s="104">
        <v>0</v>
      </c>
      <c r="G470" s="109">
        <f t="shared" si="275"/>
        <v>0</v>
      </c>
      <c r="H470" s="114">
        <f>'DADOS BASE PROPOSTA'!$I$23*G470</f>
        <v>0</v>
      </c>
      <c r="I470" s="114">
        <f>IF(D470="P",IF(H470&lt;'DADOS BASE PROPOSTA'!$I$32,IF('DADOS BASE PROPOSTA'!$I$32-H470&gt;'DADOS BASE PROPOSTA'!$I$33,'DADOS BASE PROPOSTA'!$I$33,'DADOS BASE PROPOSTA'!$I$32-H470),0),0)</f>
        <v>0</v>
      </c>
      <c r="J470" s="114">
        <f t="shared" si="276"/>
        <v>0</v>
      </c>
      <c r="L470" s="104">
        <v>572.55029653612314</v>
      </c>
      <c r="M470" s="114">
        <f>IF(D470="E",'DADOS BASE PROPOSTA'!$I$42,IF(D470="EA",'DADOS BASE PROPOSTA'!$I$43,IF(D470="EC",'DADOS BASE PROPOSTA'!$I$45,IF(D470="ECA",'DADOS BASE PROPOSTA'!$I$44,0))))</f>
        <v>2087467.4094275283</v>
      </c>
      <c r="N470" s="114">
        <f>IF(OR(D470="E",D470="EA",D470="EC",D470="ECA",D470="ECR"),L470*'DADOS BASE PROPOSTA'!$I$47,0)</f>
        <v>397479.24913345854</v>
      </c>
      <c r="O470" s="114">
        <f t="shared" si="277"/>
        <v>2484946.6585609866</v>
      </c>
      <c r="R470" s="114"/>
      <c r="T470" s="104">
        <v>353.47043918918922</v>
      </c>
      <c r="U470" s="104"/>
      <c r="V470" s="104">
        <f t="shared" si="279"/>
        <v>353.47043918918922</v>
      </c>
      <c r="W470" s="109">
        <f t="shared" si="280"/>
        <v>2.0701867323722144E-3</v>
      </c>
      <c r="X470" s="114">
        <f>'DADOS BASE PROPOSTA'!$I$78*W470</f>
        <v>168654.59860694568</v>
      </c>
      <c r="Y470" s="114"/>
      <c r="Z470" s="114">
        <f t="shared" si="278"/>
        <v>168654.59860694568</v>
      </c>
      <c r="AB470" s="119">
        <v>411</v>
      </c>
      <c r="AD470" s="42">
        <v>0.78200000000000003</v>
      </c>
      <c r="AE470" s="42">
        <f t="shared" si="281"/>
        <v>321.40199999999999</v>
      </c>
      <c r="AF470" s="123">
        <f t="shared" si="282"/>
        <v>9.5947813488369976E-2</v>
      </c>
      <c r="AH470" s="42">
        <f t="shared" si="283"/>
        <v>575.29310590510954</v>
      </c>
      <c r="AI470" s="114">
        <f t="shared" si="284"/>
        <v>236445.46652700001</v>
      </c>
      <c r="AK470" s="119">
        <v>0</v>
      </c>
      <c r="AL470" s="114">
        <f>IF($AK$11&gt;0,(AK470/$AK$11)*'DADOS BASE PROPOSTA'!$I$67,0)</f>
        <v>0</v>
      </c>
      <c r="AN470" s="114">
        <v>52.125</v>
      </c>
      <c r="AO470" s="114">
        <f>(AN470/$AN$11)*'DADOS BASE PROPOSTA'!$I$69</f>
        <v>31007.203107026617</v>
      </c>
      <c r="AQ470" s="114"/>
      <c r="AR470" s="114"/>
      <c r="AS470" s="114"/>
      <c r="AU470" s="114"/>
      <c r="AV470" s="114"/>
      <c r="AW470" s="114"/>
      <c r="AY470" s="114"/>
      <c r="AZ470" s="114"/>
      <c r="BA470" s="114"/>
      <c r="BB470" s="40"/>
    </row>
    <row r="471" spans="1:54" x14ac:dyDescent="0.25">
      <c r="A471" s="40"/>
      <c r="B471" s="2" t="s">
        <v>489</v>
      </c>
      <c r="C471" s="2" t="s">
        <v>500</v>
      </c>
      <c r="D471" s="41" t="s">
        <v>83</v>
      </c>
      <c r="F471" s="104">
        <v>0</v>
      </c>
      <c r="G471" s="109">
        <f t="shared" si="275"/>
        <v>0</v>
      </c>
      <c r="H471" s="114">
        <f>'DADOS BASE PROPOSTA'!$I$23*G471</f>
        <v>0</v>
      </c>
      <c r="I471" s="114">
        <f>IF(D471="P",IF(H471&lt;'DADOS BASE PROPOSTA'!$I$32,IF('DADOS BASE PROPOSTA'!$I$32-H471&gt;'DADOS BASE PROPOSTA'!$I$33,'DADOS BASE PROPOSTA'!$I$33,'DADOS BASE PROPOSTA'!$I$32-H471),0),0)</f>
        <v>0</v>
      </c>
      <c r="J471" s="114">
        <f t="shared" si="276"/>
        <v>0</v>
      </c>
      <c r="L471" s="104">
        <v>425.29891611621548</v>
      </c>
      <c r="M471" s="114">
        <f>IF(D471="E",'DADOS BASE PROPOSTA'!$I$42,IF(D471="EA",'DADOS BASE PROPOSTA'!$I$43,IF(D471="EC",'DADOS BASE PROPOSTA'!$I$45,IF(D471="ECA",'DADOS BASE PROPOSTA'!$I$44,0))))</f>
        <v>2087467.4094275283</v>
      </c>
      <c r="N471" s="114">
        <f>IF(OR(D471="E",D471="EA",D471="EC",D471="ECA",D471="ECR"),L471*'DADOS BASE PROPOSTA'!$I$47,0)</f>
        <v>295253.5259484956</v>
      </c>
      <c r="O471" s="114">
        <f t="shared" si="277"/>
        <v>2382720.9353760239</v>
      </c>
      <c r="R471" s="114"/>
      <c r="T471" s="104">
        <v>461.95864090771317</v>
      </c>
      <c r="U471" s="104"/>
      <c r="V471" s="104">
        <f t="shared" si="279"/>
        <v>461.95864090771317</v>
      </c>
      <c r="W471" s="109">
        <f t="shared" si="280"/>
        <v>2.7055746203432374E-3</v>
      </c>
      <c r="X471" s="114">
        <f>'DADOS BASE PROPOSTA'!$I$78*W471</f>
        <v>220418.57116543688</v>
      </c>
      <c r="Y471" s="114"/>
      <c r="Z471" s="114">
        <f t="shared" si="278"/>
        <v>220418.57116543688</v>
      </c>
      <c r="AB471" s="119">
        <v>243.5</v>
      </c>
      <c r="AD471" s="42">
        <v>0.73299999999999998</v>
      </c>
      <c r="AE471" s="42">
        <f t="shared" si="281"/>
        <v>178.4855</v>
      </c>
      <c r="AF471" s="123">
        <f t="shared" si="282"/>
        <v>1.01978134883699E-2</v>
      </c>
      <c r="AH471" s="42">
        <f t="shared" si="283"/>
        <v>629.86007069694631</v>
      </c>
      <c r="AI471" s="114">
        <f t="shared" si="284"/>
        <v>153370.92721470643</v>
      </c>
      <c r="AK471" s="119">
        <v>0</v>
      </c>
      <c r="AL471" s="114">
        <f>IF($AK$11&gt;0,(AK471/$AK$11)*'DADOS BASE PROPOSTA'!$I$67,0)</f>
        <v>0</v>
      </c>
      <c r="AN471" s="114">
        <v>289.625</v>
      </c>
      <c r="AO471" s="114">
        <f>(AN471/$AN$11)*'DADOS BASE PROPOSTA'!$I$69</f>
        <v>172287.02541721985</v>
      </c>
      <c r="AQ471" s="114"/>
      <c r="AR471" s="114"/>
      <c r="AS471" s="114"/>
      <c r="AU471" s="114"/>
      <c r="AV471" s="114"/>
      <c r="AW471" s="114"/>
      <c r="AY471" s="114"/>
      <c r="AZ471" s="114"/>
      <c r="BA471" s="114"/>
      <c r="BB471" s="40"/>
    </row>
    <row r="472" spans="1:54" x14ac:dyDescent="0.25">
      <c r="A472" s="40"/>
      <c r="B472" s="2" t="s">
        <v>489</v>
      </c>
      <c r="C472" s="2" t="s">
        <v>501</v>
      </c>
      <c r="D472" s="41" t="s">
        <v>79</v>
      </c>
      <c r="F472" s="104">
        <v>4586.9477087871928</v>
      </c>
      <c r="G472" s="109">
        <f t="shared" si="275"/>
        <v>3.7120966067805861E-3</v>
      </c>
      <c r="H472" s="114">
        <f>'DADOS BASE PROPOSTA'!$I$23*G472</f>
        <v>9030127.9357549213</v>
      </c>
      <c r="I472" s="114">
        <f>IF(D472="P",IF(H472&lt;'DADOS BASE PROPOSTA'!$I$32,IF('DADOS BASE PROPOSTA'!$I$32-H472&gt;'DADOS BASE PROPOSTA'!$I$33,'DADOS BASE PROPOSTA'!$I$33,'DADOS BASE PROPOSTA'!$I$32-H472),0),0)</f>
        <v>0</v>
      </c>
      <c r="J472" s="114">
        <f t="shared" si="276"/>
        <v>9030127.9357549213</v>
      </c>
      <c r="L472" s="104">
        <v>0</v>
      </c>
      <c r="M472" s="114">
        <f>IF(D472="E",'DADOS BASE PROPOSTA'!$I$42,IF(D472="EA",'DADOS BASE PROPOSTA'!$I$43,IF(D472="EC",'DADOS BASE PROPOSTA'!$I$45,IF(D472="ECA",'DADOS BASE PROPOSTA'!$I$44,0))))</f>
        <v>0</v>
      </c>
      <c r="N472" s="114">
        <f>IF(OR(D472="E",D472="EA",D472="EC",D472="ECA",D472="ECR"),L472*'DADOS BASE PROPOSTA'!$I$47,0)</f>
        <v>0</v>
      </c>
      <c r="O472" s="114">
        <f t="shared" si="277"/>
        <v>0</v>
      </c>
      <c r="R472" s="114"/>
      <c r="T472" s="104">
        <v>2097.1788467833849</v>
      </c>
      <c r="U472" s="104"/>
      <c r="V472" s="104">
        <f t="shared" si="279"/>
        <v>2097.1788467833849</v>
      </c>
      <c r="W472" s="109">
        <f t="shared" si="280"/>
        <v>1.2282644721243239E-2</v>
      </c>
      <c r="X472" s="114">
        <f>'DADOS BASE PROPOSTA'!$I$78*W472</f>
        <v>1000646.2136482014</v>
      </c>
      <c r="Y472" s="114"/>
      <c r="Z472" s="114">
        <f t="shared" si="278"/>
        <v>1000646.2136482014</v>
      </c>
      <c r="AB472" s="119">
        <v>2892.5</v>
      </c>
      <c r="AD472" s="42">
        <v>0.82299999999999995</v>
      </c>
      <c r="AE472" s="42">
        <f t="shared" si="281"/>
        <v>2380.5274999999997</v>
      </c>
      <c r="AF472" s="123">
        <f t="shared" si="282"/>
        <v>0.16769781348836985</v>
      </c>
      <c r="AH472" s="42">
        <f t="shared" si="283"/>
        <v>529.63503332418497</v>
      </c>
      <c r="AI472" s="114">
        <f t="shared" si="284"/>
        <v>1531969.333890205</v>
      </c>
      <c r="AK472" s="119">
        <v>0</v>
      </c>
      <c r="AL472" s="114">
        <f>IF($AK$11&gt;0,(AK472/$AK$11)*'DADOS BASE PROPOSTA'!$I$67,0)</f>
        <v>0</v>
      </c>
      <c r="AN472" s="114">
        <v>605.625</v>
      </c>
      <c r="AO472" s="114">
        <f>(AN472/$AN$11)*'DADOS BASE PROPOSTA'!$I$69</f>
        <v>360263.54689099267</v>
      </c>
      <c r="AQ472" s="114"/>
      <c r="AR472" s="114"/>
      <c r="AS472" s="114"/>
      <c r="AU472" s="114"/>
      <c r="AV472" s="114"/>
      <c r="AW472" s="114"/>
      <c r="AY472" s="114"/>
      <c r="AZ472" s="114"/>
      <c r="BA472" s="114"/>
      <c r="BB472" s="40"/>
    </row>
    <row r="473" spans="1:54" x14ac:dyDescent="0.25">
      <c r="A473" s="40"/>
      <c r="B473" s="2" t="s">
        <v>489</v>
      </c>
      <c r="C473" s="2" t="s">
        <v>502</v>
      </c>
      <c r="D473" s="41" t="s">
        <v>79</v>
      </c>
      <c r="F473" s="104">
        <v>1533.239217945787</v>
      </c>
      <c r="G473" s="109">
        <f t="shared" si="275"/>
        <v>1.2408103295828369E-3</v>
      </c>
      <c r="H473" s="114">
        <f>'DADOS BASE PROPOSTA'!$I$23*G473</f>
        <v>3018422.5269548674</v>
      </c>
      <c r="I473" s="114">
        <f>IF(D473="P",IF(H473&lt;'DADOS BASE PROPOSTA'!$I$32,IF('DADOS BASE PROPOSTA'!$I$32-H473&gt;'DADOS BASE PROPOSTA'!$I$33,'DADOS BASE PROPOSTA'!$I$33,'DADOS BASE PROPOSTA'!$I$32-H473),0),0)</f>
        <v>264112.00384858111</v>
      </c>
      <c r="J473" s="114">
        <f t="shared" si="276"/>
        <v>3282534.5308034485</v>
      </c>
      <c r="L473" s="104">
        <v>0</v>
      </c>
      <c r="M473" s="114">
        <f>IF(D473="E",'DADOS BASE PROPOSTA'!$I$42,IF(D473="EA",'DADOS BASE PROPOSTA'!$I$43,IF(D473="EC",'DADOS BASE PROPOSTA'!$I$45,IF(D473="ECA",'DADOS BASE PROPOSTA'!$I$44,0))))</f>
        <v>0</v>
      </c>
      <c r="N473" s="114">
        <f>IF(OR(D473="E",D473="EA",D473="EC",D473="ECA",D473="ECR"),L473*'DADOS BASE PROPOSTA'!$I$47,0)</f>
        <v>0</v>
      </c>
      <c r="O473" s="114">
        <f t="shared" si="277"/>
        <v>0</v>
      </c>
      <c r="R473" s="114"/>
      <c r="T473" s="104">
        <v>267.06081081081078</v>
      </c>
      <c r="U473" s="104"/>
      <c r="V473" s="104">
        <f t="shared" si="279"/>
        <v>267.06081081081078</v>
      </c>
      <c r="W473" s="109">
        <f t="shared" si="280"/>
        <v>1.5641074499618743E-3</v>
      </c>
      <c r="X473" s="114">
        <f>'DADOS BASE PROPOSTA'!$I$78*W473</f>
        <v>127425.17862104809</v>
      </c>
      <c r="Y473" s="114"/>
      <c r="Z473" s="114">
        <f t="shared" si="278"/>
        <v>127425.17862104809</v>
      </c>
      <c r="AB473" s="119">
        <v>880</v>
      </c>
      <c r="AD473" s="42">
        <v>0.751</v>
      </c>
      <c r="AE473" s="42">
        <f t="shared" si="281"/>
        <v>660.88</v>
      </c>
      <c r="AF473" s="123">
        <f t="shared" si="282"/>
        <v>4.1697813488369928E-2</v>
      </c>
      <c r="AH473" s="42">
        <f t="shared" si="283"/>
        <v>609.81506322239397</v>
      </c>
      <c r="AI473" s="114">
        <f t="shared" si="284"/>
        <v>536637.25563570671</v>
      </c>
      <c r="AK473" s="119">
        <v>0</v>
      </c>
      <c r="AL473" s="114">
        <f>IF($AK$11&gt;0,(AK473/$AK$11)*'DADOS BASE PROPOSTA'!$I$67,0)</f>
        <v>0</v>
      </c>
      <c r="AN473" s="114">
        <v>117.375</v>
      </c>
      <c r="AO473" s="114">
        <f>(AN473/$AN$11)*'DADOS BASE PROPOSTA'!$I$69</f>
        <v>69821.975341721802</v>
      </c>
      <c r="AQ473" s="114"/>
      <c r="AR473" s="114"/>
      <c r="AS473" s="114"/>
      <c r="AU473" s="114"/>
      <c r="AV473" s="114"/>
      <c r="AW473" s="114"/>
      <c r="AY473" s="114"/>
      <c r="AZ473" s="114"/>
      <c r="BA473" s="114"/>
      <c r="BB473" s="40"/>
    </row>
    <row r="474" spans="1:54" x14ac:dyDescent="0.25">
      <c r="A474" s="40"/>
      <c r="B474" s="2" t="s">
        <v>489</v>
      </c>
      <c r="C474" s="2" t="s">
        <v>503</v>
      </c>
      <c r="D474" s="41" t="s">
        <v>79</v>
      </c>
      <c r="F474" s="104">
        <v>1211.007828679554</v>
      </c>
      <c r="G474" s="109">
        <f t="shared" si="275"/>
        <v>9.8003690842481681E-4</v>
      </c>
      <c r="H474" s="114">
        <f>'DADOS BASE PROPOSTA'!$I$23*G474</f>
        <v>2384059.3611363741</v>
      </c>
      <c r="I474" s="114">
        <f>IF(D474="P",IF(H474&lt;'DADOS BASE PROPOSTA'!$I$32,IF('DADOS BASE PROPOSTA'!$I$32-H474&gt;'DADOS BASE PROPOSTA'!$I$33,'DADOS BASE PROPOSTA'!$I$33,'DADOS BASE PROPOSTA'!$I$32-H474),0),0)</f>
        <v>898475.16966707446</v>
      </c>
      <c r="J474" s="114">
        <f t="shared" si="276"/>
        <v>3282534.5308034485</v>
      </c>
      <c r="L474" s="104">
        <v>0</v>
      </c>
      <c r="M474" s="114">
        <f>IF(D474="E",'DADOS BASE PROPOSTA'!$I$42,IF(D474="EA",'DADOS BASE PROPOSTA'!$I$43,IF(D474="EC",'DADOS BASE PROPOSTA'!$I$45,IF(D474="ECA",'DADOS BASE PROPOSTA'!$I$44,0))))</f>
        <v>0</v>
      </c>
      <c r="N474" s="114">
        <f>IF(OR(D474="E",D474="EA",D474="EC",D474="ECA",D474="ECR"),L474*'DADOS BASE PROPOSTA'!$I$47,0)</f>
        <v>0</v>
      </c>
      <c r="O474" s="114">
        <f t="shared" si="277"/>
        <v>0</v>
      </c>
      <c r="R474" s="114"/>
      <c r="T474" s="104">
        <v>242.66300675675669</v>
      </c>
      <c r="U474" s="104"/>
      <c r="V474" s="104">
        <f t="shared" si="279"/>
        <v>242.66300675675669</v>
      </c>
      <c r="W474" s="109">
        <f t="shared" si="280"/>
        <v>1.4212156982001769E-3</v>
      </c>
      <c r="X474" s="114">
        <f>'DADOS BASE PROPOSTA'!$I$78*W474</f>
        <v>115784.03018706257</v>
      </c>
      <c r="Y474" s="114"/>
      <c r="Z474" s="114">
        <f t="shared" si="278"/>
        <v>115784.03018706257</v>
      </c>
      <c r="AB474" s="119">
        <v>492.5</v>
      </c>
      <c r="AD474" s="42">
        <v>0.72599999999999998</v>
      </c>
      <c r="AE474" s="42">
        <f t="shared" si="281"/>
        <v>357.55500000000001</v>
      </c>
      <c r="AF474" s="123">
        <f t="shared" si="282"/>
        <v>-2.0521865116301108E-3</v>
      </c>
      <c r="AH474" s="42">
        <f t="shared" si="283"/>
        <v>637.65535138149437</v>
      </c>
      <c r="AI474" s="114">
        <f t="shared" si="284"/>
        <v>314045.26055538596</v>
      </c>
      <c r="AK474" s="119">
        <v>0</v>
      </c>
      <c r="AL474" s="114">
        <f>IF($AK$11&gt;0,(AK474/$AK$11)*'DADOS BASE PROPOSTA'!$I$67,0)</f>
        <v>0</v>
      </c>
      <c r="AN474" s="114">
        <v>66.25</v>
      </c>
      <c r="AO474" s="114">
        <f>(AN474/$AN$11)*'DADOS BASE PROPOSTA'!$I$69</f>
        <v>39409.634644422324</v>
      </c>
      <c r="AQ474" s="114"/>
      <c r="AR474" s="114"/>
      <c r="AS474" s="114"/>
      <c r="AU474" s="114"/>
      <c r="AV474" s="114"/>
      <c r="AW474" s="114"/>
      <c r="AY474" s="114"/>
      <c r="AZ474" s="114"/>
      <c r="BA474" s="114"/>
      <c r="BB474" s="40"/>
    </row>
    <row r="475" spans="1:54" x14ac:dyDescent="0.25">
      <c r="A475" s="40"/>
      <c r="B475" s="2" t="s">
        <v>489</v>
      </c>
      <c r="C475" s="2" t="s">
        <v>504</v>
      </c>
      <c r="D475" s="41" t="s">
        <v>79</v>
      </c>
      <c r="F475" s="104">
        <v>1581.5173525399809</v>
      </c>
      <c r="G475" s="109">
        <f t="shared" si="275"/>
        <v>1.2798805590658296E-3</v>
      </c>
      <c r="H475" s="114">
        <f>'DADOS BASE PROPOSTA'!$I$23*G475</f>
        <v>3113465.6274135895</v>
      </c>
      <c r="I475" s="114">
        <f>IF(D475="P",IF(H475&lt;'DADOS BASE PROPOSTA'!$I$32,IF('DADOS BASE PROPOSTA'!$I$32-H475&gt;'DADOS BASE PROPOSTA'!$I$33,'DADOS BASE PROPOSTA'!$I$33,'DADOS BASE PROPOSTA'!$I$32-H475),0),0)</f>
        <v>169068.90338985901</v>
      </c>
      <c r="J475" s="114">
        <f t="shared" si="276"/>
        <v>3282534.5308034485</v>
      </c>
      <c r="L475" s="104">
        <v>0</v>
      </c>
      <c r="M475" s="114">
        <f>IF(D475="E",'DADOS BASE PROPOSTA'!$I$42,IF(D475="EA",'DADOS BASE PROPOSTA'!$I$43,IF(D475="EC",'DADOS BASE PROPOSTA'!$I$45,IF(D475="ECA",'DADOS BASE PROPOSTA'!$I$44,0))))</f>
        <v>0</v>
      </c>
      <c r="N475" s="114">
        <f>IF(OR(D475="E",D475="EA",D475="EC",D475="ECA",D475="ECR"),L475*'DADOS BASE PROPOSTA'!$I$47,0)</f>
        <v>0</v>
      </c>
      <c r="O475" s="114">
        <f t="shared" si="277"/>
        <v>0</v>
      </c>
      <c r="R475" s="114"/>
      <c r="T475" s="104">
        <v>247.45182469304231</v>
      </c>
      <c r="U475" s="104"/>
      <c r="V475" s="104">
        <f t="shared" si="279"/>
        <v>247.45182469304231</v>
      </c>
      <c r="W475" s="109">
        <f t="shared" si="280"/>
        <v>1.4492625905462111E-3</v>
      </c>
      <c r="X475" s="114">
        <f>'DADOS BASE PROPOSTA'!$I$78*W475</f>
        <v>118068.96289232258</v>
      </c>
      <c r="Y475" s="114"/>
      <c r="Z475" s="114">
        <f t="shared" si="278"/>
        <v>118068.96289232258</v>
      </c>
      <c r="AB475" s="119">
        <v>614</v>
      </c>
      <c r="AD475" s="42">
        <v>0.73</v>
      </c>
      <c r="AE475" s="42">
        <f t="shared" si="281"/>
        <v>448.21999999999997</v>
      </c>
      <c r="AF475" s="123">
        <f t="shared" si="282"/>
        <v>4.9478134883698954E-3</v>
      </c>
      <c r="AH475" s="42">
        <f t="shared" si="283"/>
        <v>633.20090527603838</v>
      </c>
      <c r="AI475" s="114">
        <f t="shared" si="284"/>
        <v>388785.35583948757</v>
      </c>
      <c r="AK475" s="119">
        <v>0</v>
      </c>
      <c r="AL475" s="114">
        <f>IF($AK$11&gt;0,(AK475/$AK$11)*'DADOS BASE PROPOSTA'!$I$67,0)</f>
        <v>0</v>
      </c>
      <c r="AN475" s="114">
        <v>55.625</v>
      </c>
      <c r="AO475" s="114">
        <f>(AN475/$AN$11)*'DADOS BASE PROPOSTA'!$I$69</f>
        <v>33089.221541071565</v>
      </c>
      <c r="AQ475" s="114"/>
      <c r="AR475" s="114"/>
      <c r="AS475" s="114"/>
      <c r="AU475" s="114"/>
      <c r="AV475" s="114"/>
      <c r="AW475" s="114"/>
      <c r="AY475" s="114"/>
      <c r="AZ475" s="114"/>
      <c r="BA475" s="114"/>
      <c r="BB475" s="40"/>
    </row>
    <row r="476" spans="1:54" x14ac:dyDescent="0.25">
      <c r="A476" s="40"/>
      <c r="B476" s="2" t="s">
        <v>489</v>
      </c>
      <c r="C476" s="2" t="s">
        <v>505</v>
      </c>
      <c r="D476" s="41" t="s">
        <v>79</v>
      </c>
      <c r="F476" s="104">
        <v>1565.174569919425</v>
      </c>
      <c r="G476" s="109">
        <f t="shared" si="275"/>
        <v>1.2666547732573495E-3</v>
      </c>
      <c r="H476" s="114">
        <f>'DADOS BASE PROPOSTA'!$I$23*G476</f>
        <v>3081292.2896606568</v>
      </c>
      <c r="I476" s="114">
        <f>IF(D476="P",IF(H476&lt;'DADOS BASE PROPOSTA'!$I$32,IF('DADOS BASE PROPOSTA'!$I$32-H476&gt;'DADOS BASE PROPOSTA'!$I$33,'DADOS BASE PROPOSTA'!$I$33,'DADOS BASE PROPOSTA'!$I$32-H476),0),0)</f>
        <v>201242.2411427917</v>
      </c>
      <c r="J476" s="114">
        <f t="shared" si="276"/>
        <v>3282534.5308034485</v>
      </c>
      <c r="L476" s="104">
        <v>0</v>
      </c>
      <c r="M476" s="114">
        <f>IF(D476="E",'DADOS BASE PROPOSTA'!$I$42,IF(D476="EA",'DADOS BASE PROPOSTA'!$I$43,IF(D476="EC",'DADOS BASE PROPOSTA'!$I$45,IF(D476="ECA",'DADOS BASE PROPOSTA'!$I$44,0))))</f>
        <v>0</v>
      </c>
      <c r="N476" s="114">
        <f>IF(OR(D476="E",D476="EA",D476="EC",D476="ECA",D476="ECR"),L476*'DADOS BASE PROPOSTA'!$I$47,0)</f>
        <v>0</v>
      </c>
      <c r="O476" s="114">
        <f t="shared" si="277"/>
        <v>0</v>
      </c>
      <c r="R476" s="114"/>
      <c r="T476" s="104">
        <v>306.59459459459458</v>
      </c>
      <c r="U476" s="104"/>
      <c r="V476" s="104">
        <f t="shared" si="279"/>
        <v>306.59459459459458</v>
      </c>
      <c r="W476" s="109">
        <f t="shared" si="280"/>
        <v>1.795646796950538E-3</v>
      </c>
      <c r="X476" s="114">
        <f>'DADOS BASE PROPOSTA'!$I$78*W476</f>
        <v>146288.2961444321</v>
      </c>
      <c r="Y476" s="114"/>
      <c r="Z476" s="114">
        <f t="shared" si="278"/>
        <v>146288.2961444321</v>
      </c>
      <c r="AB476" s="119">
        <v>614</v>
      </c>
      <c r="AD476" s="42">
        <v>0.74299999999999999</v>
      </c>
      <c r="AE476" s="42">
        <f t="shared" si="281"/>
        <v>456.202</v>
      </c>
      <c r="AF476" s="123">
        <f t="shared" si="282"/>
        <v>2.7697813488369916E-2</v>
      </c>
      <c r="AH476" s="42">
        <f t="shared" si="283"/>
        <v>618.72395543330617</v>
      </c>
      <c r="AI476" s="114">
        <f t="shared" si="284"/>
        <v>379896.50863604998</v>
      </c>
      <c r="AK476" s="119">
        <v>0</v>
      </c>
      <c r="AL476" s="114">
        <f>IF($AK$11&gt;0,(AK476/$AK$11)*'DADOS BASE PROPOSTA'!$I$67,0)</f>
        <v>0</v>
      </c>
      <c r="AN476" s="114">
        <v>57.875</v>
      </c>
      <c r="AO476" s="114">
        <f>(AN476/$AN$11)*'DADOS BASE PROPOSTA'!$I$69</f>
        <v>34427.661962957609</v>
      </c>
      <c r="AQ476" s="114"/>
      <c r="AR476" s="114"/>
      <c r="AS476" s="114"/>
      <c r="AU476" s="114"/>
      <c r="AV476" s="114"/>
      <c r="AW476" s="114"/>
      <c r="AY476" s="114"/>
      <c r="AZ476" s="114"/>
      <c r="BA476" s="114"/>
      <c r="BB476" s="40"/>
    </row>
    <row r="477" spans="1:54" x14ac:dyDescent="0.25">
      <c r="A477" s="40"/>
      <c r="B477" s="2" t="s">
        <v>489</v>
      </c>
      <c r="C477" s="2" t="s">
        <v>506</v>
      </c>
      <c r="D477" s="41" t="s">
        <v>83</v>
      </c>
      <c r="F477" s="104">
        <v>0</v>
      </c>
      <c r="G477" s="109">
        <f t="shared" si="275"/>
        <v>0</v>
      </c>
      <c r="H477" s="114">
        <f>'DADOS BASE PROPOSTA'!$I$23*G477</f>
        <v>0</v>
      </c>
      <c r="I477" s="114">
        <f>IF(D477="P",IF(H477&lt;'DADOS BASE PROPOSTA'!$I$32,IF('DADOS BASE PROPOSTA'!$I$32-H477&gt;'DADOS BASE PROPOSTA'!$I$33,'DADOS BASE PROPOSTA'!$I$33,'DADOS BASE PROPOSTA'!$I$32-H477),0),0)</f>
        <v>0</v>
      </c>
      <c r="J477" s="114">
        <f t="shared" si="276"/>
        <v>0</v>
      </c>
      <c r="L477" s="104">
        <v>418.72827554871083</v>
      </c>
      <c r="M477" s="114">
        <f>IF(D477="E",'DADOS BASE PROPOSTA'!$I$42,IF(D477="EA",'DADOS BASE PROPOSTA'!$I$43,IF(D477="EC",'DADOS BASE PROPOSTA'!$I$45,IF(D477="ECA",'DADOS BASE PROPOSTA'!$I$44,0))))</f>
        <v>2087467.4094275283</v>
      </c>
      <c r="N477" s="114">
        <f>IF(OR(D477="E",D477="EA",D477="EC",D477="ECA",D477="ECR"),L477*'DADOS BASE PROPOSTA'!$I$47,0)</f>
        <v>290692.01703845209</v>
      </c>
      <c r="O477" s="114">
        <f t="shared" si="277"/>
        <v>2378159.4264659802</v>
      </c>
      <c r="R477" s="114"/>
      <c r="T477" s="104">
        <v>639.42820945945948</v>
      </c>
      <c r="U477" s="104"/>
      <c r="V477" s="104">
        <f t="shared" si="279"/>
        <v>639.42820945945948</v>
      </c>
      <c r="W477" s="109">
        <f t="shared" si="280"/>
        <v>3.7449688821615621E-3</v>
      </c>
      <c r="X477" s="114">
        <f>'DADOS BASE PROPOSTA'!$I$78*W477</f>
        <v>305096.25713459513</v>
      </c>
      <c r="Y477" s="114"/>
      <c r="Z477" s="114">
        <f t="shared" si="278"/>
        <v>305096.25713459513</v>
      </c>
      <c r="AB477" s="119">
        <v>356</v>
      </c>
      <c r="AD477" s="42">
        <v>0.74299999999999999</v>
      </c>
      <c r="AE477" s="42">
        <f t="shared" si="281"/>
        <v>264.50799999999998</v>
      </c>
      <c r="AF477" s="123">
        <f t="shared" si="282"/>
        <v>2.7697813488369916E-2</v>
      </c>
      <c r="AH477" s="42">
        <f t="shared" si="283"/>
        <v>618.72395543330617</v>
      </c>
      <c r="AI477" s="114">
        <f t="shared" si="284"/>
        <v>220265.72813425699</v>
      </c>
      <c r="AK477" s="119">
        <v>0</v>
      </c>
      <c r="AL477" s="114">
        <f>IF($AK$11&gt;0,(AK477/$AK$11)*'DADOS BASE PROPOSTA'!$I$67,0)</f>
        <v>0</v>
      </c>
      <c r="AN477" s="114">
        <v>125.125</v>
      </c>
      <c r="AO477" s="114">
        <f>(AN477/$AN$11)*'DADOS BASE PROPOSTA'!$I$69</f>
        <v>74432.159017107057</v>
      </c>
      <c r="AQ477" s="114"/>
      <c r="AR477" s="114"/>
      <c r="AS477" s="114"/>
      <c r="AU477" s="114"/>
      <c r="AV477" s="114"/>
      <c r="AW477" s="114"/>
      <c r="AY477" s="114"/>
      <c r="AZ477" s="114"/>
      <c r="BA477" s="114"/>
      <c r="BB477" s="40"/>
    </row>
    <row r="478" spans="1:54" x14ac:dyDescent="0.25">
      <c r="A478" s="40"/>
      <c r="B478" s="2" t="s">
        <v>489</v>
      </c>
      <c r="C478" s="2" t="s">
        <v>507</v>
      </c>
      <c r="D478" s="41" t="s">
        <v>79</v>
      </c>
      <c r="F478" s="104">
        <v>1187.370344241476</v>
      </c>
      <c r="G478" s="109">
        <f t="shared" si="275"/>
        <v>9.6090771155010074E-4</v>
      </c>
      <c r="H478" s="114">
        <f>'DADOS BASE PROPOSTA'!$I$23*G478</f>
        <v>2337525.2556469315</v>
      </c>
      <c r="I478" s="114">
        <f>IF(D478="P",IF(H478&lt;'DADOS BASE PROPOSTA'!$I$32,IF('DADOS BASE PROPOSTA'!$I$32-H478&gt;'DADOS BASE PROPOSTA'!$I$33,'DADOS BASE PROPOSTA'!$I$33,'DADOS BASE PROPOSTA'!$I$32-H478),0),0)</f>
        <v>945009.27515651705</v>
      </c>
      <c r="J478" s="114">
        <f t="shared" si="276"/>
        <v>3282534.5308034485</v>
      </c>
      <c r="L478" s="104">
        <v>0</v>
      </c>
      <c r="M478" s="114">
        <f>IF(D478="E",'DADOS BASE PROPOSTA'!$I$42,IF(D478="EA",'DADOS BASE PROPOSTA'!$I$43,IF(D478="EC",'DADOS BASE PROPOSTA'!$I$45,IF(D478="ECA",'DADOS BASE PROPOSTA'!$I$44,0))))</f>
        <v>0</v>
      </c>
      <c r="N478" s="114">
        <f>IF(OR(D478="E",D478="EA",D478="EC",D478="ECA",D478="ECR"),L478*'DADOS BASE PROPOSTA'!$I$47,0)</f>
        <v>0</v>
      </c>
      <c r="O478" s="114">
        <f t="shared" si="277"/>
        <v>0</v>
      </c>
      <c r="R478" s="114"/>
      <c r="T478" s="104">
        <v>131.32601351351349</v>
      </c>
      <c r="U478" s="104"/>
      <c r="V478" s="104">
        <f t="shared" si="279"/>
        <v>131.32601351351349</v>
      </c>
      <c r="W478" s="109">
        <f t="shared" si="280"/>
        <v>7.6914316064064458E-4</v>
      </c>
      <c r="X478" s="114">
        <f>'DADOS BASE PROPOSTA'!$I$78*W478</f>
        <v>62660.787551507798</v>
      </c>
      <c r="Y478" s="114"/>
      <c r="Z478" s="114">
        <f t="shared" si="278"/>
        <v>62660.787551507798</v>
      </c>
      <c r="AB478" s="119">
        <v>708</v>
      </c>
      <c r="AD478" s="42">
        <v>0.77800000000000002</v>
      </c>
      <c r="AE478" s="42">
        <f t="shared" si="281"/>
        <v>550.82400000000007</v>
      </c>
      <c r="AF478" s="123">
        <f t="shared" si="282"/>
        <v>8.894781348836997E-2</v>
      </c>
      <c r="AH478" s="42">
        <f t="shared" si="283"/>
        <v>579.74755201056553</v>
      </c>
      <c r="AI478" s="114">
        <f t="shared" si="284"/>
        <v>410461.26682348037</v>
      </c>
      <c r="AK478" s="119">
        <v>0</v>
      </c>
      <c r="AL478" s="114">
        <f>IF($AK$11&gt;0,(AK478/$AK$11)*'DADOS BASE PROPOSTA'!$I$67,0)</f>
        <v>0</v>
      </c>
      <c r="AN478" s="114">
        <v>55.5</v>
      </c>
      <c r="AO478" s="114">
        <f>(AN478/$AN$11)*'DADOS BASE PROPOSTA'!$I$69</f>
        <v>33014.863739855682</v>
      </c>
      <c r="AQ478" s="114"/>
      <c r="AR478" s="114"/>
      <c r="AS478" s="114"/>
      <c r="AU478" s="114"/>
      <c r="AV478" s="114"/>
      <c r="AW478" s="114"/>
      <c r="AY478" s="114"/>
      <c r="AZ478" s="114"/>
      <c r="BA478" s="114"/>
      <c r="BB478" s="40"/>
    </row>
    <row r="479" spans="1:54" x14ac:dyDescent="0.25">
      <c r="A479" s="40"/>
      <c r="B479" s="2" t="s">
        <v>489</v>
      </c>
      <c r="C479" s="2" t="s">
        <v>508</v>
      </c>
      <c r="D479" s="41" t="s">
        <v>79</v>
      </c>
      <c r="F479" s="104">
        <v>4815.6495892356206</v>
      </c>
      <c r="G479" s="109">
        <f t="shared" si="275"/>
        <v>3.8971790468421094E-3</v>
      </c>
      <c r="H479" s="114">
        <f>'DADOS BASE PROPOSTA'!$I$23*G479</f>
        <v>9480363.5544520169</v>
      </c>
      <c r="I479" s="114">
        <f>IF(D479="P",IF(H479&lt;'DADOS BASE PROPOSTA'!$I$32,IF('DADOS BASE PROPOSTA'!$I$32-H479&gt;'DADOS BASE PROPOSTA'!$I$33,'DADOS BASE PROPOSTA'!$I$33,'DADOS BASE PROPOSTA'!$I$32-H479),0),0)</f>
        <v>0</v>
      </c>
      <c r="J479" s="114">
        <f t="shared" si="276"/>
        <v>9480363.5544520169</v>
      </c>
      <c r="L479" s="104">
        <v>0</v>
      </c>
      <c r="M479" s="114">
        <f>IF(D479="E",'DADOS BASE PROPOSTA'!$I$42,IF(D479="EA",'DADOS BASE PROPOSTA'!$I$43,IF(D479="EC",'DADOS BASE PROPOSTA'!$I$45,IF(D479="ECA",'DADOS BASE PROPOSTA'!$I$44,0))))</f>
        <v>0</v>
      </c>
      <c r="N479" s="114">
        <f>IF(OR(D479="E",D479="EA",D479="EC",D479="ECA",D479="ECR"),L479*'DADOS BASE PROPOSTA'!$I$47,0)</f>
        <v>0</v>
      </c>
      <c r="O479" s="114">
        <f t="shared" si="277"/>
        <v>0</v>
      </c>
      <c r="R479" s="114"/>
      <c r="T479" s="104">
        <v>113.81081081081081</v>
      </c>
      <c r="U479" s="104"/>
      <c r="V479" s="104">
        <f t="shared" si="279"/>
        <v>113.81081081081081</v>
      </c>
      <c r="W479" s="109">
        <f t="shared" si="280"/>
        <v>6.6656105976363857E-4</v>
      </c>
      <c r="X479" s="114">
        <f>'DADOS BASE PROPOSTA'!$I$78*W479</f>
        <v>54303.597942895241</v>
      </c>
      <c r="Y479" s="114"/>
      <c r="Z479" s="114">
        <f t="shared" si="278"/>
        <v>54303.597942895241</v>
      </c>
      <c r="AB479" s="119">
        <v>2420.5</v>
      </c>
      <c r="AD479" s="42">
        <v>0.66</v>
      </c>
      <c r="AE479" s="42">
        <f t="shared" si="281"/>
        <v>1597.53</v>
      </c>
      <c r="AF479" s="123">
        <f t="shared" si="282"/>
        <v>-0.11755218651163002</v>
      </c>
      <c r="AH479" s="42">
        <f t="shared" si="283"/>
        <v>711.15371212151933</v>
      </c>
      <c r="AI479" s="114">
        <f t="shared" si="284"/>
        <v>1721347.5601901375</v>
      </c>
      <c r="AK479" s="119">
        <v>0</v>
      </c>
      <c r="AL479" s="114">
        <f>IF($AK$11&gt;0,(AK479/$AK$11)*'DADOS BASE PROPOSTA'!$I$67,0)</f>
        <v>0</v>
      </c>
      <c r="AN479" s="114">
        <v>36.375</v>
      </c>
      <c r="AO479" s="114">
        <f>(AN479/$AN$11)*'DADOS BASE PROPOSTA'!$I$69</f>
        <v>21638.120153824329</v>
      </c>
      <c r="AQ479" s="114"/>
      <c r="AR479" s="114"/>
      <c r="AS479" s="114"/>
      <c r="AU479" s="114"/>
      <c r="AV479" s="114"/>
      <c r="AW479" s="114"/>
      <c r="AY479" s="114"/>
      <c r="AZ479" s="114"/>
      <c r="BA479" s="114"/>
      <c r="BB479" s="40"/>
    </row>
    <row r="480" spans="1:54" x14ac:dyDescent="0.25">
      <c r="A480" s="40"/>
      <c r="B480" s="2" t="s">
        <v>489</v>
      </c>
      <c r="C480" s="2" t="s">
        <v>509</v>
      </c>
      <c r="D480" s="41" t="s">
        <v>79</v>
      </c>
      <c r="F480" s="104">
        <v>2122.7476863836719</v>
      </c>
      <c r="G480" s="109">
        <f t="shared" si="275"/>
        <v>1.7178840884932672E-3</v>
      </c>
      <c r="H480" s="114">
        <f>'DADOS BASE PROPOSTA'!$I$23*G480</f>
        <v>4178962.6567250742</v>
      </c>
      <c r="I480" s="114">
        <f>IF(D480="P",IF(H480&lt;'DADOS BASE PROPOSTA'!$I$32,IF('DADOS BASE PROPOSTA'!$I$32-H480&gt;'DADOS BASE PROPOSTA'!$I$33,'DADOS BASE PROPOSTA'!$I$33,'DADOS BASE PROPOSTA'!$I$32-H480),0),0)</f>
        <v>0</v>
      </c>
      <c r="J480" s="114">
        <f t="shared" si="276"/>
        <v>4178962.6567250742</v>
      </c>
      <c r="L480" s="104">
        <v>0</v>
      </c>
      <c r="M480" s="114">
        <f>IF(D480="E",'DADOS BASE PROPOSTA'!$I$42,IF(D480="EA",'DADOS BASE PROPOSTA'!$I$43,IF(D480="EC",'DADOS BASE PROPOSTA'!$I$45,IF(D480="ECA",'DADOS BASE PROPOSTA'!$I$44,0))))</f>
        <v>0</v>
      </c>
      <c r="N480" s="114">
        <f>IF(OR(D480="E",D480="EA",D480="EC",D480="ECA",D480="ECR"),L480*'DADOS BASE PROPOSTA'!$I$47,0)</f>
        <v>0</v>
      </c>
      <c r="O480" s="114">
        <f t="shared" si="277"/>
        <v>0</v>
      </c>
      <c r="R480" s="114"/>
      <c r="T480" s="104">
        <v>410.61908783783781</v>
      </c>
      <c r="U480" s="104"/>
      <c r="V480" s="104">
        <f t="shared" si="279"/>
        <v>410.61908783783781</v>
      </c>
      <c r="W480" s="109">
        <f t="shared" si="280"/>
        <v>2.4048918762502036E-3</v>
      </c>
      <c r="X480" s="114">
        <f>'DADOS BASE PROPOSTA'!$I$78*W480</f>
        <v>195922.45846214681</v>
      </c>
      <c r="Y480" s="114"/>
      <c r="Z480" s="114">
        <f t="shared" si="278"/>
        <v>195922.45846214681</v>
      </c>
      <c r="AB480" s="119">
        <v>1173.5</v>
      </c>
      <c r="AD480" s="42">
        <v>0.75</v>
      </c>
      <c r="AE480" s="42">
        <f t="shared" si="281"/>
        <v>880.125</v>
      </c>
      <c r="AF480" s="123">
        <f t="shared" si="282"/>
        <v>3.9947813488369927E-2</v>
      </c>
      <c r="AH480" s="42">
        <f t="shared" si="283"/>
        <v>610.928674748758</v>
      </c>
      <c r="AI480" s="114">
        <f t="shared" si="284"/>
        <v>716924.79981766746</v>
      </c>
      <c r="AK480" s="119">
        <v>0</v>
      </c>
      <c r="AL480" s="114">
        <f>IF($AK$11&gt;0,(AK480/$AK$11)*'DADOS BASE PROPOSTA'!$I$67,0)</f>
        <v>0</v>
      </c>
      <c r="AN480" s="114">
        <v>102.375</v>
      </c>
      <c r="AO480" s="114">
        <f>(AN480/$AN$11)*'DADOS BASE PROPOSTA'!$I$69</f>
        <v>60899.039195814868</v>
      </c>
      <c r="AQ480" s="114"/>
      <c r="AR480" s="114"/>
      <c r="AS480" s="114"/>
      <c r="AU480" s="114"/>
      <c r="AV480" s="114"/>
      <c r="AW480" s="114"/>
      <c r="AY480" s="114"/>
      <c r="AZ480" s="114"/>
      <c r="BA480" s="114"/>
      <c r="BB480" s="40"/>
    </row>
    <row r="481" spans="1:54" x14ac:dyDescent="0.25">
      <c r="A481" s="40"/>
      <c r="B481" s="2" t="s">
        <v>489</v>
      </c>
      <c r="C481" s="2" t="s">
        <v>510</v>
      </c>
      <c r="D481" s="41" t="s">
        <v>79</v>
      </c>
      <c r="F481" s="104">
        <v>1658.9152994036831</v>
      </c>
      <c r="G481" s="109">
        <f t="shared" si="275"/>
        <v>1.3425166897054132E-3</v>
      </c>
      <c r="H481" s="114">
        <f>'DADOS BASE PROPOSTA'!$I$23*G481</f>
        <v>3265835.6578818001</v>
      </c>
      <c r="I481" s="114">
        <f>IF(D481="P",IF(H481&lt;'DADOS BASE PROPOSTA'!$I$32,IF('DADOS BASE PROPOSTA'!$I$32-H481&gt;'DADOS BASE PROPOSTA'!$I$33,'DADOS BASE PROPOSTA'!$I$33,'DADOS BASE PROPOSTA'!$I$32-H481),0),0)</f>
        <v>16698.872921648435</v>
      </c>
      <c r="J481" s="114">
        <f t="shared" si="276"/>
        <v>3282534.5308034485</v>
      </c>
      <c r="L481" s="104">
        <v>0</v>
      </c>
      <c r="M481" s="114">
        <f>IF(D481="E",'DADOS BASE PROPOSTA'!$I$42,IF(D481="EA",'DADOS BASE PROPOSTA'!$I$43,IF(D481="EC",'DADOS BASE PROPOSTA'!$I$45,IF(D481="ECA",'DADOS BASE PROPOSTA'!$I$44,0))))</f>
        <v>0</v>
      </c>
      <c r="N481" s="114">
        <f>IF(OR(D481="E",D481="EA",D481="EC",D481="ECA",D481="ECR"),L481*'DADOS BASE PROPOSTA'!$I$47,0)</f>
        <v>0</v>
      </c>
      <c r="O481" s="114">
        <f t="shared" si="277"/>
        <v>0</v>
      </c>
      <c r="R481" s="114"/>
      <c r="T481" s="104">
        <v>110.9797297297297</v>
      </c>
      <c r="U481" s="104"/>
      <c r="V481" s="104">
        <f t="shared" si="279"/>
        <v>110.9797297297297</v>
      </c>
      <c r="W481" s="109">
        <f t="shared" si="280"/>
        <v>6.4998013575265736E-4</v>
      </c>
      <c r="X481" s="114">
        <f>'DADOS BASE PROPOSTA'!$I$78*W481</f>
        <v>52952.778212541802</v>
      </c>
      <c r="Y481" s="114"/>
      <c r="Z481" s="114">
        <f t="shared" si="278"/>
        <v>52952.778212541802</v>
      </c>
      <c r="AB481" s="119">
        <v>786</v>
      </c>
      <c r="AD481" s="42">
        <v>0.76300000000000001</v>
      </c>
      <c r="AE481" s="42">
        <f t="shared" si="281"/>
        <v>599.71799999999996</v>
      </c>
      <c r="AF481" s="123">
        <f t="shared" si="282"/>
        <v>6.2697813488369947E-2</v>
      </c>
      <c r="AH481" s="42">
        <f t="shared" si="283"/>
        <v>596.45172490602579</v>
      </c>
      <c r="AI481" s="114">
        <f t="shared" si="284"/>
        <v>468811.05577613629</v>
      </c>
      <c r="AK481" s="119">
        <v>0</v>
      </c>
      <c r="AL481" s="114">
        <f>IF($AK$11&gt;0,(AK481/$AK$11)*'DADOS BASE PROPOSTA'!$I$67,0)</f>
        <v>0</v>
      </c>
      <c r="AN481" s="114">
        <v>37.5</v>
      </c>
      <c r="AO481" s="114">
        <f>(AN481/$AN$11)*'DADOS BASE PROPOSTA'!$I$69</f>
        <v>22307.340364767348</v>
      </c>
      <c r="AQ481" s="114"/>
      <c r="AR481" s="114"/>
      <c r="AS481" s="114"/>
      <c r="AU481" s="114"/>
      <c r="AV481" s="114"/>
      <c r="AW481" s="114"/>
      <c r="AY481" s="114"/>
      <c r="AZ481" s="114"/>
      <c r="BA481" s="114"/>
      <c r="BB481" s="40"/>
    </row>
    <row r="482" spans="1:54" x14ac:dyDescent="0.25">
      <c r="A482" s="40"/>
      <c r="B482" s="2" t="s">
        <v>489</v>
      </c>
      <c r="C482" s="2" t="s">
        <v>511</v>
      </c>
      <c r="D482" s="41" t="s">
        <v>83</v>
      </c>
      <c r="F482" s="104">
        <v>0</v>
      </c>
      <c r="G482" s="109">
        <f t="shared" si="275"/>
        <v>0</v>
      </c>
      <c r="H482" s="114">
        <f>'DADOS BASE PROPOSTA'!$I$23*G482</f>
        <v>0</v>
      </c>
      <c r="I482" s="114">
        <f>IF(D482="P",IF(H482&lt;'DADOS BASE PROPOSTA'!$I$32,IF('DADOS BASE PROPOSTA'!$I$32-H482&gt;'DADOS BASE PROPOSTA'!$I$33,'DADOS BASE PROPOSTA'!$I$33,'DADOS BASE PROPOSTA'!$I$32-H482),0),0)</f>
        <v>0</v>
      </c>
      <c r="J482" s="114">
        <f t="shared" si="276"/>
        <v>0</v>
      </c>
      <c r="L482" s="104">
        <v>475.63365718459329</v>
      </c>
      <c r="M482" s="114">
        <f>IF(D482="E",'DADOS BASE PROPOSTA'!$I$42,IF(D482="EA",'DADOS BASE PROPOSTA'!$I$43,IF(D482="EC",'DADOS BASE PROPOSTA'!$I$45,IF(D482="ECA",'DADOS BASE PROPOSTA'!$I$44,0))))</f>
        <v>2087467.4094275283</v>
      </c>
      <c r="N482" s="114">
        <f>IF(OR(D482="E",D482="EA",D482="EC",D482="ECA",D482="ECR"),L482*'DADOS BASE PROPOSTA'!$I$47,0)</f>
        <v>330197.20723942586</v>
      </c>
      <c r="O482" s="114">
        <f t="shared" si="277"/>
        <v>2417664.616666954</v>
      </c>
      <c r="R482" s="114"/>
      <c r="T482" s="104">
        <v>3117.5106512361399</v>
      </c>
      <c r="U482" s="104"/>
      <c r="V482" s="104">
        <f t="shared" si="279"/>
        <v>3117.5106512361399</v>
      </c>
      <c r="W482" s="109">
        <f t="shared" si="280"/>
        <v>1.8258469373060679E-2</v>
      </c>
      <c r="X482" s="114">
        <f>'DADOS BASE PROPOSTA'!$I$78*W482</f>
        <v>1487486.5030953626</v>
      </c>
      <c r="Y482" s="114"/>
      <c r="Z482" s="114">
        <f t="shared" si="278"/>
        <v>1487486.5030953626</v>
      </c>
      <c r="AB482" s="119">
        <v>246.5</v>
      </c>
      <c r="AD482" s="42">
        <v>0.751</v>
      </c>
      <c r="AE482" s="42">
        <f t="shared" si="281"/>
        <v>185.1215</v>
      </c>
      <c r="AF482" s="123">
        <f t="shared" si="282"/>
        <v>4.1697813488369928E-2</v>
      </c>
      <c r="AH482" s="42">
        <f t="shared" si="283"/>
        <v>609.81506322239397</v>
      </c>
      <c r="AI482" s="114">
        <f t="shared" si="284"/>
        <v>150319.41308432011</v>
      </c>
      <c r="AK482" s="119">
        <v>0</v>
      </c>
      <c r="AL482" s="114">
        <f>IF($AK$11&gt;0,(AK482/$AK$11)*'DADOS BASE PROPOSTA'!$I$67,0)</f>
        <v>0</v>
      </c>
      <c r="AN482" s="114">
        <v>1422.125</v>
      </c>
      <c r="AO482" s="114">
        <f>(AN482/$AN$11)*'DADOS BASE PROPOSTA'!$I$69</f>
        <v>845968.70443319378</v>
      </c>
      <c r="AQ482" s="114"/>
      <c r="AR482" s="114"/>
      <c r="AS482" s="114"/>
      <c r="AU482" s="114"/>
      <c r="AV482" s="114"/>
      <c r="AW482" s="114"/>
      <c r="AY482" s="114"/>
      <c r="AZ482" s="114"/>
      <c r="BA482" s="114"/>
      <c r="BB482" s="40"/>
    </row>
    <row r="483" spans="1:54" x14ac:dyDescent="0.25">
      <c r="A483" s="40"/>
      <c r="B483" s="2" t="s">
        <v>489</v>
      </c>
      <c r="C483" s="2" t="s">
        <v>512</v>
      </c>
      <c r="D483" s="41" t="s">
        <v>83</v>
      </c>
      <c r="F483" s="104">
        <v>0</v>
      </c>
      <c r="G483" s="109">
        <f t="shared" si="275"/>
        <v>0</v>
      </c>
      <c r="H483" s="114">
        <f>'DADOS BASE PROPOSTA'!$I$23*G483</f>
        <v>0</v>
      </c>
      <c r="I483" s="114">
        <f>IF(D483="P",IF(H483&lt;'DADOS BASE PROPOSTA'!$I$32,IF('DADOS BASE PROPOSTA'!$I$32-H483&gt;'DADOS BASE PROPOSTA'!$I$33,'DADOS BASE PROPOSTA'!$I$33,'DADOS BASE PROPOSTA'!$I$32-H483),0),0)</f>
        <v>0</v>
      </c>
      <c r="J483" s="114">
        <f t="shared" si="276"/>
        <v>0</v>
      </c>
      <c r="L483" s="104">
        <v>202.42584627919589</v>
      </c>
      <c r="M483" s="114">
        <f>IF(D483="E",'DADOS BASE PROPOSTA'!$I$42,IF(D483="EA",'DADOS BASE PROPOSTA'!$I$43,IF(D483="EC",'DADOS BASE PROPOSTA'!$I$45,IF(D483="ECA",'DADOS BASE PROPOSTA'!$I$44,0))))</f>
        <v>2087467.4094275283</v>
      </c>
      <c r="N483" s="114">
        <f>IF(OR(D483="E",D483="EA",D483="EC",D483="ECA",D483="ECR"),L483*'DADOS BASE PROPOSTA'!$I$47,0)</f>
        <v>140529.26681033222</v>
      </c>
      <c r="O483" s="114">
        <f t="shared" si="277"/>
        <v>2227996.6762378607</v>
      </c>
      <c r="R483" s="114"/>
      <c r="T483" s="104">
        <v>208.81517603129441</v>
      </c>
      <c r="U483" s="104"/>
      <c r="V483" s="104">
        <f t="shared" si="279"/>
        <v>208.81517603129441</v>
      </c>
      <c r="W483" s="109">
        <f t="shared" si="280"/>
        <v>1.2229775364795922E-3</v>
      </c>
      <c r="X483" s="114">
        <f>'DADOS BASE PROPOSTA'!$I$78*W483</f>
        <v>99633.903693278873</v>
      </c>
      <c r="Y483" s="114"/>
      <c r="Z483" s="114">
        <f t="shared" si="278"/>
        <v>99633.903693278873</v>
      </c>
      <c r="AB483" s="119">
        <v>250.5</v>
      </c>
      <c r="AD483" s="42">
        <v>0.70199999999999996</v>
      </c>
      <c r="AE483" s="42">
        <f t="shared" si="281"/>
        <v>175.851</v>
      </c>
      <c r="AF483" s="123">
        <f t="shared" si="282"/>
        <v>-4.4052186511630148E-2</v>
      </c>
      <c r="AH483" s="42">
        <f t="shared" si="283"/>
        <v>664.38202801423074</v>
      </c>
      <c r="AI483" s="114">
        <f t="shared" si="284"/>
        <v>166427.69801756481</v>
      </c>
      <c r="AK483" s="119">
        <v>0</v>
      </c>
      <c r="AL483" s="114">
        <f>IF($AK$11&gt;0,(AK483/$AK$11)*'DADOS BASE PROPOSTA'!$I$67,0)</f>
        <v>0</v>
      </c>
      <c r="AN483" s="114">
        <v>82.75</v>
      </c>
      <c r="AO483" s="114">
        <f>(AN483/$AN$11)*'DADOS BASE PROPOSTA'!$I$69</f>
        <v>49224.86440491995</v>
      </c>
      <c r="AQ483" s="114"/>
      <c r="AR483" s="114"/>
      <c r="AS483" s="114"/>
      <c r="AU483" s="114"/>
      <c r="AV483" s="114"/>
      <c r="AW483" s="114"/>
      <c r="AY483" s="114"/>
      <c r="AZ483" s="114"/>
      <c r="BA483" s="114"/>
      <c r="BB483" s="40"/>
    </row>
    <row r="484" spans="1:54" x14ac:dyDescent="0.25">
      <c r="A484" s="40"/>
      <c r="B484" s="2" t="s">
        <v>489</v>
      </c>
      <c r="C484" s="2" t="s">
        <v>513</v>
      </c>
      <c r="D484" s="41" t="s">
        <v>79</v>
      </c>
      <c r="F484" s="104">
        <v>2094.6561902486669</v>
      </c>
      <c r="G484" s="109">
        <f t="shared" si="275"/>
        <v>1.6951503766433642E-3</v>
      </c>
      <c r="H484" s="114">
        <f>'DADOS BASE PROPOSTA'!$I$23*G484</f>
        <v>4123660.1287455414</v>
      </c>
      <c r="I484" s="114">
        <f>IF(D484="P",IF(H484&lt;'DADOS BASE PROPOSTA'!$I$32,IF('DADOS BASE PROPOSTA'!$I$32-H484&gt;'DADOS BASE PROPOSTA'!$I$33,'DADOS BASE PROPOSTA'!$I$33,'DADOS BASE PROPOSTA'!$I$32-H484),0),0)</f>
        <v>0</v>
      </c>
      <c r="J484" s="114">
        <f t="shared" si="276"/>
        <v>4123660.1287455414</v>
      </c>
      <c r="L484" s="104">
        <v>0</v>
      </c>
      <c r="M484" s="114">
        <f>IF(D484="E",'DADOS BASE PROPOSTA'!$I$42,IF(D484="EA",'DADOS BASE PROPOSTA'!$I$43,IF(D484="EC",'DADOS BASE PROPOSTA'!$I$45,IF(D484="ECA",'DADOS BASE PROPOSTA'!$I$44,0))))</f>
        <v>0</v>
      </c>
      <c r="N484" s="114">
        <f>IF(OR(D484="E",D484="EA",D484="EC",D484="ECA",D484="ECR"),L484*'DADOS BASE PROPOSTA'!$I$47,0)</f>
        <v>0</v>
      </c>
      <c r="O484" s="114">
        <f t="shared" si="277"/>
        <v>0</v>
      </c>
      <c r="R484" s="114"/>
      <c r="T484" s="104">
        <v>257.79269120925051</v>
      </c>
      <c r="U484" s="104"/>
      <c r="V484" s="104">
        <f t="shared" si="279"/>
        <v>257.79269120925051</v>
      </c>
      <c r="W484" s="109">
        <f t="shared" si="280"/>
        <v>1.5098264235846742E-3</v>
      </c>
      <c r="X484" s="114">
        <f>'DADOS BASE PROPOSTA'!$I$78*W484</f>
        <v>123002.99555298769</v>
      </c>
      <c r="Y484" s="114"/>
      <c r="Z484" s="114">
        <f t="shared" si="278"/>
        <v>123002.99555298769</v>
      </c>
      <c r="AB484" s="119">
        <v>796.5</v>
      </c>
      <c r="AD484" s="42">
        <v>0.73399999999999999</v>
      </c>
      <c r="AE484" s="42">
        <f t="shared" si="281"/>
        <v>584.63099999999997</v>
      </c>
      <c r="AF484" s="123">
        <f t="shared" si="282"/>
        <v>1.1947813488369902E-2</v>
      </c>
      <c r="AH484" s="42">
        <f t="shared" si="283"/>
        <v>628.74645917058228</v>
      </c>
      <c r="AI484" s="114">
        <f t="shared" si="284"/>
        <v>500796.55472936877</v>
      </c>
      <c r="AK484" s="119">
        <v>0</v>
      </c>
      <c r="AL484" s="114">
        <f>IF($AK$11&gt;0,(AK484/$AK$11)*'DADOS BASE PROPOSTA'!$I$67,0)</f>
        <v>0</v>
      </c>
      <c r="AN484" s="114">
        <v>55.125</v>
      </c>
      <c r="AO484" s="114">
        <f>(AN484/$AN$11)*'DADOS BASE PROPOSTA'!$I$69</f>
        <v>32791.790336208003</v>
      </c>
      <c r="AQ484" s="114"/>
      <c r="AR484" s="114"/>
      <c r="AS484" s="114"/>
      <c r="AU484" s="114"/>
      <c r="AV484" s="114"/>
      <c r="AW484" s="114"/>
      <c r="AY484" s="114"/>
      <c r="AZ484" s="114"/>
      <c r="BA484" s="114"/>
      <c r="BB484" s="40"/>
    </row>
    <row r="485" spans="1:54" x14ac:dyDescent="0.25">
      <c r="A485" s="40"/>
      <c r="B485" s="2" t="s">
        <v>489</v>
      </c>
      <c r="C485" s="2" t="s">
        <v>514</v>
      </c>
      <c r="D485" s="41" t="s">
        <v>79</v>
      </c>
      <c r="F485" s="104">
        <v>1214.156546097827</v>
      </c>
      <c r="G485" s="109">
        <f t="shared" si="275"/>
        <v>9.8258508293783586E-4</v>
      </c>
      <c r="H485" s="114">
        <f>'DADOS BASE PROPOSTA'!$I$23*G485</f>
        <v>2390258.1065604989</v>
      </c>
      <c r="I485" s="114">
        <f>IF(D485="P",IF(H485&lt;'DADOS BASE PROPOSTA'!$I$32,IF('DADOS BASE PROPOSTA'!$I$32-H485&gt;'DADOS BASE PROPOSTA'!$I$33,'DADOS BASE PROPOSTA'!$I$33,'DADOS BASE PROPOSTA'!$I$32-H485),0),0)</f>
        <v>892276.42424294958</v>
      </c>
      <c r="J485" s="114">
        <f t="shared" si="276"/>
        <v>3282534.5308034485</v>
      </c>
      <c r="L485" s="104">
        <v>0</v>
      </c>
      <c r="M485" s="114">
        <f>IF(D485="E",'DADOS BASE PROPOSTA'!$I$42,IF(D485="EA",'DADOS BASE PROPOSTA'!$I$43,IF(D485="EC",'DADOS BASE PROPOSTA'!$I$45,IF(D485="ECA",'DADOS BASE PROPOSTA'!$I$44,0))))</f>
        <v>0</v>
      </c>
      <c r="N485" s="114">
        <f>IF(OR(D485="E",D485="EA",D485="EC",D485="ECA",D485="ECR"),L485*'DADOS BASE PROPOSTA'!$I$47,0)</f>
        <v>0</v>
      </c>
      <c r="O485" s="114">
        <f t="shared" si="277"/>
        <v>0</v>
      </c>
      <c r="R485" s="114"/>
      <c r="T485" s="104">
        <v>335.89864864864859</v>
      </c>
      <c r="U485" s="104"/>
      <c r="V485" s="104">
        <f t="shared" si="279"/>
        <v>335.89864864864859</v>
      </c>
      <c r="W485" s="109">
        <f t="shared" si="280"/>
        <v>1.9672732108780432E-3</v>
      </c>
      <c r="X485" s="114">
        <f>'DADOS BASE PROPOSTA'!$I$78*W485</f>
        <v>160270.40872329319</v>
      </c>
      <c r="Y485" s="114"/>
      <c r="Z485" s="114">
        <f t="shared" si="278"/>
        <v>160270.40872329319</v>
      </c>
      <c r="AB485" s="119">
        <v>761.5</v>
      </c>
      <c r="AD485" s="42">
        <v>0.76100000000000001</v>
      </c>
      <c r="AE485" s="42">
        <f t="shared" si="281"/>
        <v>579.50149999999996</v>
      </c>
      <c r="AF485" s="123">
        <f t="shared" si="282"/>
        <v>5.9197813488369944E-2</v>
      </c>
      <c r="AH485" s="42">
        <f t="shared" si="283"/>
        <v>598.67894795875384</v>
      </c>
      <c r="AI485" s="114">
        <f t="shared" si="284"/>
        <v>455894.01887059107</v>
      </c>
      <c r="AK485" s="119">
        <v>0</v>
      </c>
      <c r="AL485" s="114">
        <f>IF($AK$11&gt;0,(AK485/$AK$11)*'DADOS BASE PROPOSTA'!$I$67,0)</f>
        <v>0</v>
      </c>
      <c r="AN485" s="114">
        <v>91.375</v>
      </c>
      <c r="AO485" s="114">
        <f>(AN485/$AN$11)*'DADOS BASE PROPOSTA'!$I$69</f>
        <v>54355.552688816446</v>
      </c>
      <c r="AQ485" s="114"/>
      <c r="AR485" s="114"/>
      <c r="AS485" s="114"/>
      <c r="AU485" s="114"/>
      <c r="AV485" s="114"/>
      <c r="AW485" s="114"/>
      <c r="AY485" s="114"/>
      <c r="AZ485" s="114"/>
      <c r="BA485" s="114"/>
      <c r="BB485" s="40"/>
    </row>
    <row r="486" spans="1:54" x14ac:dyDescent="0.25">
      <c r="A486" s="40"/>
      <c r="B486" s="2" t="s">
        <v>489</v>
      </c>
      <c r="C486" s="2" t="s">
        <v>515</v>
      </c>
      <c r="D486" s="41" t="s">
        <v>83</v>
      </c>
      <c r="F486" s="104">
        <v>0</v>
      </c>
      <c r="G486" s="109">
        <f t="shared" si="275"/>
        <v>0</v>
      </c>
      <c r="H486" s="114">
        <f>'DADOS BASE PROPOSTA'!$I$23*G486</f>
        <v>0</v>
      </c>
      <c r="I486" s="114">
        <f>IF(D486="P",IF(H486&lt;'DADOS BASE PROPOSTA'!$I$32,IF('DADOS BASE PROPOSTA'!$I$32-H486&gt;'DADOS BASE PROPOSTA'!$I$33,'DADOS BASE PROPOSTA'!$I$33,'DADOS BASE PROPOSTA'!$I$32-H486),0),0)</f>
        <v>0</v>
      </c>
      <c r="J486" s="114">
        <f t="shared" si="276"/>
        <v>0</v>
      </c>
      <c r="L486" s="104">
        <v>473.41836481566457</v>
      </c>
      <c r="M486" s="114">
        <f>IF(D486="E",'DADOS BASE PROPOSTA'!$I$42,IF(D486="EA",'DADOS BASE PROPOSTA'!$I$43,IF(D486="EC",'DADOS BASE PROPOSTA'!$I$45,IF(D486="ECA",'DADOS BASE PROPOSTA'!$I$44,0))))</f>
        <v>2087467.4094275283</v>
      </c>
      <c r="N486" s="114">
        <f>IF(OR(D486="E",D486="EA",D486="EC",D486="ECA",D486="ECR"),L486*'DADOS BASE PROPOSTA'!$I$47,0)</f>
        <v>328659.2938844944</v>
      </c>
      <c r="O486" s="114">
        <f t="shared" si="277"/>
        <v>2416126.7033120226</v>
      </c>
      <c r="R486" s="114"/>
      <c r="T486" s="104">
        <v>113.3842905405405</v>
      </c>
      <c r="U486" s="104"/>
      <c r="V486" s="104">
        <f t="shared" si="279"/>
        <v>113.3842905405405</v>
      </c>
      <c r="W486" s="109">
        <f t="shared" si="280"/>
        <v>6.6406303869396492E-4</v>
      </c>
      <c r="X486" s="114">
        <f>'DADOS BASE PROPOSTA'!$I$78*W486</f>
        <v>54100.088407146868</v>
      </c>
      <c r="Y486" s="114"/>
      <c r="Z486" s="114">
        <f t="shared" si="278"/>
        <v>54100.088407146868</v>
      </c>
      <c r="AB486" s="119">
        <v>442.5</v>
      </c>
      <c r="AD486" s="42">
        <v>0.74</v>
      </c>
      <c r="AE486" s="42">
        <f t="shared" si="281"/>
        <v>327.45</v>
      </c>
      <c r="AF486" s="123">
        <f t="shared" si="282"/>
        <v>2.2447813488369911E-2</v>
      </c>
      <c r="AH486" s="42">
        <f t="shared" si="283"/>
        <v>622.06479001239813</v>
      </c>
      <c r="AI486" s="114">
        <f t="shared" si="284"/>
        <v>275263.6695804862</v>
      </c>
      <c r="AK486" s="119">
        <v>0</v>
      </c>
      <c r="AL486" s="114">
        <f>IF($AK$11&gt;0,(AK486/$AK$11)*'DADOS BASE PROPOSTA'!$I$67,0)</f>
        <v>0</v>
      </c>
      <c r="AN486" s="114">
        <v>27.125</v>
      </c>
      <c r="AO486" s="114">
        <f>(AN486/$AN$11)*'DADOS BASE PROPOSTA'!$I$69</f>
        <v>16135.642863848385</v>
      </c>
      <c r="AQ486" s="114"/>
      <c r="AR486" s="114"/>
      <c r="AS486" s="114"/>
      <c r="AU486" s="114"/>
      <c r="AV486" s="114"/>
      <c r="AW486" s="114"/>
      <c r="AY486" s="114"/>
      <c r="AZ486" s="114"/>
      <c r="BA486" s="114"/>
      <c r="BB486" s="40"/>
    </row>
    <row r="487" spans="1:54" x14ac:dyDescent="0.25">
      <c r="A487" s="40"/>
      <c r="F487" s="104"/>
      <c r="G487" s="109"/>
      <c r="H487" s="114"/>
      <c r="I487" s="114"/>
      <c r="J487" s="114"/>
      <c r="L487" s="104"/>
      <c r="M487" s="114"/>
      <c r="N487" s="114"/>
      <c r="O487" s="114"/>
      <c r="R487" s="114"/>
      <c r="T487" s="104"/>
      <c r="U487" s="104"/>
      <c r="V487" s="104"/>
      <c r="W487" s="109"/>
      <c r="X487" s="114"/>
      <c r="Y487" s="114"/>
      <c r="Z487" s="114"/>
      <c r="AB487" s="119"/>
      <c r="AF487" s="123"/>
      <c r="AI487" s="114"/>
      <c r="AK487" s="119"/>
      <c r="AL487" s="114"/>
      <c r="AN487" s="114"/>
      <c r="AO487" s="114"/>
      <c r="AQ487" s="114"/>
      <c r="AR487" s="114"/>
      <c r="AS487" s="114"/>
      <c r="AU487" s="114"/>
      <c r="AV487" s="114"/>
      <c r="AW487" s="114"/>
      <c r="AY487" s="114"/>
      <c r="AZ487" s="114"/>
      <c r="BA487" s="114"/>
      <c r="BB487" s="40"/>
    </row>
    <row r="488" spans="1:54" x14ac:dyDescent="0.25">
      <c r="A488" s="40"/>
      <c r="B488" s="98" t="s">
        <v>516</v>
      </c>
      <c r="C488" s="98" t="s">
        <v>517</v>
      </c>
      <c r="D488" s="98" t="s">
        <v>74</v>
      </c>
      <c r="E488" s="98"/>
      <c r="F488" s="105">
        <f>SUM(F489:F497)</f>
        <v>23075.852032086565</v>
      </c>
      <c r="G488" s="110">
        <f>SUM(G489:G497)</f>
        <v>1.8674682482815619E-2</v>
      </c>
      <c r="H488" s="115">
        <f>SUM(H489:H497)</f>
        <v>45428443.772555619</v>
      </c>
      <c r="I488" s="115">
        <f>SUM(I489:I497)</f>
        <v>4611615.1458051186</v>
      </c>
      <c r="J488" s="115">
        <f>SUM(J489:J497)</f>
        <v>50040058.91836074</v>
      </c>
      <c r="K488" s="99"/>
      <c r="L488" s="105">
        <f>SUM(L489:L497)</f>
        <v>0</v>
      </c>
      <c r="M488" s="115">
        <f>SUM(M489:M497)</f>
        <v>0</v>
      </c>
      <c r="N488" s="115">
        <f>SUM(N489:N497)</f>
        <v>0</v>
      </c>
      <c r="O488" s="115">
        <f>SUM(O489:O497)</f>
        <v>0</v>
      </c>
      <c r="P488" s="99"/>
      <c r="Q488" s="100"/>
      <c r="R488" s="115">
        <f>SUM(R489:R497)</f>
        <v>5675933.4915917795</v>
      </c>
      <c r="S488" s="99"/>
      <c r="T488" s="105">
        <f t="shared" ref="T488:Z488" si="285">SUM(T489:T497)</f>
        <v>4005.393594548952</v>
      </c>
      <c r="U488" s="105">
        <f t="shared" si="285"/>
        <v>0</v>
      </c>
      <c r="V488" s="105">
        <f t="shared" si="285"/>
        <v>4005.393594548952</v>
      </c>
      <c r="W488" s="110">
        <f t="shared" si="285"/>
        <v>2.345857463041141E-2</v>
      </c>
      <c r="X488" s="115">
        <f t="shared" si="285"/>
        <v>1911130.2503854351</v>
      </c>
      <c r="Y488" s="115">
        <f t="shared" si="285"/>
        <v>220781.30714634148</v>
      </c>
      <c r="Z488" s="115">
        <f t="shared" si="285"/>
        <v>2131911.5575317764</v>
      </c>
      <c r="AA488" s="99"/>
      <c r="AB488" s="120">
        <f>SUM(AB489:AB497)</f>
        <v>14761</v>
      </c>
      <c r="AC488" s="99"/>
      <c r="AD488" s="99"/>
      <c r="AE488" s="99"/>
      <c r="AF488" s="124"/>
      <c r="AG488" s="99"/>
      <c r="AH488" s="99"/>
      <c r="AI488" s="115">
        <f>SUM(AI489:AI497)</f>
        <v>8654068.4307632651</v>
      </c>
      <c r="AJ488" s="99"/>
      <c r="AK488" s="120">
        <f>SUM(AK489:AK497)</f>
        <v>0</v>
      </c>
      <c r="AL488" s="115">
        <f>SUM(AL489:AL497)</f>
        <v>0</v>
      </c>
      <c r="AM488" s="99"/>
      <c r="AN488" s="115">
        <f>SUM(AN489:AN497)</f>
        <v>1018</v>
      </c>
      <c r="AO488" s="115">
        <f>SUM(AO489:AO497)</f>
        <v>605569.93310221762</v>
      </c>
      <c r="AP488" s="99"/>
      <c r="AQ488" s="115"/>
      <c r="AR488" s="115"/>
      <c r="AS488" s="115">
        <f>SUM(AS489:AS497)</f>
        <v>568352.27603551978</v>
      </c>
      <c r="AT488" s="98"/>
      <c r="AU488" s="115"/>
      <c r="AV488" s="115"/>
      <c r="AW488" s="115">
        <f>SUM(AW489:AW497)</f>
        <v>568352.27603551978</v>
      </c>
      <c r="AX488" s="98"/>
      <c r="AY488" s="115"/>
      <c r="AZ488" s="115"/>
      <c r="BA488" s="115">
        <f>SUM(BA489:BA497)</f>
        <v>568352.27603551978</v>
      </c>
      <c r="BB488" s="40"/>
    </row>
    <row r="489" spans="1:54" x14ac:dyDescent="0.25">
      <c r="A489" s="40"/>
      <c r="B489" s="2" t="s">
        <v>516</v>
      </c>
      <c r="C489" s="2" t="s">
        <v>34</v>
      </c>
      <c r="D489" s="41" t="s">
        <v>75</v>
      </c>
      <c r="F489" s="104">
        <v>0</v>
      </c>
      <c r="G489" s="109">
        <f t="shared" ref="G489:G497" si="286">F489/$F$11</f>
        <v>0</v>
      </c>
      <c r="H489" s="114">
        <f>'DADOS BASE PROPOSTA'!$I$23*G489</f>
        <v>0</v>
      </c>
      <c r="I489" s="114">
        <f>IF(D489="P",IF(H489&lt;'DADOS BASE PROPOSTA'!$I$32,IF('DADOS BASE PROPOSTA'!$I$32-H489&gt;'DADOS BASE PROPOSTA'!$I$33,'DADOS BASE PROPOSTA'!$I$33,'DADOS BASE PROPOSTA'!$I$32-H489),0),0)</f>
        <v>0</v>
      </c>
      <c r="J489" s="114">
        <f t="shared" ref="J489:J497" si="287">H489+I489</f>
        <v>0</v>
      </c>
      <c r="L489" s="104"/>
      <c r="M489" s="114">
        <f>IF(D489="E",'DADOS BASE PROPOSTA'!$I$42,IF(D489="EA",'DADOS BASE PROPOSTA'!$I$43,IF(D489="EC",'DADOS BASE PROPOSTA'!$I$45,IF(D489="ECA",'DADOS BASE PROPOSTA'!$I$44,0))))</f>
        <v>0</v>
      </c>
      <c r="N489" s="114">
        <f>IF(OR(D489="E",D489="EA",D489="EC",D489="ECA"),L489*'DADOS BASE PROPOSTA'!$I$47,0)</f>
        <v>0</v>
      </c>
      <c r="O489" s="114">
        <f t="shared" ref="O489:O497" si="288">M489+N489</f>
        <v>0</v>
      </c>
      <c r="Q489" s="68">
        <v>8</v>
      </c>
      <c r="R489" s="114">
        <f>IF(D489="R",('DADOS BASE PROPOSTA'!$I$53+('DADOS BASE PROPOSTA'!$I$54*Q489)),0)</f>
        <v>5675933.4915917795</v>
      </c>
      <c r="T489" s="104"/>
      <c r="U489" s="104"/>
      <c r="V489" s="104"/>
      <c r="W489" s="109"/>
      <c r="X489" s="114"/>
      <c r="Y489" s="114">
        <f>'DADOS BASE PROPOSTA'!$I$77/41</f>
        <v>220781.30714634148</v>
      </c>
      <c r="Z489" s="114">
        <f t="shared" ref="Z489:Z497" si="289">X489+Y489</f>
        <v>220781.30714634148</v>
      </c>
      <c r="AB489" s="119"/>
      <c r="AF489" s="123"/>
      <c r="AI489" s="114"/>
      <c r="AK489" s="119"/>
      <c r="AL489" s="114"/>
      <c r="AN489" s="114"/>
      <c r="AO489" s="114"/>
      <c r="AQ489" s="114">
        <f>'DADOS BASE PROPOSTA'!$I$85/41</f>
        <v>368759.61378749995</v>
      </c>
      <c r="AR489" s="114">
        <f>'DADOS BASE PROPOSTA'!$I$86*(Q489/$Q$11)</f>
        <v>199592.66224801977</v>
      </c>
      <c r="AS489" s="114">
        <f>AQ489+AR489</f>
        <v>568352.27603551978</v>
      </c>
      <c r="AU489" s="114">
        <f>'DADOS BASE PROPOSTA'!$I$89/41</f>
        <v>368759.61378749995</v>
      </c>
      <c r="AV489" s="114">
        <f>'DADOS BASE PROPOSTA'!$I$90*(Q489/$Q$11)</f>
        <v>199592.66224801977</v>
      </c>
      <c r="AW489" s="114">
        <f>AU489+AV489</f>
        <v>568352.27603551978</v>
      </c>
      <c r="AY489" s="114">
        <f>'DADOS BASE PROPOSTA'!$I$93/41</f>
        <v>368759.61378749995</v>
      </c>
      <c r="AZ489" s="114">
        <f>'DADOS BASE PROPOSTA'!$I$94*(Q489/$Q$11)</f>
        <v>199592.66224801977</v>
      </c>
      <c r="BA489" s="114">
        <f>AY489+AZ489</f>
        <v>568352.27603551978</v>
      </c>
      <c r="BB489" s="40"/>
    </row>
    <row r="490" spans="1:54" x14ac:dyDescent="0.25">
      <c r="A490" s="40"/>
      <c r="B490" s="2" t="s">
        <v>516</v>
      </c>
      <c r="C490" s="2" t="s">
        <v>518</v>
      </c>
      <c r="D490" s="41" t="s">
        <v>79</v>
      </c>
      <c r="F490" s="104">
        <v>1019.704492642103</v>
      </c>
      <c r="G490" s="109">
        <f t="shared" si="286"/>
        <v>8.2522013054657257E-4</v>
      </c>
      <c r="H490" s="114">
        <f>'DADOS BASE PROPOSTA'!$I$23*G490</f>
        <v>2007448.6586324961</v>
      </c>
      <c r="I490" s="114">
        <f>IF(D490="P",IF(H490&lt;'DADOS BASE PROPOSTA'!$I$32,IF('DADOS BASE PROPOSTA'!$I$32-H490&gt;'DADOS BASE PROPOSTA'!$I$33,'DADOS BASE PROPOSTA'!$I$33,'DADOS BASE PROPOSTA'!$I$32-H490),0),0)</f>
        <v>1275085.8721709524</v>
      </c>
      <c r="J490" s="114">
        <f t="shared" si="287"/>
        <v>3282534.5308034485</v>
      </c>
      <c r="L490" s="104">
        <v>0</v>
      </c>
      <c r="M490" s="114">
        <f>IF(D490="E",'DADOS BASE PROPOSTA'!$I$42,IF(D490="EA",'DADOS BASE PROPOSTA'!$I$43,IF(D490="EC",'DADOS BASE PROPOSTA'!$I$45,IF(D490="ECA",'DADOS BASE PROPOSTA'!$I$44,0))))</f>
        <v>0</v>
      </c>
      <c r="N490" s="114">
        <f>IF(OR(D490="E",D490="EA",D490="EC",D490="ECA",D490="ECR"),L490*'DADOS BASE PROPOSTA'!$I$47,0)</f>
        <v>0</v>
      </c>
      <c r="O490" s="114">
        <f t="shared" si="288"/>
        <v>0</v>
      </c>
      <c r="R490" s="114"/>
      <c r="T490" s="104">
        <v>0</v>
      </c>
      <c r="U490" s="104"/>
      <c r="V490" s="104">
        <f t="shared" ref="V490:V497" si="290">T490+U490*3.2</f>
        <v>0</v>
      </c>
      <c r="W490" s="109">
        <f t="shared" ref="W490:W497" si="291">V490/$V$11</f>
        <v>0</v>
      </c>
      <c r="X490" s="114">
        <f>'DADOS BASE PROPOSTA'!$I$78*W490</f>
        <v>0</v>
      </c>
      <c r="Y490" s="114"/>
      <c r="Z490" s="114">
        <f t="shared" si="289"/>
        <v>0</v>
      </c>
      <c r="AB490" s="119">
        <v>626.5</v>
      </c>
      <c r="AD490" s="42">
        <v>0.72399999999999998</v>
      </c>
      <c r="AE490" s="42">
        <f t="shared" ref="AE490:AE497" si="292">AB490*AD490</f>
        <v>453.58600000000001</v>
      </c>
      <c r="AF490" s="123">
        <f t="shared" ref="AF490:AF497" si="293">(AD490-$AE$12)*$AF$12</f>
        <v>-5.5521865116301139E-3</v>
      </c>
      <c r="AH490" s="42">
        <f t="shared" ref="AH490:AH497" si="294">$AH$11-(AF490*$AH$11)</f>
        <v>639.88257443422242</v>
      </c>
      <c r="AI490" s="114">
        <f t="shared" ref="AI490:AI497" si="295">AB490*AH490</f>
        <v>400886.43288304034</v>
      </c>
      <c r="AK490" s="119">
        <v>0</v>
      </c>
      <c r="AL490" s="114">
        <f>IF($AK$11&gt;0,(AK490/$AK$11)*'DADOS BASE PROPOSTA'!$I$67,0)</f>
        <v>0</v>
      </c>
      <c r="AN490" s="114">
        <v>0</v>
      </c>
      <c r="AO490" s="114">
        <f>(AN490/$AN$11)*'DADOS BASE PROPOSTA'!$I$69</f>
        <v>0</v>
      </c>
      <c r="AQ490" s="114"/>
      <c r="AR490" s="114"/>
      <c r="AS490" s="114"/>
      <c r="AU490" s="114"/>
      <c r="AV490" s="114"/>
      <c r="AW490" s="114"/>
      <c r="AY490" s="114"/>
      <c r="AZ490" s="114"/>
      <c r="BA490" s="114"/>
      <c r="BB490" s="40"/>
    </row>
    <row r="491" spans="1:54" x14ac:dyDescent="0.25">
      <c r="A491" s="40"/>
      <c r="B491" s="2" t="s">
        <v>516</v>
      </c>
      <c r="C491" s="2" t="s">
        <v>519</v>
      </c>
      <c r="D491" s="41" t="s">
        <v>79</v>
      </c>
      <c r="F491" s="104">
        <v>2100.76644803606</v>
      </c>
      <c r="G491" s="109">
        <f t="shared" si="286"/>
        <v>1.7000952481873942E-3</v>
      </c>
      <c r="H491" s="114">
        <f>'DADOS BASE PROPOSTA'!$I$23*G491</f>
        <v>4135689.132135944</v>
      </c>
      <c r="I491" s="114">
        <f>IF(D491="P",IF(H491&lt;'DADOS BASE PROPOSTA'!$I$32,IF('DADOS BASE PROPOSTA'!$I$32-H491&gt;'DADOS BASE PROPOSTA'!$I$33,'DADOS BASE PROPOSTA'!$I$33,'DADOS BASE PROPOSTA'!$I$32-H491),0),0)</f>
        <v>0</v>
      </c>
      <c r="J491" s="114">
        <f t="shared" si="287"/>
        <v>4135689.132135944</v>
      </c>
      <c r="L491" s="104">
        <v>0</v>
      </c>
      <c r="M491" s="114">
        <f>IF(D491="E",'DADOS BASE PROPOSTA'!$I$42,IF(D491="EA",'DADOS BASE PROPOSTA'!$I$43,IF(D491="EC",'DADOS BASE PROPOSTA'!$I$45,IF(D491="ECA",'DADOS BASE PROPOSTA'!$I$44,0))))</f>
        <v>0</v>
      </c>
      <c r="N491" s="114">
        <f>IF(OR(D491="E",D491="EA",D491="EC",D491="ECA",D491="ECR"),L491*'DADOS BASE PROPOSTA'!$I$47,0)</f>
        <v>0</v>
      </c>
      <c r="O491" s="114">
        <f t="shared" si="288"/>
        <v>0</v>
      </c>
      <c r="R491" s="114"/>
      <c r="T491" s="104">
        <v>0</v>
      </c>
      <c r="U491" s="104"/>
      <c r="V491" s="104">
        <f t="shared" si="290"/>
        <v>0</v>
      </c>
      <c r="W491" s="109">
        <f t="shared" si="291"/>
        <v>0</v>
      </c>
      <c r="X491" s="114">
        <f>'DADOS BASE PROPOSTA'!$I$78*W491</f>
        <v>0</v>
      </c>
      <c r="Y491" s="114"/>
      <c r="Z491" s="114">
        <f t="shared" si="289"/>
        <v>0</v>
      </c>
      <c r="AB491" s="119">
        <v>1141</v>
      </c>
      <c r="AD491" s="42">
        <v>0.71499999999999997</v>
      </c>
      <c r="AE491" s="42">
        <f t="shared" si="292"/>
        <v>815.81499999999994</v>
      </c>
      <c r="AF491" s="123">
        <f t="shared" si="293"/>
        <v>-2.1302186511630128E-2</v>
      </c>
      <c r="AH491" s="42">
        <f t="shared" si="294"/>
        <v>649.90507817149853</v>
      </c>
      <c r="AI491" s="114">
        <f t="shared" si="295"/>
        <v>741541.69419367984</v>
      </c>
      <c r="AK491" s="119">
        <v>0</v>
      </c>
      <c r="AL491" s="114">
        <f>IF($AK$11&gt;0,(AK491/$AK$11)*'DADOS BASE PROPOSTA'!$I$67,0)</f>
        <v>0</v>
      </c>
      <c r="AN491" s="114">
        <v>0</v>
      </c>
      <c r="AO491" s="114">
        <f>(AN491/$AN$11)*'DADOS BASE PROPOSTA'!$I$69</f>
        <v>0</v>
      </c>
      <c r="AQ491" s="114"/>
      <c r="AR491" s="114"/>
      <c r="AS491" s="114"/>
      <c r="AU491" s="114"/>
      <c r="AV491" s="114"/>
      <c r="AW491" s="114"/>
      <c r="AY491" s="114"/>
      <c r="AZ491" s="114"/>
      <c r="BA491" s="114"/>
      <c r="BB491" s="40"/>
    </row>
    <row r="492" spans="1:54" x14ac:dyDescent="0.25">
      <c r="A492" s="40"/>
      <c r="B492" s="2" t="s">
        <v>516</v>
      </c>
      <c r="C492" s="2" t="s">
        <v>520</v>
      </c>
      <c r="D492" s="41" t="s">
        <v>79</v>
      </c>
      <c r="F492" s="104">
        <v>11580.91448621362</v>
      </c>
      <c r="G492" s="109">
        <f t="shared" si="286"/>
        <v>9.3721306840570673E-3</v>
      </c>
      <c r="H492" s="114">
        <f>'DADOS BASE PROPOSTA'!$I$23*G492</f>
        <v>22798851.450433705</v>
      </c>
      <c r="I492" s="114">
        <f>IF(D492="P",IF(H492&lt;'DADOS BASE PROPOSTA'!$I$32,IF('DADOS BASE PROPOSTA'!$I$32-H492&gt;'DADOS BASE PROPOSTA'!$I$33,'DADOS BASE PROPOSTA'!$I$33,'DADOS BASE PROPOSTA'!$I$32-H492),0),0)</f>
        <v>0</v>
      </c>
      <c r="J492" s="114">
        <f t="shared" si="287"/>
        <v>22798851.450433705</v>
      </c>
      <c r="L492" s="104">
        <v>0</v>
      </c>
      <c r="M492" s="114">
        <f>IF(D492="E",'DADOS BASE PROPOSTA'!$I$42,IF(D492="EA",'DADOS BASE PROPOSTA'!$I$43,IF(D492="EC",'DADOS BASE PROPOSTA'!$I$45,IF(D492="ECA",'DADOS BASE PROPOSTA'!$I$44,0))))</f>
        <v>0</v>
      </c>
      <c r="N492" s="114">
        <f>IF(OR(D492="E",D492="EA",D492="EC",D492="ECA",D492="ECR"),L492*'DADOS BASE PROPOSTA'!$I$47,0)</f>
        <v>0</v>
      </c>
      <c r="O492" s="114">
        <f t="shared" si="288"/>
        <v>0</v>
      </c>
      <c r="R492" s="114"/>
      <c r="T492" s="104">
        <v>4005.393594548952</v>
      </c>
      <c r="U492" s="104"/>
      <c r="V492" s="104">
        <f t="shared" si="290"/>
        <v>4005.393594548952</v>
      </c>
      <c r="W492" s="109">
        <f t="shared" si="291"/>
        <v>2.345857463041141E-2</v>
      </c>
      <c r="X492" s="114">
        <f>'DADOS BASE PROPOSTA'!$I$78*W492</f>
        <v>1911130.2503854351</v>
      </c>
      <c r="Y492" s="114"/>
      <c r="Z492" s="114">
        <f t="shared" si="289"/>
        <v>1911130.2503854351</v>
      </c>
      <c r="AB492" s="119">
        <v>8935.5</v>
      </c>
      <c r="AD492" s="42">
        <v>0.79900000000000004</v>
      </c>
      <c r="AE492" s="42">
        <f t="shared" si="292"/>
        <v>7139.4645</v>
      </c>
      <c r="AF492" s="123">
        <f t="shared" si="293"/>
        <v>0.12569781348837</v>
      </c>
      <c r="AH492" s="42">
        <f t="shared" si="294"/>
        <v>556.36170995692123</v>
      </c>
      <c r="AI492" s="114">
        <f t="shared" si="295"/>
        <v>4971370.0593200698</v>
      </c>
      <c r="AK492" s="119">
        <v>0</v>
      </c>
      <c r="AL492" s="114">
        <f>IF($AK$11&gt;0,(AK492/$AK$11)*'DADOS BASE PROPOSTA'!$I$67,0)</f>
        <v>0</v>
      </c>
      <c r="AN492" s="114">
        <v>1018</v>
      </c>
      <c r="AO492" s="114">
        <f>(AN492/$AN$11)*'DADOS BASE PROPOSTA'!$I$69</f>
        <v>605569.93310221762</v>
      </c>
      <c r="AQ492" s="114"/>
      <c r="AR492" s="114"/>
      <c r="AS492" s="114"/>
      <c r="AU492" s="114"/>
      <c r="AV492" s="114"/>
      <c r="AW492" s="114"/>
      <c r="AY492" s="114"/>
      <c r="AZ492" s="114"/>
      <c r="BA492" s="114"/>
      <c r="BB492" s="40"/>
    </row>
    <row r="493" spans="1:54" x14ac:dyDescent="0.25">
      <c r="A493" s="40"/>
      <c r="B493" s="2" t="s">
        <v>516</v>
      </c>
      <c r="C493" s="2" t="s">
        <v>521</v>
      </c>
      <c r="D493" s="41" t="s">
        <v>79</v>
      </c>
      <c r="F493" s="104">
        <v>1160.223800397149</v>
      </c>
      <c r="G493" s="109">
        <f t="shared" si="286"/>
        <v>9.3893872483213556E-4</v>
      </c>
      <c r="H493" s="114">
        <f>'DADOS BASE PROPOSTA'!$I$23*G493</f>
        <v>2284083.0148604829</v>
      </c>
      <c r="I493" s="114">
        <f>IF(D493="P",IF(H493&lt;'DADOS BASE PROPOSTA'!$I$32,IF('DADOS BASE PROPOSTA'!$I$32-H493&gt;'DADOS BASE PROPOSTA'!$I$33,'DADOS BASE PROPOSTA'!$I$33,'DADOS BASE PROPOSTA'!$I$32-H493),0),0)</f>
        <v>998451.51594296563</v>
      </c>
      <c r="J493" s="114">
        <f t="shared" si="287"/>
        <v>3282534.5308034485</v>
      </c>
      <c r="L493" s="104">
        <v>0</v>
      </c>
      <c r="M493" s="114">
        <f>IF(D493="E",'DADOS BASE PROPOSTA'!$I$42,IF(D493="EA",'DADOS BASE PROPOSTA'!$I$43,IF(D493="EC",'DADOS BASE PROPOSTA'!$I$45,IF(D493="ECA",'DADOS BASE PROPOSTA'!$I$44,0))))</f>
        <v>0</v>
      </c>
      <c r="N493" s="114">
        <f>IF(OR(D493="E",D493="EA",D493="EC",D493="ECA",D493="ECR"),L493*'DADOS BASE PROPOSTA'!$I$47,0)</f>
        <v>0</v>
      </c>
      <c r="O493" s="114">
        <f t="shared" si="288"/>
        <v>0</v>
      </c>
      <c r="R493" s="114"/>
      <c r="T493" s="104">
        <v>0</v>
      </c>
      <c r="U493" s="104"/>
      <c r="V493" s="104">
        <f t="shared" si="290"/>
        <v>0</v>
      </c>
      <c r="W493" s="109">
        <f t="shared" si="291"/>
        <v>0</v>
      </c>
      <c r="X493" s="114">
        <f>'DADOS BASE PROPOSTA'!$I$78*W493</f>
        <v>0</v>
      </c>
      <c r="Y493" s="114"/>
      <c r="Z493" s="114">
        <f t="shared" si="289"/>
        <v>0</v>
      </c>
      <c r="AB493" s="119">
        <v>482.5</v>
      </c>
      <c r="AD493" s="42">
        <v>0.79900000000000004</v>
      </c>
      <c r="AE493" s="42">
        <f t="shared" si="292"/>
        <v>385.51750000000004</v>
      </c>
      <c r="AF493" s="123">
        <f t="shared" si="293"/>
        <v>0.12569781348837</v>
      </c>
      <c r="AH493" s="42">
        <f t="shared" si="294"/>
        <v>556.36170995692123</v>
      </c>
      <c r="AI493" s="114">
        <f t="shared" si="295"/>
        <v>268444.52505421452</v>
      </c>
      <c r="AK493" s="119">
        <v>0</v>
      </c>
      <c r="AL493" s="114">
        <f>IF($AK$11&gt;0,(AK493/$AK$11)*'DADOS BASE PROPOSTA'!$I$67,0)</f>
        <v>0</v>
      </c>
      <c r="AN493" s="114">
        <v>0</v>
      </c>
      <c r="AO493" s="114">
        <f>(AN493/$AN$11)*'DADOS BASE PROPOSTA'!$I$69</f>
        <v>0</v>
      </c>
      <c r="AQ493" s="114"/>
      <c r="AR493" s="114"/>
      <c r="AS493" s="114"/>
      <c r="AU493" s="114"/>
      <c r="AV493" s="114"/>
      <c r="AW493" s="114"/>
      <c r="AY493" s="114"/>
      <c r="AZ493" s="114"/>
      <c r="BA493" s="114"/>
      <c r="BB493" s="40"/>
    </row>
    <row r="494" spans="1:54" x14ac:dyDescent="0.25">
      <c r="A494" s="40"/>
      <c r="B494" s="2" t="s">
        <v>516</v>
      </c>
      <c r="C494" s="2" t="s">
        <v>522</v>
      </c>
      <c r="D494" s="41" t="s">
        <v>79</v>
      </c>
      <c r="F494" s="104">
        <v>1481.4329433360119</v>
      </c>
      <c r="G494" s="109">
        <f t="shared" si="286"/>
        <v>1.1988848688193575E-3</v>
      </c>
      <c r="H494" s="114">
        <f>'DADOS BASE PROPOSTA'!$I$23*G494</f>
        <v>2916433.7280189376</v>
      </c>
      <c r="I494" s="114">
        <f>IF(D494="P",IF(H494&lt;'DADOS BASE PROPOSTA'!$I$32,IF('DADOS BASE PROPOSTA'!$I$32-H494&gt;'DADOS BASE PROPOSTA'!$I$33,'DADOS BASE PROPOSTA'!$I$33,'DADOS BASE PROPOSTA'!$I$32-H494),0),0)</f>
        <v>366100.80278451089</v>
      </c>
      <c r="J494" s="114">
        <f t="shared" si="287"/>
        <v>3282534.5308034485</v>
      </c>
      <c r="L494" s="104">
        <v>0</v>
      </c>
      <c r="M494" s="114">
        <f>IF(D494="E",'DADOS BASE PROPOSTA'!$I$42,IF(D494="EA",'DADOS BASE PROPOSTA'!$I$43,IF(D494="EC",'DADOS BASE PROPOSTA'!$I$45,IF(D494="ECA",'DADOS BASE PROPOSTA'!$I$44,0))))</f>
        <v>0</v>
      </c>
      <c r="N494" s="114">
        <f>IF(OR(D494="E",D494="EA",D494="EC",D494="ECA",D494="ECR"),L494*'DADOS BASE PROPOSTA'!$I$47,0)</f>
        <v>0</v>
      </c>
      <c r="O494" s="114">
        <f t="shared" si="288"/>
        <v>0</v>
      </c>
      <c r="R494" s="114"/>
      <c r="T494" s="104">
        <v>0</v>
      </c>
      <c r="U494" s="104"/>
      <c r="V494" s="104">
        <f t="shared" si="290"/>
        <v>0</v>
      </c>
      <c r="W494" s="109">
        <f t="shared" si="291"/>
        <v>0</v>
      </c>
      <c r="X494" s="114">
        <f>'DADOS BASE PROPOSTA'!$I$78*W494</f>
        <v>0</v>
      </c>
      <c r="Y494" s="114"/>
      <c r="Z494" s="114">
        <f t="shared" si="289"/>
        <v>0</v>
      </c>
      <c r="AB494" s="119">
        <v>738.5</v>
      </c>
      <c r="AD494" s="42">
        <v>0.745</v>
      </c>
      <c r="AE494" s="42">
        <f t="shared" si="292"/>
        <v>550.1825</v>
      </c>
      <c r="AF494" s="123">
        <f t="shared" si="293"/>
        <v>3.1197813488369919E-2</v>
      </c>
      <c r="AH494" s="42">
        <f t="shared" si="294"/>
        <v>616.49673238057812</v>
      </c>
      <c r="AI494" s="114">
        <f t="shared" si="295"/>
        <v>455282.83686305693</v>
      </c>
      <c r="AK494" s="119">
        <v>0</v>
      </c>
      <c r="AL494" s="114">
        <f>IF($AK$11&gt;0,(AK494/$AK$11)*'DADOS BASE PROPOSTA'!$I$67,0)</f>
        <v>0</v>
      </c>
      <c r="AN494" s="114">
        <v>0</v>
      </c>
      <c r="AO494" s="114">
        <f>(AN494/$AN$11)*'DADOS BASE PROPOSTA'!$I$69</f>
        <v>0</v>
      </c>
      <c r="AQ494" s="114"/>
      <c r="AR494" s="114"/>
      <c r="AS494" s="114"/>
      <c r="AU494" s="114"/>
      <c r="AV494" s="114"/>
      <c r="AW494" s="114"/>
      <c r="AY494" s="114"/>
      <c r="AZ494" s="114"/>
      <c r="BA494" s="114"/>
      <c r="BB494" s="40"/>
    </row>
    <row r="495" spans="1:54" x14ac:dyDescent="0.25">
      <c r="A495" s="40"/>
      <c r="B495" s="2" t="s">
        <v>516</v>
      </c>
      <c r="C495" s="2" t="s">
        <v>523</v>
      </c>
      <c r="D495" s="41" t="s">
        <v>79</v>
      </c>
      <c r="F495" s="104">
        <v>3399.700799777464</v>
      </c>
      <c r="G495" s="109">
        <f t="shared" si="286"/>
        <v>2.7512887881296451E-3</v>
      </c>
      <c r="H495" s="114">
        <f>'DADOS BASE PROPOSTA'!$I$23*G495</f>
        <v>6692845.6817738507</v>
      </c>
      <c r="I495" s="114">
        <f>IF(D495="P",IF(H495&lt;'DADOS BASE PROPOSTA'!$I$32,IF('DADOS BASE PROPOSTA'!$I$32-H495&gt;'DADOS BASE PROPOSTA'!$I$33,'DADOS BASE PROPOSTA'!$I$33,'DADOS BASE PROPOSTA'!$I$32-H495),0),0)</f>
        <v>0</v>
      </c>
      <c r="J495" s="114">
        <f t="shared" si="287"/>
        <v>6692845.6817738507</v>
      </c>
      <c r="L495" s="104">
        <v>0</v>
      </c>
      <c r="M495" s="114">
        <f>IF(D495="E",'DADOS BASE PROPOSTA'!$I$42,IF(D495="EA",'DADOS BASE PROPOSTA'!$I$43,IF(D495="EC",'DADOS BASE PROPOSTA'!$I$45,IF(D495="ECA",'DADOS BASE PROPOSTA'!$I$44,0))))</f>
        <v>0</v>
      </c>
      <c r="N495" s="114">
        <f>IF(OR(D495="E",D495="EA",D495="EC",D495="ECA",D495="ECR"),L495*'DADOS BASE PROPOSTA'!$I$47,0)</f>
        <v>0</v>
      </c>
      <c r="O495" s="114">
        <f t="shared" si="288"/>
        <v>0</v>
      </c>
      <c r="R495" s="114"/>
      <c r="T495" s="104">
        <v>0</v>
      </c>
      <c r="U495" s="104"/>
      <c r="V495" s="104">
        <f t="shared" si="290"/>
        <v>0</v>
      </c>
      <c r="W495" s="109">
        <f t="shared" si="291"/>
        <v>0</v>
      </c>
      <c r="X495" s="114">
        <f>'DADOS BASE PROPOSTA'!$I$78*W495</f>
        <v>0</v>
      </c>
      <c r="Y495" s="114"/>
      <c r="Z495" s="114">
        <f t="shared" si="289"/>
        <v>0</v>
      </c>
      <c r="AB495" s="119">
        <v>1794.5</v>
      </c>
      <c r="AD495" s="42">
        <v>0.71299999999999997</v>
      </c>
      <c r="AE495" s="42">
        <f t="shared" si="292"/>
        <v>1279.4784999999999</v>
      </c>
      <c r="AF495" s="123">
        <f t="shared" si="293"/>
        <v>-2.4802186511630131E-2</v>
      </c>
      <c r="AH495" s="42">
        <f t="shared" si="294"/>
        <v>652.13230122422658</v>
      </c>
      <c r="AI495" s="114">
        <f t="shared" si="295"/>
        <v>1170251.4145468746</v>
      </c>
      <c r="AK495" s="119">
        <v>0</v>
      </c>
      <c r="AL495" s="114">
        <f>IF($AK$11&gt;0,(AK495/$AK$11)*'DADOS BASE PROPOSTA'!$I$67,0)</f>
        <v>0</v>
      </c>
      <c r="AN495" s="114">
        <v>0</v>
      </c>
      <c r="AO495" s="114">
        <f>(AN495/$AN$11)*'DADOS BASE PROPOSTA'!$I$69</f>
        <v>0</v>
      </c>
      <c r="AQ495" s="114"/>
      <c r="AR495" s="114"/>
      <c r="AS495" s="114"/>
      <c r="AU495" s="114"/>
      <c r="AV495" s="114"/>
      <c r="AW495" s="114"/>
      <c r="AY495" s="114"/>
      <c r="AZ495" s="114"/>
      <c r="BA495" s="114"/>
      <c r="BB495" s="40"/>
    </row>
    <row r="496" spans="1:54" x14ac:dyDescent="0.25">
      <c r="A496" s="40"/>
      <c r="B496" s="2" t="s">
        <v>516</v>
      </c>
      <c r="C496" s="2" t="s">
        <v>524</v>
      </c>
      <c r="D496" s="41" t="s">
        <v>79</v>
      </c>
      <c r="F496" s="104">
        <v>1144.5385197134331</v>
      </c>
      <c r="G496" s="109">
        <f t="shared" si="286"/>
        <v>9.2624503811517532E-4</v>
      </c>
      <c r="H496" s="114">
        <f>'DADOS BASE PROPOSTA'!$I$23*G496</f>
        <v>2253204.0730729317</v>
      </c>
      <c r="I496" s="114">
        <f>IF(D496="P",IF(H496&lt;'DADOS BASE PROPOSTA'!$I$32,IF('DADOS BASE PROPOSTA'!$I$32-H496&gt;'DADOS BASE PROPOSTA'!$I$33,'DADOS BASE PROPOSTA'!$I$33,'DADOS BASE PROPOSTA'!$I$32-H496),0),0)</f>
        <v>1029330.4577305168</v>
      </c>
      <c r="J496" s="114">
        <f t="shared" si="287"/>
        <v>3282534.5308034485</v>
      </c>
      <c r="L496" s="104">
        <v>0</v>
      </c>
      <c r="M496" s="114">
        <f>IF(D496="E",'DADOS BASE PROPOSTA'!$I$42,IF(D496="EA",'DADOS BASE PROPOSTA'!$I$43,IF(D496="EC",'DADOS BASE PROPOSTA'!$I$45,IF(D496="ECA",'DADOS BASE PROPOSTA'!$I$44,0))))</f>
        <v>0</v>
      </c>
      <c r="N496" s="114">
        <f>IF(OR(D496="E",D496="EA",D496="EC",D496="ECA",D496="ECR"),L496*'DADOS BASE PROPOSTA'!$I$47,0)</f>
        <v>0</v>
      </c>
      <c r="O496" s="114">
        <f t="shared" si="288"/>
        <v>0</v>
      </c>
      <c r="R496" s="114"/>
      <c r="T496" s="104">
        <v>0</v>
      </c>
      <c r="U496" s="104"/>
      <c r="V496" s="104">
        <f t="shared" si="290"/>
        <v>0</v>
      </c>
      <c r="W496" s="109">
        <f t="shared" si="291"/>
        <v>0</v>
      </c>
      <c r="X496" s="114">
        <f>'DADOS BASE PROPOSTA'!$I$78*W496</f>
        <v>0</v>
      </c>
      <c r="Y496" s="114"/>
      <c r="Z496" s="114">
        <f t="shared" si="289"/>
        <v>0</v>
      </c>
      <c r="AB496" s="119">
        <v>581.5</v>
      </c>
      <c r="AD496" s="42">
        <v>0.745</v>
      </c>
      <c r="AE496" s="42">
        <f t="shared" si="292"/>
        <v>433.21749999999997</v>
      </c>
      <c r="AF496" s="123">
        <f t="shared" si="293"/>
        <v>3.1197813488369919E-2</v>
      </c>
      <c r="AH496" s="42">
        <f t="shared" si="294"/>
        <v>616.49673238057812</v>
      </c>
      <c r="AI496" s="114">
        <f t="shared" si="295"/>
        <v>358492.84987930616</v>
      </c>
      <c r="AK496" s="119">
        <v>0</v>
      </c>
      <c r="AL496" s="114">
        <f>IF($AK$11&gt;0,(AK496/$AK$11)*'DADOS BASE PROPOSTA'!$I$67,0)</f>
        <v>0</v>
      </c>
      <c r="AN496" s="114">
        <v>0</v>
      </c>
      <c r="AO496" s="114">
        <f>(AN496/$AN$11)*'DADOS BASE PROPOSTA'!$I$69</f>
        <v>0</v>
      </c>
      <c r="AQ496" s="114"/>
      <c r="AR496" s="114"/>
      <c r="AS496" s="114"/>
      <c r="AU496" s="114"/>
      <c r="AV496" s="114"/>
      <c r="AW496" s="114"/>
      <c r="AY496" s="114"/>
      <c r="AZ496" s="114"/>
      <c r="BA496" s="114"/>
      <c r="BB496" s="40"/>
    </row>
    <row r="497" spans="1:54" x14ac:dyDescent="0.25">
      <c r="A497" s="40"/>
      <c r="B497" s="2" t="s">
        <v>516</v>
      </c>
      <c r="C497" s="2" t="s">
        <v>144</v>
      </c>
      <c r="D497" s="41" t="s">
        <v>79</v>
      </c>
      <c r="F497" s="104">
        <v>1188.570541970724</v>
      </c>
      <c r="G497" s="109">
        <f t="shared" si="286"/>
        <v>9.6187900012827056E-4</v>
      </c>
      <c r="H497" s="114">
        <f>'DADOS BASE PROPOSTA'!$I$23*G497</f>
        <v>2339888.0336272754</v>
      </c>
      <c r="I497" s="114">
        <f>IF(D497="P",IF(H497&lt;'DADOS BASE PROPOSTA'!$I$32,IF('DADOS BASE PROPOSTA'!$I$32-H497&gt;'DADOS BASE PROPOSTA'!$I$33,'DADOS BASE PROPOSTA'!$I$33,'DADOS BASE PROPOSTA'!$I$32-H497),0),0)</f>
        <v>942646.49717617314</v>
      </c>
      <c r="J497" s="114">
        <f t="shared" si="287"/>
        <v>3282534.5308034485</v>
      </c>
      <c r="L497" s="104">
        <v>0</v>
      </c>
      <c r="M497" s="114">
        <f>IF(D497="E",'DADOS BASE PROPOSTA'!$I$42,IF(D497="EA",'DADOS BASE PROPOSTA'!$I$43,IF(D497="EC",'DADOS BASE PROPOSTA'!$I$45,IF(D497="ECA",'DADOS BASE PROPOSTA'!$I$44,0))))</f>
        <v>0</v>
      </c>
      <c r="N497" s="114">
        <f>IF(OR(D497="E",D497="EA",D497="EC",D497="ECA",D497="ECR"),L497*'DADOS BASE PROPOSTA'!$I$47,0)</f>
        <v>0</v>
      </c>
      <c r="O497" s="114">
        <f t="shared" si="288"/>
        <v>0</v>
      </c>
      <c r="R497" s="114"/>
      <c r="T497" s="104">
        <v>0</v>
      </c>
      <c r="U497" s="104"/>
      <c r="V497" s="104">
        <f t="shared" si="290"/>
        <v>0</v>
      </c>
      <c r="W497" s="109">
        <f t="shared" si="291"/>
        <v>0</v>
      </c>
      <c r="X497" s="114">
        <f>'DADOS BASE PROPOSTA'!$I$78*W497</f>
        <v>0</v>
      </c>
      <c r="Y497" s="114"/>
      <c r="Z497" s="114">
        <f t="shared" si="289"/>
        <v>0</v>
      </c>
      <c r="AB497" s="119">
        <v>461</v>
      </c>
      <c r="AD497" s="42">
        <v>0.73799999999999999</v>
      </c>
      <c r="AE497" s="42">
        <f t="shared" si="292"/>
        <v>340.21800000000002</v>
      </c>
      <c r="AF497" s="123">
        <f t="shared" si="293"/>
        <v>1.8947813488369908E-2</v>
      </c>
      <c r="AH497" s="42">
        <f t="shared" si="294"/>
        <v>624.29201306512618</v>
      </c>
      <c r="AI497" s="114">
        <f t="shared" si="295"/>
        <v>287798.61802302318</v>
      </c>
      <c r="AK497" s="119">
        <v>0</v>
      </c>
      <c r="AL497" s="114">
        <f>IF($AK$11&gt;0,(AK497/$AK$11)*'DADOS BASE PROPOSTA'!$I$67,0)</f>
        <v>0</v>
      </c>
      <c r="AN497" s="114">
        <v>0</v>
      </c>
      <c r="AO497" s="114">
        <f>(AN497/$AN$11)*'DADOS BASE PROPOSTA'!$I$69</f>
        <v>0</v>
      </c>
      <c r="AQ497" s="114"/>
      <c r="AR497" s="114"/>
      <c r="AS497" s="114"/>
      <c r="AU497" s="114"/>
      <c r="AV497" s="114"/>
      <c r="AW497" s="114"/>
      <c r="AY497" s="114"/>
      <c r="AZ497" s="114"/>
      <c r="BA497" s="114"/>
      <c r="BB497" s="40"/>
    </row>
    <row r="498" spans="1:54" x14ac:dyDescent="0.25">
      <c r="A498" s="40"/>
      <c r="F498" s="104"/>
      <c r="G498" s="109"/>
      <c r="H498" s="114"/>
      <c r="I498" s="114"/>
      <c r="J498" s="114"/>
      <c r="L498" s="104"/>
      <c r="M498" s="114"/>
      <c r="N498" s="114"/>
      <c r="O498" s="114"/>
      <c r="R498" s="114"/>
      <c r="T498" s="104"/>
      <c r="U498" s="104"/>
      <c r="V498" s="104"/>
      <c r="W498" s="109"/>
      <c r="X498" s="114"/>
      <c r="Y498" s="114"/>
      <c r="Z498" s="114"/>
      <c r="AB498" s="119"/>
      <c r="AF498" s="123"/>
      <c r="AI498" s="114"/>
      <c r="AK498" s="119"/>
      <c r="AL498" s="114"/>
      <c r="AN498" s="114"/>
      <c r="AO498" s="114"/>
      <c r="AQ498" s="114"/>
      <c r="AR498" s="114"/>
      <c r="AS498" s="114"/>
      <c r="AU498" s="114"/>
      <c r="AV498" s="114"/>
      <c r="AW498" s="114"/>
      <c r="AY498" s="114"/>
      <c r="AZ498" s="114"/>
      <c r="BA498" s="114"/>
      <c r="BB498" s="40"/>
    </row>
    <row r="499" spans="1:54" x14ac:dyDescent="0.25">
      <c r="A499" s="40"/>
      <c r="B499" s="98" t="s">
        <v>516</v>
      </c>
      <c r="C499" s="98" t="s">
        <v>525</v>
      </c>
      <c r="D499" s="98" t="s">
        <v>74</v>
      </c>
      <c r="E499" s="98"/>
      <c r="F499" s="105">
        <f>SUM(F500:F514)</f>
        <v>32578.034224208986</v>
      </c>
      <c r="G499" s="110">
        <f>SUM(G500:G514)</f>
        <v>2.6364549582197676E-2</v>
      </c>
      <c r="H499" s="115">
        <f>SUM(H500:H514)</f>
        <v>64134983.788117521</v>
      </c>
      <c r="I499" s="115">
        <f>SUM(I500:I514)</f>
        <v>8153302.3376581129</v>
      </c>
      <c r="J499" s="115">
        <f>SUM(J500:J514)</f>
        <v>72288286.125775635</v>
      </c>
      <c r="K499" s="99"/>
      <c r="L499" s="105">
        <f>SUM(L500:L514)</f>
        <v>0</v>
      </c>
      <c r="M499" s="115">
        <f>SUM(M500:M514)</f>
        <v>0</v>
      </c>
      <c r="N499" s="115">
        <f>SUM(N500:N514)</f>
        <v>0</v>
      </c>
      <c r="O499" s="115">
        <f>SUM(O500:O514)</f>
        <v>0</v>
      </c>
      <c r="P499" s="99"/>
      <c r="Q499" s="100"/>
      <c r="R499" s="115">
        <f>SUM(R500:R514)</f>
        <v>6691587.1542585474</v>
      </c>
      <c r="S499" s="99"/>
      <c r="T499" s="105">
        <f t="shared" ref="T499:Z499" si="296">SUM(T500:T514)</f>
        <v>0</v>
      </c>
      <c r="U499" s="105">
        <f t="shared" si="296"/>
        <v>19.0167</v>
      </c>
      <c r="V499" s="105">
        <f t="shared" si="296"/>
        <v>60.853440000000006</v>
      </c>
      <c r="W499" s="110">
        <f t="shared" si="296"/>
        <v>3.5640316739409428E-4</v>
      </c>
      <c r="X499" s="115">
        <f t="shared" si="296"/>
        <v>29035.5609951265</v>
      </c>
      <c r="Y499" s="115">
        <f t="shared" si="296"/>
        <v>220781.30714634148</v>
      </c>
      <c r="Z499" s="115">
        <f t="shared" si="296"/>
        <v>249816.86814146797</v>
      </c>
      <c r="AA499" s="99"/>
      <c r="AB499" s="120">
        <f>SUM(AB500:AB514)</f>
        <v>15977</v>
      </c>
      <c r="AC499" s="99"/>
      <c r="AD499" s="99"/>
      <c r="AE499" s="99"/>
      <c r="AF499" s="124"/>
      <c r="AG499" s="99"/>
      <c r="AH499" s="99"/>
      <c r="AI499" s="115">
        <f>SUM(AI500:AI514)</f>
        <v>8935300.5753055774</v>
      </c>
      <c r="AJ499" s="99"/>
      <c r="AK499" s="120">
        <f>SUM(AK500:AK514)</f>
        <v>0</v>
      </c>
      <c r="AL499" s="115">
        <f>SUM(AL500:AL514)</f>
        <v>0</v>
      </c>
      <c r="AM499" s="99"/>
      <c r="AN499" s="115">
        <f>SUM(AN500:AN514)</f>
        <v>106.125</v>
      </c>
      <c r="AO499" s="115">
        <f>SUM(AO500:AO514)</f>
        <v>63129.773232291605</v>
      </c>
      <c r="AP499" s="99"/>
      <c r="AQ499" s="115"/>
      <c r="AR499" s="115"/>
      <c r="AS499" s="115">
        <f>SUM(AS500:AS514)</f>
        <v>718046.77272153459</v>
      </c>
      <c r="AT499" s="98"/>
      <c r="AU499" s="115"/>
      <c r="AV499" s="115"/>
      <c r="AW499" s="115">
        <f>SUM(AW500:AW514)</f>
        <v>718046.77272153459</v>
      </c>
      <c r="AX499" s="98"/>
      <c r="AY499" s="115"/>
      <c r="AZ499" s="115"/>
      <c r="BA499" s="115">
        <f>SUM(BA500:BA514)</f>
        <v>718046.77272153459</v>
      </c>
      <c r="BB499" s="40"/>
    </row>
    <row r="500" spans="1:54" x14ac:dyDescent="0.25">
      <c r="A500" s="40"/>
      <c r="B500" s="2" t="s">
        <v>516</v>
      </c>
      <c r="C500" s="2" t="s">
        <v>34</v>
      </c>
      <c r="D500" s="41" t="s">
        <v>75</v>
      </c>
      <c r="F500" s="104">
        <v>0</v>
      </c>
      <c r="G500" s="109">
        <f t="shared" ref="G500:G514" si="297">F500/$F$11</f>
        <v>0</v>
      </c>
      <c r="H500" s="114">
        <f>'DADOS BASE PROPOSTA'!$I$23*G500</f>
        <v>0</v>
      </c>
      <c r="I500" s="114">
        <f>IF(D500="P",IF(H500&lt;'DADOS BASE PROPOSTA'!$I$32,IF('DADOS BASE PROPOSTA'!$I$32-H500&gt;'DADOS BASE PROPOSTA'!$I$33,'DADOS BASE PROPOSTA'!$I$33,'DADOS BASE PROPOSTA'!$I$32-H500),0),0)</f>
        <v>0</v>
      </c>
      <c r="J500" s="114">
        <f t="shared" ref="J500:J514" si="298">H500+I500</f>
        <v>0</v>
      </c>
      <c r="L500" s="104"/>
      <c r="M500" s="114">
        <f>IF(D500="E",'DADOS BASE PROPOSTA'!$I$42,IF(D500="EA",'DADOS BASE PROPOSTA'!$I$43,IF(D500="EC",'DADOS BASE PROPOSTA'!$I$45,IF(D500="ECA",'DADOS BASE PROPOSTA'!$I$44,0))))</f>
        <v>0</v>
      </c>
      <c r="N500" s="114">
        <f>IF(OR(D500="E",D500="EA",D500="EC",D500="ECA"),L500*'DADOS BASE PROPOSTA'!$I$47,0)</f>
        <v>0</v>
      </c>
      <c r="O500" s="114">
        <f t="shared" ref="O500:O514" si="299">M500+N500</f>
        <v>0</v>
      </c>
      <c r="Q500" s="68">
        <v>14</v>
      </c>
      <c r="R500" s="114">
        <f>IF(D500="R",('DADOS BASE PROPOSTA'!$I$53+('DADOS BASE PROPOSTA'!$I$54*Q500)),0)</f>
        <v>6691587.1542585474</v>
      </c>
      <c r="T500" s="104"/>
      <c r="U500" s="104"/>
      <c r="V500" s="104"/>
      <c r="W500" s="109"/>
      <c r="X500" s="114"/>
      <c r="Y500" s="114">
        <f>'DADOS BASE PROPOSTA'!$I$77/41</f>
        <v>220781.30714634148</v>
      </c>
      <c r="Z500" s="114">
        <f t="shared" ref="Z500:Z514" si="300">X500+Y500</f>
        <v>220781.30714634148</v>
      </c>
      <c r="AB500" s="119"/>
      <c r="AF500" s="123"/>
      <c r="AI500" s="114"/>
      <c r="AK500" s="119"/>
      <c r="AL500" s="114"/>
      <c r="AN500" s="114"/>
      <c r="AO500" s="114"/>
      <c r="AQ500" s="114">
        <f>'DADOS BASE PROPOSTA'!$I$85/41</f>
        <v>368759.61378749995</v>
      </c>
      <c r="AR500" s="114">
        <f>'DADOS BASE PROPOSTA'!$I$86*(Q500/$Q$11)</f>
        <v>349287.15893403458</v>
      </c>
      <c r="AS500" s="114">
        <f>AQ500+AR500</f>
        <v>718046.77272153459</v>
      </c>
      <c r="AU500" s="114">
        <f>'DADOS BASE PROPOSTA'!$I$89/41</f>
        <v>368759.61378749995</v>
      </c>
      <c r="AV500" s="114">
        <f>'DADOS BASE PROPOSTA'!$I$90*(Q500/$Q$11)</f>
        <v>349287.15893403458</v>
      </c>
      <c r="AW500" s="114">
        <f>AU500+AV500</f>
        <v>718046.77272153459</v>
      </c>
      <c r="AY500" s="114">
        <f>'DADOS BASE PROPOSTA'!$I$93/41</f>
        <v>368759.61378749995</v>
      </c>
      <c r="AZ500" s="114">
        <f>'DADOS BASE PROPOSTA'!$I$94*(Q500/$Q$11)</f>
        <v>349287.15893403458</v>
      </c>
      <c r="BA500" s="114">
        <f>AY500+AZ500</f>
        <v>718046.77272153459</v>
      </c>
      <c r="BB500" s="40"/>
    </row>
    <row r="501" spans="1:54" x14ac:dyDescent="0.25">
      <c r="A501" s="40"/>
      <c r="B501" s="2" t="s">
        <v>516</v>
      </c>
      <c r="C501" s="2" t="s">
        <v>526</v>
      </c>
      <c r="D501" s="41" t="s">
        <v>79</v>
      </c>
      <c r="F501" s="104">
        <v>2922.3677178430539</v>
      </c>
      <c r="G501" s="109">
        <f t="shared" si="297"/>
        <v>2.3649956306213502E-3</v>
      </c>
      <c r="H501" s="114">
        <f>'DADOS BASE PROPOSTA'!$I$23*G501</f>
        <v>5753140.4417122435</v>
      </c>
      <c r="I501" s="114">
        <f>IF(D501="P",IF(H501&lt;'DADOS BASE PROPOSTA'!$I$32,IF('DADOS BASE PROPOSTA'!$I$32-H501&gt;'DADOS BASE PROPOSTA'!$I$33,'DADOS BASE PROPOSTA'!$I$33,'DADOS BASE PROPOSTA'!$I$32-H501),0),0)</f>
        <v>0</v>
      </c>
      <c r="J501" s="114">
        <f t="shared" si="298"/>
        <v>5753140.4417122435</v>
      </c>
      <c r="L501" s="104">
        <v>0</v>
      </c>
      <c r="M501" s="114">
        <f>IF(D501="E",'DADOS BASE PROPOSTA'!$I$42,IF(D501="EA",'DADOS BASE PROPOSTA'!$I$43,IF(D501="EC",'DADOS BASE PROPOSTA'!$I$45,IF(D501="ECA",'DADOS BASE PROPOSTA'!$I$44,0))))</f>
        <v>0</v>
      </c>
      <c r="N501" s="114">
        <f>IF(OR(D501="E",D501="EA",D501="EC",D501="ECA",D501="ECR"),L501*'DADOS BASE PROPOSTA'!$I$47,0)</f>
        <v>0</v>
      </c>
      <c r="O501" s="114">
        <f t="shared" si="299"/>
        <v>0</v>
      </c>
      <c r="R501" s="114"/>
      <c r="T501" s="104">
        <v>0</v>
      </c>
      <c r="U501" s="104">
        <v>19.0167</v>
      </c>
      <c r="V501" s="104">
        <f t="shared" ref="V501:V514" si="301">T501+U501*3.2</f>
        <v>60.853440000000006</v>
      </c>
      <c r="W501" s="109">
        <f t="shared" ref="W501:W514" si="302">V501/$V$11</f>
        <v>3.5640316739409428E-4</v>
      </c>
      <c r="X501" s="114">
        <f>'DADOS BASE PROPOSTA'!$I$78*W501</f>
        <v>29035.5609951265</v>
      </c>
      <c r="Y501" s="114"/>
      <c r="Z501" s="114">
        <f t="shared" si="300"/>
        <v>29035.5609951265</v>
      </c>
      <c r="AB501" s="119">
        <v>2496</v>
      </c>
      <c r="AD501" s="42">
        <v>0.79900000000000004</v>
      </c>
      <c r="AE501" s="42">
        <f t="shared" ref="AE501:AE514" si="303">AB501*AD501</f>
        <v>1994.3040000000001</v>
      </c>
      <c r="AF501" s="123">
        <f t="shared" ref="AF501:AF514" si="304">(AD501-$AE$12)*$AF$12</f>
        <v>0.12569781348837</v>
      </c>
      <c r="AH501" s="42">
        <f t="shared" ref="AH501:AH514" si="305">$AH$11-(AF501*$AH$11)</f>
        <v>556.36170995692123</v>
      </c>
      <c r="AI501" s="114">
        <f t="shared" ref="AI501:AI514" si="306">AB501*AH501</f>
        <v>1388678.8280524753</v>
      </c>
      <c r="AK501" s="119">
        <v>0</v>
      </c>
      <c r="AL501" s="114">
        <f>IF($AK$11&gt;0,(AK501/$AK$11)*'DADOS BASE PROPOSTA'!$I$67,0)</f>
        <v>0</v>
      </c>
      <c r="AN501" s="114">
        <v>106.125</v>
      </c>
      <c r="AO501" s="114">
        <f>(AN501/$AN$11)*'DADOS BASE PROPOSTA'!$I$69</f>
        <v>63129.773232291605</v>
      </c>
      <c r="AQ501" s="114"/>
      <c r="AR501" s="114"/>
      <c r="AS501" s="114"/>
      <c r="AU501" s="114"/>
      <c r="AV501" s="114"/>
      <c r="AW501" s="114"/>
      <c r="AY501" s="114"/>
      <c r="AZ501" s="114"/>
      <c r="BA501" s="114"/>
      <c r="BB501" s="40"/>
    </row>
    <row r="502" spans="1:54" x14ac:dyDescent="0.25">
      <c r="A502" s="40"/>
      <c r="B502" s="2" t="s">
        <v>516</v>
      </c>
      <c r="C502" s="2" t="s">
        <v>527</v>
      </c>
      <c r="D502" s="41" t="s">
        <v>79</v>
      </c>
      <c r="F502" s="104">
        <v>1960.8355044595901</v>
      </c>
      <c r="G502" s="109">
        <f t="shared" si="297"/>
        <v>1.5868528016169362E-3</v>
      </c>
      <c r="H502" s="114">
        <f>'DADOS BASE PROPOSTA'!$I$23*G502</f>
        <v>3860213.0633231769</v>
      </c>
      <c r="I502" s="114">
        <f>IF(D502="P",IF(H502&lt;'DADOS BASE PROPOSTA'!$I$32,IF('DADOS BASE PROPOSTA'!$I$32-H502&gt;'DADOS BASE PROPOSTA'!$I$33,'DADOS BASE PROPOSTA'!$I$33,'DADOS BASE PROPOSTA'!$I$32-H502),0),0)</f>
        <v>0</v>
      </c>
      <c r="J502" s="114">
        <f t="shared" si="298"/>
        <v>3860213.0633231769</v>
      </c>
      <c r="L502" s="104">
        <v>0</v>
      </c>
      <c r="M502" s="114">
        <f>IF(D502="E",'DADOS BASE PROPOSTA'!$I$42,IF(D502="EA",'DADOS BASE PROPOSTA'!$I$43,IF(D502="EC",'DADOS BASE PROPOSTA'!$I$45,IF(D502="ECA",'DADOS BASE PROPOSTA'!$I$44,0))))</f>
        <v>0</v>
      </c>
      <c r="N502" s="114">
        <f>IF(OR(D502="E",D502="EA",D502="EC",D502="ECA",D502="ECR"),L502*'DADOS BASE PROPOSTA'!$I$47,0)</f>
        <v>0</v>
      </c>
      <c r="O502" s="114">
        <f t="shared" si="299"/>
        <v>0</v>
      </c>
      <c r="R502" s="114"/>
      <c r="T502" s="104">
        <v>0</v>
      </c>
      <c r="U502" s="104"/>
      <c r="V502" s="104">
        <f t="shared" si="301"/>
        <v>0</v>
      </c>
      <c r="W502" s="109">
        <f t="shared" si="302"/>
        <v>0</v>
      </c>
      <c r="X502" s="114">
        <f>'DADOS BASE PROPOSTA'!$I$78*W502</f>
        <v>0</v>
      </c>
      <c r="Y502" s="114"/>
      <c r="Z502" s="114">
        <f t="shared" si="300"/>
        <v>0</v>
      </c>
      <c r="AB502" s="119">
        <v>740.5</v>
      </c>
      <c r="AD502" s="42">
        <v>0.71099999999999997</v>
      </c>
      <c r="AE502" s="42">
        <f t="shared" si="303"/>
        <v>526.49549999999999</v>
      </c>
      <c r="AF502" s="123">
        <f t="shared" si="304"/>
        <v>-2.8302186511630134E-2</v>
      </c>
      <c r="AH502" s="42">
        <f t="shared" si="305"/>
        <v>654.35952427695463</v>
      </c>
      <c r="AI502" s="114">
        <f t="shared" si="306"/>
        <v>484553.22772708489</v>
      </c>
      <c r="AK502" s="119">
        <v>0</v>
      </c>
      <c r="AL502" s="114">
        <f>IF($AK$11&gt;0,(AK502/$AK$11)*'DADOS BASE PROPOSTA'!$I$67,0)</f>
        <v>0</v>
      </c>
      <c r="AN502" s="114">
        <v>0</v>
      </c>
      <c r="AO502" s="114">
        <f>(AN502/$AN$11)*'DADOS BASE PROPOSTA'!$I$69</f>
        <v>0</v>
      </c>
      <c r="AQ502" s="114"/>
      <c r="AR502" s="114"/>
      <c r="AS502" s="114"/>
      <c r="AU502" s="114"/>
      <c r="AV502" s="114"/>
      <c r="AW502" s="114"/>
      <c r="AY502" s="114"/>
      <c r="AZ502" s="114"/>
      <c r="BA502" s="114"/>
      <c r="BB502" s="40"/>
    </row>
    <row r="503" spans="1:54" x14ac:dyDescent="0.25">
      <c r="A503" s="40"/>
      <c r="B503" s="2" t="s">
        <v>516</v>
      </c>
      <c r="C503" s="2" t="s">
        <v>528</v>
      </c>
      <c r="D503" s="41" t="s">
        <v>79</v>
      </c>
      <c r="F503" s="104">
        <v>534.17106695934626</v>
      </c>
      <c r="G503" s="109">
        <f t="shared" si="297"/>
        <v>4.3229064968443678E-4</v>
      </c>
      <c r="H503" s="114">
        <f>'DADOS BASE PROPOSTA'!$I$23*G503</f>
        <v>1051599.7522668494</v>
      </c>
      <c r="I503" s="114">
        <f>IF(D503="P",IF(H503&lt;'DADOS BASE PROPOSTA'!$I$32,IF('DADOS BASE PROPOSTA'!$I$32-H503&gt;'DADOS BASE PROPOSTA'!$I$33,'DADOS BASE PROPOSTA'!$I$33,'DADOS BASE PROPOSTA'!$I$32-H503),0),0)</f>
        <v>1641267.2654017243</v>
      </c>
      <c r="J503" s="114">
        <f t="shared" si="298"/>
        <v>2692867.0176685737</v>
      </c>
      <c r="L503" s="104">
        <v>0</v>
      </c>
      <c r="M503" s="114">
        <f>IF(D503="E",'DADOS BASE PROPOSTA'!$I$42,IF(D503="EA",'DADOS BASE PROPOSTA'!$I$43,IF(D503="EC",'DADOS BASE PROPOSTA'!$I$45,IF(D503="ECA",'DADOS BASE PROPOSTA'!$I$44,0))))</f>
        <v>0</v>
      </c>
      <c r="N503" s="114">
        <f>IF(OR(D503="E",D503="EA",D503="EC",D503="ECA",D503="ECR"),L503*'DADOS BASE PROPOSTA'!$I$47,0)</f>
        <v>0</v>
      </c>
      <c r="O503" s="114">
        <f t="shared" si="299"/>
        <v>0</v>
      </c>
      <c r="R503" s="114"/>
      <c r="T503" s="104">
        <v>0</v>
      </c>
      <c r="U503" s="104"/>
      <c r="V503" s="104">
        <f t="shared" si="301"/>
        <v>0</v>
      </c>
      <c r="W503" s="109">
        <f t="shared" si="302"/>
        <v>0</v>
      </c>
      <c r="X503" s="114">
        <f>'DADOS BASE PROPOSTA'!$I$78*W503</f>
        <v>0</v>
      </c>
      <c r="Y503" s="114"/>
      <c r="Z503" s="114">
        <f t="shared" si="300"/>
        <v>0</v>
      </c>
      <c r="AB503" s="119">
        <v>470</v>
      </c>
      <c r="AD503" s="42">
        <v>0.79900000000000004</v>
      </c>
      <c r="AE503" s="42">
        <f t="shared" si="303"/>
        <v>375.53000000000003</v>
      </c>
      <c r="AF503" s="123">
        <f t="shared" si="304"/>
        <v>0.12569781348837</v>
      </c>
      <c r="AH503" s="42">
        <f t="shared" si="305"/>
        <v>556.36170995692123</v>
      </c>
      <c r="AI503" s="114">
        <f t="shared" si="306"/>
        <v>261490.00367975299</v>
      </c>
      <c r="AK503" s="119">
        <v>0</v>
      </c>
      <c r="AL503" s="114">
        <f>IF($AK$11&gt;0,(AK503/$AK$11)*'DADOS BASE PROPOSTA'!$I$67,0)</f>
        <v>0</v>
      </c>
      <c r="AN503" s="114">
        <v>0</v>
      </c>
      <c r="AO503" s="114">
        <f>(AN503/$AN$11)*'DADOS BASE PROPOSTA'!$I$69</f>
        <v>0</v>
      </c>
      <c r="AQ503" s="114"/>
      <c r="AR503" s="114"/>
      <c r="AS503" s="114"/>
      <c r="AU503" s="114"/>
      <c r="AV503" s="114"/>
      <c r="AW503" s="114"/>
      <c r="AY503" s="114"/>
      <c r="AZ503" s="114"/>
      <c r="BA503" s="114"/>
      <c r="BB503" s="40"/>
    </row>
    <row r="504" spans="1:54" x14ac:dyDescent="0.25">
      <c r="A504" s="40"/>
      <c r="B504" s="2" t="s">
        <v>516</v>
      </c>
      <c r="C504" s="2" t="s">
        <v>529</v>
      </c>
      <c r="D504" s="41" t="s">
        <v>79</v>
      </c>
      <c r="F504" s="104">
        <v>3862.8448019988709</v>
      </c>
      <c r="G504" s="109">
        <f t="shared" si="297"/>
        <v>3.1260990951674458E-3</v>
      </c>
      <c r="H504" s="114">
        <f>'DADOS BASE PROPOSTA'!$I$23*G504</f>
        <v>7604617.4869603254</v>
      </c>
      <c r="I504" s="114">
        <f>IF(D504="P",IF(H504&lt;'DADOS BASE PROPOSTA'!$I$32,IF('DADOS BASE PROPOSTA'!$I$32-H504&gt;'DADOS BASE PROPOSTA'!$I$33,'DADOS BASE PROPOSTA'!$I$33,'DADOS BASE PROPOSTA'!$I$32-H504),0),0)</f>
        <v>0</v>
      </c>
      <c r="J504" s="114">
        <f t="shared" si="298"/>
        <v>7604617.4869603254</v>
      </c>
      <c r="L504" s="104">
        <v>0</v>
      </c>
      <c r="M504" s="114">
        <f>IF(D504="E",'DADOS BASE PROPOSTA'!$I$42,IF(D504="EA",'DADOS BASE PROPOSTA'!$I$43,IF(D504="EC",'DADOS BASE PROPOSTA'!$I$45,IF(D504="ECA",'DADOS BASE PROPOSTA'!$I$44,0))))</f>
        <v>0</v>
      </c>
      <c r="N504" s="114">
        <f>IF(OR(D504="E",D504="EA",D504="EC",D504="ECA",D504="ECR"),L504*'DADOS BASE PROPOSTA'!$I$47,0)</f>
        <v>0</v>
      </c>
      <c r="O504" s="114">
        <f t="shared" si="299"/>
        <v>0</v>
      </c>
      <c r="R504" s="114"/>
      <c r="T504" s="104">
        <v>0</v>
      </c>
      <c r="U504" s="104"/>
      <c r="V504" s="104">
        <f t="shared" si="301"/>
        <v>0</v>
      </c>
      <c r="W504" s="109">
        <f t="shared" si="302"/>
        <v>0</v>
      </c>
      <c r="X504" s="114">
        <f>'DADOS BASE PROPOSTA'!$I$78*W504</f>
        <v>0</v>
      </c>
      <c r="Y504" s="114"/>
      <c r="Z504" s="114">
        <f t="shared" si="300"/>
        <v>0</v>
      </c>
      <c r="AB504" s="119">
        <v>1413</v>
      </c>
      <c r="AD504" s="42">
        <v>0.79900000000000004</v>
      </c>
      <c r="AE504" s="42">
        <f t="shared" si="303"/>
        <v>1128.9870000000001</v>
      </c>
      <c r="AF504" s="123">
        <f t="shared" si="304"/>
        <v>0.12569781348837</v>
      </c>
      <c r="AH504" s="42">
        <f t="shared" si="305"/>
        <v>556.36170995692123</v>
      </c>
      <c r="AI504" s="114">
        <f t="shared" si="306"/>
        <v>786139.09616912971</v>
      </c>
      <c r="AK504" s="119">
        <v>0</v>
      </c>
      <c r="AL504" s="114">
        <f>IF($AK$11&gt;0,(AK504/$AK$11)*'DADOS BASE PROPOSTA'!$I$67,0)</f>
        <v>0</v>
      </c>
      <c r="AN504" s="114">
        <v>0</v>
      </c>
      <c r="AO504" s="114">
        <f>(AN504/$AN$11)*'DADOS BASE PROPOSTA'!$I$69</f>
        <v>0</v>
      </c>
      <c r="AQ504" s="114"/>
      <c r="AR504" s="114"/>
      <c r="AS504" s="114"/>
      <c r="AU504" s="114"/>
      <c r="AV504" s="114"/>
      <c r="AW504" s="114"/>
      <c r="AY504" s="114"/>
      <c r="AZ504" s="114"/>
      <c r="BA504" s="114"/>
      <c r="BB504" s="40"/>
    </row>
    <row r="505" spans="1:54" x14ac:dyDescent="0.25">
      <c r="A505" s="40"/>
      <c r="B505" s="2" t="s">
        <v>516</v>
      </c>
      <c r="C505" s="2" t="s">
        <v>530</v>
      </c>
      <c r="D505" s="41" t="s">
        <v>79</v>
      </c>
      <c r="F505" s="104">
        <v>604.74953901399613</v>
      </c>
      <c r="G505" s="109">
        <f t="shared" si="297"/>
        <v>4.8940795802521501E-4</v>
      </c>
      <c r="H505" s="114">
        <f>'DADOS BASE PROPOSTA'!$I$23*G505</f>
        <v>1190544.5741017829</v>
      </c>
      <c r="I505" s="114">
        <f>IF(D505="P",IF(H505&lt;'DADOS BASE PROPOSTA'!$I$32,IF('DADOS BASE PROPOSTA'!$I$32-H505&gt;'DADOS BASE PROPOSTA'!$I$33,'DADOS BASE PROPOSTA'!$I$33,'DADOS BASE PROPOSTA'!$I$32-H505),0),0)</f>
        <v>1641267.2654017243</v>
      </c>
      <c r="J505" s="114">
        <f t="shared" si="298"/>
        <v>2831811.8395035071</v>
      </c>
      <c r="L505" s="104">
        <v>0</v>
      </c>
      <c r="M505" s="114">
        <f>IF(D505="E",'DADOS BASE PROPOSTA'!$I$42,IF(D505="EA",'DADOS BASE PROPOSTA'!$I$43,IF(D505="EC",'DADOS BASE PROPOSTA'!$I$45,IF(D505="ECA",'DADOS BASE PROPOSTA'!$I$44,0))))</f>
        <v>0</v>
      </c>
      <c r="N505" s="114">
        <f>IF(OR(D505="E",D505="EA",D505="EC",D505="ECA",D505="ECR"),L505*'DADOS BASE PROPOSTA'!$I$47,0)</f>
        <v>0</v>
      </c>
      <c r="O505" s="114">
        <f t="shared" si="299"/>
        <v>0</v>
      </c>
      <c r="R505" s="114"/>
      <c r="T505" s="104">
        <v>0</v>
      </c>
      <c r="U505" s="104"/>
      <c r="V505" s="104">
        <f t="shared" si="301"/>
        <v>0</v>
      </c>
      <c r="W505" s="109">
        <f t="shared" si="302"/>
        <v>0</v>
      </c>
      <c r="X505" s="114">
        <f>'DADOS BASE PROPOSTA'!$I$78*W505</f>
        <v>0</v>
      </c>
      <c r="Y505" s="114"/>
      <c r="Z505" s="114">
        <f t="shared" si="300"/>
        <v>0</v>
      </c>
      <c r="AB505" s="119">
        <v>529.5</v>
      </c>
      <c r="AD505" s="42">
        <v>0.79900000000000004</v>
      </c>
      <c r="AE505" s="42">
        <f t="shared" si="303"/>
        <v>423.07050000000004</v>
      </c>
      <c r="AF505" s="123">
        <f t="shared" si="304"/>
        <v>0.12569781348837</v>
      </c>
      <c r="AH505" s="42">
        <f t="shared" si="305"/>
        <v>556.36170995692123</v>
      </c>
      <c r="AI505" s="114">
        <f t="shared" si="306"/>
        <v>294593.52542218979</v>
      </c>
      <c r="AK505" s="119">
        <v>0</v>
      </c>
      <c r="AL505" s="114">
        <f>IF($AK$11&gt;0,(AK505/$AK$11)*'DADOS BASE PROPOSTA'!$I$67,0)</f>
        <v>0</v>
      </c>
      <c r="AN505" s="114">
        <v>0</v>
      </c>
      <c r="AO505" s="114">
        <f>(AN505/$AN$11)*'DADOS BASE PROPOSTA'!$I$69</f>
        <v>0</v>
      </c>
      <c r="AQ505" s="114"/>
      <c r="AR505" s="114"/>
      <c r="AS505" s="114"/>
      <c r="AU505" s="114"/>
      <c r="AV505" s="114"/>
      <c r="AW505" s="114"/>
      <c r="AY505" s="114"/>
      <c r="AZ505" s="114"/>
      <c r="BA505" s="114"/>
      <c r="BB505" s="40"/>
    </row>
    <row r="506" spans="1:54" x14ac:dyDescent="0.25">
      <c r="A506" s="40"/>
      <c r="B506" s="2" t="s">
        <v>516</v>
      </c>
      <c r="C506" s="2" t="s">
        <v>531</v>
      </c>
      <c r="D506" s="41" t="s">
        <v>79</v>
      </c>
      <c r="F506" s="104">
        <v>3707.663876233461</v>
      </c>
      <c r="G506" s="109">
        <f t="shared" si="297"/>
        <v>3.0005152375474171E-3</v>
      </c>
      <c r="H506" s="114">
        <f>'DADOS BASE PROPOSTA'!$I$23*G506</f>
        <v>7299119.429904636</v>
      </c>
      <c r="I506" s="114">
        <f>IF(D506="P",IF(H506&lt;'DADOS BASE PROPOSTA'!$I$32,IF('DADOS BASE PROPOSTA'!$I$32-H506&gt;'DADOS BASE PROPOSTA'!$I$33,'DADOS BASE PROPOSTA'!$I$33,'DADOS BASE PROPOSTA'!$I$32-H506),0),0)</f>
        <v>0</v>
      </c>
      <c r="J506" s="114">
        <f t="shared" si="298"/>
        <v>7299119.429904636</v>
      </c>
      <c r="L506" s="104">
        <v>0</v>
      </c>
      <c r="M506" s="114">
        <f>IF(D506="E",'DADOS BASE PROPOSTA'!$I$42,IF(D506="EA",'DADOS BASE PROPOSTA'!$I$43,IF(D506="EC",'DADOS BASE PROPOSTA'!$I$45,IF(D506="ECA",'DADOS BASE PROPOSTA'!$I$44,0))))</f>
        <v>0</v>
      </c>
      <c r="N506" s="114">
        <f>IF(OR(D506="E",D506="EA",D506="EC",D506="ECA",D506="ECR"),L506*'DADOS BASE PROPOSTA'!$I$47,0)</f>
        <v>0</v>
      </c>
      <c r="O506" s="114">
        <f t="shared" si="299"/>
        <v>0</v>
      </c>
      <c r="R506" s="114"/>
      <c r="T506" s="104">
        <v>0</v>
      </c>
      <c r="U506" s="104"/>
      <c r="V506" s="104">
        <f t="shared" si="301"/>
        <v>0</v>
      </c>
      <c r="W506" s="109">
        <f t="shared" si="302"/>
        <v>0</v>
      </c>
      <c r="X506" s="114">
        <f>'DADOS BASE PROPOSTA'!$I$78*W506</f>
        <v>0</v>
      </c>
      <c r="Y506" s="114"/>
      <c r="Z506" s="114">
        <f t="shared" si="300"/>
        <v>0</v>
      </c>
      <c r="AB506" s="119">
        <v>1484</v>
      </c>
      <c r="AD506" s="42">
        <v>0.79900000000000004</v>
      </c>
      <c r="AE506" s="42">
        <f t="shared" si="303"/>
        <v>1185.7160000000001</v>
      </c>
      <c r="AF506" s="123">
        <f t="shared" si="304"/>
        <v>0.12569781348837</v>
      </c>
      <c r="AH506" s="42">
        <f t="shared" si="305"/>
        <v>556.36170995692123</v>
      </c>
      <c r="AI506" s="114">
        <f t="shared" si="306"/>
        <v>825640.77757607109</v>
      </c>
      <c r="AK506" s="119">
        <v>0</v>
      </c>
      <c r="AL506" s="114">
        <f>IF($AK$11&gt;0,(AK506/$AK$11)*'DADOS BASE PROPOSTA'!$I$67,0)</f>
        <v>0</v>
      </c>
      <c r="AN506" s="114">
        <v>0</v>
      </c>
      <c r="AO506" s="114">
        <f>(AN506/$AN$11)*'DADOS BASE PROPOSTA'!$I$69</f>
        <v>0</v>
      </c>
      <c r="AQ506" s="114"/>
      <c r="AR506" s="114"/>
      <c r="AS506" s="114"/>
      <c r="AU506" s="114"/>
      <c r="AV506" s="114"/>
      <c r="AW506" s="114"/>
      <c r="AY506" s="114"/>
      <c r="AZ506" s="114"/>
      <c r="BA506" s="114"/>
      <c r="BB506" s="40"/>
    </row>
    <row r="507" spans="1:54" x14ac:dyDescent="0.25">
      <c r="A507" s="40"/>
      <c r="B507" s="2" t="s">
        <v>516</v>
      </c>
      <c r="C507" s="2" t="s">
        <v>532</v>
      </c>
      <c r="D507" s="41" t="s">
        <v>79</v>
      </c>
      <c r="F507" s="104">
        <v>1558.139275594647</v>
      </c>
      <c r="G507" s="109">
        <f t="shared" si="297"/>
        <v>1.2609612938787463E-3</v>
      </c>
      <c r="H507" s="114">
        <f>'DADOS BASE PROPOSTA'!$I$23*G507</f>
        <v>3067442.2063695975</v>
      </c>
      <c r="I507" s="114">
        <f>IF(D507="P",IF(H507&lt;'DADOS BASE PROPOSTA'!$I$32,IF('DADOS BASE PROPOSTA'!$I$32-H507&gt;'DADOS BASE PROPOSTA'!$I$33,'DADOS BASE PROPOSTA'!$I$33,'DADOS BASE PROPOSTA'!$I$32-H507),0),0)</f>
        <v>215092.32443385106</v>
      </c>
      <c r="J507" s="114">
        <f t="shared" si="298"/>
        <v>3282534.5308034485</v>
      </c>
      <c r="L507" s="104">
        <v>0</v>
      </c>
      <c r="M507" s="114">
        <f>IF(D507="E",'DADOS BASE PROPOSTA'!$I$42,IF(D507="EA",'DADOS BASE PROPOSTA'!$I$43,IF(D507="EC",'DADOS BASE PROPOSTA'!$I$45,IF(D507="ECA",'DADOS BASE PROPOSTA'!$I$44,0))))</f>
        <v>0</v>
      </c>
      <c r="N507" s="114">
        <f>IF(OR(D507="E",D507="EA",D507="EC",D507="ECA",D507="ECR"),L507*'DADOS BASE PROPOSTA'!$I$47,0)</f>
        <v>0</v>
      </c>
      <c r="O507" s="114">
        <f t="shared" si="299"/>
        <v>0</v>
      </c>
      <c r="R507" s="114"/>
      <c r="T507" s="104">
        <v>0</v>
      </c>
      <c r="U507" s="104"/>
      <c r="V507" s="104">
        <f t="shared" si="301"/>
        <v>0</v>
      </c>
      <c r="W507" s="109">
        <f t="shared" si="302"/>
        <v>0</v>
      </c>
      <c r="X507" s="114">
        <f>'DADOS BASE PROPOSTA'!$I$78*W507</f>
        <v>0</v>
      </c>
      <c r="Y507" s="114"/>
      <c r="Z507" s="114">
        <f t="shared" si="300"/>
        <v>0</v>
      </c>
      <c r="AB507" s="119">
        <v>620.5</v>
      </c>
      <c r="AD507" s="42">
        <v>0.83699999999999997</v>
      </c>
      <c r="AE507" s="42">
        <f t="shared" si="303"/>
        <v>519.35849999999994</v>
      </c>
      <c r="AF507" s="123">
        <f t="shared" si="304"/>
        <v>0.19219781348836987</v>
      </c>
      <c r="AH507" s="42">
        <f t="shared" si="305"/>
        <v>514.04447195508874</v>
      </c>
      <c r="AI507" s="114">
        <f t="shared" si="306"/>
        <v>318964.59484813258</v>
      </c>
      <c r="AK507" s="119">
        <v>0</v>
      </c>
      <c r="AL507" s="114">
        <f>IF($AK$11&gt;0,(AK507/$AK$11)*'DADOS BASE PROPOSTA'!$I$67,0)</f>
        <v>0</v>
      </c>
      <c r="AN507" s="114">
        <v>0</v>
      </c>
      <c r="AO507" s="114">
        <f>(AN507/$AN$11)*'DADOS BASE PROPOSTA'!$I$69</f>
        <v>0</v>
      </c>
      <c r="AQ507" s="114"/>
      <c r="AR507" s="114"/>
      <c r="AS507" s="114"/>
      <c r="AU507" s="114"/>
      <c r="AV507" s="114"/>
      <c r="AW507" s="114"/>
      <c r="AY507" s="114"/>
      <c r="AZ507" s="114"/>
      <c r="BA507" s="114"/>
      <c r="BB507" s="40"/>
    </row>
    <row r="508" spans="1:54" x14ac:dyDescent="0.25">
      <c r="A508" s="40"/>
      <c r="B508" s="2" t="s">
        <v>516</v>
      </c>
      <c r="C508" s="2" t="s">
        <v>533</v>
      </c>
      <c r="D508" s="41" t="s">
        <v>79</v>
      </c>
      <c r="F508" s="104">
        <v>817.02267457377366</v>
      </c>
      <c r="G508" s="109">
        <f t="shared" si="297"/>
        <v>6.6119504526682431E-4</v>
      </c>
      <c r="H508" s="114">
        <f>'DADOS BASE PROPOSTA'!$I$23*G508</f>
        <v>1608437.6248022586</v>
      </c>
      <c r="I508" s="114">
        <f>IF(D508="P",IF(H508&lt;'DADOS BASE PROPOSTA'!$I$32,IF('DADOS BASE PROPOSTA'!$I$32-H508&gt;'DADOS BASE PROPOSTA'!$I$33,'DADOS BASE PROPOSTA'!$I$33,'DADOS BASE PROPOSTA'!$I$32-H508),0),0)</f>
        <v>1641267.2654017243</v>
      </c>
      <c r="J508" s="114">
        <f t="shared" si="298"/>
        <v>3249704.8902039826</v>
      </c>
      <c r="L508" s="104">
        <v>0</v>
      </c>
      <c r="M508" s="114">
        <f>IF(D508="E",'DADOS BASE PROPOSTA'!$I$42,IF(D508="EA",'DADOS BASE PROPOSTA'!$I$43,IF(D508="EC",'DADOS BASE PROPOSTA'!$I$45,IF(D508="ECA",'DADOS BASE PROPOSTA'!$I$44,0))))</f>
        <v>0</v>
      </c>
      <c r="N508" s="114">
        <f>IF(OR(D508="E",D508="EA",D508="EC",D508="ECA",D508="ECR"),L508*'DADOS BASE PROPOSTA'!$I$47,0)</f>
        <v>0</v>
      </c>
      <c r="O508" s="114">
        <f t="shared" si="299"/>
        <v>0</v>
      </c>
      <c r="R508" s="114"/>
      <c r="T508" s="104">
        <v>0</v>
      </c>
      <c r="U508" s="104"/>
      <c r="V508" s="104">
        <f t="shared" si="301"/>
        <v>0</v>
      </c>
      <c r="W508" s="109">
        <f t="shared" si="302"/>
        <v>0</v>
      </c>
      <c r="X508" s="114">
        <f>'DADOS BASE PROPOSTA'!$I$78*W508</f>
        <v>0</v>
      </c>
      <c r="Y508" s="114"/>
      <c r="Z508" s="114">
        <f t="shared" si="300"/>
        <v>0</v>
      </c>
      <c r="AB508" s="119">
        <v>763</v>
      </c>
      <c r="AD508" s="42">
        <v>0.79900000000000004</v>
      </c>
      <c r="AE508" s="42">
        <f t="shared" si="303"/>
        <v>609.63700000000006</v>
      </c>
      <c r="AF508" s="123">
        <f t="shared" si="304"/>
        <v>0.12569781348837</v>
      </c>
      <c r="AH508" s="42">
        <f t="shared" si="305"/>
        <v>556.36170995692123</v>
      </c>
      <c r="AI508" s="114">
        <f t="shared" si="306"/>
        <v>424503.98469713092</v>
      </c>
      <c r="AK508" s="119">
        <v>0</v>
      </c>
      <c r="AL508" s="114">
        <f>IF($AK$11&gt;0,(AK508/$AK$11)*'DADOS BASE PROPOSTA'!$I$67,0)</f>
        <v>0</v>
      </c>
      <c r="AN508" s="114">
        <v>0</v>
      </c>
      <c r="AO508" s="114">
        <f>(AN508/$AN$11)*'DADOS BASE PROPOSTA'!$I$69</f>
        <v>0</v>
      </c>
      <c r="AQ508" s="114"/>
      <c r="AR508" s="114"/>
      <c r="AS508" s="114"/>
      <c r="AU508" s="114"/>
      <c r="AV508" s="114"/>
      <c r="AW508" s="114"/>
      <c r="AY508" s="114"/>
      <c r="AZ508" s="114"/>
      <c r="BA508" s="114"/>
      <c r="BB508" s="40"/>
    </row>
    <row r="509" spans="1:54" x14ac:dyDescent="0.25">
      <c r="A509" s="40"/>
      <c r="B509" s="2" t="s">
        <v>516</v>
      </c>
      <c r="C509" s="2" t="s">
        <v>534</v>
      </c>
      <c r="D509" s="41" t="s">
        <v>79</v>
      </c>
      <c r="F509" s="104">
        <v>5230.7534618031132</v>
      </c>
      <c r="G509" s="109">
        <f t="shared" si="297"/>
        <v>4.2331117355595685E-3</v>
      </c>
      <c r="H509" s="114">
        <f>'DADOS BASE PROPOSTA'!$I$23*G509</f>
        <v>10297560.8093348</v>
      </c>
      <c r="I509" s="114">
        <f>IF(D509="P",IF(H509&lt;'DADOS BASE PROPOSTA'!$I$32,IF('DADOS BASE PROPOSTA'!$I$32-H509&gt;'DADOS BASE PROPOSTA'!$I$33,'DADOS BASE PROPOSTA'!$I$33,'DADOS BASE PROPOSTA'!$I$32-H509),0),0)</f>
        <v>0</v>
      </c>
      <c r="J509" s="114">
        <f t="shared" si="298"/>
        <v>10297560.8093348</v>
      </c>
      <c r="L509" s="104">
        <v>0</v>
      </c>
      <c r="M509" s="114">
        <f>IF(D509="E",'DADOS BASE PROPOSTA'!$I$42,IF(D509="EA",'DADOS BASE PROPOSTA'!$I$43,IF(D509="EC",'DADOS BASE PROPOSTA'!$I$45,IF(D509="ECA",'DADOS BASE PROPOSTA'!$I$44,0))))</f>
        <v>0</v>
      </c>
      <c r="N509" s="114">
        <f>IF(OR(D509="E",D509="EA",D509="EC",D509="ECA",D509="ECR"),L509*'DADOS BASE PROPOSTA'!$I$47,0)</f>
        <v>0</v>
      </c>
      <c r="O509" s="114">
        <f t="shared" si="299"/>
        <v>0</v>
      </c>
      <c r="R509" s="114"/>
      <c r="T509" s="104">
        <v>0</v>
      </c>
      <c r="U509" s="104"/>
      <c r="V509" s="104">
        <f t="shared" si="301"/>
        <v>0</v>
      </c>
      <c r="W509" s="109">
        <f t="shared" si="302"/>
        <v>0</v>
      </c>
      <c r="X509" s="114">
        <f>'DADOS BASE PROPOSTA'!$I$78*W509</f>
        <v>0</v>
      </c>
      <c r="Y509" s="114"/>
      <c r="Z509" s="114">
        <f t="shared" si="300"/>
        <v>0</v>
      </c>
      <c r="AB509" s="119">
        <v>2109</v>
      </c>
      <c r="AD509" s="42">
        <v>0.79900000000000004</v>
      </c>
      <c r="AE509" s="42">
        <f t="shared" si="303"/>
        <v>1685.0910000000001</v>
      </c>
      <c r="AF509" s="123">
        <f t="shared" si="304"/>
        <v>0.12569781348837</v>
      </c>
      <c r="AH509" s="42">
        <f t="shared" si="305"/>
        <v>556.36170995692123</v>
      </c>
      <c r="AI509" s="114">
        <f t="shared" si="306"/>
        <v>1173366.8462991468</v>
      </c>
      <c r="AK509" s="119">
        <v>0</v>
      </c>
      <c r="AL509" s="114">
        <f>IF($AK$11&gt;0,(AK509/$AK$11)*'DADOS BASE PROPOSTA'!$I$67,0)</f>
        <v>0</v>
      </c>
      <c r="AN509" s="114">
        <v>0</v>
      </c>
      <c r="AO509" s="114">
        <f>(AN509/$AN$11)*'DADOS BASE PROPOSTA'!$I$69</f>
        <v>0</v>
      </c>
      <c r="AQ509" s="114"/>
      <c r="AR509" s="114"/>
      <c r="AS509" s="114"/>
      <c r="AU509" s="114"/>
      <c r="AV509" s="114"/>
      <c r="AW509" s="114"/>
      <c r="AY509" s="114"/>
      <c r="AZ509" s="114"/>
      <c r="BA509" s="114"/>
      <c r="BB509" s="40"/>
    </row>
    <row r="510" spans="1:54" x14ac:dyDescent="0.25">
      <c r="A510" s="40"/>
      <c r="B510" s="2" t="s">
        <v>516</v>
      </c>
      <c r="C510" s="2" t="s">
        <v>535</v>
      </c>
      <c r="D510" s="41" t="s">
        <v>79</v>
      </c>
      <c r="F510" s="104">
        <v>969.89639189296759</v>
      </c>
      <c r="G510" s="109">
        <f t="shared" si="297"/>
        <v>7.8491173953813506E-4</v>
      </c>
      <c r="H510" s="114">
        <f>'DADOS BASE PROPOSTA'!$I$23*G510</f>
        <v>1909393.5791860847</v>
      </c>
      <c r="I510" s="114">
        <f>IF(D510="P",IF(H510&lt;'DADOS BASE PROPOSTA'!$I$32,IF('DADOS BASE PROPOSTA'!$I$32-H510&gt;'DADOS BASE PROPOSTA'!$I$33,'DADOS BASE PROPOSTA'!$I$33,'DADOS BASE PROPOSTA'!$I$32-H510),0),0)</f>
        <v>1373140.9516173638</v>
      </c>
      <c r="J510" s="114">
        <f t="shared" si="298"/>
        <v>3282534.5308034485</v>
      </c>
      <c r="L510" s="104">
        <v>0</v>
      </c>
      <c r="M510" s="114">
        <f>IF(D510="E",'DADOS BASE PROPOSTA'!$I$42,IF(D510="EA",'DADOS BASE PROPOSTA'!$I$43,IF(D510="EC",'DADOS BASE PROPOSTA'!$I$45,IF(D510="ECA",'DADOS BASE PROPOSTA'!$I$44,0))))</f>
        <v>0</v>
      </c>
      <c r="N510" s="114">
        <f>IF(OR(D510="E",D510="EA",D510="EC",D510="ECA",D510="ECR"),L510*'DADOS BASE PROPOSTA'!$I$47,0)</f>
        <v>0</v>
      </c>
      <c r="O510" s="114">
        <f t="shared" si="299"/>
        <v>0</v>
      </c>
      <c r="R510" s="114"/>
      <c r="T510" s="104">
        <v>0</v>
      </c>
      <c r="U510" s="104"/>
      <c r="V510" s="104">
        <f t="shared" si="301"/>
        <v>0</v>
      </c>
      <c r="W510" s="109">
        <f t="shared" si="302"/>
        <v>0</v>
      </c>
      <c r="X510" s="114">
        <f>'DADOS BASE PROPOSTA'!$I$78*W510</f>
        <v>0</v>
      </c>
      <c r="Y510" s="114"/>
      <c r="Z510" s="114">
        <f t="shared" si="300"/>
        <v>0</v>
      </c>
      <c r="AB510" s="119">
        <v>874.5</v>
      </c>
      <c r="AD510" s="42">
        <v>0.79900000000000004</v>
      </c>
      <c r="AE510" s="42">
        <f t="shared" si="303"/>
        <v>698.72550000000001</v>
      </c>
      <c r="AF510" s="123">
        <f t="shared" si="304"/>
        <v>0.12569781348837</v>
      </c>
      <c r="AH510" s="42">
        <f t="shared" si="305"/>
        <v>556.36170995692123</v>
      </c>
      <c r="AI510" s="114">
        <f t="shared" si="306"/>
        <v>486538.31535732764</v>
      </c>
      <c r="AK510" s="119">
        <v>0</v>
      </c>
      <c r="AL510" s="114">
        <f>IF($AK$11&gt;0,(AK510/$AK$11)*'DADOS BASE PROPOSTA'!$I$67,0)</f>
        <v>0</v>
      </c>
      <c r="AN510" s="114">
        <v>0</v>
      </c>
      <c r="AO510" s="114">
        <f>(AN510/$AN$11)*'DADOS BASE PROPOSTA'!$I$69</f>
        <v>0</v>
      </c>
      <c r="AQ510" s="114"/>
      <c r="AR510" s="114"/>
      <c r="AS510" s="114"/>
      <c r="AU510" s="114"/>
      <c r="AV510" s="114"/>
      <c r="AW510" s="114"/>
      <c r="AY510" s="114"/>
      <c r="AZ510" s="114"/>
      <c r="BA510" s="114"/>
      <c r="BB510" s="40"/>
    </row>
    <row r="511" spans="1:54" x14ac:dyDescent="0.25">
      <c r="A511" s="40"/>
      <c r="B511" s="2" t="s">
        <v>516</v>
      </c>
      <c r="C511" s="2" t="s">
        <v>536</v>
      </c>
      <c r="D511" s="41" t="s">
        <v>79</v>
      </c>
      <c r="F511" s="104">
        <v>3198.899263427254</v>
      </c>
      <c r="G511" s="109">
        <f t="shared" si="297"/>
        <v>2.5887853655826658E-3</v>
      </c>
      <c r="H511" s="114">
        <f>'DADOS BASE PROPOSTA'!$I$23*G511</f>
        <v>6297536.2782101519</v>
      </c>
      <c r="I511" s="114">
        <f>IF(D511="P",IF(H511&lt;'DADOS BASE PROPOSTA'!$I$32,IF('DADOS BASE PROPOSTA'!$I$32-H511&gt;'DADOS BASE PROPOSTA'!$I$33,'DADOS BASE PROPOSTA'!$I$33,'DADOS BASE PROPOSTA'!$I$32-H511),0),0)</f>
        <v>0</v>
      </c>
      <c r="J511" s="114">
        <f t="shared" si="298"/>
        <v>6297536.2782101519</v>
      </c>
      <c r="L511" s="104">
        <v>0</v>
      </c>
      <c r="M511" s="114">
        <f>IF(D511="E",'DADOS BASE PROPOSTA'!$I$42,IF(D511="EA",'DADOS BASE PROPOSTA'!$I$43,IF(D511="EC",'DADOS BASE PROPOSTA'!$I$45,IF(D511="ECA",'DADOS BASE PROPOSTA'!$I$44,0))))</f>
        <v>0</v>
      </c>
      <c r="N511" s="114">
        <f>IF(OR(D511="E",D511="EA",D511="EC",D511="ECA",D511="ECR"),L511*'DADOS BASE PROPOSTA'!$I$47,0)</f>
        <v>0</v>
      </c>
      <c r="O511" s="114">
        <f t="shared" si="299"/>
        <v>0</v>
      </c>
      <c r="R511" s="114"/>
      <c r="T511" s="104">
        <v>0</v>
      </c>
      <c r="U511" s="104"/>
      <c r="V511" s="104">
        <f t="shared" si="301"/>
        <v>0</v>
      </c>
      <c r="W511" s="109">
        <f t="shared" si="302"/>
        <v>0</v>
      </c>
      <c r="X511" s="114">
        <f>'DADOS BASE PROPOSTA'!$I$78*W511</f>
        <v>0</v>
      </c>
      <c r="Y511" s="114"/>
      <c r="Z511" s="114">
        <f t="shared" si="300"/>
        <v>0</v>
      </c>
      <c r="AB511" s="119">
        <v>1367.5</v>
      </c>
      <c r="AD511" s="42">
        <v>0.79900000000000004</v>
      </c>
      <c r="AE511" s="42">
        <f t="shared" si="303"/>
        <v>1092.6325000000002</v>
      </c>
      <c r="AF511" s="123">
        <f t="shared" si="304"/>
        <v>0.12569781348837</v>
      </c>
      <c r="AH511" s="42">
        <f t="shared" si="305"/>
        <v>556.36170995692123</v>
      </c>
      <c r="AI511" s="114">
        <f t="shared" si="306"/>
        <v>760824.63836608978</v>
      </c>
      <c r="AK511" s="119">
        <v>0</v>
      </c>
      <c r="AL511" s="114">
        <f>IF($AK$11&gt;0,(AK511/$AK$11)*'DADOS BASE PROPOSTA'!$I$67,0)</f>
        <v>0</v>
      </c>
      <c r="AN511" s="114">
        <v>0</v>
      </c>
      <c r="AO511" s="114">
        <f>(AN511/$AN$11)*'DADOS BASE PROPOSTA'!$I$69</f>
        <v>0</v>
      </c>
      <c r="AQ511" s="114"/>
      <c r="AR511" s="114"/>
      <c r="AS511" s="114"/>
      <c r="AU511" s="114"/>
      <c r="AV511" s="114"/>
      <c r="AW511" s="114"/>
      <c r="AY511" s="114"/>
      <c r="AZ511" s="114"/>
      <c r="BA511" s="114"/>
      <c r="BB511" s="40"/>
    </row>
    <row r="512" spans="1:54" x14ac:dyDescent="0.25">
      <c r="A512" s="40"/>
      <c r="B512" s="2" t="s">
        <v>516</v>
      </c>
      <c r="C512" s="2" t="s">
        <v>537</v>
      </c>
      <c r="D512" s="41" t="s">
        <v>79</v>
      </c>
      <c r="F512" s="104">
        <v>3591.8301251616108</v>
      </c>
      <c r="G512" s="109">
        <f t="shared" si="297"/>
        <v>2.9067740175459855E-3</v>
      </c>
      <c r="H512" s="114">
        <f>'DADOS BASE PROPOSTA'!$I$23*G512</f>
        <v>7071082.4742067559</v>
      </c>
      <c r="I512" s="114">
        <f>IF(D512="P",IF(H512&lt;'DADOS BASE PROPOSTA'!$I$32,IF('DADOS BASE PROPOSTA'!$I$32-H512&gt;'DADOS BASE PROPOSTA'!$I$33,'DADOS BASE PROPOSTA'!$I$33,'DADOS BASE PROPOSTA'!$I$32-H512),0),0)</f>
        <v>0</v>
      </c>
      <c r="J512" s="114">
        <f t="shared" si="298"/>
        <v>7071082.4742067559</v>
      </c>
      <c r="L512" s="104">
        <v>0</v>
      </c>
      <c r="M512" s="114">
        <f>IF(D512="E",'DADOS BASE PROPOSTA'!$I$42,IF(D512="EA",'DADOS BASE PROPOSTA'!$I$43,IF(D512="EC",'DADOS BASE PROPOSTA'!$I$45,IF(D512="ECA",'DADOS BASE PROPOSTA'!$I$44,0))))</f>
        <v>0</v>
      </c>
      <c r="N512" s="114">
        <f>IF(OR(D512="E",D512="EA",D512="EC",D512="ECA",D512="ECR"),L512*'DADOS BASE PROPOSTA'!$I$47,0)</f>
        <v>0</v>
      </c>
      <c r="O512" s="114">
        <f t="shared" si="299"/>
        <v>0</v>
      </c>
      <c r="R512" s="114"/>
      <c r="T512" s="104">
        <v>0</v>
      </c>
      <c r="U512" s="104"/>
      <c r="V512" s="104">
        <f t="shared" si="301"/>
        <v>0</v>
      </c>
      <c r="W512" s="109">
        <f t="shared" si="302"/>
        <v>0</v>
      </c>
      <c r="X512" s="114">
        <f>'DADOS BASE PROPOSTA'!$I$78*W512</f>
        <v>0</v>
      </c>
      <c r="Y512" s="114"/>
      <c r="Z512" s="114">
        <f t="shared" si="300"/>
        <v>0</v>
      </c>
      <c r="AB512" s="119">
        <v>1384</v>
      </c>
      <c r="AD512" s="42">
        <v>0.79900000000000004</v>
      </c>
      <c r="AE512" s="42">
        <f t="shared" si="303"/>
        <v>1105.816</v>
      </c>
      <c r="AF512" s="123">
        <f t="shared" si="304"/>
        <v>0.12569781348837</v>
      </c>
      <c r="AH512" s="42">
        <f t="shared" si="305"/>
        <v>556.36170995692123</v>
      </c>
      <c r="AI512" s="114">
        <f t="shared" si="306"/>
        <v>770004.60658037895</v>
      </c>
      <c r="AK512" s="119">
        <v>0</v>
      </c>
      <c r="AL512" s="114">
        <f>IF($AK$11&gt;0,(AK512/$AK$11)*'DADOS BASE PROPOSTA'!$I$67,0)</f>
        <v>0</v>
      </c>
      <c r="AN512" s="114">
        <v>0</v>
      </c>
      <c r="AO512" s="114">
        <f>(AN512/$AN$11)*'DADOS BASE PROPOSTA'!$I$69</f>
        <v>0</v>
      </c>
      <c r="AQ512" s="114"/>
      <c r="AR512" s="114"/>
      <c r="AS512" s="114"/>
      <c r="AU512" s="114"/>
      <c r="AV512" s="114"/>
      <c r="AW512" s="114"/>
      <c r="AY512" s="114"/>
      <c r="AZ512" s="114"/>
      <c r="BA512" s="114"/>
      <c r="BB512" s="40"/>
    </row>
    <row r="513" spans="1:54" x14ac:dyDescent="0.25">
      <c r="A513" s="40"/>
      <c r="B513" s="2" t="s">
        <v>516</v>
      </c>
      <c r="C513" s="2" t="s">
        <v>538</v>
      </c>
      <c r="D513" s="41" t="s">
        <v>79</v>
      </c>
      <c r="F513" s="104">
        <v>565.48475137698915</v>
      </c>
      <c r="G513" s="109">
        <f t="shared" si="297"/>
        <v>4.5763199409301836E-4</v>
      </c>
      <c r="H513" s="114">
        <f>'DADOS BASE PROPOSTA'!$I$23*G513</f>
        <v>1113245.6646214805</v>
      </c>
      <c r="I513" s="114">
        <f>IF(D513="P",IF(H513&lt;'DADOS BASE PROPOSTA'!$I$32,IF('DADOS BASE PROPOSTA'!$I$32-H513&gt;'DADOS BASE PROPOSTA'!$I$33,'DADOS BASE PROPOSTA'!$I$33,'DADOS BASE PROPOSTA'!$I$32-H513),0),0)</f>
        <v>1641267.2654017243</v>
      </c>
      <c r="J513" s="114">
        <f t="shared" si="298"/>
        <v>2754512.9300232045</v>
      </c>
      <c r="L513" s="104">
        <v>0</v>
      </c>
      <c r="M513" s="114">
        <f>IF(D513="E",'DADOS BASE PROPOSTA'!$I$42,IF(D513="EA",'DADOS BASE PROPOSTA'!$I$43,IF(D513="EC",'DADOS BASE PROPOSTA'!$I$45,IF(D513="ECA",'DADOS BASE PROPOSTA'!$I$44,0))))</f>
        <v>0</v>
      </c>
      <c r="N513" s="114">
        <f>IF(OR(D513="E",D513="EA",D513="EC",D513="ECA",D513="ECR"),L513*'DADOS BASE PROPOSTA'!$I$47,0)</f>
        <v>0</v>
      </c>
      <c r="O513" s="114">
        <f t="shared" si="299"/>
        <v>0</v>
      </c>
      <c r="R513" s="114"/>
      <c r="T513" s="104">
        <v>0</v>
      </c>
      <c r="U513" s="104"/>
      <c r="V513" s="104">
        <f t="shared" si="301"/>
        <v>0</v>
      </c>
      <c r="W513" s="109">
        <f t="shared" si="302"/>
        <v>0</v>
      </c>
      <c r="X513" s="114">
        <f>'DADOS BASE PROPOSTA'!$I$78*W513</f>
        <v>0</v>
      </c>
      <c r="Y513" s="114"/>
      <c r="Z513" s="114">
        <f t="shared" si="300"/>
        <v>0</v>
      </c>
      <c r="AB513" s="119">
        <v>501</v>
      </c>
      <c r="AD513" s="42">
        <v>0.79900000000000004</v>
      </c>
      <c r="AE513" s="42">
        <f t="shared" si="303"/>
        <v>400.29900000000004</v>
      </c>
      <c r="AF513" s="123">
        <f t="shared" si="304"/>
        <v>0.12569781348837</v>
      </c>
      <c r="AH513" s="42">
        <f t="shared" si="305"/>
        <v>556.36170995692123</v>
      </c>
      <c r="AI513" s="114">
        <f t="shared" si="306"/>
        <v>278737.21668841754</v>
      </c>
      <c r="AK513" s="119">
        <v>0</v>
      </c>
      <c r="AL513" s="114">
        <f>IF($AK$11&gt;0,(AK513/$AK$11)*'DADOS BASE PROPOSTA'!$I$67,0)</f>
        <v>0</v>
      </c>
      <c r="AN513" s="114">
        <v>0</v>
      </c>
      <c r="AO513" s="114">
        <f>(AN513/$AN$11)*'DADOS BASE PROPOSTA'!$I$69</f>
        <v>0</v>
      </c>
      <c r="AQ513" s="114"/>
      <c r="AR513" s="114"/>
      <c r="AS513" s="114"/>
      <c r="AU513" s="114"/>
      <c r="AV513" s="114"/>
      <c r="AW513" s="114"/>
      <c r="AY513" s="114"/>
      <c r="AZ513" s="114"/>
      <c r="BA513" s="114"/>
      <c r="BB513" s="40"/>
    </row>
    <row r="514" spans="1:54" x14ac:dyDescent="0.25">
      <c r="A514" s="40"/>
      <c r="B514" s="2" t="s">
        <v>516</v>
      </c>
      <c r="C514" s="2" t="s">
        <v>539</v>
      </c>
      <c r="D514" s="41" t="s">
        <v>79</v>
      </c>
      <c r="F514" s="104">
        <v>3053.3757738703121</v>
      </c>
      <c r="G514" s="109">
        <f t="shared" si="297"/>
        <v>2.4710170180699308E-3</v>
      </c>
      <c r="H514" s="114">
        <f>'DADOS BASE PROPOSTA'!$I$23*G514</f>
        <v>6011050.403117381</v>
      </c>
      <c r="I514" s="114">
        <f>IF(D514="P",IF(H514&lt;'DADOS BASE PROPOSTA'!$I$32,IF('DADOS BASE PROPOSTA'!$I$32-H514&gt;'DADOS BASE PROPOSTA'!$I$33,'DADOS BASE PROPOSTA'!$I$33,'DADOS BASE PROPOSTA'!$I$32-H514),0),0)</f>
        <v>0</v>
      </c>
      <c r="J514" s="114">
        <f t="shared" si="298"/>
        <v>6011050.403117381</v>
      </c>
      <c r="L514" s="104">
        <v>0</v>
      </c>
      <c r="M514" s="114">
        <f>IF(D514="E",'DADOS BASE PROPOSTA'!$I$42,IF(D514="EA",'DADOS BASE PROPOSTA'!$I$43,IF(D514="EC",'DADOS BASE PROPOSTA'!$I$45,IF(D514="ECA",'DADOS BASE PROPOSTA'!$I$44,0))))</f>
        <v>0</v>
      </c>
      <c r="N514" s="114">
        <f>IF(OR(D514="E",D514="EA",D514="EC",D514="ECA",D514="ECR"),L514*'DADOS BASE PROPOSTA'!$I$47,0)</f>
        <v>0</v>
      </c>
      <c r="O514" s="114">
        <f t="shared" si="299"/>
        <v>0</v>
      </c>
      <c r="R514" s="114"/>
      <c r="T514" s="104">
        <v>0</v>
      </c>
      <c r="U514" s="104"/>
      <c r="V514" s="104">
        <f t="shared" si="301"/>
        <v>0</v>
      </c>
      <c r="W514" s="109">
        <f t="shared" si="302"/>
        <v>0</v>
      </c>
      <c r="X514" s="114">
        <f>'DADOS BASE PROPOSTA'!$I$78*W514</f>
        <v>0</v>
      </c>
      <c r="Y514" s="114"/>
      <c r="Z514" s="114">
        <f t="shared" si="300"/>
        <v>0</v>
      </c>
      <c r="AB514" s="119">
        <v>1224.5</v>
      </c>
      <c r="AD514" s="42">
        <v>0.79900000000000004</v>
      </c>
      <c r="AE514" s="42">
        <f t="shared" si="303"/>
        <v>978.3755000000001</v>
      </c>
      <c r="AF514" s="123">
        <f t="shared" si="304"/>
        <v>0.12569781348837</v>
      </c>
      <c r="AH514" s="42">
        <f t="shared" si="305"/>
        <v>556.36170995692123</v>
      </c>
      <c r="AI514" s="114">
        <f t="shared" si="306"/>
        <v>681264.91384225001</v>
      </c>
      <c r="AK514" s="119">
        <v>0</v>
      </c>
      <c r="AL514" s="114">
        <f>IF($AK$11&gt;0,(AK514/$AK$11)*'DADOS BASE PROPOSTA'!$I$67,0)</f>
        <v>0</v>
      </c>
      <c r="AN514" s="114">
        <v>0</v>
      </c>
      <c r="AO514" s="114">
        <f>(AN514/$AN$11)*'DADOS BASE PROPOSTA'!$I$69</f>
        <v>0</v>
      </c>
      <c r="AQ514" s="114"/>
      <c r="AR514" s="114"/>
      <c r="AS514" s="114"/>
      <c r="AU514" s="114"/>
      <c r="AV514" s="114"/>
      <c r="AW514" s="114"/>
      <c r="AY514" s="114"/>
      <c r="AZ514" s="114"/>
      <c r="BA514" s="114"/>
      <c r="BB514" s="40"/>
    </row>
    <row r="515" spans="1:54" x14ac:dyDescent="0.25">
      <c r="A515" s="40"/>
      <c r="F515" s="104"/>
      <c r="G515" s="109"/>
      <c r="H515" s="114"/>
      <c r="I515" s="114"/>
      <c r="J515" s="114"/>
      <c r="L515" s="104"/>
      <c r="M515" s="114"/>
      <c r="N515" s="114"/>
      <c r="O515" s="114"/>
      <c r="R515" s="114"/>
      <c r="T515" s="104"/>
      <c r="U515" s="104"/>
      <c r="V515" s="104"/>
      <c r="W515" s="109"/>
      <c r="X515" s="114"/>
      <c r="Y515" s="114"/>
      <c r="Z515" s="114"/>
      <c r="AB515" s="119"/>
      <c r="AF515" s="123"/>
      <c r="AI515" s="114"/>
      <c r="AK515" s="119"/>
      <c r="AL515" s="114"/>
      <c r="AN515" s="114"/>
      <c r="AO515" s="114"/>
      <c r="AQ515" s="114"/>
      <c r="AR515" s="114"/>
      <c r="AS515" s="114"/>
      <c r="AU515" s="114"/>
      <c r="AV515" s="114"/>
      <c r="AW515" s="114"/>
      <c r="AY515" s="114"/>
      <c r="AZ515" s="114"/>
      <c r="BA515" s="114"/>
      <c r="BB515" s="40"/>
    </row>
    <row r="516" spans="1:54" x14ac:dyDescent="0.25">
      <c r="A516" s="40"/>
      <c r="B516" s="98" t="s">
        <v>516</v>
      </c>
      <c r="C516" s="98" t="s">
        <v>540</v>
      </c>
      <c r="D516" s="98" t="s">
        <v>74</v>
      </c>
      <c r="E516" s="98"/>
      <c r="F516" s="105">
        <f>SUM(F517:F529)</f>
        <v>25289.6827554837</v>
      </c>
      <c r="G516" s="110">
        <f>SUM(G517:G529)</f>
        <v>2.0466277686869511E-2</v>
      </c>
      <c r="H516" s="115">
        <f>SUM(H517:H529)</f>
        <v>49786717.71190837</v>
      </c>
      <c r="I516" s="115">
        <f>SUM(I517:I529)</f>
        <v>3376619.7693809969</v>
      </c>
      <c r="J516" s="115">
        <f>SUM(J517:J529)</f>
        <v>53163337.481289364</v>
      </c>
      <c r="K516" s="99"/>
      <c r="L516" s="105">
        <f>SUM(L517:L529)</f>
        <v>367.72701896612352</v>
      </c>
      <c r="M516" s="115">
        <f>SUM(M517:M529)</f>
        <v>2069097.6868740905</v>
      </c>
      <c r="N516" s="115">
        <f>SUM(N517:N529)</f>
        <v>255285.62340988699</v>
      </c>
      <c r="O516" s="115">
        <f>SUM(O517:O529)</f>
        <v>2324383.3102839775</v>
      </c>
      <c r="P516" s="99"/>
      <c r="Q516" s="100"/>
      <c r="R516" s="115">
        <f>SUM(R517:R529)</f>
        <v>6353035.9333696254</v>
      </c>
      <c r="S516" s="99"/>
      <c r="T516" s="105">
        <f t="shared" ref="T516:Z516" si="307">SUM(T517:T529)</f>
        <v>228.6454846265037</v>
      </c>
      <c r="U516" s="105">
        <f t="shared" si="307"/>
        <v>0</v>
      </c>
      <c r="V516" s="105">
        <f t="shared" si="307"/>
        <v>228.6454846265037</v>
      </c>
      <c r="W516" s="110">
        <f t="shared" si="307"/>
        <v>1.3391186255245981E-3</v>
      </c>
      <c r="X516" s="115">
        <f t="shared" si="307"/>
        <v>109095.72104934586</v>
      </c>
      <c r="Y516" s="115">
        <f t="shared" si="307"/>
        <v>220781.30714634148</v>
      </c>
      <c r="Z516" s="115">
        <f t="shared" si="307"/>
        <v>329877.02819568734</v>
      </c>
      <c r="AA516" s="99"/>
      <c r="AB516" s="120">
        <f>SUM(AB517:AB529)</f>
        <v>13070.5</v>
      </c>
      <c r="AC516" s="99"/>
      <c r="AD516" s="99"/>
      <c r="AE516" s="99"/>
      <c r="AF516" s="124"/>
      <c r="AG516" s="99"/>
      <c r="AH516" s="99"/>
      <c r="AI516" s="115">
        <f>SUM(AI517:AI529)</f>
        <v>7911858.6959766783</v>
      </c>
      <c r="AJ516" s="99"/>
      <c r="AK516" s="120">
        <f>SUM(AK517:AK529)</f>
        <v>19</v>
      </c>
      <c r="AL516" s="115">
        <f>SUM(AL517:AL529)</f>
        <v>122174.16279056705</v>
      </c>
      <c r="AM516" s="99"/>
      <c r="AN516" s="115">
        <f>SUM(AN517:AN529)</f>
        <v>129.375</v>
      </c>
      <c r="AO516" s="115">
        <f>SUM(AO517:AO529)</f>
        <v>76960.324258447348</v>
      </c>
      <c r="AP516" s="99"/>
      <c r="AQ516" s="115"/>
      <c r="AR516" s="115"/>
      <c r="AS516" s="115">
        <f>SUM(AS517:AS529)</f>
        <v>668148.60715952958</v>
      </c>
      <c r="AT516" s="98"/>
      <c r="AU516" s="115"/>
      <c r="AV516" s="115"/>
      <c r="AW516" s="115">
        <f>SUM(AW517:AW529)</f>
        <v>668148.60715952958</v>
      </c>
      <c r="AX516" s="98"/>
      <c r="AY516" s="115"/>
      <c r="AZ516" s="115"/>
      <c r="BA516" s="115">
        <f>SUM(BA517:BA529)</f>
        <v>668148.60715952958</v>
      </c>
      <c r="BB516" s="40"/>
    </row>
    <row r="517" spans="1:54" x14ac:dyDescent="0.25">
      <c r="A517" s="40"/>
      <c r="B517" s="2" t="s">
        <v>516</v>
      </c>
      <c r="C517" s="2" t="s">
        <v>34</v>
      </c>
      <c r="D517" s="41" t="s">
        <v>75</v>
      </c>
      <c r="F517" s="104">
        <v>0</v>
      </c>
      <c r="G517" s="109">
        <f t="shared" ref="G517:G529" si="308">F517/$F$11</f>
        <v>0</v>
      </c>
      <c r="H517" s="114">
        <f>'DADOS BASE PROPOSTA'!$I$23*G517</f>
        <v>0</v>
      </c>
      <c r="I517" s="114">
        <f>IF(D517="P",IF(H517&lt;'DADOS BASE PROPOSTA'!$I$32,IF('DADOS BASE PROPOSTA'!$I$32-H517&gt;'DADOS BASE PROPOSTA'!$I$33,'DADOS BASE PROPOSTA'!$I$33,'DADOS BASE PROPOSTA'!$I$32-H517),0),0)</f>
        <v>0</v>
      </c>
      <c r="J517" s="114">
        <f t="shared" ref="J517:J529" si="309">H517+I517</f>
        <v>0</v>
      </c>
      <c r="L517" s="104"/>
      <c r="M517" s="114">
        <f>IF(D517="E",'DADOS BASE PROPOSTA'!$I$42,IF(D517="EA",'DADOS BASE PROPOSTA'!$I$43,IF(D517="EC",'DADOS BASE PROPOSTA'!$I$45,IF(D517="ECA",'DADOS BASE PROPOSTA'!$I$44,0))))</f>
        <v>0</v>
      </c>
      <c r="N517" s="114">
        <f>IF(OR(D517="E",D517="EA",D517="EC",D517="ECA"),L517*'DADOS BASE PROPOSTA'!$I$47,0)</f>
        <v>0</v>
      </c>
      <c r="O517" s="114">
        <f t="shared" ref="O517:O529" si="310">M517+N517</f>
        <v>0</v>
      </c>
      <c r="Q517" s="68">
        <v>12</v>
      </c>
      <c r="R517" s="114">
        <f>IF(D517="R",('DADOS BASE PROPOSTA'!$I$53+('DADOS BASE PROPOSTA'!$I$54*Q517)),0)</f>
        <v>6353035.9333696254</v>
      </c>
      <c r="T517" s="104"/>
      <c r="U517" s="104"/>
      <c r="V517" s="104"/>
      <c r="W517" s="109"/>
      <c r="X517" s="114"/>
      <c r="Y517" s="114">
        <f>'DADOS BASE PROPOSTA'!$I$77/41</f>
        <v>220781.30714634148</v>
      </c>
      <c r="Z517" s="114">
        <f t="shared" ref="Z517:Z529" si="311">X517+Y517</f>
        <v>220781.30714634148</v>
      </c>
      <c r="AB517" s="119"/>
      <c r="AF517" s="123"/>
      <c r="AI517" s="114"/>
      <c r="AK517" s="119"/>
      <c r="AL517" s="114"/>
      <c r="AN517" s="114"/>
      <c r="AO517" s="114"/>
      <c r="AQ517" s="114">
        <f>'DADOS BASE PROPOSTA'!$I$85/41</f>
        <v>368759.61378749995</v>
      </c>
      <c r="AR517" s="114">
        <f>'DADOS BASE PROPOSTA'!$I$86*(Q517/$Q$11)</f>
        <v>299388.99337202968</v>
      </c>
      <c r="AS517" s="114">
        <f>AQ517+AR517</f>
        <v>668148.60715952958</v>
      </c>
      <c r="AU517" s="114">
        <f>'DADOS BASE PROPOSTA'!$I$89/41</f>
        <v>368759.61378749995</v>
      </c>
      <c r="AV517" s="114">
        <f>'DADOS BASE PROPOSTA'!$I$90*(Q517/$Q$11)</f>
        <v>299388.99337202968</v>
      </c>
      <c r="AW517" s="114">
        <f>AU517+AV517</f>
        <v>668148.60715952958</v>
      </c>
      <c r="AY517" s="114">
        <f>'DADOS BASE PROPOSTA'!$I$93/41</f>
        <v>368759.61378749995</v>
      </c>
      <c r="AZ517" s="114">
        <f>'DADOS BASE PROPOSTA'!$I$94*(Q517/$Q$11)</f>
        <v>299388.99337202968</v>
      </c>
      <c r="BA517" s="114">
        <f>AY517+AZ517</f>
        <v>668148.60715952958</v>
      </c>
      <c r="BB517" s="40"/>
    </row>
    <row r="518" spans="1:54" x14ac:dyDescent="0.25">
      <c r="A518" s="40"/>
      <c r="B518" s="2" t="s">
        <v>516</v>
      </c>
      <c r="C518" s="2" t="s">
        <v>541</v>
      </c>
      <c r="D518" s="41" t="s">
        <v>79</v>
      </c>
      <c r="F518" s="104">
        <v>620.13787099234798</v>
      </c>
      <c r="G518" s="109">
        <f t="shared" si="308"/>
        <v>5.0186133193471543E-4</v>
      </c>
      <c r="H518" s="114">
        <f>'DADOS BASE PROPOSTA'!$I$23*G518</f>
        <v>1220838.9256628838</v>
      </c>
      <c r="I518" s="114">
        <f>IF(D518="P",IF(H518&lt;'DADOS BASE PROPOSTA'!$I$32,IF('DADOS BASE PROPOSTA'!$I$32-H518&gt;'DADOS BASE PROPOSTA'!$I$33,'DADOS BASE PROPOSTA'!$I$33,'DADOS BASE PROPOSTA'!$I$32-H518),0),0)</f>
        <v>1641267.2654017243</v>
      </c>
      <c r="J518" s="114">
        <f t="shared" si="309"/>
        <v>2862106.1910646083</v>
      </c>
      <c r="L518" s="104">
        <v>0</v>
      </c>
      <c r="M518" s="114">
        <f>IF(D518="E",'DADOS BASE PROPOSTA'!$I$42,IF(D518="EA",'DADOS BASE PROPOSTA'!$I$43,IF(D518="EC",'DADOS BASE PROPOSTA'!$I$45,IF(D518="ECA",'DADOS BASE PROPOSTA'!$I$44,0))))</f>
        <v>0</v>
      </c>
      <c r="N518" s="114">
        <f>IF(OR(D518="E",D518="EA",D518="EC",D518="ECA",D518="ECR"),L518*'DADOS BASE PROPOSTA'!$I$47,0)</f>
        <v>0</v>
      </c>
      <c r="O518" s="114">
        <f t="shared" si="310"/>
        <v>0</v>
      </c>
      <c r="R518" s="114"/>
      <c r="T518" s="104">
        <v>0</v>
      </c>
      <c r="U518" s="104"/>
      <c r="V518" s="104">
        <f t="shared" ref="V518:V529" si="312">T518+U518*3.2</f>
        <v>0</v>
      </c>
      <c r="W518" s="109">
        <f t="shared" ref="W518:W529" si="313">V518/$V$11</f>
        <v>0</v>
      </c>
      <c r="X518" s="114">
        <f>'DADOS BASE PROPOSTA'!$I$78*W518</f>
        <v>0</v>
      </c>
      <c r="Y518" s="114"/>
      <c r="Z518" s="114">
        <f t="shared" si="311"/>
        <v>0</v>
      </c>
      <c r="AB518" s="119">
        <v>432.5</v>
      </c>
      <c r="AD518" s="42">
        <v>0.73299999999999998</v>
      </c>
      <c r="AE518" s="42">
        <f t="shared" ref="AE518:AE529" si="314">AB518*AD518</f>
        <v>317.02249999999998</v>
      </c>
      <c r="AF518" s="123">
        <f t="shared" ref="AF518:AF529" si="315">(AD518-$AE$12)*$AF$12</f>
        <v>1.01978134883699E-2</v>
      </c>
      <c r="AH518" s="42">
        <f t="shared" ref="AH518:AH529" si="316">$AH$11-(AF518*$AH$11)</f>
        <v>629.86007069694631</v>
      </c>
      <c r="AI518" s="114">
        <f t="shared" ref="AI518:AI529" si="317">AB518*AH518</f>
        <v>272414.48057642928</v>
      </c>
      <c r="AK518" s="119">
        <v>0</v>
      </c>
      <c r="AL518" s="114">
        <f>IF($AK$11&gt;0,(AK518/$AK$11)*'DADOS BASE PROPOSTA'!$I$67,0)</f>
        <v>0</v>
      </c>
      <c r="AN518" s="114">
        <v>0</v>
      </c>
      <c r="AO518" s="114">
        <f>(AN518/$AN$11)*'DADOS BASE PROPOSTA'!$I$69</f>
        <v>0</v>
      </c>
      <c r="AQ518" s="114"/>
      <c r="AR518" s="114"/>
      <c r="AS518" s="114"/>
      <c r="AU518" s="114"/>
      <c r="AV518" s="114"/>
      <c r="AW518" s="114"/>
      <c r="AY518" s="114"/>
      <c r="AZ518" s="114"/>
      <c r="BA518" s="114"/>
      <c r="BB518" s="40"/>
    </row>
    <row r="519" spans="1:54" x14ac:dyDescent="0.25">
      <c r="A519" s="40"/>
      <c r="B519" s="2" t="s">
        <v>516</v>
      </c>
      <c r="C519" s="2" t="s">
        <v>542</v>
      </c>
      <c r="D519" s="41" t="s">
        <v>77</v>
      </c>
      <c r="F519" s="104">
        <v>0</v>
      </c>
      <c r="G519" s="109">
        <f t="shared" si="308"/>
        <v>0</v>
      </c>
      <c r="H519" s="114">
        <f>'DADOS BASE PROPOSTA'!$I$23*G519</f>
        <v>0</v>
      </c>
      <c r="I519" s="114">
        <f>IF(D519="P",IF(H519&lt;'DADOS BASE PROPOSTA'!$I$32,IF('DADOS BASE PROPOSTA'!$I$32-H519&gt;'DADOS BASE PROPOSTA'!$I$33,'DADOS BASE PROPOSTA'!$I$33,'DADOS BASE PROPOSTA'!$I$32-H519),0),0)</f>
        <v>0</v>
      </c>
      <c r="J519" s="114">
        <f t="shared" si="309"/>
        <v>0</v>
      </c>
      <c r="L519" s="104">
        <v>34.107318678450852</v>
      </c>
      <c r="M519" s="114">
        <f>IF(D519="E",'DADOS BASE PROPOSTA'!$I$42,IF(D519="EA",'DADOS BASE PROPOSTA'!$I$43,IF(D519="EC",'DADOS BASE PROPOSTA'!$I$45,IF(D519="ECA",'DADOS BASE PROPOSTA'!$I$44,0))))</f>
        <v>1034548.8434370452</v>
      </c>
      <c r="N519" s="114">
        <f>IF(OR(D519="E",D519="EA",D519="EC",D519="ECA",D519="ECR"),L519*'DADOS BASE PROPOSTA'!$I$47,0)</f>
        <v>23678.184257845198</v>
      </c>
      <c r="O519" s="114">
        <f t="shared" si="310"/>
        <v>1058227.0276948905</v>
      </c>
      <c r="R519" s="114"/>
      <c r="T519" s="104">
        <v>0</v>
      </c>
      <c r="U519" s="104"/>
      <c r="V519" s="104">
        <f t="shared" si="312"/>
        <v>0</v>
      </c>
      <c r="W519" s="109">
        <f t="shared" si="313"/>
        <v>0</v>
      </c>
      <c r="X519" s="114">
        <f>'DADOS BASE PROPOSTA'!$I$78*W519</f>
        <v>0</v>
      </c>
      <c r="Y519" s="114"/>
      <c r="Z519" s="114">
        <f t="shared" si="311"/>
        <v>0</v>
      </c>
      <c r="AB519" s="119">
        <v>306</v>
      </c>
      <c r="AD519" s="42">
        <v>0.76800000000000002</v>
      </c>
      <c r="AE519" s="42">
        <f t="shared" si="314"/>
        <v>235.00800000000001</v>
      </c>
      <c r="AF519" s="123">
        <f t="shared" si="315"/>
        <v>7.1447813488369954E-2</v>
      </c>
      <c r="AH519" s="42">
        <f t="shared" si="316"/>
        <v>590.88366727420566</v>
      </c>
      <c r="AI519" s="114">
        <f t="shared" si="317"/>
        <v>180810.40218590695</v>
      </c>
      <c r="AK519" s="119">
        <v>0</v>
      </c>
      <c r="AL519" s="114">
        <f>IF($AK$11&gt;0,(AK519/$AK$11)*'DADOS BASE PROPOSTA'!$I$67,0)</f>
        <v>0</v>
      </c>
      <c r="AN519" s="114">
        <v>0</v>
      </c>
      <c r="AO519" s="114">
        <f>(AN519/$AN$11)*'DADOS BASE PROPOSTA'!$I$69</f>
        <v>0</v>
      </c>
      <c r="AQ519" s="114"/>
      <c r="AR519" s="114"/>
      <c r="AS519" s="114"/>
      <c r="AU519" s="114"/>
      <c r="AV519" s="114"/>
      <c r="AW519" s="114"/>
      <c r="AY519" s="114"/>
      <c r="AZ519" s="114"/>
      <c r="BA519" s="114"/>
      <c r="BB519" s="40"/>
    </row>
    <row r="520" spans="1:54" x14ac:dyDescent="0.25">
      <c r="A520" s="40"/>
      <c r="B520" s="2" t="s">
        <v>516</v>
      </c>
      <c r="C520" s="2" t="s">
        <v>543</v>
      </c>
      <c r="D520" s="41" t="s">
        <v>77</v>
      </c>
      <c r="F520" s="104">
        <v>0</v>
      </c>
      <c r="G520" s="109">
        <f t="shared" si="308"/>
        <v>0</v>
      </c>
      <c r="H520" s="114">
        <f>'DADOS BASE PROPOSTA'!$I$23*G520</f>
        <v>0</v>
      </c>
      <c r="I520" s="114">
        <f>IF(D520="P",IF(H520&lt;'DADOS BASE PROPOSTA'!$I$32,IF('DADOS BASE PROPOSTA'!$I$32-H520&gt;'DADOS BASE PROPOSTA'!$I$33,'DADOS BASE PROPOSTA'!$I$33,'DADOS BASE PROPOSTA'!$I$32-H520),0),0)</f>
        <v>0</v>
      </c>
      <c r="J520" s="114">
        <f t="shared" si="309"/>
        <v>0</v>
      </c>
      <c r="L520" s="104">
        <v>333.61970028767269</v>
      </c>
      <c r="M520" s="114">
        <f>IF(D520="E",'DADOS BASE PROPOSTA'!$I$42,IF(D520="EA",'DADOS BASE PROPOSTA'!$I$43,IF(D520="EC",'DADOS BASE PROPOSTA'!$I$45,IF(D520="ECA",'DADOS BASE PROPOSTA'!$I$44,0))))</f>
        <v>1034548.8434370452</v>
      </c>
      <c r="N520" s="114">
        <f>IF(OR(D520="E",D520="EA",D520="EC",D520="ECA",D520="ECR"),L520*'DADOS BASE PROPOSTA'!$I$47,0)</f>
        <v>231607.4391520418</v>
      </c>
      <c r="O520" s="114">
        <f t="shared" si="310"/>
        <v>1266156.282589087</v>
      </c>
      <c r="R520" s="114"/>
      <c r="T520" s="104">
        <v>0</v>
      </c>
      <c r="U520" s="104"/>
      <c r="V520" s="104">
        <f t="shared" si="312"/>
        <v>0</v>
      </c>
      <c r="W520" s="109">
        <f t="shared" si="313"/>
        <v>0</v>
      </c>
      <c r="X520" s="114">
        <f>'DADOS BASE PROPOSTA'!$I$78*W520</f>
        <v>0</v>
      </c>
      <c r="Y520" s="114"/>
      <c r="Z520" s="114">
        <f t="shared" si="311"/>
        <v>0</v>
      </c>
      <c r="AB520" s="119">
        <v>206.5</v>
      </c>
      <c r="AD520" s="42">
        <v>0.76800000000000002</v>
      </c>
      <c r="AE520" s="42">
        <f t="shared" si="314"/>
        <v>158.59200000000001</v>
      </c>
      <c r="AF520" s="123">
        <f t="shared" si="315"/>
        <v>7.1447813488369954E-2</v>
      </c>
      <c r="AH520" s="42">
        <f t="shared" si="316"/>
        <v>590.88366727420566</v>
      </c>
      <c r="AI520" s="114">
        <f t="shared" si="317"/>
        <v>122017.47729212347</v>
      </c>
      <c r="AK520" s="119">
        <v>0</v>
      </c>
      <c r="AL520" s="114">
        <f>IF($AK$11&gt;0,(AK520/$AK$11)*'DADOS BASE PROPOSTA'!$I$67,0)</f>
        <v>0</v>
      </c>
      <c r="AN520" s="114">
        <v>0</v>
      </c>
      <c r="AO520" s="114">
        <f>(AN520/$AN$11)*'DADOS BASE PROPOSTA'!$I$69</f>
        <v>0</v>
      </c>
      <c r="AQ520" s="114"/>
      <c r="AR520" s="114"/>
      <c r="AS520" s="114"/>
      <c r="AU520" s="114"/>
      <c r="AV520" s="114"/>
      <c r="AW520" s="114"/>
      <c r="AY520" s="114"/>
      <c r="AZ520" s="114"/>
      <c r="BA520" s="114"/>
      <c r="BB520" s="40"/>
    </row>
    <row r="521" spans="1:54" x14ac:dyDescent="0.25">
      <c r="A521" s="40"/>
      <c r="B521" s="2" t="s">
        <v>516</v>
      </c>
      <c r="C521" s="2" t="s">
        <v>527</v>
      </c>
      <c r="D521" s="41" t="s">
        <v>79</v>
      </c>
      <c r="F521" s="104">
        <v>2688.8302429736459</v>
      </c>
      <c r="G521" s="109">
        <f t="shared" si="308"/>
        <v>2.1759998706831906E-3</v>
      </c>
      <c r="H521" s="114">
        <f>'DADOS BASE PROPOSTA'!$I$23*G521</f>
        <v>5293385.1949227611</v>
      </c>
      <c r="I521" s="114">
        <f>IF(D521="P",IF(H521&lt;'DADOS BASE PROPOSTA'!$I$32,IF('DADOS BASE PROPOSTA'!$I$32-H521&gt;'DADOS BASE PROPOSTA'!$I$33,'DADOS BASE PROPOSTA'!$I$33,'DADOS BASE PROPOSTA'!$I$32-H521),0),0)</f>
        <v>0</v>
      </c>
      <c r="J521" s="114">
        <f t="shared" si="309"/>
        <v>5293385.1949227611</v>
      </c>
      <c r="L521" s="104">
        <v>0</v>
      </c>
      <c r="M521" s="114">
        <f>IF(D521="E",'DADOS BASE PROPOSTA'!$I$42,IF(D521="EA",'DADOS BASE PROPOSTA'!$I$43,IF(D521="EC",'DADOS BASE PROPOSTA'!$I$45,IF(D521="ECA",'DADOS BASE PROPOSTA'!$I$44,0))))</f>
        <v>0</v>
      </c>
      <c r="N521" s="114">
        <f>IF(OR(D521="E",D521="EA",D521="EC",D521="ECA",D521="ECR"),L521*'DADOS BASE PROPOSTA'!$I$47,0)</f>
        <v>0</v>
      </c>
      <c r="O521" s="114">
        <f t="shared" si="310"/>
        <v>0</v>
      </c>
      <c r="R521" s="114"/>
      <c r="T521" s="104">
        <v>0</v>
      </c>
      <c r="U521" s="104"/>
      <c r="V521" s="104">
        <f t="shared" si="312"/>
        <v>0</v>
      </c>
      <c r="W521" s="109">
        <f t="shared" si="313"/>
        <v>0</v>
      </c>
      <c r="X521" s="114">
        <f>'DADOS BASE PROPOSTA'!$I$78*W521</f>
        <v>0</v>
      </c>
      <c r="Y521" s="114"/>
      <c r="Z521" s="114">
        <f t="shared" si="311"/>
        <v>0</v>
      </c>
      <c r="AB521" s="119">
        <v>1353.5</v>
      </c>
      <c r="AD521" s="42">
        <v>0.71099999999999997</v>
      </c>
      <c r="AE521" s="42">
        <f t="shared" si="314"/>
        <v>962.33849999999995</v>
      </c>
      <c r="AF521" s="123">
        <f t="shared" si="315"/>
        <v>-2.8302186511630134E-2</v>
      </c>
      <c r="AH521" s="42">
        <f t="shared" si="316"/>
        <v>654.35952427695463</v>
      </c>
      <c r="AI521" s="114">
        <f t="shared" si="317"/>
        <v>885675.61610885814</v>
      </c>
      <c r="AK521" s="119">
        <v>0</v>
      </c>
      <c r="AL521" s="114">
        <f>IF($AK$11&gt;0,(AK521/$AK$11)*'DADOS BASE PROPOSTA'!$I$67,0)</f>
        <v>0</v>
      </c>
      <c r="AN521" s="114">
        <v>0</v>
      </c>
      <c r="AO521" s="114">
        <f>(AN521/$AN$11)*'DADOS BASE PROPOSTA'!$I$69</f>
        <v>0</v>
      </c>
      <c r="AQ521" s="114"/>
      <c r="AR521" s="114"/>
      <c r="AS521" s="114"/>
      <c r="AU521" s="114"/>
      <c r="AV521" s="114"/>
      <c r="AW521" s="114"/>
      <c r="AY521" s="114"/>
      <c r="AZ521" s="114"/>
      <c r="BA521" s="114"/>
      <c r="BB521" s="40"/>
    </row>
    <row r="522" spans="1:54" x14ac:dyDescent="0.25">
      <c r="A522" s="40"/>
      <c r="B522" s="2" t="s">
        <v>516</v>
      </c>
      <c r="C522" s="2" t="s">
        <v>544</v>
      </c>
      <c r="D522" s="41" t="s">
        <v>79</v>
      </c>
      <c r="F522" s="104">
        <v>501.44470997022091</v>
      </c>
      <c r="G522" s="109">
        <f t="shared" si="308"/>
        <v>4.0580606637451654E-4</v>
      </c>
      <c r="H522" s="114">
        <f>'DADOS BASE PROPOSTA'!$I$23*G522</f>
        <v>987172.77178986336</v>
      </c>
      <c r="I522" s="114">
        <f>IF(D522="P",IF(H522&lt;'DADOS BASE PROPOSTA'!$I$32,IF('DADOS BASE PROPOSTA'!$I$32-H522&gt;'DADOS BASE PROPOSTA'!$I$33,'DADOS BASE PROPOSTA'!$I$33,'DADOS BASE PROPOSTA'!$I$32-H522),0),0)</f>
        <v>1641267.2654017243</v>
      </c>
      <c r="J522" s="114">
        <f t="shared" si="309"/>
        <v>2628440.0371915875</v>
      </c>
      <c r="L522" s="104">
        <v>0</v>
      </c>
      <c r="M522" s="114">
        <f>IF(D522="E",'DADOS BASE PROPOSTA'!$I$42,IF(D522="EA",'DADOS BASE PROPOSTA'!$I$43,IF(D522="EC",'DADOS BASE PROPOSTA'!$I$45,IF(D522="ECA",'DADOS BASE PROPOSTA'!$I$44,0))))</f>
        <v>0</v>
      </c>
      <c r="N522" s="114">
        <f>IF(OR(D522="E",D522="EA",D522="EC",D522="ECA",D522="ECR"),L522*'DADOS BASE PROPOSTA'!$I$47,0)</f>
        <v>0</v>
      </c>
      <c r="O522" s="114">
        <f t="shared" si="310"/>
        <v>0</v>
      </c>
      <c r="R522" s="114"/>
      <c r="T522" s="104">
        <v>0</v>
      </c>
      <c r="U522" s="104"/>
      <c r="V522" s="104">
        <f t="shared" si="312"/>
        <v>0</v>
      </c>
      <c r="W522" s="109">
        <f t="shared" si="313"/>
        <v>0</v>
      </c>
      <c r="X522" s="114">
        <f>'DADOS BASE PROPOSTA'!$I$78*W522</f>
        <v>0</v>
      </c>
      <c r="Y522" s="114"/>
      <c r="Z522" s="114">
        <f t="shared" si="311"/>
        <v>0</v>
      </c>
      <c r="AB522" s="119">
        <v>303</v>
      </c>
      <c r="AD522" s="42">
        <v>0.72199999999999998</v>
      </c>
      <c r="AE522" s="42">
        <f t="shared" si="314"/>
        <v>218.76599999999999</v>
      </c>
      <c r="AF522" s="123">
        <f t="shared" si="315"/>
        <v>-9.052186511630117E-3</v>
      </c>
      <c r="AH522" s="42">
        <f t="shared" si="316"/>
        <v>642.10979748695047</v>
      </c>
      <c r="AI522" s="114">
        <f t="shared" si="317"/>
        <v>194559.268638546</v>
      </c>
      <c r="AK522" s="119">
        <v>0</v>
      </c>
      <c r="AL522" s="114">
        <f>IF($AK$11&gt;0,(AK522/$AK$11)*'DADOS BASE PROPOSTA'!$I$67,0)</f>
        <v>0</v>
      </c>
      <c r="AN522" s="114">
        <v>0</v>
      </c>
      <c r="AO522" s="114">
        <f>(AN522/$AN$11)*'DADOS BASE PROPOSTA'!$I$69</f>
        <v>0</v>
      </c>
      <c r="AQ522" s="114"/>
      <c r="AR522" s="114"/>
      <c r="AS522" s="114"/>
      <c r="AU522" s="114"/>
      <c r="AV522" s="114"/>
      <c r="AW522" s="114"/>
      <c r="AY522" s="114"/>
      <c r="AZ522" s="114"/>
      <c r="BA522" s="114"/>
      <c r="BB522" s="40"/>
    </row>
    <row r="523" spans="1:54" x14ac:dyDescent="0.25">
      <c r="A523" s="40"/>
      <c r="B523" s="2" t="s">
        <v>516</v>
      </c>
      <c r="C523" s="2" t="s">
        <v>545</v>
      </c>
      <c r="D523" s="41" t="s">
        <v>79</v>
      </c>
      <c r="F523" s="104">
        <v>5861.6962811075973</v>
      </c>
      <c r="G523" s="109">
        <f t="shared" si="308"/>
        <v>4.7437172290832816E-3</v>
      </c>
      <c r="H523" s="114">
        <f>'DADOS BASE PROPOSTA'!$I$23*G523</f>
        <v>11539670.975001333</v>
      </c>
      <c r="I523" s="114">
        <f>IF(D523="P",IF(H523&lt;'DADOS BASE PROPOSTA'!$I$32,IF('DADOS BASE PROPOSTA'!$I$32-H523&gt;'DADOS BASE PROPOSTA'!$I$33,'DADOS BASE PROPOSTA'!$I$33,'DADOS BASE PROPOSTA'!$I$32-H523),0),0)</f>
        <v>0</v>
      </c>
      <c r="J523" s="114">
        <f t="shared" si="309"/>
        <v>11539670.975001333</v>
      </c>
      <c r="L523" s="104">
        <v>0</v>
      </c>
      <c r="M523" s="114">
        <f>IF(D523="E",'DADOS BASE PROPOSTA'!$I$42,IF(D523="EA",'DADOS BASE PROPOSTA'!$I$43,IF(D523="EC",'DADOS BASE PROPOSTA'!$I$45,IF(D523="ECA",'DADOS BASE PROPOSTA'!$I$44,0))))</f>
        <v>0</v>
      </c>
      <c r="N523" s="114">
        <f>IF(OR(D523="E",D523="EA",D523="EC",D523="ECA",D523="ECR"),L523*'DADOS BASE PROPOSTA'!$I$47,0)</f>
        <v>0</v>
      </c>
      <c r="O523" s="114">
        <f t="shared" si="310"/>
        <v>0</v>
      </c>
      <c r="R523" s="114"/>
      <c r="T523" s="104">
        <v>0</v>
      </c>
      <c r="U523" s="104"/>
      <c r="V523" s="104">
        <f t="shared" si="312"/>
        <v>0</v>
      </c>
      <c r="W523" s="109">
        <f t="shared" si="313"/>
        <v>0</v>
      </c>
      <c r="X523" s="114">
        <f>'DADOS BASE PROPOSTA'!$I$78*W523</f>
        <v>0</v>
      </c>
      <c r="Y523" s="114"/>
      <c r="Z523" s="114">
        <f t="shared" si="311"/>
        <v>0</v>
      </c>
      <c r="AB523" s="119">
        <v>3226</v>
      </c>
      <c r="AD523" s="42">
        <v>0.753</v>
      </c>
      <c r="AE523" s="42">
        <f t="shared" si="314"/>
        <v>2429.1779999999999</v>
      </c>
      <c r="AF523" s="123">
        <f t="shared" si="315"/>
        <v>4.5197813488369931E-2</v>
      </c>
      <c r="AH523" s="42">
        <f t="shared" si="316"/>
        <v>607.58784016966592</v>
      </c>
      <c r="AI523" s="114">
        <f t="shared" si="317"/>
        <v>1960078.3723873422</v>
      </c>
      <c r="AK523" s="119">
        <v>0</v>
      </c>
      <c r="AL523" s="114">
        <f>IF($AK$11&gt;0,(AK523/$AK$11)*'DADOS BASE PROPOSTA'!$I$67,0)</f>
        <v>0</v>
      </c>
      <c r="AN523" s="114">
        <v>0</v>
      </c>
      <c r="AO523" s="114">
        <f>(AN523/$AN$11)*'DADOS BASE PROPOSTA'!$I$69</f>
        <v>0</v>
      </c>
      <c r="AQ523" s="114"/>
      <c r="AR523" s="114"/>
      <c r="AS523" s="114"/>
      <c r="AU523" s="114"/>
      <c r="AV523" s="114"/>
      <c r="AW523" s="114"/>
      <c r="AY523" s="114"/>
      <c r="AZ523" s="114"/>
      <c r="BA523" s="114"/>
      <c r="BB523" s="40"/>
    </row>
    <row r="524" spans="1:54" x14ac:dyDescent="0.25">
      <c r="A524" s="40"/>
      <c r="B524" s="2" t="s">
        <v>516</v>
      </c>
      <c r="C524" s="2" t="s">
        <v>546</v>
      </c>
      <c r="D524" s="41" t="s">
        <v>79</v>
      </c>
      <c r="F524" s="104">
        <v>2867.7185495065569</v>
      </c>
      <c r="G524" s="109">
        <f t="shared" si="308"/>
        <v>2.3207694904461163E-3</v>
      </c>
      <c r="H524" s="114">
        <f>'DADOS BASE PROPOSTA'!$I$23*G524</f>
        <v>5645554.9593846817</v>
      </c>
      <c r="I524" s="114">
        <f>IF(D524="P",IF(H524&lt;'DADOS BASE PROPOSTA'!$I$32,IF('DADOS BASE PROPOSTA'!$I$32-H524&gt;'DADOS BASE PROPOSTA'!$I$33,'DADOS BASE PROPOSTA'!$I$33,'DADOS BASE PROPOSTA'!$I$32-H524),0),0)</f>
        <v>0</v>
      </c>
      <c r="J524" s="114">
        <f t="shared" si="309"/>
        <v>5645554.9593846817</v>
      </c>
      <c r="L524" s="104">
        <v>0</v>
      </c>
      <c r="M524" s="114">
        <f>IF(D524="E",'DADOS BASE PROPOSTA'!$I$42,IF(D524="EA",'DADOS BASE PROPOSTA'!$I$43,IF(D524="EC",'DADOS BASE PROPOSTA'!$I$45,IF(D524="ECA",'DADOS BASE PROPOSTA'!$I$44,0))))</f>
        <v>0</v>
      </c>
      <c r="N524" s="114">
        <f>IF(OR(D524="E",D524="EA",D524="EC",D524="ECA",D524="ECR"),L524*'DADOS BASE PROPOSTA'!$I$47,0)</f>
        <v>0</v>
      </c>
      <c r="O524" s="114">
        <f t="shared" si="310"/>
        <v>0</v>
      </c>
      <c r="R524" s="114"/>
      <c r="T524" s="104">
        <v>0</v>
      </c>
      <c r="U524" s="104"/>
      <c r="V524" s="104">
        <f t="shared" si="312"/>
        <v>0</v>
      </c>
      <c r="W524" s="109">
        <f t="shared" si="313"/>
        <v>0</v>
      </c>
      <c r="X524" s="114">
        <f>'DADOS BASE PROPOSTA'!$I$78*W524</f>
        <v>0</v>
      </c>
      <c r="Y524" s="114"/>
      <c r="Z524" s="114">
        <f t="shared" si="311"/>
        <v>0</v>
      </c>
      <c r="AB524" s="119">
        <v>1137</v>
      </c>
      <c r="AD524" s="42">
        <v>0.72</v>
      </c>
      <c r="AE524" s="42">
        <f t="shared" si="314"/>
        <v>818.64</v>
      </c>
      <c r="AF524" s="123">
        <f t="shared" si="315"/>
        <v>-1.255218651163012E-2</v>
      </c>
      <c r="AH524" s="42">
        <f t="shared" si="316"/>
        <v>644.33702053967852</v>
      </c>
      <c r="AI524" s="114">
        <f t="shared" si="317"/>
        <v>732611.19235361449</v>
      </c>
      <c r="AK524" s="119">
        <v>0</v>
      </c>
      <c r="AL524" s="114">
        <f>IF($AK$11&gt;0,(AK524/$AK$11)*'DADOS BASE PROPOSTA'!$I$67,0)</f>
        <v>0</v>
      </c>
      <c r="AN524" s="114">
        <v>0</v>
      </c>
      <c r="AO524" s="114">
        <f>(AN524/$AN$11)*'DADOS BASE PROPOSTA'!$I$69</f>
        <v>0</v>
      </c>
      <c r="AQ524" s="114"/>
      <c r="AR524" s="114"/>
      <c r="AS524" s="114"/>
      <c r="AU524" s="114"/>
      <c r="AV524" s="114"/>
      <c r="AW524" s="114"/>
      <c r="AY524" s="114"/>
      <c r="AZ524" s="114"/>
      <c r="BA524" s="114"/>
      <c r="BB524" s="40"/>
    </row>
    <row r="525" spans="1:54" x14ac:dyDescent="0.25">
      <c r="A525" s="40"/>
      <c r="B525" s="2" t="s">
        <v>516</v>
      </c>
      <c r="C525" s="2" t="s">
        <v>547</v>
      </c>
      <c r="D525" s="41" t="s">
        <v>79</v>
      </c>
      <c r="F525" s="104">
        <v>2119.4832269041322</v>
      </c>
      <c r="G525" s="109">
        <f t="shared" si="308"/>
        <v>1.7152422469624039E-3</v>
      </c>
      <c r="H525" s="114">
        <f>'DADOS BASE PROPOSTA'!$I$23*G525</f>
        <v>4172536.0548510524</v>
      </c>
      <c r="I525" s="114">
        <f>IF(D525="P",IF(H525&lt;'DADOS BASE PROPOSTA'!$I$32,IF('DADOS BASE PROPOSTA'!$I$32-H525&gt;'DADOS BASE PROPOSTA'!$I$33,'DADOS BASE PROPOSTA'!$I$33,'DADOS BASE PROPOSTA'!$I$32-H525),0),0)</f>
        <v>0</v>
      </c>
      <c r="J525" s="114">
        <f t="shared" si="309"/>
        <v>4172536.0548510524</v>
      </c>
      <c r="L525" s="104">
        <v>0</v>
      </c>
      <c r="M525" s="114">
        <f>IF(D525="E",'DADOS BASE PROPOSTA'!$I$42,IF(D525="EA",'DADOS BASE PROPOSTA'!$I$43,IF(D525="EC",'DADOS BASE PROPOSTA'!$I$45,IF(D525="ECA",'DADOS BASE PROPOSTA'!$I$44,0))))</f>
        <v>0</v>
      </c>
      <c r="N525" s="114">
        <f>IF(OR(D525="E",D525="EA",D525="EC",D525="ECA",D525="ECR"),L525*'DADOS BASE PROPOSTA'!$I$47,0)</f>
        <v>0</v>
      </c>
      <c r="O525" s="114">
        <f t="shared" si="310"/>
        <v>0</v>
      </c>
      <c r="R525" s="114"/>
      <c r="T525" s="104">
        <v>228.6454846265037</v>
      </c>
      <c r="U525" s="104"/>
      <c r="V525" s="104">
        <f t="shared" si="312"/>
        <v>228.6454846265037</v>
      </c>
      <c r="W525" s="109">
        <f t="shared" si="313"/>
        <v>1.3391186255245981E-3</v>
      </c>
      <c r="X525" s="114">
        <f>'DADOS BASE PROPOSTA'!$I$78*W525</f>
        <v>109095.72104934586</v>
      </c>
      <c r="Y525" s="114"/>
      <c r="Z525" s="114">
        <f t="shared" si="311"/>
        <v>109095.72104934586</v>
      </c>
      <c r="AB525" s="119">
        <v>807</v>
      </c>
      <c r="AD525" s="42">
        <v>0.71499999999999997</v>
      </c>
      <c r="AE525" s="42">
        <f t="shared" si="314"/>
        <v>577.005</v>
      </c>
      <c r="AF525" s="123">
        <f t="shared" si="315"/>
        <v>-2.1302186511630128E-2</v>
      </c>
      <c r="AH525" s="42">
        <f t="shared" si="316"/>
        <v>649.90507817149853</v>
      </c>
      <c r="AI525" s="114">
        <f t="shared" si="317"/>
        <v>524473.39808439929</v>
      </c>
      <c r="AK525" s="119">
        <v>19</v>
      </c>
      <c r="AL525" s="114">
        <f>IF($AK$11&gt;0,(AK525/$AK$11)*'DADOS BASE PROPOSTA'!$I$67,0)</f>
        <v>122174.16279056705</v>
      </c>
      <c r="AN525" s="114">
        <v>129.375</v>
      </c>
      <c r="AO525" s="114">
        <f>(AN525/$AN$11)*'DADOS BASE PROPOSTA'!$I$69</f>
        <v>76960.324258447348</v>
      </c>
      <c r="AQ525" s="114"/>
      <c r="AR525" s="114"/>
      <c r="AS525" s="114"/>
      <c r="AU525" s="114"/>
      <c r="AV525" s="114"/>
      <c r="AW525" s="114"/>
      <c r="AY525" s="114"/>
      <c r="AZ525" s="114"/>
      <c r="BA525" s="114"/>
      <c r="BB525" s="40"/>
    </row>
    <row r="526" spans="1:54" x14ac:dyDescent="0.25">
      <c r="A526" s="40"/>
      <c r="B526" s="2" t="s">
        <v>516</v>
      </c>
      <c r="C526" s="2" t="s">
        <v>548</v>
      </c>
      <c r="D526" s="41" t="s">
        <v>79</v>
      </c>
      <c r="F526" s="104">
        <v>1619.60608748973</v>
      </c>
      <c r="G526" s="109">
        <f t="shared" si="308"/>
        <v>1.3107047743697606E-3</v>
      </c>
      <c r="H526" s="114">
        <f>'DADOS BASE PROPOSTA'!$I$23*G526</f>
        <v>3188449.2922259001</v>
      </c>
      <c r="I526" s="114">
        <f>IF(D526="P",IF(H526&lt;'DADOS BASE PROPOSTA'!$I$32,IF('DADOS BASE PROPOSTA'!$I$32-H526&gt;'DADOS BASE PROPOSTA'!$I$33,'DADOS BASE PROPOSTA'!$I$33,'DADOS BASE PROPOSTA'!$I$32-H526),0),0)</f>
        <v>94085.238577548414</v>
      </c>
      <c r="J526" s="114">
        <f t="shared" si="309"/>
        <v>3282534.5308034485</v>
      </c>
      <c r="L526" s="104">
        <v>0</v>
      </c>
      <c r="M526" s="114">
        <f>IF(D526="E",'DADOS BASE PROPOSTA'!$I$42,IF(D526="EA",'DADOS BASE PROPOSTA'!$I$43,IF(D526="EC",'DADOS BASE PROPOSTA'!$I$45,IF(D526="ECA",'DADOS BASE PROPOSTA'!$I$44,0))))</f>
        <v>0</v>
      </c>
      <c r="N526" s="114">
        <f>IF(OR(D526="E",D526="EA",D526="EC",D526="ECA",D526="ECR"),L526*'DADOS BASE PROPOSTA'!$I$47,0)</f>
        <v>0</v>
      </c>
      <c r="O526" s="114">
        <f t="shared" si="310"/>
        <v>0</v>
      </c>
      <c r="R526" s="114"/>
      <c r="T526" s="104">
        <v>0</v>
      </c>
      <c r="U526" s="104"/>
      <c r="V526" s="104">
        <f t="shared" si="312"/>
        <v>0</v>
      </c>
      <c r="W526" s="109">
        <f t="shared" si="313"/>
        <v>0</v>
      </c>
      <c r="X526" s="114">
        <f>'DADOS BASE PROPOSTA'!$I$78*W526</f>
        <v>0</v>
      </c>
      <c r="Y526" s="114"/>
      <c r="Z526" s="114">
        <f t="shared" si="311"/>
        <v>0</v>
      </c>
      <c r="AB526" s="119">
        <v>966.5</v>
      </c>
      <c r="AD526" s="42">
        <v>0.79900000000000004</v>
      </c>
      <c r="AE526" s="42">
        <f t="shared" si="314"/>
        <v>772.23350000000005</v>
      </c>
      <c r="AF526" s="123">
        <f t="shared" si="315"/>
        <v>0.12569781348837</v>
      </c>
      <c r="AH526" s="42">
        <f t="shared" si="316"/>
        <v>556.36170995692123</v>
      </c>
      <c r="AI526" s="114">
        <f t="shared" si="317"/>
        <v>537723.59267336433</v>
      </c>
      <c r="AK526" s="119">
        <v>0</v>
      </c>
      <c r="AL526" s="114">
        <f>IF($AK$11&gt;0,(AK526/$AK$11)*'DADOS BASE PROPOSTA'!$I$67,0)</f>
        <v>0</v>
      </c>
      <c r="AN526" s="114">
        <v>0</v>
      </c>
      <c r="AO526" s="114">
        <f>(AN526/$AN$11)*'DADOS BASE PROPOSTA'!$I$69</f>
        <v>0</v>
      </c>
      <c r="AQ526" s="114"/>
      <c r="AR526" s="114"/>
      <c r="AS526" s="114"/>
      <c r="AU526" s="114"/>
      <c r="AV526" s="114"/>
      <c r="AW526" s="114"/>
      <c r="AY526" s="114"/>
      <c r="AZ526" s="114"/>
      <c r="BA526" s="114"/>
      <c r="BB526" s="40"/>
    </row>
    <row r="527" spans="1:54" x14ac:dyDescent="0.25">
      <c r="A527" s="40"/>
      <c r="B527" s="2" t="s">
        <v>516</v>
      </c>
      <c r="C527" s="2" t="s">
        <v>549</v>
      </c>
      <c r="D527" s="41" t="s">
        <v>79</v>
      </c>
      <c r="F527" s="104">
        <v>4963.8280869893333</v>
      </c>
      <c r="G527" s="109">
        <f t="shared" si="308"/>
        <v>4.0170960229296429E-3</v>
      </c>
      <c r="H527" s="114">
        <f>'DADOS BASE PROPOSTA'!$I$23*G527</f>
        <v>9772076.2307227012</v>
      </c>
      <c r="I527" s="114">
        <f>IF(D527="P",IF(H527&lt;'DADOS BASE PROPOSTA'!$I$32,IF('DADOS BASE PROPOSTA'!$I$32-H527&gt;'DADOS BASE PROPOSTA'!$I$33,'DADOS BASE PROPOSTA'!$I$33,'DADOS BASE PROPOSTA'!$I$32-H527),0),0)</f>
        <v>0</v>
      </c>
      <c r="J527" s="114">
        <f t="shared" si="309"/>
        <v>9772076.2307227012</v>
      </c>
      <c r="L527" s="104">
        <v>0</v>
      </c>
      <c r="M527" s="114">
        <f>IF(D527="E",'DADOS BASE PROPOSTA'!$I$42,IF(D527="EA",'DADOS BASE PROPOSTA'!$I$43,IF(D527="EC",'DADOS BASE PROPOSTA'!$I$45,IF(D527="ECA",'DADOS BASE PROPOSTA'!$I$44,0))))</f>
        <v>0</v>
      </c>
      <c r="N527" s="114">
        <f>IF(OR(D527="E",D527="EA",D527="EC",D527="ECA",D527="ECR"),L527*'DADOS BASE PROPOSTA'!$I$47,0)</f>
        <v>0</v>
      </c>
      <c r="O527" s="114">
        <f t="shared" si="310"/>
        <v>0</v>
      </c>
      <c r="R527" s="114"/>
      <c r="T527" s="104">
        <v>0</v>
      </c>
      <c r="U527" s="104"/>
      <c r="V527" s="104">
        <f t="shared" si="312"/>
        <v>0</v>
      </c>
      <c r="W527" s="109">
        <f t="shared" si="313"/>
        <v>0</v>
      </c>
      <c r="X527" s="114">
        <f>'DADOS BASE PROPOSTA'!$I$78*W527</f>
        <v>0</v>
      </c>
      <c r="Y527" s="114"/>
      <c r="Z527" s="114">
        <f t="shared" si="311"/>
        <v>0</v>
      </c>
      <c r="AB527" s="119">
        <v>2386.5</v>
      </c>
      <c r="AD527" s="42">
        <v>0.79900000000000004</v>
      </c>
      <c r="AE527" s="42">
        <f t="shared" si="314"/>
        <v>1906.8135000000002</v>
      </c>
      <c r="AF527" s="123">
        <f t="shared" si="315"/>
        <v>0.12569781348837</v>
      </c>
      <c r="AH527" s="42">
        <f t="shared" si="316"/>
        <v>556.36170995692123</v>
      </c>
      <c r="AI527" s="114">
        <f t="shared" si="317"/>
        <v>1327757.2208121924</v>
      </c>
      <c r="AK527" s="119">
        <v>0</v>
      </c>
      <c r="AL527" s="114">
        <f>IF($AK$11&gt;0,(AK527/$AK$11)*'DADOS BASE PROPOSTA'!$I$67,0)</f>
        <v>0</v>
      </c>
      <c r="AN527" s="114">
        <v>0</v>
      </c>
      <c r="AO527" s="114">
        <f>(AN527/$AN$11)*'DADOS BASE PROPOSTA'!$I$69</f>
        <v>0</v>
      </c>
      <c r="AQ527" s="114"/>
      <c r="AR527" s="114"/>
      <c r="AS527" s="114"/>
      <c r="AU527" s="114"/>
      <c r="AV527" s="114"/>
      <c r="AW527" s="114"/>
      <c r="AY527" s="114"/>
      <c r="AZ527" s="114"/>
      <c r="BA527" s="114"/>
      <c r="BB527" s="40"/>
    </row>
    <row r="528" spans="1:54" x14ac:dyDescent="0.25">
      <c r="A528" s="40"/>
      <c r="B528" s="2" t="s">
        <v>516</v>
      </c>
      <c r="C528" s="2" t="s">
        <v>550</v>
      </c>
      <c r="D528" s="41" t="s">
        <v>79</v>
      </c>
      <c r="F528" s="104">
        <v>1726.327913361413</v>
      </c>
      <c r="G528" s="109">
        <f t="shared" si="308"/>
        <v>1.3970719520310141E-3</v>
      </c>
      <c r="H528" s="114">
        <f>'DADOS BASE PROPOSTA'!$I$23*G528</f>
        <v>3398547.9901710455</v>
      </c>
      <c r="I528" s="114">
        <f>IF(D528="P",IF(H528&lt;'DADOS BASE PROPOSTA'!$I$32,IF('DADOS BASE PROPOSTA'!$I$32-H528&gt;'DADOS BASE PROPOSTA'!$I$33,'DADOS BASE PROPOSTA'!$I$33,'DADOS BASE PROPOSTA'!$I$32-H528),0),0)</f>
        <v>0</v>
      </c>
      <c r="J528" s="114">
        <f t="shared" si="309"/>
        <v>3398547.9901710455</v>
      </c>
      <c r="L528" s="104">
        <v>0</v>
      </c>
      <c r="M528" s="114">
        <f>IF(D528="E",'DADOS BASE PROPOSTA'!$I$42,IF(D528="EA",'DADOS BASE PROPOSTA'!$I$43,IF(D528="EC",'DADOS BASE PROPOSTA'!$I$45,IF(D528="ECA",'DADOS BASE PROPOSTA'!$I$44,0))))</f>
        <v>0</v>
      </c>
      <c r="N528" s="114">
        <f>IF(OR(D528="E",D528="EA",D528="EC",D528="ECA",D528="ECR"),L528*'DADOS BASE PROPOSTA'!$I$47,0)</f>
        <v>0</v>
      </c>
      <c r="O528" s="114">
        <f t="shared" si="310"/>
        <v>0</v>
      </c>
      <c r="R528" s="114"/>
      <c r="T528" s="104">
        <v>0</v>
      </c>
      <c r="U528" s="104"/>
      <c r="V528" s="104">
        <f t="shared" si="312"/>
        <v>0</v>
      </c>
      <c r="W528" s="109">
        <f t="shared" si="313"/>
        <v>0</v>
      </c>
      <c r="X528" s="114">
        <f>'DADOS BASE PROPOSTA'!$I$78*W528</f>
        <v>0</v>
      </c>
      <c r="Y528" s="114"/>
      <c r="Z528" s="114">
        <f t="shared" si="311"/>
        <v>0</v>
      </c>
      <c r="AB528" s="119">
        <v>852.5</v>
      </c>
      <c r="AD528" s="42">
        <v>0.73899999999999999</v>
      </c>
      <c r="AE528" s="42">
        <f t="shared" si="314"/>
        <v>629.99749999999995</v>
      </c>
      <c r="AF528" s="123">
        <f t="shared" si="315"/>
        <v>2.0697813488369909E-2</v>
      </c>
      <c r="AH528" s="42">
        <f t="shared" si="316"/>
        <v>623.17840153876216</v>
      </c>
      <c r="AI528" s="114">
        <f t="shared" si="317"/>
        <v>531259.58731179475</v>
      </c>
      <c r="AK528" s="119">
        <v>0</v>
      </c>
      <c r="AL528" s="114">
        <f>IF($AK$11&gt;0,(AK528/$AK$11)*'DADOS BASE PROPOSTA'!$I$67,0)</f>
        <v>0</v>
      </c>
      <c r="AN528" s="114">
        <v>0</v>
      </c>
      <c r="AO528" s="114">
        <f>(AN528/$AN$11)*'DADOS BASE PROPOSTA'!$I$69</f>
        <v>0</v>
      </c>
      <c r="AQ528" s="114"/>
      <c r="AR528" s="114"/>
      <c r="AS528" s="114"/>
      <c r="AU528" s="114"/>
      <c r="AV528" s="114"/>
      <c r="AW528" s="114"/>
      <c r="AY528" s="114"/>
      <c r="AZ528" s="114"/>
      <c r="BA528" s="114"/>
      <c r="BB528" s="40"/>
    </row>
    <row r="529" spans="1:54" x14ac:dyDescent="0.25">
      <c r="A529" s="40"/>
      <c r="B529" s="2" t="s">
        <v>516</v>
      </c>
      <c r="C529" s="2" t="s">
        <v>551</v>
      </c>
      <c r="D529" s="41" t="s">
        <v>79</v>
      </c>
      <c r="F529" s="104">
        <v>2320.609786188726</v>
      </c>
      <c r="G529" s="109">
        <f t="shared" si="308"/>
        <v>1.8780087020548689E-3</v>
      </c>
      <c r="H529" s="114">
        <f>'DADOS BASE PROPOSTA'!$I$23*G529</f>
        <v>4568485.3171761492</v>
      </c>
      <c r="I529" s="114">
        <f>IF(D529="P",IF(H529&lt;'DADOS BASE PROPOSTA'!$I$32,IF('DADOS BASE PROPOSTA'!$I$32-H529&gt;'DADOS BASE PROPOSTA'!$I$33,'DADOS BASE PROPOSTA'!$I$33,'DADOS BASE PROPOSTA'!$I$32-H529),0),0)</f>
        <v>0</v>
      </c>
      <c r="J529" s="114">
        <f t="shared" si="309"/>
        <v>4568485.3171761492</v>
      </c>
      <c r="L529" s="104">
        <v>0</v>
      </c>
      <c r="M529" s="114">
        <f>IF(D529="E",'DADOS BASE PROPOSTA'!$I$42,IF(D529="EA",'DADOS BASE PROPOSTA'!$I$43,IF(D529="EC",'DADOS BASE PROPOSTA'!$I$45,IF(D529="ECA",'DADOS BASE PROPOSTA'!$I$44,0))))</f>
        <v>0</v>
      </c>
      <c r="N529" s="114">
        <f>IF(OR(D529="E",D529="EA",D529="EC",D529="ECA",D529="ECR"),L529*'DADOS BASE PROPOSTA'!$I$47,0)</f>
        <v>0</v>
      </c>
      <c r="O529" s="114">
        <f t="shared" si="310"/>
        <v>0</v>
      </c>
      <c r="R529" s="114"/>
      <c r="T529" s="104">
        <v>0</v>
      </c>
      <c r="U529" s="104"/>
      <c r="V529" s="104">
        <f t="shared" si="312"/>
        <v>0</v>
      </c>
      <c r="W529" s="109">
        <f t="shared" si="313"/>
        <v>0</v>
      </c>
      <c r="X529" s="114">
        <f>'DADOS BASE PROPOSTA'!$I$78*W529</f>
        <v>0</v>
      </c>
      <c r="Y529" s="114"/>
      <c r="Z529" s="114">
        <f t="shared" si="311"/>
        <v>0</v>
      </c>
      <c r="AB529" s="119">
        <v>1093.5</v>
      </c>
      <c r="AD529" s="42">
        <v>0.77100000000000002</v>
      </c>
      <c r="AE529" s="42">
        <f t="shared" si="314"/>
        <v>843.08850000000007</v>
      </c>
      <c r="AF529" s="123">
        <f t="shared" si="315"/>
        <v>7.6697813488369959E-2</v>
      </c>
      <c r="AH529" s="42">
        <f t="shared" si="316"/>
        <v>587.5428326951137</v>
      </c>
      <c r="AI529" s="114">
        <f t="shared" si="317"/>
        <v>642478.08755210682</v>
      </c>
      <c r="AK529" s="119">
        <v>0</v>
      </c>
      <c r="AL529" s="114">
        <f>IF($AK$11&gt;0,(AK529/$AK$11)*'DADOS BASE PROPOSTA'!$I$67,0)</f>
        <v>0</v>
      </c>
      <c r="AN529" s="114">
        <v>0</v>
      </c>
      <c r="AO529" s="114">
        <f>(AN529/$AN$11)*'DADOS BASE PROPOSTA'!$I$69</f>
        <v>0</v>
      </c>
      <c r="AQ529" s="114"/>
      <c r="AR529" s="114"/>
      <c r="AS529" s="114"/>
      <c r="AU529" s="114"/>
      <c r="AV529" s="114"/>
      <c r="AW529" s="114"/>
      <c r="AY529" s="114"/>
      <c r="AZ529" s="114"/>
      <c r="BA529" s="114"/>
      <c r="BB529" s="40"/>
    </row>
    <row r="530" spans="1:54" x14ac:dyDescent="0.25">
      <c r="A530" s="40"/>
      <c r="F530" s="104"/>
      <c r="G530" s="109"/>
      <c r="H530" s="114"/>
      <c r="I530" s="114"/>
      <c r="J530" s="114"/>
      <c r="L530" s="104"/>
      <c r="M530" s="114"/>
      <c r="N530" s="114"/>
      <c r="O530" s="114"/>
      <c r="R530" s="114"/>
      <c r="T530" s="104"/>
      <c r="U530" s="104"/>
      <c r="V530" s="104"/>
      <c r="W530" s="109"/>
      <c r="X530" s="114"/>
      <c r="Y530" s="114"/>
      <c r="Z530" s="114"/>
      <c r="AB530" s="119"/>
      <c r="AF530" s="123"/>
      <c r="AI530" s="114"/>
      <c r="AK530" s="119"/>
      <c r="AL530" s="114"/>
      <c r="AN530" s="114"/>
      <c r="AO530" s="114"/>
      <c r="AQ530" s="114"/>
      <c r="AR530" s="114"/>
      <c r="AS530" s="114"/>
      <c r="AU530" s="114"/>
      <c r="AV530" s="114"/>
      <c r="AW530" s="114"/>
      <c r="AY530" s="114"/>
      <c r="AZ530" s="114"/>
      <c r="BA530" s="114"/>
      <c r="BB530" s="40"/>
    </row>
    <row r="531" spans="1:54" x14ac:dyDescent="0.25">
      <c r="A531" s="40"/>
      <c r="B531" s="98" t="s">
        <v>516</v>
      </c>
      <c r="C531" s="98" t="s">
        <v>552</v>
      </c>
      <c r="D531" s="98" t="s">
        <v>74</v>
      </c>
      <c r="E531" s="98"/>
      <c r="F531" s="105">
        <f>SUM(F532:F543)</f>
        <v>37870.787907630976</v>
      </c>
      <c r="G531" s="110">
        <f>SUM(G532:G543)</f>
        <v>3.0647836472762868E-2</v>
      </c>
      <c r="H531" s="115">
        <f>SUM(H532:H543)</f>
        <v>74554601.784237146</v>
      </c>
      <c r="I531" s="115">
        <f>SUM(I532:I543)</f>
        <v>167093.82834606292</v>
      </c>
      <c r="J531" s="115">
        <f>SUM(J532:J543)</f>
        <v>74721695.612583205</v>
      </c>
      <c r="K531" s="99"/>
      <c r="L531" s="105">
        <f>SUM(L532:L543)</f>
        <v>3997.3002611942629</v>
      </c>
      <c r="M531" s="115">
        <f>SUM(M532:M543)</f>
        <v>5191113.9397386638</v>
      </c>
      <c r="N531" s="115">
        <f>SUM(N532:N543)</f>
        <v>2775029.4008977613</v>
      </c>
      <c r="O531" s="115">
        <f>SUM(O532:O543)</f>
        <v>7966143.3406364266</v>
      </c>
      <c r="P531" s="99"/>
      <c r="Q531" s="100"/>
      <c r="R531" s="115">
        <f>SUM(R532:R543)</f>
        <v>6183760.3229251634</v>
      </c>
      <c r="S531" s="99"/>
      <c r="T531" s="105">
        <f t="shared" ref="T531:Z531" si="318">SUM(T532:T543)</f>
        <v>2222.8310213520408</v>
      </c>
      <c r="U531" s="105">
        <f t="shared" si="318"/>
        <v>0</v>
      </c>
      <c r="V531" s="105">
        <f t="shared" si="318"/>
        <v>2222.8310213520408</v>
      </c>
      <c r="W531" s="110">
        <f t="shared" si="318"/>
        <v>1.3018557645906573E-2</v>
      </c>
      <c r="X531" s="115">
        <f t="shared" si="318"/>
        <v>1060599.7902883799</v>
      </c>
      <c r="Y531" s="115">
        <f t="shared" si="318"/>
        <v>220781.30714634148</v>
      </c>
      <c r="Z531" s="115">
        <f t="shared" si="318"/>
        <v>1281381.0974347214</v>
      </c>
      <c r="AA531" s="99"/>
      <c r="AB531" s="120">
        <f>SUM(AB532:AB543)</f>
        <v>19637.5</v>
      </c>
      <c r="AC531" s="99"/>
      <c r="AD531" s="99"/>
      <c r="AE531" s="99"/>
      <c r="AF531" s="124"/>
      <c r="AG531" s="99"/>
      <c r="AH531" s="99"/>
      <c r="AI531" s="115">
        <f>SUM(AI532:AI543)</f>
        <v>12523935.850436443</v>
      </c>
      <c r="AJ531" s="99"/>
      <c r="AK531" s="120">
        <f>SUM(AK532:AK543)</f>
        <v>92.5</v>
      </c>
      <c r="AL531" s="115">
        <f>SUM(AL532:AL543)</f>
        <v>594795.26621723431</v>
      </c>
      <c r="AM531" s="99"/>
      <c r="AN531" s="115">
        <f>SUM(AN532:AN543)</f>
        <v>576.25</v>
      </c>
      <c r="AO531" s="115">
        <f>SUM(AO532:AO543)</f>
        <v>342789.46360525826</v>
      </c>
      <c r="AP531" s="99"/>
      <c r="AQ531" s="115"/>
      <c r="AR531" s="115"/>
      <c r="AS531" s="115">
        <f>SUM(AS532:AS543)</f>
        <v>643199.52437852719</v>
      </c>
      <c r="AT531" s="98"/>
      <c r="AU531" s="115"/>
      <c r="AV531" s="115"/>
      <c r="AW531" s="115">
        <f>SUM(AW532:AW543)</f>
        <v>643199.52437852719</v>
      </c>
      <c r="AX531" s="98"/>
      <c r="AY531" s="115"/>
      <c r="AZ531" s="115"/>
      <c r="BA531" s="115">
        <f>SUM(BA532:BA543)</f>
        <v>643199.52437852719</v>
      </c>
      <c r="BB531" s="40"/>
    </row>
    <row r="532" spans="1:54" x14ac:dyDescent="0.25">
      <c r="A532" s="40"/>
      <c r="B532" s="2" t="s">
        <v>516</v>
      </c>
      <c r="C532" s="2" t="s">
        <v>34</v>
      </c>
      <c r="D532" s="41" t="s">
        <v>75</v>
      </c>
      <c r="F532" s="104">
        <v>0</v>
      </c>
      <c r="G532" s="109">
        <f t="shared" ref="G532:G543" si="319">F532/$F$11</f>
        <v>0</v>
      </c>
      <c r="H532" s="114">
        <f>'DADOS BASE PROPOSTA'!$I$23*G532</f>
        <v>0</v>
      </c>
      <c r="I532" s="114">
        <f>IF(D532="P",IF(H532&lt;'DADOS BASE PROPOSTA'!$I$32,IF('DADOS BASE PROPOSTA'!$I$32-H532&gt;'DADOS BASE PROPOSTA'!$I$33,'DADOS BASE PROPOSTA'!$I$33,'DADOS BASE PROPOSTA'!$I$32-H532),0),0)</f>
        <v>0</v>
      </c>
      <c r="J532" s="114">
        <f t="shared" ref="J532:J543" si="320">H532+I532</f>
        <v>0</v>
      </c>
      <c r="L532" s="104"/>
      <c r="M532" s="114">
        <f>IF(D532="E",'DADOS BASE PROPOSTA'!$I$42,IF(D532="EA",'DADOS BASE PROPOSTA'!$I$43,IF(D532="EC",'DADOS BASE PROPOSTA'!$I$45,IF(D532="ECA",'DADOS BASE PROPOSTA'!$I$44,0))))</f>
        <v>0</v>
      </c>
      <c r="N532" s="114">
        <f>IF(OR(D532="E",D532="EA",D532="EC",D532="ECA"),L532*'DADOS BASE PROPOSTA'!$I$47,0)</f>
        <v>0</v>
      </c>
      <c r="O532" s="114">
        <f t="shared" ref="O532:O543" si="321">M532+N532</f>
        <v>0</v>
      </c>
      <c r="Q532" s="68">
        <v>11</v>
      </c>
      <c r="R532" s="114">
        <f>IF(D532="R",('DADOS BASE PROPOSTA'!$I$53+('DADOS BASE PROPOSTA'!$I$54*Q532)),0)</f>
        <v>6183760.3229251634</v>
      </c>
      <c r="T532" s="104"/>
      <c r="U532" s="104"/>
      <c r="V532" s="104"/>
      <c r="W532" s="109"/>
      <c r="X532" s="114"/>
      <c r="Y532" s="114">
        <f>'DADOS BASE PROPOSTA'!$I$77/41</f>
        <v>220781.30714634148</v>
      </c>
      <c r="Z532" s="114">
        <f t="shared" ref="Z532:Z543" si="322">X532+Y532</f>
        <v>220781.30714634148</v>
      </c>
      <c r="AB532" s="119"/>
      <c r="AF532" s="123"/>
      <c r="AI532" s="114"/>
      <c r="AK532" s="119"/>
      <c r="AL532" s="114"/>
      <c r="AN532" s="114"/>
      <c r="AO532" s="114"/>
      <c r="AQ532" s="114">
        <f>'DADOS BASE PROPOSTA'!$I$85/41</f>
        <v>368759.61378749995</v>
      </c>
      <c r="AR532" s="114">
        <f>'DADOS BASE PROPOSTA'!$I$86*(Q532/$Q$11)</f>
        <v>274439.91059102723</v>
      </c>
      <c r="AS532" s="114">
        <f>AQ532+AR532</f>
        <v>643199.52437852719</v>
      </c>
      <c r="AU532" s="114">
        <f>'DADOS BASE PROPOSTA'!$I$89/41</f>
        <v>368759.61378749995</v>
      </c>
      <c r="AV532" s="114">
        <f>'DADOS BASE PROPOSTA'!$I$90*(Q532/$Q$11)</f>
        <v>274439.91059102723</v>
      </c>
      <c r="AW532" s="114">
        <f>AU532+AV532</f>
        <v>643199.52437852719</v>
      </c>
      <c r="AY532" s="114">
        <f>'DADOS BASE PROPOSTA'!$I$93/41</f>
        <v>368759.61378749995</v>
      </c>
      <c r="AZ532" s="114">
        <f>'DADOS BASE PROPOSTA'!$I$94*(Q532/$Q$11)</f>
        <v>274439.91059102723</v>
      </c>
      <c r="BA532" s="114">
        <f>AY532+AZ532</f>
        <v>643199.52437852719</v>
      </c>
      <c r="BB532" s="40"/>
    </row>
    <row r="533" spans="1:54" x14ac:dyDescent="0.25">
      <c r="A533" s="40"/>
      <c r="B533" s="2" t="s">
        <v>516</v>
      </c>
      <c r="C533" s="2" t="s">
        <v>553</v>
      </c>
      <c r="D533" s="41" t="s">
        <v>77</v>
      </c>
      <c r="F533" s="104">
        <v>0</v>
      </c>
      <c r="G533" s="109">
        <f t="shared" si="319"/>
        <v>0</v>
      </c>
      <c r="H533" s="114">
        <f>'DADOS BASE PROPOSTA'!$I$23*G533</f>
        <v>0</v>
      </c>
      <c r="I533" s="114">
        <f>IF(D533="P",IF(H533&lt;'DADOS BASE PROPOSTA'!$I$32,IF('DADOS BASE PROPOSTA'!$I$32-H533&gt;'DADOS BASE PROPOSTA'!$I$33,'DADOS BASE PROPOSTA'!$I$33,'DADOS BASE PROPOSTA'!$I$32-H533),0),0)</f>
        <v>0</v>
      </c>
      <c r="J533" s="114">
        <f t="shared" si="320"/>
        <v>0</v>
      </c>
      <c r="L533" s="104">
        <v>620.13542029391431</v>
      </c>
      <c r="M533" s="114">
        <f>IF(D533="E",'DADOS BASE PROPOSTA'!$I$42,IF(D533="EA",'DADOS BASE PROPOSTA'!$I$43,IF(D533="EC",'DADOS BASE PROPOSTA'!$I$45,IF(D533="ECA",'DADOS BASE PROPOSTA'!$I$44,0))))</f>
        <v>1034548.8434370452</v>
      </c>
      <c r="N533" s="114">
        <f>IF(OR(D533="E",D533="EA",D533="EC",D533="ECA",D533="ECR"),L533*'DADOS BASE PROPOSTA'!$I$47,0)</f>
        <v>430514.07485199906</v>
      </c>
      <c r="O533" s="114">
        <f t="shared" si="321"/>
        <v>1465062.9182890444</v>
      </c>
      <c r="R533" s="114"/>
      <c r="T533" s="104">
        <v>0</v>
      </c>
      <c r="U533" s="104"/>
      <c r="V533" s="104">
        <f t="shared" ref="V533:V543" si="323">T533+U533*3.2</f>
        <v>0</v>
      </c>
      <c r="W533" s="109">
        <f t="shared" ref="W533:W543" si="324">V533/$V$11</f>
        <v>0</v>
      </c>
      <c r="X533" s="114">
        <f>'DADOS BASE PROPOSTA'!$I$78*W533</f>
        <v>0</v>
      </c>
      <c r="Y533" s="114"/>
      <c r="Z533" s="114">
        <f t="shared" si="322"/>
        <v>0</v>
      </c>
      <c r="AB533" s="119">
        <v>170</v>
      </c>
      <c r="AD533" s="42">
        <v>0.69099999999999995</v>
      </c>
      <c r="AE533" s="42">
        <f t="shared" ref="AE533:AE543" si="325">AB533*AD533</f>
        <v>117.46999999999998</v>
      </c>
      <c r="AF533" s="123">
        <f t="shared" ref="AF533:AF543" si="326">(AD533-$AE$12)*$AF$12</f>
        <v>-6.3302186511630165E-2</v>
      </c>
      <c r="AH533" s="42">
        <f t="shared" ref="AH533:AH543" si="327">$AH$11-(AF533*$AH$11)</f>
        <v>676.63175480423502</v>
      </c>
      <c r="AI533" s="114">
        <f t="shared" ref="AI533:AI543" si="328">AB533*AH533</f>
        <v>115027.39831671995</v>
      </c>
      <c r="AK533" s="119">
        <v>25.5</v>
      </c>
      <c r="AL533" s="114">
        <f>IF($AK$11&gt;0,(AK533/$AK$11)*'DADOS BASE PROPOSTA'!$I$67,0)</f>
        <v>163970.58690312947</v>
      </c>
      <c r="AN533" s="114">
        <v>0</v>
      </c>
      <c r="AO533" s="114">
        <f>(AN533/$AN$11)*'DADOS BASE PROPOSTA'!$I$69</f>
        <v>0</v>
      </c>
      <c r="AQ533" s="114"/>
      <c r="AR533" s="114"/>
      <c r="AS533" s="114"/>
      <c r="AU533" s="114"/>
      <c r="AV533" s="114"/>
      <c r="AW533" s="114"/>
      <c r="AY533" s="114"/>
      <c r="AZ533" s="114"/>
      <c r="BA533" s="114"/>
      <c r="BB533" s="40"/>
    </row>
    <row r="534" spans="1:54" x14ac:dyDescent="0.25">
      <c r="A534" s="40"/>
      <c r="B534" s="2" t="s">
        <v>516</v>
      </c>
      <c r="C534" s="2" t="s">
        <v>554</v>
      </c>
      <c r="D534" s="41" t="s">
        <v>77</v>
      </c>
      <c r="F534" s="104">
        <v>0</v>
      </c>
      <c r="G534" s="109">
        <f t="shared" si="319"/>
        <v>0</v>
      </c>
      <c r="H534" s="114">
        <f>'DADOS BASE PROPOSTA'!$I$23*G534</f>
        <v>0</v>
      </c>
      <c r="I534" s="114">
        <f>IF(D534="P",IF(H534&lt;'DADOS BASE PROPOSTA'!$I$32,IF('DADOS BASE PROPOSTA'!$I$32-H534&gt;'DADOS BASE PROPOSTA'!$I$33,'DADOS BASE PROPOSTA'!$I$33,'DADOS BASE PROPOSTA'!$I$32-H534),0),0)</f>
        <v>0</v>
      </c>
      <c r="J534" s="114">
        <f t="shared" si="320"/>
        <v>0</v>
      </c>
      <c r="L534" s="104">
        <v>1012.246608561841</v>
      </c>
      <c r="M534" s="114">
        <f>IF(D534="E",'DADOS BASE PROPOSTA'!$I$42,IF(D534="EA",'DADOS BASE PROPOSTA'!$I$43,IF(D534="EC",'DADOS BASE PROPOSTA'!$I$45,IF(D534="ECA",'DADOS BASE PROPOSTA'!$I$44,0))))</f>
        <v>1034548.8434370452</v>
      </c>
      <c r="N534" s="114">
        <f>IF(OR(D534="E",D534="EA",D534="EC",D534="ECA",D534="ECR"),L534*'DADOS BASE PROPOSTA'!$I$47,0)</f>
        <v>702727.82032113709</v>
      </c>
      <c r="O534" s="114">
        <f t="shared" si="321"/>
        <v>1737276.6637581824</v>
      </c>
      <c r="R534" s="114"/>
      <c r="T534" s="104">
        <v>0</v>
      </c>
      <c r="U534" s="104"/>
      <c r="V534" s="104">
        <f t="shared" si="323"/>
        <v>0</v>
      </c>
      <c r="W534" s="109">
        <f t="shared" si="324"/>
        <v>0</v>
      </c>
      <c r="X534" s="114">
        <f>'DADOS BASE PROPOSTA'!$I$78*W534</f>
        <v>0</v>
      </c>
      <c r="Y534" s="114"/>
      <c r="Z534" s="114">
        <f t="shared" si="322"/>
        <v>0</v>
      </c>
      <c r="AB534" s="119">
        <v>199.5</v>
      </c>
      <c r="AD534" s="42">
        <v>0.76500000000000001</v>
      </c>
      <c r="AE534" s="42">
        <f t="shared" si="325"/>
        <v>152.61750000000001</v>
      </c>
      <c r="AF534" s="123">
        <f t="shared" si="326"/>
        <v>6.619781348836995E-2</v>
      </c>
      <c r="AH534" s="42">
        <f t="shared" si="327"/>
        <v>594.22450185329774</v>
      </c>
      <c r="AI534" s="114">
        <f t="shared" si="328"/>
        <v>118547.7881197329</v>
      </c>
      <c r="AK534" s="119">
        <v>0</v>
      </c>
      <c r="AL534" s="114">
        <f>IF($AK$11&gt;0,(AK534/$AK$11)*'DADOS BASE PROPOSTA'!$I$67,0)</f>
        <v>0</v>
      </c>
      <c r="AN534" s="114">
        <v>0</v>
      </c>
      <c r="AO534" s="114">
        <f>(AN534/$AN$11)*'DADOS BASE PROPOSTA'!$I$69</f>
        <v>0</v>
      </c>
      <c r="AQ534" s="114"/>
      <c r="AR534" s="114"/>
      <c r="AS534" s="114"/>
      <c r="AU534" s="114"/>
      <c r="AV534" s="114"/>
      <c r="AW534" s="114"/>
      <c r="AY534" s="114"/>
      <c r="AZ534" s="114"/>
      <c r="BA534" s="114"/>
      <c r="BB534" s="40"/>
    </row>
    <row r="535" spans="1:54" x14ac:dyDescent="0.25">
      <c r="A535" s="40"/>
      <c r="B535" s="2" t="s">
        <v>516</v>
      </c>
      <c r="C535" s="2" t="s">
        <v>555</v>
      </c>
      <c r="D535" s="41" t="s">
        <v>77</v>
      </c>
      <c r="F535" s="104">
        <v>0</v>
      </c>
      <c r="G535" s="109">
        <f t="shared" si="319"/>
        <v>0</v>
      </c>
      <c r="H535" s="114">
        <f>'DADOS BASE PROPOSTA'!$I$23*G535</f>
        <v>0</v>
      </c>
      <c r="I535" s="114">
        <f>IF(D535="P",IF(H535&lt;'DADOS BASE PROPOSTA'!$I$32,IF('DADOS BASE PROPOSTA'!$I$32-H535&gt;'DADOS BASE PROPOSTA'!$I$33,'DADOS BASE PROPOSTA'!$I$33,'DADOS BASE PROPOSTA'!$I$32-H535),0),0)</f>
        <v>0</v>
      </c>
      <c r="J535" s="114">
        <f t="shared" si="320"/>
        <v>0</v>
      </c>
      <c r="L535" s="104">
        <v>1097.1820015501819</v>
      </c>
      <c r="M535" s="114">
        <f>IF(D535="E",'DADOS BASE PROPOSTA'!$I$42,IF(D535="EA",'DADOS BASE PROPOSTA'!$I$43,IF(D535="EC",'DADOS BASE PROPOSTA'!$I$45,IF(D535="ECA",'DADOS BASE PROPOSTA'!$I$44,0))))</f>
        <v>1034548.8434370452</v>
      </c>
      <c r="N535" s="114">
        <f>IF(OR(D535="E",D535="EA",D535="EC",D535="ECA",D535="ECR"),L535*'DADOS BASE PROPOSTA'!$I$47,0)</f>
        <v>761692.170587142</v>
      </c>
      <c r="O535" s="114">
        <f t="shared" si="321"/>
        <v>1796241.0140241873</v>
      </c>
      <c r="R535" s="114"/>
      <c r="T535" s="104">
        <v>299.55430327868851</v>
      </c>
      <c r="U535" s="104"/>
      <c r="V535" s="104">
        <f t="shared" si="323"/>
        <v>299.55430327868851</v>
      </c>
      <c r="W535" s="109">
        <f t="shared" si="324"/>
        <v>1.7544135959290993E-3</v>
      </c>
      <c r="X535" s="114">
        <f>'DADOS BASE PROPOSTA'!$I$78*W535</f>
        <v>142929.09725729525</v>
      </c>
      <c r="Y535" s="114"/>
      <c r="Z535" s="114">
        <f t="shared" si="322"/>
        <v>142929.09725729525</v>
      </c>
      <c r="AB535" s="119">
        <v>306</v>
      </c>
      <c r="AD535" s="42">
        <v>0.67100000000000004</v>
      </c>
      <c r="AE535" s="42">
        <f t="shared" si="325"/>
        <v>205.32600000000002</v>
      </c>
      <c r="AF535" s="123">
        <f t="shared" si="326"/>
        <v>-9.8302186511630002E-2</v>
      </c>
      <c r="AH535" s="42">
        <f t="shared" si="327"/>
        <v>698.90398533151517</v>
      </c>
      <c r="AI535" s="114">
        <f t="shared" si="328"/>
        <v>213864.61951144366</v>
      </c>
      <c r="AK535" s="119">
        <v>0</v>
      </c>
      <c r="AL535" s="114">
        <f>IF($AK$11&gt;0,(AK535/$AK$11)*'DADOS BASE PROPOSTA'!$I$67,0)</f>
        <v>0</v>
      </c>
      <c r="AN535" s="114">
        <v>36</v>
      </c>
      <c r="AO535" s="114">
        <f>(AN535/$AN$11)*'DADOS BASE PROPOSTA'!$I$69</f>
        <v>21415.046750176654</v>
      </c>
      <c r="AQ535" s="114"/>
      <c r="AR535" s="114"/>
      <c r="AS535" s="114"/>
      <c r="AU535" s="114"/>
      <c r="AV535" s="114"/>
      <c r="AW535" s="114"/>
      <c r="AY535" s="114"/>
      <c r="AZ535" s="114"/>
      <c r="BA535" s="114"/>
      <c r="BB535" s="40"/>
    </row>
    <row r="536" spans="1:54" x14ac:dyDescent="0.25">
      <c r="A536" s="40"/>
      <c r="B536" s="2" t="s">
        <v>516</v>
      </c>
      <c r="C536" s="2" t="s">
        <v>556</v>
      </c>
      <c r="D536" s="41" t="s">
        <v>79</v>
      </c>
      <c r="F536" s="104">
        <v>5338.2566738668929</v>
      </c>
      <c r="G536" s="109">
        <f t="shared" si="319"/>
        <v>4.3201112685944641E-3</v>
      </c>
      <c r="H536" s="114">
        <f>'DADOS BASE PROPOSTA'!$I$23*G536</f>
        <v>10509197.788884584</v>
      </c>
      <c r="I536" s="114">
        <f>IF(D536="P",IF(H536&lt;'DADOS BASE PROPOSTA'!$I$32,IF('DADOS BASE PROPOSTA'!$I$32-H536&gt;'DADOS BASE PROPOSTA'!$I$33,'DADOS BASE PROPOSTA'!$I$33,'DADOS BASE PROPOSTA'!$I$32-H536),0),0)</f>
        <v>0</v>
      </c>
      <c r="J536" s="114">
        <f t="shared" si="320"/>
        <v>10509197.788884584</v>
      </c>
      <c r="L536" s="104">
        <v>0</v>
      </c>
      <c r="M536" s="114">
        <f>IF(D536="E",'DADOS BASE PROPOSTA'!$I$42,IF(D536="EA",'DADOS BASE PROPOSTA'!$I$43,IF(D536="EC",'DADOS BASE PROPOSTA'!$I$45,IF(D536="ECA",'DADOS BASE PROPOSTA'!$I$44,0))))</f>
        <v>0</v>
      </c>
      <c r="N536" s="114">
        <f>IF(OR(D536="E",D536="EA",D536="EC",D536="ECA",D536="ECR"),L536*'DADOS BASE PROPOSTA'!$I$47,0)</f>
        <v>0</v>
      </c>
      <c r="O536" s="114">
        <f t="shared" si="321"/>
        <v>0</v>
      </c>
      <c r="R536" s="114"/>
      <c r="T536" s="104">
        <v>220.95764205234849</v>
      </c>
      <c r="U536" s="104"/>
      <c r="V536" s="104">
        <f t="shared" si="323"/>
        <v>220.95764205234849</v>
      </c>
      <c r="W536" s="109">
        <f t="shared" si="324"/>
        <v>1.2940928809840088E-3</v>
      </c>
      <c r="X536" s="114">
        <f>'DADOS BASE PROPOSTA'!$I$78*W536</f>
        <v>105427.5500801646</v>
      </c>
      <c r="Y536" s="114"/>
      <c r="Z536" s="114">
        <f t="shared" si="322"/>
        <v>105427.5500801646</v>
      </c>
      <c r="AB536" s="119">
        <v>1609.5</v>
      </c>
      <c r="AD536" s="42">
        <v>0.73199999999999998</v>
      </c>
      <c r="AE536" s="42">
        <f t="shared" si="325"/>
        <v>1178.154</v>
      </c>
      <c r="AF536" s="123">
        <f t="shared" si="326"/>
        <v>8.4478134883698985E-3</v>
      </c>
      <c r="AH536" s="42">
        <f t="shared" si="327"/>
        <v>630.97368222331033</v>
      </c>
      <c r="AI536" s="114">
        <f t="shared" si="328"/>
        <v>1015552.141538418</v>
      </c>
      <c r="AK536" s="119">
        <v>67</v>
      </c>
      <c r="AL536" s="114">
        <f>IF($AK$11&gt;0,(AK536/$AK$11)*'DADOS BASE PROPOSTA'!$I$67,0)</f>
        <v>430824.67931410478</v>
      </c>
      <c r="AN536" s="114">
        <v>71.375</v>
      </c>
      <c r="AO536" s="114">
        <f>(AN536/$AN$11)*'DADOS BASE PROPOSTA'!$I$69</f>
        <v>42458.304494273856</v>
      </c>
      <c r="AQ536" s="114"/>
      <c r="AR536" s="114"/>
      <c r="AS536" s="114"/>
      <c r="AU536" s="114"/>
      <c r="AV536" s="114"/>
      <c r="AW536" s="114"/>
      <c r="AY536" s="114"/>
      <c r="AZ536" s="114"/>
      <c r="BA536" s="114"/>
      <c r="BB536" s="40"/>
    </row>
    <row r="537" spans="1:54" x14ac:dyDescent="0.25">
      <c r="A537" s="40"/>
      <c r="B537" s="2" t="s">
        <v>516</v>
      </c>
      <c r="C537" s="2" t="s">
        <v>557</v>
      </c>
      <c r="D537" s="41" t="s">
        <v>79</v>
      </c>
      <c r="F537" s="104">
        <v>3507.1102101752922</v>
      </c>
      <c r="G537" s="109">
        <f t="shared" si="319"/>
        <v>2.8382124099338062E-3</v>
      </c>
      <c r="H537" s="114">
        <f>'DADOS BASE PROPOSTA'!$I$23*G537</f>
        <v>6904297.9979923945</v>
      </c>
      <c r="I537" s="114">
        <f>IF(D537="P",IF(H537&lt;'DADOS BASE PROPOSTA'!$I$32,IF('DADOS BASE PROPOSTA'!$I$32-H537&gt;'DADOS BASE PROPOSTA'!$I$33,'DADOS BASE PROPOSTA'!$I$33,'DADOS BASE PROPOSTA'!$I$32-H537),0),0)</f>
        <v>0</v>
      </c>
      <c r="J537" s="114">
        <f t="shared" si="320"/>
        <v>6904297.9979923945</v>
      </c>
      <c r="L537" s="104">
        <v>0</v>
      </c>
      <c r="M537" s="114">
        <f>IF(D537="E",'DADOS BASE PROPOSTA'!$I$42,IF(D537="EA",'DADOS BASE PROPOSTA'!$I$43,IF(D537="EC",'DADOS BASE PROPOSTA'!$I$45,IF(D537="ECA",'DADOS BASE PROPOSTA'!$I$44,0))))</f>
        <v>0</v>
      </c>
      <c r="N537" s="114">
        <f>IF(OR(D537="E",D537="EA",D537="EC",D537="ECA",D537="ECR"),L537*'DADOS BASE PROPOSTA'!$I$47,0)</f>
        <v>0</v>
      </c>
      <c r="O537" s="114">
        <f t="shared" si="321"/>
        <v>0</v>
      </c>
      <c r="R537" s="114"/>
      <c r="T537" s="104">
        <v>533.05961278828158</v>
      </c>
      <c r="U537" s="104"/>
      <c r="V537" s="104">
        <f t="shared" si="323"/>
        <v>533.05961278828158</v>
      </c>
      <c r="W537" s="109">
        <f t="shared" si="324"/>
        <v>3.1219949834818371E-3</v>
      </c>
      <c r="X537" s="114">
        <f>'DADOS BASE PROPOSTA'!$I$78*W537</f>
        <v>254343.63120889568</v>
      </c>
      <c r="Y537" s="114"/>
      <c r="Z537" s="114">
        <f t="shared" si="322"/>
        <v>254343.63120889568</v>
      </c>
      <c r="AB537" s="119">
        <v>2057.5</v>
      </c>
      <c r="AD537" s="42">
        <v>0.73499999999999999</v>
      </c>
      <c r="AE537" s="42">
        <f t="shared" si="325"/>
        <v>1512.2625</v>
      </c>
      <c r="AF537" s="123">
        <f t="shared" si="326"/>
        <v>1.3697813488369903E-2</v>
      </c>
      <c r="AH537" s="42">
        <f t="shared" si="327"/>
        <v>627.63284764421826</v>
      </c>
      <c r="AI537" s="114">
        <f t="shared" si="328"/>
        <v>1291354.5840279791</v>
      </c>
      <c r="AK537" s="119">
        <v>0</v>
      </c>
      <c r="AL537" s="114">
        <f>IF($AK$11&gt;0,(AK537/$AK$11)*'DADOS BASE PROPOSTA'!$I$67,0)</f>
        <v>0</v>
      </c>
      <c r="AN537" s="114">
        <v>111.875</v>
      </c>
      <c r="AO537" s="114">
        <f>(AN537/$AN$11)*'DADOS BASE PROPOSTA'!$I$69</f>
        <v>66550.23208822259</v>
      </c>
      <c r="AQ537" s="114"/>
      <c r="AR537" s="114"/>
      <c r="AS537" s="114"/>
      <c r="AU537" s="114"/>
      <c r="AV537" s="114"/>
      <c r="AW537" s="114"/>
      <c r="AY537" s="114"/>
      <c r="AZ537" s="114"/>
      <c r="BA537" s="114"/>
      <c r="BB537" s="40"/>
    </row>
    <row r="538" spans="1:54" x14ac:dyDescent="0.25">
      <c r="A538" s="40"/>
      <c r="B538" s="2" t="s">
        <v>516</v>
      </c>
      <c r="C538" s="2" t="s">
        <v>558</v>
      </c>
      <c r="D538" s="41" t="s">
        <v>79</v>
      </c>
      <c r="F538" s="104">
        <v>16436.413601373559</v>
      </c>
      <c r="G538" s="109">
        <f t="shared" si="319"/>
        <v>1.3301558908207672E-2</v>
      </c>
      <c r="H538" s="114">
        <f>'DADOS BASE PROPOSTA'!$I$23*G538</f>
        <v>32357665.063644059</v>
      </c>
      <c r="I538" s="114">
        <f>IF(D538="P",IF(H538&lt;'DADOS BASE PROPOSTA'!$I$32,IF('DADOS BASE PROPOSTA'!$I$32-H538&gt;'DADOS BASE PROPOSTA'!$I$33,'DADOS BASE PROPOSTA'!$I$33,'DADOS BASE PROPOSTA'!$I$32-H538),0),0)</f>
        <v>0</v>
      </c>
      <c r="J538" s="114">
        <f t="shared" si="320"/>
        <v>32357665.063644059</v>
      </c>
      <c r="L538" s="104">
        <v>0</v>
      </c>
      <c r="M538" s="114">
        <f>IF(D538="E",'DADOS BASE PROPOSTA'!$I$42,IF(D538="EA",'DADOS BASE PROPOSTA'!$I$43,IF(D538="EC",'DADOS BASE PROPOSTA'!$I$45,IF(D538="ECA",'DADOS BASE PROPOSTA'!$I$44,0))))</f>
        <v>0</v>
      </c>
      <c r="N538" s="114">
        <f>IF(OR(D538="E",D538="EA",D538="EC",D538="ECA",D538="ECR"),L538*'DADOS BASE PROPOSTA'!$I$47,0)</f>
        <v>0</v>
      </c>
      <c r="O538" s="114">
        <f t="shared" si="321"/>
        <v>0</v>
      </c>
      <c r="R538" s="114"/>
      <c r="T538" s="104">
        <v>161.33610606599061</v>
      </c>
      <c r="U538" s="104"/>
      <c r="V538" s="104">
        <f t="shared" si="323"/>
        <v>161.33610606599061</v>
      </c>
      <c r="W538" s="109">
        <f t="shared" si="324"/>
        <v>9.449046630223138E-4</v>
      </c>
      <c r="X538" s="114">
        <f>'DADOS BASE PROPOSTA'!$I$78*W538</f>
        <v>76979.77876674298</v>
      </c>
      <c r="Y538" s="114"/>
      <c r="Z538" s="114">
        <f t="shared" si="322"/>
        <v>76979.77876674298</v>
      </c>
      <c r="AB538" s="119">
        <v>8467</v>
      </c>
      <c r="AD538" s="42">
        <v>0.71599999999999997</v>
      </c>
      <c r="AE538" s="42">
        <f t="shared" si="325"/>
        <v>6062.3719999999994</v>
      </c>
      <c r="AF538" s="123">
        <f t="shared" si="326"/>
        <v>-1.9552186511630126E-2</v>
      </c>
      <c r="AH538" s="42">
        <f t="shared" si="327"/>
        <v>648.79146664513451</v>
      </c>
      <c r="AI538" s="114">
        <f t="shared" si="328"/>
        <v>5493317.3480843538</v>
      </c>
      <c r="AK538" s="119">
        <v>0</v>
      </c>
      <c r="AL538" s="114">
        <f>IF($AK$11&gt;0,(AK538/$AK$11)*'DADOS BASE PROPOSTA'!$I$67,0)</f>
        <v>0</v>
      </c>
      <c r="AN538" s="114">
        <v>63.25</v>
      </c>
      <c r="AO538" s="114">
        <f>(AN538/$AN$11)*'DADOS BASE PROPOSTA'!$I$69</f>
        <v>37625.04741524093</v>
      </c>
      <c r="AQ538" s="114"/>
      <c r="AR538" s="114"/>
      <c r="AS538" s="114"/>
      <c r="AU538" s="114"/>
      <c r="AV538" s="114"/>
      <c r="AW538" s="114"/>
      <c r="AY538" s="114"/>
      <c r="AZ538" s="114"/>
      <c r="BA538" s="114"/>
      <c r="BB538" s="40"/>
    </row>
    <row r="539" spans="1:54" x14ac:dyDescent="0.25">
      <c r="A539" s="40"/>
      <c r="B539" s="2" t="s">
        <v>516</v>
      </c>
      <c r="C539" s="2" t="s">
        <v>559</v>
      </c>
      <c r="D539" s="41" t="s">
        <v>79</v>
      </c>
      <c r="F539" s="104">
        <v>3449.1760683272219</v>
      </c>
      <c r="G539" s="109">
        <f t="shared" si="319"/>
        <v>2.7913278267590333E-3</v>
      </c>
      <c r="H539" s="114">
        <f>'DADOS BASE PROPOSTA'!$I$23*G539</f>
        <v>6790245.5286925929</v>
      </c>
      <c r="I539" s="114">
        <f>IF(D539="P",IF(H539&lt;'DADOS BASE PROPOSTA'!$I$32,IF('DADOS BASE PROPOSTA'!$I$32-H539&gt;'DADOS BASE PROPOSTA'!$I$33,'DADOS BASE PROPOSTA'!$I$33,'DADOS BASE PROPOSTA'!$I$32-H539),0),0)</f>
        <v>0</v>
      </c>
      <c r="J539" s="114">
        <f t="shared" si="320"/>
        <v>6790245.5286925929</v>
      </c>
      <c r="L539" s="104">
        <v>0</v>
      </c>
      <c r="M539" s="114">
        <f>IF(D539="E",'DADOS BASE PROPOSTA'!$I$42,IF(D539="EA",'DADOS BASE PROPOSTA'!$I$43,IF(D539="EC",'DADOS BASE PROPOSTA'!$I$45,IF(D539="ECA",'DADOS BASE PROPOSTA'!$I$44,0))))</f>
        <v>0</v>
      </c>
      <c r="N539" s="114">
        <f>IF(OR(D539="E",D539="EA",D539="EC",D539="ECA",D539="ECR"),L539*'DADOS BASE PROPOSTA'!$I$47,0)</f>
        <v>0</v>
      </c>
      <c r="O539" s="114">
        <f t="shared" si="321"/>
        <v>0</v>
      </c>
      <c r="R539" s="114"/>
      <c r="T539" s="104">
        <v>307.54366156229702</v>
      </c>
      <c r="U539" s="104"/>
      <c r="V539" s="104">
        <f t="shared" si="323"/>
        <v>307.54366156229702</v>
      </c>
      <c r="W539" s="109">
        <f t="shared" si="324"/>
        <v>1.8012052415242261E-3</v>
      </c>
      <c r="X539" s="114">
        <f>'DADOS BASE PROPOSTA'!$I$78*W539</f>
        <v>146741.13318748478</v>
      </c>
      <c r="Y539" s="114"/>
      <c r="Z539" s="114">
        <f t="shared" si="322"/>
        <v>146741.13318748478</v>
      </c>
      <c r="AB539" s="119">
        <v>1653</v>
      </c>
      <c r="AD539" s="42">
        <v>0.71599999999999997</v>
      </c>
      <c r="AE539" s="42">
        <f t="shared" si="325"/>
        <v>1183.548</v>
      </c>
      <c r="AF539" s="123">
        <f t="shared" si="326"/>
        <v>-1.9552186511630126E-2</v>
      </c>
      <c r="AH539" s="42">
        <f t="shared" si="327"/>
        <v>648.79146664513451</v>
      </c>
      <c r="AI539" s="114">
        <f t="shared" si="328"/>
        <v>1072452.2943644074</v>
      </c>
      <c r="AK539" s="119">
        <v>0</v>
      </c>
      <c r="AL539" s="114">
        <f>IF($AK$11&gt;0,(AK539/$AK$11)*'DADOS BASE PROPOSTA'!$I$67,0)</f>
        <v>0</v>
      </c>
      <c r="AN539" s="114">
        <v>114.75</v>
      </c>
      <c r="AO539" s="114">
        <f>(AN539/$AN$11)*'DADOS BASE PROPOSTA'!$I$69</f>
        <v>68260.461516188094</v>
      </c>
      <c r="AQ539" s="114"/>
      <c r="AR539" s="114"/>
      <c r="AS539" s="114"/>
      <c r="AU539" s="114"/>
      <c r="AV539" s="114"/>
      <c r="AW539" s="114"/>
      <c r="AY539" s="114"/>
      <c r="AZ539" s="114"/>
      <c r="BA539" s="114"/>
      <c r="BB539" s="40"/>
    </row>
    <row r="540" spans="1:54" x14ac:dyDescent="0.25">
      <c r="A540" s="40"/>
      <c r="B540" s="2" t="s">
        <v>516</v>
      </c>
      <c r="C540" s="2" t="s">
        <v>560</v>
      </c>
      <c r="D540" s="41" t="s">
        <v>79</v>
      </c>
      <c r="F540" s="104">
        <v>2921.3021407795541</v>
      </c>
      <c r="G540" s="109">
        <f t="shared" si="319"/>
        <v>2.3641332870210289E-3</v>
      </c>
      <c r="H540" s="114">
        <f>'DADOS BASE PROPOSTA'!$I$23*G540</f>
        <v>5751042.6856836807</v>
      </c>
      <c r="I540" s="114">
        <f>IF(D540="P",IF(H540&lt;'DADOS BASE PROPOSTA'!$I$32,IF('DADOS BASE PROPOSTA'!$I$32-H540&gt;'DADOS BASE PROPOSTA'!$I$33,'DADOS BASE PROPOSTA'!$I$33,'DADOS BASE PROPOSTA'!$I$32-H540),0),0)</f>
        <v>0</v>
      </c>
      <c r="J540" s="114">
        <f t="shared" si="320"/>
        <v>5751042.6856836807</v>
      </c>
      <c r="L540" s="104">
        <v>0</v>
      </c>
      <c r="M540" s="114">
        <f>IF(D540="E",'DADOS BASE PROPOSTA'!$I$42,IF(D540="EA",'DADOS BASE PROPOSTA'!$I$43,IF(D540="EC",'DADOS BASE PROPOSTA'!$I$45,IF(D540="ECA",'DADOS BASE PROPOSTA'!$I$44,0))))</f>
        <v>0</v>
      </c>
      <c r="N540" s="114">
        <f>IF(OR(D540="E",D540="EA",D540="EC",D540="ECA",D540="ECR"),L540*'DADOS BASE PROPOSTA'!$I$47,0)</f>
        <v>0</v>
      </c>
      <c r="O540" s="114">
        <f t="shared" si="321"/>
        <v>0</v>
      </c>
      <c r="R540" s="114"/>
      <c r="T540" s="104">
        <v>308.89436550116977</v>
      </c>
      <c r="U540" s="104"/>
      <c r="V540" s="104">
        <f t="shared" si="323"/>
        <v>308.89436550116977</v>
      </c>
      <c r="W540" s="109">
        <f t="shared" si="324"/>
        <v>1.8091159719944498E-3</v>
      </c>
      <c r="X540" s="114">
        <f>'DADOS BASE PROPOSTA'!$I$78*W540</f>
        <v>147385.60696913948</v>
      </c>
      <c r="Y540" s="114"/>
      <c r="Z540" s="114">
        <f t="shared" si="322"/>
        <v>147385.60696913948</v>
      </c>
      <c r="AB540" s="119">
        <v>1213</v>
      </c>
      <c r="AD540" s="42">
        <v>0.73</v>
      </c>
      <c r="AE540" s="42">
        <f t="shared" si="325"/>
        <v>885.49</v>
      </c>
      <c r="AF540" s="123">
        <f t="shared" si="326"/>
        <v>4.9478134883698954E-3</v>
      </c>
      <c r="AH540" s="42">
        <f t="shared" si="327"/>
        <v>633.20090527603838</v>
      </c>
      <c r="AI540" s="114">
        <f t="shared" si="328"/>
        <v>768072.69809983461</v>
      </c>
      <c r="AK540" s="119">
        <v>0</v>
      </c>
      <c r="AL540" s="114">
        <f>IF($AK$11&gt;0,(AK540/$AK$11)*'DADOS BASE PROPOSTA'!$I$67,0)</f>
        <v>0</v>
      </c>
      <c r="AN540" s="114">
        <v>81.75</v>
      </c>
      <c r="AO540" s="114">
        <f>(AN540/$AN$11)*'DADOS BASE PROPOSTA'!$I$69</f>
        <v>48630.001995192819</v>
      </c>
      <c r="AQ540" s="114"/>
      <c r="AR540" s="114"/>
      <c r="AS540" s="114"/>
      <c r="AU540" s="114"/>
      <c r="AV540" s="114"/>
      <c r="AW540" s="114"/>
      <c r="AY540" s="114"/>
      <c r="AZ540" s="114"/>
      <c r="BA540" s="114"/>
      <c r="BB540" s="40"/>
    </row>
    <row r="541" spans="1:54" x14ac:dyDescent="0.25">
      <c r="A541" s="40"/>
      <c r="B541" s="2" t="s">
        <v>516</v>
      </c>
      <c r="C541" s="2" t="s">
        <v>561</v>
      </c>
      <c r="D541" s="41" t="s">
        <v>79</v>
      </c>
      <c r="F541" s="104">
        <v>4636.0086005912908</v>
      </c>
      <c r="G541" s="109">
        <f t="shared" si="319"/>
        <v>3.7518003011660131E-3</v>
      </c>
      <c r="H541" s="114">
        <f>'DADOS BASE PROPOSTA'!$I$23*G541</f>
        <v>9126712.0168824494</v>
      </c>
      <c r="I541" s="114">
        <f>IF(D541="P",IF(H541&lt;'DADOS BASE PROPOSTA'!$I$32,IF('DADOS BASE PROPOSTA'!$I$32-H541&gt;'DADOS BASE PROPOSTA'!$I$33,'DADOS BASE PROPOSTA'!$I$33,'DADOS BASE PROPOSTA'!$I$32-H541),0),0)</f>
        <v>0</v>
      </c>
      <c r="J541" s="114">
        <f t="shared" si="320"/>
        <v>9126712.0168824494</v>
      </c>
      <c r="L541" s="104">
        <v>0</v>
      </c>
      <c r="M541" s="114">
        <f>IF(D541="E",'DADOS BASE PROPOSTA'!$I$42,IF(D541="EA",'DADOS BASE PROPOSTA'!$I$43,IF(D541="EC",'DADOS BASE PROPOSTA'!$I$45,IF(D541="ECA",'DADOS BASE PROPOSTA'!$I$44,0))))</f>
        <v>0</v>
      </c>
      <c r="N541" s="114">
        <f>IF(OR(D541="E",D541="EA",D541="EC",D541="ECA",D541="ECR"),L541*'DADOS BASE PROPOSTA'!$I$47,0)</f>
        <v>0</v>
      </c>
      <c r="O541" s="114">
        <f t="shared" si="321"/>
        <v>0</v>
      </c>
      <c r="R541" s="114"/>
      <c r="T541" s="104">
        <v>270.48730100309791</v>
      </c>
      <c r="U541" s="104"/>
      <c r="V541" s="104">
        <f t="shared" si="323"/>
        <v>270.48730100309791</v>
      </c>
      <c r="W541" s="109">
        <f t="shared" si="324"/>
        <v>1.5841755341585268E-3</v>
      </c>
      <c r="X541" s="114">
        <f>'DADOS BASE PROPOSTA'!$I$78*W541</f>
        <v>129060.09137170535</v>
      </c>
      <c r="Y541" s="114"/>
      <c r="Z541" s="114">
        <f t="shared" si="322"/>
        <v>129060.09137170535</v>
      </c>
      <c r="AB541" s="119">
        <v>2705.5</v>
      </c>
      <c r="AD541" s="42">
        <v>0.76400000000000001</v>
      </c>
      <c r="AE541" s="42">
        <f t="shared" si="325"/>
        <v>2067.002</v>
      </c>
      <c r="AF541" s="123">
        <f t="shared" si="326"/>
        <v>6.4447813488369948E-2</v>
      </c>
      <c r="AH541" s="42">
        <f t="shared" si="327"/>
        <v>595.33811337966176</v>
      </c>
      <c r="AI541" s="114">
        <f t="shared" si="328"/>
        <v>1610687.265748675</v>
      </c>
      <c r="AK541" s="119">
        <v>0</v>
      </c>
      <c r="AL541" s="114">
        <f>IF($AK$11&gt;0,(AK541/$AK$11)*'DADOS BASE PROPOSTA'!$I$67,0)</f>
        <v>0</v>
      </c>
      <c r="AN541" s="114">
        <v>68.75</v>
      </c>
      <c r="AO541" s="114">
        <f>(AN541/$AN$11)*'DADOS BASE PROPOSTA'!$I$69</f>
        <v>40896.790668740141</v>
      </c>
      <c r="AQ541" s="114"/>
      <c r="AR541" s="114"/>
      <c r="AS541" s="114"/>
      <c r="AU541" s="114"/>
      <c r="AV541" s="114"/>
      <c r="AW541" s="114"/>
      <c r="AY541" s="114"/>
      <c r="AZ541" s="114"/>
      <c r="BA541" s="114"/>
      <c r="BB541" s="40"/>
    </row>
    <row r="542" spans="1:54" x14ac:dyDescent="0.25">
      <c r="A542" s="40"/>
      <c r="B542" s="2" t="s">
        <v>516</v>
      </c>
      <c r="C542" s="2" t="s">
        <v>562</v>
      </c>
      <c r="D542" s="41" t="s">
        <v>79</v>
      </c>
      <c r="F542" s="104">
        <v>1582.520612517168</v>
      </c>
      <c r="G542" s="109">
        <f t="shared" si="319"/>
        <v>1.2806924710808503E-3</v>
      </c>
      <c r="H542" s="114">
        <f>'DADOS BASE PROPOSTA'!$I$23*G542</f>
        <v>3115440.7024573856</v>
      </c>
      <c r="I542" s="114">
        <f>IF(D542="P",IF(H542&lt;'DADOS BASE PROPOSTA'!$I$32,IF('DADOS BASE PROPOSTA'!$I$32-H542&gt;'DADOS BASE PROPOSTA'!$I$33,'DADOS BASE PROPOSTA'!$I$33,'DADOS BASE PROPOSTA'!$I$32-H542),0),0)</f>
        <v>167093.82834606292</v>
      </c>
      <c r="J542" s="114">
        <f t="shared" si="320"/>
        <v>3282534.5308034485</v>
      </c>
      <c r="L542" s="104">
        <v>0</v>
      </c>
      <c r="M542" s="114">
        <f>IF(D542="E",'DADOS BASE PROPOSTA'!$I$42,IF(D542="EA",'DADOS BASE PROPOSTA'!$I$43,IF(D542="EC",'DADOS BASE PROPOSTA'!$I$45,IF(D542="ECA",'DADOS BASE PROPOSTA'!$I$44,0))))</f>
        <v>0</v>
      </c>
      <c r="N542" s="114">
        <f>IF(OR(D542="E",D542="EA",D542="EC",D542="ECA",D542="ECR"),L542*'DADOS BASE PROPOSTA'!$I$47,0)</f>
        <v>0</v>
      </c>
      <c r="O542" s="114">
        <f t="shared" si="321"/>
        <v>0</v>
      </c>
      <c r="R542" s="114"/>
      <c r="T542" s="104">
        <v>120.998029100167</v>
      </c>
      <c r="U542" s="104"/>
      <c r="V542" s="104">
        <f t="shared" si="323"/>
        <v>120.998029100167</v>
      </c>
      <c r="W542" s="109">
        <f t="shared" si="324"/>
        <v>7.0865477481211092E-4</v>
      </c>
      <c r="X542" s="114">
        <f>'DADOS BASE PROPOSTA'!$I$78*W542</f>
        <v>57732.901446951713</v>
      </c>
      <c r="Y542" s="114"/>
      <c r="Z542" s="114">
        <f t="shared" si="322"/>
        <v>57732.901446951713</v>
      </c>
      <c r="AB542" s="119">
        <v>811.5</v>
      </c>
      <c r="AD542" s="42">
        <v>0.70399999999999996</v>
      </c>
      <c r="AE542" s="42">
        <f t="shared" si="325"/>
        <v>571.29599999999994</v>
      </c>
      <c r="AF542" s="123">
        <f t="shared" si="326"/>
        <v>-4.0552186511630145E-2</v>
      </c>
      <c r="AH542" s="42">
        <f t="shared" si="327"/>
        <v>662.1548049615028</v>
      </c>
      <c r="AI542" s="114">
        <f t="shared" si="328"/>
        <v>537338.62422625953</v>
      </c>
      <c r="AK542" s="119">
        <v>0</v>
      </c>
      <c r="AL542" s="114">
        <f>IF($AK$11&gt;0,(AK542/$AK$11)*'DADOS BASE PROPOSTA'!$I$67,0)</f>
        <v>0</v>
      </c>
      <c r="AN542" s="114">
        <v>28.5</v>
      </c>
      <c r="AO542" s="114">
        <f>(AN542/$AN$11)*'DADOS BASE PROPOSTA'!$I$69</f>
        <v>16953.578677223184</v>
      </c>
      <c r="AQ542" s="114"/>
      <c r="AR542" s="114"/>
      <c r="AS542" s="114"/>
      <c r="AU542" s="114"/>
      <c r="AV542" s="114"/>
      <c r="AW542" s="114"/>
      <c r="AY542" s="114"/>
      <c r="AZ542" s="114"/>
      <c r="BA542" s="114"/>
      <c r="BB542" s="40"/>
    </row>
    <row r="543" spans="1:54" x14ac:dyDescent="0.25">
      <c r="A543" s="40"/>
      <c r="B543" s="2" t="s">
        <v>516</v>
      </c>
      <c r="C543" s="2" t="s">
        <v>563</v>
      </c>
      <c r="D543" s="41" t="s">
        <v>83</v>
      </c>
      <c r="F543" s="104">
        <v>0</v>
      </c>
      <c r="G543" s="109">
        <f t="shared" si="319"/>
        <v>0</v>
      </c>
      <c r="H543" s="114">
        <f>'DADOS BASE PROPOSTA'!$I$23*G543</f>
        <v>0</v>
      </c>
      <c r="I543" s="114">
        <f>IF(D543="P",IF(H543&lt;'DADOS BASE PROPOSTA'!$I$32,IF('DADOS BASE PROPOSTA'!$I$32-H543&gt;'DADOS BASE PROPOSTA'!$I$33,'DADOS BASE PROPOSTA'!$I$33,'DADOS BASE PROPOSTA'!$I$32-H543),0),0)</f>
        <v>0</v>
      </c>
      <c r="J543" s="114">
        <f t="shared" si="320"/>
        <v>0</v>
      </c>
      <c r="L543" s="104">
        <v>1267.7362307883261</v>
      </c>
      <c r="M543" s="114">
        <f>IF(D543="E",'DADOS BASE PROPOSTA'!$I$42,IF(D543="EA",'DADOS BASE PROPOSTA'!$I$43,IF(D543="EC",'DADOS BASE PROPOSTA'!$I$45,IF(D543="ECA",'DADOS BASE PROPOSTA'!$I$44,0))))</f>
        <v>2087467.4094275283</v>
      </c>
      <c r="N543" s="114">
        <f>IF(OR(D543="E",D543="EA",D543="EC",D543="ECA",D543="ECR"),L543*'DADOS BASE PROPOSTA'!$I$47,0)</f>
        <v>880095.33513748331</v>
      </c>
      <c r="O543" s="114">
        <f t="shared" si="321"/>
        <v>2967562.7445650115</v>
      </c>
      <c r="R543" s="114"/>
      <c r="T543" s="104">
        <v>0</v>
      </c>
      <c r="U543" s="104"/>
      <c r="V543" s="104">
        <f t="shared" si="323"/>
        <v>0</v>
      </c>
      <c r="W543" s="109">
        <f t="shared" si="324"/>
        <v>0</v>
      </c>
      <c r="X543" s="114">
        <f>'DADOS BASE PROPOSTA'!$I$78*W543</f>
        <v>0</v>
      </c>
      <c r="Y543" s="114"/>
      <c r="Z543" s="114">
        <f t="shared" si="322"/>
        <v>0</v>
      </c>
      <c r="AB543" s="119">
        <v>445</v>
      </c>
      <c r="AD543" s="42">
        <v>0.71799999999999997</v>
      </c>
      <c r="AE543" s="42">
        <f t="shared" si="325"/>
        <v>319.51</v>
      </c>
      <c r="AF543" s="123">
        <f t="shared" si="326"/>
        <v>-1.6052186511630123E-2</v>
      </c>
      <c r="AH543" s="42">
        <f t="shared" si="327"/>
        <v>646.56424359240657</v>
      </c>
      <c r="AI543" s="114">
        <f t="shared" si="328"/>
        <v>287721.08839862095</v>
      </c>
      <c r="AK543" s="119">
        <v>0</v>
      </c>
      <c r="AL543" s="114">
        <f>IF($AK$11&gt;0,(AK543/$AK$11)*'DADOS BASE PROPOSTA'!$I$67,0)</f>
        <v>0</v>
      </c>
      <c r="AN543" s="114">
        <v>0</v>
      </c>
      <c r="AO543" s="114">
        <f>(AN543/$AN$11)*'DADOS BASE PROPOSTA'!$I$69</f>
        <v>0</v>
      </c>
      <c r="AQ543" s="114"/>
      <c r="AR543" s="114"/>
      <c r="AS543" s="114"/>
      <c r="AU543" s="114"/>
      <c r="AV543" s="114"/>
      <c r="AW543" s="114"/>
      <c r="AY543" s="114"/>
      <c r="AZ543" s="114"/>
      <c r="BA543" s="114"/>
      <c r="BB543" s="40"/>
    </row>
    <row r="544" spans="1:54" x14ac:dyDescent="0.25">
      <c r="A544" s="40"/>
      <c r="F544" s="104"/>
      <c r="G544" s="109"/>
      <c r="H544" s="114"/>
      <c r="I544" s="114"/>
      <c r="J544" s="114"/>
      <c r="L544" s="104"/>
      <c r="M544" s="114"/>
      <c r="N544" s="114"/>
      <c r="O544" s="114"/>
      <c r="R544" s="114"/>
      <c r="T544" s="104"/>
      <c r="U544" s="104"/>
      <c r="V544" s="104"/>
      <c r="W544" s="109"/>
      <c r="X544" s="114"/>
      <c r="Y544" s="114"/>
      <c r="Z544" s="114"/>
      <c r="AB544" s="119"/>
      <c r="AF544" s="123"/>
      <c r="AI544" s="114"/>
      <c r="AK544" s="119"/>
      <c r="AL544" s="114"/>
      <c r="AN544" s="114"/>
      <c r="AO544" s="114"/>
      <c r="AQ544" s="114"/>
      <c r="AR544" s="114"/>
      <c r="AS544" s="114"/>
      <c r="AU544" s="114"/>
      <c r="AV544" s="114"/>
      <c r="AW544" s="114"/>
      <c r="AY544" s="114"/>
      <c r="AZ544" s="114"/>
      <c r="BA544" s="114"/>
      <c r="BB544" s="40"/>
    </row>
    <row r="545" spans="1:54" x14ac:dyDescent="0.25">
      <c r="A545" s="40"/>
      <c r="B545" s="98" t="s">
        <v>564</v>
      </c>
      <c r="C545" s="98" t="s">
        <v>565</v>
      </c>
      <c r="D545" s="98" t="s">
        <v>74</v>
      </c>
      <c r="E545" s="98"/>
      <c r="F545" s="105">
        <f>SUM(F546:F566)</f>
        <v>56917.743654653386</v>
      </c>
      <c r="G545" s="110">
        <f>SUM(G546:G566)</f>
        <v>4.6062038745567135E-2</v>
      </c>
      <c r="H545" s="115">
        <f>SUM(H546:H566)</f>
        <v>112051529.61116269</v>
      </c>
      <c r="I545" s="115">
        <f>SUM(I546:I566)</f>
        <v>7419.682697026059</v>
      </c>
      <c r="J545" s="115">
        <f>SUM(J546:J566)</f>
        <v>112058949.29385971</v>
      </c>
      <c r="K545" s="99"/>
      <c r="L545" s="105">
        <f>SUM(L546:L566)</f>
        <v>4863.2987123666117</v>
      </c>
      <c r="M545" s="115">
        <f>SUM(M546:M566)</f>
        <v>8331499.9151566755</v>
      </c>
      <c r="N545" s="115">
        <f>SUM(N546:N566)</f>
        <v>3376227.9614525298</v>
      </c>
      <c r="O545" s="115">
        <f>SUM(O546:O566)</f>
        <v>11707727.876609206</v>
      </c>
      <c r="P545" s="99"/>
      <c r="Q545" s="100"/>
      <c r="R545" s="115">
        <f>SUM(R546:R566)</f>
        <v>7707240.8169253152</v>
      </c>
      <c r="S545" s="99"/>
      <c r="T545" s="105">
        <f t="shared" ref="T545:Z545" si="329">SUM(T546:T566)</f>
        <v>2611.366</v>
      </c>
      <c r="U545" s="105">
        <f t="shared" si="329"/>
        <v>2656.2647720393943</v>
      </c>
      <c r="V545" s="105">
        <f t="shared" si="329"/>
        <v>11111.413270526064</v>
      </c>
      <c r="W545" s="110">
        <f t="shared" si="329"/>
        <v>6.5076729989960488E-2</v>
      </c>
      <c r="X545" s="115">
        <f t="shared" si="329"/>
        <v>5301690.7139254175</v>
      </c>
      <c r="Y545" s="115">
        <f t="shared" si="329"/>
        <v>220781.30714634148</v>
      </c>
      <c r="Z545" s="115">
        <f t="shared" si="329"/>
        <v>5522472.0210717591</v>
      </c>
      <c r="AA545" s="99"/>
      <c r="AB545" s="120">
        <f>SUM(AB546:AB566)</f>
        <v>33835.5</v>
      </c>
      <c r="AC545" s="99"/>
      <c r="AD545" s="99"/>
      <c r="AE545" s="99"/>
      <c r="AF545" s="124"/>
      <c r="AG545" s="99"/>
      <c r="AH545" s="99"/>
      <c r="AI545" s="115">
        <f>SUM(AI546:AI566)</f>
        <v>22543779.770548593</v>
      </c>
      <c r="AJ545" s="99"/>
      <c r="AK545" s="120">
        <f>SUM(AK546:AK566)</f>
        <v>0</v>
      </c>
      <c r="AL545" s="115">
        <f>SUM(AL546:AL566)</f>
        <v>0</v>
      </c>
      <c r="AM545" s="99"/>
      <c r="AN545" s="115">
        <f>SUM(AN546:AN566)</f>
        <v>3721.625</v>
      </c>
      <c r="AO545" s="115">
        <f>SUM(AO546:AO566)</f>
        <v>2213854.8156007282</v>
      </c>
      <c r="AP545" s="99"/>
      <c r="AQ545" s="115"/>
      <c r="AR545" s="115"/>
      <c r="AS545" s="115">
        <f>SUM(AS546:AS566)</f>
        <v>867741.26940754941</v>
      </c>
      <c r="AT545" s="98"/>
      <c r="AU545" s="115"/>
      <c r="AV545" s="115"/>
      <c r="AW545" s="115">
        <f>SUM(AW546:AW566)</f>
        <v>867741.26940754941</v>
      </c>
      <c r="AX545" s="98"/>
      <c r="AY545" s="115"/>
      <c r="AZ545" s="115"/>
      <c r="BA545" s="115">
        <f>SUM(BA546:BA566)</f>
        <v>867741.26940754941</v>
      </c>
      <c r="BB545" s="40"/>
    </row>
    <row r="546" spans="1:54" x14ac:dyDescent="0.25">
      <c r="A546" s="40"/>
      <c r="B546" s="2" t="s">
        <v>564</v>
      </c>
      <c r="C546" s="2" t="s">
        <v>34</v>
      </c>
      <c r="D546" s="41" t="s">
        <v>75</v>
      </c>
      <c r="F546" s="104">
        <v>0</v>
      </c>
      <c r="G546" s="109">
        <f t="shared" ref="G546:G566" si="330">F546/$F$11</f>
        <v>0</v>
      </c>
      <c r="H546" s="114">
        <f>'DADOS BASE PROPOSTA'!$I$23*G546</f>
        <v>0</v>
      </c>
      <c r="I546" s="114">
        <f>IF(D546="P",IF(H546&lt;'DADOS BASE PROPOSTA'!$I$32,IF('DADOS BASE PROPOSTA'!$I$32-H546&gt;'DADOS BASE PROPOSTA'!$I$33,'DADOS BASE PROPOSTA'!$I$33,'DADOS BASE PROPOSTA'!$I$32-H546),0),0)</f>
        <v>0</v>
      </c>
      <c r="J546" s="114">
        <f t="shared" ref="J546:J566" si="331">H546+I546</f>
        <v>0</v>
      </c>
      <c r="L546" s="104"/>
      <c r="M546" s="114">
        <f>IF(D546="E",'DADOS BASE PROPOSTA'!$I$42,IF(D546="EA",'DADOS BASE PROPOSTA'!$I$43,IF(D546="EC",'DADOS BASE PROPOSTA'!$I$45,IF(D546="ECA",'DADOS BASE PROPOSTA'!$I$44,0))))</f>
        <v>0</v>
      </c>
      <c r="N546" s="114">
        <f>IF(OR(D546="E",D546="EA",D546="EC",D546="ECA"),L546*'DADOS BASE PROPOSTA'!$I$47,0)</f>
        <v>0</v>
      </c>
      <c r="O546" s="114">
        <f t="shared" ref="O546:O566" si="332">M546+N546</f>
        <v>0</v>
      </c>
      <c r="Q546" s="68">
        <v>20</v>
      </c>
      <c r="R546" s="114">
        <f>IF(D546="R",('DADOS BASE PROPOSTA'!$I$53+('DADOS BASE PROPOSTA'!$I$54*Q546)),0)</f>
        <v>7707240.8169253152</v>
      </c>
      <c r="T546" s="104"/>
      <c r="U546" s="104"/>
      <c r="V546" s="104"/>
      <c r="W546" s="109"/>
      <c r="X546" s="114"/>
      <c r="Y546" s="114">
        <f>'DADOS BASE PROPOSTA'!$I$77/41</f>
        <v>220781.30714634148</v>
      </c>
      <c r="Z546" s="114">
        <f t="shared" ref="Z546:Z566" si="333">X546+Y546</f>
        <v>220781.30714634148</v>
      </c>
      <c r="AB546" s="119"/>
      <c r="AF546" s="123"/>
      <c r="AI546" s="114"/>
      <c r="AK546" s="119"/>
      <c r="AL546" s="114"/>
      <c r="AN546" s="114"/>
      <c r="AO546" s="114"/>
      <c r="AQ546" s="114">
        <f>'DADOS BASE PROPOSTA'!$I$85/41</f>
        <v>368759.61378749995</v>
      </c>
      <c r="AR546" s="114">
        <f>'DADOS BASE PROPOSTA'!$I$86*(Q546/$Q$11)</f>
        <v>498981.65562004939</v>
      </c>
      <c r="AS546" s="114">
        <f>AQ546+AR546</f>
        <v>867741.26940754941</v>
      </c>
      <c r="AU546" s="114">
        <f>'DADOS BASE PROPOSTA'!$I$89/41</f>
        <v>368759.61378749995</v>
      </c>
      <c r="AV546" s="114">
        <f>'DADOS BASE PROPOSTA'!$I$90*(Q546/$Q$11)</f>
        <v>498981.65562004939</v>
      </c>
      <c r="AW546" s="114">
        <f>AU546+AV546</f>
        <v>867741.26940754941</v>
      </c>
      <c r="AY546" s="114">
        <f>'DADOS BASE PROPOSTA'!$I$93/41</f>
        <v>368759.61378749995</v>
      </c>
      <c r="AZ546" s="114">
        <f>'DADOS BASE PROPOSTA'!$I$94*(Q546/$Q$11)</f>
        <v>498981.65562004939</v>
      </c>
      <c r="BA546" s="114">
        <f>AY546+AZ546</f>
        <v>867741.26940754941</v>
      </c>
      <c r="BB546" s="40"/>
    </row>
    <row r="547" spans="1:54" x14ac:dyDescent="0.25">
      <c r="A547" s="40"/>
      <c r="B547" s="2" t="s">
        <v>564</v>
      </c>
      <c r="C547" s="2" t="s">
        <v>566</v>
      </c>
      <c r="D547" s="41" t="s">
        <v>79</v>
      </c>
      <c r="F547" s="104">
        <v>3382.2465219294559</v>
      </c>
      <c r="G547" s="109">
        <f t="shared" si="330"/>
        <v>2.7371634983537718E-3</v>
      </c>
      <c r="H547" s="114">
        <f>'DADOS BASE PROPOSTA'!$I$23*G547</f>
        <v>6658484.1908652475</v>
      </c>
      <c r="I547" s="114">
        <f>IF(D547="P",IF(H547&lt;'DADOS BASE PROPOSTA'!$I$32,IF('DADOS BASE PROPOSTA'!$I$32-H547&gt;'DADOS BASE PROPOSTA'!$I$33,'DADOS BASE PROPOSTA'!$I$33,'DADOS BASE PROPOSTA'!$I$32-H547),0),0)</f>
        <v>0</v>
      </c>
      <c r="J547" s="114">
        <f t="shared" si="331"/>
        <v>6658484.1908652475</v>
      </c>
      <c r="L547" s="104">
        <v>0</v>
      </c>
      <c r="M547" s="114">
        <f>IF(D547="E",'DADOS BASE PROPOSTA'!$I$42,IF(D547="EA",'DADOS BASE PROPOSTA'!$I$43,IF(D547="EC",'DADOS BASE PROPOSTA'!$I$45,IF(D547="ECA",'DADOS BASE PROPOSTA'!$I$44,0))))</f>
        <v>0</v>
      </c>
      <c r="N547" s="114">
        <f>IF(OR(D547="E",D547="EA",D547="EC",D547="ECA",D547="ECR"),L547*'DADOS BASE PROPOSTA'!$I$47,0)</f>
        <v>0</v>
      </c>
      <c r="O547" s="114">
        <f t="shared" si="332"/>
        <v>0</v>
      </c>
      <c r="R547" s="114"/>
      <c r="T547" s="104">
        <v>0</v>
      </c>
      <c r="U547" s="104">
        <v>16.264148450636561</v>
      </c>
      <c r="V547" s="104">
        <f t="shared" ref="V547:V566" si="334">T547+U547*3.2</f>
        <v>52.045275042036998</v>
      </c>
      <c r="W547" s="109">
        <f t="shared" ref="W547:W566" si="335">V547/$V$11</f>
        <v>3.0481597873314618E-4</v>
      </c>
      <c r="X547" s="114">
        <f>'DADOS BASE PROPOSTA'!$I$78*W547</f>
        <v>24832.84031258052</v>
      </c>
      <c r="Y547" s="114"/>
      <c r="Z547" s="114">
        <f t="shared" si="333"/>
        <v>24832.84031258052</v>
      </c>
      <c r="AB547" s="119">
        <v>1231.5</v>
      </c>
      <c r="AD547" s="42">
        <v>0.63900000000000001</v>
      </c>
      <c r="AE547" s="42">
        <f t="shared" ref="AE547:AE566" si="336">AB547*AD547</f>
        <v>786.92849999999999</v>
      </c>
      <c r="AF547" s="123">
        <f t="shared" ref="AF547:AF566" si="337">(AD547-$AE$12)*$AF$12</f>
        <v>-0.15430218651163005</v>
      </c>
      <c r="AH547" s="42">
        <f t="shared" ref="AH547:AH566" si="338">$AH$11-(AF547*$AH$11)</f>
        <v>734.53955417516363</v>
      </c>
      <c r="AI547" s="114">
        <f t="shared" ref="AI547:AI566" si="339">AB547*AH547</f>
        <v>904585.46096671396</v>
      </c>
      <c r="AK547" s="119">
        <v>0</v>
      </c>
      <c r="AL547" s="114">
        <f>IF($AK$11&gt;0,(AK547/$AK$11)*'DADOS BASE PROPOSTA'!$I$67,0)</f>
        <v>0</v>
      </c>
      <c r="AN547" s="114">
        <v>73</v>
      </c>
      <c r="AO547" s="114">
        <f>(AN547/$AN$11)*'DADOS BASE PROPOSTA'!$I$69</f>
        <v>43424.95591008044</v>
      </c>
      <c r="AQ547" s="114"/>
      <c r="AR547" s="114"/>
      <c r="AS547" s="114"/>
      <c r="AU547" s="114"/>
      <c r="AV547" s="114"/>
      <c r="AW547" s="114"/>
      <c r="AY547" s="114"/>
      <c r="AZ547" s="114"/>
      <c r="BA547" s="114"/>
      <c r="BB547" s="40"/>
    </row>
    <row r="548" spans="1:54" x14ac:dyDescent="0.25">
      <c r="A548" s="40"/>
      <c r="B548" s="2" t="s">
        <v>564</v>
      </c>
      <c r="C548" s="2" t="s">
        <v>567</v>
      </c>
      <c r="D548" s="41" t="s">
        <v>77</v>
      </c>
      <c r="F548" s="104">
        <v>0</v>
      </c>
      <c r="G548" s="109">
        <f t="shared" si="330"/>
        <v>0</v>
      </c>
      <c r="H548" s="114">
        <f>'DADOS BASE PROPOSTA'!$I$23*G548</f>
        <v>0</v>
      </c>
      <c r="I548" s="114">
        <f>IF(D548="P",IF(H548&lt;'DADOS BASE PROPOSTA'!$I$32,IF('DADOS BASE PROPOSTA'!$I$32-H548&gt;'DADOS BASE PROPOSTA'!$I$33,'DADOS BASE PROPOSTA'!$I$33,'DADOS BASE PROPOSTA'!$I$32-H548),0),0)</f>
        <v>0</v>
      </c>
      <c r="J548" s="114">
        <f t="shared" si="331"/>
        <v>0</v>
      </c>
      <c r="L548" s="104">
        <v>729.00788656130624</v>
      </c>
      <c r="M548" s="114">
        <f>IF(D548="E",'DADOS BASE PROPOSTA'!$I$42,IF(D548="EA",'DADOS BASE PROPOSTA'!$I$43,IF(D548="EC",'DADOS BASE PROPOSTA'!$I$45,IF(D548="ECA",'DADOS BASE PROPOSTA'!$I$44,0))))</f>
        <v>1034548.8434370452</v>
      </c>
      <c r="N548" s="114">
        <f>IF(OR(D548="E",D548="EA",D548="EC",D548="ECA",D548="ECR"),L548*'DADOS BASE PROPOSTA'!$I$47,0)</f>
        <v>506096.16153517395</v>
      </c>
      <c r="O548" s="114">
        <f t="shared" si="332"/>
        <v>1540645.0049722192</v>
      </c>
      <c r="R548" s="114"/>
      <c r="T548" s="104">
        <v>0</v>
      </c>
      <c r="U548" s="104">
        <v>12.02872928176795</v>
      </c>
      <c r="V548" s="104">
        <f t="shared" si="334"/>
        <v>38.491933701657445</v>
      </c>
      <c r="W548" s="109">
        <f t="shared" si="335"/>
        <v>2.2543749524092961E-4</v>
      </c>
      <c r="X548" s="114">
        <f>'DADOS BASE PROPOSTA'!$I$78*W548</f>
        <v>18366.010020384056</v>
      </c>
      <c r="Y548" s="114"/>
      <c r="Z548" s="114">
        <f t="shared" si="333"/>
        <v>18366.010020384056</v>
      </c>
      <c r="AB548" s="119">
        <v>341</v>
      </c>
      <c r="AD548" s="42">
        <v>0.624</v>
      </c>
      <c r="AE548" s="42">
        <f t="shared" si="336"/>
        <v>212.78399999999999</v>
      </c>
      <c r="AF548" s="123">
        <f t="shared" si="337"/>
        <v>-0.18055218651163008</v>
      </c>
      <c r="AH548" s="42">
        <f t="shared" si="338"/>
        <v>751.24372707062389</v>
      </c>
      <c r="AI548" s="114">
        <f t="shared" si="339"/>
        <v>256174.11093108275</v>
      </c>
      <c r="AK548" s="119">
        <v>0</v>
      </c>
      <c r="AL548" s="114">
        <f>IF($AK$11&gt;0,(AK548/$AK$11)*'DADOS BASE PROPOSTA'!$I$67,0)</f>
        <v>0</v>
      </c>
      <c r="AN548" s="114">
        <v>66.375</v>
      </c>
      <c r="AO548" s="114">
        <f>(AN548/$AN$11)*'DADOS BASE PROPOSTA'!$I$69</f>
        <v>39483.992445638207</v>
      </c>
      <c r="AQ548" s="114"/>
      <c r="AR548" s="114"/>
      <c r="AS548" s="114"/>
      <c r="AU548" s="114"/>
      <c r="AV548" s="114"/>
      <c r="AW548" s="114"/>
      <c r="AY548" s="114"/>
      <c r="AZ548" s="114"/>
      <c r="BA548" s="114"/>
      <c r="BB548" s="40"/>
    </row>
    <row r="549" spans="1:54" x14ac:dyDescent="0.25">
      <c r="A549" s="40"/>
      <c r="B549" s="2" t="s">
        <v>564</v>
      </c>
      <c r="C549" s="2" t="s">
        <v>568</v>
      </c>
      <c r="D549" s="41" t="s">
        <v>77</v>
      </c>
      <c r="F549" s="104">
        <v>0</v>
      </c>
      <c r="G549" s="109">
        <f t="shared" si="330"/>
        <v>0</v>
      </c>
      <c r="H549" s="114">
        <f>'DADOS BASE PROPOSTA'!$I$23*G549</f>
        <v>0</v>
      </c>
      <c r="I549" s="114">
        <f>IF(D549="P",IF(H549&lt;'DADOS BASE PROPOSTA'!$I$32,IF('DADOS BASE PROPOSTA'!$I$32-H549&gt;'DADOS BASE PROPOSTA'!$I$33,'DADOS BASE PROPOSTA'!$I$33,'DADOS BASE PROPOSTA'!$I$32-H549),0),0)</f>
        <v>0</v>
      </c>
      <c r="J549" s="114">
        <f t="shared" si="331"/>
        <v>0</v>
      </c>
      <c r="L549" s="104">
        <v>653.25694968431958</v>
      </c>
      <c r="M549" s="114">
        <f>IF(D549="E",'DADOS BASE PROPOSTA'!$I$42,IF(D549="EA",'DADOS BASE PROPOSTA'!$I$43,IF(D549="EC",'DADOS BASE PROPOSTA'!$I$45,IF(D549="ECA",'DADOS BASE PROPOSTA'!$I$44,0))))</f>
        <v>1034548.8434370452</v>
      </c>
      <c r="N549" s="114">
        <f>IF(OR(D549="E",D549="EA",D549="EC",D549="ECA",D549="ECR"),L549*'DADOS BASE PROPOSTA'!$I$47,0)</f>
        <v>453507.89864686539</v>
      </c>
      <c r="O549" s="114">
        <f t="shared" si="332"/>
        <v>1488056.7420839106</v>
      </c>
      <c r="R549" s="114"/>
      <c r="T549" s="104">
        <v>0</v>
      </c>
      <c r="U549" s="104">
        <v>23.180798102330051</v>
      </c>
      <c r="V549" s="104">
        <f t="shared" si="334"/>
        <v>74.178553927456164</v>
      </c>
      <c r="W549" s="109">
        <f t="shared" si="335"/>
        <v>4.3444498080074035E-4</v>
      </c>
      <c r="X549" s="114">
        <f>'DADOS BASE PROPOSTA'!$I$78*W549</f>
        <v>35393.495044666881</v>
      </c>
      <c r="Y549" s="114"/>
      <c r="Z549" s="114">
        <f t="shared" si="333"/>
        <v>35393.495044666881</v>
      </c>
      <c r="AB549" s="119">
        <v>358</v>
      </c>
      <c r="AD549" s="42">
        <v>0.67600000000000005</v>
      </c>
      <c r="AE549" s="42">
        <f t="shared" si="336"/>
        <v>242.00800000000001</v>
      </c>
      <c r="AF549" s="123">
        <f t="shared" si="337"/>
        <v>-8.9552186511629994E-2</v>
      </c>
      <c r="AH549" s="42">
        <f t="shared" si="338"/>
        <v>693.33592769969505</v>
      </c>
      <c r="AI549" s="114">
        <f t="shared" si="339"/>
        <v>248214.26211649083</v>
      </c>
      <c r="AK549" s="119">
        <v>0</v>
      </c>
      <c r="AL549" s="114">
        <f>IF($AK$11&gt;0,(AK549/$AK$11)*'DADOS BASE PROPOSTA'!$I$67,0)</f>
        <v>0</v>
      </c>
      <c r="AN549" s="114">
        <v>85.125</v>
      </c>
      <c r="AO549" s="114">
        <f>(AN549/$AN$11)*'DADOS BASE PROPOSTA'!$I$69</f>
        <v>50637.662628021884</v>
      </c>
      <c r="AQ549" s="114"/>
      <c r="AR549" s="114"/>
      <c r="AS549" s="114"/>
      <c r="AU549" s="114"/>
      <c r="AV549" s="114"/>
      <c r="AW549" s="114"/>
      <c r="AY549" s="114"/>
      <c r="AZ549" s="114"/>
      <c r="BA549" s="114"/>
      <c r="BB549" s="40"/>
    </row>
    <row r="550" spans="1:54" x14ac:dyDescent="0.25">
      <c r="A550" s="40"/>
      <c r="B550" s="2" t="s">
        <v>564</v>
      </c>
      <c r="C550" s="2" t="s">
        <v>569</v>
      </c>
      <c r="D550" s="41" t="s">
        <v>79</v>
      </c>
      <c r="F550" s="104">
        <v>2902.7131646558191</v>
      </c>
      <c r="G550" s="109">
        <f t="shared" si="330"/>
        <v>2.3490897156586933E-3</v>
      </c>
      <c r="H550" s="114">
        <f>'DADOS BASE PROPOSTA'!$I$23*G550</f>
        <v>5714447.3627698291</v>
      </c>
      <c r="I550" s="114">
        <f>IF(D550="P",IF(H550&lt;'DADOS BASE PROPOSTA'!$I$32,IF('DADOS BASE PROPOSTA'!$I$32-H550&gt;'DADOS BASE PROPOSTA'!$I$33,'DADOS BASE PROPOSTA'!$I$33,'DADOS BASE PROPOSTA'!$I$32-H550),0),0)</f>
        <v>0</v>
      </c>
      <c r="J550" s="114">
        <f t="shared" si="331"/>
        <v>5714447.3627698291</v>
      </c>
      <c r="L550" s="104">
        <v>0</v>
      </c>
      <c r="M550" s="114">
        <f>IF(D550="E",'DADOS BASE PROPOSTA'!$I$42,IF(D550="EA",'DADOS BASE PROPOSTA'!$I$43,IF(D550="EC",'DADOS BASE PROPOSTA'!$I$45,IF(D550="ECA",'DADOS BASE PROPOSTA'!$I$44,0))))</f>
        <v>0</v>
      </c>
      <c r="N550" s="114">
        <f>IF(OR(D550="E",D550="EA",D550="EC",D550="ECA",D550="ECR"),L550*'DADOS BASE PROPOSTA'!$I$47,0)</f>
        <v>0</v>
      </c>
      <c r="O550" s="114">
        <f t="shared" si="332"/>
        <v>0</v>
      </c>
      <c r="R550" s="114"/>
      <c r="T550" s="104">
        <v>0</v>
      </c>
      <c r="U550" s="104">
        <v>24.042469373048281</v>
      </c>
      <c r="V550" s="104">
        <f t="shared" si="334"/>
        <v>76.935901993754499</v>
      </c>
      <c r="W550" s="109">
        <f t="shared" si="335"/>
        <v>4.5059406924071528E-4</v>
      </c>
      <c r="X550" s="114">
        <f>'DADOS BASE PROPOSTA'!$I$78*W550</f>
        <v>36709.133864161711</v>
      </c>
      <c r="Y550" s="114"/>
      <c r="Z550" s="114">
        <f t="shared" si="333"/>
        <v>36709.133864161711</v>
      </c>
      <c r="AB550" s="119">
        <v>1709.5</v>
      </c>
      <c r="AD550" s="42">
        <v>0.71</v>
      </c>
      <c r="AE550" s="42">
        <f t="shared" si="336"/>
        <v>1213.7449999999999</v>
      </c>
      <c r="AF550" s="123">
        <f t="shared" si="337"/>
        <v>-3.0052186511630136E-2</v>
      </c>
      <c r="AH550" s="42">
        <f t="shared" si="338"/>
        <v>655.47313580331866</v>
      </c>
      <c r="AI550" s="114">
        <f t="shared" si="339"/>
        <v>1120531.3256557733</v>
      </c>
      <c r="AK550" s="119">
        <v>0</v>
      </c>
      <c r="AL550" s="114">
        <f>IF($AK$11&gt;0,(AK550/$AK$11)*'DADOS BASE PROPOSTA'!$I$67,0)</f>
        <v>0</v>
      </c>
      <c r="AN550" s="114">
        <v>107.375</v>
      </c>
      <c r="AO550" s="114">
        <f>(AN550/$AN$11)*'DADOS BASE PROPOSTA'!$I$69</f>
        <v>63873.35124445051</v>
      </c>
      <c r="AQ550" s="114"/>
      <c r="AR550" s="114"/>
      <c r="AS550" s="114"/>
      <c r="AU550" s="114"/>
      <c r="AV550" s="114"/>
      <c r="AW550" s="114"/>
      <c r="AY550" s="114"/>
      <c r="AZ550" s="114"/>
      <c r="BA550" s="114"/>
      <c r="BB550" s="40"/>
    </row>
    <row r="551" spans="1:54" x14ac:dyDescent="0.25">
      <c r="A551" s="40"/>
      <c r="B551" s="2" t="s">
        <v>564</v>
      </c>
      <c r="C551" s="2" t="s">
        <v>570</v>
      </c>
      <c r="D551" s="41" t="s">
        <v>83</v>
      </c>
      <c r="F551" s="104">
        <v>0</v>
      </c>
      <c r="G551" s="109">
        <f t="shared" si="330"/>
        <v>0</v>
      </c>
      <c r="H551" s="114">
        <f>'DADOS BASE PROPOSTA'!$I$23*G551</f>
        <v>0</v>
      </c>
      <c r="I551" s="114">
        <f>IF(D551="P",IF(H551&lt;'DADOS BASE PROPOSTA'!$I$32,IF('DADOS BASE PROPOSTA'!$I$32-H551&gt;'DADOS BASE PROPOSTA'!$I$33,'DADOS BASE PROPOSTA'!$I$33,'DADOS BASE PROPOSTA'!$I$32-H551),0),0)</f>
        <v>0</v>
      </c>
      <c r="J551" s="114">
        <f t="shared" si="331"/>
        <v>0</v>
      </c>
      <c r="L551" s="104">
        <v>1054.120870733233</v>
      </c>
      <c r="M551" s="114">
        <f>IF(D551="E",'DADOS BASE PROPOSTA'!$I$42,IF(D551="EA",'DADOS BASE PROPOSTA'!$I$43,IF(D551="EC",'DADOS BASE PROPOSTA'!$I$45,IF(D551="ECA",'DADOS BASE PROPOSTA'!$I$44,0))))</f>
        <v>2087467.4094275283</v>
      </c>
      <c r="N551" s="114">
        <f>IF(OR(D551="E",D551="EA",D551="EC",D551="ECA",D551="ECR"),L551*'DADOS BASE PROPOSTA'!$I$47,0)</f>
        <v>731798.01797293825</v>
      </c>
      <c r="O551" s="114">
        <f t="shared" si="332"/>
        <v>2819265.4274004665</v>
      </c>
      <c r="R551" s="114"/>
      <c r="T551" s="104">
        <v>0</v>
      </c>
      <c r="U551" s="104">
        <v>11.311767355272639</v>
      </c>
      <c r="V551" s="104">
        <f t="shared" si="334"/>
        <v>36.197655536872446</v>
      </c>
      <c r="W551" s="109">
        <f t="shared" si="335"/>
        <v>2.1200048979288125E-4</v>
      </c>
      <c r="X551" s="114">
        <f>'DADOS BASE PROPOSTA'!$I$78*W551</f>
        <v>17271.319998038536</v>
      </c>
      <c r="Y551" s="114"/>
      <c r="Z551" s="114">
        <f t="shared" si="333"/>
        <v>17271.319998038536</v>
      </c>
      <c r="AB551" s="119">
        <v>681</v>
      </c>
      <c r="AD551" s="42">
        <v>0.57899999999999996</v>
      </c>
      <c r="AE551" s="42">
        <f t="shared" si="336"/>
        <v>394.29899999999998</v>
      </c>
      <c r="AF551" s="123">
        <f t="shared" si="337"/>
        <v>-0.25930218651163017</v>
      </c>
      <c r="AH551" s="42">
        <f t="shared" si="338"/>
        <v>801.35624575700467</v>
      </c>
      <c r="AI551" s="114">
        <f t="shared" si="339"/>
        <v>545723.60336052021</v>
      </c>
      <c r="AK551" s="119">
        <v>0</v>
      </c>
      <c r="AL551" s="114">
        <f>IF($AK$11&gt;0,(AK551/$AK$11)*'DADOS BASE PROPOSTA'!$I$67,0)</f>
        <v>0</v>
      </c>
      <c r="AN551" s="114">
        <v>46.375</v>
      </c>
      <c r="AO551" s="114">
        <f>(AN551/$AN$11)*'DADOS BASE PROPOSTA'!$I$69</f>
        <v>27586.744251095624</v>
      </c>
      <c r="AQ551" s="114"/>
      <c r="AR551" s="114"/>
      <c r="AS551" s="114"/>
      <c r="AU551" s="114"/>
      <c r="AV551" s="114"/>
      <c r="AW551" s="114"/>
      <c r="AY551" s="114"/>
      <c r="AZ551" s="114"/>
      <c r="BA551" s="114"/>
      <c r="BB551" s="40"/>
    </row>
    <row r="552" spans="1:54" x14ac:dyDescent="0.25">
      <c r="A552" s="40"/>
      <c r="B552" s="2" t="s">
        <v>564</v>
      </c>
      <c r="C552" s="2" t="s">
        <v>571</v>
      </c>
      <c r="D552" s="41" t="s">
        <v>83</v>
      </c>
      <c r="F552" s="104">
        <v>0</v>
      </c>
      <c r="G552" s="109">
        <f t="shared" si="330"/>
        <v>0</v>
      </c>
      <c r="H552" s="114">
        <f>'DADOS BASE PROPOSTA'!$I$23*G552</f>
        <v>0</v>
      </c>
      <c r="I552" s="114">
        <f>IF(D552="P",IF(H552&lt;'DADOS BASE PROPOSTA'!$I$32,IF('DADOS BASE PROPOSTA'!$I$32-H552&gt;'DADOS BASE PROPOSTA'!$I$33,'DADOS BASE PROPOSTA'!$I$33,'DADOS BASE PROPOSTA'!$I$32-H552),0),0)</f>
        <v>0</v>
      </c>
      <c r="J552" s="114">
        <f t="shared" si="331"/>
        <v>0</v>
      </c>
      <c r="L552" s="104">
        <v>1276.1353917403419</v>
      </c>
      <c r="M552" s="114">
        <f>IF(D552="E",'DADOS BASE PROPOSTA'!$I$42,IF(D552="EA",'DADOS BASE PROPOSTA'!$I$43,IF(D552="EC",'DADOS BASE PROPOSTA'!$I$45,IF(D552="ECA",'DADOS BASE PROPOSTA'!$I$44,0))))</f>
        <v>2087467.4094275283</v>
      </c>
      <c r="N552" s="114">
        <f>IF(OR(D552="E",D552="EA",D552="EC",D552="ECA",D552="ECR"),L552*'DADOS BASE PROPOSTA'!$I$47,0)</f>
        <v>885926.25027062686</v>
      </c>
      <c r="O552" s="114">
        <f t="shared" si="332"/>
        <v>2973393.6596981552</v>
      </c>
      <c r="R552" s="114"/>
      <c r="T552" s="104">
        <v>0</v>
      </c>
      <c r="U552" s="104">
        <v>17.8</v>
      </c>
      <c r="V552" s="104">
        <f t="shared" si="334"/>
        <v>56.960000000000008</v>
      </c>
      <c r="W552" s="109">
        <f t="shared" si="335"/>
        <v>3.3360027657873754E-4</v>
      </c>
      <c r="X552" s="114">
        <f>'DADOS BASE PROPOSTA'!$I$78*W552</f>
        <v>27177.848192023415</v>
      </c>
      <c r="Y552" s="114"/>
      <c r="Z552" s="114">
        <f t="shared" si="333"/>
        <v>27177.848192023415</v>
      </c>
      <c r="AB552" s="119">
        <v>714.5</v>
      </c>
      <c r="AD552" s="42">
        <v>0.61599999999999999</v>
      </c>
      <c r="AE552" s="42">
        <f t="shared" si="336"/>
        <v>440.13200000000001</v>
      </c>
      <c r="AF552" s="123">
        <f t="shared" si="337"/>
        <v>-0.19455218651163009</v>
      </c>
      <c r="AH552" s="42">
        <f t="shared" si="338"/>
        <v>760.15261928153609</v>
      </c>
      <c r="AI552" s="114">
        <f t="shared" si="339"/>
        <v>543129.0464766575</v>
      </c>
      <c r="AK552" s="119">
        <v>0</v>
      </c>
      <c r="AL552" s="114">
        <f>IF($AK$11&gt;0,(AK552/$AK$11)*'DADOS BASE PROPOSTA'!$I$67,0)</f>
        <v>0</v>
      </c>
      <c r="AN552" s="114">
        <v>79.875</v>
      </c>
      <c r="AO552" s="114">
        <f>(AN552/$AN$11)*'DADOS BASE PROPOSTA'!$I$69</f>
        <v>47514.634976954454</v>
      </c>
      <c r="AQ552" s="114"/>
      <c r="AR552" s="114"/>
      <c r="AS552" s="114"/>
      <c r="AU552" s="114"/>
      <c r="AV552" s="114"/>
      <c r="AW552" s="114"/>
      <c r="AY552" s="114"/>
      <c r="AZ552" s="114"/>
      <c r="BA552" s="114"/>
      <c r="BB552" s="40"/>
    </row>
    <row r="553" spans="1:54" x14ac:dyDescent="0.25">
      <c r="A553" s="40"/>
      <c r="B553" s="2" t="s">
        <v>564</v>
      </c>
      <c r="C553" s="2" t="s">
        <v>572</v>
      </c>
      <c r="D553" s="41" t="s">
        <v>79</v>
      </c>
      <c r="F553" s="104">
        <v>3524.9635018221102</v>
      </c>
      <c r="G553" s="109">
        <f t="shared" si="330"/>
        <v>2.8526606111232504E-3</v>
      </c>
      <c r="H553" s="114">
        <f>'DADOS BASE PROPOSTA'!$I$23*G553</f>
        <v>6939445.0103152664</v>
      </c>
      <c r="I553" s="114">
        <f>IF(D553="P",IF(H553&lt;'DADOS BASE PROPOSTA'!$I$32,IF('DADOS BASE PROPOSTA'!$I$32-H553&gt;'DADOS BASE PROPOSTA'!$I$33,'DADOS BASE PROPOSTA'!$I$33,'DADOS BASE PROPOSTA'!$I$32-H553),0),0)</f>
        <v>0</v>
      </c>
      <c r="J553" s="114">
        <f t="shared" si="331"/>
        <v>6939445.0103152664</v>
      </c>
      <c r="L553" s="104">
        <v>0</v>
      </c>
      <c r="M553" s="114">
        <f>IF(D553="E",'DADOS BASE PROPOSTA'!$I$42,IF(D553="EA",'DADOS BASE PROPOSTA'!$I$43,IF(D553="EC",'DADOS BASE PROPOSTA'!$I$45,IF(D553="ECA",'DADOS BASE PROPOSTA'!$I$44,0))))</f>
        <v>0</v>
      </c>
      <c r="N553" s="114">
        <f>IF(OR(D553="E",D553="EA",D553="EC",D553="ECA",D553="ECR"),L553*'DADOS BASE PROPOSTA'!$I$47,0)</f>
        <v>0</v>
      </c>
      <c r="O553" s="114">
        <f t="shared" si="332"/>
        <v>0</v>
      </c>
      <c r="R553" s="114"/>
      <c r="T553" s="104">
        <v>0</v>
      </c>
      <c r="U553" s="104"/>
      <c r="V553" s="104">
        <f t="shared" si="334"/>
        <v>0</v>
      </c>
      <c r="W553" s="109">
        <f t="shared" si="335"/>
        <v>0</v>
      </c>
      <c r="X553" s="114">
        <f>'DADOS BASE PROPOSTA'!$I$78*W553</f>
        <v>0</v>
      </c>
      <c r="Y553" s="114"/>
      <c r="Z553" s="114">
        <f t="shared" si="333"/>
        <v>0</v>
      </c>
      <c r="AB553" s="119">
        <v>2449.5</v>
      </c>
      <c r="AD553" s="42">
        <v>0.69099999999999995</v>
      </c>
      <c r="AE553" s="42">
        <f t="shared" si="336"/>
        <v>1692.6044999999999</v>
      </c>
      <c r="AF553" s="123">
        <f t="shared" si="337"/>
        <v>-6.3302186511630165E-2</v>
      </c>
      <c r="AH553" s="42">
        <f t="shared" si="338"/>
        <v>676.63175480423502</v>
      </c>
      <c r="AI553" s="114">
        <f t="shared" si="339"/>
        <v>1657409.4833929737</v>
      </c>
      <c r="AK553" s="119">
        <v>0</v>
      </c>
      <c r="AL553" s="114">
        <f>IF($AK$11&gt;0,(AK553/$AK$11)*'DADOS BASE PROPOSTA'!$I$67,0)</f>
        <v>0</v>
      </c>
      <c r="AN553" s="114">
        <v>0</v>
      </c>
      <c r="AO553" s="114">
        <f>(AN553/$AN$11)*'DADOS BASE PROPOSTA'!$I$69</f>
        <v>0</v>
      </c>
      <c r="AQ553" s="114"/>
      <c r="AR553" s="114"/>
      <c r="AS553" s="114"/>
      <c r="AU553" s="114"/>
      <c r="AV553" s="114"/>
      <c r="AW553" s="114"/>
      <c r="AY553" s="114"/>
      <c r="AZ553" s="114"/>
      <c r="BA553" s="114"/>
      <c r="BB553" s="40"/>
    </row>
    <row r="554" spans="1:54" x14ac:dyDescent="0.25">
      <c r="A554" s="40"/>
      <c r="B554" s="2" t="s">
        <v>564</v>
      </c>
      <c r="C554" s="2" t="s">
        <v>573</v>
      </c>
      <c r="D554" s="41" t="s">
        <v>79</v>
      </c>
      <c r="F554" s="104">
        <v>2977.5405618585501</v>
      </c>
      <c r="G554" s="109">
        <f t="shared" si="330"/>
        <v>2.4096455678037625E-3</v>
      </c>
      <c r="H554" s="114">
        <f>'DADOS BASE PROPOSTA'!$I$23*G554</f>
        <v>5861756.8619703045</v>
      </c>
      <c r="I554" s="114">
        <f>IF(D554="P",IF(H554&lt;'DADOS BASE PROPOSTA'!$I$32,IF('DADOS BASE PROPOSTA'!$I$32-H554&gt;'DADOS BASE PROPOSTA'!$I$33,'DADOS BASE PROPOSTA'!$I$33,'DADOS BASE PROPOSTA'!$I$32-H554),0),0)</f>
        <v>0</v>
      </c>
      <c r="J554" s="114">
        <f t="shared" si="331"/>
        <v>5861756.8619703045</v>
      </c>
      <c r="L554" s="104">
        <v>0</v>
      </c>
      <c r="M554" s="114">
        <f>IF(D554="E",'DADOS BASE PROPOSTA'!$I$42,IF(D554="EA",'DADOS BASE PROPOSTA'!$I$43,IF(D554="EC",'DADOS BASE PROPOSTA'!$I$45,IF(D554="ECA",'DADOS BASE PROPOSTA'!$I$44,0))))</f>
        <v>0</v>
      </c>
      <c r="N554" s="114">
        <f>IF(OR(D554="E",D554="EA",D554="EC",D554="ECA",D554="ECR"),L554*'DADOS BASE PROPOSTA'!$I$47,0)</f>
        <v>0</v>
      </c>
      <c r="O554" s="114">
        <f t="shared" si="332"/>
        <v>0</v>
      </c>
      <c r="R554" s="114"/>
      <c r="T554" s="104">
        <v>0</v>
      </c>
      <c r="U554" s="104">
        <v>47.690901993754501</v>
      </c>
      <c r="V554" s="104">
        <f t="shared" si="334"/>
        <v>152.61088638001442</v>
      </c>
      <c r="W554" s="109">
        <f t="shared" si="335"/>
        <v>8.9380326378685204E-4</v>
      </c>
      <c r="X554" s="114">
        <f>'DADOS BASE PROPOSTA'!$I$78*W554</f>
        <v>72816.634523984641</v>
      </c>
      <c r="Y554" s="114"/>
      <c r="Z554" s="114">
        <f t="shared" si="333"/>
        <v>72816.634523984641</v>
      </c>
      <c r="AB554" s="119">
        <v>1386.5</v>
      </c>
      <c r="AD554" s="42">
        <v>0.60299999999999998</v>
      </c>
      <c r="AE554" s="42">
        <f t="shared" si="336"/>
        <v>836.05949999999996</v>
      </c>
      <c r="AF554" s="123">
        <f t="shared" si="337"/>
        <v>-0.21730218651163011</v>
      </c>
      <c r="AH554" s="42">
        <f t="shared" si="338"/>
        <v>774.6295691242683</v>
      </c>
      <c r="AI554" s="114">
        <f t="shared" si="339"/>
        <v>1074023.8975907981</v>
      </c>
      <c r="AK554" s="119">
        <v>0</v>
      </c>
      <c r="AL554" s="114">
        <f>IF($AK$11&gt;0,(AK554/$AK$11)*'DADOS BASE PROPOSTA'!$I$67,0)</f>
        <v>0</v>
      </c>
      <c r="AN554" s="114">
        <v>85.375</v>
      </c>
      <c r="AO554" s="114">
        <f>(AN554/$AN$11)*'DADOS BASE PROPOSTA'!$I$69</f>
        <v>50786.378230453665</v>
      </c>
      <c r="AQ554" s="114"/>
      <c r="AR554" s="114"/>
      <c r="AS554" s="114"/>
      <c r="AU554" s="114"/>
      <c r="AV554" s="114"/>
      <c r="AW554" s="114"/>
      <c r="AY554" s="114"/>
      <c r="AZ554" s="114"/>
      <c r="BA554" s="114"/>
      <c r="BB554" s="40"/>
    </row>
    <row r="555" spans="1:54" x14ac:dyDescent="0.25">
      <c r="A555" s="40"/>
      <c r="B555" s="2" t="s">
        <v>564</v>
      </c>
      <c r="C555" s="2" t="s">
        <v>574</v>
      </c>
      <c r="D555" s="41" t="s">
        <v>79</v>
      </c>
      <c r="F555" s="104">
        <v>2460.772109667485</v>
      </c>
      <c r="G555" s="109">
        <f t="shared" si="330"/>
        <v>1.9914383983183027E-3</v>
      </c>
      <c r="H555" s="114">
        <f>'DADOS BASE PROPOSTA'!$I$23*G555</f>
        <v>4844416.8937147688</v>
      </c>
      <c r="I555" s="114">
        <f>IF(D555="P",IF(H555&lt;'DADOS BASE PROPOSTA'!$I$32,IF('DADOS BASE PROPOSTA'!$I$32-H555&gt;'DADOS BASE PROPOSTA'!$I$33,'DADOS BASE PROPOSTA'!$I$33,'DADOS BASE PROPOSTA'!$I$32-H555),0),0)</f>
        <v>0</v>
      </c>
      <c r="J555" s="114">
        <f t="shared" si="331"/>
        <v>4844416.8937147688</v>
      </c>
      <c r="L555" s="104">
        <v>0</v>
      </c>
      <c r="M555" s="114">
        <f>IF(D555="E",'DADOS BASE PROPOSTA'!$I$42,IF(D555="EA",'DADOS BASE PROPOSTA'!$I$43,IF(D555="EC",'DADOS BASE PROPOSTA'!$I$45,IF(D555="ECA",'DADOS BASE PROPOSTA'!$I$44,0))))</f>
        <v>0</v>
      </c>
      <c r="N555" s="114">
        <f>IF(OR(D555="E",D555="EA",D555="EC",D555="ECA",D555="ECR"),L555*'DADOS BASE PROPOSTA'!$I$47,0)</f>
        <v>0</v>
      </c>
      <c r="O555" s="114">
        <f t="shared" si="332"/>
        <v>0</v>
      </c>
      <c r="R555" s="114"/>
      <c r="T555" s="104">
        <v>0</v>
      </c>
      <c r="U555" s="104">
        <v>10.628867403314921</v>
      </c>
      <c r="V555" s="104">
        <f t="shared" si="334"/>
        <v>34.012375690607747</v>
      </c>
      <c r="W555" s="109">
        <f t="shared" si="335"/>
        <v>1.9920185985756097E-4</v>
      </c>
      <c r="X555" s="114">
        <f>'DADOS BASE PROPOSTA'!$I$78*W555</f>
        <v>16228.637344968483</v>
      </c>
      <c r="Y555" s="114"/>
      <c r="Z555" s="114">
        <f t="shared" si="333"/>
        <v>16228.637344968483</v>
      </c>
      <c r="AB555" s="119">
        <v>1366.5</v>
      </c>
      <c r="AD555" s="42">
        <v>0.59499999999999997</v>
      </c>
      <c r="AE555" s="42">
        <f t="shared" si="336"/>
        <v>813.0675</v>
      </c>
      <c r="AF555" s="123">
        <f t="shared" si="337"/>
        <v>-0.23130218651163012</v>
      </c>
      <c r="AH555" s="42">
        <f t="shared" si="338"/>
        <v>783.53846133518039</v>
      </c>
      <c r="AI555" s="114">
        <f t="shared" si="339"/>
        <v>1070705.307414524</v>
      </c>
      <c r="AK555" s="119">
        <v>0</v>
      </c>
      <c r="AL555" s="114">
        <f>IF($AK$11&gt;0,(AK555/$AK$11)*'DADOS BASE PROPOSTA'!$I$67,0)</f>
        <v>0</v>
      </c>
      <c r="AN555" s="114">
        <v>27.5</v>
      </c>
      <c r="AO555" s="114">
        <f>(AN555/$AN$11)*'DADOS BASE PROPOSTA'!$I$69</f>
        <v>16358.716267496055</v>
      </c>
      <c r="AQ555" s="114"/>
      <c r="AR555" s="114"/>
      <c r="AS555" s="114"/>
      <c r="AU555" s="114"/>
      <c r="AV555" s="114"/>
      <c r="AW555" s="114"/>
      <c r="AY555" s="114"/>
      <c r="AZ555" s="114"/>
      <c r="BA555" s="114"/>
      <c r="BB555" s="40"/>
    </row>
    <row r="556" spans="1:54" x14ac:dyDescent="0.25">
      <c r="A556" s="40"/>
      <c r="B556" s="2" t="s">
        <v>564</v>
      </c>
      <c r="C556" s="2" t="s">
        <v>575</v>
      </c>
      <c r="D556" s="41" t="s">
        <v>79</v>
      </c>
      <c r="F556" s="104">
        <v>3414.3346862667959</v>
      </c>
      <c r="G556" s="109">
        <f t="shared" si="330"/>
        <v>2.7631316090706809E-3</v>
      </c>
      <c r="H556" s="114">
        <f>'DADOS BASE PROPOSTA'!$I$23*G556</f>
        <v>6721654.7887411769</v>
      </c>
      <c r="I556" s="114">
        <f>IF(D556="P",IF(H556&lt;'DADOS BASE PROPOSTA'!$I$32,IF('DADOS BASE PROPOSTA'!$I$32-H556&gt;'DADOS BASE PROPOSTA'!$I$33,'DADOS BASE PROPOSTA'!$I$33,'DADOS BASE PROPOSTA'!$I$32-H556),0),0)</f>
        <v>0</v>
      </c>
      <c r="J556" s="114">
        <f t="shared" si="331"/>
        <v>6721654.7887411769</v>
      </c>
      <c r="L556" s="104">
        <v>0</v>
      </c>
      <c r="M556" s="114">
        <f>IF(D556="E",'DADOS BASE PROPOSTA'!$I$42,IF(D556="EA",'DADOS BASE PROPOSTA'!$I$43,IF(D556="EC",'DADOS BASE PROPOSTA'!$I$45,IF(D556="ECA",'DADOS BASE PROPOSTA'!$I$44,0))))</f>
        <v>0</v>
      </c>
      <c r="N556" s="114">
        <f>IF(OR(D556="E",D556="EA",D556="EC",D556="ECA",D556="ECR"),L556*'DADOS BASE PROPOSTA'!$I$47,0)</f>
        <v>0</v>
      </c>
      <c r="O556" s="114">
        <f t="shared" si="332"/>
        <v>0</v>
      </c>
      <c r="R556" s="114"/>
      <c r="T556" s="104">
        <v>0</v>
      </c>
      <c r="U556" s="104">
        <v>0.60324285371126596</v>
      </c>
      <c r="V556" s="104">
        <f t="shared" si="334"/>
        <v>1.9303771318760512</v>
      </c>
      <c r="W556" s="109">
        <f t="shared" si="335"/>
        <v>1.130572937315872E-5</v>
      </c>
      <c r="X556" s="114">
        <f>'DADOS BASE PROPOSTA'!$I$78*W556</f>
        <v>921.05857871279625</v>
      </c>
      <c r="Y556" s="114"/>
      <c r="Z556" s="114">
        <f t="shared" si="333"/>
        <v>921.05857871279625</v>
      </c>
      <c r="AB556" s="119">
        <v>1275</v>
      </c>
      <c r="AD556" s="42">
        <v>0.66500000000000004</v>
      </c>
      <c r="AE556" s="42">
        <f t="shared" si="336"/>
        <v>847.875</v>
      </c>
      <c r="AF556" s="123">
        <f t="shared" si="337"/>
        <v>-0.10880218651163001</v>
      </c>
      <c r="AH556" s="42">
        <f t="shared" si="338"/>
        <v>705.58565448969921</v>
      </c>
      <c r="AI556" s="114">
        <f t="shared" si="339"/>
        <v>899621.70947436651</v>
      </c>
      <c r="AK556" s="119">
        <v>0</v>
      </c>
      <c r="AL556" s="114">
        <f>IF($AK$11&gt;0,(AK556/$AK$11)*'DADOS BASE PROPOSTA'!$I$67,0)</f>
        <v>0</v>
      </c>
      <c r="AN556" s="114">
        <v>2</v>
      </c>
      <c r="AO556" s="114">
        <f>(AN556/$AN$11)*'DADOS BASE PROPOSTA'!$I$69</f>
        <v>1189.7248194542587</v>
      </c>
      <c r="AQ556" s="114"/>
      <c r="AR556" s="114"/>
      <c r="AS556" s="114"/>
      <c r="AU556" s="114"/>
      <c r="AV556" s="114"/>
      <c r="AW556" s="114"/>
      <c r="AY556" s="114"/>
      <c r="AZ556" s="114"/>
      <c r="BA556" s="114"/>
      <c r="BB556" s="40"/>
    </row>
    <row r="557" spans="1:54" x14ac:dyDescent="0.25">
      <c r="A557" s="40"/>
      <c r="B557" s="2" t="s">
        <v>564</v>
      </c>
      <c r="C557" s="2" t="s">
        <v>576</v>
      </c>
      <c r="D557" s="41" t="s">
        <v>79</v>
      </c>
      <c r="F557" s="104">
        <v>3851.6437931343121</v>
      </c>
      <c r="G557" s="109">
        <f t="shared" si="330"/>
        <v>3.1170344121498055E-3</v>
      </c>
      <c r="H557" s="114">
        <f>'DADOS BASE PROPOSTA'!$I$23*G557</f>
        <v>7582566.5394723648</v>
      </c>
      <c r="I557" s="114">
        <f>IF(D557="P",IF(H557&lt;'DADOS BASE PROPOSTA'!$I$32,IF('DADOS BASE PROPOSTA'!$I$32-H557&gt;'DADOS BASE PROPOSTA'!$I$33,'DADOS BASE PROPOSTA'!$I$33,'DADOS BASE PROPOSTA'!$I$32-H557),0),0)</f>
        <v>0</v>
      </c>
      <c r="J557" s="114">
        <f t="shared" si="331"/>
        <v>7582566.5394723648</v>
      </c>
      <c r="L557" s="104">
        <v>0</v>
      </c>
      <c r="M557" s="114">
        <f>IF(D557="E",'DADOS BASE PROPOSTA'!$I$42,IF(D557="EA",'DADOS BASE PROPOSTA'!$I$43,IF(D557="EC",'DADOS BASE PROPOSTA'!$I$45,IF(D557="ECA",'DADOS BASE PROPOSTA'!$I$44,0))))</f>
        <v>0</v>
      </c>
      <c r="N557" s="114">
        <f>IF(OR(D557="E",D557="EA",D557="EC",D557="ECA",D557="ECR"),L557*'DADOS BASE PROPOSTA'!$I$47,0)</f>
        <v>0</v>
      </c>
      <c r="O557" s="114">
        <f t="shared" si="332"/>
        <v>0</v>
      </c>
      <c r="R557" s="114"/>
      <c r="T557" s="104">
        <v>0</v>
      </c>
      <c r="U557" s="104"/>
      <c r="V557" s="104">
        <f t="shared" si="334"/>
        <v>0</v>
      </c>
      <c r="W557" s="109">
        <f t="shared" si="335"/>
        <v>0</v>
      </c>
      <c r="X557" s="114">
        <f>'DADOS BASE PROPOSTA'!$I$78*W557</f>
        <v>0</v>
      </c>
      <c r="Y557" s="114"/>
      <c r="Z557" s="114">
        <f t="shared" si="333"/>
        <v>0</v>
      </c>
      <c r="AB557" s="119">
        <v>3301</v>
      </c>
      <c r="AD557" s="42">
        <v>0.72</v>
      </c>
      <c r="AE557" s="42">
        <f t="shared" si="336"/>
        <v>2376.7199999999998</v>
      </c>
      <c r="AF557" s="123">
        <f t="shared" si="337"/>
        <v>-1.255218651163012E-2</v>
      </c>
      <c r="AH557" s="42">
        <f t="shared" si="338"/>
        <v>644.33702053967852</v>
      </c>
      <c r="AI557" s="114">
        <f t="shared" si="339"/>
        <v>2126956.5048014787</v>
      </c>
      <c r="AK557" s="119">
        <v>0</v>
      </c>
      <c r="AL557" s="114">
        <f>IF($AK$11&gt;0,(AK557/$AK$11)*'DADOS BASE PROPOSTA'!$I$67,0)</f>
        <v>0</v>
      </c>
      <c r="AN557" s="114">
        <v>0</v>
      </c>
      <c r="AO557" s="114">
        <f>(AN557/$AN$11)*'DADOS BASE PROPOSTA'!$I$69</f>
        <v>0</v>
      </c>
      <c r="AQ557" s="114"/>
      <c r="AR557" s="114"/>
      <c r="AS557" s="114"/>
      <c r="AU557" s="114"/>
      <c r="AV557" s="114"/>
      <c r="AW557" s="114"/>
      <c r="AY557" s="114"/>
      <c r="AZ557" s="114"/>
      <c r="BA557" s="114"/>
      <c r="BB557" s="40"/>
    </row>
    <row r="558" spans="1:54" x14ac:dyDescent="0.25">
      <c r="A558" s="40"/>
      <c r="B558" s="2" t="s">
        <v>564</v>
      </c>
      <c r="C558" s="2" t="s">
        <v>577</v>
      </c>
      <c r="D558" s="41" t="s">
        <v>79</v>
      </c>
      <c r="F558" s="104">
        <v>15586.057910073119</v>
      </c>
      <c r="G558" s="109">
        <f t="shared" si="330"/>
        <v>1.2613388325799281E-2</v>
      </c>
      <c r="H558" s="114">
        <f>'DADOS BASE PROPOSTA'!$I$23*G558</f>
        <v>30683606.153264504</v>
      </c>
      <c r="I558" s="114">
        <f>IF(D558="P",IF(H558&lt;'DADOS BASE PROPOSTA'!$I$32,IF('DADOS BASE PROPOSTA'!$I$32-H558&gt;'DADOS BASE PROPOSTA'!$I$33,'DADOS BASE PROPOSTA'!$I$33,'DADOS BASE PROPOSTA'!$I$32-H558),0),0)</f>
        <v>0</v>
      </c>
      <c r="J558" s="114">
        <f t="shared" si="331"/>
        <v>30683606.153264504</v>
      </c>
      <c r="L558" s="104">
        <v>0</v>
      </c>
      <c r="M558" s="114">
        <f>IF(D558="E",'DADOS BASE PROPOSTA'!$I$42,IF(D558="EA",'DADOS BASE PROPOSTA'!$I$43,IF(D558="EC",'DADOS BASE PROPOSTA'!$I$45,IF(D558="ECA",'DADOS BASE PROPOSTA'!$I$44,0))))</f>
        <v>0</v>
      </c>
      <c r="N558" s="114">
        <f>IF(OR(D558="E",D558="EA",D558="EC",D558="ECA",D558="ECR"),L558*'DADOS BASE PROPOSTA'!$I$47,0)</f>
        <v>0</v>
      </c>
      <c r="O558" s="114">
        <f t="shared" si="332"/>
        <v>0</v>
      </c>
      <c r="R558" s="114"/>
      <c r="T558" s="104">
        <v>2611.366</v>
      </c>
      <c r="U558" s="104">
        <v>2225.2294999999999</v>
      </c>
      <c r="V558" s="104">
        <f t="shared" si="334"/>
        <v>9732.1003999999994</v>
      </c>
      <c r="W558" s="109">
        <f t="shared" si="335"/>
        <v>5.6998444261447359E-2</v>
      </c>
      <c r="X558" s="114">
        <f>'DADOS BASE PROPOSTA'!$I$78*W558</f>
        <v>4643566.4898302369</v>
      </c>
      <c r="Y558" s="114"/>
      <c r="Z558" s="114">
        <f t="shared" si="333"/>
        <v>4643566.4898302369</v>
      </c>
      <c r="AB558" s="119">
        <v>8981</v>
      </c>
      <c r="AD558" s="42">
        <v>0.76300000000000001</v>
      </c>
      <c r="AE558" s="42">
        <f t="shared" si="336"/>
        <v>6852.5029999999997</v>
      </c>
      <c r="AF558" s="123">
        <f t="shared" si="337"/>
        <v>6.2697813488369947E-2</v>
      </c>
      <c r="AH558" s="42">
        <f t="shared" si="338"/>
        <v>596.45172490602579</v>
      </c>
      <c r="AI558" s="114">
        <f t="shared" si="339"/>
        <v>5356732.9413810177</v>
      </c>
      <c r="AK558" s="119">
        <v>0</v>
      </c>
      <c r="AL558" s="114">
        <f>IF($AK$11&gt;0,(AK558/$AK$11)*'DADOS BASE PROPOSTA'!$I$67,0)</f>
        <v>0</v>
      </c>
      <c r="AN558" s="114">
        <v>2136.25</v>
      </c>
      <c r="AO558" s="114">
        <f>(AN558/$AN$11)*'DADOS BASE PROPOSTA'!$I$69</f>
        <v>1270774.82277958</v>
      </c>
      <c r="AQ558" s="114"/>
      <c r="AR558" s="114"/>
      <c r="AS558" s="114"/>
      <c r="AU558" s="114"/>
      <c r="AV558" s="114"/>
      <c r="AW558" s="114"/>
      <c r="AY558" s="114"/>
      <c r="AZ558" s="114"/>
      <c r="BA558" s="114"/>
      <c r="BB558" s="40"/>
    </row>
    <row r="559" spans="1:54" x14ac:dyDescent="0.25">
      <c r="A559" s="40"/>
      <c r="B559" s="2" t="s">
        <v>564</v>
      </c>
      <c r="C559" s="2" t="s">
        <v>578</v>
      </c>
      <c r="D559" s="41" t="s">
        <v>79</v>
      </c>
      <c r="F559" s="104">
        <v>1663.6287609009121</v>
      </c>
      <c r="G559" s="109">
        <f t="shared" si="330"/>
        <v>1.3463311706066313E-3</v>
      </c>
      <c r="H559" s="114">
        <f>'DADOS BASE PROPOSTA'!$I$23*G559</f>
        <v>3275114.8481064225</v>
      </c>
      <c r="I559" s="114">
        <f>IF(D559="P",IF(H559&lt;'DADOS BASE PROPOSTA'!$I$32,IF('DADOS BASE PROPOSTA'!$I$32-H559&gt;'DADOS BASE PROPOSTA'!$I$33,'DADOS BASE PROPOSTA'!$I$33,'DADOS BASE PROPOSTA'!$I$32-H559),0),0)</f>
        <v>7419.682697026059</v>
      </c>
      <c r="J559" s="114">
        <f t="shared" si="331"/>
        <v>3282534.5308034485</v>
      </c>
      <c r="L559" s="104">
        <v>0</v>
      </c>
      <c r="M559" s="114">
        <f>IF(D559="E",'DADOS BASE PROPOSTA'!$I$42,IF(D559="EA",'DADOS BASE PROPOSTA'!$I$43,IF(D559="EC",'DADOS BASE PROPOSTA'!$I$45,IF(D559="ECA",'DADOS BASE PROPOSTA'!$I$44,0))))</f>
        <v>0</v>
      </c>
      <c r="N559" s="114">
        <f>IF(OR(D559="E",D559="EA",D559="EC",D559="ECA",D559="ECR"),L559*'DADOS BASE PROPOSTA'!$I$47,0)</f>
        <v>0</v>
      </c>
      <c r="O559" s="114">
        <f t="shared" si="332"/>
        <v>0</v>
      </c>
      <c r="R559" s="114"/>
      <c r="T559" s="104">
        <v>0</v>
      </c>
      <c r="U559" s="104">
        <v>8.1773480662983431</v>
      </c>
      <c r="V559" s="104">
        <f t="shared" si="334"/>
        <v>26.167513812154699</v>
      </c>
      <c r="W559" s="109">
        <f t="shared" si="335"/>
        <v>1.532564930672883E-4</v>
      </c>
      <c r="X559" s="114">
        <f>'DADOS BASE PROPOSTA'!$I$78*W559</f>
        <v>12485.546312314191</v>
      </c>
      <c r="Y559" s="114"/>
      <c r="Z559" s="114">
        <f t="shared" si="333"/>
        <v>12485.546312314191</v>
      </c>
      <c r="AB559" s="119">
        <v>1309</v>
      </c>
      <c r="AD559" s="42">
        <v>0.76300000000000001</v>
      </c>
      <c r="AE559" s="42">
        <f t="shared" si="336"/>
        <v>998.76700000000005</v>
      </c>
      <c r="AF559" s="123">
        <f t="shared" si="337"/>
        <v>6.2697813488369947E-2</v>
      </c>
      <c r="AH559" s="42">
        <f t="shared" si="338"/>
        <v>596.45172490602579</v>
      </c>
      <c r="AI559" s="114">
        <f t="shared" si="339"/>
        <v>780755.30790198781</v>
      </c>
      <c r="AK559" s="119">
        <v>0</v>
      </c>
      <c r="AL559" s="114">
        <f>IF($AK$11&gt;0,(AK559/$AK$11)*'DADOS BASE PROPOSTA'!$I$67,0)</f>
        <v>0</v>
      </c>
      <c r="AN559" s="114">
        <v>29.625</v>
      </c>
      <c r="AO559" s="114">
        <f>(AN559/$AN$11)*'DADOS BASE PROPOSTA'!$I$69</f>
        <v>17622.798888166206</v>
      </c>
      <c r="AQ559" s="114"/>
      <c r="AR559" s="114"/>
      <c r="AS559" s="114"/>
      <c r="AU559" s="114"/>
      <c r="AV559" s="114"/>
      <c r="AW559" s="114"/>
      <c r="AY559" s="114"/>
      <c r="AZ559" s="114"/>
      <c r="BA559" s="114"/>
      <c r="BB559" s="40"/>
    </row>
    <row r="560" spans="1:54" x14ac:dyDescent="0.25">
      <c r="A560" s="40"/>
      <c r="B560" s="2" t="s">
        <v>564</v>
      </c>
      <c r="C560" s="2" t="s">
        <v>579</v>
      </c>
      <c r="D560" s="41" t="s">
        <v>79</v>
      </c>
      <c r="F560" s="104">
        <v>3140.3407818367768</v>
      </c>
      <c r="G560" s="109">
        <f t="shared" si="330"/>
        <v>2.541395520611508E-3</v>
      </c>
      <c r="H560" s="114">
        <f>'DADOS BASE PROPOSTA'!$I$23*G560</f>
        <v>6182254.6979399966</v>
      </c>
      <c r="I560" s="114">
        <f>IF(D560="P",IF(H560&lt;'DADOS BASE PROPOSTA'!$I$32,IF('DADOS BASE PROPOSTA'!$I$32-H560&gt;'DADOS BASE PROPOSTA'!$I$33,'DADOS BASE PROPOSTA'!$I$33,'DADOS BASE PROPOSTA'!$I$32-H560),0),0)</f>
        <v>0</v>
      </c>
      <c r="J560" s="114">
        <f t="shared" si="331"/>
        <v>6182254.6979399966</v>
      </c>
      <c r="L560" s="104">
        <v>0</v>
      </c>
      <c r="M560" s="114">
        <f>IF(D560="E",'DADOS BASE PROPOSTA'!$I$42,IF(D560="EA",'DADOS BASE PROPOSTA'!$I$43,IF(D560="EC",'DADOS BASE PROPOSTA'!$I$45,IF(D560="ECA",'DADOS BASE PROPOSTA'!$I$44,0))))</f>
        <v>0</v>
      </c>
      <c r="N560" s="114">
        <f>IF(OR(D560="E",D560="EA",D560="EC",D560="ECA",D560="ECR"),L560*'DADOS BASE PROPOSTA'!$I$47,0)</f>
        <v>0</v>
      </c>
      <c r="O560" s="114">
        <f t="shared" si="332"/>
        <v>0</v>
      </c>
      <c r="R560" s="114"/>
      <c r="T560" s="104">
        <v>0</v>
      </c>
      <c r="U560" s="104">
        <v>25.63070502041797</v>
      </c>
      <c r="V560" s="104">
        <f t="shared" si="334"/>
        <v>82.018256065337511</v>
      </c>
      <c r="W560" s="109">
        <f t="shared" si="335"/>
        <v>4.8036012829884669E-4</v>
      </c>
      <c r="X560" s="114">
        <f>'DADOS BASE PROPOSTA'!$I$78*W560</f>
        <v>39134.124162890555</v>
      </c>
      <c r="Y560" s="114"/>
      <c r="Z560" s="114">
        <f t="shared" si="333"/>
        <v>39134.124162890555</v>
      </c>
      <c r="AB560" s="119">
        <v>1362.5</v>
      </c>
      <c r="AD560" s="42">
        <v>0.76300000000000001</v>
      </c>
      <c r="AE560" s="42">
        <f t="shared" si="336"/>
        <v>1039.5875000000001</v>
      </c>
      <c r="AF560" s="123">
        <f t="shared" si="337"/>
        <v>6.2697813488369947E-2</v>
      </c>
      <c r="AH560" s="42">
        <f t="shared" si="338"/>
        <v>596.45172490602579</v>
      </c>
      <c r="AI560" s="114">
        <f t="shared" si="339"/>
        <v>812665.47518446017</v>
      </c>
      <c r="AK560" s="119">
        <v>0</v>
      </c>
      <c r="AL560" s="114">
        <f>IF($AK$11&gt;0,(AK560/$AK$11)*'DADOS BASE PROPOSTA'!$I$67,0)</f>
        <v>0</v>
      </c>
      <c r="AN560" s="114">
        <v>122.625</v>
      </c>
      <c r="AO560" s="114">
        <f>(AN560/$AN$11)*'DADOS BASE PROPOSTA'!$I$69</f>
        <v>72945.002992789232</v>
      </c>
      <c r="AQ560" s="114"/>
      <c r="AR560" s="114"/>
      <c r="AS560" s="114"/>
      <c r="AU560" s="114"/>
      <c r="AV560" s="114"/>
      <c r="AW560" s="114"/>
      <c r="AY560" s="114"/>
      <c r="AZ560" s="114"/>
      <c r="BA560" s="114"/>
      <c r="BB560" s="40"/>
    </row>
    <row r="561" spans="1:54" x14ac:dyDescent="0.25">
      <c r="A561" s="40"/>
      <c r="B561" s="2" t="s">
        <v>564</v>
      </c>
      <c r="C561" s="2" t="s">
        <v>580</v>
      </c>
      <c r="D561" s="41" t="s">
        <v>79</v>
      </c>
      <c r="F561" s="104">
        <v>2322.5462492522402</v>
      </c>
      <c r="G561" s="109">
        <f t="shared" si="330"/>
        <v>1.8795758308785648E-3</v>
      </c>
      <c r="H561" s="114">
        <f>'DADOS BASE PROPOSTA'!$I$23*G561</f>
        <v>4572297.5492565138</v>
      </c>
      <c r="I561" s="114">
        <f>IF(D561="P",IF(H561&lt;'DADOS BASE PROPOSTA'!$I$32,IF('DADOS BASE PROPOSTA'!$I$32-H561&gt;'DADOS BASE PROPOSTA'!$I$33,'DADOS BASE PROPOSTA'!$I$33,'DADOS BASE PROPOSTA'!$I$32-H561),0),0)</f>
        <v>0</v>
      </c>
      <c r="J561" s="114">
        <f t="shared" si="331"/>
        <v>4572297.5492565138</v>
      </c>
      <c r="L561" s="104">
        <v>0</v>
      </c>
      <c r="M561" s="114">
        <f>IF(D561="E",'DADOS BASE PROPOSTA'!$I$42,IF(D561="EA",'DADOS BASE PROPOSTA'!$I$43,IF(D561="EC",'DADOS BASE PROPOSTA'!$I$45,IF(D561="ECA",'DADOS BASE PROPOSTA'!$I$44,0))))</f>
        <v>0</v>
      </c>
      <c r="N561" s="114">
        <f>IF(OR(D561="E",D561="EA",D561="EC",D561="ECA",D561="ECR"),L561*'DADOS BASE PROPOSTA'!$I$47,0)</f>
        <v>0</v>
      </c>
      <c r="O561" s="114">
        <f t="shared" si="332"/>
        <v>0</v>
      </c>
      <c r="R561" s="114"/>
      <c r="T561" s="104">
        <v>0</v>
      </c>
      <c r="U561" s="104">
        <v>44.876165025222193</v>
      </c>
      <c r="V561" s="104">
        <f t="shared" si="334"/>
        <v>143.60372808071102</v>
      </c>
      <c r="W561" s="109">
        <f t="shared" si="335"/>
        <v>8.4105062158467358E-4</v>
      </c>
      <c r="X561" s="114">
        <f>'DADOS BASE PROPOSTA'!$I$78*W561</f>
        <v>68518.966319981977</v>
      </c>
      <c r="Y561" s="114"/>
      <c r="Z561" s="114">
        <f t="shared" si="333"/>
        <v>68518.966319981977</v>
      </c>
      <c r="AB561" s="119">
        <v>1333</v>
      </c>
      <c r="AD561" s="42">
        <v>0.629</v>
      </c>
      <c r="AE561" s="42">
        <f t="shared" si="336"/>
        <v>838.45699999999999</v>
      </c>
      <c r="AF561" s="123">
        <f t="shared" si="337"/>
        <v>-0.17180218651163007</v>
      </c>
      <c r="AH561" s="42">
        <f t="shared" si="338"/>
        <v>745.67566943880388</v>
      </c>
      <c r="AI561" s="114">
        <f t="shared" si="339"/>
        <v>993985.66736192559</v>
      </c>
      <c r="AK561" s="119">
        <v>0</v>
      </c>
      <c r="AL561" s="114">
        <f>IF($AK$11&gt;0,(AK561/$AK$11)*'DADOS BASE PROPOSTA'!$I$67,0)</f>
        <v>0</v>
      </c>
      <c r="AN561" s="114">
        <v>197</v>
      </c>
      <c r="AO561" s="114">
        <f>(AN561/$AN$11)*'DADOS BASE PROPOSTA'!$I$69</f>
        <v>117187.89471624448</v>
      </c>
      <c r="AQ561" s="114"/>
      <c r="AR561" s="114"/>
      <c r="AS561" s="114"/>
      <c r="AU561" s="114"/>
      <c r="AV561" s="114"/>
      <c r="AW561" s="114"/>
      <c r="AY561" s="114"/>
      <c r="AZ561" s="114"/>
      <c r="BA561" s="114"/>
      <c r="BB561" s="40"/>
    </row>
    <row r="562" spans="1:54" x14ac:dyDescent="0.25">
      <c r="A562" s="40"/>
      <c r="B562" s="2" t="s">
        <v>564</v>
      </c>
      <c r="C562" s="2" t="s">
        <v>581</v>
      </c>
      <c r="D562" s="41" t="s">
        <v>79</v>
      </c>
      <c r="F562" s="104">
        <v>2791.95161593785</v>
      </c>
      <c r="G562" s="109">
        <f t="shared" si="330"/>
        <v>2.2594532961350781E-3</v>
      </c>
      <c r="H562" s="114">
        <f>'DADOS BASE PROPOSTA'!$I$23*G562</f>
        <v>5496395.8350906381</v>
      </c>
      <c r="I562" s="114">
        <f>IF(D562="P",IF(H562&lt;'DADOS BASE PROPOSTA'!$I$32,IF('DADOS BASE PROPOSTA'!$I$32-H562&gt;'DADOS BASE PROPOSTA'!$I$33,'DADOS BASE PROPOSTA'!$I$33,'DADOS BASE PROPOSTA'!$I$32-H562),0),0)</f>
        <v>0</v>
      </c>
      <c r="J562" s="114">
        <f t="shared" si="331"/>
        <v>5496395.8350906381</v>
      </c>
      <c r="L562" s="104">
        <v>0</v>
      </c>
      <c r="M562" s="114">
        <f>IF(D562="E",'DADOS BASE PROPOSTA'!$I$42,IF(D562="EA",'DADOS BASE PROPOSTA'!$I$43,IF(D562="EC",'DADOS BASE PROPOSTA'!$I$45,IF(D562="ECA",'DADOS BASE PROPOSTA'!$I$44,0))))</f>
        <v>0</v>
      </c>
      <c r="N562" s="114">
        <f>IF(OR(D562="E",D562="EA",D562="EC",D562="ECA",D562="ECR"),L562*'DADOS BASE PROPOSTA'!$I$47,0)</f>
        <v>0</v>
      </c>
      <c r="O562" s="114">
        <f t="shared" si="332"/>
        <v>0</v>
      </c>
      <c r="R562" s="114"/>
      <c r="T562" s="104">
        <v>0</v>
      </c>
      <c r="U562" s="104">
        <v>23.311139803026659</v>
      </c>
      <c r="V562" s="104">
        <f t="shared" si="334"/>
        <v>74.59564736968531</v>
      </c>
      <c r="W562" s="109">
        <f t="shared" si="335"/>
        <v>4.3688779132894997E-4</v>
      </c>
      <c r="X562" s="114">
        <f>'DADOS BASE PROPOSTA'!$I$78*W562</f>
        <v>35592.506671331066</v>
      </c>
      <c r="Y562" s="114"/>
      <c r="Z562" s="114">
        <f t="shared" si="333"/>
        <v>35592.506671331066</v>
      </c>
      <c r="AB562" s="119">
        <v>1495.5</v>
      </c>
      <c r="AD562" s="42">
        <v>0.76600000000000001</v>
      </c>
      <c r="AE562" s="42">
        <f t="shared" si="336"/>
        <v>1145.5530000000001</v>
      </c>
      <c r="AF562" s="123">
        <f t="shared" si="337"/>
        <v>6.7947813488369951E-2</v>
      </c>
      <c r="AH562" s="42">
        <f t="shared" si="338"/>
        <v>593.11089032693371</v>
      </c>
      <c r="AI562" s="114">
        <f t="shared" si="339"/>
        <v>886997.33648392942</v>
      </c>
      <c r="AK562" s="119">
        <v>0</v>
      </c>
      <c r="AL562" s="114">
        <f>IF($AK$11&gt;0,(AK562/$AK$11)*'DADOS BASE PROPOSTA'!$I$67,0)</f>
        <v>0</v>
      </c>
      <c r="AN562" s="114">
        <v>99</v>
      </c>
      <c r="AO562" s="114">
        <f>(AN562/$AN$11)*'DADOS BASE PROPOSTA'!$I$69</f>
        <v>58891.378562985803</v>
      </c>
      <c r="AQ562" s="114"/>
      <c r="AR562" s="114"/>
      <c r="AS562" s="114"/>
      <c r="AU562" s="114"/>
      <c r="AV562" s="114"/>
      <c r="AW562" s="114"/>
      <c r="AY562" s="114"/>
      <c r="AZ562" s="114"/>
      <c r="BA562" s="114"/>
      <c r="BB562" s="40"/>
    </row>
    <row r="563" spans="1:54" x14ac:dyDescent="0.25">
      <c r="A563" s="40"/>
      <c r="B563" s="2" t="s">
        <v>564</v>
      </c>
      <c r="C563" s="2" t="s">
        <v>582</v>
      </c>
      <c r="D563" s="41" t="s">
        <v>79</v>
      </c>
      <c r="F563" s="104">
        <v>3768.2028282441188</v>
      </c>
      <c r="G563" s="109">
        <f t="shared" si="330"/>
        <v>3.0495078253430677E-3</v>
      </c>
      <c r="H563" s="114">
        <f>'DADOS BASE PROPOSTA'!$I$23*G563</f>
        <v>7418299.8776576165</v>
      </c>
      <c r="I563" s="114">
        <f>IF(D563="P",IF(H563&lt;'DADOS BASE PROPOSTA'!$I$32,IF('DADOS BASE PROPOSTA'!$I$32-H563&gt;'DADOS BASE PROPOSTA'!$I$33,'DADOS BASE PROPOSTA'!$I$33,'DADOS BASE PROPOSTA'!$I$32-H563),0),0)</f>
        <v>0</v>
      </c>
      <c r="J563" s="114">
        <f t="shared" si="331"/>
        <v>7418299.8776576165</v>
      </c>
      <c r="L563" s="104">
        <v>0</v>
      </c>
      <c r="M563" s="114">
        <f>IF(D563="E",'DADOS BASE PROPOSTA'!$I$42,IF(D563="EA",'DADOS BASE PROPOSTA'!$I$43,IF(D563="EC",'DADOS BASE PROPOSTA'!$I$45,IF(D563="ECA",'DADOS BASE PROPOSTA'!$I$44,0))))</f>
        <v>0</v>
      </c>
      <c r="N563" s="114">
        <f>IF(OR(D563="E",D563="EA",D563="EC",D563="ECA",D563="ECR"),L563*'DADOS BASE PROPOSTA'!$I$47,0)</f>
        <v>0</v>
      </c>
      <c r="O563" s="114">
        <f t="shared" si="332"/>
        <v>0</v>
      </c>
      <c r="R563" s="114"/>
      <c r="T563" s="104">
        <v>0</v>
      </c>
      <c r="U563" s="104">
        <v>97.081440667787646</v>
      </c>
      <c r="V563" s="104">
        <f t="shared" si="334"/>
        <v>310.66061013692047</v>
      </c>
      <c r="W563" s="109">
        <f t="shared" si="335"/>
        <v>1.8194604189570929E-3</v>
      </c>
      <c r="X563" s="114">
        <f>'DADOS BASE PROPOSTA'!$I$78*W563</f>
        <v>148228.35150180117</v>
      </c>
      <c r="Y563" s="114"/>
      <c r="Z563" s="114">
        <f t="shared" si="333"/>
        <v>148228.35150180117</v>
      </c>
      <c r="AB563" s="119">
        <v>1307.5</v>
      </c>
      <c r="AD563" s="42">
        <v>0.67800000000000005</v>
      </c>
      <c r="AE563" s="42">
        <f t="shared" si="336"/>
        <v>886.48500000000001</v>
      </c>
      <c r="AF563" s="123">
        <f t="shared" si="337"/>
        <v>-8.6052186511629991E-2</v>
      </c>
      <c r="AH563" s="42">
        <f t="shared" si="338"/>
        <v>691.108704646967</v>
      </c>
      <c r="AI563" s="114">
        <f t="shared" si="339"/>
        <v>903624.6313259094</v>
      </c>
      <c r="AK563" s="119">
        <v>0</v>
      </c>
      <c r="AL563" s="114">
        <f>IF($AK$11&gt;0,(AK563/$AK$11)*'DADOS BASE PROPOSTA'!$I$67,0)</f>
        <v>0</v>
      </c>
      <c r="AN563" s="114">
        <v>366.5</v>
      </c>
      <c r="AO563" s="114">
        <f>(AN563/$AN$11)*'DADOS BASE PROPOSTA'!$I$69</f>
        <v>218017.07316499288</v>
      </c>
      <c r="AQ563" s="114"/>
      <c r="AR563" s="114"/>
      <c r="AS563" s="114"/>
      <c r="AU563" s="114"/>
      <c r="AV563" s="114"/>
      <c r="AW563" s="114"/>
      <c r="AY563" s="114"/>
      <c r="AZ563" s="114"/>
      <c r="BA563" s="114"/>
      <c r="BB563" s="40"/>
    </row>
    <row r="564" spans="1:54" x14ac:dyDescent="0.25">
      <c r="A564" s="40"/>
      <c r="B564" s="2" t="s">
        <v>564</v>
      </c>
      <c r="C564" s="2" t="s">
        <v>583</v>
      </c>
      <c r="D564" s="41" t="s">
        <v>79</v>
      </c>
      <c r="F564" s="104">
        <v>2707.144741433005</v>
      </c>
      <c r="G564" s="109">
        <f t="shared" si="330"/>
        <v>2.1908213144628168E-3</v>
      </c>
      <c r="H564" s="114">
        <f>'DADOS BASE PROPOSTA'!$I$23*G564</f>
        <v>5329440.1653882796</v>
      </c>
      <c r="I564" s="114">
        <f>IF(D564="P",IF(H564&lt;'DADOS BASE PROPOSTA'!$I$32,IF('DADOS BASE PROPOSTA'!$I$32-H564&gt;'DADOS BASE PROPOSTA'!$I$33,'DADOS BASE PROPOSTA'!$I$33,'DADOS BASE PROPOSTA'!$I$32-H564),0),0)</f>
        <v>0</v>
      </c>
      <c r="J564" s="114">
        <f t="shared" si="331"/>
        <v>5329440.1653882796</v>
      </c>
      <c r="L564" s="104">
        <v>0</v>
      </c>
      <c r="M564" s="114">
        <f>IF(D564="E",'DADOS BASE PROPOSTA'!$I$42,IF(D564="EA",'DADOS BASE PROPOSTA'!$I$43,IF(D564="EC",'DADOS BASE PROPOSTA'!$I$45,IF(D564="ECA",'DADOS BASE PROPOSTA'!$I$44,0))))</f>
        <v>0</v>
      </c>
      <c r="N564" s="114">
        <f>IF(OR(D564="E",D564="EA",D564="EC",D564="ECA",D564="ECR"),L564*'DADOS BASE PROPOSTA'!$I$47,0)</f>
        <v>0</v>
      </c>
      <c r="O564" s="114">
        <f t="shared" si="332"/>
        <v>0</v>
      </c>
      <c r="R564" s="114"/>
      <c r="T564" s="104">
        <v>0</v>
      </c>
      <c r="U564" s="104">
        <v>44.316028104732162</v>
      </c>
      <c r="V564" s="104">
        <f t="shared" si="334"/>
        <v>141.81128993514292</v>
      </c>
      <c r="W564" s="109">
        <f t="shared" si="335"/>
        <v>8.3055276587695249E-4</v>
      </c>
      <c r="X564" s="114">
        <f>'DADOS BASE PROPOSTA'!$I$78*W564</f>
        <v>67663.723837295154</v>
      </c>
      <c r="Y564" s="114"/>
      <c r="Z564" s="114">
        <f t="shared" si="333"/>
        <v>67663.723837295154</v>
      </c>
      <c r="AB564" s="119">
        <v>1540.5</v>
      </c>
      <c r="AD564" s="42">
        <v>0.63500000000000001</v>
      </c>
      <c r="AE564" s="42">
        <f t="shared" si="336"/>
        <v>978.21749999999997</v>
      </c>
      <c r="AF564" s="123">
        <f t="shared" si="337"/>
        <v>-0.16130218651163006</v>
      </c>
      <c r="AH564" s="42">
        <f t="shared" si="338"/>
        <v>738.99400028061973</v>
      </c>
      <c r="AI564" s="114">
        <f t="shared" si="339"/>
        <v>1138420.2574322948</v>
      </c>
      <c r="AK564" s="119">
        <v>0</v>
      </c>
      <c r="AL564" s="114">
        <f>IF($AK$11&gt;0,(AK564/$AK$11)*'DADOS BASE PROPOSTA'!$I$67,0)</f>
        <v>0</v>
      </c>
      <c r="AN564" s="114">
        <v>107.25</v>
      </c>
      <c r="AO564" s="114">
        <f>(AN564/$AN$11)*'DADOS BASE PROPOSTA'!$I$69</f>
        <v>63798.993443234613</v>
      </c>
      <c r="AQ564" s="114"/>
      <c r="AR564" s="114"/>
      <c r="AS564" s="114"/>
      <c r="AU564" s="114"/>
      <c r="AV564" s="114"/>
      <c r="AW564" s="114"/>
      <c r="AY564" s="114"/>
      <c r="AZ564" s="114"/>
      <c r="BA564" s="114"/>
      <c r="BB564" s="40"/>
    </row>
    <row r="565" spans="1:54" x14ac:dyDescent="0.25">
      <c r="A565" s="40"/>
      <c r="B565" s="2" t="s">
        <v>564</v>
      </c>
      <c r="C565" s="2" t="s">
        <v>584</v>
      </c>
      <c r="D565" s="41" t="s">
        <v>79</v>
      </c>
      <c r="F565" s="104">
        <v>2423.6564276408449</v>
      </c>
      <c r="G565" s="109">
        <f t="shared" si="330"/>
        <v>1.9614016492519246E-3</v>
      </c>
      <c r="H565" s="114">
        <f>'DADOS BASE PROPOSTA'!$I$23*G565</f>
        <v>4771348.8366097575</v>
      </c>
      <c r="I565" s="114">
        <f>IF(D565="P",IF(H565&lt;'DADOS BASE PROPOSTA'!$I$32,IF('DADOS BASE PROPOSTA'!$I$32-H565&gt;'DADOS BASE PROPOSTA'!$I$33,'DADOS BASE PROPOSTA'!$I$33,'DADOS BASE PROPOSTA'!$I$32-H565),0),0)</f>
        <v>0</v>
      </c>
      <c r="J565" s="114">
        <f t="shared" si="331"/>
        <v>4771348.8366097575</v>
      </c>
      <c r="L565" s="104">
        <v>0</v>
      </c>
      <c r="M565" s="114">
        <f>IF(D565="E",'DADOS BASE PROPOSTA'!$I$42,IF(D565="EA",'DADOS BASE PROPOSTA'!$I$43,IF(D565="EC",'DADOS BASE PROPOSTA'!$I$45,IF(D565="ECA",'DADOS BASE PROPOSTA'!$I$44,0))))</f>
        <v>0</v>
      </c>
      <c r="N565" s="114">
        <f>IF(OR(D565="E",D565="EA",D565="EC",D565="ECA",D565="ECR"),L565*'DADOS BASE PROPOSTA'!$I$47,0)</f>
        <v>0</v>
      </c>
      <c r="O565" s="114">
        <f t="shared" si="332"/>
        <v>0</v>
      </c>
      <c r="R565" s="114"/>
      <c r="T565" s="104">
        <v>0</v>
      </c>
      <c r="U565" s="104">
        <v>12.384638481864039</v>
      </c>
      <c r="V565" s="104">
        <f t="shared" si="334"/>
        <v>39.630843141964931</v>
      </c>
      <c r="W565" s="109">
        <f t="shared" si="335"/>
        <v>2.3210779903806291E-4</v>
      </c>
      <c r="X565" s="114">
        <f>'DADOS BASE PROPOSTA'!$I$78*W565</f>
        <v>18909.428346808549</v>
      </c>
      <c r="Y565" s="114"/>
      <c r="Z565" s="114">
        <f t="shared" si="333"/>
        <v>18909.428346808549</v>
      </c>
      <c r="AB565" s="119">
        <v>1191</v>
      </c>
      <c r="AD565" s="42">
        <v>0.66100000000000003</v>
      </c>
      <c r="AE565" s="42">
        <f t="shared" si="336"/>
        <v>787.25100000000009</v>
      </c>
      <c r="AF565" s="123">
        <f t="shared" si="337"/>
        <v>-0.11580218651163002</v>
      </c>
      <c r="AH565" s="42">
        <f t="shared" si="338"/>
        <v>710.04010059515531</v>
      </c>
      <c r="AI565" s="114">
        <f t="shared" si="339"/>
        <v>845657.75980882999</v>
      </c>
      <c r="AK565" s="119">
        <v>0</v>
      </c>
      <c r="AL565" s="114">
        <f>IF($AK$11&gt;0,(AK565/$AK$11)*'DADOS BASE PROPOSTA'!$I$67,0)</f>
        <v>0</v>
      </c>
      <c r="AN565" s="114">
        <v>36.125</v>
      </c>
      <c r="AO565" s="114">
        <f>(AN565/$AN$11)*'DADOS BASE PROPOSTA'!$I$69</f>
        <v>21489.404551392548</v>
      </c>
      <c r="AQ565" s="114"/>
      <c r="AR565" s="114"/>
      <c r="AS565" s="114"/>
      <c r="AU565" s="114"/>
      <c r="AV565" s="114"/>
      <c r="AW565" s="114"/>
      <c r="AY565" s="114"/>
      <c r="AZ565" s="114"/>
      <c r="BA565" s="114"/>
      <c r="BB565" s="40"/>
    </row>
    <row r="566" spans="1:54" x14ac:dyDescent="0.25">
      <c r="A566" s="40"/>
      <c r="B566" s="2" t="s">
        <v>564</v>
      </c>
      <c r="C566" s="2" t="s">
        <v>585</v>
      </c>
      <c r="D566" s="41" t="s">
        <v>83</v>
      </c>
      <c r="F566" s="104">
        <v>0</v>
      </c>
      <c r="G566" s="109">
        <f t="shared" si="330"/>
        <v>0</v>
      </c>
      <c r="H566" s="114">
        <f>'DADOS BASE PROPOSTA'!$I$23*G566</f>
        <v>0</v>
      </c>
      <c r="I566" s="114">
        <f>IF(D566="P",IF(H566&lt;'DADOS BASE PROPOSTA'!$I$32,IF('DADOS BASE PROPOSTA'!$I$32-H566&gt;'DADOS BASE PROPOSTA'!$I$33,'DADOS BASE PROPOSTA'!$I$33,'DADOS BASE PROPOSTA'!$I$32-H566),0),0)</f>
        <v>0</v>
      </c>
      <c r="J566" s="114">
        <f t="shared" si="331"/>
        <v>0</v>
      </c>
      <c r="L566" s="104">
        <v>1150.777613647411</v>
      </c>
      <c r="M566" s="114">
        <f>IF(D566="E",'DADOS BASE PROPOSTA'!$I$42,IF(D566="EA",'DADOS BASE PROPOSTA'!$I$43,IF(D566="EC",'DADOS BASE PROPOSTA'!$I$45,IF(D566="ECA",'DADOS BASE PROPOSTA'!$I$44,0))))</f>
        <v>2087467.4094275283</v>
      </c>
      <c r="N566" s="114">
        <f>IF(OR(D566="E",D566="EA",D566="EC",D566="ECA",D566="ECR"),L566*'DADOS BASE PROPOSTA'!$I$47,0)</f>
        <v>798899.63302692561</v>
      </c>
      <c r="O566" s="114">
        <f t="shared" si="332"/>
        <v>2886367.0424544541</v>
      </c>
      <c r="R566" s="114"/>
      <c r="T566" s="104">
        <v>0</v>
      </c>
      <c r="U566" s="104">
        <v>11.70688205620946</v>
      </c>
      <c r="V566" s="104">
        <f t="shared" si="334"/>
        <v>37.462022579870272</v>
      </c>
      <c r="W566" s="109">
        <f t="shared" si="335"/>
        <v>2.1940556695652444E-4</v>
      </c>
      <c r="X566" s="114">
        <f>'DADOS BASE PROPOSTA'!$I$78*W566</f>
        <v>17874.599063235033</v>
      </c>
      <c r="Y566" s="114"/>
      <c r="Z566" s="114">
        <f t="shared" si="333"/>
        <v>17874.599063235033</v>
      </c>
      <c r="AB566" s="119">
        <v>501.5</v>
      </c>
      <c r="AD566" s="42">
        <v>0.622</v>
      </c>
      <c r="AE566" s="42">
        <f t="shared" si="336"/>
        <v>311.93299999999999</v>
      </c>
      <c r="AF566" s="123">
        <f t="shared" si="337"/>
        <v>-0.18405218651163008</v>
      </c>
      <c r="AH566" s="42">
        <f t="shared" si="338"/>
        <v>753.47095012335194</v>
      </c>
      <c r="AI566" s="114">
        <f t="shared" si="339"/>
        <v>377865.68148686102</v>
      </c>
      <c r="AK566" s="119">
        <v>0</v>
      </c>
      <c r="AL566" s="114">
        <f>IF($AK$11&gt;0,(AK566/$AK$11)*'DADOS BASE PROPOSTA'!$I$67,0)</f>
        <v>0</v>
      </c>
      <c r="AN566" s="114">
        <v>54.25</v>
      </c>
      <c r="AO566" s="114">
        <f>(AN566/$AN$11)*'DADOS BASE PROPOSTA'!$I$69</f>
        <v>32271.28572769677</v>
      </c>
      <c r="AQ566" s="114"/>
      <c r="AR566" s="114"/>
      <c r="AS566" s="114"/>
      <c r="AU566" s="114"/>
      <c r="AV566" s="114"/>
      <c r="AW566" s="114"/>
      <c r="AY566" s="114"/>
      <c r="AZ566" s="114"/>
      <c r="BA566" s="114"/>
      <c r="BB566" s="40"/>
    </row>
    <row r="567" spans="1:54" x14ac:dyDescent="0.25">
      <c r="A567" s="40"/>
      <c r="F567" s="104"/>
      <c r="G567" s="109"/>
      <c r="H567" s="114"/>
      <c r="I567" s="114"/>
      <c r="J567" s="114"/>
      <c r="L567" s="104"/>
      <c r="M567" s="114"/>
      <c r="N567" s="114"/>
      <c r="O567" s="114"/>
      <c r="R567" s="114"/>
      <c r="T567" s="104"/>
      <c r="U567" s="104"/>
      <c r="V567" s="104"/>
      <c r="W567" s="109"/>
      <c r="X567" s="114"/>
      <c r="Y567" s="114"/>
      <c r="Z567" s="114"/>
      <c r="AB567" s="119"/>
      <c r="AF567" s="123"/>
      <c r="AI567" s="114"/>
      <c r="AK567" s="119"/>
      <c r="AL567" s="114"/>
      <c r="AN567" s="114"/>
      <c r="AO567" s="114"/>
      <c r="AQ567" s="114"/>
      <c r="AR567" s="114"/>
      <c r="AS567" s="114"/>
      <c r="AU567" s="114"/>
      <c r="AV567" s="114"/>
      <c r="AW567" s="114"/>
      <c r="AY567" s="114"/>
      <c r="AZ567" s="114"/>
      <c r="BA567" s="114"/>
      <c r="BB567" s="40"/>
    </row>
    <row r="568" spans="1:54" x14ac:dyDescent="0.25">
      <c r="A568" s="40"/>
      <c r="B568" s="98" t="s">
        <v>586</v>
      </c>
      <c r="C568" s="98" t="s">
        <v>587</v>
      </c>
      <c r="D568" s="98" t="s">
        <v>74</v>
      </c>
      <c r="E568" s="98"/>
      <c r="F568" s="105">
        <f>SUM(F569:F578)</f>
        <v>20805.778845588342</v>
      </c>
      <c r="G568" s="110">
        <f>SUM(G569:G578)</f>
        <v>1.6837571726876412E-2</v>
      </c>
      <c r="H568" s="115">
        <f>SUM(H569:H578)</f>
        <v>40959447.699560106</v>
      </c>
      <c r="I568" s="115">
        <f>SUM(I569:I578)</f>
        <v>0</v>
      </c>
      <c r="J568" s="115">
        <f>SUM(J569:J578)</f>
        <v>40959447.699560106</v>
      </c>
      <c r="K568" s="99"/>
      <c r="L568" s="105">
        <f>SUM(L569:L578)</f>
        <v>1305.3210094176461</v>
      </c>
      <c r="M568" s="115">
        <f>SUM(M569:M578)</f>
        <v>5209483.6622921024</v>
      </c>
      <c r="N568" s="115">
        <f>SUM(N569:N578)</f>
        <v>906187.66218509828</v>
      </c>
      <c r="O568" s="115">
        <f>SUM(O569:O578)</f>
        <v>6115671.3244772004</v>
      </c>
      <c r="P568" s="99"/>
      <c r="Q568" s="100"/>
      <c r="R568" s="115">
        <f>SUM(R569:R578)</f>
        <v>5845209.1020362414</v>
      </c>
      <c r="S568" s="99"/>
      <c r="T568" s="105">
        <f t="shared" ref="T568:Z568" si="340">SUM(T569:T578)</f>
        <v>2341.9009595208058</v>
      </c>
      <c r="U568" s="105">
        <f t="shared" si="340"/>
        <v>1544.1471000000001</v>
      </c>
      <c r="V568" s="105">
        <f t="shared" si="340"/>
        <v>7283.1716795208058</v>
      </c>
      <c r="W568" s="110">
        <f t="shared" si="340"/>
        <v>4.2655689723640602E-2</v>
      </c>
      <c r="X568" s="115">
        <f t="shared" si="340"/>
        <v>3475086.626798817</v>
      </c>
      <c r="Y568" s="115">
        <f t="shared" si="340"/>
        <v>220781.30714634148</v>
      </c>
      <c r="Z568" s="115">
        <f t="shared" si="340"/>
        <v>3695867.9339451585</v>
      </c>
      <c r="AA568" s="99"/>
      <c r="AB568" s="120">
        <f>SUM(AB569:AB578)</f>
        <v>8281</v>
      </c>
      <c r="AC568" s="99"/>
      <c r="AD568" s="99"/>
      <c r="AE568" s="99"/>
      <c r="AF568" s="124"/>
      <c r="AG568" s="99"/>
      <c r="AH568" s="99"/>
      <c r="AI568" s="115">
        <f>SUM(AI569:AI578)</f>
        <v>5400284.7574015297</v>
      </c>
      <c r="AJ568" s="99"/>
      <c r="AK568" s="120">
        <f>SUM(AK569:AK578)</f>
        <v>308.5</v>
      </c>
      <c r="AL568" s="115">
        <f>SUM(AL569:AL578)</f>
        <v>1983722.5905731544</v>
      </c>
      <c r="AM568" s="99"/>
      <c r="AN568" s="115">
        <f>SUM(AN569:AN578)</f>
        <v>1712</v>
      </c>
      <c r="AO568" s="115">
        <f>SUM(AO569:AO578)</f>
        <v>1018404.4454528455</v>
      </c>
      <c r="AP568" s="99"/>
      <c r="AQ568" s="115"/>
      <c r="AR568" s="115"/>
      <c r="AS568" s="115">
        <f>SUM(AS569:AS578)</f>
        <v>593301.35881652217</v>
      </c>
      <c r="AT568" s="98"/>
      <c r="AU568" s="115"/>
      <c r="AV568" s="115"/>
      <c r="AW568" s="115">
        <f>SUM(AW569:AW578)</f>
        <v>593301.35881652217</v>
      </c>
      <c r="AX568" s="98"/>
      <c r="AY568" s="115"/>
      <c r="AZ568" s="115"/>
      <c r="BA568" s="115">
        <f>SUM(BA569:BA578)</f>
        <v>593301.35881652217</v>
      </c>
      <c r="BB568" s="40"/>
    </row>
    <row r="569" spans="1:54" x14ac:dyDescent="0.25">
      <c r="A569" s="40"/>
      <c r="B569" s="2" t="s">
        <v>586</v>
      </c>
      <c r="C569" s="2" t="s">
        <v>34</v>
      </c>
      <c r="D569" s="41" t="s">
        <v>75</v>
      </c>
      <c r="F569" s="104">
        <v>0</v>
      </c>
      <c r="G569" s="109">
        <f t="shared" ref="G569:G578" si="341">F569/$F$11</f>
        <v>0</v>
      </c>
      <c r="H569" s="114">
        <f>'DADOS BASE PROPOSTA'!$I$23*G569</f>
        <v>0</v>
      </c>
      <c r="I569" s="114">
        <f>IF(D569="P",IF(H569&lt;'DADOS BASE PROPOSTA'!$I$32,IF('DADOS BASE PROPOSTA'!$I$32-H569&gt;'DADOS BASE PROPOSTA'!$I$33,'DADOS BASE PROPOSTA'!$I$33,'DADOS BASE PROPOSTA'!$I$32-H569),0),0)</f>
        <v>0</v>
      </c>
      <c r="J569" s="114">
        <f t="shared" ref="J569:J578" si="342">H569+I569</f>
        <v>0</v>
      </c>
      <c r="L569" s="104"/>
      <c r="M569" s="114">
        <f>IF(D569="E",'DADOS BASE PROPOSTA'!$I$42,IF(D569="EA",'DADOS BASE PROPOSTA'!$I$43,IF(D569="EC",'DADOS BASE PROPOSTA'!$I$45,IF(D569="ECA",'DADOS BASE PROPOSTA'!$I$44,0))))</f>
        <v>0</v>
      </c>
      <c r="N569" s="114">
        <f>IF(OR(D569="E",D569="EA",D569="EC",D569="ECA"),L569*'DADOS BASE PROPOSTA'!$I$47,0)</f>
        <v>0</v>
      </c>
      <c r="O569" s="114">
        <f t="shared" ref="O569:O578" si="343">M569+N569</f>
        <v>0</v>
      </c>
      <c r="Q569" s="68">
        <v>9</v>
      </c>
      <c r="R569" s="114">
        <f>IF(D569="R",('DADOS BASE PROPOSTA'!$I$53+('DADOS BASE PROPOSTA'!$I$54*Q569)),0)</f>
        <v>5845209.1020362414</v>
      </c>
      <c r="T569" s="104"/>
      <c r="U569" s="104"/>
      <c r="V569" s="104"/>
      <c r="W569" s="109"/>
      <c r="X569" s="114"/>
      <c r="Y569" s="114">
        <f>'DADOS BASE PROPOSTA'!$I$77/41</f>
        <v>220781.30714634148</v>
      </c>
      <c r="Z569" s="114">
        <f t="shared" ref="Z569:Z578" si="344">X569+Y569</f>
        <v>220781.30714634148</v>
      </c>
      <c r="AB569" s="119"/>
      <c r="AF569" s="123"/>
      <c r="AI569" s="114"/>
      <c r="AK569" s="119"/>
      <c r="AL569" s="114"/>
      <c r="AN569" s="114"/>
      <c r="AO569" s="114"/>
      <c r="AQ569" s="114">
        <f>'DADOS BASE PROPOSTA'!$I$85/41</f>
        <v>368759.61378749995</v>
      </c>
      <c r="AR569" s="114">
        <f>'DADOS BASE PROPOSTA'!$I$86*(Q569/$Q$11)</f>
        <v>224541.74502902225</v>
      </c>
      <c r="AS569" s="114">
        <f>AQ569+AR569</f>
        <v>593301.35881652217</v>
      </c>
      <c r="AU569" s="114">
        <f>'DADOS BASE PROPOSTA'!$I$89/41</f>
        <v>368759.61378749995</v>
      </c>
      <c r="AV569" s="114">
        <f>'DADOS BASE PROPOSTA'!$I$90*(Q569/$Q$11)</f>
        <v>224541.74502902225</v>
      </c>
      <c r="AW569" s="114">
        <f>AU569+AV569</f>
        <v>593301.35881652217</v>
      </c>
      <c r="AY569" s="114">
        <f>'DADOS BASE PROPOSTA'!$I$93/41</f>
        <v>368759.61378749995</v>
      </c>
      <c r="AZ569" s="114">
        <f>'DADOS BASE PROPOSTA'!$I$94*(Q569/$Q$11)</f>
        <v>224541.74502902225</v>
      </c>
      <c r="BA569" s="114">
        <f>AY569+AZ569</f>
        <v>593301.35881652217</v>
      </c>
      <c r="BB569" s="40"/>
    </row>
    <row r="570" spans="1:54" x14ac:dyDescent="0.25">
      <c r="A570" s="40"/>
      <c r="B570" s="2" t="s">
        <v>586</v>
      </c>
      <c r="C570" s="2" t="s">
        <v>588</v>
      </c>
      <c r="D570" s="41" t="s">
        <v>79</v>
      </c>
      <c r="F570" s="104">
        <v>3397.079096492982</v>
      </c>
      <c r="G570" s="109">
        <f t="shared" si="341"/>
        <v>2.7491671123478028E-3</v>
      </c>
      <c r="H570" s="114">
        <f>'DADOS BASE PROPOSTA'!$I$23*G570</f>
        <v>6687684.4465535088</v>
      </c>
      <c r="I570" s="114">
        <f>IF(D570="P",IF(H570&lt;'DADOS BASE PROPOSTA'!$I$32,IF('DADOS BASE PROPOSTA'!$I$32-H570&gt;'DADOS BASE PROPOSTA'!$I$33,'DADOS BASE PROPOSTA'!$I$33,'DADOS BASE PROPOSTA'!$I$32-H570),0),0)</f>
        <v>0</v>
      </c>
      <c r="J570" s="114">
        <f t="shared" si="342"/>
        <v>6687684.4465535088</v>
      </c>
      <c r="L570" s="104">
        <v>0</v>
      </c>
      <c r="M570" s="114">
        <f>IF(D570="E",'DADOS BASE PROPOSTA'!$I$42,IF(D570="EA",'DADOS BASE PROPOSTA'!$I$43,IF(D570="EC",'DADOS BASE PROPOSTA'!$I$45,IF(D570="ECA",'DADOS BASE PROPOSTA'!$I$44,0))))</f>
        <v>0</v>
      </c>
      <c r="N570" s="114">
        <f>IF(OR(D570="E",D570="EA",D570="EC",D570="ECA",D570="ECR"),L570*'DADOS BASE PROPOSTA'!$I$47,0)</f>
        <v>0</v>
      </c>
      <c r="O570" s="114">
        <f t="shared" si="343"/>
        <v>0</v>
      </c>
      <c r="R570" s="114"/>
      <c r="T570" s="104">
        <v>65.006444393596354</v>
      </c>
      <c r="U570" s="104"/>
      <c r="V570" s="104">
        <f t="shared" ref="V570:V578" si="345">T570+U570*3.2</f>
        <v>65.006444393596354</v>
      </c>
      <c r="W570" s="109">
        <f t="shared" ref="W570:W578" si="346">V570/$V$11</f>
        <v>3.8072626104466403E-4</v>
      </c>
      <c r="X570" s="114">
        <f>'DADOS BASE PROPOSTA'!$I$78*W570</f>
        <v>31017.122142422279</v>
      </c>
      <c r="Y570" s="114"/>
      <c r="Z570" s="114">
        <f t="shared" si="344"/>
        <v>31017.122142422279</v>
      </c>
      <c r="AB570" s="119">
        <v>975</v>
      </c>
      <c r="AD570" s="42">
        <v>0.70199999999999996</v>
      </c>
      <c r="AE570" s="42">
        <f t="shared" ref="AE570:AE578" si="347">AB570*AD570</f>
        <v>684.44999999999993</v>
      </c>
      <c r="AF570" s="123">
        <f t="shared" ref="AF570:AF578" si="348">(AD570-$AE$12)*$AF$12</f>
        <v>-4.4052186511630148E-2</v>
      </c>
      <c r="AH570" s="42">
        <f t="shared" ref="AH570:AH578" si="349">$AH$11-(AF570*$AH$11)</f>
        <v>664.38202801423074</v>
      </c>
      <c r="AI570" s="114">
        <f t="shared" ref="AI570:AI578" si="350">AB570*AH570</f>
        <v>647772.47731387499</v>
      </c>
      <c r="AK570" s="119">
        <v>77</v>
      </c>
      <c r="AL570" s="114">
        <f>IF($AK$11&gt;0,(AK570/$AK$11)*'DADOS BASE PROPOSTA'!$I$67,0)</f>
        <v>495126.87025650858</v>
      </c>
      <c r="AN570" s="114">
        <v>50.875</v>
      </c>
      <c r="AO570" s="114">
        <f>(AN570/$AN$11)*'DADOS BASE PROPOSTA'!$I$69</f>
        <v>30263.625094867708</v>
      </c>
      <c r="AQ570" s="114"/>
      <c r="AR570" s="114"/>
      <c r="AS570" s="114"/>
      <c r="AU570" s="114"/>
      <c r="AV570" s="114"/>
      <c r="AW570" s="114"/>
      <c r="AY570" s="114"/>
      <c r="AZ570" s="114"/>
      <c r="BA570" s="114"/>
      <c r="BB570" s="40"/>
    </row>
    <row r="571" spans="1:54" x14ac:dyDescent="0.25">
      <c r="A571" s="40"/>
      <c r="B571" s="2" t="s">
        <v>586</v>
      </c>
      <c r="C571" s="2" t="s">
        <v>589</v>
      </c>
      <c r="D571" s="41" t="s">
        <v>77</v>
      </c>
      <c r="F571" s="104">
        <v>0</v>
      </c>
      <c r="G571" s="109">
        <f t="shared" si="341"/>
        <v>0</v>
      </c>
      <c r="H571" s="114">
        <f>'DADOS BASE PROPOSTA'!$I$23*G571</f>
        <v>0</v>
      </c>
      <c r="I571" s="114">
        <f>IF(D571="P",IF(H571&lt;'DADOS BASE PROPOSTA'!$I$32,IF('DADOS BASE PROPOSTA'!$I$32-H571&gt;'DADOS BASE PROPOSTA'!$I$33,'DADOS BASE PROPOSTA'!$I$33,'DADOS BASE PROPOSTA'!$I$32-H571),0),0)</f>
        <v>0</v>
      </c>
      <c r="J571" s="114">
        <f t="shared" si="342"/>
        <v>0</v>
      </c>
      <c r="L571" s="104">
        <v>88.289340663370936</v>
      </c>
      <c r="M571" s="114">
        <f>IF(D571="E",'DADOS BASE PROPOSTA'!$I$42,IF(D571="EA",'DADOS BASE PROPOSTA'!$I$43,IF(D571="EC",'DADOS BASE PROPOSTA'!$I$45,IF(D571="ECA",'DADOS BASE PROPOSTA'!$I$44,0))))</f>
        <v>1034548.8434370452</v>
      </c>
      <c r="N571" s="114">
        <f>IF(OR(D571="E",D571="EA",D571="EC",D571="ECA",D571="ECR"),L571*'DADOS BASE PROPOSTA'!$I$47,0)</f>
        <v>61292.747634007595</v>
      </c>
      <c r="O571" s="114">
        <f t="shared" si="343"/>
        <v>1095841.5910710529</v>
      </c>
      <c r="R571" s="114"/>
      <c r="T571" s="104">
        <v>84.8489</v>
      </c>
      <c r="U571" s="104">
        <v>25.471499999999999</v>
      </c>
      <c r="V571" s="104">
        <f t="shared" si="345"/>
        <v>166.35770000000002</v>
      </c>
      <c r="W571" s="109">
        <f t="shared" si="346"/>
        <v>9.7431486536170373E-4</v>
      </c>
      <c r="X571" s="114">
        <f>'DADOS BASE PROPOSTA'!$I$78*W571</f>
        <v>79375.77802272074</v>
      </c>
      <c r="Y571" s="114"/>
      <c r="Z571" s="114">
        <f t="shared" si="344"/>
        <v>79375.77802272074</v>
      </c>
      <c r="AB571" s="119">
        <v>66</v>
      </c>
      <c r="AD571" s="42">
        <v>0.68899999999999995</v>
      </c>
      <c r="AE571" s="42">
        <f t="shared" si="347"/>
        <v>45.473999999999997</v>
      </c>
      <c r="AF571" s="123">
        <f t="shared" si="348"/>
        <v>-6.6802186511630168E-2</v>
      </c>
      <c r="AH571" s="42">
        <f t="shared" si="349"/>
        <v>678.85897785696295</v>
      </c>
      <c r="AI571" s="114">
        <f t="shared" si="350"/>
        <v>44804.692538559553</v>
      </c>
      <c r="AK571" s="119">
        <v>0</v>
      </c>
      <c r="AL571" s="114">
        <f>IF($AK$11&gt;0,(AK571/$AK$11)*'DADOS BASE PROPOSTA'!$I$67,0)</f>
        <v>0</v>
      </c>
      <c r="AN571" s="114">
        <v>32.75</v>
      </c>
      <c r="AO571" s="114">
        <f>(AN571/$AN$11)*'DADOS BASE PROPOSTA'!$I$69</f>
        <v>19481.743918563487</v>
      </c>
      <c r="AQ571" s="114"/>
      <c r="AR571" s="114"/>
      <c r="AS571" s="114"/>
      <c r="AU571" s="114"/>
      <c r="AV571" s="114"/>
      <c r="AW571" s="114"/>
      <c r="AY571" s="114"/>
      <c r="AZ571" s="114"/>
      <c r="BA571" s="114"/>
      <c r="BB571" s="40"/>
    </row>
    <row r="572" spans="1:54" x14ac:dyDescent="0.25">
      <c r="A572" s="40"/>
      <c r="B572" s="2" t="s">
        <v>586</v>
      </c>
      <c r="C572" s="2" t="s">
        <v>590</v>
      </c>
      <c r="D572" s="41" t="s">
        <v>79</v>
      </c>
      <c r="F572" s="104">
        <v>2907.1698403862351</v>
      </c>
      <c r="G572" s="109">
        <f t="shared" si="341"/>
        <v>2.3526963865663879E-3</v>
      </c>
      <c r="H572" s="114">
        <f>'DADOS BASE PROPOSTA'!$I$23*G572</f>
        <v>5723221.0298288045</v>
      </c>
      <c r="I572" s="114">
        <f>IF(D572="P",IF(H572&lt;'DADOS BASE PROPOSTA'!$I$32,IF('DADOS BASE PROPOSTA'!$I$32-H572&gt;'DADOS BASE PROPOSTA'!$I$33,'DADOS BASE PROPOSTA'!$I$33,'DADOS BASE PROPOSTA'!$I$32-H572),0),0)</f>
        <v>0</v>
      </c>
      <c r="J572" s="114">
        <f t="shared" si="342"/>
        <v>5723221.0298288045</v>
      </c>
      <c r="L572" s="104">
        <v>0</v>
      </c>
      <c r="M572" s="114">
        <f>IF(D572="E",'DADOS BASE PROPOSTA'!$I$42,IF(D572="EA",'DADOS BASE PROPOSTA'!$I$43,IF(D572="EC",'DADOS BASE PROPOSTA'!$I$45,IF(D572="ECA",'DADOS BASE PROPOSTA'!$I$44,0))))</f>
        <v>0</v>
      </c>
      <c r="N572" s="114">
        <f>IF(OR(D572="E",D572="EA",D572="EC",D572="ECA",D572="ECR"),L572*'DADOS BASE PROPOSTA'!$I$47,0)</f>
        <v>0</v>
      </c>
      <c r="O572" s="114">
        <f t="shared" si="343"/>
        <v>0</v>
      </c>
      <c r="R572" s="114"/>
      <c r="T572" s="104">
        <v>25.344178539638509</v>
      </c>
      <c r="U572" s="104"/>
      <c r="V572" s="104">
        <f t="shared" si="345"/>
        <v>25.344178539638509</v>
      </c>
      <c r="W572" s="109">
        <f t="shared" si="346"/>
        <v>1.4843442715035656E-4</v>
      </c>
      <c r="X572" s="114">
        <f>'DADOS BASE PROPOSTA'!$I$78*W572</f>
        <v>12092.700788304652</v>
      </c>
      <c r="Y572" s="114"/>
      <c r="Z572" s="114">
        <f t="shared" si="344"/>
        <v>12092.700788304652</v>
      </c>
      <c r="AB572" s="119">
        <v>1546.5</v>
      </c>
      <c r="AD572" s="42">
        <v>0.71799999999999997</v>
      </c>
      <c r="AE572" s="42">
        <f t="shared" si="347"/>
        <v>1110.3869999999999</v>
      </c>
      <c r="AF572" s="123">
        <f t="shared" si="348"/>
        <v>-1.6052186511630123E-2</v>
      </c>
      <c r="AH572" s="42">
        <f t="shared" si="349"/>
        <v>646.56424359240657</v>
      </c>
      <c r="AI572" s="114">
        <f t="shared" si="350"/>
        <v>999911.60271565674</v>
      </c>
      <c r="AK572" s="119">
        <v>26.5</v>
      </c>
      <c r="AL572" s="114">
        <f>IF($AK$11&gt;0,(AK572/$AK$11)*'DADOS BASE PROPOSTA'!$I$67,0)</f>
        <v>170400.80599736984</v>
      </c>
      <c r="AN572" s="114">
        <v>26.875</v>
      </c>
      <c r="AO572" s="114">
        <f>(AN572/$AN$11)*'DADOS BASE PROPOSTA'!$I$69</f>
        <v>15986.9272614166</v>
      </c>
      <c r="AQ572" s="114"/>
      <c r="AR572" s="114"/>
      <c r="AS572" s="114"/>
      <c r="AU572" s="114"/>
      <c r="AV572" s="114"/>
      <c r="AW572" s="114"/>
      <c r="AY572" s="114"/>
      <c r="AZ572" s="114"/>
      <c r="BA572" s="114"/>
      <c r="BB572" s="40"/>
    </row>
    <row r="573" spans="1:54" x14ac:dyDescent="0.25">
      <c r="A573" s="40"/>
      <c r="B573" s="2" t="s">
        <v>586</v>
      </c>
      <c r="C573" s="2" t="s">
        <v>591</v>
      </c>
      <c r="D573" s="41" t="s">
        <v>79</v>
      </c>
      <c r="F573" s="104">
        <v>4598.9769256110558</v>
      </c>
      <c r="G573" s="109">
        <f t="shared" si="341"/>
        <v>3.7218315368013808E-3</v>
      </c>
      <c r="H573" s="114">
        <f>'DADOS BASE PROPOSTA'!$I$23*G573</f>
        <v>9053809.340859741</v>
      </c>
      <c r="I573" s="114">
        <f>IF(D573="P",IF(H573&lt;'DADOS BASE PROPOSTA'!$I$32,IF('DADOS BASE PROPOSTA'!$I$32-H573&gt;'DADOS BASE PROPOSTA'!$I$33,'DADOS BASE PROPOSTA'!$I$33,'DADOS BASE PROPOSTA'!$I$32-H573),0),0)</f>
        <v>0</v>
      </c>
      <c r="J573" s="114">
        <f t="shared" si="342"/>
        <v>9053809.340859741</v>
      </c>
      <c r="L573" s="104">
        <v>0</v>
      </c>
      <c r="M573" s="114">
        <f>IF(D573="E",'DADOS BASE PROPOSTA'!$I$42,IF(D573="EA",'DADOS BASE PROPOSTA'!$I$43,IF(D573="EC",'DADOS BASE PROPOSTA'!$I$45,IF(D573="ECA",'DADOS BASE PROPOSTA'!$I$44,0))))</f>
        <v>0</v>
      </c>
      <c r="N573" s="114">
        <f>IF(OR(D573="E",D573="EA",D573="EC",D573="ECA",D573="ECR"),L573*'DADOS BASE PROPOSTA'!$I$47,0)</f>
        <v>0</v>
      </c>
      <c r="O573" s="114">
        <f t="shared" si="343"/>
        <v>0</v>
      </c>
      <c r="R573" s="114"/>
      <c r="T573" s="104">
        <v>76.515130292849591</v>
      </c>
      <c r="U573" s="104"/>
      <c r="V573" s="104">
        <f t="shared" si="345"/>
        <v>76.515130292849591</v>
      </c>
      <c r="W573" s="109">
        <f t="shared" si="346"/>
        <v>4.4812971608414252E-4</v>
      </c>
      <c r="X573" s="114">
        <f>'DADOS BASE PROPOSTA'!$I$78*W573</f>
        <v>36508.367196136904</v>
      </c>
      <c r="Y573" s="114"/>
      <c r="Z573" s="114">
        <f t="shared" si="344"/>
        <v>36508.367196136904</v>
      </c>
      <c r="AB573" s="119">
        <v>1326</v>
      </c>
      <c r="AD573" s="42">
        <v>0.68500000000000005</v>
      </c>
      <c r="AE573" s="42">
        <f t="shared" si="347"/>
        <v>908.31000000000006</v>
      </c>
      <c r="AF573" s="123">
        <f t="shared" si="348"/>
        <v>-7.380218651162998E-2</v>
      </c>
      <c r="AH573" s="42">
        <f t="shared" si="349"/>
        <v>683.31342396241894</v>
      </c>
      <c r="AI573" s="114">
        <f t="shared" si="350"/>
        <v>906073.60017416754</v>
      </c>
      <c r="AK573" s="119">
        <v>205</v>
      </c>
      <c r="AL573" s="114">
        <f>IF($AK$11&gt;0,(AK573/$AK$11)*'DADOS BASE PROPOSTA'!$I$67,0)</f>
        <v>1318194.9143192761</v>
      </c>
      <c r="AN573" s="114">
        <v>47</v>
      </c>
      <c r="AO573" s="114">
        <f>(AN573/$AN$11)*'DADOS BASE PROPOSTA'!$I$69</f>
        <v>27958.533257175081</v>
      </c>
      <c r="AQ573" s="114"/>
      <c r="AR573" s="114"/>
      <c r="AS573" s="114"/>
      <c r="AU573" s="114"/>
      <c r="AV573" s="114"/>
      <c r="AW573" s="114"/>
      <c r="AY573" s="114"/>
      <c r="AZ573" s="114"/>
      <c r="BA573" s="114"/>
      <c r="BB573" s="40"/>
    </row>
    <row r="574" spans="1:54" x14ac:dyDescent="0.25">
      <c r="A574" s="40"/>
      <c r="B574" s="2" t="s">
        <v>586</v>
      </c>
      <c r="C574" s="2" t="s">
        <v>592</v>
      </c>
      <c r="D574" s="41" t="s">
        <v>83</v>
      </c>
      <c r="F574" s="104">
        <v>0</v>
      </c>
      <c r="G574" s="109">
        <f t="shared" si="341"/>
        <v>0</v>
      </c>
      <c r="H574" s="114">
        <f>'DADOS BASE PROPOSTA'!$I$23*G574</f>
        <v>0</v>
      </c>
      <c r="I574" s="114">
        <f>IF(D574="P",IF(H574&lt;'DADOS BASE PROPOSTA'!$I$32,IF('DADOS BASE PROPOSTA'!$I$32-H574&gt;'DADOS BASE PROPOSTA'!$I$33,'DADOS BASE PROPOSTA'!$I$33,'DADOS BASE PROPOSTA'!$I$32-H574),0),0)</f>
        <v>0</v>
      </c>
      <c r="J574" s="114">
        <f t="shared" si="342"/>
        <v>0</v>
      </c>
      <c r="L574" s="104">
        <v>641.36745749431452</v>
      </c>
      <c r="M574" s="114">
        <f>IF(D574="E",'DADOS BASE PROPOSTA'!$I$42,IF(D574="EA",'DADOS BASE PROPOSTA'!$I$43,IF(D574="EC",'DADOS BASE PROPOSTA'!$I$45,IF(D574="ECA",'DADOS BASE PROPOSTA'!$I$44,0))))</f>
        <v>2087467.4094275283</v>
      </c>
      <c r="N574" s="114">
        <f>IF(OR(D574="E",D574="EA",D574="EC",D574="ECA",D574="ECR"),L574*'DADOS BASE PROPOSTA'!$I$47,0)</f>
        <v>445253.90514297213</v>
      </c>
      <c r="O574" s="114">
        <f t="shared" si="343"/>
        <v>2532721.3145705005</v>
      </c>
      <c r="R574" s="114"/>
      <c r="T574" s="104">
        <v>113.2528867068347</v>
      </c>
      <c r="U574" s="104"/>
      <c r="V574" s="104">
        <f t="shared" si="345"/>
        <v>113.2528867068347</v>
      </c>
      <c r="W574" s="109">
        <f t="shared" si="346"/>
        <v>6.6329343976019096E-4</v>
      </c>
      <c r="X574" s="114">
        <f>'DADOS BASE PROPOSTA'!$I$78*W574</f>
        <v>54037.390488531943</v>
      </c>
      <c r="Y574" s="114"/>
      <c r="Z574" s="114">
        <f t="shared" si="344"/>
        <v>54037.390488531943</v>
      </c>
      <c r="AB574" s="119">
        <v>380</v>
      </c>
      <c r="AD574" s="42">
        <v>0.65700000000000003</v>
      </c>
      <c r="AE574" s="42">
        <f t="shared" si="347"/>
        <v>249.66000000000003</v>
      </c>
      <c r="AF574" s="123">
        <f t="shared" si="348"/>
        <v>-0.12280218651163002</v>
      </c>
      <c r="AH574" s="42">
        <f t="shared" si="349"/>
        <v>714.49454670061141</v>
      </c>
      <c r="AI574" s="114">
        <f t="shared" si="350"/>
        <v>271507.92774623231</v>
      </c>
      <c r="AK574" s="119">
        <v>0</v>
      </c>
      <c r="AL574" s="114">
        <f>IF($AK$11&gt;0,(AK574/$AK$11)*'DADOS BASE PROPOSTA'!$I$67,0)</f>
        <v>0</v>
      </c>
      <c r="AN574" s="114">
        <v>52.125</v>
      </c>
      <c r="AO574" s="114">
        <f>(AN574/$AN$11)*'DADOS BASE PROPOSTA'!$I$69</f>
        <v>31007.203107026617</v>
      </c>
      <c r="AQ574" s="114"/>
      <c r="AR574" s="114"/>
      <c r="AS574" s="114"/>
      <c r="AU574" s="114"/>
      <c r="AV574" s="114"/>
      <c r="AW574" s="114"/>
      <c r="AY574" s="114"/>
      <c r="AZ574" s="114"/>
      <c r="BA574" s="114"/>
      <c r="BB574" s="40"/>
    </row>
    <row r="575" spans="1:54" x14ac:dyDescent="0.25">
      <c r="A575" s="40"/>
      <c r="B575" s="2" t="s">
        <v>586</v>
      </c>
      <c r="C575" s="2" t="s">
        <v>593</v>
      </c>
      <c r="D575" s="41" t="s">
        <v>79</v>
      </c>
      <c r="F575" s="104">
        <v>3920.230657041785</v>
      </c>
      <c r="G575" s="109">
        <f t="shared" si="341"/>
        <v>3.1725399641954312E-3</v>
      </c>
      <c r="H575" s="114">
        <f>'DADOS BASE PROPOSTA'!$I$23*G575</f>
        <v>7717590.5674572941</v>
      </c>
      <c r="I575" s="114">
        <f>IF(D575="P",IF(H575&lt;'DADOS BASE PROPOSTA'!$I$32,IF('DADOS BASE PROPOSTA'!$I$32-H575&gt;'DADOS BASE PROPOSTA'!$I$33,'DADOS BASE PROPOSTA'!$I$33,'DADOS BASE PROPOSTA'!$I$32-H575),0),0)</f>
        <v>0</v>
      </c>
      <c r="J575" s="114">
        <f t="shared" si="342"/>
        <v>7717590.5674572941</v>
      </c>
      <c r="L575" s="104">
        <v>0</v>
      </c>
      <c r="M575" s="114">
        <f>IF(D575="E",'DADOS BASE PROPOSTA'!$I$42,IF(D575="EA",'DADOS BASE PROPOSTA'!$I$43,IF(D575="EC",'DADOS BASE PROPOSTA'!$I$45,IF(D575="ECA",'DADOS BASE PROPOSTA'!$I$44,0))))</f>
        <v>0</v>
      </c>
      <c r="N575" s="114">
        <f>IF(OR(D575="E",D575="EA",D575="EC",D575="ECA",D575="ECR"),L575*'DADOS BASE PROPOSTA'!$I$47,0)</f>
        <v>0</v>
      </c>
      <c r="O575" s="114">
        <f t="shared" si="343"/>
        <v>0</v>
      </c>
      <c r="R575" s="114"/>
      <c r="T575" s="104">
        <v>63.2165023873007</v>
      </c>
      <c r="U575" s="104"/>
      <c r="V575" s="104">
        <f t="shared" si="345"/>
        <v>63.2165023873007</v>
      </c>
      <c r="W575" s="109">
        <f t="shared" si="346"/>
        <v>3.7024302459171232E-4</v>
      </c>
      <c r="X575" s="114">
        <f>'DADOS BASE PROPOSTA'!$I$78*W575</f>
        <v>30163.070665602951</v>
      </c>
      <c r="Y575" s="114"/>
      <c r="Z575" s="114">
        <f t="shared" si="344"/>
        <v>30163.070665602951</v>
      </c>
      <c r="AB575" s="119">
        <v>1102.5</v>
      </c>
      <c r="AD575" s="42">
        <v>0.71399999999999997</v>
      </c>
      <c r="AE575" s="42">
        <f t="shared" si="347"/>
        <v>787.18499999999995</v>
      </c>
      <c r="AF575" s="123">
        <f t="shared" si="348"/>
        <v>-2.3052186511630129E-2</v>
      </c>
      <c r="AH575" s="42">
        <f t="shared" si="349"/>
        <v>651.01868969786256</v>
      </c>
      <c r="AI575" s="114">
        <f t="shared" si="350"/>
        <v>717748.10539189342</v>
      </c>
      <c r="AK575" s="119">
        <v>0</v>
      </c>
      <c r="AL575" s="114">
        <f>IF($AK$11&gt;0,(AK575/$AK$11)*'DADOS BASE PROPOSTA'!$I$67,0)</f>
        <v>0</v>
      </c>
      <c r="AN575" s="114">
        <v>43</v>
      </c>
      <c r="AO575" s="114">
        <f>(AN575/$AN$11)*'DADOS BASE PROPOSTA'!$I$69</f>
        <v>25579.083618266563</v>
      </c>
      <c r="AQ575" s="114"/>
      <c r="AR575" s="114"/>
      <c r="AS575" s="114"/>
      <c r="AU575" s="114"/>
      <c r="AV575" s="114"/>
      <c r="AW575" s="114"/>
      <c r="AY575" s="114"/>
      <c r="AZ575" s="114"/>
      <c r="BA575" s="114"/>
      <c r="BB575" s="40"/>
    </row>
    <row r="576" spans="1:54" x14ac:dyDescent="0.25">
      <c r="A576" s="40"/>
      <c r="B576" s="2" t="s">
        <v>586</v>
      </c>
      <c r="C576" s="2" t="s">
        <v>594</v>
      </c>
      <c r="D576" s="41" t="s">
        <v>79</v>
      </c>
      <c r="F576" s="104">
        <v>3219.3024480975191</v>
      </c>
      <c r="G576" s="109">
        <f t="shared" si="341"/>
        <v>2.605297128391062E-3</v>
      </c>
      <c r="H576" s="114">
        <f>'DADOS BASE PROPOSTA'!$I$23*G576</f>
        <v>6337703.1559612062</v>
      </c>
      <c r="I576" s="114">
        <f>IF(D576="P",IF(H576&lt;'DADOS BASE PROPOSTA'!$I$32,IF('DADOS BASE PROPOSTA'!$I$32-H576&gt;'DADOS BASE PROPOSTA'!$I$33,'DADOS BASE PROPOSTA'!$I$33,'DADOS BASE PROPOSTA'!$I$32-H576),0),0)</f>
        <v>0</v>
      </c>
      <c r="J576" s="114">
        <f t="shared" si="342"/>
        <v>6337703.1559612062</v>
      </c>
      <c r="L576" s="104">
        <v>0</v>
      </c>
      <c r="M576" s="114">
        <f>IF(D576="E",'DADOS BASE PROPOSTA'!$I$42,IF(D576="EA",'DADOS BASE PROPOSTA'!$I$43,IF(D576="EC",'DADOS BASE PROPOSTA'!$I$45,IF(D576="ECA",'DADOS BASE PROPOSTA'!$I$44,0))))</f>
        <v>0</v>
      </c>
      <c r="N576" s="114">
        <f>IF(OR(D576="E",D576="EA",D576="EC",D576="ECA",D576="ECR"),L576*'DADOS BASE PROPOSTA'!$I$47,0)</f>
        <v>0</v>
      </c>
      <c r="O576" s="114">
        <f t="shared" si="343"/>
        <v>0</v>
      </c>
      <c r="R576" s="114"/>
      <c r="T576" s="104">
        <v>17.099828024446388</v>
      </c>
      <c r="U576" s="104"/>
      <c r="V576" s="104">
        <f t="shared" si="345"/>
        <v>17.099828024446388</v>
      </c>
      <c r="W576" s="109">
        <f t="shared" si="346"/>
        <v>1.001493567135562E-4</v>
      </c>
      <c r="X576" s="114">
        <f>'DADOS BASE PROPOSTA'!$I$78*W576</f>
        <v>8158.9980715960583</v>
      </c>
      <c r="Y576" s="114"/>
      <c r="Z576" s="114">
        <f t="shared" si="344"/>
        <v>8158.9980715960583</v>
      </c>
      <c r="AB576" s="119">
        <v>1404.5</v>
      </c>
      <c r="AD576" s="42">
        <v>0.73599999999999999</v>
      </c>
      <c r="AE576" s="42">
        <f t="shared" si="347"/>
        <v>1033.712</v>
      </c>
      <c r="AF576" s="123">
        <f t="shared" si="348"/>
        <v>1.5447813488369905E-2</v>
      </c>
      <c r="AH576" s="42">
        <f t="shared" si="349"/>
        <v>626.51923611785423</v>
      </c>
      <c r="AI576" s="114">
        <f t="shared" si="350"/>
        <v>879946.26712752623</v>
      </c>
      <c r="AK576" s="119">
        <v>0</v>
      </c>
      <c r="AL576" s="114">
        <f>IF($AK$11&gt;0,(AK576/$AK$11)*'DADOS BASE PROPOSTA'!$I$67,0)</f>
        <v>0</v>
      </c>
      <c r="AN576" s="114">
        <v>27</v>
      </c>
      <c r="AO576" s="114">
        <f>(AN576/$AN$11)*'DADOS BASE PROPOSTA'!$I$69</f>
        <v>16061.285062632493</v>
      </c>
      <c r="AQ576" s="114"/>
      <c r="AR576" s="114"/>
      <c r="AS576" s="114"/>
      <c r="AU576" s="114"/>
      <c r="AV576" s="114"/>
      <c r="AW576" s="114"/>
      <c r="AY576" s="114"/>
      <c r="AZ576" s="114"/>
      <c r="BA576" s="114"/>
      <c r="BB576" s="40"/>
    </row>
    <row r="577" spans="1:54" x14ac:dyDescent="0.25">
      <c r="A577" s="40"/>
      <c r="B577" s="2" t="s">
        <v>586</v>
      </c>
      <c r="C577" s="2" t="s">
        <v>595</v>
      </c>
      <c r="D577" s="41" t="s">
        <v>83</v>
      </c>
      <c r="F577" s="104">
        <v>0</v>
      </c>
      <c r="G577" s="109">
        <f t="shared" si="341"/>
        <v>0</v>
      </c>
      <c r="H577" s="114">
        <f>'DADOS BASE PROPOSTA'!$I$23*G577</f>
        <v>0</v>
      </c>
      <c r="I577" s="114">
        <f>IF(D577="P",IF(H577&lt;'DADOS BASE PROPOSTA'!$I$32,IF('DADOS BASE PROPOSTA'!$I$32-H577&gt;'DADOS BASE PROPOSTA'!$I$33,'DADOS BASE PROPOSTA'!$I$33,'DADOS BASE PROPOSTA'!$I$32-H577),0),0)</f>
        <v>0</v>
      </c>
      <c r="J577" s="114">
        <f t="shared" si="342"/>
        <v>0</v>
      </c>
      <c r="L577" s="104">
        <v>575.66421125996067</v>
      </c>
      <c r="M577" s="114">
        <f>IF(D577="E",'DADOS BASE PROPOSTA'!$I$42,IF(D577="EA",'DADOS BASE PROPOSTA'!$I$43,IF(D577="EC",'DADOS BASE PROPOSTA'!$I$45,IF(D577="ECA",'DADOS BASE PROPOSTA'!$I$44,0))))</f>
        <v>2087467.4094275283</v>
      </c>
      <c r="N577" s="114">
        <f>IF(OR(D577="E",D577="EA",D577="EC",D577="ECA",D577="ECR"),L577*'DADOS BASE PROPOSTA'!$I$47,0)</f>
        <v>399641.00940811849</v>
      </c>
      <c r="O577" s="114">
        <f t="shared" si="343"/>
        <v>2487108.4188356469</v>
      </c>
      <c r="R577" s="114"/>
      <c r="T577" s="104">
        <v>1795.2090000000001</v>
      </c>
      <c r="U577" s="104">
        <v>1518.6756</v>
      </c>
      <c r="V577" s="104">
        <f t="shared" si="345"/>
        <v>6654.9709199999998</v>
      </c>
      <c r="W577" s="109">
        <f t="shared" si="346"/>
        <v>3.8976477168810655E-2</v>
      </c>
      <c r="X577" s="114">
        <f>'DADOS BASE PROPOSTA'!$I$78*W577</f>
        <v>3175347.4260198446</v>
      </c>
      <c r="Y577" s="114"/>
      <c r="Z577" s="114">
        <f t="shared" si="344"/>
        <v>3175347.4260198446</v>
      </c>
      <c r="AB577" s="119">
        <v>590</v>
      </c>
      <c r="AD577" s="42">
        <v>0.73599999999999999</v>
      </c>
      <c r="AE577" s="42">
        <f t="shared" si="347"/>
        <v>434.24</v>
      </c>
      <c r="AF577" s="123">
        <f t="shared" si="348"/>
        <v>1.5447813488369905E-2</v>
      </c>
      <c r="AH577" s="42">
        <f t="shared" si="349"/>
        <v>626.51923611785423</v>
      </c>
      <c r="AI577" s="114">
        <f t="shared" si="350"/>
        <v>369646.34930953401</v>
      </c>
      <c r="AK577" s="119">
        <v>0</v>
      </c>
      <c r="AL577" s="114">
        <f>IF($AK$11&gt;0,(AK577/$AK$11)*'DADOS BASE PROPOSTA'!$I$67,0)</f>
        <v>0</v>
      </c>
      <c r="AN577" s="114">
        <v>1358</v>
      </c>
      <c r="AO577" s="114">
        <f>(AN577/$AN$11)*'DADOS BASE PROPOSTA'!$I$69</f>
        <v>807823.15240944165</v>
      </c>
      <c r="AQ577" s="114"/>
      <c r="AR577" s="114"/>
      <c r="AS577" s="114"/>
      <c r="AU577" s="114"/>
      <c r="AV577" s="114"/>
      <c r="AW577" s="114"/>
      <c r="AY577" s="114"/>
      <c r="AZ577" s="114"/>
      <c r="BA577" s="114"/>
      <c r="BB577" s="40"/>
    </row>
    <row r="578" spans="1:54" x14ac:dyDescent="0.25">
      <c r="A578" s="40"/>
      <c r="B578" s="2" t="s">
        <v>586</v>
      </c>
      <c r="C578" s="2" t="s">
        <v>596</v>
      </c>
      <c r="D578" s="41" t="s">
        <v>79</v>
      </c>
      <c r="F578" s="104">
        <v>2763.0198779587672</v>
      </c>
      <c r="G578" s="109">
        <f t="shared" si="341"/>
        <v>2.2360395985743498E-3</v>
      </c>
      <c r="H578" s="114">
        <f>'DADOS BASE PROPOSTA'!$I$23*G578</f>
        <v>5439439.1588995475</v>
      </c>
      <c r="I578" s="114">
        <f>IF(D578="P",IF(H578&lt;'DADOS BASE PROPOSTA'!$I$32,IF('DADOS BASE PROPOSTA'!$I$32-H578&gt;'DADOS BASE PROPOSTA'!$I$33,'DADOS BASE PROPOSTA'!$I$33,'DADOS BASE PROPOSTA'!$I$32-H578),0),0)</f>
        <v>0</v>
      </c>
      <c r="J578" s="114">
        <f t="shared" si="342"/>
        <v>5439439.1588995475</v>
      </c>
      <c r="L578" s="104">
        <v>0</v>
      </c>
      <c r="M578" s="114">
        <f>IF(D578="E",'DADOS BASE PROPOSTA'!$I$42,IF(D578="EA",'DADOS BASE PROPOSTA'!$I$43,IF(D578="EC",'DADOS BASE PROPOSTA'!$I$45,IF(D578="ECA",'DADOS BASE PROPOSTA'!$I$44,0))))</f>
        <v>0</v>
      </c>
      <c r="N578" s="114">
        <f>IF(OR(D578="E",D578="EA",D578="EC",D578="ECA",D578="ECR"),L578*'DADOS BASE PROPOSTA'!$I$47,0)</f>
        <v>0</v>
      </c>
      <c r="O578" s="114">
        <f t="shared" si="343"/>
        <v>0</v>
      </c>
      <c r="R578" s="114"/>
      <c r="T578" s="104">
        <v>101.4080891761395</v>
      </c>
      <c r="U578" s="104"/>
      <c r="V578" s="104">
        <f t="shared" si="345"/>
        <v>101.4080891761395</v>
      </c>
      <c r="W578" s="109">
        <f t="shared" si="346"/>
        <v>5.9392146412362025E-4</v>
      </c>
      <c r="X578" s="114">
        <f>'DADOS BASE PROPOSTA'!$I$78*W578</f>
        <v>48385.7734036568</v>
      </c>
      <c r="Y578" s="114"/>
      <c r="Z578" s="114">
        <f t="shared" si="344"/>
        <v>48385.7734036568</v>
      </c>
      <c r="AB578" s="119">
        <v>890.5</v>
      </c>
      <c r="AD578" s="42">
        <v>0.73099999999999998</v>
      </c>
      <c r="AE578" s="42">
        <f t="shared" si="347"/>
        <v>650.95550000000003</v>
      </c>
      <c r="AF578" s="123">
        <f t="shared" si="348"/>
        <v>6.697813488369897E-3</v>
      </c>
      <c r="AH578" s="42">
        <f t="shared" si="349"/>
        <v>632.08729374967436</v>
      </c>
      <c r="AI578" s="114">
        <f t="shared" si="350"/>
        <v>562873.73508408503</v>
      </c>
      <c r="AK578" s="119">
        <v>0</v>
      </c>
      <c r="AL578" s="114">
        <f>IF($AK$11&gt;0,(AK578/$AK$11)*'DADOS BASE PROPOSTA'!$I$67,0)</f>
        <v>0</v>
      </c>
      <c r="AN578" s="114">
        <v>74.375</v>
      </c>
      <c r="AO578" s="114">
        <f>(AN578/$AN$11)*'DADOS BASE PROPOSTA'!$I$69</f>
        <v>44242.891723455243</v>
      </c>
      <c r="AQ578" s="114"/>
      <c r="AR578" s="114"/>
      <c r="AS578" s="114"/>
      <c r="AU578" s="114"/>
      <c r="AV578" s="114"/>
      <c r="AW578" s="114"/>
      <c r="AY578" s="114"/>
      <c r="AZ578" s="114"/>
      <c r="BA578" s="114"/>
      <c r="BB578" s="40"/>
    </row>
    <row r="579" spans="1:54" x14ac:dyDescent="0.25">
      <c r="A579" s="40"/>
      <c r="F579" s="104"/>
      <c r="G579" s="109"/>
      <c r="H579" s="114"/>
      <c r="I579" s="114"/>
      <c r="J579" s="114"/>
      <c r="L579" s="104"/>
      <c r="M579" s="114"/>
      <c r="N579" s="114"/>
      <c r="O579" s="114"/>
      <c r="R579" s="114"/>
      <c r="T579" s="104"/>
      <c r="U579" s="104"/>
      <c r="V579" s="104"/>
      <c r="W579" s="109"/>
      <c r="X579" s="114"/>
      <c r="Y579" s="114"/>
      <c r="Z579" s="114"/>
      <c r="AB579" s="119"/>
      <c r="AF579" s="123"/>
      <c r="AI579" s="114"/>
      <c r="AK579" s="119"/>
      <c r="AL579" s="114"/>
      <c r="AN579" s="114"/>
      <c r="AO579" s="114"/>
      <c r="AQ579" s="114"/>
      <c r="AR579" s="114"/>
      <c r="AS579" s="114"/>
      <c r="AU579" s="114"/>
      <c r="AV579" s="114"/>
      <c r="AW579" s="114"/>
      <c r="AY579" s="114"/>
      <c r="AZ579" s="114"/>
      <c r="BA579" s="114"/>
      <c r="BB579" s="40"/>
    </row>
    <row r="580" spans="1:54" x14ac:dyDescent="0.25">
      <c r="A580" s="40"/>
      <c r="B580" s="98" t="s">
        <v>597</v>
      </c>
      <c r="C580" s="98" t="s">
        <v>598</v>
      </c>
      <c r="D580" s="98" t="s">
        <v>74</v>
      </c>
      <c r="E580" s="98"/>
      <c r="F580" s="105">
        <f>SUM(F581:F586)</f>
        <v>7648.3072396876669</v>
      </c>
      <c r="G580" s="110">
        <f>SUM(G581:G586)</f>
        <v>6.1895746702477087E-3</v>
      </c>
      <c r="H580" s="115">
        <f>SUM(H581:H586)</f>
        <v>15056895.620159861</v>
      </c>
      <c r="I580" s="115">
        <f>SUM(I581:I586)</f>
        <v>566813.02926887153</v>
      </c>
      <c r="J580" s="115">
        <f>SUM(J581:J586)</f>
        <v>15623708.649428733</v>
      </c>
      <c r="K580" s="99"/>
      <c r="L580" s="105">
        <f>SUM(L581:L586)</f>
        <v>628.06111878877914</v>
      </c>
      <c r="M580" s="115">
        <f>SUM(M581:M586)</f>
        <v>3122016.2528645736</v>
      </c>
      <c r="N580" s="115">
        <f>SUM(N581:N586)</f>
        <v>436016.30008121661</v>
      </c>
      <c r="O580" s="115">
        <f>SUM(O581:O586)</f>
        <v>3558032.5529457903</v>
      </c>
      <c r="P580" s="99"/>
      <c r="Q580" s="100"/>
      <c r="R580" s="115">
        <f>SUM(R581:R586)</f>
        <v>5168106.6602583956</v>
      </c>
      <c r="S580" s="99"/>
      <c r="T580" s="105">
        <f t="shared" ref="T580:Z580" si="351">SUM(T581:T586)</f>
        <v>405.66723428361081</v>
      </c>
      <c r="U580" s="105">
        <f t="shared" si="351"/>
        <v>0</v>
      </c>
      <c r="V580" s="105">
        <f t="shared" si="351"/>
        <v>405.66723428361081</v>
      </c>
      <c r="W580" s="110">
        <f t="shared" si="351"/>
        <v>2.3758901256310406E-3</v>
      </c>
      <c r="X580" s="115">
        <f t="shared" si="351"/>
        <v>193559.73507440256</v>
      </c>
      <c r="Y580" s="115">
        <f t="shared" si="351"/>
        <v>220781.30714634148</v>
      </c>
      <c r="Z580" s="115">
        <f t="shared" si="351"/>
        <v>414341.04222074407</v>
      </c>
      <c r="AA580" s="99"/>
      <c r="AB580" s="120">
        <f>SUM(AB581:AB586)</f>
        <v>3906</v>
      </c>
      <c r="AC580" s="99"/>
      <c r="AD580" s="99"/>
      <c r="AE580" s="99"/>
      <c r="AF580" s="124"/>
      <c r="AG580" s="99"/>
      <c r="AH580" s="99"/>
      <c r="AI580" s="115">
        <f>SUM(AI581:AI586)</f>
        <v>2603691.1001915373</v>
      </c>
      <c r="AJ580" s="99"/>
      <c r="AK580" s="120">
        <f>SUM(AK581:AK586)</f>
        <v>15</v>
      </c>
      <c r="AL580" s="115">
        <f>SUM(AL581:AL586)</f>
        <v>96453.286413605572</v>
      </c>
      <c r="AM580" s="99"/>
      <c r="AN580" s="115">
        <f>SUM(AN581:AN586)</f>
        <v>160.25</v>
      </c>
      <c r="AO580" s="115">
        <f>SUM(AO581:AO586)</f>
        <v>95326.701158772485</v>
      </c>
      <c r="AP580" s="99"/>
      <c r="AQ580" s="115"/>
      <c r="AR580" s="115"/>
      <c r="AS580" s="115">
        <f>SUM(AS581:AS586)</f>
        <v>493505.02769251232</v>
      </c>
      <c r="AT580" s="98"/>
      <c r="AU580" s="115"/>
      <c r="AV580" s="115"/>
      <c r="AW580" s="115">
        <f>SUM(AW581:AW586)</f>
        <v>493505.02769251232</v>
      </c>
      <c r="AX580" s="98"/>
      <c r="AY580" s="115"/>
      <c r="AZ580" s="115"/>
      <c r="BA580" s="115">
        <f>SUM(BA581:BA586)</f>
        <v>493505.02769251232</v>
      </c>
      <c r="BB580" s="40"/>
    </row>
    <row r="581" spans="1:54" x14ac:dyDescent="0.25">
      <c r="A581" s="40"/>
      <c r="B581" s="2" t="s">
        <v>597</v>
      </c>
      <c r="C581" s="2" t="s">
        <v>34</v>
      </c>
      <c r="D581" s="41" t="s">
        <v>75</v>
      </c>
      <c r="F581" s="104">
        <v>0</v>
      </c>
      <c r="G581" s="109">
        <f t="shared" ref="G581:G586" si="352">F581/$F$11</f>
        <v>0</v>
      </c>
      <c r="H581" s="114">
        <f>'DADOS BASE PROPOSTA'!$I$23*G581</f>
        <v>0</v>
      </c>
      <c r="I581" s="114">
        <f>IF(D581="P",IF(H581&lt;'DADOS BASE PROPOSTA'!$I$32,IF('DADOS BASE PROPOSTA'!$I$32-H581&gt;'DADOS BASE PROPOSTA'!$I$33,'DADOS BASE PROPOSTA'!$I$33,'DADOS BASE PROPOSTA'!$I$32-H581),0),0)</f>
        <v>0</v>
      </c>
      <c r="J581" s="114">
        <f t="shared" ref="J581:J586" si="353">H581+I581</f>
        <v>0</v>
      </c>
      <c r="L581" s="104"/>
      <c r="M581" s="114">
        <f>IF(D581="E",'DADOS BASE PROPOSTA'!$I$42,IF(D581="EA",'DADOS BASE PROPOSTA'!$I$43,IF(D581="EC",'DADOS BASE PROPOSTA'!$I$45,IF(D581="ECA",'DADOS BASE PROPOSTA'!$I$44,0))))</f>
        <v>0</v>
      </c>
      <c r="N581" s="114">
        <f>IF(OR(D581="E",D581="EA",D581="EC",D581="ECA"),L581*'DADOS BASE PROPOSTA'!$I$47,0)</f>
        <v>0</v>
      </c>
      <c r="O581" s="114">
        <f t="shared" ref="O581:O586" si="354">M581+N581</f>
        <v>0</v>
      </c>
      <c r="Q581" s="68">
        <v>5</v>
      </c>
      <c r="R581" s="114">
        <f>IF(D581="R",('DADOS BASE PROPOSTA'!$I$53+('DADOS BASE PROPOSTA'!$I$54*Q581)),0)</f>
        <v>5168106.6602583956</v>
      </c>
      <c r="T581" s="104"/>
      <c r="U581" s="104"/>
      <c r="V581" s="104"/>
      <c r="W581" s="109"/>
      <c r="X581" s="114"/>
      <c r="Y581" s="114">
        <f>'DADOS BASE PROPOSTA'!$I$77/41</f>
        <v>220781.30714634148</v>
      </c>
      <c r="Z581" s="114">
        <f t="shared" ref="Z581:Z586" si="355">X581+Y581</f>
        <v>220781.30714634148</v>
      </c>
      <c r="AB581" s="119"/>
      <c r="AF581" s="123"/>
      <c r="AI581" s="114"/>
      <c r="AK581" s="119"/>
      <c r="AL581" s="114"/>
      <c r="AN581" s="114"/>
      <c r="AO581" s="114"/>
      <c r="AQ581" s="114">
        <f>'DADOS BASE PROPOSTA'!$I$85/41</f>
        <v>368759.61378749995</v>
      </c>
      <c r="AR581" s="114">
        <f>'DADOS BASE PROPOSTA'!$I$86*(Q581/$Q$11)</f>
        <v>124745.41390501235</v>
      </c>
      <c r="AS581" s="114">
        <f>AQ581+AR581</f>
        <v>493505.02769251232</v>
      </c>
      <c r="AU581" s="114">
        <f>'DADOS BASE PROPOSTA'!$I$89/41</f>
        <v>368759.61378749995</v>
      </c>
      <c r="AV581" s="114">
        <f>'DADOS BASE PROPOSTA'!$I$90*(Q581/$Q$11)</f>
        <v>124745.41390501235</v>
      </c>
      <c r="AW581" s="114">
        <f>AU581+AV581</f>
        <v>493505.02769251232</v>
      </c>
      <c r="AY581" s="114">
        <f>'DADOS BASE PROPOSTA'!$I$93/41</f>
        <v>368759.61378749995</v>
      </c>
      <c r="AZ581" s="114">
        <f>'DADOS BASE PROPOSTA'!$I$94*(Q581/$Q$11)</f>
        <v>124745.41390501235</v>
      </c>
      <c r="BA581" s="114">
        <f>AY581+AZ581</f>
        <v>493505.02769251232</v>
      </c>
      <c r="BB581" s="40"/>
    </row>
    <row r="582" spans="1:54" x14ac:dyDescent="0.25">
      <c r="A582" s="40"/>
      <c r="B582" s="2" t="s">
        <v>597</v>
      </c>
      <c r="C582" s="2" t="s">
        <v>599</v>
      </c>
      <c r="D582" s="41" t="s">
        <v>79</v>
      </c>
      <c r="F582" s="104">
        <v>1379.4790735848801</v>
      </c>
      <c r="G582" s="109">
        <f t="shared" si="352"/>
        <v>1.1163762731302661E-3</v>
      </c>
      <c r="H582" s="114">
        <f>'DADOS BASE PROPOSTA'!$I$23*G582</f>
        <v>2715721.501534577</v>
      </c>
      <c r="I582" s="114">
        <f>IF(D582="P",IF(H582&lt;'DADOS BASE PROPOSTA'!$I$32,IF('DADOS BASE PROPOSTA'!$I$32-H582&gt;'DADOS BASE PROPOSTA'!$I$33,'DADOS BASE PROPOSTA'!$I$33,'DADOS BASE PROPOSTA'!$I$32-H582),0),0)</f>
        <v>566813.02926887153</v>
      </c>
      <c r="J582" s="114">
        <f t="shared" si="353"/>
        <v>3282534.5308034485</v>
      </c>
      <c r="L582" s="104">
        <v>0</v>
      </c>
      <c r="M582" s="114">
        <f>IF(D582="E",'DADOS BASE PROPOSTA'!$I$42,IF(D582="EA",'DADOS BASE PROPOSTA'!$I$43,IF(D582="EC",'DADOS BASE PROPOSTA'!$I$45,IF(D582="ECA",'DADOS BASE PROPOSTA'!$I$44,0))))</f>
        <v>0</v>
      </c>
      <c r="N582" s="114">
        <f>IF(OR(D582="E",D582="EA",D582="EC",D582="ECA",D582="ECR"),L582*'DADOS BASE PROPOSTA'!$I$47,0)</f>
        <v>0</v>
      </c>
      <c r="O582" s="114">
        <f t="shared" si="354"/>
        <v>0</v>
      </c>
      <c r="R582" s="114"/>
      <c r="T582" s="104">
        <v>174.15879213993679</v>
      </c>
      <c r="U582" s="104"/>
      <c r="V582" s="104">
        <f t="shared" ref="V582:V586" si="356">T582+U582*3.2</f>
        <v>174.15879213993679</v>
      </c>
      <c r="W582" s="109">
        <f>V582/$V$11</f>
        <v>1.0200038838922361E-3</v>
      </c>
      <c r="X582" s="114">
        <f>'DADOS BASE PROPOSTA'!$I$78*W582</f>
        <v>83097.984797846948</v>
      </c>
      <c r="Y582" s="114"/>
      <c r="Z582" s="114">
        <f t="shared" si="355"/>
        <v>83097.984797846948</v>
      </c>
      <c r="AB582" s="119">
        <v>402</v>
      </c>
      <c r="AD582" s="42">
        <v>0.48399999999999999</v>
      </c>
      <c r="AE582" s="42">
        <f>AB582*AD582</f>
        <v>194.56799999999998</v>
      </c>
      <c r="AF582" s="123">
        <f>(AD582-$AE$12)*$AF$12</f>
        <v>-0.42555218651163007</v>
      </c>
      <c r="AH582" s="42">
        <f>$AH$11-(AF582*$AH$11)</f>
        <v>907.14934076158602</v>
      </c>
      <c r="AI582" s="114">
        <f>AB582*AH582</f>
        <v>364674.03498615755</v>
      </c>
      <c r="AK582" s="119">
        <v>15</v>
      </c>
      <c r="AL582" s="114">
        <f>IF($AK$11&gt;0,(AK582/$AK$11)*'DADOS BASE PROPOSTA'!$I$67,0)</f>
        <v>96453.286413605572</v>
      </c>
      <c r="AN582" s="114">
        <v>64.125</v>
      </c>
      <c r="AO582" s="114">
        <f>(AN582/$AN$11)*'DADOS BASE PROPOSTA'!$I$69</f>
        <v>38145.55202375217</v>
      </c>
      <c r="AQ582" s="114"/>
      <c r="AR582" s="114"/>
      <c r="AS582" s="114"/>
      <c r="AU582" s="114"/>
      <c r="AV582" s="114"/>
      <c r="AW582" s="114"/>
      <c r="AY582" s="114"/>
      <c r="AZ582" s="114"/>
      <c r="BA582" s="114"/>
      <c r="BB582" s="40"/>
    </row>
    <row r="583" spans="1:54" x14ac:dyDescent="0.25">
      <c r="A583" s="40"/>
      <c r="B583" s="2" t="s">
        <v>597</v>
      </c>
      <c r="C583" s="2" t="s">
        <v>600</v>
      </c>
      <c r="D583" s="41" t="s">
        <v>77</v>
      </c>
      <c r="F583" s="104">
        <v>0</v>
      </c>
      <c r="G583" s="109">
        <f t="shared" si="352"/>
        <v>0</v>
      </c>
      <c r="H583" s="114">
        <f>'DADOS BASE PROPOSTA'!$I$23*G583</f>
        <v>0</v>
      </c>
      <c r="I583" s="114">
        <f>IF(D583="P",IF(H583&lt;'DADOS BASE PROPOSTA'!$I$32,IF('DADOS BASE PROPOSTA'!$I$32-H583&gt;'DADOS BASE PROPOSTA'!$I$33,'DADOS BASE PROPOSTA'!$I$33,'DADOS BASE PROPOSTA'!$I$32-H583),0),0)</f>
        <v>0</v>
      </c>
      <c r="J583" s="114">
        <f t="shared" si="353"/>
        <v>0</v>
      </c>
      <c r="L583" s="104">
        <v>98.025762132519858</v>
      </c>
      <c r="M583" s="114">
        <f>IF(D583="E",'DADOS BASE PROPOSTA'!$I$42,IF(D583="EA",'DADOS BASE PROPOSTA'!$I$43,IF(D583="EC",'DADOS BASE PROPOSTA'!$I$45,IF(D583="ECA",'DADOS BASE PROPOSTA'!$I$44,0))))</f>
        <v>1034548.8434370452</v>
      </c>
      <c r="N583" s="114">
        <f>IF(OR(D583="E",D583="EA",D583="EC",D583="ECA",D583="ECR"),L583*'DADOS BASE PROPOSTA'!$I$47,0)</f>
        <v>68052.023663061278</v>
      </c>
      <c r="O583" s="114">
        <f t="shared" si="354"/>
        <v>1102600.8671001066</v>
      </c>
      <c r="R583" s="114"/>
      <c r="T583" s="104">
        <v>84.92335128779024</v>
      </c>
      <c r="U583" s="104"/>
      <c r="V583" s="104">
        <f t="shared" si="356"/>
        <v>84.92335128779024</v>
      </c>
      <c r="W583" s="109">
        <f>V583/$V$11</f>
        <v>4.9737453436797942E-4</v>
      </c>
      <c r="X583" s="114">
        <f>'DADOS BASE PROPOSTA'!$I$78*W583</f>
        <v>40520.258940615153</v>
      </c>
      <c r="Y583" s="114"/>
      <c r="Z583" s="114">
        <f t="shared" si="355"/>
        <v>40520.258940615153</v>
      </c>
      <c r="AB583" s="119">
        <v>126</v>
      </c>
      <c r="AD583" s="42">
        <v>0.626</v>
      </c>
      <c r="AE583" s="42">
        <f>AB583*AD583</f>
        <v>78.876000000000005</v>
      </c>
      <c r="AF583" s="123">
        <f>(AD583-$AE$12)*$AF$12</f>
        <v>-0.17705218651163007</v>
      </c>
      <c r="AH583" s="42">
        <f>$AH$11-(AF583*$AH$11)</f>
        <v>749.01650401789584</v>
      </c>
      <c r="AI583" s="114">
        <f>AB583*AH583</f>
        <v>94376.079506254871</v>
      </c>
      <c r="AK583" s="119">
        <v>0</v>
      </c>
      <c r="AL583" s="114">
        <f>IF($AK$11&gt;0,(AK583/$AK$11)*'DADOS BASE PROPOSTA'!$I$67,0)</f>
        <v>0</v>
      </c>
      <c r="AN583" s="114">
        <v>19.875</v>
      </c>
      <c r="AO583" s="114">
        <f>(AN583/$AN$11)*'DADOS BASE PROPOSTA'!$I$69</f>
        <v>11822.890393326696</v>
      </c>
      <c r="AQ583" s="114"/>
      <c r="AR583" s="114"/>
      <c r="AS583" s="114"/>
      <c r="AU583" s="114"/>
      <c r="AV583" s="114"/>
      <c r="AW583" s="114"/>
      <c r="AY583" s="114"/>
      <c r="AZ583" s="114"/>
      <c r="BA583" s="114"/>
      <c r="BB583" s="40"/>
    </row>
    <row r="584" spans="1:54" x14ac:dyDescent="0.25">
      <c r="A584" s="40"/>
      <c r="B584" s="2" t="s">
        <v>597</v>
      </c>
      <c r="C584" s="2" t="s">
        <v>601</v>
      </c>
      <c r="D584" s="41" t="s">
        <v>79</v>
      </c>
      <c r="F584" s="104">
        <v>4060.6413937516859</v>
      </c>
      <c r="G584" s="109">
        <f t="shared" si="352"/>
        <v>3.2861706947786228E-3</v>
      </c>
      <c r="H584" s="114">
        <f>'DADOS BASE PROPOSTA'!$I$23*G584</f>
        <v>7994011.1845083768</v>
      </c>
      <c r="I584" s="114">
        <f>IF(D584="P",IF(H584&lt;'DADOS BASE PROPOSTA'!$I$32,IF('DADOS BASE PROPOSTA'!$I$32-H584&gt;'DADOS BASE PROPOSTA'!$I$33,'DADOS BASE PROPOSTA'!$I$33,'DADOS BASE PROPOSTA'!$I$32-H584),0),0)</f>
        <v>0</v>
      </c>
      <c r="J584" s="114">
        <f t="shared" si="353"/>
        <v>7994011.1845083768</v>
      </c>
      <c r="L584" s="104">
        <v>0</v>
      </c>
      <c r="M584" s="114">
        <f>IF(D584="E",'DADOS BASE PROPOSTA'!$I$42,IF(D584="EA",'DADOS BASE PROPOSTA'!$I$43,IF(D584="EC",'DADOS BASE PROPOSTA'!$I$45,IF(D584="ECA",'DADOS BASE PROPOSTA'!$I$44,0))))</f>
        <v>0</v>
      </c>
      <c r="N584" s="114">
        <f>IF(OR(D584="E",D584="EA",D584="EC",D584="ECA",D584="ECR"),L584*'DADOS BASE PROPOSTA'!$I$47,0)</f>
        <v>0</v>
      </c>
      <c r="O584" s="114">
        <f t="shared" si="354"/>
        <v>0</v>
      </c>
      <c r="R584" s="114"/>
      <c r="T584" s="104">
        <v>146.58509085588381</v>
      </c>
      <c r="U584" s="104"/>
      <c r="V584" s="104">
        <f t="shared" si="356"/>
        <v>146.58509085588381</v>
      </c>
      <c r="W584" s="109">
        <f>V584/$V$11</f>
        <v>8.5851170737082517E-4</v>
      </c>
      <c r="X584" s="114">
        <f>'DADOS BASE PROPOSTA'!$I$78*W584</f>
        <v>69941.49133594046</v>
      </c>
      <c r="Y584" s="114"/>
      <c r="Z584" s="114">
        <f t="shared" si="355"/>
        <v>69941.49133594046</v>
      </c>
      <c r="AB584" s="119">
        <v>2392</v>
      </c>
      <c r="AD584" s="42">
        <v>0.752</v>
      </c>
      <c r="AE584" s="42">
        <f>AB584*AD584</f>
        <v>1798.7840000000001</v>
      </c>
      <c r="AF584" s="123">
        <f>(AD584-$AE$12)*$AF$12</f>
        <v>4.344781348836993E-2</v>
      </c>
      <c r="AH584" s="42">
        <f>$AH$11-(AF584*$AH$11)</f>
        <v>608.70145169602995</v>
      </c>
      <c r="AI584" s="114">
        <f>AB584*AH584</f>
        <v>1456013.8724569036</v>
      </c>
      <c r="AK584" s="119">
        <v>0</v>
      </c>
      <c r="AL584" s="114">
        <f>IF($AK$11&gt;0,(AK584/$AK$11)*'DADOS BASE PROPOSTA'!$I$67,0)</f>
        <v>0</v>
      </c>
      <c r="AN584" s="114">
        <v>76.25</v>
      </c>
      <c r="AO584" s="114">
        <f>(AN584/$AN$11)*'DADOS BASE PROPOSTA'!$I$69</f>
        <v>45358.258741693608</v>
      </c>
      <c r="AQ584" s="114"/>
      <c r="AR584" s="114"/>
      <c r="AS584" s="114"/>
      <c r="AU584" s="114"/>
      <c r="AV584" s="114"/>
      <c r="AW584" s="114"/>
      <c r="AY584" s="114"/>
      <c r="AZ584" s="114"/>
      <c r="BA584" s="114"/>
      <c r="BB584" s="40"/>
    </row>
    <row r="585" spans="1:54" x14ac:dyDescent="0.25">
      <c r="A585" s="40"/>
      <c r="B585" s="2" t="s">
        <v>597</v>
      </c>
      <c r="C585" s="2" t="s">
        <v>602</v>
      </c>
      <c r="D585" s="41" t="s">
        <v>83</v>
      </c>
      <c r="F585" s="104">
        <v>0</v>
      </c>
      <c r="G585" s="109">
        <f t="shared" si="352"/>
        <v>0</v>
      </c>
      <c r="H585" s="114">
        <f>'DADOS BASE PROPOSTA'!$I$23*G585</f>
        <v>0</v>
      </c>
      <c r="I585" s="114">
        <f>IF(D585="P",IF(H585&lt;'DADOS BASE PROPOSTA'!$I$32,IF('DADOS BASE PROPOSTA'!$I$32-H585&gt;'DADOS BASE PROPOSTA'!$I$33,'DADOS BASE PROPOSTA'!$I$33,'DADOS BASE PROPOSTA'!$I$32-H585),0),0)</f>
        <v>0</v>
      </c>
      <c r="J585" s="114">
        <f t="shared" si="353"/>
        <v>0</v>
      </c>
      <c r="L585" s="104">
        <v>530.0353566562593</v>
      </c>
      <c r="M585" s="114">
        <f>IF(D585="E",'DADOS BASE PROPOSTA'!$I$42,IF(D585="EA",'DADOS BASE PROPOSTA'!$I$43,IF(D585="EC",'DADOS BASE PROPOSTA'!$I$45,IF(D585="ECA",'DADOS BASE PROPOSTA'!$I$44,0))))</f>
        <v>2087467.4094275283</v>
      </c>
      <c r="N585" s="114">
        <f>IF(OR(D585="E",D585="EA",D585="EC",D585="ECA",D585="ECR"),L585*'DADOS BASE PROPOSTA'!$I$47,0)</f>
        <v>367964.27641815535</v>
      </c>
      <c r="O585" s="114">
        <f t="shared" si="354"/>
        <v>2455431.6858456838</v>
      </c>
      <c r="R585" s="114"/>
      <c r="T585" s="104">
        <v>0</v>
      </c>
      <c r="U585" s="104"/>
      <c r="V585" s="104">
        <f t="shared" si="356"/>
        <v>0</v>
      </c>
      <c r="W585" s="109">
        <f>V585/$V$11</f>
        <v>0</v>
      </c>
      <c r="X585" s="114">
        <f>'DADOS BASE PROPOSTA'!$I$78*W585</f>
        <v>0</v>
      </c>
      <c r="Y585" s="114"/>
      <c r="Z585" s="114">
        <f t="shared" si="355"/>
        <v>0</v>
      </c>
      <c r="AB585" s="119">
        <v>365.5</v>
      </c>
      <c r="AD585" s="42">
        <v>0.752</v>
      </c>
      <c r="AE585" s="42">
        <f>AB585*AD585</f>
        <v>274.85599999999999</v>
      </c>
      <c r="AF585" s="123">
        <f>(AD585-$AE$12)*$AF$12</f>
        <v>4.344781348836993E-2</v>
      </c>
      <c r="AH585" s="42">
        <f>$AH$11-(AF585*$AH$11)</f>
        <v>608.70145169602995</v>
      </c>
      <c r="AI585" s="114">
        <f>AB585*AH585</f>
        <v>222480.38059489895</v>
      </c>
      <c r="AK585" s="119">
        <v>0</v>
      </c>
      <c r="AL585" s="114">
        <f>IF($AK$11&gt;0,(AK585/$AK$11)*'DADOS BASE PROPOSTA'!$I$67,0)</f>
        <v>0</v>
      </c>
      <c r="AN585" s="114">
        <v>0</v>
      </c>
      <c r="AO585" s="114">
        <f>(AN585/$AN$11)*'DADOS BASE PROPOSTA'!$I$69</f>
        <v>0</v>
      </c>
      <c r="AQ585" s="114"/>
      <c r="AR585" s="114"/>
      <c r="AS585" s="114"/>
      <c r="AU585" s="114"/>
      <c r="AV585" s="114"/>
      <c r="AW585" s="114"/>
      <c r="AY585" s="114"/>
      <c r="AZ585" s="114"/>
      <c r="BA585" s="114"/>
      <c r="BB585" s="40"/>
    </row>
    <row r="586" spans="1:54" x14ac:dyDescent="0.25">
      <c r="A586" s="40"/>
      <c r="B586" s="2" t="s">
        <v>597</v>
      </c>
      <c r="C586" s="2" t="s">
        <v>603</v>
      </c>
      <c r="D586" s="41" t="s">
        <v>79</v>
      </c>
      <c r="F586" s="104">
        <v>2208.1867723511</v>
      </c>
      <c r="G586" s="109">
        <f t="shared" si="352"/>
        <v>1.78702770233882E-3</v>
      </c>
      <c r="H586" s="114">
        <f>'DADOS BASE PROPOSTA'!$I$23*G586</f>
        <v>4347162.9341169074</v>
      </c>
      <c r="I586" s="114">
        <f>IF(D586="P",IF(H586&lt;'DADOS BASE PROPOSTA'!$I$32,IF('DADOS BASE PROPOSTA'!$I$32-H586&gt;'DADOS BASE PROPOSTA'!$I$33,'DADOS BASE PROPOSTA'!$I$33,'DADOS BASE PROPOSTA'!$I$32-H586),0),0)</f>
        <v>0</v>
      </c>
      <c r="J586" s="114">
        <f t="shared" si="353"/>
        <v>4347162.9341169074</v>
      </c>
      <c r="L586" s="104">
        <v>0</v>
      </c>
      <c r="M586" s="114">
        <f>IF(D586="E",'DADOS BASE PROPOSTA'!$I$42,IF(D586="EA",'DADOS BASE PROPOSTA'!$I$43,IF(D586="EC",'DADOS BASE PROPOSTA'!$I$45,IF(D586="ECA",'DADOS BASE PROPOSTA'!$I$44,0))))</f>
        <v>0</v>
      </c>
      <c r="N586" s="114">
        <f>IF(OR(D586="E",D586="EA",D586="EC",D586="ECA",D586="ECR"),L586*'DADOS BASE PROPOSTA'!$I$47,0)</f>
        <v>0</v>
      </c>
      <c r="O586" s="114">
        <f t="shared" si="354"/>
        <v>0</v>
      </c>
      <c r="R586" s="114"/>
      <c r="T586" s="104">
        <v>0</v>
      </c>
      <c r="U586" s="104"/>
      <c r="V586" s="104">
        <f t="shared" si="356"/>
        <v>0</v>
      </c>
      <c r="W586" s="109">
        <f>V586/$V$11</f>
        <v>0</v>
      </c>
      <c r="X586" s="114">
        <f>'DADOS BASE PROPOSTA'!$I$78*W586</f>
        <v>0</v>
      </c>
      <c r="Y586" s="114"/>
      <c r="Z586" s="114">
        <f t="shared" si="355"/>
        <v>0</v>
      </c>
      <c r="AB586" s="119">
        <v>620.5</v>
      </c>
      <c r="AD586" s="42">
        <v>0.624</v>
      </c>
      <c r="AE586" s="42">
        <f>AB586*AD586</f>
        <v>387.19200000000001</v>
      </c>
      <c r="AF586" s="123">
        <f>(AD586-$AE$12)*$AF$12</f>
        <v>-0.18055218651163008</v>
      </c>
      <c r="AH586" s="42">
        <f>$AH$11-(AF586*$AH$11)</f>
        <v>751.24372707062389</v>
      </c>
      <c r="AI586" s="114">
        <f>AB586*AH586</f>
        <v>466146.73264732212</v>
      </c>
      <c r="AK586" s="119">
        <v>0</v>
      </c>
      <c r="AL586" s="114">
        <f>IF($AK$11&gt;0,(AK586/$AK$11)*'DADOS BASE PROPOSTA'!$I$67,0)</f>
        <v>0</v>
      </c>
      <c r="AN586" s="114">
        <v>0</v>
      </c>
      <c r="AO586" s="114">
        <f>(AN586/$AN$11)*'DADOS BASE PROPOSTA'!$I$69</f>
        <v>0</v>
      </c>
      <c r="AQ586" s="114"/>
      <c r="AR586" s="114"/>
      <c r="AS586" s="114"/>
      <c r="AU586" s="114"/>
      <c r="AV586" s="114"/>
      <c r="AW586" s="114"/>
      <c r="AY586" s="114"/>
      <c r="AZ586" s="114"/>
      <c r="BA586" s="114"/>
      <c r="BB586" s="40"/>
    </row>
    <row r="587" spans="1:54" x14ac:dyDescent="0.25">
      <c r="A587" s="40"/>
      <c r="F587" s="104"/>
      <c r="G587" s="109"/>
      <c r="H587" s="114"/>
      <c r="I587" s="114"/>
      <c r="J587" s="114"/>
      <c r="L587" s="104"/>
      <c r="M587" s="114"/>
      <c r="N587" s="114"/>
      <c r="O587" s="114"/>
      <c r="R587" s="114"/>
      <c r="T587" s="104"/>
      <c r="U587" s="104"/>
      <c r="V587" s="104"/>
      <c r="W587" s="109"/>
      <c r="X587" s="114"/>
      <c r="Y587" s="114"/>
      <c r="Z587" s="114"/>
      <c r="AB587" s="119"/>
      <c r="AF587" s="123"/>
      <c r="AI587" s="114"/>
      <c r="AK587" s="119"/>
      <c r="AL587" s="114"/>
      <c r="AN587" s="114"/>
      <c r="AO587" s="114"/>
      <c r="AQ587" s="114"/>
      <c r="AR587" s="114"/>
      <c r="AS587" s="114"/>
      <c r="AU587" s="114"/>
      <c r="AV587" s="114"/>
      <c r="AW587" s="114"/>
      <c r="AY587" s="114"/>
      <c r="AZ587" s="114"/>
      <c r="BA587" s="114"/>
      <c r="BB587" s="40"/>
    </row>
    <row r="588" spans="1:54" x14ac:dyDescent="0.25">
      <c r="A588" s="40"/>
      <c r="B588" s="98" t="s">
        <v>604</v>
      </c>
      <c r="C588" s="98" t="s">
        <v>605</v>
      </c>
      <c r="D588" s="98" t="s">
        <v>74</v>
      </c>
      <c r="E588" s="98"/>
      <c r="F588" s="105">
        <f>SUM(F589:F606)</f>
        <v>32665.369031603095</v>
      </c>
      <c r="G588" s="110">
        <f>SUM(G589:G606)</f>
        <v>2.6435227353727629E-2</v>
      </c>
      <c r="H588" s="115">
        <f>SUM(H589:H606)</f>
        <v>64306916.091270342</v>
      </c>
      <c r="I588" s="115">
        <f>SUM(I589:I606)</f>
        <v>1594889.2026089719</v>
      </c>
      <c r="J588" s="115">
        <f>SUM(J589:J606)</f>
        <v>65901805.293879315</v>
      </c>
      <c r="K588" s="99"/>
      <c r="L588" s="105">
        <f>SUM(L589:L606)</f>
        <v>1506.6114943875486</v>
      </c>
      <c r="M588" s="115">
        <f>SUM(M589:M606)</f>
        <v>9384418.4811471589</v>
      </c>
      <c r="N588" s="115">
        <f>SUM(N589:N606)</f>
        <v>1045928.7317602823</v>
      </c>
      <c r="O588" s="115">
        <f>SUM(O589:O606)</f>
        <v>10430347.212907441</v>
      </c>
      <c r="P588" s="99"/>
      <c r="Q588" s="100"/>
      <c r="R588" s="115">
        <f>SUM(R589:R606)</f>
        <v>7199413.9855919313</v>
      </c>
      <c r="S588" s="99"/>
      <c r="T588" s="105">
        <f t="shared" ref="T588:Z588" si="357">SUM(T589:T606)</f>
        <v>414.53450123250764</v>
      </c>
      <c r="U588" s="105">
        <f t="shared" si="357"/>
        <v>2.4485000000000001</v>
      </c>
      <c r="V588" s="105">
        <f t="shared" si="357"/>
        <v>422.36970123250762</v>
      </c>
      <c r="W588" s="110">
        <f t="shared" si="357"/>
        <v>2.4737122392844675E-3</v>
      </c>
      <c r="X588" s="115">
        <f t="shared" si="357"/>
        <v>201529.13660476432</v>
      </c>
      <c r="Y588" s="115">
        <f t="shared" si="357"/>
        <v>220781.30714634148</v>
      </c>
      <c r="Z588" s="115">
        <f t="shared" si="357"/>
        <v>422310.44375110575</v>
      </c>
      <c r="AA588" s="99"/>
      <c r="AB588" s="120">
        <f>SUM(AB589:AB606)</f>
        <v>18490</v>
      </c>
      <c r="AC588" s="99"/>
      <c r="AD588" s="99"/>
      <c r="AE588" s="99"/>
      <c r="AF588" s="124"/>
      <c r="AG588" s="99"/>
      <c r="AH588" s="99"/>
      <c r="AI588" s="115">
        <f>SUM(AI589:AI606)</f>
        <v>10958991.009577887</v>
      </c>
      <c r="AJ588" s="99"/>
      <c r="AK588" s="120">
        <f>SUM(AK589:AK606)</f>
        <v>225.5</v>
      </c>
      <c r="AL588" s="115">
        <f>SUM(AL589:AL606)</f>
        <v>1450014.4057512037</v>
      </c>
      <c r="AM588" s="99"/>
      <c r="AN588" s="115">
        <f>SUM(AN589:AN606)</f>
        <v>380.125</v>
      </c>
      <c r="AO588" s="115">
        <f>SUM(AO589:AO606)</f>
        <v>226122.07349752501</v>
      </c>
      <c r="AP588" s="99"/>
      <c r="AQ588" s="115"/>
      <c r="AR588" s="115"/>
      <c r="AS588" s="115">
        <f>SUM(AS589:AS606)</f>
        <v>792894.021064542</v>
      </c>
      <c r="AT588" s="98"/>
      <c r="AU588" s="115"/>
      <c r="AV588" s="115"/>
      <c r="AW588" s="115">
        <f>SUM(AW589:AW606)</f>
        <v>792894.021064542</v>
      </c>
      <c r="AX588" s="98"/>
      <c r="AY588" s="115"/>
      <c r="AZ588" s="115"/>
      <c r="BA588" s="115">
        <f>SUM(BA589:BA606)</f>
        <v>792894.021064542</v>
      </c>
      <c r="BB588" s="40"/>
    </row>
    <row r="589" spans="1:54" x14ac:dyDescent="0.25">
      <c r="A589" s="40"/>
      <c r="B589" s="2" t="s">
        <v>604</v>
      </c>
      <c r="C589" s="2" t="s">
        <v>34</v>
      </c>
      <c r="D589" s="41" t="s">
        <v>75</v>
      </c>
      <c r="F589" s="104">
        <v>0</v>
      </c>
      <c r="G589" s="109">
        <f t="shared" ref="G589:G606" si="358">F589/$F$11</f>
        <v>0</v>
      </c>
      <c r="H589" s="114">
        <f>'DADOS BASE PROPOSTA'!$I$23*G589</f>
        <v>0</v>
      </c>
      <c r="I589" s="114">
        <f>IF(D589="P",IF(H589&lt;'DADOS BASE PROPOSTA'!$I$32,IF('DADOS BASE PROPOSTA'!$I$32-H589&gt;'DADOS BASE PROPOSTA'!$I$33,'DADOS BASE PROPOSTA'!$I$33,'DADOS BASE PROPOSTA'!$I$32-H589),0),0)</f>
        <v>0</v>
      </c>
      <c r="J589" s="114">
        <f t="shared" ref="J589:J606" si="359">H589+I589</f>
        <v>0</v>
      </c>
      <c r="L589" s="104"/>
      <c r="M589" s="114">
        <f>IF(D589="E",'DADOS BASE PROPOSTA'!$I$42,IF(D589="EA",'DADOS BASE PROPOSTA'!$I$43,IF(D589="EC",'DADOS BASE PROPOSTA'!$I$45,IF(D589="ECA",'DADOS BASE PROPOSTA'!$I$44,0))))</f>
        <v>0</v>
      </c>
      <c r="N589" s="114">
        <f>IF(OR(D589="E",D589="EA",D589="EC",D589="ECA"),L589*'DADOS BASE PROPOSTA'!$I$47,0)</f>
        <v>0</v>
      </c>
      <c r="O589" s="114">
        <f t="shared" ref="O589:O606" si="360">M589+N589</f>
        <v>0</v>
      </c>
      <c r="Q589" s="68">
        <v>17</v>
      </c>
      <c r="R589" s="114">
        <f>IF(D589="R",('DADOS BASE PROPOSTA'!$I$53+('DADOS BASE PROPOSTA'!$I$54*Q589)),0)</f>
        <v>7199413.9855919313</v>
      </c>
      <c r="T589" s="104"/>
      <c r="U589" s="104"/>
      <c r="V589" s="104"/>
      <c r="W589" s="109"/>
      <c r="X589" s="114"/>
      <c r="Y589" s="114">
        <f>'DADOS BASE PROPOSTA'!$I$77/41</f>
        <v>220781.30714634148</v>
      </c>
      <c r="Z589" s="114">
        <f t="shared" ref="Z589:Z606" si="361">X589+Y589</f>
        <v>220781.30714634148</v>
      </c>
      <c r="AB589" s="119"/>
      <c r="AF589" s="123"/>
      <c r="AI589" s="114"/>
      <c r="AK589" s="119"/>
      <c r="AL589" s="114"/>
      <c r="AN589" s="114"/>
      <c r="AO589" s="114"/>
      <c r="AQ589" s="114">
        <f>'DADOS BASE PROPOSTA'!$I$85/41</f>
        <v>368759.61378749995</v>
      </c>
      <c r="AR589" s="114">
        <f>'DADOS BASE PROPOSTA'!$I$86*(Q589/$Q$11)</f>
        <v>424134.40727704205</v>
      </c>
      <c r="AS589" s="114">
        <f>AQ589+AR589</f>
        <v>792894.021064542</v>
      </c>
      <c r="AU589" s="114">
        <f>'DADOS BASE PROPOSTA'!$I$89/41</f>
        <v>368759.61378749995</v>
      </c>
      <c r="AV589" s="114">
        <f>'DADOS BASE PROPOSTA'!$I$90*(Q589/$Q$11)</f>
        <v>424134.40727704205</v>
      </c>
      <c r="AW589" s="114">
        <f>AU589+AV589</f>
        <v>792894.021064542</v>
      </c>
      <c r="AY589" s="114">
        <f>'DADOS BASE PROPOSTA'!$I$93/41</f>
        <v>368759.61378749995</v>
      </c>
      <c r="AZ589" s="114">
        <f>'DADOS BASE PROPOSTA'!$I$94*(Q589/$Q$11)</f>
        <v>424134.40727704205</v>
      </c>
      <c r="BA589" s="114">
        <f>AY589+AZ589</f>
        <v>792894.021064542</v>
      </c>
      <c r="BB589" s="40"/>
    </row>
    <row r="590" spans="1:54" x14ac:dyDescent="0.25">
      <c r="A590" s="40"/>
      <c r="B590" s="2" t="s">
        <v>604</v>
      </c>
      <c r="C590" s="2" t="s">
        <v>606</v>
      </c>
      <c r="D590" s="41" t="s">
        <v>83</v>
      </c>
      <c r="F590" s="104">
        <v>0</v>
      </c>
      <c r="G590" s="109">
        <f t="shared" si="358"/>
        <v>0</v>
      </c>
      <c r="H590" s="114">
        <f>'DADOS BASE PROPOSTA'!$I$23*G590</f>
        <v>0</v>
      </c>
      <c r="I590" s="114">
        <f>IF(D590="P",IF(H590&lt;'DADOS BASE PROPOSTA'!$I$32,IF('DADOS BASE PROPOSTA'!$I$32-H590&gt;'DADOS BASE PROPOSTA'!$I$33,'DADOS BASE PROPOSTA'!$I$33,'DADOS BASE PROPOSTA'!$I$32-H590),0),0)</f>
        <v>0</v>
      </c>
      <c r="J590" s="114">
        <f t="shared" si="359"/>
        <v>0</v>
      </c>
      <c r="L590" s="104">
        <v>320.18363451762889</v>
      </c>
      <c r="M590" s="114">
        <f>IF(D590="E",'DADOS BASE PROPOSTA'!$I$42,IF(D590="EA",'DADOS BASE PROPOSTA'!$I$43,IF(D590="EC",'DADOS BASE PROPOSTA'!$I$45,IF(D590="ECA",'DADOS BASE PROPOSTA'!$I$44,0))))</f>
        <v>2087467.4094275283</v>
      </c>
      <c r="N590" s="114">
        <f>IF(OR(D590="E",D590="EA",D590="EC",D590="ECA",D590="ECR"),L590*'DADOS BASE PROPOSTA'!$I$47,0)</f>
        <v>222279.77420121623</v>
      </c>
      <c r="O590" s="114">
        <f t="shared" si="360"/>
        <v>2309747.1836287444</v>
      </c>
      <c r="R590" s="114"/>
      <c r="T590" s="104">
        <v>0</v>
      </c>
      <c r="U590" s="104"/>
      <c r="V590" s="104">
        <f t="shared" ref="V590:V606" si="362">T590+U590*3.2</f>
        <v>0</v>
      </c>
      <c r="W590" s="109">
        <f t="shared" ref="W590:W606" si="363">V590/$V$11</f>
        <v>0</v>
      </c>
      <c r="X590" s="114">
        <f>'DADOS BASE PROPOSTA'!$I$78*W590</f>
        <v>0</v>
      </c>
      <c r="Y590" s="114"/>
      <c r="Z590" s="114">
        <f t="shared" si="361"/>
        <v>0</v>
      </c>
      <c r="AB590" s="119">
        <v>249</v>
      </c>
      <c r="AD590" s="42">
        <v>0.69899999999999995</v>
      </c>
      <c r="AE590" s="42">
        <f t="shared" ref="AE590:AE606" si="364">AB590*AD590</f>
        <v>174.05099999999999</v>
      </c>
      <c r="AF590" s="123">
        <f t="shared" ref="AF590:AF606" si="365">(AD590-$AE$12)*$AF$12</f>
        <v>-4.9302186511630153E-2</v>
      </c>
      <c r="AH590" s="42">
        <f t="shared" ref="AH590:AH606" si="366">$AH$11-(AF590*$AH$11)</f>
        <v>667.72286259332282</v>
      </c>
      <c r="AI590" s="114">
        <f t="shared" ref="AI590:AI606" si="367">AB590*AH590</f>
        <v>166262.99278573738</v>
      </c>
      <c r="AK590" s="119">
        <v>0</v>
      </c>
      <c r="AL590" s="114">
        <f>IF($AK$11&gt;0,(AK590/$AK$11)*'DADOS BASE PROPOSTA'!$I$67,0)</f>
        <v>0</v>
      </c>
      <c r="AN590" s="114">
        <v>0</v>
      </c>
      <c r="AO590" s="114">
        <f>(AN590/$AN$11)*'DADOS BASE PROPOSTA'!$I$69</f>
        <v>0</v>
      </c>
      <c r="AQ590" s="114"/>
      <c r="AR590" s="114"/>
      <c r="AS590" s="114"/>
      <c r="AU590" s="114"/>
      <c r="AV590" s="114"/>
      <c r="AW590" s="114"/>
      <c r="AY590" s="114"/>
      <c r="AZ590" s="114"/>
      <c r="BA590" s="114"/>
      <c r="BB590" s="40"/>
    </row>
    <row r="591" spans="1:54" x14ac:dyDescent="0.25">
      <c r="A591" s="40"/>
      <c r="B591" s="2" t="s">
        <v>604</v>
      </c>
      <c r="C591" s="2" t="s">
        <v>607</v>
      </c>
      <c r="D591" s="41" t="s">
        <v>77</v>
      </c>
      <c r="F591" s="104">
        <v>0</v>
      </c>
      <c r="G591" s="109">
        <f t="shared" si="358"/>
        <v>0</v>
      </c>
      <c r="H591" s="114">
        <f>'DADOS BASE PROPOSTA'!$I$23*G591</f>
        <v>0</v>
      </c>
      <c r="I591" s="114">
        <f>IF(D591="P",IF(H591&lt;'DADOS BASE PROPOSTA'!$I$32,IF('DADOS BASE PROPOSTA'!$I$32-H591&gt;'DADOS BASE PROPOSTA'!$I$33,'DADOS BASE PROPOSTA'!$I$33,'DADOS BASE PROPOSTA'!$I$32-H591),0),0)</f>
        <v>0</v>
      </c>
      <c r="J591" s="114">
        <f t="shared" si="359"/>
        <v>0</v>
      </c>
      <c r="L591" s="104">
        <v>105.8687606070913</v>
      </c>
      <c r="M591" s="114">
        <f>IF(D591="E",'DADOS BASE PROPOSTA'!$I$42,IF(D591="EA",'DADOS BASE PROPOSTA'!$I$43,IF(D591="EC",'DADOS BASE PROPOSTA'!$I$45,IF(D591="ECA",'DADOS BASE PROPOSTA'!$I$44,0))))</f>
        <v>1034548.8434370452</v>
      </c>
      <c r="N591" s="114">
        <f>IF(OR(D591="E",D591="EA",D591="EC",D591="ECA",D591="ECR"),L591*'DADOS BASE PROPOSTA'!$I$47,0)</f>
        <v>73496.836395650331</v>
      </c>
      <c r="O591" s="114">
        <f t="shared" si="360"/>
        <v>1108045.6798326955</v>
      </c>
      <c r="R591" s="114"/>
      <c r="T591" s="104">
        <v>0</v>
      </c>
      <c r="U591" s="104"/>
      <c r="V591" s="104">
        <f t="shared" si="362"/>
        <v>0</v>
      </c>
      <c r="W591" s="109">
        <f t="shared" si="363"/>
        <v>0</v>
      </c>
      <c r="X591" s="114">
        <f>'DADOS BASE PROPOSTA'!$I$78*W591</f>
        <v>0</v>
      </c>
      <c r="Y591" s="114"/>
      <c r="Z591" s="114">
        <f t="shared" si="361"/>
        <v>0</v>
      </c>
      <c r="AB591" s="119">
        <v>202.5</v>
      </c>
      <c r="AD591" s="42">
        <v>0.77300000000000002</v>
      </c>
      <c r="AE591" s="42">
        <f t="shared" si="364"/>
        <v>156.5325</v>
      </c>
      <c r="AF591" s="123">
        <f t="shared" si="365"/>
        <v>8.0197813488369962E-2</v>
      </c>
      <c r="AH591" s="42">
        <f t="shared" si="366"/>
        <v>585.31560964238565</v>
      </c>
      <c r="AI591" s="114">
        <f t="shared" si="367"/>
        <v>118526.4109525831</v>
      </c>
      <c r="AK591" s="119">
        <v>0</v>
      </c>
      <c r="AL591" s="114">
        <f>IF($AK$11&gt;0,(AK591/$AK$11)*'DADOS BASE PROPOSTA'!$I$67,0)</f>
        <v>0</v>
      </c>
      <c r="AN591" s="114">
        <v>0</v>
      </c>
      <c r="AO591" s="114">
        <f>(AN591/$AN$11)*'DADOS BASE PROPOSTA'!$I$69</f>
        <v>0</v>
      </c>
      <c r="AQ591" s="114"/>
      <c r="AR591" s="114"/>
      <c r="AS591" s="114"/>
      <c r="AU591" s="114"/>
      <c r="AV591" s="114"/>
      <c r="AW591" s="114"/>
      <c r="AY591" s="114"/>
      <c r="AZ591" s="114"/>
      <c r="BA591" s="114"/>
      <c r="BB591" s="40"/>
    </row>
    <row r="592" spans="1:54" x14ac:dyDescent="0.25">
      <c r="A592" s="40"/>
      <c r="B592" s="2" t="s">
        <v>604</v>
      </c>
      <c r="C592" s="2" t="s">
        <v>608</v>
      </c>
      <c r="D592" s="41" t="s">
        <v>79</v>
      </c>
      <c r="F592" s="104">
        <v>4298.3389981595246</v>
      </c>
      <c r="G592" s="109">
        <f t="shared" si="358"/>
        <v>3.4785331385605491E-3</v>
      </c>
      <c r="H592" s="114">
        <f>'DADOS BASE PROPOSTA'!$I$23*G592</f>
        <v>8461956.3005412724</v>
      </c>
      <c r="I592" s="114">
        <f>IF(D592="P",IF(H592&lt;'DADOS BASE PROPOSTA'!$I$32,IF('DADOS BASE PROPOSTA'!$I$32-H592&gt;'DADOS BASE PROPOSTA'!$I$33,'DADOS BASE PROPOSTA'!$I$33,'DADOS BASE PROPOSTA'!$I$32-H592),0),0)</f>
        <v>0</v>
      </c>
      <c r="J592" s="114">
        <f t="shared" si="359"/>
        <v>8461956.3005412724</v>
      </c>
      <c r="L592" s="104">
        <v>0</v>
      </c>
      <c r="M592" s="114">
        <f>IF(D592="E",'DADOS BASE PROPOSTA'!$I$42,IF(D592="EA",'DADOS BASE PROPOSTA'!$I$43,IF(D592="EC",'DADOS BASE PROPOSTA'!$I$45,IF(D592="ECA",'DADOS BASE PROPOSTA'!$I$44,0))))</f>
        <v>0</v>
      </c>
      <c r="N592" s="114">
        <f>IF(OR(D592="E",D592="EA",D592="EC",D592="ECA",D592="ECR"),L592*'DADOS BASE PROPOSTA'!$I$47,0)</f>
        <v>0</v>
      </c>
      <c r="O592" s="114">
        <f t="shared" si="360"/>
        <v>0</v>
      </c>
      <c r="R592" s="114"/>
      <c r="T592" s="104">
        <v>9.8500000000000004E-2</v>
      </c>
      <c r="U592" s="104">
        <v>2.4485000000000001</v>
      </c>
      <c r="V592" s="104">
        <f t="shared" si="362"/>
        <v>7.9337</v>
      </c>
      <c r="W592" s="109">
        <f t="shared" si="363"/>
        <v>4.6465669141375172E-5</v>
      </c>
      <c r="X592" s="114">
        <f>'DADOS BASE PROPOSTA'!$I$78*W592</f>
        <v>3785.4791819005645</v>
      </c>
      <c r="Y592" s="114"/>
      <c r="Z592" s="114">
        <f t="shared" si="361"/>
        <v>3785.4791819005645</v>
      </c>
      <c r="AB592" s="119">
        <v>1661.5</v>
      </c>
      <c r="AD592" s="42">
        <v>0.77800000000000002</v>
      </c>
      <c r="AE592" s="42">
        <f t="shared" si="364"/>
        <v>1292.6469999999999</v>
      </c>
      <c r="AF592" s="123">
        <f t="shared" si="365"/>
        <v>8.894781348836997E-2</v>
      </c>
      <c r="AH592" s="42">
        <f t="shared" si="366"/>
        <v>579.74755201056553</v>
      </c>
      <c r="AI592" s="114">
        <f t="shared" si="367"/>
        <v>963250.55766555457</v>
      </c>
      <c r="AK592" s="119">
        <v>0</v>
      </c>
      <c r="AL592" s="114">
        <f>IF($AK$11&gt;0,(AK592/$AK$11)*'DADOS BASE PROPOSTA'!$I$67,0)</f>
        <v>0</v>
      </c>
      <c r="AN592" s="114">
        <v>119.875</v>
      </c>
      <c r="AO592" s="114">
        <f>(AN592/$AN$11)*'DADOS BASE PROPOSTA'!$I$69</f>
        <v>71309.131366039626</v>
      </c>
      <c r="AQ592" s="114"/>
      <c r="AR592" s="114"/>
      <c r="AS592" s="114"/>
      <c r="AU592" s="114"/>
      <c r="AV592" s="114"/>
      <c r="AW592" s="114"/>
      <c r="AY592" s="114"/>
      <c r="AZ592" s="114"/>
      <c r="BA592" s="114"/>
      <c r="BB592" s="40"/>
    </row>
    <row r="593" spans="1:54" x14ac:dyDescent="0.25">
      <c r="A593" s="40"/>
      <c r="B593" s="2" t="s">
        <v>604</v>
      </c>
      <c r="C593" s="2" t="s">
        <v>609</v>
      </c>
      <c r="D593" s="41" t="s">
        <v>79</v>
      </c>
      <c r="F593" s="104">
        <v>1876.036546615409</v>
      </c>
      <c r="G593" s="109">
        <f t="shared" si="358"/>
        <v>1.5182272266907409E-3</v>
      </c>
      <c r="H593" s="114">
        <f>'DADOS BASE PROPOSTA'!$I$23*G593</f>
        <v>3693272.9788123569</v>
      </c>
      <c r="I593" s="114">
        <f>IF(D593="P",IF(H593&lt;'DADOS BASE PROPOSTA'!$I$32,IF('DADOS BASE PROPOSTA'!$I$32-H593&gt;'DADOS BASE PROPOSTA'!$I$33,'DADOS BASE PROPOSTA'!$I$33,'DADOS BASE PROPOSTA'!$I$32-H593),0),0)</f>
        <v>0</v>
      </c>
      <c r="J593" s="114">
        <f t="shared" si="359"/>
        <v>3693272.9788123569</v>
      </c>
      <c r="L593" s="104">
        <v>0</v>
      </c>
      <c r="M593" s="114">
        <f>IF(D593="E",'DADOS BASE PROPOSTA'!$I$42,IF(D593="EA",'DADOS BASE PROPOSTA'!$I$43,IF(D593="EC",'DADOS BASE PROPOSTA'!$I$45,IF(D593="ECA",'DADOS BASE PROPOSTA'!$I$44,0))))</f>
        <v>0</v>
      </c>
      <c r="N593" s="114">
        <f>IF(OR(D593="E",D593="EA",D593="EC",D593="ECA",D593="ECR"),L593*'DADOS BASE PROPOSTA'!$I$47,0)</f>
        <v>0</v>
      </c>
      <c r="O593" s="114">
        <f t="shared" si="360"/>
        <v>0</v>
      </c>
      <c r="R593" s="114"/>
      <c r="T593" s="104">
        <v>0</v>
      </c>
      <c r="U593" s="104"/>
      <c r="V593" s="104">
        <f t="shared" si="362"/>
        <v>0</v>
      </c>
      <c r="W593" s="109">
        <f t="shared" si="363"/>
        <v>0</v>
      </c>
      <c r="X593" s="114">
        <f>'DADOS BASE PROPOSTA'!$I$78*W593</f>
        <v>0</v>
      </c>
      <c r="Y593" s="114"/>
      <c r="Z593" s="114">
        <f t="shared" si="361"/>
        <v>0</v>
      </c>
      <c r="AB593" s="119">
        <v>1086</v>
      </c>
      <c r="AD593" s="42">
        <v>0.75</v>
      </c>
      <c r="AE593" s="42">
        <f t="shared" si="364"/>
        <v>814.5</v>
      </c>
      <c r="AF593" s="123">
        <f t="shared" si="365"/>
        <v>3.9947813488369927E-2</v>
      </c>
      <c r="AH593" s="42">
        <f t="shared" si="366"/>
        <v>610.928674748758</v>
      </c>
      <c r="AI593" s="114">
        <f t="shared" si="367"/>
        <v>663468.54077715124</v>
      </c>
      <c r="AK593" s="119">
        <v>0</v>
      </c>
      <c r="AL593" s="114">
        <f>IF($AK$11&gt;0,(AK593/$AK$11)*'DADOS BASE PROPOSTA'!$I$67,0)</f>
        <v>0</v>
      </c>
      <c r="AN593" s="114">
        <v>0</v>
      </c>
      <c r="AO593" s="114">
        <f>(AN593/$AN$11)*'DADOS BASE PROPOSTA'!$I$69</f>
        <v>0</v>
      </c>
      <c r="AQ593" s="114"/>
      <c r="AR593" s="114"/>
      <c r="AS593" s="114"/>
      <c r="AU593" s="114"/>
      <c r="AV593" s="114"/>
      <c r="AW593" s="114"/>
      <c r="AY593" s="114"/>
      <c r="AZ593" s="114"/>
      <c r="BA593" s="114"/>
      <c r="BB593" s="40"/>
    </row>
    <row r="594" spans="1:54" x14ac:dyDescent="0.25">
      <c r="A594" s="40"/>
      <c r="B594" s="2" t="s">
        <v>604</v>
      </c>
      <c r="C594" s="2" t="s">
        <v>610</v>
      </c>
      <c r="D594" s="41" t="s">
        <v>79</v>
      </c>
      <c r="F594" s="104">
        <v>2608.9596888462238</v>
      </c>
      <c r="G594" s="109">
        <f t="shared" si="358"/>
        <v>2.1113627237651848E-3</v>
      </c>
      <c r="H594" s="114">
        <f>'DADOS BASE PROPOSTA'!$I$23*G594</f>
        <v>5136147.4481988177</v>
      </c>
      <c r="I594" s="114">
        <f>IF(D594="P",IF(H594&lt;'DADOS BASE PROPOSTA'!$I$32,IF('DADOS BASE PROPOSTA'!$I$32-H594&gt;'DADOS BASE PROPOSTA'!$I$33,'DADOS BASE PROPOSTA'!$I$33,'DADOS BASE PROPOSTA'!$I$32-H594),0),0)</f>
        <v>0</v>
      </c>
      <c r="J594" s="114">
        <f t="shared" si="359"/>
        <v>5136147.4481988177</v>
      </c>
      <c r="L594" s="104">
        <v>0</v>
      </c>
      <c r="M594" s="114">
        <f>IF(D594="E",'DADOS BASE PROPOSTA'!$I$42,IF(D594="EA",'DADOS BASE PROPOSTA'!$I$43,IF(D594="EC",'DADOS BASE PROPOSTA'!$I$45,IF(D594="ECA",'DADOS BASE PROPOSTA'!$I$44,0))))</f>
        <v>0</v>
      </c>
      <c r="N594" s="114">
        <f>IF(OR(D594="E",D594="EA",D594="EC",D594="ECA",D594="ECR"),L594*'DADOS BASE PROPOSTA'!$I$47,0)</f>
        <v>0</v>
      </c>
      <c r="O594" s="114">
        <f t="shared" si="360"/>
        <v>0</v>
      </c>
      <c r="R594" s="114"/>
      <c r="T594" s="104">
        <v>0</v>
      </c>
      <c r="U594" s="104"/>
      <c r="V594" s="104">
        <f t="shared" si="362"/>
        <v>0</v>
      </c>
      <c r="W594" s="109">
        <f t="shared" si="363"/>
        <v>0</v>
      </c>
      <c r="X594" s="114">
        <f>'DADOS BASE PROPOSTA'!$I$78*W594</f>
        <v>0</v>
      </c>
      <c r="Y594" s="114"/>
      <c r="Z594" s="114">
        <f t="shared" si="361"/>
        <v>0</v>
      </c>
      <c r="AB594" s="119">
        <v>1287.5</v>
      </c>
      <c r="AD594" s="42">
        <v>0.78200000000000003</v>
      </c>
      <c r="AE594" s="42">
        <f t="shared" si="364"/>
        <v>1006.825</v>
      </c>
      <c r="AF594" s="123">
        <f t="shared" si="365"/>
        <v>9.5947813488369976E-2</v>
      </c>
      <c r="AH594" s="42">
        <f t="shared" si="366"/>
        <v>575.29310590510954</v>
      </c>
      <c r="AI594" s="114">
        <f t="shared" si="367"/>
        <v>740689.87385282852</v>
      </c>
      <c r="AK594" s="119">
        <v>0</v>
      </c>
      <c r="AL594" s="114">
        <f>IF($AK$11&gt;0,(AK594/$AK$11)*'DADOS BASE PROPOSTA'!$I$67,0)</f>
        <v>0</v>
      </c>
      <c r="AN594" s="114">
        <v>0</v>
      </c>
      <c r="AO594" s="114">
        <f>(AN594/$AN$11)*'DADOS BASE PROPOSTA'!$I$69</f>
        <v>0</v>
      </c>
      <c r="AQ594" s="114"/>
      <c r="AR594" s="114"/>
      <c r="AS594" s="114"/>
      <c r="AU594" s="114"/>
      <c r="AV594" s="114"/>
      <c r="AW594" s="114"/>
      <c r="AY594" s="114"/>
      <c r="AZ594" s="114"/>
      <c r="BA594" s="114"/>
      <c r="BB594" s="40"/>
    </row>
    <row r="595" spans="1:54" x14ac:dyDescent="0.25">
      <c r="A595" s="40"/>
      <c r="B595" s="2" t="s">
        <v>604</v>
      </c>
      <c r="C595" s="2" t="s">
        <v>611</v>
      </c>
      <c r="D595" s="41" t="s">
        <v>79</v>
      </c>
      <c r="F595" s="104">
        <v>2012.7421876830599</v>
      </c>
      <c r="G595" s="109">
        <f t="shared" si="358"/>
        <v>1.6288595204408626E-3</v>
      </c>
      <c r="H595" s="114">
        <f>'DADOS BASE PROPOSTA'!$I$23*G595</f>
        <v>3962399.5324060279</v>
      </c>
      <c r="I595" s="114">
        <f>IF(D595="P",IF(H595&lt;'DADOS BASE PROPOSTA'!$I$32,IF('DADOS BASE PROPOSTA'!$I$32-H595&gt;'DADOS BASE PROPOSTA'!$I$33,'DADOS BASE PROPOSTA'!$I$33,'DADOS BASE PROPOSTA'!$I$32-H595),0),0)</f>
        <v>0</v>
      </c>
      <c r="J595" s="114">
        <f t="shared" si="359"/>
        <v>3962399.5324060279</v>
      </c>
      <c r="L595" s="104">
        <v>0</v>
      </c>
      <c r="M595" s="114">
        <f>IF(D595="E",'DADOS BASE PROPOSTA'!$I$42,IF(D595="EA",'DADOS BASE PROPOSTA'!$I$43,IF(D595="EC",'DADOS BASE PROPOSTA'!$I$45,IF(D595="ECA",'DADOS BASE PROPOSTA'!$I$44,0))))</f>
        <v>0</v>
      </c>
      <c r="N595" s="114">
        <f>IF(OR(D595="E",D595="EA",D595="EC",D595="ECA",D595="ECR"),L595*'DADOS BASE PROPOSTA'!$I$47,0)</f>
        <v>0</v>
      </c>
      <c r="O595" s="114">
        <f t="shared" si="360"/>
        <v>0</v>
      </c>
      <c r="R595" s="114"/>
      <c r="T595" s="104">
        <v>0</v>
      </c>
      <c r="U595" s="104"/>
      <c r="V595" s="104">
        <f t="shared" si="362"/>
        <v>0</v>
      </c>
      <c r="W595" s="109">
        <f t="shared" si="363"/>
        <v>0</v>
      </c>
      <c r="X595" s="114">
        <f>'DADOS BASE PROPOSTA'!$I$78*W595</f>
        <v>0</v>
      </c>
      <c r="Y595" s="114"/>
      <c r="Z595" s="114">
        <f t="shared" si="361"/>
        <v>0</v>
      </c>
      <c r="AB595" s="119">
        <v>1447</v>
      </c>
      <c r="AD595" s="42">
        <v>0.77600000000000002</v>
      </c>
      <c r="AE595" s="42">
        <f t="shared" si="364"/>
        <v>1122.8720000000001</v>
      </c>
      <c r="AF595" s="123">
        <f t="shared" si="365"/>
        <v>8.5447813488369967E-2</v>
      </c>
      <c r="AH595" s="42">
        <f t="shared" si="366"/>
        <v>581.97477506329358</v>
      </c>
      <c r="AI595" s="114">
        <f t="shared" si="367"/>
        <v>842117.49951658584</v>
      </c>
      <c r="AK595" s="119">
        <v>0</v>
      </c>
      <c r="AL595" s="114">
        <f>IF($AK$11&gt;0,(AK595/$AK$11)*'DADOS BASE PROPOSTA'!$I$67,0)</f>
        <v>0</v>
      </c>
      <c r="AN595" s="114">
        <v>0</v>
      </c>
      <c r="AO595" s="114">
        <f>(AN595/$AN$11)*'DADOS BASE PROPOSTA'!$I$69</f>
        <v>0</v>
      </c>
      <c r="AQ595" s="114"/>
      <c r="AR595" s="114"/>
      <c r="AS595" s="114"/>
      <c r="AU595" s="114"/>
      <c r="AV595" s="114"/>
      <c r="AW595" s="114"/>
      <c r="AY595" s="114"/>
      <c r="AZ595" s="114"/>
      <c r="BA595" s="114"/>
      <c r="BB595" s="40"/>
    </row>
    <row r="596" spans="1:54" x14ac:dyDescent="0.25">
      <c r="A596" s="40"/>
      <c r="B596" s="2" t="s">
        <v>604</v>
      </c>
      <c r="C596" s="2" t="s">
        <v>612</v>
      </c>
      <c r="D596" s="41" t="s">
        <v>79</v>
      </c>
      <c r="F596" s="104">
        <v>1724.133045193608</v>
      </c>
      <c r="G596" s="109">
        <f t="shared" si="358"/>
        <v>1.3952957027263987E-3</v>
      </c>
      <c r="H596" s="114">
        <f>'DADOS BASE PROPOSTA'!$I$23*G596</f>
        <v>3394227.0470045414</v>
      </c>
      <c r="I596" s="114">
        <f>IF(D596="P",IF(H596&lt;'DADOS BASE PROPOSTA'!$I$32,IF('DADOS BASE PROPOSTA'!$I$32-H596&gt;'DADOS BASE PROPOSTA'!$I$33,'DADOS BASE PROPOSTA'!$I$33,'DADOS BASE PROPOSTA'!$I$32-H596),0),0)</f>
        <v>0</v>
      </c>
      <c r="J596" s="114">
        <f t="shared" si="359"/>
        <v>3394227.0470045414</v>
      </c>
      <c r="L596" s="104">
        <v>0</v>
      </c>
      <c r="M596" s="114">
        <f>IF(D596="E",'DADOS BASE PROPOSTA'!$I$42,IF(D596="EA",'DADOS BASE PROPOSTA'!$I$43,IF(D596="EC",'DADOS BASE PROPOSTA'!$I$45,IF(D596="ECA",'DADOS BASE PROPOSTA'!$I$44,0))))</f>
        <v>0</v>
      </c>
      <c r="N596" s="114">
        <f>IF(OR(D596="E",D596="EA",D596="EC",D596="ECA",D596="ECR"),L596*'DADOS BASE PROPOSTA'!$I$47,0)</f>
        <v>0</v>
      </c>
      <c r="O596" s="114">
        <f t="shared" si="360"/>
        <v>0</v>
      </c>
      <c r="R596" s="114"/>
      <c r="T596" s="104">
        <v>0</v>
      </c>
      <c r="U596" s="104"/>
      <c r="V596" s="104">
        <f t="shared" si="362"/>
        <v>0</v>
      </c>
      <c r="W596" s="109">
        <f t="shared" si="363"/>
        <v>0</v>
      </c>
      <c r="X596" s="114">
        <f>'DADOS BASE PROPOSTA'!$I$78*W596</f>
        <v>0</v>
      </c>
      <c r="Y596" s="114"/>
      <c r="Z596" s="114">
        <f t="shared" si="361"/>
        <v>0</v>
      </c>
      <c r="AB596" s="119">
        <v>1027.5</v>
      </c>
      <c r="AD596" s="42">
        <v>0.77700000000000002</v>
      </c>
      <c r="AE596" s="42">
        <f t="shared" si="364"/>
        <v>798.36750000000006</v>
      </c>
      <c r="AF596" s="123">
        <f t="shared" si="365"/>
        <v>8.7197813488369968E-2</v>
      </c>
      <c r="AH596" s="42">
        <f t="shared" si="366"/>
        <v>580.86116353692955</v>
      </c>
      <c r="AI596" s="114">
        <f t="shared" si="367"/>
        <v>596834.84553419508</v>
      </c>
      <c r="AK596" s="119">
        <v>0</v>
      </c>
      <c r="AL596" s="114">
        <f>IF($AK$11&gt;0,(AK596/$AK$11)*'DADOS BASE PROPOSTA'!$I$67,0)</f>
        <v>0</v>
      </c>
      <c r="AN596" s="114">
        <v>0</v>
      </c>
      <c r="AO596" s="114">
        <f>(AN596/$AN$11)*'DADOS BASE PROPOSTA'!$I$69</f>
        <v>0</v>
      </c>
      <c r="AQ596" s="114"/>
      <c r="AR596" s="114"/>
      <c r="AS596" s="114"/>
      <c r="AU596" s="114"/>
      <c r="AV596" s="114"/>
      <c r="AW596" s="114"/>
      <c r="AY596" s="114"/>
      <c r="AZ596" s="114"/>
      <c r="BA596" s="114"/>
      <c r="BB596" s="40"/>
    </row>
    <row r="597" spans="1:54" x14ac:dyDescent="0.25">
      <c r="A597" s="40"/>
      <c r="B597" s="2" t="s">
        <v>604</v>
      </c>
      <c r="C597" s="2" t="s">
        <v>613</v>
      </c>
      <c r="D597" s="41" t="s">
        <v>79</v>
      </c>
      <c r="F597" s="104">
        <v>1286.106318837753</v>
      </c>
      <c r="G597" s="109">
        <f t="shared" si="358"/>
        <v>1.0408121489963525E-3</v>
      </c>
      <c r="H597" s="114">
        <f>'DADOS BASE PROPOSTA'!$I$23*G597</f>
        <v>2531902.5494533987</v>
      </c>
      <c r="I597" s="114">
        <f>IF(D597="P",IF(H597&lt;'DADOS BASE PROPOSTA'!$I$32,IF('DADOS BASE PROPOSTA'!$I$32-H597&gt;'DADOS BASE PROPOSTA'!$I$33,'DADOS BASE PROPOSTA'!$I$33,'DADOS BASE PROPOSTA'!$I$32-H597),0),0)</f>
        <v>750631.98135004984</v>
      </c>
      <c r="J597" s="114">
        <f t="shared" si="359"/>
        <v>3282534.5308034485</v>
      </c>
      <c r="L597" s="104">
        <v>0</v>
      </c>
      <c r="M597" s="114">
        <f>IF(D597="E",'DADOS BASE PROPOSTA'!$I$42,IF(D597="EA",'DADOS BASE PROPOSTA'!$I$43,IF(D597="EC",'DADOS BASE PROPOSTA'!$I$45,IF(D597="ECA",'DADOS BASE PROPOSTA'!$I$44,0))))</f>
        <v>0</v>
      </c>
      <c r="N597" s="114">
        <f>IF(OR(D597="E",D597="EA",D597="EC",D597="ECA",D597="ECR"),L597*'DADOS BASE PROPOSTA'!$I$47,0)</f>
        <v>0</v>
      </c>
      <c r="O597" s="114">
        <f t="shared" si="360"/>
        <v>0</v>
      </c>
      <c r="R597" s="114"/>
      <c r="T597" s="104">
        <v>0</v>
      </c>
      <c r="U597" s="104"/>
      <c r="V597" s="104">
        <f t="shared" si="362"/>
        <v>0</v>
      </c>
      <c r="W597" s="109">
        <f t="shared" si="363"/>
        <v>0</v>
      </c>
      <c r="X597" s="114">
        <f>'DADOS BASE PROPOSTA'!$I$78*W597</f>
        <v>0</v>
      </c>
      <c r="Y597" s="114"/>
      <c r="Z597" s="114">
        <f t="shared" si="361"/>
        <v>0</v>
      </c>
      <c r="AB597" s="119">
        <v>779</v>
      </c>
      <c r="AD597" s="42">
        <v>0.75</v>
      </c>
      <c r="AE597" s="42">
        <f t="shared" si="364"/>
        <v>584.25</v>
      </c>
      <c r="AF597" s="123">
        <f t="shared" si="365"/>
        <v>3.9947813488369927E-2</v>
      </c>
      <c r="AH597" s="42">
        <f t="shared" si="366"/>
        <v>610.928674748758</v>
      </c>
      <c r="AI597" s="114">
        <f t="shared" si="367"/>
        <v>475913.43762928247</v>
      </c>
      <c r="AK597" s="119">
        <v>0</v>
      </c>
      <c r="AL597" s="114">
        <f>IF($AK$11&gt;0,(AK597/$AK$11)*'DADOS BASE PROPOSTA'!$I$67,0)</f>
        <v>0</v>
      </c>
      <c r="AN597" s="114">
        <v>0</v>
      </c>
      <c r="AO597" s="114">
        <f>(AN597/$AN$11)*'DADOS BASE PROPOSTA'!$I$69</f>
        <v>0</v>
      </c>
      <c r="AQ597" s="114"/>
      <c r="AR597" s="114"/>
      <c r="AS597" s="114"/>
      <c r="AU597" s="114"/>
      <c r="AV597" s="114"/>
      <c r="AW597" s="114"/>
      <c r="AY597" s="114"/>
      <c r="AZ597" s="114"/>
      <c r="BA597" s="114"/>
      <c r="BB597" s="40"/>
    </row>
    <row r="598" spans="1:54" x14ac:dyDescent="0.25">
      <c r="A598" s="40"/>
      <c r="B598" s="2" t="s">
        <v>604</v>
      </c>
      <c r="C598" s="2" t="s">
        <v>614</v>
      </c>
      <c r="D598" s="41" t="s">
        <v>79</v>
      </c>
      <c r="F598" s="104">
        <v>2506.3278562220171</v>
      </c>
      <c r="G598" s="109">
        <f t="shared" si="358"/>
        <v>2.0283054704849368E-3</v>
      </c>
      <c r="H598" s="114">
        <f>'DADOS BASE PROPOSTA'!$I$23*G598</f>
        <v>4934100.5451782858</v>
      </c>
      <c r="I598" s="114">
        <f>IF(D598="P",IF(H598&lt;'DADOS BASE PROPOSTA'!$I$32,IF('DADOS BASE PROPOSTA'!$I$32-H598&gt;'DADOS BASE PROPOSTA'!$I$33,'DADOS BASE PROPOSTA'!$I$33,'DADOS BASE PROPOSTA'!$I$32-H598),0),0)</f>
        <v>0</v>
      </c>
      <c r="J598" s="114">
        <f t="shared" si="359"/>
        <v>4934100.5451782858</v>
      </c>
      <c r="L598" s="104">
        <v>0</v>
      </c>
      <c r="M598" s="114">
        <f>IF(D598="E",'DADOS BASE PROPOSTA'!$I$42,IF(D598="EA",'DADOS BASE PROPOSTA'!$I$43,IF(D598="EC",'DADOS BASE PROPOSTA'!$I$45,IF(D598="ECA",'DADOS BASE PROPOSTA'!$I$44,0))))</f>
        <v>0</v>
      </c>
      <c r="N598" s="114">
        <f>IF(OR(D598="E",D598="EA",D598="EC",D598="ECA",D598="ECR"),L598*'DADOS BASE PROPOSTA'!$I$47,0)</f>
        <v>0</v>
      </c>
      <c r="O598" s="114">
        <f t="shared" si="360"/>
        <v>0</v>
      </c>
      <c r="R598" s="114"/>
      <c r="T598" s="104">
        <v>0</v>
      </c>
      <c r="U598" s="104"/>
      <c r="V598" s="104">
        <f t="shared" si="362"/>
        <v>0</v>
      </c>
      <c r="W598" s="109">
        <f t="shared" si="363"/>
        <v>0</v>
      </c>
      <c r="X598" s="114">
        <f>'DADOS BASE PROPOSTA'!$I$78*W598</f>
        <v>0</v>
      </c>
      <c r="Y598" s="114"/>
      <c r="Z598" s="114">
        <f t="shared" si="361"/>
        <v>0</v>
      </c>
      <c r="AB598" s="119">
        <v>920.5</v>
      </c>
      <c r="AD598" s="42">
        <v>0.76500000000000001</v>
      </c>
      <c r="AE598" s="42">
        <f t="shared" si="364"/>
        <v>704.1825</v>
      </c>
      <c r="AF598" s="123">
        <f t="shared" si="365"/>
        <v>6.619781348836995E-2</v>
      </c>
      <c r="AH598" s="42">
        <f t="shared" si="366"/>
        <v>594.22450185329774</v>
      </c>
      <c r="AI598" s="114">
        <f t="shared" si="367"/>
        <v>546983.65395596053</v>
      </c>
      <c r="AK598" s="119">
        <v>0</v>
      </c>
      <c r="AL598" s="114">
        <f>IF($AK$11&gt;0,(AK598/$AK$11)*'DADOS BASE PROPOSTA'!$I$67,0)</f>
        <v>0</v>
      </c>
      <c r="AN598" s="114">
        <v>0</v>
      </c>
      <c r="AO598" s="114">
        <f>(AN598/$AN$11)*'DADOS BASE PROPOSTA'!$I$69</f>
        <v>0</v>
      </c>
      <c r="AQ598" s="114"/>
      <c r="AR598" s="114"/>
      <c r="AS598" s="114"/>
      <c r="AU598" s="114"/>
      <c r="AV598" s="114"/>
      <c r="AW598" s="114"/>
      <c r="AY598" s="114"/>
      <c r="AZ598" s="114"/>
      <c r="BA598" s="114"/>
      <c r="BB598" s="40"/>
    </row>
    <row r="599" spans="1:54" x14ac:dyDescent="0.25">
      <c r="A599" s="40"/>
      <c r="B599" s="2" t="s">
        <v>604</v>
      </c>
      <c r="C599" s="2" t="s">
        <v>615</v>
      </c>
      <c r="D599" s="41" t="s">
        <v>79</v>
      </c>
      <c r="F599" s="104">
        <v>1243.204254497226</v>
      </c>
      <c r="G599" s="109">
        <f t="shared" si="358"/>
        <v>1.0060926323214041E-3</v>
      </c>
      <c r="H599" s="114">
        <f>'DADOS BASE PROPOSTA'!$I$23*G599</f>
        <v>2447443.0887621883</v>
      </c>
      <c r="I599" s="114">
        <f>IF(D599="P",IF(H599&lt;'DADOS BASE PROPOSTA'!$I$32,IF('DADOS BASE PROPOSTA'!$I$32-H599&gt;'DADOS BASE PROPOSTA'!$I$33,'DADOS BASE PROPOSTA'!$I$33,'DADOS BASE PROPOSTA'!$I$32-H599),0),0)</f>
        <v>835091.44204126019</v>
      </c>
      <c r="J599" s="114">
        <f t="shared" si="359"/>
        <v>3282534.5308034485</v>
      </c>
      <c r="L599" s="104">
        <v>0</v>
      </c>
      <c r="M599" s="114">
        <f>IF(D599="E",'DADOS BASE PROPOSTA'!$I$42,IF(D599="EA",'DADOS BASE PROPOSTA'!$I$43,IF(D599="EC",'DADOS BASE PROPOSTA'!$I$45,IF(D599="ECA",'DADOS BASE PROPOSTA'!$I$44,0))))</f>
        <v>0</v>
      </c>
      <c r="N599" s="114">
        <f>IF(OR(D599="E",D599="EA",D599="EC",D599="ECA",D599="ECR"),L599*'DADOS BASE PROPOSTA'!$I$47,0)</f>
        <v>0</v>
      </c>
      <c r="O599" s="114">
        <f t="shared" si="360"/>
        <v>0</v>
      </c>
      <c r="R599" s="114"/>
      <c r="T599" s="104">
        <v>76.996040783807501</v>
      </c>
      <c r="U599" s="104"/>
      <c r="V599" s="104">
        <f t="shared" si="362"/>
        <v>76.996040783807501</v>
      </c>
      <c r="W599" s="109">
        <f t="shared" si="363"/>
        <v>4.5094628688458453E-4</v>
      </c>
      <c r="X599" s="114">
        <f>'DADOS BASE PROPOSTA'!$I$78*W599</f>
        <v>36737.828437660879</v>
      </c>
      <c r="Y599" s="114"/>
      <c r="Z599" s="114">
        <f t="shared" si="361"/>
        <v>36737.828437660879</v>
      </c>
      <c r="AB599" s="119">
        <v>940.5</v>
      </c>
      <c r="AD599" s="42">
        <v>0.751</v>
      </c>
      <c r="AE599" s="42">
        <f t="shared" si="364"/>
        <v>706.31550000000004</v>
      </c>
      <c r="AF599" s="123">
        <f t="shared" si="365"/>
        <v>4.1697813488369928E-2</v>
      </c>
      <c r="AH599" s="42">
        <f t="shared" si="366"/>
        <v>609.81506322239397</v>
      </c>
      <c r="AI599" s="114">
        <f t="shared" si="367"/>
        <v>573531.06696066156</v>
      </c>
      <c r="AK599" s="119">
        <v>0</v>
      </c>
      <c r="AL599" s="114">
        <f>IF($AK$11&gt;0,(AK599/$AK$11)*'DADOS BASE PROPOSTA'!$I$67,0)</f>
        <v>0</v>
      </c>
      <c r="AN599" s="114">
        <v>40.625</v>
      </c>
      <c r="AO599" s="114">
        <f>(AN599/$AN$11)*'DADOS BASE PROPOSTA'!$I$69</f>
        <v>24166.285395164628</v>
      </c>
      <c r="AQ599" s="114"/>
      <c r="AR599" s="114"/>
      <c r="AS599" s="114"/>
      <c r="AU599" s="114"/>
      <c r="AV599" s="114"/>
      <c r="AW599" s="114"/>
      <c r="AY599" s="114"/>
      <c r="AZ599" s="114"/>
      <c r="BA599" s="114"/>
      <c r="BB599" s="40"/>
    </row>
    <row r="600" spans="1:54" x14ac:dyDescent="0.25">
      <c r="A600" s="40"/>
      <c r="B600" s="2" t="s">
        <v>604</v>
      </c>
      <c r="C600" s="2" t="s">
        <v>616</v>
      </c>
      <c r="D600" s="41" t="s">
        <v>79</v>
      </c>
      <c r="F600" s="104">
        <v>3434.122573944469</v>
      </c>
      <c r="G600" s="109">
        <f t="shared" si="358"/>
        <v>2.7791454281432047E-3</v>
      </c>
      <c r="H600" s="114">
        <f>'DADOS BASE PROPOSTA'!$I$23*G600</f>
        <v>6760610.3575970037</v>
      </c>
      <c r="I600" s="114">
        <f>IF(D600="P",IF(H600&lt;'DADOS BASE PROPOSTA'!$I$32,IF('DADOS BASE PROPOSTA'!$I$32-H600&gt;'DADOS BASE PROPOSTA'!$I$33,'DADOS BASE PROPOSTA'!$I$33,'DADOS BASE PROPOSTA'!$I$32-H600),0),0)</f>
        <v>0</v>
      </c>
      <c r="J600" s="114">
        <f t="shared" si="359"/>
        <v>6760610.3575970037</v>
      </c>
      <c r="L600" s="104">
        <v>0</v>
      </c>
      <c r="M600" s="114">
        <f>IF(D600="E",'DADOS BASE PROPOSTA'!$I$42,IF(D600="EA",'DADOS BASE PROPOSTA'!$I$43,IF(D600="EC",'DADOS BASE PROPOSTA'!$I$45,IF(D600="ECA",'DADOS BASE PROPOSTA'!$I$44,0))))</f>
        <v>0</v>
      </c>
      <c r="N600" s="114">
        <f>IF(OR(D600="E",D600="EA",D600="EC",D600="ECA",D600="ECR"),L600*'DADOS BASE PROPOSTA'!$I$47,0)</f>
        <v>0</v>
      </c>
      <c r="O600" s="114">
        <f t="shared" si="360"/>
        <v>0</v>
      </c>
      <c r="R600" s="114"/>
      <c r="T600" s="104">
        <v>230.3215784066048</v>
      </c>
      <c r="U600" s="104"/>
      <c r="V600" s="104">
        <f t="shared" si="362"/>
        <v>230.3215784066048</v>
      </c>
      <c r="W600" s="109">
        <f t="shared" si="363"/>
        <v>1.3489350817853711E-3</v>
      </c>
      <c r="X600" s="114">
        <f>'DADOS BASE PROPOSTA'!$I$78*W600</f>
        <v>109895.45107587645</v>
      </c>
      <c r="Y600" s="114"/>
      <c r="Z600" s="114">
        <f t="shared" si="361"/>
        <v>109895.45107587645</v>
      </c>
      <c r="AB600" s="119">
        <v>2526</v>
      </c>
      <c r="AD600" s="42">
        <v>0.80500000000000005</v>
      </c>
      <c r="AE600" s="42">
        <f t="shared" si="364"/>
        <v>2033.43</v>
      </c>
      <c r="AF600" s="123">
        <f t="shared" si="365"/>
        <v>0.13619781348837001</v>
      </c>
      <c r="AH600" s="42">
        <f t="shared" si="366"/>
        <v>549.68004079873708</v>
      </c>
      <c r="AI600" s="114">
        <f t="shared" si="367"/>
        <v>1388491.7830576098</v>
      </c>
      <c r="AK600" s="119">
        <v>0</v>
      </c>
      <c r="AL600" s="114">
        <f>IF($AK$11&gt;0,(AK600/$AK$11)*'DADOS BASE PROPOSTA'!$I$67,0)</f>
        <v>0</v>
      </c>
      <c r="AN600" s="114">
        <v>155</v>
      </c>
      <c r="AO600" s="114">
        <f>(AN600/$AN$11)*'DADOS BASE PROPOSTA'!$I$69</f>
        <v>92203.673507705054</v>
      </c>
      <c r="AQ600" s="114"/>
      <c r="AR600" s="114"/>
      <c r="AS600" s="114"/>
      <c r="AU600" s="114"/>
      <c r="AV600" s="114"/>
      <c r="AW600" s="114"/>
      <c r="AY600" s="114"/>
      <c r="AZ600" s="114"/>
      <c r="BA600" s="114"/>
      <c r="BB600" s="40"/>
    </row>
    <row r="601" spans="1:54" x14ac:dyDescent="0.25">
      <c r="A601" s="40"/>
      <c r="B601" s="2" t="s">
        <v>604</v>
      </c>
      <c r="C601" s="2" t="s">
        <v>617</v>
      </c>
      <c r="D601" s="41" t="s">
        <v>79</v>
      </c>
      <c r="F601" s="104">
        <v>1662.7418129538139</v>
      </c>
      <c r="G601" s="109">
        <f t="shared" si="358"/>
        <v>1.3456133868702902E-3</v>
      </c>
      <c r="H601" s="114">
        <f>'DADOS BASE PROPOSTA'!$I$23*G601</f>
        <v>3273368.7515857867</v>
      </c>
      <c r="I601" s="114">
        <f>IF(D601="P",IF(H601&lt;'DADOS BASE PROPOSTA'!$I$32,IF('DADOS BASE PROPOSTA'!$I$32-H601&gt;'DADOS BASE PROPOSTA'!$I$33,'DADOS BASE PROPOSTA'!$I$33,'DADOS BASE PROPOSTA'!$I$32-H601),0),0)</f>
        <v>9165.7792176618241</v>
      </c>
      <c r="J601" s="114">
        <f t="shared" si="359"/>
        <v>3282534.5308034485</v>
      </c>
      <c r="L601" s="104">
        <v>0</v>
      </c>
      <c r="M601" s="114">
        <f>IF(D601="E",'DADOS BASE PROPOSTA'!$I$42,IF(D601="EA",'DADOS BASE PROPOSTA'!$I$43,IF(D601="EC",'DADOS BASE PROPOSTA'!$I$45,IF(D601="ECA",'DADOS BASE PROPOSTA'!$I$44,0))))</f>
        <v>0</v>
      </c>
      <c r="N601" s="114">
        <f>IF(OR(D601="E",D601="EA",D601="EC",D601="ECA",D601="ECR"),L601*'DADOS BASE PROPOSTA'!$I$47,0)</f>
        <v>0</v>
      </c>
      <c r="O601" s="114">
        <f t="shared" si="360"/>
        <v>0</v>
      </c>
      <c r="R601" s="114"/>
      <c r="T601" s="104">
        <v>0</v>
      </c>
      <c r="U601" s="104"/>
      <c r="V601" s="104">
        <f t="shared" si="362"/>
        <v>0</v>
      </c>
      <c r="W601" s="109">
        <f t="shared" si="363"/>
        <v>0</v>
      </c>
      <c r="X601" s="114">
        <f>'DADOS BASE PROPOSTA'!$I$78*W601</f>
        <v>0</v>
      </c>
      <c r="Y601" s="114"/>
      <c r="Z601" s="114">
        <f t="shared" si="361"/>
        <v>0</v>
      </c>
      <c r="AB601" s="119">
        <v>995</v>
      </c>
      <c r="AD601" s="42">
        <v>0.80500000000000005</v>
      </c>
      <c r="AE601" s="42">
        <f t="shared" si="364"/>
        <v>800.97500000000002</v>
      </c>
      <c r="AF601" s="123">
        <f t="shared" si="365"/>
        <v>0.13619781348837001</v>
      </c>
      <c r="AH601" s="42">
        <f t="shared" si="366"/>
        <v>549.68004079873708</v>
      </c>
      <c r="AI601" s="114">
        <f t="shared" si="367"/>
        <v>546931.64059474343</v>
      </c>
      <c r="AK601" s="119">
        <v>0</v>
      </c>
      <c r="AL601" s="114">
        <f>IF($AK$11&gt;0,(AK601/$AK$11)*'DADOS BASE PROPOSTA'!$I$67,0)</f>
        <v>0</v>
      </c>
      <c r="AN601" s="114">
        <v>0</v>
      </c>
      <c r="AO601" s="114">
        <f>(AN601/$AN$11)*'DADOS BASE PROPOSTA'!$I$69</f>
        <v>0</v>
      </c>
      <c r="AQ601" s="114"/>
      <c r="AR601" s="114"/>
      <c r="AS601" s="114"/>
      <c r="AU601" s="114"/>
      <c r="AV601" s="114"/>
      <c r="AW601" s="114"/>
      <c r="AY601" s="114"/>
      <c r="AZ601" s="114"/>
      <c r="BA601" s="114"/>
      <c r="BB601" s="40"/>
    </row>
    <row r="602" spans="1:54" x14ac:dyDescent="0.25">
      <c r="A602" s="40"/>
      <c r="B602" s="2" t="s">
        <v>604</v>
      </c>
      <c r="C602" s="2" t="s">
        <v>618</v>
      </c>
      <c r="D602" s="41" t="s">
        <v>79</v>
      </c>
      <c r="F602" s="104">
        <v>3869.2728413581171</v>
      </c>
      <c r="G602" s="109">
        <f t="shared" si="358"/>
        <v>3.1313011390119829E-3</v>
      </c>
      <c r="H602" s="114">
        <f>'DADOS BASE PROPOSTA'!$I$23*G602</f>
        <v>7617272.0933511648</v>
      </c>
      <c r="I602" s="114">
        <f>IF(D602="P",IF(H602&lt;'DADOS BASE PROPOSTA'!$I$32,IF('DADOS BASE PROPOSTA'!$I$32-H602&gt;'DADOS BASE PROPOSTA'!$I$33,'DADOS BASE PROPOSTA'!$I$33,'DADOS BASE PROPOSTA'!$I$32-H602),0),0)</f>
        <v>0</v>
      </c>
      <c r="J602" s="114">
        <f t="shared" si="359"/>
        <v>7617272.0933511648</v>
      </c>
      <c r="L602" s="104">
        <v>0</v>
      </c>
      <c r="M602" s="114">
        <f>IF(D602="E",'DADOS BASE PROPOSTA'!$I$42,IF(D602="EA",'DADOS BASE PROPOSTA'!$I$43,IF(D602="EC",'DADOS BASE PROPOSTA'!$I$45,IF(D602="ECA",'DADOS BASE PROPOSTA'!$I$44,0))))</f>
        <v>0</v>
      </c>
      <c r="N602" s="114">
        <f>IF(OR(D602="E",D602="EA",D602="EC",D602="ECA",D602="ECR"),L602*'DADOS BASE PROPOSTA'!$I$47,0)</f>
        <v>0</v>
      </c>
      <c r="O602" s="114">
        <f t="shared" si="360"/>
        <v>0</v>
      </c>
      <c r="R602" s="114"/>
      <c r="T602" s="104">
        <v>107.11838204209531</v>
      </c>
      <c r="U602" s="104"/>
      <c r="V602" s="104">
        <f t="shared" si="362"/>
        <v>107.11838204209531</v>
      </c>
      <c r="W602" s="109">
        <f t="shared" si="363"/>
        <v>6.2736520147313663E-4</v>
      </c>
      <c r="X602" s="114">
        <f>'DADOS BASE PROPOSTA'!$I$78*W602</f>
        <v>51110.377909326424</v>
      </c>
      <c r="Y602" s="114"/>
      <c r="Z602" s="114">
        <f t="shared" si="361"/>
        <v>51110.377909326424</v>
      </c>
      <c r="AB602" s="119">
        <v>2239.5</v>
      </c>
      <c r="AD602" s="42">
        <v>0.74399999999999999</v>
      </c>
      <c r="AE602" s="42">
        <f t="shared" si="364"/>
        <v>1666.1879999999999</v>
      </c>
      <c r="AF602" s="123">
        <f t="shared" si="365"/>
        <v>2.9447813488369917E-2</v>
      </c>
      <c r="AH602" s="42">
        <f t="shared" si="366"/>
        <v>617.61034390694215</v>
      </c>
      <c r="AI602" s="114">
        <f t="shared" si="367"/>
        <v>1383138.3651795969</v>
      </c>
      <c r="AK602" s="119">
        <v>0</v>
      </c>
      <c r="AL602" s="114">
        <f>IF($AK$11&gt;0,(AK602/$AK$11)*'DADOS BASE PROPOSTA'!$I$67,0)</f>
        <v>0</v>
      </c>
      <c r="AN602" s="114">
        <v>64.625</v>
      </c>
      <c r="AO602" s="114">
        <f>(AN602/$AN$11)*'DADOS BASE PROPOSTA'!$I$69</f>
        <v>38442.983228615733</v>
      </c>
      <c r="AQ602" s="114"/>
      <c r="AR602" s="114"/>
      <c r="AS602" s="114"/>
      <c r="AU602" s="114"/>
      <c r="AV602" s="114"/>
      <c r="AW602" s="114"/>
      <c r="AY602" s="114"/>
      <c r="AZ602" s="114"/>
      <c r="BA602" s="114"/>
      <c r="BB602" s="40"/>
    </row>
    <row r="603" spans="1:54" x14ac:dyDescent="0.25">
      <c r="A603" s="40"/>
      <c r="B603" s="2" t="s">
        <v>604</v>
      </c>
      <c r="C603" s="2" t="s">
        <v>619</v>
      </c>
      <c r="D603" s="41" t="s">
        <v>83</v>
      </c>
      <c r="F603" s="104">
        <v>0</v>
      </c>
      <c r="G603" s="109">
        <f t="shared" si="358"/>
        <v>0</v>
      </c>
      <c r="H603" s="114">
        <f>'DADOS BASE PROPOSTA'!$I$23*G603</f>
        <v>0</v>
      </c>
      <c r="I603" s="114">
        <f>IF(D603="P",IF(H603&lt;'DADOS BASE PROPOSTA'!$I$32,IF('DADOS BASE PROPOSTA'!$I$32-H603&gt;'DADOS BASE PROPOSTA'!$I$33,'DADOS BASE PROPOSTA'!$I$33,'DADOS BASE PROPOSTA'!$I$32-H603),0),0)</f>
        <v>0</v>
      </c>
      <c r="J603" s="114">
        <f t="shared" si="359"/>
        <v>0</v>
      </c>
      <c r="L603" s="104">
        <v>282.58209067667121</v>
      </c>
      <c r="M603" s="114">
        <f>IF(D603="E",'DADOS BASE PROPOSTA'!$I$42,IF(D603="EA",'DADOS BASE PROPOSTA'!$I$43,IF(D603="EC",'DADOS BASE PROPOSTA'!$I$45,IF(D603="ECA",'DADOS BASE PROPOSTA'!$I$44,0))))</f>
        <v>2087467.4094275283</v>
      </c>
      <c r="N603" s="114">
        <f>IF(OR(D603="E",D603="EA",D603="EC",D603="ECA",D603="ECR"),L603*'DADOS BASE PROPOSTA'!$I$47,0)</f>
        <v>196175.80830933983</v>
      </c>
      <c r="O603" s="114">
        <f t="shared" si="360"/>
        <v>2283643.2177368682</v>
      </c>
      <c r="R603" s="114"/>
      <c r="T603" s="104">
        <v>0</v>
      </c>
      <c r="U603" s="104"/>
      <c r="V603" s="104">
        <f t="shared" si="362"/>
        <v>0</v>
      </c>
      <c r="W603" s="109">
        <f t="shared" si="363"/>
        <v>0</v>
      </c>
      <c r="X603" s="114">
        <f>'DADOS BASE PROPOSTA'!$I$78*W603</f>
        <v>0</v>
      </c>
      <c r="Y603" s="114"/>
      <c r="Z603" s="114">
        <f t="shared" si="361"/>
        <v>0</v>
      </c>
      <c r="AB603" s="119">
        <v>255.5</v>
      </c>
      <c r="AD603" s="42">
        <v>0.68799999999999994</v>
      </c>
      <c r="AE603" s="42">
        <f t="shared" si="364"/>
        <v>175.78399999999999</v>
      </c>
      <c r="AF603" s="123">
        <f t="shared" si="365"/>
        <v>-6.855218651163017E-2</v>
      </c>
      <c r="AH603" s="42">
        <f t="shared" si="366"/>
        <v>679.97258938332698</v>
      </c>
      <c r="AI603" s="114">
        <f t="shared" si="367"/>
        <v>173732.99658744005</v>
      </c>
      <c r="AK603" s="119">
        <v>0</v>
      </c>
      <c r="AL603" s="114">
        <f>IF($AK$11&gt;0,(AK603/$AK$11)*'DADOS BASE PROPOSTA'!$I$67,0)</f>
        <v>0</v>
      </c>
      <c r="AN603" s="114">
        <v>0</v>
      </c>
      <c r="AO603" s="114">
        <f>(AN603/$AN$11)*'DADOS BASE PROPOSTA'!$I$69</f>
        <v>0</v>
      </c>
      <c r="AQ603" s="114"/>
      <c r="AR603" s="114"/>
      <c r="AS603" s="114"/>
      <c r="AU603" s="114"/>
      <c r="AV603" s="114"/>
      <c r="AW603" s="114"/>
      <c r="AY603" s="114"/>
      <c r="AZ603" s="114"/>
      <c r="BA603" s="114"/>
      <c r="BB603" s="40"/>
    </row>
    <row r="604" spans="1:54" x14ac:dyDescent="0.25">
      <c r="A604" s="40"/>
      <c r="B604" s="2" t="s">
        <v>604</v>
      </c>
      <c r="C604" s="2" t="s">
        <v>620</v>
      </c>
      <c r="D604" s="41" t="s">
        <v>79</v>
      </c>
      <c r="F604" s="104">
        <v>6143.3829072918743</v>
      </c>
      <c r="G604" s="109">
        <f t="shared" si="358"/>
        <v>4.9716788357157234E-3</v>
      </c>
      <c r="H604" s="114">
        <f>'DADOS BASE PROPOSTA'!$I$23*G604</f>
        <v>12094215.398379499</v>
      </c>
      <c r="I604" s="114">
        <f>IF(D604="P",IF(H604&lt;'DADOS BASE PROPOSTA'!$I$32,IF('DADOS BASE PROPOSTA'!$I$32-H604&gt;'DADOS BASE PROPOSTA'!$I$33,'DADOS BASE PROPOSTA'!$I$33,'DADOS BASE PROPOSTA'!$I$32-H604),0),0)</f>
        <v>0</v>
      </c>
      <c r="J604" s="114">
        <f t="shared" si="359"/>
        <v>12094215.398379499</v>
      </c>
      <c r="L604" s="104">
        <v>0</v>
      </c>
      <c r="M604" s="114">
        <f>IF(D604="E",'DADOS BASE PROPOSTA'!$I$42,IF(D604="EA",'DADOS BASE PROPOSTA'!$I$43,IF(D604="EC",'DADOS BASE PROPOSTA'!$I$45,IF(D604="ECA",'DADOS BASE PROPOSTA'!$I$44,0))))</f>
        <v>0</v>
      </c>
      <c r="N604" s="114">
        <f>IF(OR(D604="E",D604="EA",D604="EC",D604="ECA",D604="ECR"),L604*'DADOS BASE PROPOSTA'!$I$47,0)</f>
        <v>0</v>
      </c>
      <c r="O604" s="114">
        <f t="shared" si="360"/>
        <v>0</v>
      </c>
      <c r="R604" s="114"/>
      <c r="T604" s="104">
        <v>0</v>
      </c>
      <c r="U604" s="104"/>
      <c r="V604" s="104">
        <f t="shared" si="362"/>
        <v>0</v>
      </c>
      <c r="W604" s="109">
        <f t="shared" si="363"/>
        <v>0</v>
      </c>
      <c r="X604" s="114">
        <f>'DADOS BASE PROPOSTA'!$I$78*W604</f>
        <v>0</v>
      </c>
      <c r="Y604" s="114"/>
      <c r="Z604" s="114">
        <f t="shared" si="361"/>
        <v>0</v>
      </c>
      <c r="AB604" s="119">
        <v>2129</v>
      </c>
      <c r="AD604" s="42">
        <v>0.751</v>
      </c>
      <c r="AE604" s="42">
        <f t="shared" si="364"/>
        <v>1598.8789999999999</v>
      </c>
      <c r="AF604" s="123">
        <f t="shared" si="365"/>
        <v>4.1697813488369928E-2</v>
      </c>
      <c r="AH604" s="42">
        <f t="shared" si="366"/>
        <v>609.81506322239397</v>
      </c>
      <c r="AI604" s="114">
        <f t="shared" si="367"/>
        <v>1298296.2696004768</v>
      </c>
      <c r="AK604" s="119">
        <v>225.5</v>
      </c>
      <c r="AL604" s="114">
        <f>IF($AK$11&gt;0,(AK604/$AK$11)*'DADOS BASE PROPOSTA'!$I$67,0)</f>
        <v>1450014.4057512037</v>
      </c>
      <c r="AN604" s="114">
        <v>0</v>
      </c>
      <c r="AO604" s="114">
        <f>(AN604/$AN$11)*'DADOS BASE PROPOSTA'!$I$69</f>
        <v>0</v>
      </c>
      <c r="AQ604" s="114"/>
      <c r="AR604" s="114"/>
      <c r="AS604" s="114"/>
      <c r="AU604" s="114"/>
      <c r="AV604" s="114"/>
      <c r="AW604" s="114"/>
      <c r="AY604" s="114"/>
      <c r="AZ604" s="114"/>
      <c r="BA604" s="114"/>
      <c r="BB604" s="40"/>
    </row>
    <row r="605" spans="1:54" x14ac:dyDescent="0.25">
      <c r="A605" s="40"/>
      <c r="B605" s="2" t="s">
        <v>604</v>
      </c>
      <c r="C605" s="2" t="s">
        <v>621</v>
      </c>
      <c r="D605" s="41" t="s">
        <v>83</v>
      </c>
      <c r="F605" s="104">
        <v>0</v>
      </c>
      <c r="G605" s="109">
        <f t="shared" si="358"/>
        <v>0</v>
      </c>
      <c r="H605" s="114">
        <f>'DADOS BASE PROPOSTA'!$I$23*G605</f>
        <v>0</v>
      </c>
      <c r="I605" s="114">
        <f>IF(D605="P",IF(H605&lt;'DADOS BASE PROPOSTA'!$I$32,IF('DADOS BASE PROPOSTA'!$I$32-H605&gt;'DADOS BASE PROPOSTA'!$I$33,'DADOS BASE PROPOSTA'!$I$33,'DADOS BASE PROPOSTA'!$I$32-H605),0),0)</f>
        <v>0</v>
      </c>
      <c r="J605" s="114">
        <f t="shared" si="359"/>
        <v>0</v>
      </c>
      <c r="L605" s="104">
        <v>500.16790704354838</v>
      </c>
      <c r="M605" s="114">
        <f>IF(D605="E",'DADOS BASE PROPOSTA'!$I$42,IF(D605="EA",'DADOS BASE PROPOSTA'!$I$43,IF(D605="EC",'DADOS BASE PROPOSTA'!$I$45,IF(D605="ECA",'DADOS BASE PROPOSTA'!$I$44,0))))</f>
        <v>2087467.4094275283</v>
      </c>
      <c r="N605" s="114">
        <f>IF(OR(D605="E",D605="EA",D605="EC",D605="ECA",D605="ECR"),L605*'DADOS BASE PROPOSTA'!$I$47,0)</f>
        <v>347229.51910964574</v>
      </c>
      <c r="O605" s="114">
        <f t="shared" si="360"/>
        <v>2434696.9285371741</v>
      </c>
      <c r="R605" s="114"/>
      <c r="T605" s="104">
        <v>0</v>
      </c>
      <c r="U605" s="104"/>
      <c r="V605" s="104">
        <f t="shared" si="362"/>
        <v>0</v>
      </c>
      <c r="W605" s="109">
        <f t="shared" si="363"/>
        <v>0</v>
      </c>
      <c r="X605" s="114">
        <f>'DADOS BASE PROPOSTA'!$I$78*W605</f>
        <v>0</v>
      </c>
      <c r="Y605" s="114"/>
      <c r="Z605" s="114">
        <f t="shared" si="361"/>
        <v>0</v>
      </c>
      <c r="AB605" s="119">
        <v>236</v>
      </c>
      <c r="AD605" s="42">
        <v>0.72099999999999997</v>
      </c>
      <c r="AE605" s="42">
        <f t="shared" si="364"/>
        <v>170.15600000000001</v>
      </c>
      <c r="AF605" s="123">
        <f t="shared" si="365"/>
        <v>-1.0802186511630119E-2</v>
      </c>
      <c r="AH605" s="42">
        <f t="shared" si="366"/>
        <v>643.22340901331449</v>
      </c>
      <c r="AI605" s="114">
        <f t="shared" si="367"/>
        <v>151800.72452714221</v>
      </c>
      <c r="AK605" s="119">
        <v>0</v>
      </c>
      <c r="AL605" s="114">
        <f>IF($AK$11&gt;0,(AK605/$AK$11)*'DADOS BASE PROPOSTA'!$I$67,0)</f>
        <v>0</v>
      </c>
      <c r="AN605" s="114">
        <v>0</v>
      </c>
      <c r="AO605" s="114">
        <f>(AN605/$AN$11)*'DADOS BASE PROPOSTA'!$I$69</f>
        <v>0</v>
      </c>
      <c r="AQ605" s="114"/>
      <c r="AR605" s="114"/>
      <c r="AS605" s="114"/>
      <c r="AU605" s="114"/>
      <c r="AV605" s="114"/>
      <c r="AW605" s="114"/>
      <c r="AY605" s="114"/>
      <c r="AZ605" s="114"/>
      <c r="BA605" s="114"/>
      <c r="BB605" s="40"/>
    </row>
    <row r="606" spans="1:54" x14ac:dyDescent="0.25">
      <c r="A606" s="40"/>
      <c r="B606" s="2" t="s">
        <v>604</v>
      </c>
      <c r="C606" s="2" t="s">
        <v>622</v>
      </c>
      <c r="D606" s="41" t="s">
        <v>83</v>
      </c>
      <c r="F606" s="104">
        <v>0</v>
      </c>
      <c r="G606" s="109">
        <f t="shared" si="358"/>
        <v>0</v>
      </c>
      <c r="H606" s="114">
        <f>'DADOS BASE PROPOSTA'!$I$23*G606</f>
        <v>0</v>
      </c>
      <c r="I606" s="114">
        <f>IF(D606="P",IF(H606&lt;'DADOS BASE PROPOSTA'!$I$32,IF('DADOS BASE PROPOSTA'!$I$32-H606&gt;'DADOS BASE PROPOSTA'!$I$33,'DADOS BASE PROPOSTA'!$I$33,'DADOS BASE PROPOSTA'!$I$32-H606),0),0)</f>
        <v>0</v>
      </c>
      <c r="J606" s="114">
        <f t="shared" si="359"/>
        <v>0</v>
      </c>
      <c r="L606" s="104">
        <v>297.80910154260903</v>
      </c>
      <c r="M606" s="114">
        <f>IF(D606="E",'DADOS BASE PROPOSTA'!$I$42,IF(D606="EA",'DADOS BASE PROPOSTA'!$I$43,IF(D606="EC",'DADOS BASE PROPOSTA'!$I$45,IF(D606="ECA",'DADOS BASE PROPOSTA'!$I$44,0))))</f>
        <v>2087467.4094275283</v>
      </c>
      <c r="N606" s="114">
        <f>IF(OR(D606="E",D606="EA",D606="EC",D606="ECA",D606="ECR"),L606*'DADOS BASE PROPOSTA'!$I$47,0)</f>
        <v>206746.79374443012</v>
      </c>
      <c r="O606" s="114">
        <f t="shared" si="360"/>
        <v>2294214.2031719582</v>
      </c>
      <c r="R606" s="114"/>
      <c r="T606" s="104">
        <v>0</v>
      </c>
      <c r="U606" s="104"/>
      <c r="V606" s="104">
        <f t="shared" si="362"/>
        <v>0</v>
      </c>
      <c r="W606" s="109">
        <f t="shared" si="363"/>
        <v>0</v>
      </c>
      <c r="X606" s="114">
        <f>'DADOS BASE PROPOSTA'!$I$78*W606</f>
        <v>0</v>
      </c>
      <c r="Y606" s="114"/>
      <c r="Z606" s="114">
        <f t="shared" si="361"/>
        <v>0</v>
      </c>
      <c r="AB606" s="119">
        <v>508</v>
      </c>
      <c r="AD606" s="42">
        <v>0.71699999999999997</v>
      </c>
      <c r="AE606" s="42">
        <f t="shared" si="364"/>
        <v>364.23599999999999</v>
      </c>
      <c r="AF606" s="123">
        <f t="shared" si="365"/>
        <v>-1.7802186511630125E-2</v>
      </c>
      <c r="AH606" s="42">
        <f t="shared" si="366"/>
        <v>647.67785511877059</v>
      </c>
      <c r="AI606" s="114">
        <f t="shared" si="367"/>
        <v>329020.35040033545</v>
      </c>
      <c r="AK606" s="119">
        <v>0</v>
      </c>
      <c r="AL606" s="114">
        <f>IF($AK$11&gt;0,(AK606/$AK$11)*'DADOS BASE PROPOSTA'!$I$67,0)</f>
        <v>0</v>
      </c>
      <c r="AN606" s="114">
        <v>0</v>
      </c>
      <c r="AO606" s="114">
        <f>(AN606/$AN$11)*'DADOS BASE PROPOSTA'!$I$69</f>
        <v>0</v>
      </c>
      <c r="AQ606" s="114"/>
      <c r="AR606" s="114"/>
      <c r="AS606" s="114"/>
      <c r="AU606" s="114"/>
      <c r="AV606" s="114"/>
      <c r="AW606" s="114"/>
      <c r="AY606" s="114"/>
      <c r="AZ606" s="114"/>
      <c r="BA606" s="114"/>
      <c r="BB606" s="40"/>
    </row>
    <row r="607" spans="1:54" x14ac:dyDescent="0.25">
      <c r="A607" s="40"/>
      <c r="F607" s="104"/>
      <c r="G607" s="109"/>
      <c r="H607" s="114"/>
      <c r="I607" s="114"/>
      <c r="J607" s="114"/>
      <c r="L607" s="104"/>
      <c r="M607" s="114"/>
      <c r="N607" s="114"/>
      <c r="O607" s="114"/>
      <c r="R607" s="114"/>
      <c r="T607" s="104"/>
      <c r="U607" s="104"/>
      <c r="V607" s="104"/>
      <c r="W607" s="109"/>
      <c r="X607" s="114"/>
      <c r="Y607" s="114"/>
      <c r="Z607" s="114"/>
      <c r="AB607" s="119"/>
      <c r="AF607" s="123"/>
      <c r="AI607" s="114"/>
      <c r="AK607" s="119"/>
      <c r="AL607" s="114"/>
      <c r="AN607" s="114"/>
      <c r="AO607" s="114"/>
      <c r="AQ607" s="114"/>
      <c r="AR607" s="114"/>
      <c r="AS607" s="114"/>
      <c r="AU607" s="114"/>
      <c r="AV607" s="114"/>
      <c r="AW607" s="114"/>
      <c r="AY607" s="114"/>
      <c r="AZ607" s="114"/>
      <c r="BA607" s="114"/>
      <c r="BB607" s="40"/>
    </row>
    <row r="608" spans="1:54" x14ac:dyDescent="0.25">
      <c r="A608" s="40"/>
      <c r="B608" s="98" t="s">
        <v>604</v>
      </c>
      <c r="C608" s="98" t="s">
        <v>623</v>
      </c>
      <c r="D608" s="98" t="s">
        <v>74</v>
      </c>
      <c r="E608" s="98"/>
      <c r="F608" s="105">
        <f>SUM(F609:F620)</f>
        <v>22288.199097719906</v>
      </c>
      <c r="G608" s="110">
        <f>SUM(G609:G620)</f>
        <v>1.8037255598837398E-2</v>
      </c>
      <c r="H608" s="115">
        <f>SUM(H609:H620)</f>
        <v>43877825.1002132</v>
      </c>
      <c r="I608" s="115">
        <f>SUM(I609:I620)</f>
        <v>0</v>
      </c>
      <c r="J608" s="115">
        <f>SUM(J609:J620)</f>
        <v>43877825.1002132</v>
      </c>
      <c r="K608" s="99"/>
      <c r="L608" s="105">
        <f>SUM(L609:L620)</f>
        <v>2548.5900986754841</v>
      </c>
      <c r="M608" s="115">
        <f>SUM(M609:M620)</f>
        <v>5442846.7482375093</v>
      </c>
      <c r="N608" s="115">
        <f>SUM(N609:N620)</f>
        <v>1769297.2737925847</v>
      </c>
      <c r="O608" s="115">
        <f>SUM(O609:O620)</f>
        <v>7212144.0220300937</v>
      </c>
      <c r="P608" s="99"/>
      <c r="Q608" s="100"/>
      <c r="R608" s="115">
        <f>SUM(R609:R620)</f>
        <v>6183760.3229251634</v>
      </c>
      <c r="S608" s="99"/>
      <c r="T608" s="105">
        <f t="shared" ref="T608:Z608" si="368">SUM(T609:T621)</f>
        <v>1673.2488360482089</v>
      </c>
      <c r="U608" s="105">
        <f t="shared" si="368"/>
        <v>0</v>
      </c>
      <c r="V608" s="105">
        <f t="shared" si="368"/>
        <v>1673.2488360482089</v>
      </c>
      <c r="W608" s="110">
        <f t="shared" si="368"/>
        <v>9.799794144851352E-3</v>
      </c>
      <c r="X608" s="115">
        <f t="shared" si="368"/>
        <v>798372.59223311255</v>
      </c>
      <c r="Y608" s="115">
        <f t="shared" si="368"/>
        <v>220781.30714634148</v>
      </c>
      <c r="Z608" s="115">
        <f t="shared" si="368"/>
        <v>1019153.8993794541</v>
      </c>
      <c r="AA608" s="99"/>
      <c r="AB608" s="120">
        <f>SUM(AB609:AB621)</f>
        <v>10596</v>
      </c>
      <c r="AC608" s="99"/>
      <c r="AD608" s="99"/>
      <c r="AE608" s="99"/>
      <c r="AF608" s="124"/>
      <c r="AG608" s="99"/>
      <c r="AH608" s="99"/>
      <c r="AI608" s="115">
        <f>SUM(AI609:AI621)</f>
        <v>6657823.2152959313</v>
      </c>
      <c r="AJ608" s="99"/>
      <c r="AK608" s="120">
        <f>SUM(AK609:AK621)</f>
        <v>1103</v>
      </c>
      <c r="AL608" s="115">
        <f>SUM(AL609:AL621)</f>
        <v>7092531.6609471291</v>
      </c>
      <c r="AM608" s="99"/>
      <c r="AN608" s="115">
        <f>SUM(AN609:AN621)</f>
        <v>422.875</v>
      </c>
      <c r="AO608" s="115">
        <f>SUM(AO609:AO621)</f>
        <v>251552.44151335981</v>
      </c>
      <c r="AP608" s="99"/>
      <c r="AQ608" s="115"/>
      <c r="AR608" s="115"/>
      <c r="AS608" s="115">
        <f>SUM(AS609:AS620)</f>
        <v>643199.52437852719</v>
      </c>
      <c r="AT608" s="98"/>
      <c r="AU608" s="115"/>
      <c r="AV608" s="115"/>
      <c r="AW608" s="115">
        <f>SUM(AW609:AW620)</f>
        <v>643199.52437852719</v>
      </c>
      <c r="AX608" s="98"/>
      <c r="AY608" s="115"/>
      <c r="AZ608" s="115"/>
      <c r="BA608" s="115">
        <f>SUM(BA609:BA620)</f>
        <v>643199.52437852719</v>
      </c>
      <c r="BB608" s="40"/>
    </row>
    <row r="609" spans="1:54" x14ac:dyDescent="0.25">
      <c r="A609" s="40"/>
      <c r="B609" s="2" t="s">
        <v>604</v>
      </c>
      <c r="C609" s="2" t="s">
        <v>34</v>
      </c>
      <c r="D609" s="41" t="s">
        <v>75</v>
      </c>
      <c r="F609" s="104">
        <v>0</v>
      </c>
      <c r="G609" s="109">
        <f>F609/$F$11</f>
        <v>0</v>
      </c>
      <c r="H609" s="114">
        <f>'DADOS BASE PROPOSTA'!$I$23*G609</f>
        <v>0</v>
      </c>
      <c r="I609" s="114">
        <f>IF(D609="P",IF(H609&lt;'DADOS BASE PROPOSTA'!$I$32,IF('DADOS BASE PROPOSTA'!$I$32-H609&gt;'DADOS BASE PROPOSTA'!$I$33,'DADOS BASE PROPOSTA'!$I$33,'DADOS BASE PROPOSTA'!$I$32-H609),0),0)</f>
        <v>0</v>
      </c>
      <c r="J609" s="114">
        <f t="shared" ref="J609:J621" si="369">H609+I609</f>
        <v>0</v>
      </c>
      <c r="L609" s="104"/>
      <c r="M609" s="114">
        <f>IF(D609="E",'DADOS BASE PROPOSTA'!$I$42,IF(D609="EA",'DADOS BASE PROPOSTA'!$I$43,IF(D609="EC",'DADOS BASE PROPOSTA'!$I$45,IF(D609="ECA",'DADOS BASE PROPOSTA'!$I$44,0))))</f>
        <v>0</v>
      </c>
      <c r="N609" s="114">
        <f>IF(OR(D609="E",D609="EA",D609="EC",D609="ECA"),L609*'DADOS BASE PROPOSTA'!$I$47,0)</f>
        <v>0</v>
      </c>
      <c r="O609" s="114">
        <f t="shared" ref="O609:O621" si="370">M609+N609</f>
        <v>0</v>
      </c>
      <c r="Q609" s="68">
        <v>11</v>
      </c>
      <c r="R609" s="114">
        <f>IF(D609="R",('DADOS BASE PROPOSTA'!$I$53+('DADOS BASE PROPOSTA'!$I$54*Q609)),0)</f>
        <v>6183760.3229251634</v>
      </c>
      <c r="T609" s="104"/>
      <c r="U609" s="104"/>
      <c r="V609" s="104"/>
      <c r="W609" s="109"/>
      <c r="X609" s="114"/>
      <c r="Y609" s="114">
        <f>'DADOS BASE PROPOSTA'!$I$77/41</f>
        <v>220781.30714634148</v>
      </c>
      <c r="Z609" s="114">
        <f t="shared" ref="Z609:Z621" si="371">X609+Y609</f>
        <v>220781.30714634148</v>
      </c>
      <c r="AB609" s="119"/>
      <c r="AF609" s="123"/>
      <c r="AI609" s="114"/>
      <c r="AK609" s="119"/>
      <c r="AL609" s="114"/>
      <c r="AN609" s="114"/>
      <c r="AO609" s="114"/>
      <c r="AQ609" s="114">
        <f>'DADOS BASE PROPOSTA'!$I$85/41</f>
        <v>368759.61378749995</v>
      </c>
      <c r="AR609" s="114">
        <f>'DADOS BASE PROPOSTA'!$I$86*(Q609/$Q$11)</f>
        <v>274439.91059102723</v>
      </c>
      <c r="AS609" s="114">
        <f>AQ609+AR609</f>
        <v>643199.52437852719</v>
      </c>
      <c r="AU609" s="114">
        <f>'DADOS BASE PROPOSTA'!$I$89/41</f>
        <v>368759.61378749995</v>
      </c>
      <c r="AV609" s="114">
        <f>'DADOS BASE PROPOSTA'!$I$90*(Q609/$Q$11)</f>
        <v>274439.91059102723</v>
      </c>
      <c r="AW609" s="114">
        <f>AU609+AV609</f>
        <v>643199.52437852719</v>
      </c>
      <c r="AY609" s="114">
        <f>'DADOS BASE PROPOSTA'!$I$93/41</f>
        <v>368759.61378749995</v>
      </c>
      <c r="AZ609" s="114">
        <f>'DADOS BASE PROPOSTA'!$I$94*(Q609/$Q$11)</f>
        <v>274439.91059102723</v>
      </c>
      <c r="BA609" s="114">
        <f>AY609+AZ609</f>
        <v>643199.52437852719</v>
      </c>
      <c r="BB609" s="40"/>
    </row>
    <row r="610" spans="1:54" x14ac:dyDescent="0.25">
      <c r="A610" s="40"/>
      <c r="B610" s="2" t="s">
        <v>604</v>
      </c>
      <c r="C610" s="2" t="s">
        <v>624</v>
      </c>
      <c r="D610" s="41" t="s">
        <v>79</v>
      </c>
      <c r="F610" s="104">
        <v>4207.8511804806612</v>
      </c>
      <c r="G610" s="109">
        <f>F610/$F$11</f>
        <v>3.4053037184132019E-3</v>
      </c>
      <c r="H610" s="114">
        <f>'DADOS BASE PROPOSTA'!$I$23*G610</f>
        <v>8283816.8007815396</v>
      </c>
      <c r="I610" s="114">
        <f>IF(D610="P",IF(H610&lt;'DADOS BASE PROPOSTA'!$I$32,IF('DADOS BASE PROPOSTA'!$I$32-H610&gt;'DADOS BASE PROPOSTA'!$I$33,'DADOS BASE PROPOSTA'!$I$33,'DADOS BASE PROPOSTA'!$I$32-H610),0),0)</f>
        <v>0</v>
      </c>
      <c r="J610" s="114">
        <f t="shared" si="369"/>
        <v>8283816.8007815396</v>
      </c>
      <c r="L610" s="104">
        <v>0</v>
      </c>
      <c r="M610" s="114">
        <f>IF(D610="E",'DADOS BASE PROPOSTA'!$I$42,IF(D610="EA",'DADOS BASE PROPOSTA'!$I$43,IF(D610="EC",'DADOS BASE PROPOSTA'!$I$45,IF(D610="ECA",'DADOS BASE PROPOSTA'!$I$44,0))))</f>
        <v>0</v>
      </c>
      <c r="N610" s="114">
        <f>IF(OR(D610="E",D610="EA",D610="EC",D610="ECA",D610="ECR"),L610*'DADOS BASE PROPOSTA'!$I$47,0)</f>
        <v>0</v>
      </c>
      <c r="O610" s="114">
        <f t="shared" si="370"/>
        <v>0</v>
      </c>
      <c r="R610" s="114"/>
      <c r="T610" s="104">
        <v>449.814945422861</v>
      </c>
      <c r="U610" s="104"/>
      <c r="V610" s="104">
        <f t="shared" ref="V610:V621" si="372">T610+U610*3.2</f>
        <v>449.814945422861</v>
      </c>
      <c r="W610" s="109">
        <f t="shared" ref="W610:W621" si="373">V610/$V$11</f>
        <v>2.634452075181112E-3</v>
      </c>
      <c r="X610" s="114">
        <f>'DADOS BASE PROPOSTA'!$I$78*W610</f>
        <v>214624.33815319193</v>
      </c>
      <c r="Y610" s="114"/>
      <c r="Z610" s="114">
        <f t="shared" si="371"/>
        <v>214624.33815319193</v>
      </c>
      <c r="AB610" s="119">
        <v>1402</v>
      </c>
      <c r="AD610" s="42">
        <v>0.74</v>
      </c>
      <c r="AE610" s="42">
        <f t="shared" ref="AE610:AE621" si="374">AB610*AD610</f>
        <v>1037.48</v>
      </c>
      <c r="AF610" s="123">
        <f t="shared" ref="AF610:AF621" si="375">(AD610-$AE$12)*$AF$12</f>
        <v>2.2447813488369911E-2</v>
      </c>
      <c r="AH610" s="42">
        <f t="shared" ref="AH610:AH621" si="376">$AH$11-(AF610*$AH$11)</f>
        <v>622.06479001239813</v>
      </c>
      <c r="AI610" s="114">
        <f t="shared" ref="AI610:AI621" si="377">AB610*AH610</f>
        <v>872134.83559738216</v>
      </c>
      <c r="AK610" s="119">
        <v>195</v>
      </c>
      <c r="AL610" s="114">
        <f>IF($AK$11&gt;0,(AK610/$AK$11)*'DADOS BASE PROPOSTA'!$I$67,0)</f>
        <v>1253892.7233768725</v>
      </c>
      <c r="AN610" s="114">
        <v>61.875</v>
      </c>
      <c r="AO610" s="114">
        <f>(AN610/$AN$11)*'DADOS BASE PROPOSTA'!$I$69</f>
        <v>36807.111601866127</v>
      </c>
      <c r="AQ610" s="114"/>
      <c r="AR610" s="114"/>
      <c r="AS610" s="114"/>
      <c r="AU610" s="114"/>
      <c r="AV610" s="114"/>
      <c r="AW610" s="114"/>
      <c r="AY610" s="114"/>
      <c r="AZ610" s="114"/>
      <c r="BA610" s="114"/>
      <c r="BB610" s="40"/>
    </row>
    <row r="611" spans="1:54" x14ac:dyDescent="0.25">
      <c r="A611" s="40"/>
      <c r="B611" s="2" t="s">
        <v>604</v>
      </c>
      <c r="C611" s="2" t="s">
        <v>625</v>
      </c>
      <c r="D611" s="41" t="s">
        <v>77</v>
      </c>
      <c r="F611" s="104">
        <v>0</v>
      </c>
      <c r="G611" s="109">
        <f>F611/$F$11</f>
        <v>0</v>
      </c>
      <c r="H611" s="114">
        <f>'DADOS BASE PROPOSTA'!$I$23*G611</f>
        <v>0</v>
      </c>
      <c r="I611" s="114">
        <f>IF(D611="P",IF(H611&lt;'DADOS BASE PROPOSTA'!$I$32,IF('DADOS BASE PROPOSTA'!$I$32-H611&gt;'DADOS BASE PROPOSTA'!$I$33,'DADOS BASE PROPOSTA'!$I$33,'DADOS BASE PROPOSTA'!$I$32-H611),0),0)</f>
        <v>0</v>
      </c>
      <c r="J611" s="114">
        <f t="shared" si="369"/>
        <v>0</v>
      </c>
      <c r="L611" s="104">
        <v>268.48945073827127</v>
      </c>
      <c r="M611" s="114">
        <f>IF(D611="E",'DADOS BASE PROPOSTA'!$I$42,IF(D611="EA",'DADOS BASE PROPOSTA'!$I$43,IF(D611="EC",'DADOS BASE PROPOSTA'!$I$45,IF(D611="ECA",'DADOS BASE PROPOSTA'!$I$44,0))))</f>
        <v>1034548.8434370452</v>
      </c>
      <c r="N611" s="114">
        <f>IF(OR(D611="E",D611="EA",D611="EC",D611="ECA",D611="ECR"),L611*'DADOS BASE PROPOSTA'!$I$47,0)</f>
        <v>186392.33256072499</v>
      </c>
      <c r="O611" s="114">
        <f t="shared" si="370"/>
        <v>1220941.1759977702</v>
      </c>
      <c r="R611" s="114"/>
      <c r="T611" s="104">
        <v>0</v>
      </c>
      <c r="U611" s="104"/>
      <c r="V611" s="104">
        <f t="shared" si="372"/>
        <v>0</v>
      </c>
      <c r="W611" s="109">
        <f t="shared" si="373"/>
        <v>0</v>
      </c>
      <c r="X611" s="114">
        <f>'DADOS BASE PROPOSTA'!$I$78*W611</f>
        <v>0</v>
      </c>
      <c r="Y611" s="114"/>
      <c r="Z611" s="114">
        <f t="shared" si="371"/>
        <v>0</v>
      </c>
      <c r="AB611" s="119">
        <v>295.5</v>
      </c>
      <c r="AD611" s="42">
        <v>0.74399999999999999</v>
      </c>
      <c r="AE611" s="42">
        <f t="shared" si="374"/>
        <v>219.852</v>
      </c>
      <c r="AF611" s="123">
        <f t="shared" si="375"/>
        <v>2.9447813488369917E-2</v>
      </c>
      <c r="AH611" s="42">
        <f t="shared" si="376"/>
        <v>617.61034390694215</v>
      </c>
      <c r="AI611" s="114">
        <f t="shared" si="377"/>
        <v>182503.85662450141</v>
      </c>
      <c r="AK611" s="119">
        <v>0</v>
      </c>
      <c r="AL611" s="114">
        <f>IF($AK$11&gt;0,(AK611/$AK$11)*'DADOS BASE PROPOSTA'!$I$67,0)</f>
        <v>0</v>
      </c>
      <c r="AN611" s="114">
        <v>0</v>
      </c>
      <c r="AO611" s="114">
        <f>(AN611/$AN$11)*'DADOS BASE PROPOSTA'!$I$69</f>
        <v>0</v>
      </c>
      <c r="AQ611" s="114"/>
      <c r="AR611" s="114"/>
      <c r="AS611" s="114"/>
      <c r="AU611" s="114"/>
      <c r="AV611" s="114"/>
      <c r="AW611" s="114"/>
      <c r="AY611" s="114"/>
      <c r="AZ611" s="114"/>
      <c r="BA611" s="114"/>
      <c r="BB611" s="40"/>
    </row>
    <row r="612" spans="1:54" x14ac:dyDescent="0.25">
      <c r="A612" s="40"/>
      <c r="B612" s="2" t="s">
        <v>604</v>
      </c>
      <c r="C612" s="2" t="s">
        <v>626</v>
      </c>
      <c r="D612" s="41" t="s">
        <v>79</v>
      </c>
      <c r="F612" s="104">
        <v>2382.6079</v>
      </c>
      <c r="G612" s="109">
        <f>F612/$F$11</f>
        <v>1.9281821512670198E-3</v>
      </c>
      <c r="H612" s="114">
        <f>'DADOS BASE PROPOSTA'!$I$23*G612</f>
        <v>4690538.3544102106</v>
      </c>
      <c r="I612" s="114">
        <f>IF(D612="P",IF(H612&lt;'DADOS BASE PROPOSTA'!$I$32,IF('DADOS BASE PROPOSTA'!$I$32-H612&gt;'DADOS BASE PROPOSTA'!$I$33,'DADOS BASE PROPOSTA'!$I$33,'DADOS BASE PROPOSTA'!$I$32-H612),0),0)</f>
        <v>0</v>
      </c>
      <c r="J612" s="114">
        <f t="shared" si="369"/>
        <v>4690538.3544102106</v>
      </c>
      <c r="L612" s="104">
        <v>0</v>
      </c>
      <c r="M612" s="114">
        <f>IF(D612="E",'DADOS BASE PROPOSTA'!$I$42,IF(D612="EA",'DADOS BASE PROPOSTA'!$I$43,IF(D612="EC",'DADOS BASE PROPOSTA'!$I$45,IF(D612="ECA",'DADOS BASE PROPOSTA'!$I$44,0))))</f>
        <v>0</v>
      </c>
      <c r="N612" s="114">
        <f>IF(OR(D612="E",D612="EA",D612="EC",D612="ECA",D612="ECR"),L612*'DADOS BASE PROPOSTA'!$I$47,0)</f>
        <v>0</v>
      </c>
      <c r="O612" s="114">
        <f t="shared" si="370"/>
        <v>0</v>
      </c>
      <c r="R612" s="114"/>
      <c r="T612" s="104">
        <v>0</v>
      </c>
      <c r="U612" s="104"/>
      <c r="V612" s="104">
        <f t="shared" si="372"/>
        <v>0</v>
      </c>
      <c r="W612" s="109">
        <f t="shared" si="373"/>
        <v>0</v>
      </c>
      <c r="X612" s="114">
        <f>'DADOS BASE PROPOSTA'!$I$78*W612</f>
        <v>0</v>
      </c>
      <c r="Y612" s="114"/>
      <c r="Z612" s="114">
        <f t="shared" si="371"/>
        <v>0</v>
      </c>
      <c r="AB612" s="119">
        <v>551.5</v>
      </c>
      <c r="AD612" s="42">
        <v>0.76</v>
      </c>
      <c r="AE612" s="42">
        <f t="shared" si="374"/>
        <v>419.14</v>
      </c>
      <c r="AF612" s="123">
        <f t="shared" si="375"/>
        <v>5.7447813488369942E-2</v>
      </c>
      <c r="AH612" s="42">
        <f t="shared" si="376"/>
        <v>599.79255948511786</v>
      </c>
      <c r="AI612" s="114">
        <f t="shared" si="377"/>
        <v>330785.5965560425</v>
      </c>
      <c r="AK612" s="119">
        <v>185</v>
      </c>
      <c r="AL612" s="114">
        <f>IF($AK$11&gt;0,(AK612/$AK$11)*'DADOS BASE PROPOSTA'!$I$67,0)</f>
        <v>1189590.5324344686</v>
      </c>
      <c r="AN612" s="114">
        <v>0</v>
      </c>
      <c r="AO612" s="114">
        <f>(AN612/$AN$11)*'DADOS BASE PROPOSTA'!$I$69</f>
        <v>0</v>
      </c>
      <c r="AQ612" s="114"/>
      <c r="AR612" s="114"/>
      <c r="AS612" s="114"/>
      <c r="AU612" s="114"/>
      <c r="AV612" s="114"/>
      <c r="AW612" s="114"/>
      <c r="AY612" s="114"/>
      <c r="AZ612" s="114"/>
      <c r="BA612" s="114"/>
      <c r="BB612" s="40"/>
    </row>
    <row r="613" spans="1:54" x14ac:dyDescent="0.25">
      <c r="A613" s="40"/>
      <c r="B613" s="2" t="s">
        <v>604</v>
      </c>
      <c r="C613" s="2" t="s">
        <v>627</v>
      </c>
      <c r="D613" s="41" t="s">
        <v>126</v>
      </c>
      <c r="F613" s="104">
        <v>0</v>
      </c>
      <c r="G613" s="109">
        <f>F13/$F$11</f>
        <v>0</v>
      </c>
      <c r="H613" s="114">
        <f>'DADOS BASE PROPOSTA'!$I$23*G613</f>
        <v>0</v>
      </c>
      <c r="I613" s="114">
        <f>IF(D613="P",IF(H613&lt;'DADOS BASE PROPOSTA'!$I$32,IF('DADOS BASE PROPOSTA'!$I$32-H613&gt;'DADOS BASE PROPOSTA'!$I$33,'DADOS BASE PROPOSTA'!$I$33,'DADOS BASE PROPOSTA'!$I$32-H613),0),0)</f>
        <v>0</v>
      </c>
      <c r="J613" s="114">
        <f t="shared" si="369"/>
        <v>0</v>
      </c>
      <c r="L613" s="104">
        <v>1143.38550076209</v>
      </c>
      <c r="M613" s="114">
        <f>IF(D613="E",'DADOS BASE PROPOSTA'!$I$42,IF(D613="EA",'DADOS BASE PROPOSTA'!$I$43,IF(D613="EC",'DADOS BASE PROPOSTA'!$I$45,IF(D613="ECA",'DADOS BASE PROPOSTA'!$I$44,0))))</f>
        <v>2204148.9524002317</v>
      </c>
      <c r="N613" s="114">
        <f>IF(OR(D613="E",D613="EA",D613="EC",D613="ECA",D613="ECR"),L613*'DADOS BASE PROPOSTA'!$I$47,0)</f>
        <v>793767.83675165847</v>
      </c>
      <c r="O613" s="114">
        <f t="shared" si="370"/>
        <v>2997916.7891518902</v>
      </c>
      <c r="R613" s="114"/>
      <c r="T613" s="104">
        <v>227.45696624281271</v>
      </c>
      <c r="U613" s="104"/>
      <c r="V613" s="104">
        <f t="shared" si="372"/>
        <v>227.45696624281271</v>
      </c>
      <c r="W613" s="109">
        <f t="shared" si="373"/>
        <v>1.332157774725472E-3</v>
      </c>
      <c r="X613" s="114">
        <f>'DADOS BASE PROPOSTA'!$I$78*W613</f>
        <v>108528.63235191991</v>
      </c>
      <c r="Y613" s="114"/>
      <c r="Z613" s="114">
        <f t="shared" si="371"/>
        <v>108528.63235191991</v>
      </c>
      <c r="AB613" s="119">
        <v>407.5</v>
      </c>
      <c r="AD613" s="42">
        <v>0.71199999999999997</v>
      </c>
      <c r="AE613" s="42">
        <f t="shared" si="374"/>
        <v>290.14</v>
      </c>
      <c r="AF613" s="123">
        <f t="shared" si="375"/>
        <v>-2.6552186511630133E-2</v>
      </c>
      <c r="AH613" s="42">
        <f t="shared" si="376"/>
        <v>653.24591275059061</v>
      </c>
      <c r="AI613" s="114">
        <f t="shared" si="377"/>
        <v>266197.70944586565</v>
      </c>
      <c r="AK613" s="119">
        <v>202</v>
      </c>
      <c r="AL613" s="114">
        <f>IF($AK$11&gt;0,(AK613/$AK$11)*'DADOS BASE PROPOSTA'!$I$67,0)</f>
        <v>1298904.2570365549</v>
      </c>
      <c r="AN613" s="114">
        <v>52.625</v>
      </c>
      <c r="AO613" s="114">
        <f>(AN613/$AN$11)*'DADOS BASE PROPOSTA'!$I$69</f>
        <v>31304.634311890182</v>
      </c>
      <c r="AQ613" s="114"/>
      <c r="AR613" s="114"/>
      <c r="AS613" s="114"/>
      <c r="AU613" s="114"/>
      <c r="AV613" s="114"/>
      <c r="AW613" s="114"/>
      <c r="AY613" s="114"/>
      <c r="AZ613" s="114"/>
      <c r="BA613" s="114"/>
      <c r="BB613" s="40"/>
    </row>
    <row r="614" spans="1:54" x14ac:dyDescent="0.25">
      <c r="A614" s="40"/>
      <c r="B614" s="2" t="s">
        <v>604</v>
      </c>
      <c r="C614" s="2" t="s">
        <v>628</v>
      </c>
      <c r="D614" s="41" t="s">
        <v>79</v>
      </c>
      <c r="F614" s="104">
        <v>2964.251045265195</v>
      </c>
      <c r="G614" s="109">
        <f>F614/$F$11</f>
        <v>2.3988907101982477E-3</v>
      </c>
      <c r="H614" s="114">
        <f>'DADOS BASE PROPOSTA'!$I$23*G614</f>
        <v>5835594.35856691</v>
      </c>
      <c r="I614" s="114">
        <f>IF(D614="P",IF(H614&lt;'DADOS BASE PROPOSTA'!$I$32,IF('DADOS BASE PROPOSTA'!$I$32-H614&gt;'DADOS BASE PROPOSTA'!$I$33,'DADOS BASE PROPOSTA'!$I$33,'DADOS BASE PROPOSTA'!$I$32-H614),0),0)</f>
        <v>0</v>
      </c>
      <c r="J614" s="114">
        <f t="shared" si="369"/>
        <v>5835594.35856691</v>
      </c>
      <c r="L614" s="104">
        <v>0</v>
      </c>
      <c r="M614" s="114">
        <f>IF(D614="E",'DADOS BASE PROPOSTA'!$I$42,IF(D614="EA",'DADOS BASE PROPOSTA'!$I$43,IF(D614="EC",'DADOS BASE PROPOSTA'!$I$45,IF(D614="ECA",'DADOS BASE PROPOSTA'!$I$44,0))))</f>
        <v>0</v>
      </c>
      <c r="N614" s="114">
        <f>IF(OR(D614="E",D614="EA",D614="EC",D614="ECA",D614="ECR"),L614*'DADOS BASE PROPOSTA'!$I$47,0)</f>
        <v>0</v>
      </c>
      <c r="O614" s="114">
        <f t="shared" si="370"/>
        <v>0</v>
      </c>
      <c r="R614" s="114"/>
      <c r="T614" s="104">
        <v>1.056359145740875</v>
      </c>
      <c r="U614" s="104"/>
      <c r="V614" s="104">
        <f t="shared" si="372"/>
        <v>1.056359145740875</v>
      </c>
      <c r="W614" s="109">
        <f t="shared" si="373"/>
        <v>6.1868276542421832E-6</v>
      </c>
      <c r="X614" s="114">
        <f>'DADOS BASE PROPOSTA'!$I$78*W614</f>
        <v>504.03034584271478</v>
      </c>
      <c r="Y614" s="114"/>
      <c r="Z614" s="114">
        <f t="shared" si="371"/>
        <v>504.03034584271478</v>
      </c>
      <c r="AB614" s="119">
        <v>1297</v>
      </c>
      <c r="AD614" s="42">
        <v>0.71599999999999997</v>
      </c>
      <c r="AE614" s="42">
        <f t="shared" si="374"/>
        <v>928.65199999999993</v>
      </c>
      <c r="AF614" s="123">
        <f t="shared" si="375"/>
        <v>-1.9552186511630126E-2</v>
      </c>
      <c r="AH614" s="42">
        <f t="shared" si="376"/>
        <v>648.79146664513451</v>
      </c>
      <c r="AI614" s="114">
        <f t="shared" si="377"/>
        <v>841482.53223873943</v>
      </c>
      <c r="AK614" s="119">
        <v>0</v>
      </c>
      <c r="AL614" s="114">
        <f>IF($AK$11&gt;0,(AK614/$AK$11)*'DADOS BASE PROPOSTA'!$I$67,0)</f>
        <v>0</v>
      </c>
      <c r="AN614" s="114">
        <v>0.5</v>
      </c>
      <c r="AO614" s="114">
        <f>(AN614/$AN$11)*'DADOS BASE PROPOSTA'!$I$69</f>
        <v>297.43120486356469</v>
      </c>
      <c r="AQ614" s="114"/>
      <c r="AR614" s="114"/>
      <c r="AS614" s="114"/>
      <c r="AU614" s="114"/>
      <c r="AV614" s="114"/>
      <c r="AW614" s="114"/>
      <c r="AY614" s="114"/>
      <c r="AZ614" s="114"/>
      <c r="BA614" s="114"/>
      <c r="BB614" s="40"/>
    </row>
    <row r="615" spans="1:54" x14ac:dyDescent="0.25">
      <c r="A615" s="40"/>
      <c r="B615" s="2" t="s">
        <v>604</v>
      </c>
      <c r="C615" s="2" t="s">
        <v>629</v>
      </c>
      <c r="D615" s="41" t="s">
        <v>79</v>
      </c>
      <c r="F615" s="104">
        <v>1982.1608586418049</v>
      </c>
      <c r="G615" s="109">
        <f>F615/$F$11</f>
        <v>1.6041108520513337E-3</v>
      </c>
      <c r="H615" s="114">
        <f>'DADOS BASE PROPOSTA'!$I$23*G615</f>
        <v>3902195.3767844313</v>
      </c>
      <c r="I615" s="114">
        <f>IF(D615="P",IF(H615&lt;'DADOS BASE PROPOSTA'!$I$32,IF('DADOS BASE PROPOSTA'!$I$32-H615&gt;'DADOS BASE PROPOSTA'!$I$33,'DADOS BASE PROPOSTA'!$I$33,'DADOS BASE PROPOSTA'!$I$32-H615),0),0)</f>
        <v>0</v>
      </c>
      <c r="J615" s="114">
        <f t="shared" si="369"/>
        <v>3902195.3767844313</v>
      </c>
      <c r="L615" s="104">
        <v>0</v>
      </c>
      <c r="M615" s="114">
        <f>IF(D615="E",'DADOS BASE PROPOSTA'!$I$42,IF(D615="EA",'DADOS BASE PROPOSTA'!$I$43,IF(D615="EC",'DADOS BASE PROPOSTA'!$I$45,IF(D615="ECA",'DADOS BASE PROPOSTA'!$I$44,0))))</f>
        <v>0</v>
      </c>
      <c r="N615" s="114">
        <f>IF(OR(D615="E",D615="EA",D615="EC",D615="ECA",D615="ECR"),L615*'DADOS BASE PROPOSTA'!$I$47,0)</f>
        <v>0</v>
      </c>
      <c r="O615" s="114">
        <f t="shared" si="370"/>
        <v>0</v>
      </c>
      <c r="R615" s="114"/>
      <c r="T615" s="104">
        <v>161.06993007304379</v>
      </c>
      <c r="U615" s="104"/>
      <c r="V615" s="104">
        <f t="shared" si="372"/>
        <v>161.06993007304379</v>
      </c>
      <c r="W615" s="109">
        <f t="shared" si="373"/>
        <v>9.4334573772621698E-4</v>
      </c>
      <c r="X615" s="114">
        <f>'DADOS BASE PROPOSTA'!$I$78*W615</f>
        <v>76852.77576939977</v>
      </c>
      <c r="Y615" s="114"/>
      <c r="Z615" s="114">
        <f t="shared" si="371"/>
        <v>76852.77576939977</v>
      </c>
      <c r="AB615" s="119">
        <v>899</v>
      </c>
      <c r="AD615" s="42">
        <v>0.76100000000000001</v>
      </c>
      <c r="AE615" s="42">
        <f t="shared" si="374"/>
        <v>684.13900000000001</v>
      </c>
      <c r="AF615" s="123">
        <f t="shared" si="375"/>
        <v>5.9197813488369944E-2</v>
      </c>
      <c r="AH615" s="42">
        <f t="shared" si="376"/>
        <v>598.67894795875384</v>
      </c>
      <c r="AI615" s="114">
        <f t="shared" si="377"/>
        <v>538212.37421491975</v>
      </c>
      <c r="AK615" s="119">
        <v>0</v>
      </c>
      <c r="AL615" s="114">
        <f>IF($AK$11&gt;0,(AK615/$AK$11)*'DADOS BASE PROPOSTA'!$I$67,0)</f>
        <v>0</v>
      </c>
      <c r="AN615" s="114">
        <v>52.375</v>
      </c>
      <c r="AO615" s="114">
        <f>(AN615/$AN$11)*'DADOS BASE PROPOSTA'!$I$69</f>
        <v>31155.918709458398</v>
      </c>
      <c r="AQ615" s="114"/>
      <c r="AR615" s="114"/>
      <c r="AS615" s="114"/>
      <c r="AU615" s="114"/>
      <c r="AV615" s="114"/>
      <c r="AW615" s="114"/>
      <c r="AY615" s="114"/>
      <c r="AZ615" s="114"/>
      <c r="BA615" s="114"/>
      <c r="BB615" s="40"/>
    </row>
    <row r="616" spans="1:54" x14ac:dyDescent="0.25">
      <c r="A616" s="40"/>
      <c r="B616" s="2" t="s">
        <v>604</v>
      </c>
      <c r="C616" s="2" t="s">
        <v>630</v>
      </c>
      <c r="D616" s="41" t="s">
        <v>79</v>
      </c>
      <c r="F616" s="104">
        <v>2298.6754578825771</v>
      </c>
      <c r="G616" s="109">
        <f>F616/$F$11</f>
        <v>1.8602578248165507E-3</v>
      </c>
      <c r="H616" s="114">
        <f>'DADOS BASE PROPOSTA'!$I$23*G616</f>
        <v>4525304.1423809938</v>
      </c>
      <c r="I616" s="114">
        <f>IF(D616="P",IF(H616&lt;'DADOS BASE PROPOSTA'!$I$32,IF('DADOS BASE PROPOSTA'!$I$32-H616&gt;'DADOS BASE PROPOSTA'!$I$33,'DADOS BASE PROPOSTA'!$I$33,'DADOS BASE PROPOSTA'!$I$32-H616),0),0)</f>
        <v>0</v>
      </c>
      <c r="J616" s="114">
        <f t="shared" si="369"/>
        <v>4525304.1423809938</v>
      </c>
      <c r="L616" s="104">
        <v>0</v>
      </c>
      <c r="M616" s="114">
        <f>IF(D616="E",'DADOS BASE PROPOSTA'!$I$42,IF(D616="EA",'DADOS BASE PROPOSTA'!$I$43,IF(D616="EC",'DADOS BASE PROPOSTA'!$I$45,IF(D616="ECA",'DADOS BASE PROPOSTA'!$I$44,0))))</f>
        <v>0</v>
      </c>
      <c r="N616" s="114">
        <f>IF(OR(D616="E",D616="EA",D616="EC",D616="ECA",D616="ECR"),L616*'DADOS BASE PROPOSTA'!$I$47,0)</f>
        <v>0</v>
      </c>
      <c r="O616" s="114">
        <f t="shared" si="370"/>
        <v>0</v>
      </c>
      <c r="R616" s="114"/>
      <c r="T616" s="104">
        <v>353.56799489064008</v>
      </c>
      <c r="U616" s="104"/>
      <c r="V616" s="104">
        <f t="shared" si="372"/>
        <v>353.56799489064008</v>
      </c>
      <c r="W616" s="109">
        <f t="shared" si="373"/>
        <v>2.0707580913782862E-3</v>
      </c>
      <c r="X616" s="114">
        <f>'DADOS BASE PROPOSTA'!$I$78*W616</f>
        <v>168701.14625519532</v>
      </c>
      <c r="Y616" s="114"/>
      <c r="Z616" s="114">
        <f t="shared" si="371"/>
        <v>168701.14625519532</v>
      </c>
      <c r="AB616" s="119">
        <v>1142.5</v>
      </c>
      <c r="AD616" s="42">
        <v>0.76900000000000002</v>
      </c>
      <c r="AE616" s="42">
        <f t="shared" si="374"/>
        <v>878.58249999999998</v>
      </c>
      <c r="AF616" s="123">
        <f t="shared" si="375"/>
        <v>7.3197813488369956E-2</v>
      </c>
      <c r="AH616" s="42">
        <f t="shared" si="376"/>
        <v>589.77005574784175</v>
      </c>
      <c r="AI616" s="114">
        <f t="shared" si="377"/>
        <v>673812.28869190917</v>
      </c>
      <c r="AK616" s="119">
        <v>0</v>
      </c>
      <c r="AL616" s="114">
        <f>IF($AK$11&gt;0,(AK616/$AK$11)*'DADOS BASE PROPOSTA'!$I$67,0)</f>
        <v>0</v>
      </c>
      <c r="AN616" s="114">
        <v>87.375</v>
      </c>
      <c r="AO616" s="114">
        <f>(AN616/$AN$11)*'DADOS BASE PROPOSTA'!$I$69</f>
        <v>51976.103049907928</v>
      </c>
      <c r="AQ616" s="114"/>
      <c r="AR616" s="114"/>
      <c r="AS616" s="114"/>
      <c r="AU616" s="114"/>
      <c r="AV616" s="114"/>
      <c r="AW616" s="114"/>
      <c r="AY616" s="114"/>
      <c r="AZ616" s="114"/>
      <c r="BA616" s="114"/>
      <c r="BB616" s="40"/>
    </row>
    <row r="617" spans="1:54" x14ac:dyDescent="0.25">
      <c r="A617" s="40"/>
      <c r="B617" s="2" t="s">
        <v>604</v>
      </c>
      <c r="C617" s="2" t="s">
        <v>631</v>
      </c>
      <c r="D617" s="41" t="s">
        <v>126</v>
      </c>
      <c r="F617" s="104">
        <v>0</v>
      </c>
      <c r="G617" s="109">
        <f>F13/$F$11</f>
        <v>0</v>
      </c>
      <c r="H617" s="114">
        <f>'DADOS BASE PROPOSTA'!$I$23*G617</f>
        <v>0</v>
      </c>
      <c r="I617" s="114">
        <f>IF(D617="P",IF(H617&lt;'DADOS BASE PROPOSTA'!$I$32,IF('DADOS BASE PROPOSTA'!$I$32-H617&gt;'DADOS BASE PROPOSTA'!$I$33,'DADOS BASE PROPOSTA'!$I$33,'DADOS BASE PROPOSTA'!$I$32-H617),0),0)</f>
        <v>0</v>
      </c>
      <c r="J617" s="114">
        <f t="shared" si="369"/>
        <v>0</v>
      </c>
      <c r="L617" s="104">
        <v>1136.7151471751231</v>
      </c>
      <c r="M617" s="114">
        <f>IF(D617="E",'DADOS BASE PROPOSTA'!$I$42,IF(D617="EA",'DADOS BASE PROPOSTA'!$I$43,IF(D617="EC",'DADOS BASE PROPOSTA'!$I$45,IF(D617="ECA",'DADOS BASE PROPOSTA'!$I$44,0))))</f>
        <v>2204148.9524002317</v>
      </c>
      <c r="N617" s="114">
        <f>IF(OR(D617="E",D617="EA",D617="EC",D617="ECA",D617="ECR"),L617*'DADOS BASE PROPOSTA'!$I$47,0)</f>
        <v>789137.10448020115</v>
      </c>
      <c r="O617" s="114">
        <f t="shared" si="370"/>
        <v>2993286.0568804331</v>
      </c>
      <c r="R617" s="114"/>
      <c r="T617" s="104">
        <v>0</v>
      </c>
      <c r="U617" s="104"/>
      <c r="V617" s="104">
        <f t="shared" si="372"/>
        <v>0</v>
      </c>
      <c r="W617" s="109">
        <f t="shared" si="373"/>
        <v>0</v>
      </c>
      <c r="X617" s="114">
        <f>'DADOS BASE PROPOSTA'!$I$78*W617</f>
        <v>0</v>
      </c>
      <c r="Y617" s="114"/>
      <c r="Z617" s="114">
        <f t="shared" si="371"/>
        <v>0</v>
      </c>
      <c r="AB617" s="119">
        <v>638.5</v>
      </c>
      <c r="AD617" s="42">
        <v>0.77200000000000002</v>
      </c>
      <c r="AE617" s="42">
        <f t="shared" si="374"/>
        <v>492.92200000000003</v>
      </c>
      <c r="AF617" s="123">
        <f t="shared" si="375"/>
        <v>7.8447813488369961E-2</v>
      </c>
      <c r="AH617" s="42">
        <f t="shared" si="376"/>
        <v>586.42922116874968</v>
      </c>
      <c r="AI617" s="114">
        <f t="shared" si="377"/>
        <v>374435.05771624669</v>
      </c>
      <c r="AK617" s="119">
        <v>0</v>
      </c>
      <c r="AL617" s="114">
        <f>IF($AK$11&gt;0,(AK617/$AK$11)*'DADOS BASE PROPOSTA'!$I$67,0)</f>
        <v>0</v>
      </c>
      <c r="AN617" s="114">
        <v>0</v>
      </c>
      <c r="AO617" s="114">
        <f>(AN617/$AN$11)*'DADOS BASE PROPOSTA'!$I$69</f>
        <v>0</v>
      </c>
      <c r="AQ617" s="114"/>
      <c r="AR617" s="114"/>
      <c r="AS617" s="114"/>
      <c r="AU617" s="114"/>
      <c r="AV617" s="114"/>
      <c r="AW617" s="114"/>
      <c r="AY617" s="114"/>
      <c r="AZ617" s="114"/>
      <c r="BA617" s="114"/>
      <c r="BB617" s="40"/>
    </row>
    <row r="618" spans="1:54" x14ac:dyDescent="0.25">
      <c r="A618" s="40"/>
      <c r="B618" s="2" t="s">
        <v>604</v>
      </c>
      <c r="C618" s="2" t="s">
        <v>632</v>
      </c>
      <c r="D618" s="41" t="s">
        <v>79</v>
      </c>
      <c r="F618" s="104">
        <v>2378.5849326970829</v>
      </c>
      <c r="G618" s="109">
        <f>F618/$F$11</f>
        <v>1.9249264692269262E-3</v>
      </c>
      <c r="H618" s="114">
        <f>'DADOS BASE PROPOSTA'!$I$23*G618</f>
        <v>4682618.5105983643</v>
      </c>
      <c r="I618" s="114">
        <f>IF(D618="P",IF(H618&lt;'DADOS BASE PROPOSTA'!$I$32,IF('DADOS BASE PROPOSTA'!$I$32-H618&gt;'DADOS BASE PROPOSTA'!$I$33,'DADOS BASE PROPOSTA'!$I$33,'DADOS BASE PROPOSTA'!$I$32-H618),0),0)</f>
        <v>0</v>
      </c>
      <c r="J618" s="114">
        <f t="shared" si="369"/>
        <v>4682618.5105983643</v>
      </c>
      <c r="L618" s="104">
        <v>0</v>
      </c>
      <c r="M618" s="114">
        <f>IF(D618="E",'DADOS BASE PROPOSTA'!$I$42,IF(D618="EA",'DADOS BASE PROPOSTA'!$I$43,IF(D618="EC",'DADOS BASE PROPOSTA'!$I$45,IF(D618="ECA",'DADOS BASE PROPOSTA'!$I$44,0))))</f>
        <v>0</v>
      </c>
      <c r="N618" s="114">
        <f>IF(OR(D618="E",D618="EA",D618="EC",D618="ECA",D618="ECR"),L618*'DADOS BASE PROPOSTA'!$I$47,0)</f>
        <v>0</v>
      </c>
      <c r="O618" s="114">
        <f t="shared" si="370"/>
        <v>0</v>
      </c>
      <c r="R618" s="114"/>
      <c r="T618" s="104">
        <v>180.834746239922</v>
      </c>
      <c r="U618" s="104"/>
      <c r="V618" s="104">
        <f t="shared" si="372"/>
        <v>180.834746239922</v>
      </c>
      <c r="W618" s="109">
        <f t="shared" si="373"/>
        <v>1.0591032542254879E-3</v>
      </c>
      <c r="X618" s="114">
        <f>'DADOS BASE PROPOSTA'!$I$78*W618</f>
        <v>86283.344121342641</v>
      </c>
      <c r="Y618" s="114"/>
      <c r="Z618" s="114">
        <f t="shared" si="371"/>
        <v>86283.344121342641</v>
      </c>
      <c r="AB618" s="119">
        <v>1025.5</v>
      </c>
      <c r="AD618" s="42">
        <v>0.73899999999999999</v>
      </c>
      <c r="AE618" s="42">
        <f t="shared" si="374"/>
        <v>757.84450000000004</v>
      </c>
      <c r="AF618" s="123">
        <f t="shared" si="375"/>
        <v>2.0697813488369909E-2</v>
      </c>
      <c r="AH618" s="42">
        <f t="shared" si="376"/>
        <v>623.17840153876216</v>
      </c>
      <c r="AI618" s="114">
        <f t="shared" si="377"/>
        <v>639069.45077800064</v>
      </c>
      <c r="AK618" s="119">
        <v>0</v>
      </c>
      <c r="AL618" s="114">
        <f>IF($AK$11&gt;0,(AK618/$AK$11)*'DADOS BASE PROPOSTA'!$I$67,0)</f>
        <v>0</v>
      </c>
      <c r="AN618" s="114">
        <v>27.25</v>
      </c>
      <c r="AO618" s="114">
        <f>(AN618/$AN$11)*'DADOS BASE PROPOSTA'!$I$69</f>
        <v>16210.000665064274</v>
      </c>
      <c r="AQ618" s="114"/>
      <c r="AR618" s="114"/>
      <c r="AS618" s="114"/>
      <c r="AU618" s="114"/>
      <c r="AV618" s="114"/>
      <c r="AW618" s="114"/>
      <c r="AY618" s="114"/>
      <c r="AZ618" s="114"/>
      <c r="BA618" s="114"/>
      <c r="BB618" s="40"/>
    </row>
    <row r="619" spans="1:54" x14ac:dyDescent="0.25">
      <c r="A619" s="40"/>
      <c r="B619" s="2" t="s">
        <v>604</v>
      </c>
      <c r="C619" s="2" t="s">
        <v>633</v>
      </c>
      <c r="D619" s="41" t="s">
        <v>79</v>
      </c>
      <c r="F619" s="104">
        <v>1830.811975965491</v>
      </c>
      <c r="G619" s="109">
        <f>F619/$F$11</f>
        <v>1.4816281665071974E-3</v>
      </c>
      <c r="H619" s="114">
        <f>'DADOS BASE PROPOSTA'!$I$23*G619</f>
        <v>3604241.2991997888</v>
      </c>
      <c r="I619" s="114">
        <f>IF(D619="P",IF(H619&lt;'DADOS BASE PROPOSTA'!$I$32,IF('DADOS BASE PROPOSTA'!$I$32-H619&gt;'DADOS BASE PROPOSTA'!$I$33,'DADOS BASE PROPOSTA'!$I$33,'DADOS BASE PROPOSTA'!$I$32-H619),0),0)</f>
        <v>0</v>
      </c>
      <c r="J619" s="114">
        <f t="shared" si="369"/>
        <v>3604241.2991997888</v>
      </c>
      <c r="L619" s="104">
        <v>0</v>
      </c>
      <c r="M619" s="114">
        <f>IF(D619="E",'DADOS BASE PROPOSTA'!$I$42,IF(D619="EA",'DADOS BASE PROPOSTA'!$I$43,IF(D619="EC",'DADOS BASE PROPOSTA'!$I$45,IF(D619="ECA",'DADOS BASE PROPOSTA'!$I$44,0))))</f>
        <v>0</v>
      </c>
      <c r="N619" s="114">
        <f>IF(OR(D619="E",D619="EA",D619="EC",D619="ECA",D619="ECR"),L619*'DADOS BASE PROPOSTA'!$I$47,0)</f>
        <v>0</v>
      </c>
      <c r="O619" s="114">
        <f t="shared" si="370"/>
        <v>0</v>
      </c>
      <c r="R619" s="114"/>
      <c r="T619" s="104">
        <v>242.5939726719877</v>
      </c>
      <c r="U619" s="104"/>
      <c r="V619" s="104">
        <f t="shared" si="372"/>
        <v>242.5939726719877</v>
      </c>
      <c r="W619" s="109">
        <f t="shared" si="373"/>
        <v>1.4208113830707476E-3</v>
      </c>
      <c r="X619" s="114">
        <f>'DADOS BASE PROPOSTA'!$I$78*W619</f>
        <v>115751.09131985881</v>
      </c>
      <c r="Y619" s="114"/>
      <c r="Z619" s="114">
        <f t="shared" si="371"/>
        <v>115751.09131985881</v>
      </c>
      <c r="AB619" s="119">
        <v>995</v>
      </c>
      <c r="AD619" s="42">
        <v>0.73599999999999999</v>
      </c>
      <c r="AE619" s="42">
        <f t="shared" si="374"/>
        <v>732.31999999999994</v>
      </c>
      <c r="AF619" s="123">
        <f t="shared" si="375"/>
        <v>1.5447813488369905E-2</v>
      </c>
      <c r="AH619" s="42">
        <f t="shared" si="376"/>
        <v>626.51923611785423</v>
      </c>
      <c r="AI619" s="114">
        <f t="shared" si="377"/>
        <v>623386.63993726496</v>
      </c>
      <c r="AK619" s="119">
        <v>220</v>
      </c>
      <c r="AL619" s="114">
        <f>IF($AK$11&gt;0,(AK619/$AK$11)*'DADOS BASE PROPOSTA'!$I$67,0)</f>
        <v>1414648.2007328817</v>
      </c>
      <c r="AN619" s="114">
        <v>120.25</v>
      </c>
      <c r="AO619" s="114">
        <f>(AN619/$AN$11)*'DADOS BASE PROPOSTA'!$I$69</f>
        <v>71532.204769687305</v>
      </c>
      <c r="AQ619" s="114"/>
      <c r="AR619" s="114"/>
      <c r="AS619" s="114"/>
      <c r="AU619" s="114"/>
      <c r="AV619" s="114"/>
      <c r="AW619" s="114"/>
      <c r="AY619" s="114"/>
      <c r="AZ619" s="114"/>
      <c r="BA619" s="114"/>
      <c r="BB619" s="40"/>
    </row>
    <row r="620" spans="1:54" x14ac:dyDescent="0.25">
      <c r="A620" s="40"/>
      <c r="B620" s="2" t="s">
        <v>604</v>
      </c>
      <c r="C620" s="2" t="s">
        <v>634</v>
      </c>
      <c r="D620" s="41" t="s">
        <v>79</v>
      </c>
      <c r="F620" s="104">
        <v>4243.2557467870929</v>
      </c>
      <c r="G620" s="109">
        <f>F620/$F$11</f>
        <v>3.4339557063569216E-3</v>
      </c>
      <c r="H620" s="114">
        <f>'DADOS BASE PROPOSTA'!$I$23*G620</f>
        <v>8353516.2574909618</v>
      </c>
      <c r="I620" s="114">
        <f>IF(D620="P",IF(H620&lt;'DADOS BASE PROPOSTA'!$I$32,IF('DADOS BASE PROPOSTA'!$I$32-H620&gt;'DADOS BASE PROPOSTA'!$I$33,'DADOS BASE PROPOSTA'!$I$33,'DADOS BASE PROPOSTA'!$I$32-H620),0),0)</f>
        <v>0</v>
      </c>
      <c r="J620" s="114">
        <f t="shared" si="369"/>
        <v>8353516.2574909618</v>
      </c>
      <c r="L620" s="104">
        <v>0</v>
      </c>
      <c r="M620" s="114">
        <f>IF(D620="E",'DADOS BASE PROPOSTA'!$I$42,IF(D620="EA",'DADOS BASE PROPOSTA'!$I$43,IF(D620="EC",'DADOS BASE PROPOSTA'!$I$45,IF(D620="ECA",'DADOS BASE PROPOSTA'!$I$44,0))))</f>
        <v>0</v>
      </c>
      <c r="N620" s="114">
        <f>IF(OR(D620="E",D620="EA",D620="EC",D620="ECA",D620="ECR"),L620*'DADOS BASE PROPOSTA'!$I$47,0)</f>
        <v>0</v>
      </c>
      <c r="O620" s="114">
        <f t="shared" si="370"/>
        <v>0</v>
      </c>
      <c r="R620" s="114"/>
      <c r="T620" s="104">
        <v>56.45820371419682</v>
      </c>
      <c r="U620" s="104"/>
      <c r="V620" s="104">
        <f t="shared" si="372"/>
        <v>56.45820371419682</v>
      </c>
      <c r="W620" s="109">
        <f t="shared" si="373"/>
        <v>3.3066138297392492E-4</v>
      </c>
      <c r="X620" s="114">
        <f>'DADOS BASE PROPOSTA'!$I$78*W620</f>
        <v>26938.421519290263</v>
      </c>
      <c r="Y620" s="114"/>
      <c r="Z620" s="114">
        <f t="shared" si="371"/>
        <v>26938.421519290263</v>
      </c>
      <c r="AB620" s="119">
        <v>1808</v>
      </c>
      <c r="AD620" s="42">
        <v>0.68500000000000005</v>
      </c>
      <c r="AE620" s="42">
        <f t="shared" si="374"/>
        <v>1238.48</v>
      </c>
      <c r="AF620" s="123">
        <f t="shared" si="375"/>
        <v>-7.380218651162998E-2</v>
      </c>
      <c r="AH620" s="42">
        <f t="shared" si="376"/>
        <v>683.31342396241894</v>
      </c>
      <c r="AI620" s="114">
        <f t="shared" si="377"/>
        <v>1235430.6705240535</v>
      </c>
      <c r="AK620" s="119">
        <v>301</v>
      </c>
      <c r="AL620" s="114">
        <f>IF($AK$11&gt;0,(AK620/$AK$11)*'DADOS BASE PROPOSTA'!$I$67,0)</f>
        <v>1935495.9473663517</v>
      </c>
      <c r="AN620" s="114">
        <v>20.375</v>
      </c>
      <c r="AO620" s="114">
        <f>(AN620/$AN$11)*'DADOS BASE PROPOSTA'!$I$69</f>
        <v>12120.321598190261</v>
      </c>
      <c r="AQ620" s="114"/>
      <c r="AR620" s="114"/>
      <c r="AS620" s="114"/>
      <c r="AU620" s="114"/>
      <c r="AV620" s="114"/>
      <c r="AW620" s="114"/>
      <c r="AY620" s="114"/>
      <c r="AZ620" s="114"/>
      <c r="BA620" s="114"/>
      <c r="BB620" s="40"/>
    </row>
    <row r="621" spans="1:54" x14ac:dyDescent="0.25">
      <c r="A621" s="40"/>
      <c r="B621" s="2" t="s">
        <v>604</v>
      </c>
      <c r="C621" s="2" t="s">
        <v>635</v>
      </c>
      <c r="D621" s="41" t="s">
        <v>129</v>
      </c>
      <c r="F621" s="104">
        <v>0</v>
      </c>
      <c r="G621" s="109">
        <f>F621/$F$11</f>
        <v>0</v>
      </c>
      <c r="H621" s="114">
        <f>'DADOS BASE PROPOSTA'!$I$23*G621</f>
        <v>0</v>
      </c>
      <c r="I621" s="114">
        <f>IF(D621="P",IF(H621&lt;'DADOS BASE PROPOSTA'!$I$32,IF('DADOS BASE PROPOSTA'!$I$32-H621&gt;'DADOS BASE PROPOSTA'!$I$33,'DADOS BASE PROPOSTA'!$I$33,'DADOS BASE PROPOSTA'!$I$32-H621),0),0)</f>
        <v>0</v>
      </c>
      <c r="J621" s="114">
        <f t="shared" si="369"/>
        <v>0</v>
      </c>
      <c r="L621" s="104">
        <v>0</v>
      </c>
      <c r="M621" s="114">
        <f>IF(D621="E",'DADOS BASE PROPOSTA'!$I$42,IF(D621="EA",'DADOS BASE PROPOSTA'!$I$43,IF(D621="EC",'DADOS BASE PROPOSTA'!$I$45,IF(D621="ECA",'DADOS BASE PROPOSTA'!$I$44,0))))</f>
        <v>0</v>
      </c>
      <c r="N621" s="114">
        <f>IF(OR(D621="E",D621="EA",D621="EC",D621="ECA",D621="ECR"),L621*'DADOS BASE PROPOSTA'!$I$47,0)</f>
        <v>0</v>
      </c>
      <c r="O621" s="114">
        <f t="shared" si="370"/>
        <v>0</v>
      </c>
      <c r="R621" s="114"/>
      <c r="T621" s="104">
        <v>0.39571764700376089</v>
      </c>
      <c r="U621" s="104"/>
      <c r="V621" s="104">
        <f t="shared" si="372"/>
        <v>0.39571764700376089</v>
      </c>
      <c r="W621" s="109">
        <f t="shared" si="373"/>
        <v>2.3176179158627432E-6</v>
      </c>
      <c r="X621" s="114">
        <f>'DADOS BASE PROPOSTA'!$I$78*W621</f>
        <v>188.81239707115381</v>
      </c>
      <c r="Y621" s="114"/>
      <c r="Z621" s="114">
        <f t="shared" si="371"/>
        <v>188.81239707115381</v>
      </c>
      <c r="AB621" s="119">
        <v>134</v>
      </c>
      <c r="AD621" s="42">
        <v>0.76</v>
      </c>
      <c r="AE621" s="42">
        <f t="shared" si="374"/>
        <v>101.84</v>
      </c>
      <c r="AF621" s="123">
        <f t="shared" si="375"/>
        <v>5.7447813488369942E-2</v>
      </c>
      <c r="AH621" s="42">
        <f t="shared" si="376"/>
        <v>599.79255948511786</v>
      </c>
      <c r="AI621" s="114">
        <f t="shared" si="377"/>
        <v>80372.202971005798</v>
      </c>
      <c r="AK621" s="119">
        <v>0</v>
      </c>
      <c r="AL621" s="114">
        <f>IF($AK$11&gt;0,(AK621/$AK$11)*'DADOS BASE PROPOSTA'!$I$67,0)</f>
        <v>0</v>
      </c>
      <c r="AN621" s="114">
        <v>0.25</v>
      </c>
      <c r="AO621" s="114">
        <f>(AN621/$AN$11)*'DADOS BASE PROPOSTA'!$I$69</f>
        <v>148.71560243178234</v>
      </c>
      <c r="AQ621" s="114"/>
      <c r="AR621" s="114"/>
      <c r="AS621" s="114"/>
      <c r="AU621" s="114"/>
      <c r="AV621" s="114"/>
      <c r="AW621" s="114"/>
      <c r="AY621" s="114"/>
      <c r="AZ621" s="114"/>
      <c r="BA621" s="114"/>
      <c r="BB621" s="40"/>
    </row>
    <row r="622" spans="1:54" x14ac:dyDescent="0.25">
      <c r="A622" s="40"/>
      <c r="F622" s="104"/>
      <c r="G622" s="109"/>
      <c r="H622" s="114"/>
      <c r="I622" s="114"/>
      <c r="J622" s="114"/>
      <c r="L622" s="104"/>
      <c r="M622" s="114"/>
      <c r="N622" s="114"/>
      <c r="O622" s="114"/>
      <c r="R622" s="114"/>
      <c r="T622" s="104"/>
      <c r="U622" s="104"/>
      <c r="V622" s="104"/>
      <c r="W622" s="109"/>
      <c r="X622" s="114"/>
      <c r="Y622" s="114"/>
      <c r="Z622" s="114"/>
      <c r="AB622" s="119"/>
      <c r="AF622" s="123"/>
      <c r="AI622" s="114"/>
      <c r="AK622" s="119"/>
      <c r="AL622" s="114"/>
      <c r="AN622" s="114"/>
      <c r="AO622" s="114"/>
      <c r="AQ622" s="114"/>
      <c r="AR622" s="114"/>
      <c r="AS622" s="114"/>
      <c r="AU622" s="114"/>
      <c r="AV622" s="114"/>
      <c r="AW622" s="114"/>
      <c r="AY622" s="114"/>
      <c r="AZ622" s="114"/>
      <c r="BA622" s="114"/>
      <c r="BB622" s="40"/>
    </row>
    <row r="623" spans="1:54" x14ac:dyDescent="0.25">
      <c r="A623" s="40"/>
      <c r="B623" s="98" t="s">
        <v>604</v>
      </c>
      <c r="C623" s="98" t="s">
        <v>636</v>
      </c>
      <c r="D623" s="98" t="s">
        <v>74</v>
      </c>
      <c r="E623" s="98"/>
      <c r="F623" s="105">
        <f>SUM(F624:F638)</f>
        <v>28152.278176974174</v>
      </c>
      <c r="G623" s="110">
        <f>SUM(G624:G638)</f>
        <v>2.2782901164033597E-2</v>
      </c>
      <c r="H623" s="115">
        <f>SUM(H624:H638)</f>
        <v>55422186.988099448</v>
      </c>
      <c r="I623" s="115">
        <f>SUM(I624:I638)</f>
        <v>1587200.7713616993</v>
      </c>
      <c r="J623" s="115">
        <f>SUM(J624:J638)</f>
        <v>57009387.75946115</v>
      </c>
      <c r="K623" s="99"/>
      <c r="L623" s="105">
        <f>SUM(L624:L638)</f>
        <v>1791.6297391799653</v>
      </c>
      <c r="M623" s="115">
        <f>SUM(M624:M638)</f>
        <v>8331499.9151566755</v>
      </c>
      <c r="N623" s="115">
        <f>SUM(N624:N638)</f>
        <v>1243795.7813711429</v>
      </c>
      <c r="O623" s="115">
        <f>SUM(O624:O638)</f>
        <v>9575295.6965278182</v>
      </c>
      <c r="P623" s="99"/>
      <c r="Q623" s="100"/>
      <c r="R623" s="115">
        <f>SUM(R624:R638)</f>
        <v>6691587.1542585474</v>
      </c>
      <c r="S623" s="99"/>
      <c r="T623" s="105">
        <f t="shared" ref="T623:Z623" si="378">SUM(T624:T638)</f>
        <v>2863.7621027616638</v>
      </c>
      <c r="U623" s="105">
        <f t="shared" si="378"/>
        <v>0</v>
      </c>
      <c r="V623" s="105">
        <f t="shared" si="378"/>
        <v>2863.7621027616638</v>
      </c>
      <c r="W623" s="110">
        <f t="shared" si="378"/>
        <v>1.6772328467995049E-2</v>
      </c>
      <c r="X623" s="115">
        <f t="shared" si="378"/>
        <v>1366413.1265260931</v>
      </c>
      <c r="Y623" s="115">
        <f t="shared" si="378"/>
        <v>220781.30714634148</v>
      </c>
      <c r="Z623" s="115">
        <f t="shared" si="378"/>
        <v>1587194.4336724344</v>
      </c>
      <c r="AA623" s="99"/>
      <c r="AB623" s="120">
        <f>SUM(AB624:AB638)</f>
        <v>15734.5</v>
      </c>
      <c r="AC623" s="99"/>
      <c r="AD623" s="99"/>
      <c r="AE623" s="99"/>
      <c r="AF623" s="124"/>
      <c r="AG623" s="99"/>
      <c r="AH623" s="99"/>
      <c r="AI623" s="115">
        <f>SUM(AI624:AI638)</f>
        <v>9850735.6842499319</v>
      </c>
      <c r="AJ623" s="99"/>
      <c r="AK623" s="120">
        <f>SUM(AK624:AK638)</f>
        <v>87</v>
      </c>
      <c r="AL623" s="115">
        <f>SUM(AL624:AL638)</f>
        <v>559429.06119891233</v>
      </c>
      <c r="AM623" s="99"/>
      <c r="AN623" s="115">
        <f>SUM(AN624:AN638)</f>
        <v>1250</v>
      </c>
      <c r="AO623" s="115">
        <f>SUM(AO624:AO638)</f>
        <v>743578.01215891168</v>
      </c>
      <c r="AP623" s="99"/>
      <c r="AQ623" s="115"/>
      <c r="AR623" s="115"/>
      <c r="AS623" s="115">
        <f>SUM(AS624:AS638)</f>
        <v>718046.77272153459</v>
      </c>
      <c r="AT623" s="98"/>
      <c r="AU623" s="115"/>
      <c r="AV623" s="115"/>
      <c r="AW623" s="115">
        <f>SUM(AW624:AW638)</f>
        <v>718046.77272153459</v>
      </c>
      <c r="AX623" s="98"/>
      <c r="AY623" s="115"/>
      <c r="AZ623" s="115"/>
      <c r="BA623" s="115">
        <f>SUM(BA624:BA638)</f>
        <v>718046.77272153459</v>
      </c>
      <c r="BB623" s="40"/>
    </row>
    <row r="624" spans="1:54" x14ac:dyDescent="0.25">
      <c r="A624" s="40"/>
      <c r="B624" s="2" t="s">
        <v>604</v>
      </c>
      <c r="C624" s="2" t="s">
        <v>34</v>
      </c>
      <c r="D624" s="41" t="s">
        <v>75</v>
      </c>
      <c r="F624" s="104">
        <v>0</v>
      </c>
      <c r="G624" s="109">
        <f t="shared" ref="G624:G638" si="379">F624/$F$11</f>
        <v>0</v>
      </c>
      <c r="H624" s="114">
        <f>'DADOS BASE PROPOSTA'!$I$23*G624</f>
        <v>0</v>
      </c>
      <c r="I624" s="114">
        <f>IF(D624="P",IF(H624&lt;'DADOS BASE PROPOSTA'!$I$32,IF('DADOS BASE PROPOSTA'!$I$32-H624&gt;'DADOS BASE PROPOSTA'!$I$33,'DADOS BASE PROPOSTA'!$I$33,'DADOS BASE PROPOSTA'!$I$32-H624),0),0)</f>
        <v>0</v>
      </c>
      <c r="J624" s="114">
        <f t="shared" ref="J624:J638" si="380">H624+I624</f>
        <v>0</v>
      </c>
      <c r="L624" s="104"/>
      <c r="M624" s="114">
        <f>IF(D624="E",'DADOS BASE PROPOSTA'!$I$42,IF(D624="EA",'DADOS BASE PROPOSTA'!$I$43,IF(D624="EC",'DADOS BASE PROPOSTA'!$I$45,IF(D624="ECA",'DADOS BASE PROPOSTA'!$I$44,0))))</f>
        <v>0</v>
      </c>
      <c r="N624" s="114">
        <f>IF(OR(D624="E",D624="EA",D624="EC",D624="ECA"),L624*'DADOS BASE PROPOSTA'!$I$47,0)</f>
        <v>0</v>
      </c>
      <c r="O624" s="114">
        <f t="shared" ref="O624:O638" si="381">M624+N624</f>
        <v>0</v>
      </c>
      <c r="Q624" s="68">
        <v>14</v>
      </c>
      <c r="R624" s="114">
        <f>IF(D624="R",('DADOS BASE PROPOSTA'!$I$53+('DADOS BASE PROPOSTA'!$I$54*Q624)),0)</f>
        <v>6691587.1542585474</v>
      </c>
      <c r="T624" s="104"/>
      <c r="U624" s="104"/>
      <c r="V624" s="104"/>
      <c r="W624" s="109"/>
      <c r="X624" s="114"/>
      <c r="Y624" s="114">
        <f>'DADOS BASE PROPOSTA'!$I$77/41</f>
        <v>220781.30714634148</v>
      </c>
      <c r="Z624" s="114">
        <f t="shared" ref="Z624:Z638" si="382">X624+Y624</f>
        <v>220781.30714634148</v>
      </c>
      <c r="AB624" s="119"/>
      <c r="AF624" s="123"/>
      <c r="AI624" s="114"/>
      <c r="AK624" s="119"/>
      <c r="AL624" s="114"/>
      <c r="AN624" s="114"/>
      <c r="AO624" s="114"/>
      <c r="AQ624" s="114">
        <f>'DADOS BASE PROPOSTA'!$I$85/41</f>
        <v>368759.61378749995</v>
      </c>
      <c r="AR624" s="114">
        <f>'DADOS BASE PROPOSTA'!$I$86*(Q624/$Q$11)</f>
        <v>349287.15893403458</v>
      </c>
      <c r="AS624" s="114">
        <f>AQ624+AR624</f>
        <v>718046.77272153459</v>
      </c>
      <c r="AU624" s="114">
        <f>'DADOS BASE PROPOSTA'!$I$89/41</f>
        <v>368759.61378749995</v>
      </c>
      <c r="AV624" s="114">
        <f>'DADOS BASE PROPOSTA'!$I$90*(Q624/$Q$11)</f>
        <v>349287.15893403458</v>
      </c>
      <c r="AW624" s="114">
        <f>AU624+AV624</f>
        <v>718046.77272153459</v>
      </c>
      <c r="AY624" s="114">
        <f>'DADOS BASE PROPOSTA'!$I$93/41</f>
        <v>368759.61378749995</v>
      </c>
      <c r="AZ624" s="114">
        <f>'DADOS BASE PROPOSTA'!$I$94*(Q624/$Q$11)</f>
        <v>349287.15893403458</v>
      </c>
      <c r="BA624" s="114">
        <f>AY624+AZ624</f>
        <v>718046.77272153459</v>
      </c>
      <c r="BB624" s="40"/>
    </row>
    <row r="625" spans="1:54" x14ac:dyDescent="0.25">
      <c r="A625" s="40"/>
      <c r="B625" s="2" t="s">
        <v>604</v>
      </c>
      <c r="C625" s="2" t="s">
        <v>637</v>
      </c>
      <c r="D625" s="41" t="s">
        <v>77</v>
      </c>
      <c r="F625" s="104">
        <v>0</v>
      </c>
      <c r="G625" s="109">
        <f t="shared" si="379"/>
        <v>0</v>
      </c>
      <c r="H625" s="114">
        <f>'DADOS BASE PROPOSTA'!$I$23*G625</f>
        <v>0</v>
      </c>
      <c r="I625" s="114">
        <f>IF(D625="P",IF(H625&lt;'DADOS BASE PROPOSTA'!$I$32,IF('DADOS BASE PROPOSTA'!$I$32-H625&gt;'DADOS BASE PROPOSTA'!$I$33,'DADOS BASE PROPOSTA'!$I$33,'DADOS BASE PROPOSTA'!$I$32-H625),0),0)</f>
        <v>0</v>
      </c>
      <c r="J625" s="114">
        <f t="shared" si="380"/>
        <v>0</v>
      </c>
      <c r="L625" s="104">
        <v>553.69852565130486</v>
      </c>
      <c r="M625" s="114">
        <f>IF(D625="E",'DADOS BASE PROPOSTA'!$I$42,IF(D625="EA",'DADOS BASE PROPOSTA'!$I$43,IF(D625="EC",'DADOS BASE PROPOSTA'!$I$45,IF(D625="ECA",'DADOS BASE PROPOSTA'!$I$44,0))))</f>
        <v>1034548.8434370452</v>
      </c>
      <c r="N625" s="114">
        <f>IF(OR(D625="E",D625="EA",D625="EC",D625="ECA",D625="ECR"),L625*'DADOS BASE PROPOSTA'!$I$47,0)</f>
        <v>384391.86138522637</v>
      </c>
      <c r="O625" s="114">
        <f t="shared" si="381"/>
        <v>1418940.7048222716</v>
      </c>
      <c r="R625" s="114"/>
      <c r="T625" s="104">
        <v>19.975503730167791</v>
      </c>
      <c r="U625" s="104"/>
      <c r="V625" s="104">
        <f t="shared" ref="V625:V638" si="383">T625+U625*3.2</f>
        <v>19.975503730167791</v>
      </c>
      <c r="W625" s="109">
        <f t="shared" ref="W625:W638" si="384">V625/$V$11</f>
        <v>1.1699146013313865E-4</v>
      </c>
      <c r="X625" s="114">
        <f>'DADOS BASE PROPOSTA'!$I$78*W625</f>
        <v>9531.0956449736241</v>
      </c>
      <c r="Y625" s="114"/>
      <c r="Z625" s="114">
        <f t="shared" si="382"/>
        <v>9531.0956449736241</v>
      </c>
      <c r="AB625" s="119">
        <v>259</v>
      </c>
      <c r="AD625" s="42">
        <v>0.70699999999999996</v>
      </c>
      <c r="AE625" s="42">
        <f t="shared" ref="AE625:AE638" si="385">AB625*AD625</f>
        <v>183.113</v>
      </c>
      <c r="AF625" s="123">
        <f t="shared" ref="AF625:AF638" si="386">(AD625-$AE$12)*$AF$12</f>
        <v>-3.530218651163014E-2</v>
      </c>
      <c r="AH625" s="42">
        <f t="shared" ref="AH625:AH638" si="387">$AH$11-(AF625*$AH$11)</f>
        <v>658.81397038241073</v>
      </c>
      <c r="AI625" s="114">
        <f t="shared" ref="AI625:AI638" si="388">AB625*AH625</f>
        <v>170632.81832904438</v>
      </c>
      <c r="AK625" s="119">
        <v>0</v>
      </c>
      <c r="AL625" s="114">
        <f>IF($AK$11&gt;0,(AK625/$AK$11)*'DADOS BASE PROPOSTA'!$I$67,0)</f>
        <v>0</v>
      </c>
      <c r="AN625" s="114">
        <v>6.75</v>
      </c>
      <c r="AO625" s="114">
        <f>(AN625/$AN$11)*'DADOS BASE PROPOSTA'!$I$69</f>
        <v>4015.3212656581231</v>
      </c>
      <c r="AQ625" s="114"/>
      <c r="AR625" s="114"/>
      <c r="AS625" s="114"/>
      <c r="AU625" s="114"/>
      <c r="AV625" s="114"/>
      <c r="AW625" s="114"/>
      <c r="AY625" s="114"/>
      <c r="AZ625" s="114"/>
      <c r="BA625" s="114"/>
      <c r="BB625" s="40"/>
    </row>
    <row r="626" spans="1:54" x14ac:dyDescent="0.25">
      <c r="A626" s="40"/>
      <c r="B626" s="2" t="s">
        <v>604</v>
      </c>
      <c r="C626" s="2" t="s">
        <v>638</v>
      </c>
      <c r="D626" s="41" t="s">
        <v>77</v>
      </c>
      <c r="F626" s="104">
        <v>0</v>
      </c>
      <c r="G626" s="109">
        <f t="shared" si="379"/>
        <v>0</v>
      </c>
      <c r="H626" s="114">
        <f>'DADOS BASE PROPOSTA'!$I$23*G626</f>
        <v>0</v>
      </c>
      <c r="I626" s="114">
        <f>IF(D626="P",IF(H626&lt;'DADOS BASE PROPOSTA'!$I$32,IF('DADOS BASE PROPOSTA'!$I$32-H626&gt;'DADOS BASE PROPOSTA'!$I$33,'DADOS BASE PROPOSTA'!$I$33,'DADOS BASE PROPOSTA'!$I$32-H626),0),0)</f>
        <v>0</v>
      </c>
      <c r="J626" s="114">
        <f t="shared" si="380"/>
        <v>0</v>
      </c>
      <c r="L626" s="104">
        <v>288.45916236316901</v>
      </c>
      <c r="M626" s="114">
        <f>IF(D626="E",'DADOS BASE PROPOSTA'!$I$42,IF(D626="EA",'DADOS BASE PROPOSTA'!$I$43,IF(D626="EC",'DADOS BASE PROPOSTA'!$I$45,IF(D626="ECA",'DADOS BASE PROPOSTA'!$I$44,0))))</f>
        <v>1034548.8434370452</v>
      </c>
      <c r="N626" s="114">
        <f>IF(OR(D626="E",D626="EA",D626="EC",D626="ECA",D626="ECR"),L626*'DADOS BASE PROPOSTA'!$I$47,0)</f>
        <v>200255.82373363589</v>
      </c>
      <c r="O626" s="114">
        <f t="shared" si="381"/>
        <v>1234804.6671706811</v>
      </c>
      <c r="R626" s="114"/>
      <c r="T626" s="104">
        <v>0</v>
      </c>
      <c r="U626" s="104"/>
      <c r="V626" s="104">
        <f t="shared" si="383"/>
        <v>0</v>
      </c>
      <c r="W626" s="109">
        <f t="shared" si="384"/>
        <v>0</v>
      </c>
      <c r="X626" s="114">
        <f>'DADOS BASE PROPOSTA'!$I$78*W626</f>
        <v>0</v>
      </c>
      <c r="Y626" s="114"/>
      <c r="Z626" s="114">
        <f t="shared" si="382"/>
        <v>0</v>
      </c>
      <c r="AB626" s="119">
        <v>151</v>
      </c>
      <c r="AD626" s="42">
        <v>0.747</v>
      </c>
      <c r="AE626" s="42">
        <f t="shared" si="385"/>
        <v>112.797</v>
      </c>
      <c r="AF626" s="123">
        <f t="shared" si="386"/>
        <v>3.4697813488369922E-2</v>
      </c>
      <c r="AH626" s="42">
        <f t="shared" si="387"/>
        <v>614.26950932785007</v>
      </c>
      <c r="AI626" s="114">
        <f t="shared" si="388"/>
        <v>92754.695908505368</v>
      </c>
      <c r="AK626" s="119">
        <v>0</v>
      </c>
      <c r="AL626" s="114">
        <f>IF($AK$11&gt;0,(AK626/$AK$11)*'DADOS BASE PROPOSTA'!$I$67,0)</f>
        <v>0</v>
      </c>
      <c r="AN626" s="114">
        <v>0</v>
      </c>
      <c r="AO626" s="114">
        <f>(AN626/$AN$11)*'DADOS BASE PROPOSTA'!$I$69</f>
        <v>0</v>
      </c>
      <c r="AQ626" s="114"/>
      <c r="AR626" s="114"/>
      <c r="AS626" s="114"/>
      <c r="AU626" s="114"/>
      <c r="AV626" s="114"/>
      <c r="AW626" s="114"/>
      <c r="AY626" s="114"/>
      <c r="AZ626" s="114"/>
      <c r="BA626" s="114"/>
      <c r="BB626" s="40"/>
    </row>
    <row r="627" spans="1:54" x14ac:dyDescent="0.25">
      <c r="A627" s="40"/>
      <c r="B627" s="2" t="s">
        <v>604</v>
      </c>
      <c r="C627" s="2" t="s">
        <v>639</v>
      </c>
      <c r="D627" s="41" t="s">
        <v>79</v>
      </c>
      <c r="F627" s="104">
        <v>1811.8164826089389</v>
      </c>
      <c r="G627" s="109">
        <f t="shared" si="379"/>
        <v>1.4662556113987321E-3</v>
      </c>
      <c r="H627" s="114">
        <f>'DADOS BASE PROPOSTA'!$I$23*G627</f>
        <v>3566845.6831817892</v>
      </c>
      <c r="I627" s="114">
        <f>IF(D627="P",IF(H627&lt;'DADOS BASE PROPOSTA'!$I$32,IF('DADOS BASE PROPOSTA'!$I$32-H627&gt;'DADOS BASE PROPOSTA'!$I$33,'DADOS BASE PROPOSTA'!$I$33,'DADOS BASE PROPOSTA'!$I$32-H627),0),0)</f>
        <v>0</v>
      </c>
      <c r="J627" s="114">
        <f t="shared" si="380"/>
        <v>3566845.6831817892</v>
      </c>
      <c r="L627" s="104">
        <v>0</v>
      </c>
      <c r="M627" s="114">
        <f>IF(D627="E",'DADOS BASE PROPOSTA'!$I$42,IF(D627="EA",'DADOS BASE PROPOSTA'!$I$43,IF(D627="EC",'DADOS BASE PROPOSTA'!$I$45,IF(D627="ECA",'DADOS BASE PROPOSTA'!$I$44,0))))</f>
        <v>0</v>
      </c>
      <c r="N627" s="114">
        <f>IF(OR(D627="E",D627="EA",D627="EC",D627="ECA",D627="ECR"),L627*'DADOS BASE PROPOSTA'!$I$47,0)</f>
        <v>0</v>
      </c>
      <c r="O627" s="114">
        <f t="shared" si="381"/>
        <v>0</v>
      </c>
      <c r="R627" s="114"/>
      <c r="T627" s="104">
        <v>52.408916060386893</v>
      </c>
      <c r="U627" s="104"/>
      <c r="V627" s="104">
        <f t="shared" si="383"/>
        <v>52.408916060386893</v>
      </c>
      <c r="W627" s="109">
        <f t="shared" si="384"/>
        <v>3.0694573196869565E-4</v>
      </c>
      <c r="X627" s="114">
        <f>'DADOS BASE PROPOSTA'!$I$78*W627</f>
        <v>25006.347693077467</v>
      </c>
      <c r="Y627" s="114"/>
      <c r="Z627" s="114">
        <f t="shared" si="382"/>
        <v>25006.347693077467</v>
      </c>
      <c r="AB627" s="119">
        <v>716.5</v>
      </c>
      <c r="AD627" s="42">
        <v>0.74</v>
      </c>
      <c r="AE627" s="42">
        <f t="shared" si="385"/>
        <v>530.21</v>
      </c>
      <c r="AF627" s="123">
        <f t="shared" si="386"/>
        <v>2.2447813488369911E-2</v>
      </c>
      <c r="AH627" s="42">
        <f t="shared" si="387"/>
        <v>622.06479001239813</v>
      </c>
      <c r="AI627" s="114">
        <f t="shared" si="388"/>
        <v>445709.42204388324</v>
      </c>
      <c r="AK627" s="119">
        <v>0</v>
      </c>
      <c r="AL627" s="114">
        <f>IF($AK$11&gt;0,(AK627/$AK$11)*'DADOS BASE PROPOSTA'!$I$67,0)</f>
        <v>0</v>
      </c>
      <c r="AN627" s="114">
        <v>19.5</v>
      </c>
      <c r="AO627" s="114">
        <f>(AN627/$AN$11)*'DADOS BASE PROPOSTA'!$I$69</f>
        <v>11599.816989679022</v>
      </c>
      <c r="AQ627" s="114"/>
      <c r="AR627" s="114"/>
      <c r="AS627" s="114"/>
      <c r="AU627" s="114"/>
      <c r="AV627" s="114"/>
      <c r="AW627" s="114"/>
      <c r="AY627" s="114"/>
      <c r="AZ627" s="114"/>
      <c r="BA627" s="114"/>
      <c r="BB627" s="40"/>
    </row>
    <row r="628" spans="1:54" x14ac:dyDescent="0.25">
      <c r="A628" s="40"/>
      <c r="B628" s="2" t="s">
        <v>604</v>
      </c>
      <c r="C628" s="2" t="s">
        <v>640</v>
      </c>
      <c r="D628" s="41" t="s">
        <v>79</v>
      </c>
      <c r="F628" s="104">
        <v>1278.304141821749</v>
      </c>
      <c r="G628" s="109">
        <f t="shared" si="379"/>
        <v>1.0344980515473829E-3</v>
      </c>
      <c r="H628" s="114">
        <f>'DADOS BASE PROPOSTA'!$I$23*G628</f>
        <v>2516542.7369800727</v>
      </c>
      <c r="I628" s="114">
        <f>IF(D628="P",IF(H628&lt;'DADOS BASE PROPOSTA'!$I$32,IF('DADOS BASE PROPOSTA'!$I$32-H628&gt;'DADOS BASE PROPOSTA'!$I$33,'DADOS BASE PROPOSTA'!$I$33,'DADOS BASE PROPOSTA'!$I$32-H628),0),0)</f>
        <v>765991.79382337583</v>
      </c>
      <c r="J628" s="114">
        <f t="shared" si="380"/>
        <v>3282534.5308034485</v>
      </c>
      <c r="L628" s="104">
        <v>0</v>
      </c>
      <c r="M628" s="114">
        <f>IF(D628="E",'DADOS BASE PROPOSTA'!$I$42,IF(D628="EA",'DADOS BASE PROPOSTA'!$I$43,IF(D628="EC",'DADOS BASE PROPOSTA'!$I$45,IF(D628="ECA",'DADOS BASE PROPOSTA'!$I$44,0))))</f>
        <v>0</v>
      </c>
      <c r="N628" s="114">
        <f>IF(OR(D628="E",D628="EA",D628="EC",D628="ECA",D628="ECR"),L628*'DADOS BASE PROPOSTA'!$I$47,0)</f>
        <v>0</v>
      </c>
      <c r="O628" s="114">
        <f t="shared" si="381"/>
        <v>0</v>
      </c>
      <c r="R628" s="114"/>
      <c r="T628" s="104">
        <v>3.8642988224003321</v>
      </c>
      <c r="U628" s="104"/>
      <c r="V628" s="104">
        <f t="shared" si="383"/>
        <v>3.8642988224003321</v>
      </c>
      <c r="W628" s="109">
        <f t="shared" si="384"/>
        <v>2.2632218327521775E-5</v>
      </c>
      <c r="X628" s="114">
        <f>'DADOS BASE PROPOSTA'!$I$78*W628</f>
        <v>1843.8084052635368</v>
      </c>
      <c r="Y628" s="114"/>
      <c r="Z628" s="114">
        <f t="shared" si="382"/>
        <v>1843.8084052635368</v>
      </c>
      <c r="AB628" s="119">
        <v>777</v>
      </c>
      <c r="AD628" s="42">
        <v>0.69699999999999995</v>
      </c>
      <c r="AE628" s="42">
        <f t="shared" si="385"/>
        <v>541.56899999999996</v>
      </c>
      <c r="AF628" s="123">
        <f t="shared" si="386"/>
        <v>-5.2802186511630156E-2</v>
      </c>
      <c r="AH628" s="42">
        <f t="shared" si="387"/>
        <v>669.95008564605087</v>
      </c>
      <c r="AI628" s="114">
        <f t="shared" si="388"/>
        <v>520551.21654698154</v>
      </c>
      <c r="AK628" s="119">
        <v>0</v>
      </c>
      <c r="AL628" s="114">
        <f>IF($AK$11&gt;0,(AK628/$AK$11)*'DADOS BASE PROPOSTA'!$I$67,0)</f>
        <v>0</v>
      </c>
      <c r="AN628" s="114">
        <v>4.875</v>
      </c>
      <c r="AO628" s="114">
        <f>(AN628/$AN$11)*'DADOS BASE PROPOSTA'!$I$69</f>
        <v>2899.9542474197556</v>
      </c>
      <c r="AQ628" s="114"/>
      <c r="AR628" s="114"/>
      <c r="AS628" s="114"/>
      <c r="AU628" s="114"/>
      <c r="AV628" s="114"/>
      <c r="AW628" s="114"/>
      <c r="AY628" s="114"/>
      <c r="AZ628" s="114"/>
      <c r="BA628" s="114"/>
      <c r="BB628" s="40"/>
    </row>
    <row r="629" spans="1:54" x14ac:dyDescent="0.25">
      <c r="A629" s="40"/>
      <c r="B629" s="2" t="s">
        <v>604</v>
      </c>
      <c r="C629" s="2" t="s">
        <v>641</v>
      </c>
      <c r="D629" s="41" t="s">
        <v>79</v>
      </c>
      <c r="F629" s="104">
        <v>2508.68642472998</v>
      </c>
      <c r="G629" s="109">
        <f t="shared" si="379"/>
        <v>2.0302141981860386E-3</v>
      </c>
      <c r="H629" s="114">
        <f>'DADOS BASE PROPOSTA'!$I$23*G629</f>
        <v>4938743.7582088914</v>
      </c>
      <c r="I629" s="114">
        <f>IF(D629="P",IF(H629&lt;'DADOS BASE PROPOSTA'!$I$32,IF('DADOS BASE PROPOSTA'!$I$32-H629&gt;'DADOS BASE PROPOSTA'!$I$33,'DADOS BASE PROPOSTA'!$I$33,'DADOS BASE PROPOSTA'!$I$32-H629),0),0)</f>
        <v>0</v>
      </c>
      <c r="J629" s="114">
        <f t="shared" si="380"/>
        <v>4938743.7582088914</v>
      </c>
      <c r="L629" s="104">
        <v>0</v>
      </c>
      <c r="M629" s="114">
        <f>IF(D629="E",'DADOS BASE PROPOSTA'!$I$42,IF(D629="EA",'DADOS BASE PROPOSTA'!$I$43,IF(D629="EC",'DADOS BASE PROPOSTA'!$I$45,IF(D629="ECA",'DADOS BASE PROPOSTA'!$I$44,0))))</f>
        <v>0</v>
      </c>
      <c r="N629" s="114">
        <f>IF(OR(D629="E",D629="EA",D629="EC",D629="ECA",D629="ECR"),L629*'DADOS BASE PROPOSTA'!$I$47,0)</f>
        <v>0</v>
      </c>
      <c r="O629" s="114">
        <f t="shared" si="381"/>
        <v>0</v>
      </c>
      <c r="R629" s="114"/>
      <c r="T629" s="104">
        <v>74.319815702742503</v>
      </c>
      <c r="U629" s="104"/>
      <c r="V629" s="104">
        <f t="shared" si="383"/>
        <v>74.319815702742503</v>
      </c>
      <c r="W629" s="109">
        <f t="shared" si="384"/>
        <v>4.3527231519866041E-4</v>
      </c>
      <c r="X629" s="114">
        <f>'DADOS BASE PROPOSTA'!$I$78*W629</f>
        <v>35460.89657353043</v>
      </c>
      <c r="Y629" s="114"/>
      <c r="Z629" s="114">
        <f t="shared" si="382"/>
        <v>35460.89657353043</v>
      </c>
      <c r="AB629" s="119">
        <v>1259</v>
      </c>
      <c r="AD629" s="42">
        <v>0.747</v>
      </c>
      <c r="AE629" s="42">
        <f t="shared" si="385"/>
        <v>940.47299999999996</v>
      </c>
      <c r="AF629" s="123">
        <f t="shared" si="386"/>
        <v>3.4697813488369922E-2</v>
      </c>
      <c r="AH629" s="42">
        <f t="shared" si="387"/>
        <v>614.26950932785007</v>
      </c>
      <c r="AI629" s="114">
        <f t="shared" si="388"/>
        <v>773365.31224376324</v>
      </c>
      <c r="AK629" s="119">
        <v>0</v>
      </c>
      <c r="AL629" s="114">
        <f>IF($AK$11&gt;0,(AK629/$AK$11)*'DADOS BASE PROPOSTA'!$I$67,0)</f>
        <v>0</v>
      </c>
      <c r="AN629" s="114">
        <v>32.625</v>
      </c>
      <c r="AO629" s="114">
        <f>(AN629/$AN$11)*'DADOS BASE PROPOSTA'!$I$69</f>
        <v>19407.386117347593</v>
      </c>
      <c r="AQ629" s="114"/>
      <c r="AR629" s="114"/>
      <c r="AS629" s="114"/>
      <c r="AU629" s="114"/>
      <c r="AV629" s="114"/>
      <c r="AW629" s="114"/>
      <c r="AY629" s="114"/>
      <c r="AZ629" s="114"/>
      <c r="BA629" s="114"/>
      <c r="BB629" s="40"/>
    </row>
    <row r="630" spans="1:54" x14ac:dyDescent="0.25">
      <c r="A630" s="40"/>
      <c r="B630" s="2" t="s">
        <v>604</v>
      </c>
      <c r="C630" s="2" t="s">
        <v>642</v>
      </c>
      <c r="D630" s="41" t="s">
        <v>83</v>
      </c>
      <c r="F630" s="104">
        <v>0</v>
      </c>
      <c r="G630" s="109">
        <f t="shared" si="379"/>
        <v>0</v>
      </c>
      <c r="H630" s="114">
        <f>'DADOS BASE PROPOSTA'!$I$23*G630</f>
        <v>0</v>
      </c>
      <c r="I630" s="114">
        <f>IF(D630="P",IF(H630&lt;'DADOS BASE PROPOSTA'!$I$32,IF('DADOS BASE PROPOSTA'!$I$32-H630&gt;'DADOS BASE PROPOSTA'!$I$33,'DADOS BASE PROPOSTA'!$I$33,'DADOS BASE PROPOSTA'!$I$32-H630),0),0)</f>
        <v>0</v>
      </c>
      <c r="J630" s="114">
        <f t="shared" si="380"/>
        <v>0</v>
      </c>
      <c r="L630" s="104">
        <v>327.08993493009058</v>
      </c>
      <c r="M630" s="114">
        <f>IF(D630="E",'DADOS BASE PROPOSTA'!$I$42,IF(D630="EA",'DADOS BASE PROPOSTA'!$I$43,IF(D630="EC",'DADOS BASE PROPOSTA'!$I$45,IF(D630="ECA",'DADOS BASE PROPOSTA'!$I$44,0))))</f>
        <v>2087467.4094275283</v>
      </c>
      <c r="N630" s="114">
        <f>IF(OR(D630="E",D630="EA",D630="EC",D630="ECA",D630="ECR"),L630*'DADOS BASE PROPOSTA'!$I$47,0)</f>
        <v>227074.30687169608</v>
      </c>
      <c r="O630" s="114">
        <f t="shared" si="381"/>
        <v>2314541.7162992242</v>
      </c>
      <c r="R630" s="114"/>
      <c r="T630" s="104">
        <v>52.416105435077952</v>
      </c>
      <c r="U630" s="104"/>
      <c r="V630" s="104">
        <f t="shared" si="383"/>
        <v>52.416105435077952</v>
      </c>
      <c r="W630" s="109">
        <f t="shared" si="384"/>
        <v>3.0698783831324211E-4</v>
      </c>
      <c r="X630" s="114">
        <f>'DADOS BASE PROPOSTA'!$I$78*W630</f>
        <v>25009.778025485284</v>
      </c>
      <c r="Y630" s="114"/>
      <c r="Z630" s="114">
        <f t="shared" si="382"/>
        <v>25009.778025485284</v>
      </c>
      <c r="AB630" s="119">
        <v>175.5</v>
      </c>
      <c r="AD630" s="42">
        <v>0.73599999999999999</v>
      </c>
      <c r="AE630" s="42">
        <f t="shared" si="385"/>
        <v>129.16800000000001</v>
      </c>
      <c r="AF630" s="123">
        <f t="shared" si="386"/>
        <v>1.5447813488369905E-2</v>
      </c>
      <c r="AH630" s="42">
        <f t="shared" si="387"/>
        <v>626.51923611785423</v>
      </c>
      <c r="AI630" s="114">
        <f t="shared" si="388"/>
        <v>109954.12593868341</v>
      </c>
      <c r="AK630" s="119">
        <v>0</v>
      </c>
      <c r="AL630" s="114">
        <f>IF($AK$11&gt;0,(AK630/$AK$11)*'DADOS BASE PROPOSTA'!$I$67,0)</f>
        <v>0</v>
      </c>
      <c r="AN630" s="114">
        <v>14.375</v>
      </c>
      <c r="AO630" s="114">
        <f>(AN630/$AN$11)*'DADOS BASE PROPOSTA'!$I$69</f>
        <v>8551.1471398274844</v>
      </c>
      <c r="AQ630" s="114"/>
      <c r="AR630" s="114"/>
      <c r="AS630" s="114"/>
      <c r="AU630" s="114"/>
      <c r="AV630" s="114"/>
      <c r="AW630" s="114"/>
      <c r="AY630" s="114"/>
      <c r="AZ630" s="114"/>
      <c r="BA630" s="114"/>
      <c r="BB630" s="40"/>
    </row>
    <row r="631" spans="1:54" x14ac:dyDescent="0.25">
      <c r="A631" s="40"/>
      <c r="B631" s="2" t="s">
        <v>604</v>
      </c>
      <c r="C631" s="2" t="s">
        <v>643</v>
      </c>
      <c r="D631" s="41" t="s">
        <v>83</v>
      </c>
      <c r="F631" s="104">
        <v>0</v>
      </c>
      <c r="G631" s="109">
        <f t="shared" si="379"/>
        <v>0</v>
      </c>
      <c r="H631" s="114">
        <f>'DADOS BASE PROPOSTA'!$I$23*G631</f>
        <v>0</v>
      </c>
      <c r="I631" s="114">
        <f>IF(D631="P",IF(H631&lt;'DADOS BASE PROPOSTA'!$I$32,IF('DADOS BASE PROPOSTA'!$I$32-H631&gt;'DADOS BASE PROPOSTA'!$I$33,'DADOS BASE PROPOSTA'!$I$33,'DADOS BASE PROPOSTA'!$I$32-H631),0),0)</f>
        <v>0</v>
      </c>
      <c r="J631" s="114">
        <f t="shared" si="380"/>
        <v>0</v>
      </c>
      <c r="L631" s="104">
        <v>87.164722083192771</v>
      </c>
      <c r="M631" s="114">
        <f>IF(D631="E",'DADOS BASE PROPOSTA'!$I$42,IF(D631="EA",'DADOS BASE PROPOSTA'!$I$43,IF(D631="EC",'DADOS BASE PROPOSTA'!$I$45,IF(D631="ECA",'DADOS BASE PROPOSTA'!$I$44,0))))</f>
        <v>2087467.4094275283</v>
      </c>
      <c r="N631" s="114">
        <f>IF(OR(D631="E",D631="EA",D631="EC",D631="ECA",D631="ECR"),L631*'DADOS BASE PROPOSTA'!$I$47,0)</f>
        <v>60512.008279727037</v>
      </c>
      <c r="O631" s="114">
        <f t="shared" si="381"/>
        <v>2147979.4177072551</v>
      </c>
      <c r="R631" s="114"/>
      <c r="T631" s="104">
        <v>27.737192622950818</v>
      </c>
      <c r="U631" s="104"/>
      <c r="V631" s="104">
        <f t="shared" si="383"/>
        <v>27.737192622950818</v>
      </c>
      <c r="W631" s="109">
        <f t="shared" si="384"/>
        <v>1.6244970383662413E-4</v>
      </c>
      <c r="X631" s="114">
        <f>'DADOS BASE PROPOSTA'!$I$78*W631</f>
        <v>13234.501586718206</v>
      </c>
      <c r="Y631" s="114"/>
      <c r="Z631" s="114">
        <f t="shared" si="382"/>
        <v>13234.501586718206</v>
      </c>
      <c r="AB631" s="119">
        <v>117</v>
      </c>
      <c r="AD631" s="42">
        <v>0.77800000000000002</v>
      </c>
      <c r="AE631" s="42">
        <f t="shared" si="385"/>
        <v>91.025999999999996</v>
      </c>
      <c r="AF631" s="123">
        <f t="shared" si="386"/>
        <v>8.894781348836997E-2</v>
      </c>
      <c r="AH631" s="42">
        <f t="shared" si="387"/>
        <v>579.74755201056553</v>
      </c>
      <c r="AI631" s="114">
        <f t="shared" si="388"/>
        <v>67830.463585236168</v>
      </c>
      <c r="AK631" s="119">
        <v>0</v>
      </c>
      <c r="AL631" s="114">
        <f>IF($AK$11&gt;0,(AK631/$AK$11)*'DADOS BASE PROPOSTA'!$I$67,0)</f>
        <v>0</v>
      </c>
      <c r="AN631" s="114">
        <v>6.5</v>
      </c>
      <c r="AO631" s="114">
        <f>(AN631/$AN$11)*'DADOS BASE PROPOSTA'!$I$69</f>
        <v>3866.6056632263408</v>
      </c>
      <c r="AQ631" s="114"/>
      <c r="AR631" s="114"/>
      <c r="AS631" s="114"/>
      <c r="AU631" s="114"/>
      <c r="AV631" s="114"/>
      <c r="AW631" s="114"/>
      <c r="AY631" s="114"/>
      <c r="AZ631" s="114"/>
      <c r="BA631" s="114"/>
      <c r="BB631" s="40"/>
    </row>
    <row r="632" spans="1:54" x14ac:dyDescent="0.25">
      <c r="A632" s="40"/>
      <c r="B632" s="2" t="s">
        <v>604</v>
      </c>
      <c r="C632" s="2" t="s">
        <v>644</v>
      </c>
      <c r="D632" s="41" t="s">
        <v>79</v>
      </c>
      <c r="F632" s="104">
        <v>2030.8325775181829</v>
      </c>
      <c r="G632" s="109">
        <f t="shared" si="379"/>
        <v>1.6434995989823408E-3</v>
      </c>
      <c r="H632" s="114">
        <f>'DADOS BASE PROPOSTA'!$I$23*G632</f>
        <v>3998013.3098000661</v>
      </c>
      <c r="I632" s="114">
        <f>IF(D632="P",IF(H632&lt;'DADOS BASE PROPOSTA'!$I$32,IF('DADOS BASE PROPOSTA'!$I$32-H632&gt;'DADOS BASE PROPOSTA'!$I$33,'DADOS BASE PROPOSTA'!$I$33,'DADOS BASE PROPOSTA'!$I$32-H632),0),0)</f>
        <v>0</v>
      </c>
      <c r="J632" s="114">
        <f t="shared" si="380"/>
        <v>3998013.3098000661</v>
      </c>
      <c r="L632" s="104">
        <v>0</v>
      </c>
      <c r="M632" s="114">
        <f>IF(D632="E",'DADOS BASE PROPOSTA'!$I$42,IF(D632="EA",'DADOS BASE PROPOSTA'!$I$43,IF(D632="EC",'DADOS BASE PROPOSTA'!$I$45,IF(D632="ECA",'DADOS BASE PROPOSTA'!$I$44,0))))</f>
        <v>0</v>
      </c>
      <c r="N632" s="114">
        <f>IF(OR(D632="E",D632="EA",D632="EC",D632="ECA",D632="ECR"),L632*'DADOS BASE PROPOSTA'!$I$47,0)</f>
        <v>0</v>
      </c>
      <c r="O632" s="114">
        <f t="shared" si="381"/>
        <v>0</v>
      </c>
      <c r="R632" s="114"/>
      <c r="T632" s="104">
        <v>32.923683415175837</v>
      </c>
      <c r="U632" s="104"/>
      <c r="V632" s="104">
        <f t="shared" si="383"/>
        <v>32.923683415175837</v>
      </c>
      <c r="W632" s="109">
        <f t="shared" si="384"/>
        <v>1.9282566526147212E-4</v>
      </c>
      <c r="X632" s="114">
        <f>'DADOS BASE PROPOSTA'!$I$78*W632</f>
        <v>15709.17959585477</v>
      </c>
      <c r="Y632" s="114"/>
      <c r="Z632" s="114">
        <f t="shared" si="382"/>
        <v>15709.17959585477</v>
      </c>
      <c r="AB632" s="119">
        <v>1148</v>
      </c>
      <c r="AD632" s="42">
        <v>0.77600000000000002</v>
      </c>
      <c r="AE632" s="42">
        <f t="shared" si="385"/>
        <v>890.84800000000007</v>
      </c>
      <c r="AF632" s="123">
        <f t="shared" si="386"/>
        <v>8.5447813488369967E-2</v>
      </c>
      <c r="AH632" s="42">
        <f t="shared" si="387"/>
        <v>581.97477506329358</v>
      </c>
      <c r="AI632" s="114">
        <f t="shared" si="388"/>
        <v>668107.04177266103</v>
      </c>
      <c r="AK632" s="119">
        <v>0</v>
      </c>
      <c r="AL632" s="114">
        <f>IF($AK$11&gt;0,(AK632/$AK$11)*'DADOS BASE PROPOSTA'!$I$67,0)</f>
        <v>0</v>
      </c>
      <c r="AN632" s="114">
        <v>15.5</v>
      </c>
      <c r="AO632" s="114">
        <f>(AN632/$AN$11)*'DADOS BASE PROPOSTA'!$I$69</f>
        <v>9220.3673507705043</v>
      </c>
      <c r="AQ632" s="114"/>
      <c r="AR632" s="114"/>
      <c r="AS632" s="114"/>
      <c r="AU632" s="114"/>
      <c r="AV632" s="114"/>
      <c r="AW632" s="114"/>
      <c r="AY632" s="114"/>
      <c r="AZ632" s="114"/>
      <c r="BA632" s="114"/>
      <c r="BB632" s="40"/>
    </row>
    <row r="633" spans="1:54" x14ac:dyDescent="0.25">
      <c r="A633" s="40"/>
      <c r="B633" s="2" t="s">
        <v>604</v>
      </c>
      <c r="C633" s="2" t="s">
        <v>645</v>
      </c>
      <c r="D633" s="41" t="s">
        <v>79</v>
      </c>
      <c r="F633" s="104">
        <v>10566.55417154558</v>
      </c>
      <c r="G633" s="109">
        <f t="shared" si="379"/>
        <v>8.5512354567322049E-3</v>
      </c>
      <c r="H633" s="114">
        <f>'DADOS BASE PROPOSTA'!$I$23*G633</f>
        <v>20801923.646600749</v>
      </c>
      <c r="I633" s="114">
        <f>IF(D633="P",IF(H633&lt;'DADOS BASE PROPOSTA'!$I$32,IF('DADOS BASE PROPOSTA'!$I$32-H633&gt;'DADOS BASE PROPOSTA'!$I$33,'DADOS BASE PROPOSTA'!$I$33,'DADOS BASE PROPOSTA'!$I$32-H633),0),0)</f>
        <v>0</v>
      </c>
      <c r="J633" s="114">
        <f t="shared" si="380"/>
        <v>20801923.646600749</v>
      </c>
      <c r="L633" s="104">
        <v>0</v>
      </c>
      <c r="M633" s="114">
        <f>IF(D633="E",'DADOS BASE PROPOSTA'!$I$42,IF(D633="EA",'DADOS BASE PROPOSTA'!$I$43,IF(D633="EC",'DADOS BASE PROPOSTA'!$I$45,IF(D633="ECA",'DADOS BASE PROPOSTA'!$I$44,0))))</f>
        <v>0</v>
      </c>
      <c r="N633" s="114">
        <f>IF(OR(D633="E",D633="EA",D633="EC",D633="ECA",D633="ECR"),L633*'DADOS BASE PROPOSTA'!$I$47,0)</f>
        <v>0</v>
      </c>
      <c r="O633" s="114">
        <f t="shared" si="381"/>
        <v>0</v>
      </c>
      <c r="R633" s="114"/>
      <c r="T633" s="104">
        <v>324.80745793462432</v>
      </c>
      <c r="U633" s="104"/>
      <c r="V633" s="104">
        <f t="shared" si="383"/>
        <v>324.80745793462432</v>
      </c>
      <c r="W633" s="109">
        <f t="shared" si="384"/>
        <v>1.9023149192736537E-3</v>
      </c>
      <c r="X633" s="114">
        <f>'DADOS BASE PROPOSTA'!$I$78*W633</f>
        <v>154978.36698357179</v>
      </c>
      <c r="Y633" s="114"/>
      <c r="Z633" s="114">
        <f t="shared" si="382"/>
        <v>154978.36698357179</v>
      </c>
      <c r="AB633" s="119">
        <v>5774.5</v>
      </c>
      <c r="AD633" s="42">
        <v>0.73899999999999999</v>
      </c>
      <c r="AE633" s="42">
        <f t="shared" si="385"/>
        <v>4267.3554999999997</v>
      </c>
      <c r="AF633" s="123">
        <f t="shared" si="386"/>
        <v>2.0697813488369909E-2</v>
      </c>
      <c r="AH633" s="42">
        <f t="shared" si="387"/>
        <v>623.17840153876216</v>
      </c>
      <c r="AI633" s="114">
        <f t="shared" si="388"/>
        <v>3598543.6796855819</v>
      </c>
      <c r="AK633" s="119">
        <v>0</v>
      </c>
      <c r="AL633" s="114">
        <f>IF($AK$11&gt;0,(AK633/$AK$11)*'DADOS BASE PROPOSTA'!$I$67,0)</f>
        <v>0</v>
      </c>
      <c r="AN633" s="114">
        <v>172.5</v>
      </c>
      <c r="AO633" s="114">
        <f>(AN633/$AN$11)*'DADOS BASE PROPOSTA'!$I$69</f>
        <v>102613.7656779298</v>
      </c>
      <c r="AQ633" s="114"/>
      <c r="AR633" s="114"/>
      <c r="AS633" s="114"/>
      <c r="AU633" s="114"/>
      <c r="AV633" s="114"/>
      <c r="AW633" s="114"/>
      <c r="AY633" s="114"/>
      <c r="AZ633" s="114"/>
      <c r="BA633" s="114"/>
      <c r="BB633" s="40"/>
    </row>
    <row r="634" spans="1:54" x14ac:dyDescent="0.25">
      <c r="A634" s="40"/>
      <c r="B634" s="2" t="s">
        <v>604</v>
      </c>
      <c r="C634" s="2" t="s">
        <v>646</v>
      </c>
      <c r="D634" s="41" t="s">
        <v>79</v>
      </c>
      <c r="F634" s="104">
        <v>4372.0413748337414</v>
      </c>
      <c r="G634" s="109">
        <f t="shared" si="379"/>
        <v>3.5381785410664268E-3</v>
      </c>
      <c r="H634" s="114">
        <f>'DADOS BASE PROPOSTA'!$I$23*G634</f>
        <v>8607051.0199038684</v>
      </c>
      <c r="I634" s="114">
        <f>IF(D634="P",IF(H634&lt;'DADOS BASE PROPOSTA'!$I$32,IF('DADOS BASE PROPOSTA'!$I$32-H634&gt;'DADOS BASE PROPOSTA'!$I$33,'DADOS BASE PROPOSTA'!$I$33,'DADOS BASE PROPOSTA'!$I$32-H634),0),0)</f>
        <v>0</v>
      </c>
      <c r="J634" s="114">
        <f t="shared" si="380"/>
        <v>8607051.0199038684</v>
      </c>
      <c r="L634" s="104">
        <v>0</v>
      </c>
      <c r="M634" s="114">
        <f>IF(D634="E",'DADOS BASE PROPOSTA'!$I$42,IF(D634="EA",'DADOS BASE PROPOSTA'!$I$43,IF(D634="EC",'DADOS BASE PROPOSTA'!$I$45,IF(D634="ECA",'DADOS BASE PROPOSTA'!$I$44,0))))</f>
        <v>0</v>
      </c>
      <c r="N634" s="114">
        <f>IF(OR(D634="E",D634="EA",D634="EC",D634="ECA",D634="ECR"),L634*'DADOS BASE PROPOSTA'!$I$47,0)</f>
        <v>0</v>
      </c>
      <c r="O634" s="114">
        <f t="shared" si="381"/>
        <v>0</v>
      </c>
      <c r="R634" s="114"/>
      <c r="T634" s="104">
        <v>1894.840702842009</v>
      </c>
      <c r="U634" s="104"/>
      <c r="V634" s="104">
        <f t="shared" si="383"/>
        <v>1894.840702842009</v>
      </c>
      <c r="W634" s="109">
        <f t="shared" si="384"/>
        <v>1.1097601519324853E-2</v>
      </c>
      <c r="X634" s="114">
        <f>'DADOS BASE PROPOSTA'!$I$78*W634</f>
        <v>904102.75579190778</v>
      </c>
      <c r="Y634" s="114"/>
      <c r="Z634" s="114">
        <f t="shared" si="382"/>
        <v>904102.75579190778</v>
      </c>
      <c r="AB634" s="119">
        <v>1931.5</v>
      </c>
      <c r="AD634" s="42">
        <v>0.73899999999999999</v>
      </c>
      <c r="AE634" s="42">
        <f t="shared" si="385"/>
        <v>1427.3785</v>
      </c>
      <c r="AF634" s="123">
        <f t="shared" si="386"/>
        <v>2.0697813488369909E-2</v>
      </c>
      <c r="AH634" s="42">
        <f t="shared" si="387"/>
        <v>623.17840153876216</v>
      </c>
      <c r="AI634" s="114">
        <f t="shared" si="388"/>
        <v>1203669.0825721191</v>
      </c>
      <c r="AK634" s="119">
        <v>87</v>
      </c>
      <c r="AL634" s="114">
        <f>IF($AK$11&gt;0,(AK634/$AK$11)*'DADOS BASE PROPOSTA'!$I$67,0)</f>
        <v>559429.06119891233</v>
      </c>
      <c r="AN634" s="114">
        <v>832.375</v>
      </c>
      <c r="AO634" s="114">
        <f>(AN634/$AN$11)*'DADOS BASE PROPOSTA'!$I$69</f>
        <v>495148.59829661925</v>
      </c>
      <c r="AQ634" s="114"/>
      <c r="AR634" s="114"/>
      <c r="AS634" s="114"/>
      <c r="AU634" s="114"/>
      <c r="AV634" s="114"/>
      <c r="AW634" s="114"/>
      <c r="AY634" s="114"/>
      <c r="AZ634" s="114"/>
      <c r="BA634" s="114"/>
      <c r="BB634" s="40"/>
    </row>
    <row r="635" spans="1:54" x14ac:dyDescent="0.25">
      <c r="A635" s="40"/>
      <c r="B635" s="2" t="s">
        <v>604</v>
      </c>
      <c r="C635" s="2" t="s">
        <v>647</v>
      </c>
      <c r="D635" s="41" t="s">
        <v>79</v>
      </c>
      <c r="F635" s="104">
        <v>1477.909306309218</v>
      </c>
      <c r="G635" s="109">
        <f t="shared" si="379"/>
        <v>1.1960332816897221E-3</v>
      </c>
      <c r="H635" s="114">
        <f>'DADOS BASE PROPOSTA'!$I$23*G635</f>
        <v>2909496.8943833252</v>
      </c>
      <c r="I635" s="114">
        <f>IF(D635="P",IF(H635&lt;'DADOS BASE PROPOSTA'!$I$32,IF('DADOS BASE PROPOSTA'!$I$32-H635&gt;'DADOS BASE PROPOSTA'!$I$33,'DADOS BASE PROPOSTA'!$I$33,'DADOS BASE PROPOSTA'!$I$32-H635),0),0)</f>
        <v>373037.63642012328</v>
      </c>
      <c r="J635" s="114">
        <f t="shared" si="380"/>
        <v>3282534.5308034485</v>
      </c>
      <c r="L635" s="104">
        <v>0</v>
      </c>
      <c r="M635" s="114">
        <f>IF(D635="E",'DADOS BASE PROPOSTA'!$I$42,IF(D635="EA",'DADOS BASE PROPOSTA'!$I$43,IF(D635="EC",'DADOS BASE PROPOSTA'!$I$45,IF(D635="ECA",'DADOS BASE PROPOSTA'!$I$44,0))))</f>
        <v>0</v>
      </c>
      <c r="N635" s="114">
        <f>IF(OR(D635="E",D635="EA",D635="EC",D635="ECA",D635="ECR"),L635*'DADOS BASE PROPOSTA'!$I$47,0)</f>
        <v>0</v>
      </c>
      <c r="O635" s="114">
        <f t="shared" si="381"/>
        <v>0</v>
      </c>
      <c r="R635" s="114"/>
      <c r="T635" s="104">
        <v>228.85603117686</v>
      </c>
      <c r="U635" s="104"/>
      <c r="V635" s="104">
        <f t="shared" si="383"/>
        <v>228.85603117686</v>
      </c>
      <c r="W635" s="109">
        <f t="shared" si="384"/>
        <v>1.3403517432814724E-3</v>
      </c>
      <c r="X635" s="114">
        <f>'DADOS BASE PROPOSTA'!$I$78*W635</f>
        <v>109196.18105958002</v>
      </c>
      <c r="Y635" s="114"/>
      <c r="Z635" s="114">
        <f t="shared" si="382"/>
        <v>109196.18105958002</v>
      </c>
      <c r="AB635" s="119">
        <v>960.5</v>
      </c>
      <c r="AD635" s="42">
        <v>0.72699999999999998</v>
      </c>
      <c r="AE635" s="42">
        <f t="shared" si="385"/>
        <v>698.2835</v>
      </c>
      <c r="AF635" s="123">
        <f t="shared" si="386"/>
        <v>-3.0218651163010923E-4</v>
      </c>
      <c r="AH635" s="42">
        <f t="shared" si="387"/>
        <v>636.54173985513034</v>
      </c>
      <c r="AI635" s="114">
        <f t="shared" si="388"/>
        <v>611398.3411308527</v>
      </c>
      <c r="AK635" s="119">
        <v>0</v>
      </c>
      <c r="AL635" s="114">
        <f>IF($AK$11&gt;0,(AK635/$AK$11)*'DADOS BASE PROPOSTA'!$I$67,0)</f>
        <v>0</v>
      </c>
      <c r="AN635" s="114">
        <v>85</v>
      </c>
      <c r="AO635" s="114">
        <f>(AN635/$AN$11)*'DADOS BASE PROPOSTA'!$I$69</f>
        <v>50563.304826805994</v>
      </c>
      <c r="AQ635" s="114"/>
      <c r="AR635" s="114"/>
      <c r="AS635" s="114"/>
      <c r="AU635" s="114"/>
      <c r="AV635" s="114"/>
      <c r="AW635" s="114"/>
      <c r="AY635" s="114"/>
      <c r="AZ635" s="114"/>
      <c r="BA635" s="114"/>
      <c r="BB635" s="40"/>
    </row>
    <row r="636" spans="1:54" x14ac:dyDescent="0.25">
      <c r="A636" s="40"/>
      <c r="B636" s="2" t="s">
        <v>604</v>
      </c>
      <c r="C636" s="2" t="s">
        <v>648</v>
      </c>
      <c r="D636" s="41" t="s">
        <v>83</v>
      </c>
      <c r="F636" s="104">
        <v>0</v>
      </c>
      <c r="G636" s="109">
        <f t="shared" si="379"/>
        <v>0</v>
      </c>
      <c r="H636" s="114">
        <f>'DADOS BASE PROPOSTA'!$I$23*G636</f>
        <v>0</v>
      </c>
      <c r="I636" s="114">
        <f>IF(D636="P",IF(H636&lt;'DADOS BASE PROPOSTA'!$I$32,IF('DADOS BASE PROPOSTA'!$I$32-H636&gt;'DADOS BASE PROPOSTA'!$I$33,'DADOS BASE PROPOSTA'!$I$33,'DADOS BASE PROPOSTA'!$I$32-H636),0),0)</f>
        <v>0</v>
      </c>
      <c r="J636" s="114">
        <f t="shared" si="380"/>
        <v>0</v>
      </c>
      <c r="L636" s="104">
        <v>535.21739415220816</v>
      </c>
      <c r="M636" s="114">
        <f>IF(D636="E",'DADOS BASE PROPOSTA'!$I$42,IF(D636="EA",'DADOS BASE PROPOSTA'!$I$43,IF(D636="EC",'DADOS BASE PROPOSTA'!$I$45,IF(D636="ECA",'DADOS BASE PROPOSTA'!$I$44,0))))</f>
        <v>2087467.4094275283</v>
      </c>
      <c r="N636" s="114">
        <f>IF(OR(D636="E",D636="EA",D636="EC",D636="ECA",D636="ECR"),L636*'DADOS BASE PROPOSTA'!$I$47,0)</f>
        <v>371561.78110085748</v>
      </c>
      <c r="O636" s="114">
        <f t="shared" si="381"/>
        <v>2459029.1905283858</v>
      </c>
      <c r="R636" s="114"/>
      <c r="T636" s="104">
        <v>132.5059384020233</v>
      </c>
      <c r="U636" s="104"/>
      <c r="V636" s="104">
        <f t="shared" si="383"/>
        <v>132.5059384020233</v>
      </c>
      <c r="W636" s="109">
        <f t="shared" si="384"/>
        <v>7.7605368151755839E-4</v>
      </c>
      <c r="X636" s="114">
        <f>'DADOS BASE PROPOSTA'!$I$78*W636</f>
        <v>63223.775955614365</v>
      </c>
      <c r="Y636" s="114"/>
      <c r="Z636" s="114">
        <f t="shared" si="382"/>
        <v>63223.775955614365</v>
      </c>
      <c r="AB636" s="119">
        <v>229</v>
      </c>
      <c r="AD636" s="42">
        <v>0.71099999999999997</v>
      </c>
      <c r="AE636" s="42">
        <f t="shared" si="385"/>
        <v>162.81899999999999</v>
      </c>
      <c r="AF636" s="123">
        <f t="shared" si="386"/>
        <v>-2.8302186511630134E-2</v>
      </c>
      <c r="AH636" s="42">
        <f t="shared" si="387"/>
        <v>654.35952427695463</v>
      </c>
      <c r="AI636" s="114">
        <f t="shared" si="388"/>
        <v>149848.33105942261</v>
      </c>
      <c r="AK636" s="119">
        <v>0</v>
      </c>
      <c r="AL636" s="114">
        <f>IF($AK$11&gt;0,(AK636/$AK$11)*'DADOS BASE PROPOSTA'!$I$67,0)</f>
        <v>0</v>
      </c>
      <c r="AN636" s="114">
        <v>34.375</v>
      </c>
      <c r="AO636" s="114">
        <f>(AN636/$AN$11)*'DADOS BASE PROPOSTA'!$I$69</f>
        <v>20448.39533437007</v>
      </c>
      <c r="AQ636" s="114"/>
      <c r="AR636" s="114"/>
      <c r="AS636" s="114"/>
      <c r="AU636" s="114"/>
      <c r="AV636" s="114"/>
      <c r="AW636" s="114"/>
      <c r="AY636" s="114"/>
      <c r="AZ636" s="114"/>
      <c r="BA636" s="114"/>
      <c r="BB636" s="40"/>
    </row>
    <row r="637" spans="1:54" x14ac:dyDescent="0.25">
      <c r="A637" s="40"/>
      <c r="B637" s="2" t="s">
        <v>604</v>
      </c>
      <c r="C637" s="2" t="s">
        <v>649</v>
      </c>
      <c r="D637" s="41" t="s">
        <v>79</v>
      </c>
      <c r="F637" s="104">
        <v>2666.389340572865</v>
      </c>
      <c r="G637" s="109">
        <f t="shared" si="379"/>
        <v>2.1578390363018764E-3</v>
      </c>
      <c r="H637" s="114">
        <f>'DADOS BASE PROPOSTA'!$I$23*G637</f>
        <v>5249206.7493554326</v>
      </c>
      <c r="I637" s="114">
        <f>IF(D637="P",IF(H637&lt;'DADOS BASE PROPOSTA'!$I$32,IF('DADOS BASE PROPOSTA'!$I$32-H637&gt;'DADOS BASE PROPOSTA'!$I$33,'DADOS BASE PROPOSTA'!$I$33,'DADOS BASE PROPOSTA'!$I$32-H637),0),0)</f>
        <v>0</v>
      </c>
      <c r="J637" s="114">
        <f t="shared" si="380"/>
        <v>5249206.7493554326</v>
      </c>
      <c r="L637" s="104">
        <v>0</v>
      </c>
      <c r="M637" s="114">
        <f>IF(D637="E",'DADOS BASE PROPOSTA'!$I$42,IF(D637="EA",'DADOS BASE PROPOSTA'!$I$43,IF(D637="EC",'DADOS BASE PROPOSTA'!$I$45,IF(D637="ECA",'DADOS BASE PROPOSTA'!$I$44,0))))</f>
        <v>0</v>
      </c>
      <c r="N637" s="114">
        <f>IF(OR(D637="E",D637="EA",D637="EC",D637="ECA",D637="ECR"),L637*'DADOS BASE PROPOSTA'!$I$47,0)</f>
        <v>0</v>
      </c>
      <c r="O637" s="114">
        <f t="shared" si="381"/>
        <v>0</v>
      </c>
      <c r="R637" s="114"/>
      <c r="T637" s="104">
        <v>16.042918312232409</v>
      </c>
      <c r="U637" s="104"/>
      <c r="V637" s="104">
        <f t="shared" si="383"/>
        <v>16.042918312232409</v>
      </c>
      <c r="W637" s="109">
        <f t="shared" si="384"/>
        <v>9.3959304531088903E-5</v>
      </c>
      <c r="X637" s="114">
        <f>'DADOS BASE PROPOSTA'!$I$78*W637</f>
        <v>7654.7050289130057</v>
      </c>
      <c r="Y637" s="114"/>
      <c r="Z637" s="114">
        <f t="shared" si="382"/>
        <v>7654.7050289130057</v>
      </c>
      <c r="AB637" s="119">
        <v>1429.5</v>
      </c>
      <c r="AD637" s="42">
        <v>0.72599999999999998</v>
      </c>
      <c r="AE637" s="42">
        <f t="shared" si="385"/>
        <v>1037.817</v>
      </c>
      <c r="AF637" s="123">
        <f t="shared" si="386"/>
        <v>-2.0521865116301108E-3</v>
      </c>
      <c r="AH637" s="42">
        <f t="shared" si="387"/>
        <v>637.65535138149437</v>
      </c>
      <c r="AI637" s="114">
        <f t="shared" si="388"/>
        <v>911528.32479984616</v>
      </c>
      <c r="AK637" s="119">
        <v>0</v>
      </c>
      <c r="AL637" s="114">
        <f>IF($AK$11&gt;0,(AK637/$AK$11)*'DADOS BASE PROPOSTA'!$I$67,0)</f>
        <v>0</v>
      </c>
      <c r="AN637" s="114">
        <v>18</v>
      </c>
      <c r="AO637" s="114">
        <f>(AN637/$AN$11)*'DADOS BASE PROPOSTA'!$I$69</f>
        <v>10707.523375088327</v>
      </c>
      <c r="AQ637" s="114"/>
      <c r="AR637" s="114"/>
      <c r="AS637" s="114"/>
      <c r="AU637" s="114"/>
      <c r="AV637" s="114"/>
      <c r="AW637" s="114"/>
      <c r="AY637" s="114"/>
      <c r="AZ637" s="114"/>
      <c r="BA637" s="114"/>
      <c r="BB637" s="40"/>
    </row>
    <row r="638" spans="1:54" x14ac:dyDescent="0.25">
      <c r="A638" s="40"/>
      <c r="B638" s="2" t="s">
        <v>604</v>
      </c>
      <c r="C638" s="2" t="s">
        <v>650</v>
      </c>
      <c r="D638" s="41" t="s">
        <v>79</v>
      </c>
      <c r="F638" s="104">
        <v>1439.7443570339201</v>
      </c>
      <c r="G638" s="109">
        <f t="shared" si="379"/>
        <v>1.165147388128872E-3</v>
      </c>
      <c r="H638" s="114">
        <f>'DADOS BASE PROPOSTA'!$I$23*G638</f>
        <v>2834363.1896852483</v>
      </c>
      <c r="I638" s="114">
        <f>IF(D638="P",IF(H638&lt;'DADOS BASE PROPOSTA'!$I$32,IF('DADOS BASE PROPOSTA'!$I$32-H638&gt;'DADOS BASE PROPOSTA'!$I$33,'DADOS BASE PROPOSTA'!$I$33,'DADOS BASE PROPOSTA'!$I$32-H638),0),0)</f>
        <v>448171.34111820022</v>
      </c>
      <c r="J638" s="114">
        <f t="shared" si="380"/>
        <v>3282534.5308034485</v>
      </c>
      <c r="L638" s="104">
        <v>0</v>
      </c>
      <c r="M638" s="114">
        <f>IF(D638="E",'DADOS BASE PROPOSTA'!$I$42,IF(D638="EA",'DADOS BASE PROPOSTA'!$I$43,IF(D638="EC",'DADOS BASE PROPOSTA'!$I$45,IF(D638="ECA",'DADOS BASE PROPOSTA'!$I$44,0))))</f>
        <v>0</v>
      </c>
      <c r="N638" s="114">
        <f>IF(OR(D638="E",D638="EA",D638="EC",D638="ECA",D638="ECR"),L638*'DADOS BASE PROPOSTA'!$I$47,0)</f>
        <v>0</v>
      </c>
      <c r="O638" s="114">
        <f t="shared" si="381"/>
        <v>0</v>
      </c>
      <c r="R638" s="114"/>
      <c r="T638" s="104">
        <v>3.0635383050127589</v>
      </c>
      <c r="U638" s="104"/>
      <c r="V638" s="104">
        <f t="shared" si="383"/>
        <v>3.0635383050127589</v>
      </c>
      <c r="W638" s="109">
        <f t="shared" si="384"/>
        <v>1.7942367027068347E-5</v>
      </c>
      <c r="X638" s="114">
        <f>'DADOS BASE PROPOSTA'!$I$78*W638</f>
        <v>1461.7341816026242</v>
      </c>
      <c r="Y638" s="114"/>
      <c r="Z638" s="114">
        <f t="shared" si="382"/>
        <v>1461.7341816026242</v>
      </c>
      <c r="AB638" s="119">
        <v>806.5</v>
      </c>
      <c r="AD638" s="42">
        <v>0.71199999999999997</v>
      </c>
      <c r="AE638" s="42">
        <f t="shared" si="385"/>
        <v>574.22799999999995</v>
      </c>
      <c r="AF638" s="123">
        <f t="shared" si="386"/>
        <v>-2.6552186511630133E-2</v>
      </c>
      <c r="AH638" s="42">
        <f t="shared" si="387"/>
        <v>653.24591275059061</v>
      </c>
      <c r="AI638" s="114">
        <f t="shared" si="388"/>
        <v>526842.82863335137</v>
      </c>
      <c r="AK638" s="119">
        <v>0</v>
      </c>
      <c r="AL638" s="114">
        <f>IF($AK$11&gt;0,(AK638/$AK$11)*'DADOS BASE PROPOSTA'!$I$67,0)</f>
        <v>0</v>
      </c>
      <c r="AN638" s="114">
        <v>7.625</v>
      </c>
      <c r="AO638" s="114">
        <f>(AN638/$AN$11)*'DADOS BASE PROPOSTA'!$I$69</f>
        <v>4535.8258741693608</v>
      </c>
      <c r="AQ638" s="114"/>
      <c r="AR638" s="114"/>
      <c r="AS638" s="114"/>
      <c r="AU638" s="114"/>
      <c r="AV638" s="114"/>
      <c r="AW638" s="114"/>
      <c r="AY638" s="114"/>
      <c r="AZ638" s="114"/>
      <c r="BA638" s="114"/>
      <c r="BB638" s="40"/>
    </row>
    <row r="639" spans="1:54" x14ac:dyDescent="0.25">
      <c r="A639" s="40"/>
      <c r="F639" s="104"/>
      <c r="G639" s="109"/>
      <c r="H639" s="114"/>
      <c r="I639" s="114"/>
      <c r="J639" s="114"/>
      <c r="L639" s="104"/>
      <c r="M639" s="114"/>
      <c r="N639" s="114"/>
      <c r="O639" s="114"/>
      <c r="R639" s="114"/>
      <c r="T639" s="104"/>
      <c r="U639" s="104"/>
      <c r="V639" s="104"/>
      <c r="W639" s="109"/>
      <c r="X639" s="114"/>
      <c r="Y639" s="114"/>
      <c r="Z639" s="114"/>
      <c r="AB639" s="119"/>
      <c r="AF639" s="123"/>
      <c r="AI639" s="114"/>
      <c r="AK639" s="119"/>
      <c r="AL639" s="114"/>
      <c r="AN639" s="114"/>
      <c r="AO639" s="114"/>
      <c r="AQ639" s="114"/>
      <c r="AR639" s="114"/>
      <c r="AS639" s="114"/>
      <c r="AU639" s="114"/>
      <c r="AV639" s="114"/>
      <c r="AW639" s="114"/>
      <c r="AY639" s="114"/>
      <c r="AZ639" s="114"/>
      <c r="BA639" s="114"/>
      <c r="BB639" s="40"/>
    </row>
    <row r="640" spans="1:54" x14ac:dyDescent="0.25">
      <c r="A640" s="40"/>
      <c r="B640" s="98" t="s">
        <v>651</v>
      </c>
      <c r="C640" s="98" t="s">
        <v>652</v>
      </c>
      <c r="D640" s="98" t="s">
        <v>74</v>
      </c>
      <c r="E640" s="98"/>
      <c r="F640" s="105">
        <f>SUM(F641:F656)</f>
        <v>33029.096644934558</v>
      </c>
      <c r="G640" s="110">
        <f>SUM(G641:G656)</f>
        <v>2.6729582581857564E-2</v>
      </c>
      <c r="H640" s="115">
        <f>SUM(H641:H656)</f>
        <v>65022971.100107223</v>
      </c>
      <c r="I640" s="115">
        <f>SUM(I641:I656)</f>
        <v>3621895.3074753089</v>
      </c>
      <c r="J640" s="115">
        <f>SUM(J641:J656)</f>
        <v>68644866.407582536</v>
      </c>
      <c r="K640" s="99"/>
      <c r="L640" s="105">
        <f>SUM(L641:L656)</f>
        <v>3330.8634842214619</v>
      </c>
      <c r="M640" s="115">
        <f>SUM(M641:M656)</f>
        <v>8331499.9151566755</v>
      </c>
      <c r="N640" s="115">
        <f>SUM(N641:N656)</f>
        <v>2312371.7246924387</v>
      </c>
      <c r="O640" s="115">
        <f>SUM(O641:O656)</f>
        <v>10643871.639849115</v>
      </c>
      <c r="P640" s="99"/>
      <c r="Q640" s="100"/>
      <c r="R640" s="115">
        <f>SUM(R641:R656)</f>
        <v>6860862.7647030093</v>
      </c>
      <c r="S640" s="99"/>
      <c r="T640" s="105">
        <f t="shared" ref="T640:Z640" si="389">SUM(T641:T656)</f>
        <v>7.667778557051915</v>
      </c>
      <c r="U640" s="105">
        <f t="shared" si="389"/>
        <v>0</v>
      </c>
      <c r="V640" s="105">
        <f t="shared" si="389"/>
        <v>7.667778557051915</v>
      </c>
      <c r="W640" s="110">
        <f t="shared" si="389"/>
        <v>4.4908234680074288E-5</v>
      </c>
      <c r="X640" s="115">
        <f t="shared" si="389"/>
        <v>3658.5976403372406</v>
      </c>
      <c r="Y640" s="115">
        <f t="shared" si="389"/>
        <v>220781.30714634148</v>
      </c>
      <c r="Z640" s="115">
        <f t="shared" si="389"/>
        <v>224439.90478667873</v>
      </c>
      <c r="AA640" s="99"/>
      <c r="AB640" s="120">
        <f>SUM(AB641:AB656)</f>
        <v>15356</v>
      </c>
      <c r="AC640" s="99"/>
      <c r="AD640" s="99"/>
      <c r="AE640" s="99"/>
      <c r="AF640" s="124"/>
      <c r="AG640" s="99"/>
      <c r="AH640" s="99"/>
      <c r="AI640" s="115">
        <f>SUM(AI641:AI656)</f>
        <v>9264142.4019601904</v>
      </c>
      <c r="AJ640" s="99"/>
      <c r="AK640" s="120">
        <f>SUM(AK641:AK656)</f>
        <v>853</v>
      </c>
      <c r="AL640" s="115">
        <f>SUM(AL641:AL656)</f>
        <v>5484976.8873870363</v>
      </c>
      <c r="AM640" s="99"/>
      <c r="AN640" s="115">
        <f>SUM(AN641:AN656)</f>
        <v>45.25</v>
      </c>
      <c r="AO640" s="115">
        <f>SUM(AO641:AO656)</f>
        <v>26917.524040152603</v>
      </c>
      <c r="AP640" s="99"/>
      <c r="AQ640" s="115"/>
      <c r="AR640" s="115"/>
      <c r="AS640" s="115">
        <f>SUM(AS641:AS656)</f>
        <v>742995.85550253699</v>
      </c>
      <c r="AT640" s="98"/>
      <c r="AU640" s="115"/>
      <c r="AV640" s="115"/>
      <c r="AW640" s="115">
        <f>SUM(AW641:AW656)</f>
        <v>742995.85550253699</v>
      </c>
      <c r="AX640" s="98"/>
      <c r="AY640" s="115"/>
      <c r="AZ640" s="115"/>
      <c r="BA640" s="115">
        <f>SUM(BA641:BA656)</f>
        <v>742995.85550253699</v>
      </c>
      <c r="BB640" s="40"/>
    </row>
    <row r="641" spans="1:54" x14ac:dyDescent="0.25">
      <c r="A641" s="40"/>
      <c r="B641" s="2" t="s">
        <v>651</v>
      </c>
      <c r="C641" s="2" t="s">
        <v>34</v>
      </c>
      <c r="D641" s="41" t="s">
        <v>75</v>
      </c>
      <c r="F641" s="104">
        <v>0</v>
      </c>
      <c r="G641" s="109">
        <f t="shared" ref="G641:G656" si="390">F641/$F$11</f>
        <v>0</v>
      </c>
      <c r="H641" s="114">
        <f>'DADOS BASE PROPOSTA'!$I$23*G641</f>
        <v>0</v>
      </c>
      <c r="I641" s="114">
        <f>IF(D641="P",IF(H641&lt;'DADOS BASE PROPOSTA'!$I$32,IF('DADOS BASE PROPOSTA'!$I$32-H641&gt;'DADOS BASE PROPOSTA'!$I$33,'DADOS BASE PROPOSTA'!$I$33,'DADOS BASE PROPOSTA'!$I$32-H641),0),0)</f>
        <v>0</v>
      </c>
      <c r="J641" s="114">
        <f t="shared" ref="J641:J656" si="391">H641+I641</f>
        <v>0</v>
      </c>
      <c r="L641" s="104"/>
      <c r="M641" s="114">
        <f>IF(D641="E",'DADOS BASE PROPOSTA'!$I$42,IF(D641="EA",'DADOS BASE PROPOSTA'!$I$43,IF(D641="EC",'DADOS BASE PROPOSTA'!$I$45,IF(D641="ECA",'DADOS BASE PROPOSTA'!$I$44,0))))</f>
        <v>0</v>
      </c>
      <c r="N641" s="114">
        <f>IF(OR(D641="E",D641="EA",D641="EC",D641="ECA"),L641*'DADOS BASE PROPOSTA'!$I$47,0)</f>
        <v>0</v>
      </c>
      <c r="O641" s="114">
        <f t="shared" ref="O641:O656" si="392">M641+N641</f>
        <v>0</v>
      </c>
      <c r="Q641" s="68">
        <v>15</v>
      </c>
      <c r="R641" s="114">
        <f>IF(D641="R",('DADOS BASE PROPOSTA'!$I$53+('DADOS BASE PROPOSTA'!$I$54*Q641)),0)</f>
        <v>6860862.7647030093</v>
      </c>
      <c r="T641" s="104"/>
      <c r="U641" s="104"/>
      <c r="V641" s="104"/>
      <c r="W641" s="109"/>
      <c r="X641" s="114"/>
      <c r="Y641" s="114">
        <f>'DADOS BASE PROPOSTA'!$I$77/41</f>
        <v>220781.30714634148</v>
      </c>
      <c r="Z641" s="114">
        <f t="shared" ref="Z641:Z656" si="393">X641+Y641</f>
        <v>220781.30714634148</v>
      </c>
      <c r="AB641" s="119"/>
      <c r="AF641" s="123"/>
      <c r="AI641" s="114"/>
      <c r="AK641" s="119"/>
      <c r="AL641" s="114"/>
      <c r="AN641" s="114"/>
      <c r="AO641" s="114"/>
      <c r="AQ641" s="114">
        <f>'DADOS BASE PROPOSTA'!$I$85/41</f>
        <v>368759.61378749995</v>
      </c>
      <c r="AR641" s="114">
        <f>'DADOS BASE PROPOSTA'!$I$86*(Q641/$Q$11)</f>
        <v>374236.24171503709</v>
      </c>
      <c r="AS641" s="114">
        <f>AQ641+AR641</f>
        <v>742995.85550253699</v>
      </c>
      <c r="AU641" s="114">
        <f>'DADOS BASE PROPOSTA'!$I$89/41</f>
        <v>368759.61378749995</v>
      </c>
      <c r="AV641" s="114">
        <f>'DADOS BASE PROPOSTA'!$I$90*(Q641/$Q$11)</f>
        <v>374236.24171503709</v>
      </c>
      <c r="AW641" s="114">
        <f>AU641+AV641</f>
        <v>742995.85550253699</v>
      </c>
      <c r="AY641" s="114">
        <f>'DADOS BASE PROPOSTA'!$I$93/41</f>
        <v>368759.61378749995</v>
      </c>
      <c r="AZ641" s="114">
        <f>'DADOS BASE PROPOSTA'!$I$94*(Q641/$Q$11)</f>
        <v>374236.24171503709</v>
      </c>
      <c r="BA641" s="114">
        <f>AY641+AZ641</f>
        <v>742995.85550253699</v>
      </c>
      <c r="BB641" s="40"/>
    </row>
    <row r="642" spans="1:54" x14ac:dyDescent="0.25">
      <c r="A642" s="40"/>
      <c r="B642" s="2" t="s">
        <v>651</v>
      </c>
      <c r="C642" s="2" t="s">
        <v>653</v>
      </c>
      <c r="D642" s="41" t="s">
        <v>79</v>
      </c>
      <c r="F642" s="104">
        <v>4804.6257790435102</v>
      </c>
      <c r="G642" s="109">
        <f t="shared" si="390"/>
        <v>3.8882577660676342E-3</v>
      </c>
      <c r="H642" s="114">
        <f>'DADOS BASE PROPOSTA'!$I$23*G642</f>
        <v>9458661.4504180998</v>
      </c>
      <c r="I642" s="114">
        <f>IF(D642="P",IF(H642&lt;'DADOS BASE PROPOSTA'!$I$32,IF('DADOS BASE PROPOSTA'!$I$32-H642&gt;'DADOS BASE PROPOSTA'!$I$33,'DADOS BASE PROPOSTA'!$I$33,'DADOS BASE PROPOSTA'!$I$32-H642),0),0)</f>
        <v>0</v>
      </c>
      <c r="J642" s="114">
        <f t="shared" si="391"/>
        <v>9458661.4504180998</v>
      </c>
      <c r="L642" s="104">
        <v>0</v>
      </c>
      <c r="M642" s="114">
        <f>IF(D642="E",'DADOS BASE PROPOSTA'!$I$42,IF(D642="EA",'DADOS BASE PROPOSTA'!$I$43,IF(D642="EC",'DADOS BASE PROPOSTA'!$I$45,IF(D642="ECA",'DADOS BASE PROPOSTA'!$I$44,0))))</f>
        <v>0</v>
      </c>
      <c r="N642" s="114">
        <f>IF(OR(D642="E",D642="EA",D642="EC",D642="ECA",D642="ECR"),L642*'DADOS BASE PROPOSTA'!$I$47,0)</f>
        <v>0</v>
      </c>
      <c r="O642" s="114">
        <f t="shared" si="392"/>
        <v>0</v>
      </c>
      <c r="R642" s="114"/>
      <c r="T642" s="104">
        <v>1.8358425414364641</v>
      </c>
      <c r="U642" s="104"/>
      <c r="V642" s="104">
        <f t="shared" ref="V642:V656" si="394">T642+U642*3.2</f>
        <v>1.8358425414364641</v>
      </c>
      <c r="W642" s="109">
        <f t="shared" ref="W642:W656" si="395">V642/$V$11</f>
        <v>1.0752064248213076E-5</v>
      </c>
      <c r="X642" s="114">
        <f>'DADOS BASE PROPOSTA'!$I$78*W642</f>
        <v>875.95242092027161</v>
      </c>
      <c r="Y642" s="114"/>
      <c r="Z642" s="114">
        <f t="shared" si="393"/>
        <v>875.95242092027161</v>
      </c>
      <c r="AB642" s="119">
        <v>1576.5</v>
      </c>
      <c r="AD642" s="42">
        <v>0.70299999999999996</v>
      </c>
      <c r="AE642" s="42">
        <f t="shared" ref="AE642:AE656" si="396">AB642*AD642</f>
        <v>1108.2794999999999</v>
      </c>
      <c r="AF642" s="123">
        <f t="shared" ref="AF642:AF656" si="397">(AD642-$AE$12)*$AF$12</f>
        <v>-4.2302186511630147E-2</v>
      </c>
      <c r="AH642" s="42">
        <f t="shared" ref="AH642:AH656" si="398">$AH$11-(AF642*$AH$11)</f>
        <v>663.26841648786672</v>
      </c>
      <c r="AI642" s="114">
        <f t="shared" ref="AI642:AI656" si="399">AB642*AH642</f>
        <v>1045642.6585931219</v>
      </c>
      <c r="AK642" s="119">
        <v>40.5</v>
      </c>
      <c r="AL642" s="114">
        <f>IF($AK$11&gt;0,(AK642/$AK$11)*'DADOS BASE PROPOSTA'!$I$67,0)</f>
        <v>260423.87331673503</v>
      </c>
      <c r="AN642" s="114">
        <v>10.875</v>
      </c>
      <c r="AO642" s="114">
        <f>(AN642/$AN$11)*'DADOS BASE PROPOSTA'!$I$69</f>
        <v>6469.1287057825311</v>
      </c>
      <c r="AQ642" s="114"/>
      <c r="AR642" s="114"/>
      <c r="AS642" s="114"/>
      <c r="AU642" s="114"/>
      <c r="AV642" s="114"/>
      <c r="AW642" s="114"/>
      <c r="AY642" s="114"/>
      <c r="AZ642" s="114"/>
      <c r="BA642" s="114"/>
      <c r="BB642" s="40"/>
    </row>
    <row r="643" spans="1:54" x14ac:dyDescent="0.25">
      <c r="A643" s="40"/>
      <c r="B643" s="2" t="s">
        <v>651</v>
      </c>
      <c r="C643" s="2" t="s">
        <v>654</v>
      </c>
      <c r="D643" s="41" t="s">
        <v>77</v>
      </c>
      <c r="F643" s="104">
        <v>0</v>
      </c>
      <c r="G643" s="109">
        <f t="shared" si="390"/>
        <v>0</v>
      </c>
      <c r="H643" s="114">
        <f>'DADOS BASE PROPOSTA'!$I$23*G643</f>
        <v>0</v>
      </c>
      <c r="I643" s="114">
        <f>IF(D643="P",IF(H643&lt;'DADOS BASE PROPOSTA'!$I$32,IF('DADOS BASE PROPOSTA'!$I$32-H643&gt;'DADOS BASE PROPOSTA'!$I$33,'DADOS BASE PROPOSTA'!$I$33,'DADOS BASE PROPOSTA'!$I$32-H643),0),0)</f>
        <v>0</v>
      </c>
      <c r="J643" s="114">
        <f t="shared" si="391"/>
        <v>0</v>
      </c>
      <c r="L643" s="104">
        <v>241.9510369291784</v>
      </c>
      <c r="M643" s="114">
        <f>IF(D643="E",'DADOS BASE PROPOSTA'!$I$42,IF(D643="EA",'DADOS BASE PROPOSTA'!$I$43,IF(D643="EC",'DADOS BASE PROPOSTA'!$I$45,IF(D643="ECA",'DADOS BASE PROPOSTA'!$I$44,0))))</f>
        <v>1034548.8434370452</v>
      </c>
      <c r="N643" s="114">
        <f>IF(OR(D643="E",D643="EA",D643="EC",D643="ECA",D643="ECR"),L643*'DADOS BASE PROPOSTA'!$I$47,0)</f>
        <v>167968.67815368247</v>
      </c>
      <c r="O643" s="114">
        <f t="shared" si="392"/>
        <v>1202517.5215907276</v>
      </c>
      <c r="R643" s="114"/>
      <c r="T643" s="104">
        <v>0</v>
      </c>
      <c r="U643" s="104"/>
      <c r="V643" s="104">
        <f t="shared" si="394"/>
        <v>0</v>
      </c>
      <c r="W643" s="109">
        <f t="shared" si="395"/>
        <v>0</v>
      </c>
      <c r="X643" s="114">
        <f>'DADOS BASE PROPOSTA'!$I$78*W643</f>
        <v>0</v>
      </c>
      <c r="Y643" s="114"/>
      <c r="Z643" s="114">
        <f t="shared" si="393"/>
        <v>0</v>
      </c>
      <c r="AB643" s="119">
        <v>123.5</v>
      </c>
      <c r="AD643" s="42">
        <v>0.69599999999999995</v>
      </c>
      <c r="AE643" s="42">
        <f t="shared" si="396"/>
        <v>85.955999999999989</v>
      </c>
      <c r="AF643" s="123">
        <f t="shared" si="397"/>
        <v>-5.4552186511630157E-2</v>
      </c>
      <c r="AH643" s="42">
        <f t="shared" si="398"/>
        <v>671.06369717241489</v>
      </c>
      <c r="AI643" s="114">
        <f t="shared" si="399"/>
        <v>82876.366600793233</v>
      </c>
      <c r="AK643" s="119">
        <v>43</v>
      </c>
      <c r="AL643" s="114">
        <f>IF($AK$11&gt;0,(AK643/$AK$11)*'DADOS BASE PROPOSTA'!$I$67,0)</f>
        <v>276499.42105233594</v>
      </c>
      <c r="AN643" s="114">
        <v>0</v>
      </c>
      <c r="AO643" s="114">
        <f>(AN643/$AN$11)*'DADOS BASE PROPOSTA'!$I$69</f>
        <v>0</v>
      </c>
      <c r="AQ643" s="114"/>
      <c r="AR643" s="114"/>
      <c r="AS643" s="114"/>
      <c r="AU643" s="114"/>
      <c r="AV643" s="114"/>
      <c r="AW643" s="114"/>
      <c r="AY643" s="114"/>
      <c r="AZ643" s="114"/>
      <c r="BA643" s="114"/>
      <c r="BB643" s="40"/>
    </row>
    <row r="644" spans="1:54" x14ac:dyDescent="0.25">
      <c r="A644" s="40"/>
      <c r="B644" s="2" t="s">
        <v>651</v>
      </c>
      <c r="C644" s="2" t="s">
        <v>655</v>
      </c>
      <c r="D644" s="41" t="s">
        <v>77</v>
      </c>
      <c r="F644" s="104">
        <v>0</v>
      </c>
      <c r="G644" s="109">
        <f t="shared" si="390"/>
        <v>0</v>
      </c>
      <c r="H644" s="114">
        <f>'DADOS BASE PROPOSTA'!$I$23*G644</f>
        <v>0</v>
      </c>
      <c r="I644" s="114">
        <f>IF(D644="P",IF(H644&lt;'DADOS BASE PROPOSTA'!$I$32,IF('DADOS BASE PROPOSTA'!$I$32-H644&gt;'DADOS BASE PROPOSTA'!$I$33,'DADOS BASE PROPOSTA'!$I$33,'DADOS BASE PROPOSTA'!$I$32-H644),0),0)</f>
        <v>0</v>
      </c>
      <c r="J644" s="114">
        <f t="shared" si="391"/>
        <v>0</v>
      </c>
      <c r="L644" s="104">
        <v>1572.625958319278</v>
      </c>
      <c r="M644" s="114">
        <f>IF(D644="E",'DADOS BASE PROPOSTA'!$I$42,IF(D644="EA",'DADOS BASE PROPOSTA'!$I$43,IF(D644="EC",'DADOS BASE PROPOSTA'!$I$45,IF(D644="ECA",'DADOS BASE PROPOSTA'!$I$44,0))))</f>
        <v>1034548.8434370452</v>
      </c>
      <c r="N644" s="114">
        <f>IF(OR(D644="E",D644="EA",D644="EC",D644="ECA",D644="ECR"),L644*'DADOS BASE PROPOSTA'!$I$47,0)</f>
        <v>1091757.6828834889</v>
      </c>
      <c r="O644" s="114">
        <f t="shared" si="392"/>
        <v>2126306.5263205343</v>
      </c>
      <c r="R644" s="114"/>
      <c r="T644" s="104">
        <v>0</v>
      </c>
      <c r="U644" s="104"/>
      <c r="V644" s="104">
        <f t="shared" si="394"/>
        <v>0</v>
      </c>
      <c r="W644" s="109">
        <f t="shared" si="395"/>
        <v>0</v>
      </c>
      <c r="X644" s="114">
        <f>'DADOS BASE PROPOSTA'!$I$78*W644</f>
        <v>0</v>
      </c>
      <c r="Y644" s="114"/>
      <c r="Z644" s="114">
        <f t="shared" si="393"/>
        <v>0</v>
      </c>
      <c r="AB644" s="119">
        <v>798</v>
      </c>
      <c r="AD644" s="42">
        <v>0.72799999999999998</v>
      </c>
      <c r="AE644" s="42">
        <f t="shared" si="396"/>
        <v>580.94399999999996</v>
      </c>
      <c r="AF644" s="123">
        <f t="shared" si="397"/>
        <v>1.4478134883698923E-3</v>
      </c>
      <c r="AH644" s="42">
        <f t="shared" si="398"/>
        <v>635.42812832876632</v>
      </c>
      <c r="AI644" s="114">
        <f t="shared" si="399"/>
        <v>507071.64640635555</v>
      </c>
      <c r="AK644" s="119">
        <v>0</v>
      </c>
      <c r="AL644" s="114">
        <f>IF($AK$11&gt;0,(AK644/$AK$11)*'DADOS BASE PROPOSTA'!$I$67,0)</f>
        <v>0</v>
      </c>
      <c r="AN644" s="114">
        <v>0</v>
      </c>
      <c r="AO644" s="114">
        <f>(AN644/$AN$11)*'DADOS BASE PROPOSTA'!$I$69</f>
        <v>0</v>
      </c>
      <c r="AQ644" s="114"/>
      <c r="AR644" s="114"/>
      <c r="AS644" s="114"/>
      <c r="AU644" s="114"/>
      <c r="AV644" s="114"/>
      <c r="AW644" s="114"/>
      <c r="AY644" s="114"/>
      <c r="AZ644" s="114"/>
      <c r="BA644" s="114"/>
      <c r="BB644" s="40"/>
    </row>
    <row r="645" spans="1:54" x14ac:dyDescent="0.25">
      <c r="A645" s="40"/>
      <c r="B645" s="2" t="s">
        <v>651</v>
      </c>
      <c r="C645" s="2" t="s">
        <v>656</v>
      </c>
      <c r="D645" s="41" t="s">
        <v>79</v>
      </c>
      <c r="F645" s="104">
        <v>1509.556881386118</v>
      </c>
      <c r="G645" s="109">
        <f t="shared" si="390"/>
        <v>1.2216448350612027E-3</v>
      </c>
      <c r="H645" s="114">
        <f>'DADOS BASE PROPOSTA'!$I$23*G645</f>
        <v>2971800.1230103583</v>
      </c>
      <c r="I645" s="114">
        <f>IF(D645="P",IF(H645&lt;'DADOS BASE PROPOSTA'!$I$32,IF('DADOS BASE PROPOSTA'!$I$32-H645&gt;'DADOS BASE PROPOSTA'!$I$33,'DADOS BASE PROPOSTA'!$I$33,'DADOS BASE PROPOSTA'!$I$32-H645),0),0)</f>
        <v>310734.40779309021</v>
      </c>
      <c r="J645" s="114">
        <f t="shared" si="391"/>
        <v>3282534.5308034485</v>
      </c>
      <c r="L645" s="104">
        <v>0</v>
      </c>
      <c r="M645" s="114">
        <f>IF(D645="E",'DADOS BASE PROPOSTA'!$I$42,IF(D645="EA",'DADOS BASE PROPOSTA'!$I$43,IF(D645="EC",'DADOS BASE PROPOSTA'!$I$45,IF(D645="ECA",'DADOS BASE PROPOSTA'!$I$44,0))))</f>
        <v>0</v>
      </c>
      <c r="N645" s="114">
        <f>IF(OR(D645="E",D645="EA",D645="EC",D645="ECA",D645="ECR"),L645*'DADOS BASE PROPOSTA'!$I$47,0)</f>
        <v>0</v>
      </c>
      <c r="O645" s="114">
        <f t="shared" si="392"/>
        <v>0</v>
      </c>
      <c r="R645" s="114"/>
      <c r="T645" s="104">
        <v>0.54675414364640884</v>
      </c>
      <c r="U645" s="104"/>
      <c r="V645" s="104">
        <f t="shared" si="394"/>
        <v>0.54675414364640884</v>
      </c>
      <c r="W645" s="109">
        <f t="shared" si="395"/>
        <v>3.2022003781778925E-6</v>
      </c>
      <c r="X645" s="114">
        <f>'DADOS BASE PROPOSTA'!$I$78*W645</f>
        <v>260.87782855305232</v>
      </c>
      <c r="Y645" s="114"/>
      <c r="Z645" s="114">
        <f t="shared" si="393"/>
        <v>260.87782855305232</v>
      </c>
      <c r="AB645" s="119">
        <v>994.5</v>
      </c>
      <c r="AD645" s="42">
        <v>0.80600000000000005</v>
      </c>
      <c r="AE645" s="42">
        <f t="shared" si="396"/>
        <v>801.56700000000001</v>
      </c>
      <c r="AF645" s="123">
        <f t="shared" si="397"/>
        <v>0.13794781348837001</v>
      </c>
      <c r="AH645" s="42">
        <f t="shared" si="398"/>
        <v>548.56642927237306</v>
      </c>
      <c r="AI645" s="114">
        <f t="shared" si="399"/>
        <v>545549.31391137501</v>
      </c>
      <c r="AK645" s="119">
        <v>0</v>
      </c>
      <c r="AL645" s="114">
        <f>IF($AK$11&gt;0,(AK645/$AK$11)*'DADOS BASE PROPOSTA'!$I$67,0)</f>
        <v>0</v>
      </c>
      <c r="AN645" s="114">
        <v>3.625</v>
      </c>
      <c r="AO645" s="114">
        <f>(AN645/$AN$11)*'DADOS BASE PROPOSTA'!$I$69</f>
        <v>2156.3762352608437</v>
      </c>
      <c r="AQ645" s="114"/>
      <c r="AR645" s="114"/>
      <c r="AS645" s="114"/>
      <c r="AU645" s="114"/>
      <c r="AV645" s="114"/>
      <c r="AW645" s="114"/>
      <c r="AY645" s="114"/>
      <c r="AZ645" s="114"/>
      <c r="BA645" s="114"/>
      <c r="BB645" s="40"/>
    </row>
    <row r="646" spans="1:54" x14ac:dyDescent="0.25">
      <c r="A646" s="40"/>
      <c r="B646" s="2" t="s">
        <v>651</v>
      </c>
      <c r="C646" s="2" t="s">
        <v>657</v>
      </c>
      <c r="D646" s="41" t="s">
        <v>83</v>
      </c>
      <c r="F646" s="104">
        <v>0</v>
      </c>
      <c r="G646" s="109">
        <f t="shared" si="390"/>
        <v>0</v>
      </c>
      <c r="H646" s="114">
        <f>'DADOS BASE PROPOSTA'!$I$23*G646</f>
        <v>0</v>
      </c>
      <c r="I646" s="114">
        <f>IF(D646="P",IF(H646&lt;'DADOS BASE PROPOSTA'!$I$32,IF('DADOS BASE PROPOSTA'!$I$32-H646&gt;'DADOS BASE PROPOSTA'!$I$33,'DADOS BASE PROPOSTA'!$I$33,'DADOS BASE PROPOSTA'!$I$32-H646),0),0)</f>
        <v>0</v>
      </c>
      <c r="J646" s="114">
        <f t="shared" si="391"/>
        <v>0</v>
      </c>
      <c r="L646" s="104">
        <v>332.23638134697512</v>
      </c>
      <c r="M646" s="114">
        <f>IF(D646="E",'DADOS BASE PROPOSTA'!$I$42,IF(D646="EA",'DADOS BASE PROPOSTA'!$I$43,IF(D646="EC",'DADOS BASE PROPOSTA'!$I$45,IF(D646="ECA",'DADOS BASE PROPOSTA'!$I$44,0))))</f>
        <v>2087467.4094275283</v>
      </c>
      <c r="N646" s="114">
        <f>IF(OR(D646="E",D646="EA",D646="EC",D646="ECA",D646="ECR"),L646*'DADOS BASE PROPOSTA'!$I$47,0)</f>
        <v>230647.10330524013</v>
      </c>
      <c r="O646" s="114">
        <f t="shared" si="392"/>
        <v>2318114.5127327684</v>
      </c>
      <c r="R646" s="114"/>
      <c r="T646" s="104">
        <v>1.219192889742974</v>
      </c>
      <c r="U646" s="104"/>
      <c r="V646" s="104">
        <f t="shared" si="394"/>
        <v>1.219192889742974</v>
      </c>
      <c r="W646" s="109">
        <f t="shared" si="395"/>
        <v>7.1405036028982859E-6</v>
      </c>
      <c r="X646" s="114">
        <f>'DADOS BASE PROPOSTA'!$I$78*W646</f>
        <v>581.72470635935542</v>
      </c>
      <c r="Y646" s="114"/>
      <c r="Z646" s="114">
        <f t="shared" si="393"/>
        <v>581.72470635935542</v>
      </c>
      <c r="AB646" s="119">
        <v>570.5</v>
      </c>
      <c r="AD646" s="42">
        <v>0.79500000000000004</v>
      </c>
      <c r="AE646" s="42">
        <f t="shared" si="396"/>
        <v>453.54750000000001</v>
      </c>
      <c r="AF646" s="123">
        <f t="shared" si="397"/>
        <v>0.11869781348837</v>
      </c>
      <c r="AH646" s="42">
        <f t="shared" si="398"/>
        <v>560.81615606237733</v>
      </c>
      <c r="AI646" s="114">
        <f t="shared" si="399"/>
        <v>319945.61703358626</v>
      </c>
      <c r="AK646" s="119">
        <v>0</v>
      </c>
      <c r="AL646" s="114">
        <f>IF($AK$11&gt;0,(AK646/$AK$11)*'DADOS BASE PROPOSTA'!$I$67,0)</f>
        <v>0</v>
      </c>
      <c r="AN646" s="114">
        <v>12</v>
      </c>
      <c r="AO646" s="114">
        <f>(AN646/$AN$11)*'DADOS BASE PROPOSTA'!$I$69</f>
        <v>7138.348916725552</v>
      </c>
      <c r="AQ646" s="114"/>
      <c r="AR646" s="114"/>
      <c r="AS646" s="114"/>
      <c r="AU646" s="114"/>
      <c r="AV646" s="114"/>
      <c r="AW646" s="114"/>
      <c r="AY646" s="114"/>
      <c r="AZ646" s="114"/>
      <c r="BA646" s="114"/>
      <c r="BB646" s="40"/>
    </row>
    <row r="647" spans="1:54" x14ac:dyDescent="0.25">
      <c r="A647" s="40"/>
      <c r="B647" s="2" t="s">
        <v>651</v>
      </c>
      <c r="C647" s="2" t="s">
        <v>658</v>
      </c>
      <c r="D647" s="41" t="s">
        <v>79</v>
      </c>
      <c r="F647" s="104">
        <v>5697.094525244117</v>
      </c>
      <c r="G647" s="109">
        <f t="shared" si="390"/>
        <v>4.6105093404822349E-3</v>
      </c>
      <c r="H647" s="114">
        <f>'DADOS BASE PROPOSTA'!$I$23*G647</f>
        <v>11215626.532321142</v>
      </c>
      <c r="I647" s="114">
        <f>IF(D647="P",IF(H647&lt;'DADOS BASE PROPOSTA'!$I$32,IF('DADOS BASE PROPOSTA'!$I$32-H647&gt;'DADOS BASE PROPOSTA'!$I$33,'DADOS BASE PROPOSTA'!$I$33,'DADOS BASE PROPOSTA'!$I$32-H647),0),0)</f>
        <v>0</v>
      </c>
      <c r="J647" s="114">
        <f t="shared" si="391"/>
        <v>11215626.532321142</v>
      </c>
      <c r="L647" s="104">
        <v>0</v>
      </c>
      <c r="M647" s="114">
        <f>IF(D647="E",'DADOS BASE PROPOSTA'!$I$42,IF(D647="EA",'DADOS BASE PROPOSTA'!$I$43,IF(D647="EC",'DADOS BASE PROPOSTA'!$I$45,IF(D647="ECA",'DADOS BASE PROPOSTA'!$I$44,0))))</f>
        <v>0</v>
      </c>
      <c r="N647" s="114">
        <f>IF(OR(D647="E",D647="EA",D647="EC",D647="ECA",D647="ECR"),L647*'DADOS BASE PROPOSTA'!$I$47,0)</f>
        <v>0</v>
      </c>
      <c r="O647" s="114">
        <f t="shared" si="392"/>
        <v>0</v>
      </c>
      <c r="R647" s="114"/>
      <c r="T647" s="104">
        <v>0.89504559608540923</v>
      </c>
      <c r="U647" s="104"/>
      <c r="V647" s="104">
        <f t="shared" si="394"/>
        <v>0.89504559608540923</v>
      </c>
      <c r="W647" s="109">
        <f t="shared" si="395"/>
        <v>5.2420550983966551E-6</v>
      </c>
      <c r="X647" s="114">
        <f>'DADOS BASE PROPOSTA'!$I$78*W647</f>
        <v>427.06132962339103</v>
      </c>
      <c r="Y647" s="114"/>
      <c r="Z647" s="114">
        <f t="shared" si="393"/>
        <v>427.06132962339103</v>
      </c>
      <c r="AB647" s="119">
        <v>2698</v>
      </c>
      <c r="AD647" s="42">
        <v>0.72599999999999998</v>
      </c>
      <c r="AE647" s="42">
        <f t="shared" si="396"/>
        <v>1958.748</v>
      </c>
      <c r="AF647" s="123">
        <f t="shared" si="397"/>
        <v>-2.0521865116301108E-3</v>
      </c>
      <c r="AH647" s="42">
        <f t="shared" si="398"/>
        <v>637.65535138149437</v>
      </c>
      <c r="AI647" s="114">
        <f t="shared" si="399"/>
        <v>1720394.1380272717</v>
      </c>
      <c r="AK647" s="119">
        <v>15.5</v>
      </c>
      <c r="AL647" s="114">
        <f>IF($AK$11&gt;0,(AK647/$AK$11)*'DADOS BASE PROPOSTA'!$I$67,0)</f>
        <v>99668.395960725757</v>
      </c>
      <c r="AN647" s="114">
        <v>2.625</v>
      </c>
      <c r="AO647" s="114">
        <f>(AN647/$AN$11)*'DADOS BASE PROPOSTA'!$I$69</f>
        <v>1561.5138255337145</v>
      </c>
      <c r="AQ647" s="114"/>
      <c r="AR647" s="114"/>
      <c r="AS647" s="114"/>
      <c r="AU647" s="114"/>
      <c r="AV647" s="114"/>
      <c r="AW647" s="114"/>
      <c r="AY647" s="114"/>
      <c r="AZ647" s="114"/>
      <c r="BA647" s="114"/>
      <c r="BB647" s="40"/>
    </row>
    <row r="648" spans="1:54" x14ac:dyDescent="0.25">
      <c r="A648" s="40"/>
      <c r="B648" s="2" t="s">
        <v>651</v>
      </c>
      <c r="C648" s="2" t="s">
        <v>659</v>
      </c>
      <c r="D648" s="41" t="s">
        <v>79</v>
      </c>
      <c r="F648" s="104">
        <v>5755.411937251356</v>
      </c>
      <c r="G648" s="109">
        <f t="shared" si="390"/>
        <v>4.6577040941554867E-3</v>
      </c>
      <c r="H648" s="114">
        <f>'DADOS BASE PROPOSTA'!$I$23*G648</f>
        <v>11330433.529204641</v>
      </c>
      <c r="I648" s="114">
        <f>IF(D648="P",IF(H648&lt;'DADOS BASE PROPOSTA'!$I$32,IF('DADOS BASE PROPOSTA'!$I$32-H648&gt;'DADOS BASE PROPOSTA'!$I$33,'DADOS BASE PROPOSTA'!$I$33,'DADOS BASE PROPOSTA'!$I$32-H648),0),0)</f>
        <v>0</v>
      </c>
      <c r="J648" s="114">
        <f t="shared" si="391"/>
        <v>11330433.529204641</v>
      </c>
      <c r="L648" s="104">
        <v>0</v>
      </c>
      <c r="M648" s="114">
        <f>IF(D648="E",'DADOS BASE PROPOSTA'!$I$42,IF(D648="EA",'DADOS BASE PROPOSTA'!$I$43,IF(D648="EC",'DADOS BASE PROPOSTA'!$I$45,IF(D648="ECA",'DADOS BASE PROPOSTA'!$I$44,0))))</f>
        <v>0</v>
      </c>
      <c r="N648" s="114">
        <f>IF(OR(D648="E",D648="EA",D648="EC",D648="ECA",D648="ECR"),L648*'DADOS BASE PROPOSTA'!$I$47,0)</f>
        <v>0</v>
      </c>
      <c r="O648" s="114">
        <f t="shared" si="392"/>
        <v>0</v>
      </c>
      <c r="R648" s="114"/>
      <c r="T648" s="104">
        <v>1.9535400712235309</v>
      </c>
      <c r="U648" s="104"/>
      <c r="V648" s="104">
        <f t="shared" si="394"/>
        <v>1.9535400712235309</v>
      </c>
      <c r="W648" s="109">
        <f t="shared" si="395"/>
        <v>1.144138883546026E-5</v>
      </c>
      <c r="X648" s="114">
        <f>'DADOS BASE PROPOSTA'!$I$78*W648</f>
        <v>932.11052480245303</v>
      </c>
      <c r="Y648" s="114"/>
      <c r="Z648" s="114">
        <f t="shared" si="393"/>
        <v>932.11052480245303</v>
      </c>
      <c r="AB648" s="119">
        <v>1617.5</v>
      </c>
      <c r="AD648" s="42">
        <v>0.8</v>
      </c>
      <c r="AE648" s="42">
        <f t="shared" si="396"/>
        <v>1294</v>
      </c>
      <c r="AF648" s="123">
        <f t="shared" si="397"/>
        <v>0.12744781348837</v>
      </c>
      <c r="AH648" s="42">
        <f t="shared" si="398"/>
        <v>555.24809843055721</v>
      </c>
      <c r="AI648" s="114">
        <f t="shared" si="399"/>
        <v>898113.79921142629</v>
      </c>
      <c r="AK648" s="119">
        <v>250</v>
      </c>
      <c r="AL648" s="114">
        <f>IF($AK$11&gt;0,(AK648/$AK$11)*'DADOS BASE PROPOSTA'!$I$67,0)</f>
        <v>1607554.7735600926</v>
      </c>
      <c r="AN648" s="114">
        <v>7.5</v>
      </c>
      <c r="AO648" s="114">
        <f>(AN648/$AN$11)*'DADOS BASE PROPOSTA'!$I$69</f>
        <v>4461.4680729534703</v>
      </c>
      <c r="AQ648" s="114"/>
      <c r="AR648" s="114"/>
      <c r="AS648" s="114"/>
      <c r="AU648" s="114"/>
      <c r="AV648" s="114"/>
      <c r="AW648" s="114"/>
      <c r="AY648" s="114"/>
      <c r="AZ648" s="114"/>
      <c r="BA648" s="114"/>
      <c r="BB648" s="40"/>
    </row>
    <row r="649" spans="1:54" x14ac:dyDescent="0.25">
      <c r="A649" s="40"/>
      <c r="B649" s="2" t="s">
        <v>651</v>
      </c>
      <c r="C649" s="2" t="s">
        <v>660</v>
      </c>
      <c r="D649" s="41" t="s">
        <v>83</v>
      </c>
      <c r="F649" s="104">
        <v>0</v>
      </c>
      <c r="G649" s="109">
        <f t="shared" si="390"/>
        <v>0</v>
      </c>
      <c r="H649" s="114">
        <f>'DADOS BASE PROPOSTA'!$I$23*G649</f>
        <v>0</v>
      </c>
      <c r="I649" s="114">
        <f>IF(D649="P",IF(H649&lt;'DADOS BASE PROPOSTA'!$I$32,IF('DADOS BASE PROPOSTA'!$I$32-H649&gt;'DADOS BASE PROPOSTA'!$I$33,'DADOS BASE PROPOSTA'!$I$33,'DADOS BASE PROPOSTA'!$I$32-H649),0),0)</f>
        <v>0</v>
      </c>
      <c r="J649" s="114">
        <f t="shared" si="391"/>
        <v>0</v>
      </c>
      <c r="L649" s="104">
        <v>814.26992435359864</v>
      </c>
      <c r="M649" s="114">
        <f>IF(D649="E",'DADOS BASE PROPOSTA'!$I$42,IF(D649="EA",'DADOS BASE PROPOSTA'!$I$43,IF(D649="EC",'DADOS BASE PROPOSTA'!$I$45,IF(D649="ECA",'DADOS BASE PROPOSTA'!$I$44,0))))</f>
        <v>2087467.4094275283</v>
      </c>
      <c r="N649" s="114">
        <f>IF(OR(D649="E",D649="EA",D649="EC",D649="ECA",D649="ECR"),L649*'DADOS BASE PROPOSTA'!$I$47,0)</f>
        <v>565287.27708659309</v>
      </c>
      <c r="O649" s="114">
        <f t="shared" si="392"/>
        <v>2652754.6865141215</v>
      </c>
      <c r="R649" s="114"/>
      <c r="T649" s="104">
        <v>0.35573204419889498</v>
      </c>
      <c r="U649" s="104"/>
      <c r="V649" s="104">
        <f t="shared" si="394"/>
        <v>0.35573204419889498</v>
      </c>
      <c r="W649" s="109">
        <f t="shared" si="395"/>
        <v>2.0834323794359383E-6</v>
      </c>
      <c r="X649" s="114">
        <f>'DADOS BASE PROPOSTA'!$I$78*W649</f>
        <v>169.73369898658234</v>
      </c>
      <c r="Y649" s="114"/>
      <c r="Z649" s="114">
        <f t="shared" si="393"/>
        <v>169.73369898658234</v>
      </c>
      <c r="AB649" s="119">
        <v>646</v>
      </c>
      <c r="AD649" s="42">
        <v>0.73099999999999998</v>
      </c>
      <c r="AE649" s="42">
        <f t="shared" si="396"/>
        <v>472.226</v>
      </c>
      <c r="AF649" s="123">
        <f t="shared" si="397"/>
        <v>6.697813488369897E-3</v>
      </c>
      <c r="AH649" s="42">
        <f t="shared" si="398"/>
        <v>632.08729374967436</v>
      </c>
      <c r="AI649" s="114">
        <f t="shared" si="399"/>
        <v>408328.39176228963</v>
      </c>
      <c r="AK649" s="119">
        <v>0</v>
      </c>
      <c r="AL649" s="114">
        <f>IF($AK$11&gt;0,(AK649/$AK$11)*'DADOS BASE PROPOSTA'!$I$67,0)</f>
        <v>0</v>
      </c>
      <c r="AN649" s="114">
        <v>2.125</v>
      </c>
      <c r="AO649" s="114">
        <f>(AN649/$AN$11)*'DADOS BASE PROPOSTA'!$I$69</f>
        <v>1264.0826206701499</v>
      </c>
      <c r="AQ649" s="114"/>
      <c r="AR649" s="114"/>
      <c r="AS649" s="114"/>
      <c r="AU649" s="114"/>
      <c r="AV649" s="114"/>
      <c r="AW649" s="114"/>
      <c r="AY649" s="114"/>
      <c r="AZ649" s="114"/>
      <c r="BA649" s="114"/>
      <c r="BB649" s="40"/>
    </row>
    <row r="650" spans="1:54" x14ac:dyDescent="0.25">
      <c r="A650" s="40"/>
      <c r="B650" s="2" t="s">
        <v>651</v>
      </c>
      <c r="C650" s="2" t="s">
        <v>661</v>
      </c>
      <c r="D650" s="41" t="s">
        <v>79</v>
      </c>
      <c r="F650" s="104">
        <v>783.34538169745076</v>
      </c>
      <c r="G650" s="109">
        <f t="shared" si="390"/>
        <v>6.339408944570676E-4</v>
      </c>
      <c r="H650" s="114">
        <f>'DADOS BASE PROPOSTA'!$I$23*G650</f>
        <v>1542138.5774814223</v>
      </c>
      <c r="I650" s="114">
        <f>IF(D650="P",IF(H650&lt;'DADOS BASE PROPOSTA'!$I$32,IF('DADOS BASE PROPOSTA'!$I$32-H650&gt;'DADOS BASE PROPOSTA'!$I$33,'DADOS BASE PROPOSTA'!$I$33,'DADOS BASE PROPOSTA'!$I$32-H650),0),0)</f>
        <v>1641267.2654017243</v>
      </c>
      <c r="J650" s="114">
        <f t="shared" si="391"/>
        <v>3183405.8428831464</v>
      </c>
      <c r="L650" s="104">
        <v>0</v>
      </c>
      <c r="M650" s="114">
        <f>IF(D650="E",'DADOS BASE PROPOSTA'!$I$42,IF(D650="EA",'DADOS BASE PROPOSTA'!$I$43,IF(D650="EC",'DADOS BASE PROPOSTA'!$I$45,IF(D650="ECA",'DADOS BASE PROPOSTA'!$I$44,0))))</f>
        <v>0</v>
      </c>
      <c r="N650" s="114">
        <f>IF(OR(D650="E",D650="EA",D650="EC",D650="ECA",D650="ECR"),L650*'DADOS BASE PROPOSTA'!$I$47,0)</f>
        <v>0</v>
      </c>
      <c r="O650" s="114">
        <f t="shared" si="392"/>
        <v>0</v>
      </c>
      <c r="R650" s="114"/>
      <c r="T650" s="104">
        <v>0</v>
      </c>
      <c r="U650" s="104"/>
      <c r="V650" s="104">
        <f t="shared" si="394"/>
        <v>0</v>
      </c>
      <c r="W650" s="109">
        <f t="shared" si="395"/>
        <v>0</v>
      </c>
      <c r="X650" s="114">
        <f>'DADOS BASE PROPOSTA'!$I$78*W650</f>
        <v>0</v>
      </c>
      <c r="Y650" s="114"/>
      <c r="Z650" s="114">
        <f t="shared" si="393"/>
        <v>0</v>
      </c>
      <c r="AB650" s="119">
        <v>445.5</v>
      </c>
      <c r="AD650" s="42">
        <v>0.73699999999999999</v>
      </c>
      <c r="AE650" s="42">
        <f t="shared" si="396"/>
        <v>328.33350000000002</v>
      </c>
      <c r="AF650" s="123">
        <f t="shared" si="397"/>
        <v>1.7197813488369906E-2</v>
      </c>
      <c r="AH650" s="42">
        <f t="shared" si="398"/>
        <v>625.40562459149021</v>
      </c>
      <c r="AI650" s="114">
        <f t="shared" si="399"/>
        <v>278618.20575550891</v>
      </c>
      <c r="AK650" s="119">
        <v>0</v>
      </c>
      <c r="AL650" s="114">
        <f>IF($AK$11&gt;0,(AK650/$AK$11)*'DADOS BASE PROPOSTA'!$I$67,0)</f>
        <v>0</v>
      </c>
      <c r="AN650" s="114">
        <v>0</v>
      </c>
      <c r="AO650" s="114">
        <f>(AN650/$AN$11)*'DADOS BASE PROPOSTA'!$I$69</f>
        <v>0</v>
      </c>
      <c r="AQ650" s="114"/>
      <c r="AR650" s="114"/>
      <c r="AS650" s="114"/>
      <c r="AU650" s="114"/>
      <c r="AV650" s="114"/>
      <c r="AW650" s="114"/>
      <c r="AY650" s="114"/>
      <c r="AZ650" s="114"/>
      <c r="BA650" s="114"/>
      <c r="BB650" s="40"/>
    </row>
    <row r="651" spans="1:54" x14ac:dyDescent="0.25">
      <c r="A651" s="40"/>
      <c r="B651" s="2" t="s">
        <v>651</v>
      </c>
      <c r="C651" s="2" t="s">
        <v>662</v>
      </c>
      <c r="D651" s="41" t="s">
        <v>79</v>
      </c>
      <c r="F651" s="104">
        <v>1595.3721986433959</v>
      </c>
      <c r="G651" s="109">
        <f t="shared" si="390"/>
        <v>1.2910929230327065E-3</v>
      </c>
      <c r="H651" s="114">
        <f>'DADOS BASE PROPOSTA'!$I$23*G651</f>
        <v>3140741.0708646579</v>
      </c>
      <c r="I651" s="114">
        <f>IF(D651="P",IF(H651&lt;'DADOS BASE PROPOSTA'!$I$32,IF('DADOS BASE PROPOSTA'!$I$32-H651&gt;'DADOS BASE PROPOSTA'!$I$33,'DADOS BASE PROPOSTA'!$I$33,'DADOS BASE PROPOSTA'!$I$32-H651),0),0)</f>
        <v>141793.45993879065</v>
      </c>
      <c r="J651" s="114">
        <f t="shared" si="391"/>
        <v>3282534.5308034485</v>
      </c>
      <c r="L651" s="104">
        <v>0</v>
      </c>
      <c r="M651" s="114">
        <f>IF(D651="E",'DADOS BASE PROPOSTA'!$I$42,IF(D651="EA",'DADOS BASE PROPOSTA'!$I$43,IF(D651="EC",'DADOS BASE PROPOSTA'!$I$45,IF(D651="ECA",'DADOS BASE PROPOSTA'!$I$44,0))))</f>
        <v>0</v>
      </c>
      <c r="N651" s="114">
        <f>IF(OR(D651="E",D651="EA",D651="EC",D651="ECA",D651="ECR"),L651*'DADOS BASE PROPOSTA'!$I$47,0)</f>
        <v>0</v>
      </c>
      <c r="O651" s="114">
        <f t="shared" si="392"/>
        <v>0</v>
      </c>
      <c r="R651" s="114"/>
      <c r="T651" s="104">
        <v>0.51464088397790053</v>
      </c>
      <c r="U651" s="104"/>
      <c r="V651" s="104">
        <f t="shared" si="394"/>
        <v>0.51464088397790053</v>
      </c>
      <c r="W651" s="109">
        <f t="shared" si="395"/>
        <v>3.0141211593004488E-6</v>
      </c>
      <c r="X651" s="114">
        <f>'DADOS BASE PROPOSTA'!$I$78*W651</f>
        <v>245.55533388623795</v>
      </c>
      <c r="Y651" s="114"/>
      <c r="Z651" s="114">
        <f t="shared" si="393"/>
        <v>245.55533388623795</v>
      </c>
      <c r="AB651" s="119">
        <v>653</v>
      </c>
      <c r="AD651" s="42">
        <v>0.78900000000000003</v>
      </c>
      <c r="AE651" s="42">
        <f t="shared" si="396"/>
        <v>515.21699999999998</v>
      </c>
      <c r="AF651" s="123">
        <f t="shared" si="397"/>
        <v>0.10819781348836999</v>
      </c>
      <c r="AH651" s="42">
        <f t="shared" si="398"/>
        <v>567.49782522056137</v>
      </c>
      <c r="AI651" s="114">
        <f t="shared" si="399"/>
        <v>370576.07986902655</v>
      </c>
      <c r="AK651" s="119">
        <v>0</v>
      </c>
      <c r="AL651" s="114">
        <f>IF($AK$11&gt;0,(AK651/$AK$11)*'DADOS BASE PROPOSTA'!$I$67,0)</f>
        <v>0</v>
      </c>
      <c r="AN651" s="114">
        <v>3.375</v>
      </c>
      <c r="AO651" s="114">
        <f>(AN651/$AN$11)*'DADOS BASE PROPOSTA'!$I$69</f>
        <v>2007.6606328290616</v>
      </c>
      <c r="AQ651" s="114"/>
      <c r="AR651" s="114"/>
      <c r="AS651" s="114"/>
      <c r="AU651" s="114"/>
      <c r="AV651" s="114"/>
      <c r="AW651" s="114"/>
      <c r="AY651" s="114"/>
      <c r="AZ651" s="114"/>
      <c r="BA651" s="114"/>
      <c r="BB651" s="40"/>
    </row>
    <row r="652" spans="1:54" x14ac:dyDescent="0.25">
      <c r="A652" s="40"/>
      <c r="B652" s="2" t="s">
        <v>651</v>
      </c>
      <c r="C652" s="2" t="s">
        <v>663</v>
      </c>
      <c r="D652" s="41" t="s">
        <v>79</v>
      </c>
      <c r="F652" s="104">
        <v>4834.6015560994529</v>
      </c>
      <c r="G652" s="109">
        <f t="shared" si="390"/>
        <v>3.9125163771003722E-3</v>
      </c>
      <c r="H652" s="114">
        <f>'DADOS BASE PROPOSTA'!$I$23*G652</f>
        <v>9517673.4817238599</v>
      </c>
      <c r="I652" s="114">
        <f>IF(D652="P",IF(H652&lt;'DADOS BASE PROPOSTA'!$I$32,IF('DADOS BASE PROPOSTA'!$I$32-H652&gt;'DADOS BASE PROPOSTA'!$I$33,'DADOS BASE PROPOSTA'!$I$33,'DADOS BASE PROPOSTA'!$I$32-H652),0),0)</f>
        <v>0</v>
      </c>
      <c r="J652" s="114">
        <f t="shared" si="391"/>
        <v>9517673.4817238599</v>
      </c>
      <c r="L652" s="104">
        <v>0</v>
      </c>
      <c r="M652" s="114">
        <f>IF(D652="E",'DADOS BASE PROPOSTA'!$I$42,IF(D652="EA",'DADOS BASE PROPOSTA'!$I$43,IF(D652="EC",'DADOS BASE PROPOSTA'!$I$45,IF(D652="ECA",'DADOS BASE PROPOSTA'!$I$44,0))))</f>
        <v>0</v>
      </c>
      <c r="N652" s="114">
        <f>IF(OR(D652="E",D652="EA",D652="EC",D652="ECA",D652="ECR"),L652*'DADOS BASE PROPOSTA'!$I$47,0)</f>
        <v>0</v>
      </c>
      <c r="O652" s="114">
        <f t="shared" si="392"/>
        <v>0</v>
      </c>
      <c r="R652" s="114"/>
      <c r="T652" s="104">
        <v>0.34703038674033149</v>
      </c>
      <c r="U652" s="104"/>
      <c r="V652" s="104">
        <f t="shared" si="394"/>
        <v>0.34703038674033149</v>
      </c>
      <c r="W652" s="109">
        <f t="shared" si="395"/>
        <v>2.032468978191728E-6</v>
      </c>
      <c r="X652" s="114">
        <f>'DADOS BASE PROPOSTA'!$I$78*W652</f>
        <v>165.58179720589717</v>
      </c>
      <c r="Y652" s="114"/>
      <c r="Z652" s="114">
        <f t="shared" si="393"/>
        <v>165.58179720589717</v>
      </c>
      <c r="AB652" s="119">
        <v>1730.5</v>
      </c>
      <c r="AD652" s="42">
        <v>0.80200000000000005</v>
      </c>
      <c r="AE652" s="42">
        <f t="shared" si="396"/>
        <v>1387.8610000000001</v>
      </c>
      <c r="AF652" s="123">
        <f t="shared" si="397"/>
        <v>0.13094781348837001</v>
      </c>
      <c r="AH652" s="42">
        <f t="shared" si="398"/>
        <v>553.02087537782916</v>
      </c>
      <c r="AI652" s="114">
        <f t="shared" si="399"/>
        <v>957002.62484133337</v>
      </c>
      <c r="AK652" s="119">
        <v>271.5</v>
      </c>
      <c r="AL652" s="114">
        <f>IF($AK$11&gt;0,(AK652/$AK$11)*'DADOS BASE PROPOSTA'!$I$67,0)</f>
        <v>1745804.4840862607</v>
      </c>
      <c r="AN652" s="114">
        <v>3.125</v>
      </c>
      <c r="AO652" s="114">
        <f>(AN652/$AN$11)*'DADOS BASE PROPOSTA'!$I$69</f>
        <v>1858.9450303972792</v>
      </c>
      <c r="AQ652" s="114"/>
      <c r="AR652" s="114"/>
      <c r="AS652" s="114"/>
      <c r="AU652" s="114"/>
      <c r="AV652" s="114"/>
      <c r="AW652" s="114"/>
      <c r="AY652" s="114"/>
      <c r="AZ652" s="114"/>
      <c r="BA652" s="114"/>
      <c r="BB652" s="40"/>
    </row>
    <row r="653" spans="1:54" x14ac:dyDescent="0.25">
      <c r="A653" s="40"/>
      <c r="B653" s="2" t="s">
        <v>651</v>
      </c>
      <c r="C653" s="2" t="s">
        <v>664</v>
      </c>
      <c r="D653" s="41" t="s">
        <v>79</v>
      </c>
      <c r="F653" s="104">
        <v>3899.3624093340368</v>
      </c>
      <c r="G653" s="109">
        <f t="shared" si="390"/>
        <v>3.1556518380550375E-3</v>
      </c>
      <c r="H653" s="114">
        <f>'DADOS BASE PROPOSTA'!$I$23*G653</f>
        <v>7676508.1399783436</v>
      </c>
      <c r="I653" s="114">
        <f>IF(D653="P",IF(H653&lt;'DADOS BASE PROPOSTA'!$I$32,IF('DADOS BASE PROPOSTA'!$I$32-H653&gt;'DADOS BASE PROPOSTA'!$I$33,'DADOS BASE PROPOSTA'!$I$33,'DADOS BASE PROPOSTA'!$I$32-H653),0),0)</f>
        <v>0</v>
      </c>
      <c r="J653" s="114">
        <f t="shared" si="391"/>
        <v>7676508.1399783436</v>
      </c>
      <c r="L653" s="104">
        <v>0</v>
      </c>
      <c r="M653" s="114">
        <f>IF(D653="E",'DADOS BASE PROPOSTA'!$I$42,IF(D653="EA",'DADOS BASE PROPOSTA'!$I$43,IF(D653="EC",'DADOS BASE PROPOSTA'!$I$45,IF(D653="ECA",'DADOS BASE PROPOSTA'!$I$44,0))))</f>
        <v>0</v>
      </c>
      <c r="N653" s="114">
        <f>IF(OR(D653="E",D653="EA",D653="EC",D653="ECA",D653="ECR"),L653*'DADOS BASE PROPOSTA'!$I$47,0)</f>
        <v>0</v>
      </c>
      <c r="O653" s="114">
        <f t="shared" si="392"/>
        <v>0</v>
      </c>
      <c r="R653" s="114"/>
      <c r="T653" s="104">
        <v>0</v>
      </c>
      <c r="U653" s="104"/>
      <c r="V653" s="104">
        <f t="shared" si="394"/>
        <v>0</v>
      </c>
      <c r="W653" s="109">
        <f t="shared" si="395"/>
        <v>0</v>
      </c>
      <c r="X653" s="114">
        <f>'DADOS BASE PROPOSTA'!$I$78*W653</f>
        <v>0</v>
      </c>
      <c r="Y653" s="114"/>
      <c r="Z653" s="114">
        <f t="shared" si="393"/>
        <v>0</v>
      </c>
      <c r="AB653" s="119">
        <v>846</v>
      </c>
      <c r="AD653" s="42">
        <v>0.70499999999999996</v>
      </c>
      <c r="AE653" s="42">
        <f t="shared" si="396"/>
        <v>596.42999999999995</v>
      </c>
      <c r="AF653" s="123">
        <f t="shared" si="397"/>
        <v>-3.8802186511630143E-2</v>
      </c>
      <c r="AH653" s="42">
        <f t="shared" si="398"/>
        <v>661.04119343513878</v>
      </c>
      <c r="AI653" s="114">
        <f t="shared" si="399"/>
        <v>559240.84964612743</v>
      </c>
      <c r="AK653" s="119">
        <v>232.5</v>
      </c>
      <c r="AL653" s="114">
        <f>IF($AK$11&gt;0,(AK653/$AK$11)*'DADOS BASE PROPOSTA'!$I$67,0)</f>
        <v>1495025.9394108863</v>
      </c>
      <c r="AN653" s="114">
        <v>0</v>
      </c>
      <c r="AO653" s="114">
        <f>(AN653/$AN$11)*'DADOS BASE PROPOSTA'!$I$69</f>
        <v>0</v>
      </c>
      <c r="AQ653" s="114"/>
      <c r="AR653" s="114"/>
      <c r="AS653" s="114"/>
      <c r="AU653" s="114"/>
      <c r="AV653" s="114"/>
      <c r="AW653" s="114"/>
      <c r="AY653" s="114"/>
      <c r="AZ653" s="114"/>
      <c r="BA653" s="114"/>
      <c r="BB653" s="40"/>
    </row>
    <row r="654" spans="1:54" x14ac:dyDescent="0.25">
      <c r="A654" s="40"/>
      <c r="B654" s="2" t="s">
        <v>651</v>
      </c>
      <c r="C654" s="2" t="s">
        <v>665</v>
      </c>
      <c r="D654" s="41" t="s">
        <v>83</v>
      </c>
      <c r="F654" s="104">
        <v>0</v>
      </c>
      <c r="G654" s="109">
        <f t="shared" si="390"/>
        <v>0</v>
      </c>
      <c r="H654" s="114">
        <f>'DADOS BASE PROPOSTA'!$I$23*G654</f>
        <v>0</v>
      </c>
      <c r="I654" s="114">
        <f>IF(D654="P",IF(H654&lt;'DADOS BASE PROPOSTA'!$I$32,IF('DADOS BASE PROPOSTA'!$I$32-H654&gt;'DADOS BASE PROPOSTA'!$I$33,'DADOS BASE PROPOSTA'!$I$33,'DADOS BASE PROPOSTA'!$I$32-H654),0),0)</f>
        <v>0</v>
      </c>
      <c r="J654" s="114">
        <f t="shared" si="391"/>
        <v>0</v>
      </c>
      <c r="L654" s="104">
        <v>369.78018327243183</v>
      </c>
      <c r="M654" s="114">
        <f>IF(D654="E",'DADOS BASE PROPOSTA'!$I$42,IF(D654="EA",'DADOS BASE PROPOSTA'!$I$43,IF(D654="EC",'DADOS BASE PROPOSTA'!$I$45,IF(D654="ECA",'DADOS BASE PROPOSTA'!$I$44,0))))</f>
        <v>2087467.4094275283</v>
      </c>
      <c r="N654" s="114">
        <f>IF(OR(D654="E",D654="EA",D654="EC",D654="ECA",D654="ECR"),L654*'DADOS BASE PROPOSTA'!$I$47,0)</f>
        <v>256710.98326343403</v>
      </c>
      <c r="O654" s="114">
        <f t="shared" si="392"/>
        <v>2344178.3926909622</v>
      </c>
      <c r="R654" s="114"/>
      <c r="T654" s="104">
        <v>0</v>
      </c>
      <c r="U654" s="104"/>
      <c r="V654" s="104">
        <f t="shared" si="394"/>
        <v>0</v>
      </c>
      <c r="W654" s="109">
        <f t="shared" si="395"/>
        <v>0</v>
      </c>
      <c r="X654" s="114">
        <f>'DADOS BASE PROPOSTA'!$I$78*W654</f>
        <v>0</v>
      </c>
      <c r="Y654" s="114"/>
      <c r="Z654" s="114">
        <f t="shared" si="393"/>
        <v>0</v>
      </c>
      <c r="AB654" s="119">
        <v>609.5</v>
      </c>
      <c r="AD654" s="42">
        <v>0.78200000000000003</v>
      </c>
      <c r="AE654" s="42">
        <f t="shared" si="396"/>
        <v>476.62900000000002</v>
      </c>
      <c r="AF654" s="123">
        <f t="shared" si="397"/>
        <v>9.5947813488369976E-2</v>
      </c>
      <c r="AH654" s="42">
        <f t="shared" si="398"/>
        <v>575.29310590510954</v>
      </c>
      <c r="AI654" s="114">
        <f t="shared" si="399"/>
        <v>350641.14804916427</v>
      </c>
      <c r="AK654" s="119">
        <v>0</v>
      </c>
      <c r="AL654" s="114">
        <f>IF($AK$11&gt;0,(AK654/$AK$11)*'DADOS BASE PROPOSTA'!$I$67,0)</f>
        <v>0</v>
      </c>
      <c r="AN654" s="114">
        <v>0</v>
      </c>
      <c r="AO654" s="114">
        <f>(AN654/$AN$11)*'DADOS BASE PROPOSTA'!$I$69</f>
        <v>0</v>
      </c>
      <c r="AQ654" s="114"/>
      <c r="AR654" s="114"/>
      <c r="AS654" s="114"/>
      <c r="AU654" s="114"/>
      <c r="AV654" s="114"/>
      <c r="AW654" s="114"/>
      <c r="AY654" s="114"/>
      <c r="AZ654" s="114"/>
      <c r="BA654" s="114"/>
      <c r="BB654" s="40"/>
    </row>
    <row r="655" spans="1:54" x14ac:dyDescent="0.25">
      <c r="A655" s="40"/>
      <c r="B655" s="2" t="s">
        <v>651</v>
      </c>
      <c r="C655" s="2" t="s">
        <v>666</v>
      </c>
      <c r="D655" s="41" t="s">
        <v>79</v>
      </c>
      <c r="F655" s="104">
        <v>891.18323780613878</v>
      </c>
      <c r="G655" s="109">
        <f t="shared" si="390"/>
        <v>7.2121124615013188E-4</v>
      </c>
      <c r="H655" s="114">
        <f>'DADOS BASE PROPOSTA'!$I$23*G655</f>
        <v>1754434.356461745</v>
      </c>
      <c r="I655" s="114">
        <f>IF(D655="P",IF(H655&lt;'DADOS BASE PROPOSTA'!$I$32,IF('DADOS BASE PROPOSTA'!$I$32-H655&gt;'DADOS BASE PROPOSTA'!$I$33,'DADOS BASE PROPOSTA'!$I$33,'DADOS BASE PROPOSTA'!$I$32-H655),0),0)</f>
        <v>1528100.1743417035</v>
      </c>
      <c r="J655" s="114">
        <f t="shared" si="391"/>
        <v>3282534.5308034485</v>
      </c>
      <c r="L655" s="104">
        <v>0</v>
      </c>
      <c r="M655" s="114">
        <f>IF(D655="E",'DADOS BASE PROPOSTA'!$I$42,IF(D655="EA",'DADOS BASE PROPOSTA'!$I$43,IF(D655="EC",'DADOS BASE PROPOSTA'!$I$45,IF(D655="ECA",'DADOS BASE PROPOSTA'!$I$44,0))))</f>
        <v>0</v>
      </c>
      <c r="N655" s="114">
        <f>IF(OR(D655="E",D655="EA",D655="EC",D655="ECA",D655="ECR"),L655*'DADOS BASE PROPOSTA'!$I$47,0)</f>
        <v>0</v>
      </c>
      <c r="O655" s="114">
        <f t="shared" si="392"/>
        <v>0</v>
      </c>
      <c r="R655" s="114"/>
      <c r="T655" s="104">
        <v>0</v>
      </c>
      <c r="U655" s="104"/>
      <c r="V655" s="104">
        <f t="shared" si="394"/>
        <v>0</v>
      </c>
      <c r="W655" s="109">
        <f t="shared" si="395"/>
        <v>0</v>
      </c>
      <c r="X655" s="114">
        <f>'DADOS BASE PROPOSTA'!$I$78*W655</f>
        <v>0</v>
      </c>
      <c r="Y655" s="114"/>
      <c r="Z655" s="114">
        <f t="shared" si="393"/>
        <v>0</v>
      </c>
      <c r="AB655" s="119">
        <v>666.5</v>
      </c>
      <c r="AD655" s="42">
        <v>0.76200000000000001</v>
      </c>
      <c r="AE655" s="42">
        <f t="shared" si="396"/>
        <v>507.87299999999999</v>
      </c>
      <c r="AF655" s="123">
        <f t="shared" si="397"/>
        <v>6.0947813488369945E-2</v>
      </c>
      <c r="AH655" s="42">
        <f t="shared" si="398"/>
        <v>597.56533643238981</v>
      </c>
      <c r="AI655" s="114">
        <f t="shared" si="399"/>
        <v>398277.29673218779</v>
      </c>
      <c r="AK655" s="119">
        <v>0</v>
      </c>
      <c r="AL655" s="114">
        <f>IF($AK$11&gt;0,(AK655/$AK$11)*'DADOS BASE PROPOSTA'!$I$67,0)</f>
        <v>0</v>
      </c>
      <c r="AN655" s="114">
        <v>0</v>
      </c>
      <c r="AO655" s="114">
        <f>(AN655/$AN$11)*'DADOS BASE PROPOSTA'!$I$69</f>
        <v>0</v>
      </c>
      <c r="AQ655" s="114"/>
      <c r="AR655" s="114"/>
      <c r="AS655" s="114"/>
      <c r="AU655" s="114"/>
      <c r="AV655" s="114"/>
      <c r="AW655" s="114"/>
      <c r="AY655" s="114"/>
      <c r="AZ655" s="114"/>
      <c r="BA655" s="114"/>
      <c r="BB655" s="40"/>
    </row>
    <row r="656" spans="1:54" x14ac:dyDescent="0.25">
      <c r="A656" s="40"/>
      <c r="B656" s="2" t="s">
        <v>651</v>
      </c>
      <c r="C656" s="2" t="s">
        <v>667</v>
      </c>
      <c r="D656" s="41" t="s">
        <v>79</v>
      </c>
      <c r="F656" s="104">
        <v>3258.5427384289842</v>
      </c>
      <c r="G656" s="109">
        <f t="shared" si="390"/>
        <v>2.6370532672956911E-3</v>
      </c>
      <c r="H656" s="114">
        <f>'DADOS BASE PROPOSTA'!$I$23*G656</f>
        <v>6414953.8386429548</v>
      </c>
      <c r="I656" s="114">
        <f>IF(D656="P",IF(H656&lt;'DADOS BASE PROPOSTA'!$I$32,IF('DADOS BASE PROPOSTA'!$I$32-H656&gt;'DADOS BASE PROPOSTA'!$I$33,'DADOS BASE PROPOSTA'!$I$33,'DADOS BASE PROPOSTA'!$I$32-H656),0),0)</f>
        <v>0</v>
      </c>
      <c r="J656" s="114">
        <f t="shared" si="391"/>
        <v>6414953.8386429548</v>
      </c>
      <c r="L656" s="104">
        <v>0</v>
      </c>
      <c r="M656" s="114">
        <f>IF(D656="E",'DADOS BASE PROPOSTA'!$I$42,IF(D656="EA",'DADOS BASE PROPOSTA'!$I$43,IF(D656="EC",'DADOS BASE PROPOSTA'!$I$45,IF(D656="ECA",'DADOS BASE PROPOSTA'!$I$44,0))))</f>
        <v>0</v>
      </c>
      <c r="N656" s="114">
        <f>IF(OR(D656="E",D656="EA",D656="EC",D656="ECA",D656="ECR"),L656*'DADOS BASE PROPOSTA'!$I$47,0)</f>
        <v>0</v>
      </c>
      <c r="O656" s="114">
        <f t="shared" si="392"/>
        <v>0</v>
      </c>
      <c r="R656" s="114"/>
      <c r="T656" s="104">
        <v>0</v>
      </c>
      <c r="U656" s="104"/>
      <c r="V656" s="104">
        <f t="shared" si="394"/>
        <v>0</v>
      </c>
      <c r="W656" s="109">
        <f t="shared" si="395"/>
        <v>0</v>
      </c>
      <c r="X656" s="114">
        <f>'DADOS BASE PROPOSTA'!$I$78*W656</f>
        <v>0</v>
      </c>
      <c r="Y656" s="114"/>
      <c r="Z656" s="114">
        <f t="shared" si="393"/>
        <v>0</v>
      </c>
      <c r="AB656" s="119">
        <v>1380.5</v>
      </c>
      <c r="AD656" s="42">
        <v>0.76400000000000001</v>
      </c>
      <c r="AE656" s="42">
        <f t="shared" si="396"/>
        <v>1054.702</v>
      </c>
      <c r="AF656" s="123">
        <f t="shared" si="397"/>
        <v>6.4447813488369948E-2</v>
      </c>
      <c r="AH656" s="42">
        <f t="shared" si="398"/>
        <v>595.33811337966176</v>
      </c>
      <c r="AI656" s="114">
        <f t="shared" si="399"/>
        <v>821864.26552062307</v>
      </c>
      <c r="AK656" s="119">
        <v>0</v>
      </c>
      <c r="AL656" s="114">
        <f>IF($AK$11&gt;0,(AK656/$AK$11)*'DADOS BASE PROPOSTA'!$I$67,0)</f>
        <v>0</v>
      </c>
      <c r="AN656" s="114">
        <v>0</v>
      </c>
      <c r="AO656" s="114">
        <f>(AN656/$AN$11)*'DADOS BASE PROPOSTA'!$I$69</f>
        <v>0</v>
      </c>
      <c r="AQ656" s="114"/>
      <c r="AR656" s="114"/>
      <c r="AS656" s="114"/>
      <c r="AU656" s="114"/>
      <c r="AV656" s="114"/>
      <c r="AW656" s="114"/>
      <c r="AY656" s="114"/>
      <c r="AZ656" s="114"/>
      <c r="BA656" s="114"/>
      <c r="BB656" s="40"/>
    </row>
    <row r="657" spans="1:54" x14ac:dyDescent="0.25">
      <c r="A657" s="40"/>
      <c r="F657" s="104"/>
      <c r="G657" s="109"/>
      <c r="H657" s="114"/>
      <c r="I657" s="114"/>
      <c r="J657" s="114"/>
      <c r="L657" s="104"/>
      <c r="M657" s="114"/>
      <c r="N657" s="114"/>
      <c r="O657" s="114"/>
      <c r="R657" s="114"/>
      <c r="T657" s="104"/>
      <c r="U657" s="104"/>
      <c r="V657" s="104"/>
      <c r="W657" s="109"/>
      <c r="X657" s="114"/>
      <c r="Y657" s="114"/>
      <c r="Z657" s="114"/>
      <c r="AB657" s="119"/>
      <c r="AF657" s="123"/>
      <c r="AI657" s="114"/>
      <c r="AK657" s="119"/>
      <c r="AL657" s="114"/>
      <c r="AN657" s="114"/>
      <c r="AO657" s="114"/>
      <c r="AQ657" s="114"/>
      <c r="AR657" s="114"/>
      <c r="AS657" s="114"/>
      <c r="AU657" s="114"/>
      <c r="AV657" s="114"/>
      <c r="AW657" s="114"/>
      <c r="AY657" s="114"/>
      <c r="AZ657" s="114"/>
      <c r="BA657" s="114"/>
      <c r="BB657" s="40"/>
    </row>
    <row r="658" spans="1:54" x14ac:dyDescent="0.25">
      <c r="A658" s="40"/>
      <c r="B658" s="98" t="s">
        <v>651</v>
      </c>
      <c r="C658" s="98" t="s">
        <v>668</v>
      </c>
      <c r="D658" s="98" t="s">
        <v>74</v>
      </c>
      <c r="E658" s="98"/>
      <c r="F658" s="105">
        <f>SUM(F659:F681)</f>
        <v>41925.131902766465</v>
      </c>
      <c r="G658" s="110">
        <f>SUM(G659:G681)</f>
        <v>3.3928910847827634E-2</v>
      </c>
      <c r="H658" s="115">
        <f>SUM(H659:H681)</f>
        <v>82536215.54920271</v>
      </c>
      <c r="I658" s="115">
        <f>SUM(I659:I681)</f>
        <v>8637917.0346904974</v>
      </c>
      <c r="J658" s="115">
        <f>SUM(J659:J681)</f>
        <v>91174132.58389321</v>
      </c>
      <c r="K658" s="99"/>
      <c r="L658" s="105">
        <f>SUM(L659:L681)</f>
        <v>601.68675801031736</v>
      </c>
      <c r="M658" s="115">
        <f>SUM(M659:M681)</f>
        <v>5209483.6622921024</v>
      </c>
      <c r="N658" s="115">
        <f>SUM(N659:N681)</f>
        <v>417706.53553822241</v>
      </c>
      <c r="O658" s="115">
        <f>SUM(O659:O681)</f>
        <v>5627190.1978303241</v>
      </c>
      <c r="P658" s="99"/>
      <c r="Q658" s="100"/>
      <c r="R658" s="115">
        <f>SUM(R659:R681)</f>
        <v>8045792.0378142381</v>
      </c>
      <c r="S658" s="99"/>
      <c r="T658" s="105">
        <f t="shared" ref="T658:Z658" si="400">SUM(T659:T682)</f>
        <v>1061.4674800356859</v>
      </c>
      <c r="U658" s="105">
        <f t="shared" si="400"/>
        <v>145.3751</v>
      </c>
      <c r="V658" s="105">
        <f t="shared" si="400"/>
        <v>1526.667800035686</v>
      </c>
      <c r="W658" s="110">
        <f t="shared" si="400"/>
        <v>8.9413061856699026E-3</v>
      </c>
      <c r="X658" s="115">
        <f t="shared" si="400"/>
        <v>728433.03562184388</v>
      </c>
      <c r="Y658" s="115">
        <f t="shared" si="400"/>
        <v>220781.30714634148</v>
      </c>
      <c r="Z658" s="115">
        <f t="shared" si="400"/>
        <v>949214.34276818554</v>
      </c>
      <c r="AA658" s="99"/>
      <c r="AB658" s="120">
        <f>SUM(AB659:AB682)</f>
        <v>29721</v>
      </c>
      <c r="AC658" s="99"/>
      <c r="AD658" s="99"/>
      <c r="AE658" s="99"/>
      <c r="AF658" s="124"/>
      <c r="AG658" s="99"/>
      <c r="AH658" s="99"/>
      <c r="AI658" s="115">
        <f>SUM(AI659:AI682)</f>
        <v>16571742.473846931</v>
      </c>
      <c r="AJ658" s="99"/>
      <c r="AK658" s="120">
        <f>SUM(AK659:AK682)</f>
        <v>0</v>
      </c>
      <c r="AL658" s="115">
        <f>SUM(AL659:AL682)</f>
        <v>0</v>
      </c>
      <c r="AM658" s="99"/>
      <c r="AN658" s="115">
        <f>SUM(AN659:AN682)</f>
        <v>1129.625</v>
      </c>
      <c r="AO658" s="115">
        <f>SUM(AO659:AO682)</f>
        <v>671971.44958800846</v>
      </c>
      <c r="AP658" s="99"/>
      <c r="AQ658" s="115"/>
      <c r="AR658" s="115"/>
      <c r="AS658" s="115">
        <f>SUM(AS659:AS681)</f>
        <v>917639.43496955442</v>
      </c>
      <c r="AT658" s="98"/>
      <c r="AU658" s="115"/>
      <c r="AV658" s="115"/>
      <c r="AW658" s="115">
        <f>SUM(AW659:AW681)</f>
        <v>917639.43496955442</v>
      </c>
      <c r="AX658" s="98"/>
      <c r="AY658" s="115"/>
      <c r="AZ658" s="115"/>
      <c r="BA658" s="115">
        <f>SUM(BA659:BA681)</f>
        <v>917639.43496955442</v>
      </c>
      <c r="BB658" s="40"/>
    </row>
    <row r="659" spans="1:54" x14ac:dyDescent="0.25">
      <c r="A659" s="40"/>
      <c r="B659" s="2" t="s">
        <v>651</v>
      </c>
      <c r="C659" s="2" t="s">
        <v>34</v>
      </c>
      <c r="D659" s="41" t="s">
        <v>75</v>
      </c>
      <c r="F659" s="104">
        <v>0</v>
      </c>
      <c r="G659" s="109">
        <f t="shared" ref="G659:G682" si="401">F659/$F$11</f>
        <v>0</v>
      </c>
      <c r="H659" s="114">
        <f>'DADOS BASE PROPOSTA'!$I$23*G659</f>
        <v>0</v>
      </c>
      <c r="I659" s="114">
        <f>IF(D659="P",IF(H659&lt;'DADOS BASE PROPOSTA'!$I$32,IF('DADOS BASE PROPOSTA'!$I$32-H659&gt;'DADOS BASE PROPOSTA'!$I$33,'DADOS BASE PROPOSTA'!$I$33,'DADOS BASE PROPOSTA'!$I$32-H659),0),0)</f>
        <v>0</v>
      </c>
      <c r="J659" s="114">
        <f t="shared" ref="J659:J682" si="402">H659+I659</f>
        <v>0</v>
      </c>
      <c r="L659" s="104"/>
      <c r="M659" s="114">
        <f>IF(D659="E",'DADOS BASE PROPOSTA'!$I$42,IF(D659="EA",'DADOS BASE PROPOSTA'!$I$43,IF(D659="EC",'DADOS BASE PROPOSTA'!$I$45,IF(D659="ECA",'DADOS BASE PROPOSTA'!$I$44,0))))</f>
        <v>0</v>
      </c>
      <c r="N659" s="114">
        <f>IF(OR(D659="E",D659="EA",D659="EC",D659="ECA"),L659*'DADOS BASE PROPOSTA'!$I$47,0)</f>
        <v>0</v>
      </c>
      <c r="O659" s="114">
        <f t="shared" ref="O659:O682" si="403">M659+N659</f>
        <v>0</v>
      </c>
      <c r="Q659" s="68">
        <v>22</v>
      </c>
      <c r="R659" s="114">
        <f>IF(D659="R",('DADOS BASE PROPOSTA'!$I$53+('DADOS BASE PROPOSTA'!$I$54*Q659)),0)</f>
        <v>8045792.0378142381</v>
      </c>
      <c r="T659" s="104"/>
      <c r="U659" s="104"/>
      <c r="V659" s="104"/>
      <c r="W659" s="109"/>
      <c r="X659" s="114"/>
      <c r="Y659" s="114">
        <f>'DADOS BASE PROPOSTA'!$I$77/41</f>
        <v>220781.30714634148</v>
      </c>
      <c r="Z659" s="114">
        <f t="shared" ref="Z659:Z682" si="404">X659+Y659</f>
        <v>220781.30714634148</v>
      </c>
      <c r="AB659" s="119"/>
      <c r="AF659" s="123"/>
      <c r="AI659" s="114"/>
      <c r="AK659" s="119"/>
      <c r="AL659" s="114"/>
      <c r="AN659" s="114"/>
      <c r="AO659" s="114"/>
      <c r="AQ659" s="114">
        <f>'DADOS BASE PROPOSTA'!$I$85/41</f>
        <v>368759.61378749995</v>
      </c>
      <c r="AR659" s="114">
        <f>'DADOS BASE PROPOSTA'!$I$86*(Q659/$Q$11)</f>
        <v>548879.82118205447</v>
      </c>
      <c r="AS659" s="114">
        <f>AQ659+AR659</f>
        <v>917639.43496955442</v>
      </c>
      <c r="AU659" s="114">
        <f>'DADOS BASE PROPOSTA'!$I$89/41</f>
        <v>368759.61378749995</v>
      </c>
      <c r="AV659" s="114">
        <f>'DADOS BASE PROPOSTA'!$I$90*(Q659/$Q$11)</f>
        <v>548879.82118205447</v>
      </c>
      <c r="AW659" s="114">
        <f>AU659+AV659</f>
        <v>917639.43496955442</v>
      </c>
      <c r="AY659" s="114">
        <f>'DADOS BASE PROPOSTA'!$I$93/41</f>
        <v>368759.61378749995</v>
      </c>
      <c r="AZ659" s="114">
        <f>'DADOS BASE PROPOSTA'!$I$94*(Q659/$Q$11)</f>
        <v>548879.82118205447</v>
      </c>
      <c r="BA659" s="114">
        <f>AY659+AZ659</f>
        <v>917639.43496955442</v>
      </c>
      <c r="BB659" s="40"/>
    </row>
    <row r="660" spans="1:54" x14ac:dyDescent="0.25">
      <c r="A660" s="40"/>
      <c r="B660" s="2" t="s">
        <v>651</v>
      </c>
      <c r="C660" s="2" t="s">
        <v>669</v>
      </c>
      <c r="D660" s="41" t="s">
        <v>79</v>
      </c>
      <c r="F660" s="104">
        <v>1870.72963060187</v>
      </c>
      <c r="G660" s="109">
        <f t="shared" si="401"/>
        <v>1.5139324785974524E-3</v>
      </c>
      <c r="H660" s="114">
        <f>'DADOS BASE PROPOSTA'!$I$23*G660</f>
        <v>3682825.4800421488</v>
      </c>
      <c r="I660" s="114">
        <f>IF(D660="P",IF(H660&lt;'DADOS BASE PROPOSTA'!$I$32,IF('DADOS BASE PROPOSTA'!$I$32-H660&gt;'DADOS BASE PROPOSTA'!$I$33,'DADOS BASE PROPOSTA'!$I$33,'DADOS BASE PROPOSTA'!$I$32-H660),0),0)</f>
        <v>0</v>
      </c>
      <c r="J660" s="114">
        <f t="shared" si="402"/>
        <v>3682825.4800421488</v>
      </c>
      <c r="L660" s="104">
        <v>0</v>
      </c>
      <c r="M660" s="114">
        <f>IF(D660="E",'DADOS BASE PROPOSTA'!$I$42,IF(D660="EA",'DADOS BASE PROPOSTA'!$I$43,IF(D660="EC",'DADOS BASE PROPOSTA'!$I$45,IF(D660="ECA",'DADOS BASE PROPOSTA'!$I$44,0))))</f>
        <v>0</v>
      </c>
      <c r="N660" s="114">
        <f>IF(OR(D660="E",D660="EA",D660="EC",D660="ECA",D660="ECR"),L660*'DADOS BASE PROPOSTA'!$I$47,0)</f>
        <v>0</v>
      </c>
      <c r="O660" s="114">
        <f t="shared" si="403"/>
        <v>0</v>
      </c>
      <c r="R660" s="114"/>
      <c r="T660" s="104">
        <v>8.0962551387461463</v>
      </c>
      <c r="U660" s="104"/>
      <c r="V660" s="104">
        <f t="shared" ref="V660:V682" si="405">T660+U660*3.2</f>
        <v>8.0962551387461463</v>
      </c>
      <c r="W660" s="109">
        <f t="shared" ref="W660:W682" si="406">V660/$V$11</f>
        <v>4.7417713369693453E-5</v>
      </c>
      <c r="X660" s="114">
        <f>'DADOS BASE PROPOSTA'!$I$78*W660</f>
        <v>3863.0406089313938</v>
      </c>
      <c r="Y660" s="114"/>
      <c r="Z660" s="114">
        <f t="shared" si="404"/>
        <v>3863.0406089313938</v>
      </c>
      <c r="AB660" s="119">
        <v>1060</v>
      </c>
      <c r="AD660" s="42">
        <v>0.76</v>
      </c>
      <c r="AE660" s="42">
        <f t="shared" ref="AE660:AE682" si="407">AB660*AD660</f>
        <v>805.6</v>
      </c>
      <c r="AF660" s="123">
        <f t="shared" ref="AF660:AF682" si="408">(AD660-$AE$12)*$AF$12</f>
        <v>5.7447813488369942E-2</v>
      </c>
      <c r="AH660" s="42">
        <f t="shared" ref="AH660:AH682" si="409">$AH$11-(AF660*$AH$11)</f>
        <v>599.79255948511786</v>
      </c>
      <c r="AI660" s="114">
        <f t="shared" ref="AI660:AI682" si="410">AB660*AH660</f>
        <v>635780.11305422499</v>
      </c>
      <c r="AK660" s="119">
        <v>0</v>
      </c>
      <c r="AL660" s="114">
        <f>IF($AK$11&gt;0,(AK660/$AK$11)*'DADOS BASE PROPOSTA'!$I$67,0)</f>
        <v>0</v>
      </c>
      <c r="AN660" s="114">
        <v>9.625</v>
      </c>
      <c r="AO660" s="114">
        <f>(AN660/$AN$11)*'DADOS BASE PROPOSTA'!$I$69</f>
        <v>5725.5506936236197</v>
      </c>
      <c r="AQ660" s="114"/>
      <c r="AR660" s="114"/>
      <c r="AS660" s="114"/>
      <c r="AU660" s="114"/>
      <c r="AV660" s="114"/>
      <c r="AW660" s="114"/>
      <c r="AY660" s="114"/>
      <c r="AZ660" s="114"/>
      <c r="BA660" s="114"/>
      <c r="BB660" s="40"/>
    </row>
    <row r="661" spans="1:54" x14ac:dyDescent="0.25">
      <c r="A661" s="40"/>
      <c r="B661" s="2" t="s">
        <v>651</v>
      </c>
      <c r="C661" s="2" t="s">
        <v>670</v>
      </c>
      <c r="D661" s="41" t="s">
        <v>77</v>
      </c>
      <c r="F661" s="104">
        <v>0</v>
      </c>
      <c r="G661" s="109">
        <f t="shared" si="401"/>
        <v>0</v>
      </c>
      <c r="H661" s="114">
        <f>'DADOS BASE PROPOSTA'!$I$23*G661</f>
        <v>0</v>
      </c>
      <c r="I661" s="114">
        <f>IF(D661="P",IF(H661&lt;'DADOS BASE PROPOSTA'!$I$32,IF('DADOS BASE PROPOSTA'!$I$32-H661&gt;'DADOS BASE PROPOSTA'!$I$33,'DADOS BASE PROPOSTA'!$I$33,'DADOS BASE PROPOSTA'!$I$32-H661),0),0)</f>
        <v>0</v>
      </c>
      <c r="J661" s="114">
        <f t="shared" si="402"/>
        <v>0</v>
      </c>
      <c r="L661" s="104">
        <v>30.393759567437751</v>
      </c>
      <c r="M661" s="114">
        <f>IF(D661="E",'DADOS BASE PROPOSTA'!$I$42,IF(D661="EA",'DADOS BASE PROPOSTA'!$I$43,IF(D661="EC",'DADOS BASE PROPOSTA'!$I$45,IF(D661="ECA",'DADOS BASE PROPOSTA'!$I$44,0))))</f>
        <v>1034548.8434370452</v>
      </c>
      <c r="N661" s="114">
        <f>IF(OR(D661="E",D661="EA",D661="EC",D661="ECA",D661="ECR"),L661*'DADOS BASE PROPOSTA'!$I$47,0)</f>
        <v>21100.135314392988</v>
      </c>
      <c r="O661" s="114">
        <f t="shared" si="403"/>
        <v>1055648.9787514382</v>
      </c>
      <c r="R661" s="114"/>
      <c r="T661" s="104">
        <v>0</v>
      </c>
      <c r="U661" s="104"/>
      <c r="V661" s="104">
        <f t="shared" si="405"/>
        <v>0</v>
      </c>
      <c r="W661" s="109">
        <f t="shared" si="406"/>
        <v>0</v>
      </c>
      <c r="X661" s="114">
        <f>'DADOS BASE PROPOSTA'!$I$78*W661</f>
        <v>0</v>
      </c>
      <c r="Y661" s="114"/>
      <c r="Z661" s="114">
        <f t="shared" si="404"/>
        <v>0</v>
      </c>
      <c r="AB661" s="119">
        <v>210.5</v>
      </c>
      <c r="AD661" s="42">
        <v>0.749</v>
      </c>
      <c r="AE661" s="42">
        <f t="shared" si="407"/>
        <v>157.6645</v>
      </c>
      <c r="AF661" s="123">
        <f t="shared" si="408"/>
        <v>3.8197813488369925E-2</v>
      </c>
      <c r="AH661" s="42">
        <f t="shared" si="409"/>
        <v>612.04228627512202</v>
      </c>
      <c r="AI661" s="114">
        <f t="shared" si="410"/>
        <v>128834.90126091319</v>
      </c>
      <c r="AK661" s="119">
        <v>0</v>
      </c>
      <c r="AL661" s="114">
        <f>IF($AK$11&gt;0,(AK661/$AK$11)*'DADOS BASE PROPOSTA'!$I$67,0)</f>
        <v>0</v>
      </c>
      <c r="AN661" s="114">
        <v>0</v>
      </c>
      <c r="AO661" s="114">
        <f>(AN661/$AN$11)*'DADOS BASE PROPOSTA'!$I$69</f>
        <v>0</v>
      </c>
      <c r="AQ661" s="114"/>
      <c r="AR661" s="114"/>
      <c r="AS661" s="114"/>
      <c r="AU661" s="114"/>
      <c r="AV661" s="114"/>
      <c r="AW661" s="114"/>
      <c r="AY661" s="114"/>
      <c r="AZ661" s="114"/>
      <c r="BA661" s="114"/>
      <c r="BB661" s="40"/>
    </row>
    <row r="662" spans="1:54" x14ac:dyDescent="0.25">
      <c r="A662" s="40"/>
      <c r="B662" s="2" t="s">
        <v>651</v>
      </c>
      <c r="C662" s="2" t="s">
        <v>671</v>
      </c>
      <c r="D662" s="41" t="s">
        <v>79</v>
      </c>
      <c r="F662" s="104">
        <v>815.14301749989374</v>
      </c>
      <c r="G662" s="109">
        <f t="shared" si="401"/>
        <v>6.5967388804227302E-4</v>
      </c>
      <c r="H662" s="114">
        <f>'DADOS BASE PROPOSTA'!$I$23*G662</f>
        <v>1604737.2242461403</v>
      </c>
      <c r="I662" s="114">
        <f>IF(D662="P",IF(H662&lt;'DADOS BASE PROPOSTA'!$I$32,IF('DADOS BASE PROPOSTA'!$I$32-H662&gt;'DADOS BASE PROPOSTA'!$I$33,'DADOS BASE PROPOSTA'!$I$33,'DADOS BASE PROPOSTA'!$I$32-H662),0),0)</f>
        <v>1641267.2654017243</v>
      </c>
      <c r="J662" s="114">
        <f t="shared" si="402"/>
        <v>3246004.4896478644</v>
      </c>
      <c r="L662" s="104">
        <v>0</v>
      </c>
      <c r="M662" s="114">
        <f>IF(D662="E",'DADOS BASE PROPOSTA'!$I$42,IF(D662="EA",'DADOS BASE PROPOSTA'!$I$43,IF(D662="EC",'DADOS BASE PROPOSTA'!$I$45,IF(D662="ECA",'DADOS BASE PROPOSTA'!$I$44,0))))</f>
        <v>0</v>
      </c>
      <c r="N662" s="114">
        <f>IF(OR(D662="E",D662="EA",D662="EC",D662="ECA",D662="ECR"),L662*'DADOS BASE PROPOSTA'!$I$47,0)</f>
        <v>0</v>
      </c>
      <c r="O662" s="114">
        <f t="shared" si="403"/>
        <v>0</v>
      </c>
      <c r="R662" s="114"/>
      <c r="T662" s="104">
        <v>1.099462527023781</v>
      </c>
      <c r="U662" s="104"/>
      <c r="V662" s="104">
        <f t="shared" si="405"/>
        <v>1.099462527023781</v>
      </c>
      <c r="W662" s="109">
        <f t="shared" si="406"/>
        <v>6.4392732286357264E-6</v>
      </c>
      <c r="X662" s="114">
        <f>'DADOS BASE PROPOSTA'!$I$78*W662</f>
        <v>524.59665822104557</v>
      </c>
      <c r="Y662" s="114"/>
      <c r="Z662" s="114">
        <f t="shared" si="404"/>
        <v>524.59665822104557</v>
      </c>
      <c r="AB662" s="119">
        <v>1254.5</v>
      </c>
      <c r="AD662" s="42">
        <v>0.73499999999999999</v>
      </c>
      <c r="AE662" s="42">
        <f t="shared" si="407"/>
        <v>922.0575</v>
      </c>
      <c r="AF662" s="123">
        <f t="shared" si="408"/>
        <v>1.3697813488369903E-2</v>
      </c>
      <c r="AH662" s="42">
        <f t="shared" si="409"/>
        <v>627.63284764421826</v>
      </c>
      <c r="AI662" s="114">
        <f t="shared" si="410"/>
        <v>787365.40736967186</v>
      </c>
      <c r="AK662" s="119">
        <v>0</v>
      </c>
      <c r="AL662" s="114">
        <f>IF($AK$11&gt;0,(AK662/$AK$11)*'DADOS BASE PROPOSTA'!$I$67,0)</f>
        <v>0</v>
      </c>
      <c r="AN662" s="114">
        <v>8.5</v>
      </c>
      <c r="AO662" s="114">
        <f>(AN662/$AN$11)*'DADOS BASE PROPOSTA'!$I$69</f>
        <v>5056.3304826805997</v>
      </c>
      <c r="AQ662" s="114"/>
      <c r="AR662" s="114"/>
      <c r="AS662" s="114"/>
      <c r="AU662" s="114"/>
      <c r="AV662" s="114"/>
      <c r="AW662" s="114"/>
      <c r="AY662" s="114"/>
      <c r="AZ662" s="114"/>
      <c r="BA662" s="114"/>
      <c r="BB662" s="40"/>
    </row>
    <row r="663" spans="1:54" x14ac:dyDescent="0.25">
      <c r="A663" s="40"/>
      <c r="B663" s="2" t="s">
        <v>651</v>
      </c>
      <c r="C663" s="2" t="s">
        <v>672</v>
      </c>
      <c r="D663" s="41" t="s">
        <v>79</v>
      </c>
      <c r="F663" s="104">
        <v>1674.686660787859</v>
      </c>
      <c r="G663" s="109">
        <f t="shared" si="401"/>
        <v>1.3552800392780181E-3</v>
      </c>
      <c r="H663" s="114">
        <f>'DADOS BASE PROPOSTA'!$I$23*G663</f>
        <v>3296884.0630657757</v>
      </c>
      <c r="I663" s="114">
        <f>IF(D663="P",IF(H663&lt;'DADOS BASE PROPOSTA'!$I$32,IF('DADOS BASE PROPOSTA'!$I$32-H663&gt;'DADOS BASE PROPOSTA'!$I$33,'DADOS BASE PROPOSTA'!$I$33,'DADOS BASE PROPOSTA'!$I$32-H663),0),0)</f>
        <v>0</v>
      </c>
      <c r="J663" s="114">
        <f t="shared" si="402"/>
        <v>3296884.0630657757</v>
      </c>
      <c r="L663" s="104">
        <v>0</v>
      </c>
      <c r="M663" s="114">
        <f>IF(D663="E",'DADOS BASE PROPOSTA'!$I$42,IF(D663="EA",'DADOS BASE PROPOSTA'!$I$43,IF(D663="EC",'DADOS BASE PROPOSTA'!$I$45,IF(D663="ECA",'DADOS BASE PROPOSTA'!$I$44,0))))</f>
        <v>0</v>
      </c>
      <c r="N663" s="114">
        <f>IF(OR(D663="E",D663="EA",D663="EC",D663="ECA",D663="ECR"),L663*'DADOS BASE PROPOSTA'!$I$47,0)</f>
        <v>0</v>
      </c>
      <c r="O663" s="114">
        <f t="shared" si="403"/>
        <v>0</v>
      </c>
      <c r="R663" s="114"/>
      <c r="T663" s="104">
        <v>4.7496734626471291</v>
      </c>
      <c r="U663" s="104"/>
      <c r="V663" s="104">
        <f t="shared" si="405"/>
        <v>4.7496734626471291</v>
      </c>
      <c r="W663" s="109">
        <f t="shared" si="406"/>
        <v>2.7817633089848528E-5</v>
      </c>
      <c r="X663" s="114">
        <f>'DADOS BASE PROPOSTA'!$I$78*W663</f>
        <v>2266.2553428635156</v>
      </c>
      <c r="Y663" s="114"/>
      <c r="Z663" s="114">
        <f t="shared" si="404"/>
        <v>2266.2553428635156</v>
      </c>
      <c r="AB663" s="119">
        <v>1270.5</v>
      </c>
      <c r="AD663" s="42">
        <v>0.75700000000000001</v>
      </c>
      <c r="AE663" s="42">
        <f t="shared" si="407"/>
        <v>961.76850000000002</v>
      </c>
      <c r="AF663" s="123">
        <f t="shared" si="408"/>
        <v>5.2197813488369937E-2</v>
      </c>
      <c r="AH663" s="42">
        <f t="shared" si="409"/>
        <v>603.13339406420994</v>
      </c>
      <c r="AI663" s="114">
        <f t="shared" si="410"/>
        <v>766280.97715857869</v>
      </c>
      <c r="AK663" s="119">
        <v>0</v>
      </c>
      <c r="AL663" s="114">
        <f>IF($AK$11&gt;0,(AK663/$AK$11)*'DADOS BASE PROPOSTA'!$I$67,0)</f>
        <v>0</v>
      </c>
      <c r="AN663" s="114">
        <v>29</v>
      </c>
      <c r="AO663" s="114">
        <f>(AN663/$AN$11)*'DADOS BASE PROPOSTA'!$I$69</f>
        <v>17251.00988208675</v>
      </c>
      <c r="AQ663" s="114"/>
      <c r="AR663" s="114"/>
      <c r="AS663" s="114"/>
      <c r="AU663" s="114"/>
      <c r="AV663" s="114"/>
      <c r="AW663" s="114"/>
      <c r="AY663" s="114"/>
      <c r="AZ663" s="114"/>
      <c r="BA663" s="114"/>
      <c r="BB663" s="40"/>
    </row>
    <row r="664" spans="1:54" x14ac:dyDescent="0.25">
      <c r="A664" s="40"/>
      <c r="B664" s="2" t="s">
        <v>651</v>
      </c>
      <c r="C664" s="2" t="s">
        <v>673</v>
      </c>
      <c r="D664" s="41" t="s">
        <v>79</v>
      </c>
      <c r="F664" s="104">
        <v>2269.4789739261641</v>
      </c>
      <c r="G664" s="109">
        <f t="shared" si="401"/>
        <v>1.8366298752724778E-3</v>
      </c>
      <c r="H664" s="114">
        <f>'DADOS BASE PROPOSTA'!$I$23*G664</f>
        <v>4467826.2720979825</v>
      </c>
      <c r="I664" s="114">
        <f>IF(D664="P",IF(H664&lt;'DADOS BASE PROPOSTA'!$I$32,IF('DADOS BASE PROPOSTA'!$I$32-H664&gt;'DADOS BASE PROPOSTA'!$I$33,'DADOS BASE PROPOSTA'!$I$33,'DADOS BASE PROPOSTA'!$I$32-H664),0),0)</f>
        <v>0</v>
      </c>
      <c r="J664" s="114">
        <f t="shared" si="402"/>
        <v>4467826.2720979825</v>
      </c>
      <c r="L664" s="104">
        <v>0</v>
      </c>
      <c r="M664" s="114">
        <f>IF(D664="E",'DADOS BASE PROPOSTA'!$I$42,IF(D664="EA",'DADOS BASE PROPOSTA'!$I$43,IF(D664="EC",'DADOS BASE PROPOSTA'!$I$45,IF(D664="ECA",'DADOS BASE PROPOSTA'!$I$44,0))))</f>
        <v>0</v>
      </c>
      <c r="N664" s="114">
        <f>IF(OR(D664="E",D664="EA",D664="EC",D664="ECA",D664="ECR"),L664*'DADOS BASE PROPOSTA'!$I$47,0)</f>
        <v>0</v>
      </c>
      <c r="O664" s="114">
        <f t="shared" si="403"/>
        <v>0</v>
      </c>
      <c r="R664" s="114"/>
      <c r="T664" s="104">
        <v>4.8380187064616864</v>
      </c>
      <c r="U664" s="104"/>
      <c r="V664" s="104">
        <f t="shared" si="405"/>
        <v>4.8380187064616864</v>
      </c>
      <c r="W664" s="109">
        <f t="shared" si="406"/>
        <v>2.8335048781052042E-5</v>
      </c>
      <c r="X664" s="114">
        <f>'DADOS BASE PROPOSTA'!$I$78*W664</f>
        <v>2308.4083208283914</v>
      </c>
      <c r="Y664" s="114"/>
      <c r="Z664" s="114">
        <f t="shared" si="404"/>
        <v>2308.4083208283914</v>
      </c>
      <c r="AB664" s="119">
        <v>1245</v>
      </c>
      <c r="AD664" s="42">
        <v>0.79</v>
      </c>
      <c r="AE664" s="42">
        <f t="shared" si="407"/>
        <v>983.55000000000007</v>
      </c>
      <c r="AF664" s="123">
        <f t="shared" si="408"/>
        <v>0.10994781348836999</v>
      </c>
      <c r="AH664" s="42">
        <f t="shared" si="409"/>
        <v>566.38421369419734</v>
      </c>
      <c r="AI664" s="114">
        <f t="shared" si="410"/>
        <v>705148.34604927571</v>
      </c>
      <c r="AK664" s="119">
        <v>0</v>
      </c>
      <c r="AL664" s="114">
        <f>IF($AK$11&gt;0,(AK664/$AK$11)*'DADOS BASE PROPOSTA'!$I$67,0)</f>
        <v>0</v>
      </c>
      <c r="AN664" s="114">
        <v>22.5</v>
      </c>
      <c r="AO664" s="114">
        <f>(AN664/$AN$11)*'DADOS BASE PROPOSTA'!$I$69</f>
        <v>13384.404218860411</v>
      </c>
      <c r="AQ664" s="114"/>
      <c r="AR664" s="114"/>
      <c r="AS664" s="114"/>
      <c r="AU664" s="114"/>
      <c r="AV664" s="114"/>
      <c r="AW664" s="114"/>
      <c r="AY664" s="114"/>
      <c r="AZ664" s="114"/>
      <c r="BA664" s="114"/>
      <c r="BB664" s="40"/>
    </row>
    <row r="665" spans="1:54" x14ac:dyDescent="0.25">
      <c r="A665" s="40"/>
      <c r="B665" s="2" t="s">
        <v>651</v>
      </c>
      <c r="C665" s="2" t="s">
        <v>674</v>
      </c>
      <c r="D665" s="41" t="s">
        <v>79</v>
      </c>
      <c r="F665" s="104">
        <v>2356.6017949244829</v>
      </c>
      <c r="G665" s="109">
        <f t="shared" si="401"/>
        <v>1.9071360917661735E-3</v>
      </c>
      <c r="H665" s="114">
        <f>'DADOS BASE PROPOSTA'!$I$23*G665</f>
        <v>4639341.2466924302</v>
      </c>
      <c r="I665" s="114">
        <f>IF(D665="P",IF(H665&lt;'DADOS BASE PROPOSTA'!$I$32,IF('DADOS BASE PROPOSTA'!$I$32-H665&gt;'DADOS BASE PROPOSTA'!$I$33,'DADOS BASE PROPOSTA'!$I$33,'DADOS BASE PROPOSTA'!$I$32-H665),0),0)</f>
        <v>0</v>
      </c>
      <c r="J665" s="114">
        <f t="shared" si="402"/>
        <v>4639341.2466924302</v>
      </c>
      <c r="L665" s="104">
        <v>0</v>
      </c>
      <c r="M665" s="114">
        <f>IF(D665="E",'DADOS BASE PROPOSTA'!$I$42,IF(D665="EA",'DADOS BASE PROPOSTA'!$I$43,IF(D665="EC",'DADOS BASE PROPOSTA'!$I$45,IF(D665="ECA",'DADOS BASE PROPOSTA'!$I$44,0))))</f>
        <v>0</v>
      </c>
      <c r="N665" s="114">
        <f>IF(OR(D665="E",D665="EA",D665="EC",D665="ECA",D665="ECR"),L665*'DADOS BASE PROPOSTA'!$I$47,0)</f>
        <v>0</v>
      </c>
      <c r="O665" s="114">
        <f t="shared" si="403"/>
        <v>0</v>
      </c>
      <c r="R665" s="114"/>
      <c r="T665" s="104">
        <v>3.3339313595964448</v>
      </c>
      <c r="U665" s="104"/>
      <c r="V665" s="104">
        <f t="shared" si="405"/>
        <v>3.3339313595964448</v>
      </c>
      <c r="W665" s="109">
        <f t="shared" si="406"/>
        <v>1.9525990583846565E-5</v>
      </c>
      <c r="X665" s="114">
        <f>'DADOS BASE PROPOSTA'!$I$78*W665</f>
        <v>1590.7493043142274</v>
      </c>
      <c r="Y665" s="114"/>
      <c r="Z665" s="114">
        <f t="shared" si="404"/>
        <v>1590.7493043142274</v>
      </c>
      <c r="AB665" s="119">
        <v>1197.5</v>
      </c>
      <c r="AD665" s="42">
        <v>0.78800000000000003</v>
      </c>
      <c r="AE665" s="42">
        <f t="shared" si="407"/>
        <v>943.63</v>
      </c>
      <c r="AF665" s="123">
        <f t="shared" si="408"/>
        <v>0.10644781348836999</v>
      </c>
      <c r="AH665" s="42">
        <f t="shared" si="409"/>
        <v>568.61143674692539</v>
      </c>
      <c r="AI665" s="114">
        <f t="shared" si="410"/>
        <v>680912.19550444314</v>
      </c>
      <c r="AK665" s="119">
        <v>0</v>
      </c>
      <c r="AL665" s="114">
        <f>IF($AK$11&gt;0,(AK665/$AK$11)*'DADOS BASE PROPOSTA'!$I$67,0)</f>
        <v>0</v>
      </c>
      <c r="AN665" s="114">
        <v>16.875</v>
      </c>
      <c r="AO665" s="114">
        <f>(AN665/$AN$11)*'DADOS BASE PROPOSTA'!$I$69</f>
        <v>10038.303164145307</v>
      </c>
      <c r="AQ665" s="114"/>
      <c r="AR665" s="114"/>
      <c r="AS665" s="114"/>
      <c r="AU665" s="114"/>
      <c r="AV665" s="114"/>
      <c r="AW665" s="114"/>
      <c r="AY665" s="114"/>
      <c r="AZ665" s="114"/>
      <c r="BA665" s="114"/>
      <c r="BB665" s="40"/>
    </row>
    <row r="666" spans="1:54" x14ac:dyDescent="0.25">
      <c r="A666" s="40"/>
      <c r="B666" s="2" t="s">
        <v>651</v>
      </c>
      <c r="C666" s="2" t="s">
        <v>675</v>
      </c>
      <c r="D666" s="41" t="s">
        <v>79</v>
      </c>
      <c r="F666" s="104">
        <v>11755.846991850691</v>
      </c>
      <c r="G666" s="109">
        <f t="shared" si="401"/>
        <v>9.5136989777934462E-3</v>
      </c>
      <c r="H666" s="114">
        <f>'DADOS BASE PROPOSTA'!$I$23*G666</f>
        <v>23143233.598719101</v>
      </c>
      <c r="I666" s="114">
        <f>IF(D666="P",IF(H666&lt;'DADOS BASE PROPOSTA'!$I$32,IF('DADOS BASE PROPOSTA'!$I$32-H666&gt;'DADOS BASE PROPOSTA'!$I$33,'DADOS BASE PROPOSTA'!$I$33,'DADOS BASE PROPOSTA'!$I$32-H666),0),0)</f>
        <v>0</v>
      </c>
      <c r="J666" s="114">
        <f t="shared" si="402"/>
        <v>23143233.598719101</v>
      </c>
      <c r="L666" s="104">
        <v>0</v>
      </c>
      <c r="M666" s="114">
        <f>IF(D666="E",'DADOS BASE PROPOSTA'!$I$42,IF(D666="EA",'DADOS BASE PROPOSTA'!$I$43,IF(D666="EC",'DADOS BASE PROPOSTA'!$I$45,IF(D666="ECA",'DADOS BASE PROPOSTA'!$I$44,0))))</f>
        <v>0</v>
      </c>
      <c r="N666" s="114">
        <f>IF(OR(D666="E",D666="EA",D666="EC",D666="ECA",D666="ECR"),L666*'DADOS BASE PROPOSTA'!$I$47,0)</f>
        <v>0</v>
      </c>
      <c r="O666" s="114">
        <f t="shared" si="403"/>
        <v>0</v>
      </c>
      <c r="R666" s="114"/>
      <c r="T666" s="104">
        <v>948.01338579401886</v>
      </c>
      <c r="U666" s="104"/>
      <c r="V666" s="104">
        <f t="shared" si="405"/>
        <v>948.01338579401886</v>
      </c>
      <c r="W666" s="109">
        <f t="shared" si="406"/>
        <v>5.5522740116086735E-3</v>
      </c>
      <c r="X666" s="114">
        <f>'DADOS BASE PROPOSTA'!$I$78*W666</f>
        <v>452334.33783560334</v>
      </c>
      <c r="Y666" s="114"/>
      <c r="Z666" s="114">
        <f t="shared" si="404"/>
        <v>452334.33783560334</v>
      </c>
      <c r="AB666" s="119">
        <v>6242</v>
      </c>
      <c r="AD666" s="42">
        <v>0.84699999999999998</v>
      </c>
      <c r="AE666" s="42">
        <f t="shared" si="407"/>
        <v>5286.9740000000002</v>
      </c>
      <c r="AF666" s="123">
        <f t="shared" si="408"/>
        <v>0.20969781348836988</v>
      </c>
      <c r="AH666" s="42">
        <f t="shared" si="409"/>
        <v>502.9083566914486</v>
      </c>
      <c r="AI666" s="114">
        <f t="shared" si="410"/>
        <v>3139153.962468022</v>
      </c>
      <c r="AK666" s="119">
        <v>0</v>
      </c>
      <c r="AL666" s="114">
        <f>IF($AK$11&gt;0,(AK666/$AK$11)*'DADOS BASE PROPOSTA'!$I$67,0)</f>
        <v>0</v>
      </c>
      <c r="AN666" s="114">
        <v>265.125</v>
      </c>
      <c r="AO666" s="114">
        <f>(AN666/$AN$11)*'DADOS BASE PROPOSTA'!$I$69</f>
        <v>157712.89637890516</v>
      </c>
      <c r="AQ666" s="114"/>
      <c r="AR666" s="114"/>
      <c r="AS666" s="114"/>
      <c r="AU666" s="114"/>
      <c r="AV666" s="114"/>
      <c r="AW666" s="114"/>
      <c r="AY666" s="114"/>
      <c r="AZ666" s="114"/>
      <c r="BA666" s="114"/>
      <c r="BB666" s="40"/>
    </row>
    <row r="667" spans="1:54" x14ac:dyDescent="0.25">
      <c r="A667" s="40"/>
      <c r="B667" s="2" t="s">
        <v>651</v>
      </c>
      <c r="C667" s="2" t="s">
        <v>676</v>
      </c>
      <c r="D667" s="41" t="s">
        <v>79</v>
      </c>
      <c r="F667" s="104">
        <v>1533.30417934096</v>
      </c>
      <c r="G667" s="109">
        <f t="shared" si="401"/>
        <v>1.2408629011380198E-3</v>
      </c>
      <c r="H667" s="114">
        <f>'DADOS BASE PROPOSTA'!$I$23*G667</f>
        <v>3018550.4136774857</v>
      </c>
      <c r="I667" s="114">
        <f>IF(D667="P",IF(H667&lt;'DADOS BASE PROPOSTA'!$I$32,IF('DADOS BASE PROPOSTA'!$I$32-H667&gt;'DADOS BASE PROPOSTA'!$I$33,'DADOS BASE PROPOSTA'!$I$33,'DADOS BASE PROPOSTA'!$I$32-H667),0),0)</f>
        <v>263984.11712596286</v>
      </c>
      <c r="J667" s="114">
        <f t="shared" si="402"/>
        <v>3282534.5308034485</v>
      </c>
      <c r="L667" s="104">
        <v>0</v>
      </c>
      <c r="M667" s="114">
        <f>IF(D667="E",'DADOS BASE PROPOSTA'!$I$42,IF(D667="EA",'DADOS BASE PROPOSTA'!$I$43,IF(D667="EC",'DADOS BASE PROPOSTA'!$I$45,IF(D667="ECA",'DADOS BASE PROPOSTA'!$I$44,0))))</f>
        <v>0</v>
      </c>
      <c r="N667" s="114">
        <f>IF(OR(D667="E",D667="EA",D667="EC",D667="ECA",D667="ECR"),L667*'DADOS BASE PROPOSTA'!$I$47,0)</f>
        <v>0</v>
      </c>
      <c r="O667" s="114">
        <f t="shared" si="403"/>
        <v>0</v>
      </c>
      <c r="R667" s="114"/>
      <c r="T667" s="104">
        <v>10.46088231745432</v>
      </c>
      <c r="U667" s="104"/>
      <c r="V667" s="104">
        <f t="shared" si="405"/>
        <v>10.46088231745432</v>
      </c>
      <c r="W667" s="109">
        <f t="shared" si="406"/>
        <v>6.1266735153798913E-5</v>
      </c>
      <c r="X667" s="114">
        <f>'DADOS BASE PROPOSTA'!$I$78*W667</f>
        <v>4991.2969027105964</v>
      </c>
      <c r="Y667" s="114"/>
      <c r="Z667" s="114">
        <f t="shared" si="404"/>
        <v>4991.2969027105964</v>
      </c>
      <c r="AB667" s="119">
        <v>1700.5</v>
      </c>
      <c r="AD667" s="42">
        <v>0.84699999999999998</v>
      </c>
      <c r="AE667" s="42">
        <f t="shared" si="407"/>
        <v>1440.3235</v>
      </c>
      <c r="AF667" s="123">
        <f t="shared" si="408"/>
        <v>0.20969781348836988</v>
      </c>
      <c r="AH667" s="42">
        <f t="shared" si="409"/>
        <v>502.9083566914486</v>
      </c>
      <c r="AI667" s="114">
        <f t="shared" si="410"/>
        <v>855195.66055380832</v>
      </c>
      <c r="AK667" s="119">
        <v>0</v>
      </c>
      <c r="AL667" s="114">
        <f>IF($AK$11&gt;0,(AK667/$AK$11)*'DADOS BASE PROPOSTA'!$I$67,0)</f>
        <v>0</v>
      </c>
      <c r="AN667" s="114">
        <v>11.75</v>
      </c>
      <c r="AO667" s="114">
        <f>(AN667/$AN$11)*'DADOS BASE PROPOSTA'!$I$69</f>
        <v>6989.6333142937701</v>
      </c>
      <c r="AQ667" s="114"/>
      <c r="AR667" s="114"/>
      <c r="AS667" s="114"/>
      <c r="AU667" s="114"/>
      <c r="AV667" s="114"/>
      <c r="AW667" s="114"/>
      <c r="AY667" s="114"/>
      <c r="AZ667" s="114"/>
      <c r="BA667" s="114"/>
      <c r="BB667" s="40"/>
    </row>
    <row r="668" spans="1:54" x14ac:dyDescent="0.25">
      <c r="A668" s="40"/>
      <c r="B668" s="2" t="s">
        <v>651</v>
      </c>
      <c r="C668" s="2" t="s">
        <v>677</v>
      </c>
      <c r="D668" s="41" t="s">
        <v>79</v>
      </c>
      <c r="F668" s="104">
        <v>219.94859888685519</v>
      </c>
      <c r="G668" s="109">
        <f t="shared" si="401"/>
        <v>1.7799863862191648E-4</v>
      </c>
      <c r="H668" s="114">
        <f>'DADOS BASE PROPOSTA'!$I$23*G668</f>
        <v>433003.40734939277</v>
      </c>
      <c r="I668" s="114">
        <f>IF(D668="P",IF(H668&lt;'DADOS BASE PROPOSTA'!$I$32,IF('DADOS BASE PROPOSTA'!$I$32-H668&gt;'DADOS BASE PROPOSTA'!$I$33,'DADOS BASE PROPOSTA'!$I$33,'DADOS BASE PROPOSTA'!$I$32-H668),0),0)</f>
        <v>1641267.2654017243</v>
      </c>
      <c r="J668" s="114">
        <f t="shared" si="402"/>
        <v>2074270.672751117</v>
      </c>
      <c r="L668" s="104">
        <v>0</v>
      </c>
      <c r="M668" s="114">
        <f>IF(D668="E",'DADOS BASE PROPOSTA'!$I$42,IF(D668="EA",'DADOS BASE PROPOSTA'!$I$43,IF(D668="EC",'DADOS BASE PROPOSTA'!$I$45,IF(D668="ECA",'DADOS BASE PROPOSTA'!$I$44,0))))</f>
        <v>0</v>
      </c>
      <c r="N668" s="114">
        <f>IF(OR(D668="E",D668="EA",D668="EC",D668="ECA",D668="ECR"),L668*'DADOS BASE PROPOSTA'!$I$47,0)</f>
        <v>0</v>
      </c>
      <c r="O668" s="114">
        <f t="shared" si="403"/>
        <v>0</v>
      </c>
      <c r="R668" s="114"/>
      <c r="T668" s="104">
        <v>0.69361413043478259</v>
      </c>
      <c r="U668" s="104"/>
      <c r="V668" s="104">
        <f t="shared" si="405"/>
        <v>0.69361413043478259</v>
      </c>
      <c r="W668" s="109">
        <f t="shared" si="406"/>
        <v>4.0623220813195923E-6</v>
      </c>
      <c r="X668" s="114">
        <f>'DADOS BASE PROPOSTA'!$I$78*W668</f>
        <v>330.95048351121568</v>
      </c>
      <c r="Y668" s="114"/>
      <c r="Z668" s="114">
        <f t="shared" si="404"/>
        <v>330.95048351121568</v>
      </c>
      <c r="AB668" s="119">
        <v>689.5</v>
      </c>
      <c r="AD668" s="42">
        <v>0.753</v>
      </c>
      <c r="AE668" s="42">
        <f t="shared" si="407"/>
        <v>519.19349999999997</v>
      </c>
      <c r="AF668" s="123">
        <f t="shared" si="408"/>
        <v>4.5197813488369931E-2</v>
      </c>
      <c r="AH668" s="42">
        <f t="shared" si="409"/>
        <v>607.58784016966592</v>
      </c>
      <c r="AI668" s="114">
        <f t="shared" si="410"/>
        <v>418931.81579698465</v>
      </c>
      <c r="AK668" s="119">
        <v>0</v>
      </c>
      <c r="AL668" s="114">
        <f>IF($AK$11&gt;0,(AK668/$AK$11)*'DADOS BASE PROPOSTA'!$I$67,0)</f>
        <v>0</v>
      </c>
      <c r="AN668" s="114">
        <v>9.25</v>
      </c>
      <c r="AO668" s="114">
        <f>(AN668/$AN$11)*'DADOS BASE PROPOSTA'!$I$69</f>
        <v>5502.4772899759464</v>
      </c>
      <c r="AQ668" s="114"/>
      <c r="AR668" s="114"/>
      <c r="AS668" s="114"/>
      <c r="AU668" s="114"/>
      <c r="AV668" s="114"/>
      <c r="AW668" s="114"/>
      <c r="AY668" s="114"/>
      <c r="AZ668" s="114"/>
      <c r="BA668" s="114"/>
      <c r="BB668" s="40"/>
    </row>
    <row r="669" spans="1:54" x14ac:dyDescent="0.25">
      <c r="A669" s="40"/>
      <c r="B669" s="2" t="s">
        <v>651</v>
      </c>
      <c r="C669" s="2" t="s">
        <v>678</v>
      </c>
      <c r="D669" s="41" t="s">
        <v>79</v>
      </c>
      <c r="F669" s="104">
        <v>1754.9032581642471</v>
      </c>
      <c r="G669" s="109">
        <f t="shared" si="401"/>
        <v>1.4201972299313875E-3</v>
      </c>
      <c r="H669" s="114">
        <f>'DADOS BASE PROPOSTA'!$I$23*G669</f>
        <v>3454803.0503461543</v>
      </c>
      <c r="I669" s="114">
        <f>IF(D669="P",IF(H669&lt;'DADOS BASE PROPOSTA'!$I$32,IF('DADOS BASE PROPOSTA'!$I$32-H669&gt;'DADOS BASE PROPOSTA'!$I$33,'DADOS BASE PROPOSTA'!$I$33,'DADOS BASE PROPOSTA'!$I$32-H669),0),0)</f>
        <v>0</v>
      </c>
      <c r="J669" s="114">
        <f t="shared" si="402"/>
        <v>3454803.0503461543</v>
      </c>
      <c r="L669" s="104">
        <v>0</v>
      </c>
      <c r="M669" s="114">
        <f>IF(D669="E",'DADOS BASE PROPOSTA'!$I$42,IF(D669="EA",'DADOS BASE PROPOSTA'!$I$43,IF(D669="EC",'DADOS BASE PROPOSTA'!$I$45,IF(D669="ECA",'DADOS BASE PROPOSTA'!$I$44,0))))</f>
        <v>0</v>
      </c>
      <c r="N669" s="114">
        <f>IF(OR(D669="E",D669="EA",D669="EC",D669="ECA",D669="ECR"),L669*'DADOS BASE PROPOSTA'!$I$47,0)</f>
        <v>0</v>
      </c>
      <c r="O669" s="114">
        <f t="shared" si="403"/>
        <v>0</v>
      </c>
      <c r="R669" s="114"/>
      <c r="T669" s="104">
        <v>1.854412382896949</v>
      </c>
      <c r="U669" s="104"/>
      <c r="V669" s="104">
        <f t="shared" si="405"/>
        <v>1.854412382896949</v>
      </c>
      <c r="W669" s="109">
        <f t="shared" si="406"/>
        <v>1.0860823100868291E-5</v>
      </c>
      <c r="X669" s="114">
        <f>'DADOS BASE PROPOSTA'!$I$78*W669</f>
        <v>884.81282001021191</v>
      </c>
      <c r="Y669" s="114"/>
      <c r="Z669" s="114">
        <f t="shared" si="404"/>
        <v>884.81282001021191</v>
      </c>
      <c r="AB669" s="119">
        <v>1166</v>
      </c>
      <c r="AD669" s="42">
        <v>0.76500000000000001</v>
      </c>
      <c r="AE669" s="42">
        <f t="shared" si="407"/>
        <v>891.99</v>
      </c>
      <c r="AF669" s="123">
        <f t="shared" si="408"/>
        <v>6.619781348836995E-2</v>
      </c>
      <c r="AH669" s="42">
        <f t="shared" si="409"/>
        <v>594.22450185329774</v>
      </c>
      <c r="AI669" s="114">
        <f t="shared" si="410"/>
        <v>692865.7691609452</v>
      </c>
      <c r="AK669" s="119">
        <v>0</v>
      </c>
      <c r="AL669" s="114">
        <f>IF($AK$11&gt;0,(AK669/$AK$11)*'DADOS BASE PROPOSTA'!$I$67,0)</f>
        <v>0</v>
      </c>
      <c r="AN669" s="114">
        <v>16.125</v>
      </c>
      <c r="AO669" s="114">
        <f>(AN669/$AN$11)*'DADOS BASE PROPOSTA'!$I$69</f>
        <v>9592.1563568499605</v>
      </c>
      <c r="AQ669" s="114"/>
      <c r="AR669" s="114"/>
      <c r="AS669" s="114"/>
      <c r="AU669" s="114"/>
      <c r="AV669" s="114"/>
      <c r="AW669" s="114"/>
      <c r="AY669" s="114"/>
      <c r="AZ669" s="114"/>
      <c r="BA669" s="114"/>
      <c r="BB669" s="40"/>
    </row>
    <row r="670" spans="1:54" x14ac:dyDescent="0.25">
      <c r="A670" s="40"/>
      <c r="B670" s="2" t="s">
        <v>651</v>
      </c>
      <c r="C670" s="2" t="s">
        <v>679</v>
      </c>
      <c r="D670" s="41" t="s">
        <v>79</v>
      </c>
      <c r="F670" s="104">
        <v>1571.881522172642</v>
      </c>
      <c r="G670" s="109">
        <f t="shared" si="401"/>
        <v>1.2720825339997079E-3</v>
      </c>
      <c r="H670" s="114">
        <f>'DADOS BASE PROPOSTA'!$I$23*G670</f>
        <v>3094495.9799467972</v>
      </c>
      <c r="I670" s="114">
        <f>IF(D670="P",IF(H670&lt;'DADOS BASE PROPOSTA'!$I$32,IF('DADOS BASE PROPOSTA'!$I$32-H670&gt;'DADOS BASE PROPOSTA'!$I$33,'DADOS BASE PROPOSTA'!$I$33,'DADOS BASE PROPOSTA'!$I$32-H670),0),0)</f>
        <v>188038.55085665127</v>
      </c>
      <c r="J670" s="114">
        <f t="shared" si="402"/>
        <v>3282534.5308034485</v>
      </c>
      <c r="L670" s="104">
        <v>0</v>
      </c>
      <c r="M670" s="114">
        <f>IF(D670="E",'DADOS BASE PROPOSTA'!$I$42,IF(D670="EA",'DADOS BASE PROPOSTA'!$I$43,IF(D670="EC",'DADOS BASE PROPOSTA'!$I$45,IF(D670="ECA",'DADOS BASE PROPOSTA'!$I$44,0))))</f>
        <v>0</v>
      </c>
      <c r="N670" s="114">
        <f>IF(OR(D670="E",D670="EA",D670="EC",D670="ECA",D670="ECR"),L670*'DADOS BASE PROPOSTA'!$I$47,0)</f>
        <v>0</v>
      </c>
      <c r="O670" s="114">
        <f t="shared" si="403"/>
        <v>0</v>
      </c>
      <c r="R670" s="114"/>
      <c r="T670" s="104">
        <v>12.114931569833271</v>
      </c>
      <c r="U670" s="104"/>
      <c r="V670" s="104">
        <f t="shared" si="405"/>
        <v>12.114931569833271</v>
      </c>
      <c r="W670" s="109">
        <f t="shared" si="406"/>
        <v>7.0954082205562804E-5</v>
      </c>
      <c r="X670" s="114">
        <f>'DADOS BASE PROPOSTA'!$I$78*W670</f>
        <v>5780.5086211671432</v>
      </c>
      <c r="Y670" s="114"/>
      <c r="Z670" s="114">
        <f t="shared" si="404"/>
        <v>5780.5086211671432</v>
      </c>
      <c r="AB670" s="119">
        <v>1380</v>
      </c>
      <c r="AD670" s="42">
        <v>0.79500000000000004</v>
      </c>
      <c r="AE670" s="42">
        <f t="shared" si="407"/>
        <v>1097.1000000000001</v>
      </c>
      <c r="AF670" s="123">
        <f t="shared" si="408"/>
        <v>0.11869781348837</v>
      </c>
      <c r="AH670" s="42">
        <f t="shared" si="409"/>
        <v>560.81615606237733</v>
      </c>
      <c r="AI670" s="114">
        <f t="shared" si="410"/>
        <v>773926.29536608071</v>
      </c>
      <c r="AK670" s="119">
        <v>0</v>
      </c>
      <c r="AL670" s="114">
        <f>IF($AK$11&gt;0,(AK670/$AK$11)*'DADOS BASE PROPOSTA'!$I$67,0)</f>
        <v>0</v>
      </c>
      <c r="AN670" s="114">
        <v>20.125</v>
      </c>
      <c r="AO670" s="114">
        <f>(AN670/$AN$11)*'DADOS BASE PROPOSTA'!$I$69</f>
        <v>11971.605995758477</v>
      </c>
      <c r="AQ670" s="114"/>
      <c r="AR670" s="114"/>
      <c r="AS670" s="114"/>
      <c r="AU670" s="114"/>
      <c r="AV670" s="114"/>
      <c r="AW670" s="114"/>
      <c r="AY670" s="114"/>
      <c r="AZ670" s="114"/>
      <c r="BA670" s="114"/>
      <c r="BB670" s="40"/>
    </row>
    <row r="671" spans="1:54" x14ac:dyDescent="0.25">
      <c r="A671" s="40"/>
      <c r="B671" s="2" t="s">
        <v>651</v>
      </c>
      <c r="C671" s="2" t="s">
        <v>680</v>
      </c>
      <c r="D671" s="41" t="s">
        <v>79</v>
      </c>
      <c r="F671" s="104">
        <v>2212.0870271119002</v>
      </c>
      <c r="G671" s="109">
        <f t="shared" si="401"/>
        <v>1.7901840763335378E-3</v>
      </c>
      <c r="H671" s="114">
        <f>'DADOS BASE PROPOSTA'!$I$23*G671</f>
        <v>4354841.1989910835</v>
      </c>
      <c r="I671" s="114">
        <f>IF(D671="P",IF(H671&lt;'DADOS BASE PROPOSTA'!$I$32,IF('DADOS BASE PROPOSTA'!$I$32-H671&gt;'DADOS BASE PROPOSTA'!$I$33,'DADOS BASE PROPOSTA'!$I$33,'DADOS BASE PROPOSTA'!$I$32-H671),0),0)</f>
        <v>0</v>
      </c>
      <c r="J671" s="114">
        <f t="shared" si="402"/>
        <v>4354841.1989910835</v>
      </c>
      <c r="L671" s="104">
        <v>0</v>
      </c>
      <c r="M671" s="114">
        <f>IF(D671="E",'DADOS BASE PROPOSTA'!$I$42,IF(D671="EA",'DADOS BASE PROPOSTA'!$I$43,IF(D671="EC",'DADOS BASE PROPOSTA'!$I$45,IF(D671="ECA",'DADOS BASE PROPOSTA'!$I$44,0))))</f>
        <v>0</v>
      </c>
      <c r="N671" s="114">
        <f>IF(OR(D671="E",D671="EA",D671="EC",D671="ECA",D671="ECR"),L671*'DADOS BASE PROPOSTA'!$I$47,0)</f>
        <v>0</v>
      </c>
      <c r="O671" s="114">
        <f t="shared" si="403"/>
        <v>0</v>
      </c>
      <c r="R671" s="114"/>
      <c r="T671" s="104">
        <v>1.6730610437184721</v>
      </c>
      <c r="U671" s="104"/>
      <c r="V671" s="104">
        <f t="shared" si="405"/>
        <v>1.6730610437184721</v>
      </c>
      <c r="W671" s="109">
        <f t="shared" si="406"/>
        <v>9.7986942927948294E-6</v>
      </c>
      <c r="X671" s="114">
        <f>'DADOS BASE PROPOSTA'!$I$78*W671</f>
        <v>798.28298915324569</v>
      </c>
      <c r="Y671" s="114"/>
      <c r="Z671" s="114">
        <f t="shared" si="404"/>
        <v>798.28298915324569</v>
      </c>
      <c r="AB671" s="119">
        <v>1427</v>
      </c>
      <c r="AD671" s="42">
        <v>0.80300000000000005</v>
      </c>
      <c r="AE671" s="42">
        <f t="shared" si="407"/>
        <v>1145.8810000000001</v>
      </c>
      <c r="AF671" s="123">
        <f t="shared" si="408"/>
        <v>0.13269781348837001</v>
      </c>
      <c r="AH671" s="42">
        <f t="shared" si="409"/>
        <v>551.90726385146513</v>
      </c>
      <c r="AI671" s="114">
        <f t="shared" si="410"/>
        <v>787571.66551604075</v>
      </c>
      <c r="AK671" s="119">
        <v>0</v>
      </c>
      <c r="AL671" s="114">
        <f>IF($AK$11&gt;0,(AK671/$AK$11)*'DADOS BASE PROPOSTA'!$I$67,0)</f>
        <v>0</v>
      </c>
      <c r="AN671" s="114">
        <v>13.75</v>
      </c>
      <c r="AO671" s="114">
        <f>(AN671/$AN$11)*'DADOS BASE PROPOSTA'!$I$69</f>
        <v>8179.3581337480273</v>
      </c>
      <c r="AQ671" s="114"/>
      <c r="AR671" s="114"/>
      <c r="AS671" s="114"/>
      <c r="AU671" s="114"/>
      <c r="AV671" s="114"/>
      <c r="AW671" s="114"/>
      <c r="AY671" s="114"/>
      <c r="AZ671" s="114"/>
      <c r="BA671" s="114"/>
      <c r="BB671" s="40"/>
    </row>
    <row r="672" spans="1:54" x14ac:dyDescent="0.25">
      <c r="A672" s="40"/>
      <c r="B672" s="2" t="s">
        <v>651</v>
      </c>
      <c r="C672" s="2" t="s">
        <v>681</v>
      </c>
      <c r="D672" s="41" t="s">
        <v>79</v>
      </c>
      <c r="F672" s="104">
        <v>2177.3609254279932</v>
      </c>
      <c r="G672" s="109">
        <f t="shared" si="401"/>
        <v>1.7620811520336591E-3</v>
      </c>
      <c r="H672" s="114">
        <f>'DADOS BASE PROPOSTA'!$I$23*G672</f>
        <v>4286477.4065905316</v>
      </c>
      <c r="I672" s="114">
        <f>IF(D672="P",IF(H672&lt;'DADOS BASE PROPOSTA'!$I$32,IF('DADOS BASE PROPOSTA'!$I$32-H672&gt;'DADOS BASE PROPOSTA'!$I$33,'DADOS BASE PROPOSTA'!$I$33,'DADOS BASE PROPOSTA'!$I$32-H672),0),0)</f>
        <v>0</v>
      </c>
      <c r="J672" s="114">
        <f t="shared" si="402"/>
        <v>4286477.4065905316</v>
      </c>
      <c r="L672" s="104">
        <v>0</v>
      </c>
      <c r="M672" s="114">
        <f>IF(D672="E",'DADOS BASE PROPOSTA'!$I$42,IF(D672="EA",'DADOS BASE PROPOSTA'!$I$43,IF(D672="EC",'DADOS BASE PROPOSTA'!$I$45,IF(D672="ECA",'DADOS BASE PROPOSTA'!$I$44,0))))</f>
        <v>0</v>
      </c>
      <c r="N672" s="114">
        <f>IF(OR(D672="E",D672="EA",D672="EC",D672="ECA",D672="ECR"),L672*'DADOS BASE PROPOSTA'!$I$47,0)</f>
        <v>0</v>
      </c>
      <c r="O672" s="114">
        <f t="shared" si="403"/>
        <v>0</v>
      </c>
      <c r="R672" s="114"/>
      <c r="T672" s="104">
        <v>0</v>
      </c>
      <c r="U672" s="104"/>
      <c r="V672" s="104">
        <f t="shared" si="405"/>
        <v>0</v>
      </c>
      <c r="W672" s="109">
        <f t="shared" si="406"/>
        <v>0</v>
      </c>
      <c r="X672" s="114">
        <f>'DADOS BASE PROPOSTA'!$I$78*W672</f>
        <v>0</v>
      </c>
      <c r="Y672" s="114"/>
      <c r="Z672" s="114">
        <f t="shared" si="404"/>
        <v>0</v>
      </c>
      <c r="AB672" s="119">
        <v>1629</v>
      </c>
      <c r="AD672" s="42">
        <v>0.80300000000000005</v>
      </c>
      <c r="AE672" s="42">
        <f t="shared" si="407"/>
        <v>1308.087</v>
      </c>
      <c r="AF672" s="123">
        <f t="shared" si="408"/>
        <v>0.13269781348837001</v>
      </c>
      <c r="AH672" s="42">
        <f t="shared" si="409"/>
        <v>551.90726385146513</v>
      </c>
      <c r="AI672" s="114">
        <f t="shared" si="410"/>
        <v>899056.93281403673</v>
      </c>
      <c r="AK672" s="119">
        <v>0</v>
      </c>
      <c r="AL672" s="114">
        <f>IF($AK$11&gt;0,(AK672/$AK$11)*'DADOS BASE PROPOSTA'!$I$67,0)</f>
        <v>0</v>
      </c>
      <c r="AN672" s="114">
        <v>0</v>
      </c>
      <c r="AO672" s="114">
        <f>(AN672/$AN$11)*'DADOS BASE PROPOSTA'!$I$69</f>
        <v>0</v>
      </c>
      <c r="AQ672" s="114"/>
      <c r="AR672" s="114"/>
      <c r="AS672" s="114"/>
      <c r="AU672" s="114"/>
      <c r="AV672" s="114"/>
      <c r="AW672" s="114"/>
      <c r="AY672" s="114"/>
      <c r="AZ672" s="114"/>
      <c r="BA672" s="114"/>
      <c r="BB672" s="40"/>
    </row>
    <row r="673" spans="1:54" x14ac:dyDescent="0.25">
      <c r="A673" s="40"/>
      <c r="B673" s="2" t="s">
        <v>651</v>
      </c>
      <c r="C673" s="2" t="s">
        <v>682</v>
      </c>
      <c r="D673" s="41" t="s">
        <v>79</v>
      </c>
      <c r="F673" s="104">
        <v>3009.7592144560699</v>
      </c>
      <c r="G673" s="109">
        <f t="shared" si="401"/>
        <v>2.435719279250959E-3</v>
      </c>
      <c r="H673" s="114">
        <f>'DADOS BASE PROPOSTA'!$I$23*G673</f>
        <v>5925184.3465077672</v>
      </c>
      <c r="I673" s="114">
        <f>IF(D673="P",IF(H673&lt;'DADOS BASE PROPOSTA'!$I$32,IF('DADOS BASE PROPOSTA'!$I$32-H673&gt;'DADOS BASE PROPOSTA'!$I$33,'DADOS BASE PROPOSTA'!$I$33,'DADOS BASE PROPOSTA'!$I$32-H673),0),0)</f>
        <v>0</v>
      </c>
      <c r="J673" s="114">
        <f t="shared" si="402"/>
        <v>5925184.3465077672</v>
      </c>
      <c r="L673" s="104">
        <v>0</v>
      </c>
      <c r="M673" s="114">
        <f>IF(D673="E",'DADOS BASE PROPOSTA'!$I$42,IF(D673="EA",'DADOS BASE PROPOSTA'!$I$43,IF(D673="EC",'DADOS BASE PROPOSTA'!$I$45,IF(D673="ECA",'DADOS BASE PROPOSTA'!$I$44,0))))</f>
        <v>0</v>
      </c>
      <c r="N673" s="114">
        <f>IF(OR(D673="E",D673="EA",D673="EC",D673="ECA",D673="ECR"),L673*'DADOS BASE PROPOSTA'!$I$47,0)</f>
        <v>0</v>
      </c>
      <c r="O673" s="114">
        <f t="shared" si="403"/>
        <v>0</v>
      </c>
      <c r="R673" s="114"/>
      <c r="T673" s="104">
        <v>4.3609638074815704</v>
      </c>
      <c r="U673" s="104"/>
      <c r="V673" s="104">
        <f t="shared" si="405"/>
        <v>4.3609638074815704</v>
      </c>
      <c r="W673" s="109">
        <f t="shared" si="406"/>
        <v>2.5541059205156533E-5</v>
      </c>
      <c r="X673" s="114">
        <f>'DADOS BASE PROPOSTA'!$I$78*W673</f>
        <v>2080.7867333329095</v>
      </c>
      <c r="Y673" s="114"/>
      <c r="Z673" s="114">
        <f t="shared" si="404"/>
        <v>2080.7867333329095</v>
      </c>
      <c r="AB673" s="119">
        <v>1607.5</v>
      </c>
      <c r="AD673" s="42">
        <v>0.80900000000000005</v>
      </c>
      <c r="AE673" s="42">
        <f t="shared" si="407"/>
        <v>1300.4675</v>
      </c>
      <c r="AF673" s="123">
        <f t="shared" si="408"/>
        <v>0.14319781348837002</v>
      </c>
      <c r="AH673" s="42">
        <f t="shared" si="409"/>
        <v>545.2255946932811</v>
      </c>
      <c r="AI673" s="114">
        <f t="shared" si="410"/>
        <v>876450.14346944937</v>
      </c>
      <c r="AK673" s="119">
        <v>0</v>
      </c>
      <c r="AL673" s="114">
        <f>IF($AK$11&gt;0,(AK673/$AK$11)*'DADOS BASE PROPOSTA'!$I$67,0)</f>
        <v>0</v>
      </c>
      <c r="AN673" s="114">
        <v>23.375</v>
      </c>
      <c r="AO673" s="114">
        <f>(AN673/$AN$11)*'DADOS BASE PROPOSTA'!$I$69</f>
        <v>13904.908827371648</v>
      </c>
      <c r="AQ673" s="114"/>
      <c r="AR673" s="114"/>
      <c r="AS673" s="114"/>
      <c r="AU673" s="114"/>
      <c r="AV673" s="114"/>
      <c r="AW673" s="114"/>
      <c r="AY673" s="114"/>
      <c r="AZ673" s="114"/>
      <c r="BA673" s="114"/>
      <c r="BB673" s="40"/>
    </row>
    <row r="674" spans="1:54" x14ac:dyDescent="0.25">
      <c r="A674" s="40"/>
      <c r="B674" s="2" t="s">
        <v>651</v>
      </c>
      <c r="C674" s="2" t="s">
        <v>683</v>
      </c>
      <c r="D674" s="41" t="s">
        <v>79</v>
      </c>
      <c r="F674" s="104">
        <v>2345.931522087219</v>
      </c>
      <c r="G674" s="109">
        <f t="shared" si="401"/>
        <v>1.898500919510612E-3</v>
      </c>
      <c r="H674" s="114">
        <f>'DADOS BASE PROPOSTA'!$I$23*G674</f>
        <v>4618335.136540941</v>
      </c>
      <c r="I674" s="114">
        <f>IF(D674="P",IF(H674&lt;'DADOS BASE PROPOSTA'!$I$32,IF('DADOS BASE PROPOSTA'!$I$32-H674&gt;'DADOS BASE PROPOSTA'!$I$33,'DADOS BASE PROPOSTA'!$I$33,'DADOS BASE PROPOSTA'!$I$32-H674),0),0)</f>
        <v>0</v>
      </c>
      <c r="J674" s="114">
        <f t="shared" si="402"/>
        <v>4618335.136540941</v>
      </c>
      <c r="L674" s="104">
        <v>0</v>
      </c>
      <c r="M674" s="114">
        <f>IF(D674="E",'DADOS BASE PROPOSTA'!$I$42,IF(D674="EA",'DADOS BASE PROPOSTA'!$I$43,IF(D674="EC",'DADOS BASE PROPOSTA'!$I$45,IF(D674="ECA",'DADOS BASE PROPOSTA'!$I$44,0))))</f>
        <v>0</v>
      </c>
      <c r="N674" s="114">
        <f>IF(OR(D674="E",D674="EA",D674="EC",D674="ECA",D674="ECR"),L674*'DADOS BASE PROPOSTA'!$I$47,0)</f>
        <v>0</v>
      </c>
      <c r="O674" s="114">
        <f t="shared" si="403"/>
        <v>0</v>
      </c>
      <c r="R674" s="114"/>
      <c r="T674" s="104">
        <v>2.2450599683615118</v>
      </c>
      <c r="U674" s="104"/>
      <c r="V674" s="104">
        <f t="shared" si="405"/>
        <v>2.2450599683615118</v>
      </c>
      <c r="W674" s="109">
        <f t="shared" si="406"/>
        <v>1.3148746951918048E-5</v>
      </c>
      <c r="X674" s="114">
        <f>'DADOS BASE PROPOSTA'!$I$78*W674</f>
        <v>1071.2060920315669</v>
      </c>
      <c r="Y674" s="114"/>
      <c r="Z674" s="114">
        <f t="shared" si="404"/>
        <v>1071.2060920315669</v>
      </c>
      <c r="AB674" s="119">
        <v>1852.5</v>
      </c>
      <c r="AD674" s="42">
        <v>0.77</v>
      </c>
      <c r="AE674" s="42">
        <f t="shared" si="407"/>
        <v>1426.425</v>
      </c>
      <c r="AF674" s="123">
        <f t="shared" si="408"/>
        <v>7.4947813488369958E-2</v>
      </c>
      <c r="AH674" s="42">
        <f t="shared" si="409"/>
        <v>588.65644422147773</v>
      </c>
      <c r="AI674" s="114">
        <f t="shared" si="410"/>
        <v>1090486.0629202875</v>
      </c>
      <c r="AK674" s="119">
        <v>0</v>
      </c>
      <c r="AL674" s="114">
        <f>IF($AK$11&gt;0,(AK674/$AK$11)*'DADOS BASE PROPOSTA'!$I$67,0)</f>
        <v>0</v>
      </c>
      <c r="AN674" s="114">
        <v>9.75</v>
      </c>
      <c r="AO674" s="114">
        <f>(AN674/$AN$11)*'DADOS BASE PROPOSTA'!$I$69</f>
        <v>5799.9084948395111</v>
      </c>
      <c r="AQ674" s="114"/>
      <c r="AR674" s="114"/>
      <c r="AS674" s="114"/>
      <c r="AU674" s="114"/>
      <c r="AV674" s="114"/>
      <c r="AW674" s="114"/>
      <c r="AY674" s="114"/>
      <c r="AZ674" s="114"/>
      <c r="BA674" s="114"/>
      <c r="BB674" s="40"/>
    </row>
    <row r="675" spans="1:54" x14ac:dyDescent="0.25">
      <c r="A675" s="40"/>
      <c r="B675" s="2" t="s">
        <v>651</v>
      </c>
      <c r="C675" s="2" t="s">
        <v>684</v>
      </c>
      <c r="D675" s="41" t="s">
        <v>79</v>
      </c>
      <c r="F675" s="104">
        <v>844.0825401073613</v>
      </c>
      <c r="G675" s="109">
        <f t="shared" si="401"/>
        <v>6.8309388549880261E-4</v>
      </c>
      <c r="H675" s="114">
        <f>'DADOS BASE PROPOSTA'!$I$23*G675</f>
        <v>1661709.2257024636</v>
      </c>
      <c r="I675" s="114">
        <f>IF(D675="P",IF(H675&lt;'DADOS BASE PROPOSTA'!$I$32,IF('DADOS BASE PROPOSTA'!$I$32-H675&gt;'DADOS BASE PROPOSTA'!$I$33,'DADOS BASE PROPOSTA'!$I$33,'DADOS BASE PROPOSTA'!$I$32-H675),0),0)</f>
        <v>1620825.3051009849</v>
      </c>
      <c r="J675" s="114">
        <f t="shared" si="402"/>
        <v>3282534.5308034485</v>
      </c>
      <c r="L675" s="104">
        <v>0</v>
      </c>
      <c r="M675" s="114">
        <f>IF(D675="E",'DADOS BASE PROPOSTA'!$I$42,IF(D675="EA",'DADOS BASE PROPOSTA'!$I$43,IF(D675="EC",'DADOS BASE PROPOSTA'!$I$45,IF(D675="ECA",'DADOS BASE PROPOSTA'!$I$44,0))))</f>
        <v>0</v>
      </c>
      <c r="N675" s="114">
        <f>IF(OR(D675="E",D675="EA",D675="EC",D675="ECA",D675="ECR"),L675*'DADOS BASE PROPOSTA'!$I$47,0)</f>
        <v>0</v>
      </c>
      <c r="O675" s="114">
        <f t="shared" si="403"/>
        <v>0</v>
      </c>
      <c r="R675" s="114"/>
      <c r="T675" s="104">
        <v>2.1916000000000002</v>
      </c>
      <c r="U675" s="104">
        <v>2.1541000000000001</v>
      </c>
      <c r="V675" s="104">
        <f t="shared" si="405"/>
        <v>9.0847200000000008</v>
      </c>
      <c r="W675" s="109">
        <f t="shared" si="406"/>
        <v>5.3206901415737157E-5</v>
      </c>
      <c r="X675" s="114">
        <f>'DADOS BASE PROPOSTA'!$I$78*W675</f>
        <v>4334.6759309522286</v>
      </c>
      <c r="Y675" s="114"/>
      <c r="Z675" s="114">
        <f t="shared" si="404"/>
        <v>4334.6759309522286</v>
      </c>
      <c r="AB675" s="119">
        <v>1439</v>
      </c>
      <c r="AD675" s="42">
        <v>0.75700000000000001</v>
      </c>
      <c r="AE675" s="42">
        <f t="shared" si="407"/>
        <v>1089.3230000000001</v>
      </c>
      <c r="AF675" s="123">
        <f t="shared" si="408"/>
        <v>5.2197813488369937E-2</v>
      </c>
      <c r="AH675" s="42">
        <f t="shared" si="409"/>
        <v>603.13339406420994</v>
      </c>
      <c r="AI675" s="114">
        <f t="shared" si="410"/>
        <v>867908.95405839814</v>
      </c>
      <c r="AK675" s="119">
        <v>0</v>
      </c>
      <c r="AL675" s="114">
        <f>IF($AK$11&gt;0,(AK675/$AK$11)*'DADOS BASE PROPOSTA'!$I$67,0)</f>
        <v>0</v>
      </c>
      <c r="AN675" s="114">
        <v>21.375</v>
      </c>
      <c r="AO675" s="114">
        <f>(AN675/$AN$11)*'DADOS BASE PROPOSTA'!$I$69</f>
        <v>12715.184007917391</v>
      </c>
      <c r="AQ675" s="114"/>
      <c r="AR675" s="114"/>
      <c r="AS675" s="114"/>
      <c r="AU675" s="114"/>
      <c r="AV675" s="114"/>
      <c r="AW675" s="114"/>
      <c r="AY675" s="114"/>
      <c r="AZ675" s="114"/>
      <c r="BA675" s="114"/>
      <c r="BB675" s="40"/>
    </row>
    <row r="676" spans="1:54" x14ac:dyDescent="0.25">
      <c r="A676" s="40"/>
      <c r="B676" s="2" t="s">
        <v>651</v>
      </c>
      <c r="C676" s="2" t="s">
        <v>685</v>
      </c>
      <c r="D676" s="41" t="s">
        <v>83</v>
      </c>
      <c r="F676" s="104">
        <v>0</v>
      </c>
      <c r="G676" s="109">
        <f t="shared" si="401"/>
        <v>0</v>
      </c>
      <c r="H676" s="114">
        <f>'DADOS BASE PROPOSTA'!$I$23*G676</f>
        <v>0</v>
      </c>
      <c r="I676" s="114">
        <f>IF(D676="P",IF(H676&lt;'DADOS BASE PROPOSTA'!$I$32,IF('DADOS BASE PROPOSTA'!$I$32-H676&gt;'DADOS BASE PROPOSTA'!$I$33,'DADOS BASE PROPOSTA'!$I$33,'DADOS BASE PROPOSTA'!$I$32-H676),0),0)</f>
        <v>0</v>
      </c>
      <c r="J676" s="114">
        <f t="shared" si="402"/>
        <v>0</v>
      </c>
      <c r="L676" s="104">
        <v>237.94382127672861</v>
      </c>
      <c r="M676" s="114">
        <f>IF(D676="E",'DADOS BASE PROPOSTA'!$I$42,IF(D676="EA",'DADOS BASE PROPOSTA'!$I$43,IF(D676="EC",'DADOS BASE PROPOSTA'!$I$45,IF(D676="ECA",'DADOS BASE PROPOSTA'!$I$44,0))))</f>
        <v>2087467.4094275283</v>
      </c>
      <c r="N676" s="114">
        <f>IF(OR(D676="E",D676="EA",D676="EC",D676="ECA",D676="ECR"),L676*'DADOS BASE PROPOSTA'!$I$47,0)</f>
        <v>165186.76523129334</v>
      </c>
      <c r="O676" s="114">
        <f t="shared" si="403"/>
        <v>2252654.1746588214</v>
      </c>
      <c r="R676" s="114"/>
      <c r="T676" s="104">
        <v>0</v>
      </c>
      <c r="U676" s="104"/>
      <c r="V676" s="104">
        <f t="shared" si="405"/>
        <v>0</v>
      </c>
      <c r="W676" s="109">
        <f t="shared" si="406"/>
        <v>0</v>
      </c>
      <c r="X676" s="114">
        <f>'DADOS BASE PROPOSTA'!$I$78*W676</f>
        <v>0</v>
      </c>
      <c r="Y676" s="114"/>
      <c r="Z676" s="114">
        <f t="shared" si="404"/>
        <v>0</v>
      </c>
      <c r="AB676" s="119">
        <v>625</v>
      </c>
      <c r="AD676" s="42">
        <v>0.76900000000000002</v>
      </c>
      <c r="AE676" s="42">
        <f t="shared" si="407"/>
        <v>480.625</v>
      </c>
      <c r="AF676" s="123">
        <f t="shared" si="408"/>
        <v>7.3197813488369956E-2</v>
      </c>
      <c r="AH676" s="42">
        <f t="shared" si="409"/>
        <v>589.77005574784175</v>
      </c>
      <c r="AI676" s="114">
        <f t="shared" si="410"/>
        <v>368606.2848424011</v>
      </c>
      <c r="AK676" s="119">
        <v>0</v>
      </c>
      <c r="AL676" s="114">
        <f>IF($AK$11&gt;0,(AK676/$AK$11)*'DADOS BASE PROPOSTA'!$I$67,0)</f>
        <v>0</v>
      </c>
      <c r="AN676" s="114">
        <v>0</v>
      </c>
      <c r="AO676" s="114">
        <f>(AN676/$AN$11)*'DADOS BASE PROPOSTA'!$I$69</f>
        <v>0</v>
      </c>
      <c r="AQ676" s="114"/>
      <c r="AR676" s="114"/>
      <c r="AS676" s="114"/>
      <c r="AU676" s="114"/>
      <c r="AV676" s="114"/>
      <c r="AW676" s="114"/>
      <c r="AY676" s="114"/>
      <c r="AZ676" s="114"/>
      <c r="BA676" s="114"/>
      <c r="BB676" s="40"/>
    </row>
    <row r="677" spans="1:54" x14ac:dyDescent="0.25">
      <c r="A677" s="40"/>
      <c r="B677" s="2" t="s">
        <v>651</v>
      </c>
      <c r="C677" s="2" t="s">
        <v>686</v>
      </c>
      <c r="D677" s="41" t="s">
        <v>79</v>
      </c>
      <c r="F677" s="104">
        <v>2645.1394326162972</v>
      </c>
      <c r="G677" s="109">
        <f t="shared" si="401"/>
        <v>2.1406420425212711E-3</v>
      </c>
      <c r="H677" s="114">
        <f>'DADOS BASE PROPOSTA'!$I$23*G677</f>
        <v>5207372.9636544921</v>
      </c>
      <c r="I677" s="114">
        <f>IF(D677="P",IF(H677&lt;'DADOS BASE PROPOSTA'!$I$32,IF('DADOS BASE PROPOSTA'!$I$32-H677&gt;'DADOS BASE PROPOSTA'!$I$33,'DADOS BASE PROPOSTA'!$I$33,'DADOS BASE PROPOSTA'!$I$32-H677),0),0)</f>
        <v>0</v>
      </c>
      <c r="J677" s="114">
        <f t="shared" si="402"/>
        <v>5207372.9636544921</v>
      </c>
      <c r="L677" s="104">
        <v>0</v>
      </c>
      <c r="M677" s="114">
        <f>IF(D677="E",'DADOS BASE PROPOSTA'!$I$42,IF(D677="EA",'DADOS BASE PROPOSTA'!$I$43,IF(D677="EC",'DADOS BASE PROPOSTA'!$I$45,IF(D677="ECA",'DADOS BASE PROPOSTA'!$I$44,0))))</f>
        <v>0</v>
      </c>
      <c r="N677" s="114">
        <f>IF(OR(D677="E",D677="EA",D677="EC",D677="ECA",D677="ECR"),L677*'DADOS BASE PROPOSTA'!$I$47,0)</f>
        <v>0</v>
      </c>
      <c r="O677" s="114">
        <f t="shared" si="403"/>
        <v>0</v>
      </c>
      <c r="R677" s="114"/>
      <c r="T677" s="104">
        <v>0</v>
      </c>
      <c r="U677" s="104"/>
      <c r="V677" s="104">
        <f t="shared" si="405"/>
        <v>0</v>
      </c>
      <c r="W677" s="109">
        <f t="shared" si="406"/>
        <v>0</v>
      </c>
      <c r="X677" s="114">
        <f>'DADOS BASE PROPOSTA'!$I$78*W677</f>
        <v>0</v>
      </c>
      <c r="Y677" s="114"/>
      <c r="Z677" s="114">
        <f t="shared" si="404"/>
        <v>0</v>
      </c>
      <c r="AB677" s="119">
        <v>1519.5</v>
      </c>
      <c r="AD677" s="42">
        <v>0.80900000000000005</v>
      </c>
      <c r="AE677" s="42">
        <f t="shared" si="407"/>
        <v>1229.2755000000002</v>
      </c>
      <c r="AF677" s="123">
        <f t="shared" si="408"/>
        <v>0.14319781348837002</v>
      </c>
      <c r="AH677" s="42">
        <f t="shared" si="409"/>
        <v>545.2255946932811</v>
      </c>
      <c r="AI677" s="114">
        <f t="shared" si="410"/>
        <v>828470.29113644059</v>
      </c>
      <c r="AK677" s="119">
        <v>0</v>
      </c>
      <c r="AL677" s="114">
        <f>IF($AK$11&gt;0,(AK677/$AK$11)*'DADOS BASE PROPOSTA'!$I$67,0)</f>
        <v>0</v>
      </c>
      <c r="AN677" s="114">
        <v>0</v>
      </c>
      <c r="AO677" s="114">
        <f>(AN677/$AN$11)*'DADOS BASE PROPOSTA'!$I$69</f>
        <v>0</v>
      </c>
      <c r="AQ677" s="114"/>
      <c r="AR677" s="114"/>
      <c r="AS677" s="114"/>
      <c r="AU677" s="114"/>
      <c r="AV677" s="114"/>
      <c r="AW677" s="114"/>
      <c r="AY677" s="114"/>
      <c r="AZ677" s="114"/>
      <c r="BA677" s="114"/>
      <c r="BB677" s="40"/>
    </row>
    <row r="678" spans="1:54" x14ac:dyDescent="0.25">
      <c r="A678" s="40"/>
      <c r="B678" s="2" t="s">
        <v>651</v>
      </c>
      <c r="C678" s="2" t="s">
        <v>687</v>
      </c>
      <c r="D678" s="41" t="s">
        <v>79</v>
      </c>
      <c r="F678" s="104">
        <v>1684.382300775118</v>
      </c>
      <c r="G678" s="109">
        <f t="shared" si="401"/>
        <v>1.3631264667025823E-3</v>
      </c>
      <c r="H678" s="114">
        <f>'DADOS BASE PROPOSTA'!$I$23*G678</f>
        <v>3315971.4551754012</v>
      </c>
      <c r="I678" s="114">
        <f>IF(D678="P",IF(H678&lt;'DADOS BASE PROPOSTA'!$I$32,IF('DADOS BASE PROPOSTA'!$I$32-H678&gt;'DADOS BASE PROPOSTA'!$I$33,'DADOS BASE PROPOSTA'!$I$33,'DADOS BASE PROPOSTA'!$I$32-H678),0),0)</f>
        <v>0</v>
      </c>
      <c r="J678" s="114">
        <f t="shared" si="402"/>
        <v>3315971.4551754012</v>
      </c>
      <c r="L678" s="104">
        <v>0</v>
      </c>
      <c r="M678" s="114">
        <f>IF(D678="E",'DADOS BASE PROPOSTA'!$I$42,IF(D678="EA",'DADOS BASE PROPOSTA'!$I$43,IF(D678="EC",'DADOS BASE PROPOSTA'!$I$45,IF(D678="ECA",'DADOS BASE PROPOSTA'!$I$44,0))))</f>
        <v>0</v>
      </c>
      <c r="N678" s="114">
        <f>IF(OR(D678="E",D678="EA",D678="EC",D678="ECA",D678="ECR"),L678*'DADOS BASE PROPOSTA'!$I$47,0)</f>
        <v>0</v>
      </c>
      <c r="O678" s="114">
        <f t="shared" si="403"/>
        <v>0</v>
      </c>
      <c r="R678" s="114"/>
      <c r="T678" s="104">
        <v>1.228561133797742</v>
      </c>
      <c r="U678" s="104"/>
      <c r="V678" s="104">
        <f t="shared" si="405"/>
        <v>1.228561133797742</v>
      </c>
      <c r="W678" s="109">
        <f t="shared" si="406"/>
        <v>7.1953710328092355E-6</v>
      </c>
      <c r="X678" s="114">
        <f>'DADOS BASE PROPOSTA'!$I$78*W678</f>
        <v>586.19466272779482</v>
      </c>
      <c r="Y678" s="114"/>
      <c r="Z678" s="114">
        <f t="shared" si="404"/>
        <v>586.19466272779482</v>
      </c>
      <c r="AB678" s="119">
        <v>948.5</v>
      </c>
      <c r="AD678" s="42">
        <v>0.80100000000000005</v>
      </c>
      <c r="AE678" s="42">
        <f t="shared" si="407"/>
        <v>759.74850000000004</v>
      </c>
      <c r="AF678" s="123">
        <f t="shared" si="408"/>
        <v>0.12919781348837001</v>
      </c>
      <c r="AH678" s="42">
        <f t="shared" si="409"/>
        <v>554.13448690419318</v>
      </c>
      <c r="AI678" s="114">
        <f t="shared" si="410"/>
        <v>525596.5608286272</v>
      </c>
      <c r="AK678" s="119">
        <v>0</v>
      </c>
      <c r="AL678" s="114">
        <f>IF($AK$11&gt;0,(AK678/$AK$11)*'DADOS BASE PROPOSTA'!$I$67,0)</f>
        <v>0</v>
      </c>
      <c r="AN678" s="114">
        <v>10.875</v>
      </c>
      <c r="AO678" s="114">
        <f>(AN678/$AN$11)*'DADOS BASE PROPOSTA'!$I$69</f>
        <v>6469.1287057825311</v>
      </c>
      <c r="AQ678" s="114"/>
      <c r="AR678" s="114"/>
      <c r="AS678" s="114"/>
      <c r="AU678" s="114"/>
      <c r="AV678" s="114"/>
      <c r="AW678" s="114"/>
      <c r="AY678" s="114"/>
      <c r="AZ678" s="114"/>
      <c r="BA678" s="114"/>
      <c r="BB678" s="40"/>
    </row>
    <row r="679" spans="1:54" x14ac:dyDescent="0.25">
      <c r="A679" s="40"/>
      <c r="B679" s="2" t="s">
        <v>651</v>
      </c>
      <c r="C679" s="2" t="s">
        <v>688</v>
      </c>
      <c r="D679" s="41" t="s">
        <v>83</v>
      </c>
      <c r="F679" s="104">
        <v>0</v>
      </c>
      <c r="G679" s="109">
        <f t="shared" si="401"/>
        <v>0</v>
      </c>
      <c r="H679" s="114">
        <f>'DADOS BASE PROPOSTA'!$I$23*G679</f>
        <v>0</v>
      </c>
      <c r="I679" s="114">
        <f>IF(D679="P",IF(H679&lt;'DADOS BASE PROPOSTA'!$I$32,IF('DADOS BASE PROPOSTA'!$I$32-H679&gt;'DADOS BASE PROPOSTA'!$I$33,'DADOS BASE PROPOSTA'!$I$33,'DADOS BASE PROPOSTA'!$I$32-H679),0),0)</f>
        <v>0</v>
      </c>
      <c r="J679" s="114">
        <f t="shared" si="402"/>
        <v>0</v>
      </c>
      <c r="L679" s="104">
        <v>333.34917716615098</v>
      </c>
      <c r="M679" s="114">
        <f>IF(D679="E",'DADOS BASE PROPOSTA'!$I$42,IF(D679="EA",'DADOS BASE PROPOSTA'!$I$43,IF(D679="EC",'DADOS BASE PROPOSTA'!$I$45,IF(D679="ECA",'DADOS BASE PROPOSTA'!$I$44,0))))</f>
        <v>2087467.4094275283</v>
      </c>
      <c r="N679" s="114">
        <f>IF(OR(D679="E",D679="EA",D679="EC",D679="ECA",D679="ECR"),L679*'DADOS BASE PROPOSTA'!$I$47,0)</f>
        <v>231419.63499253613</v>
      </c>
      <c r="O679" s="114">
        <f t="shared" si="403"/>
        <v>2318887.0444200644</v>
      </c>
      <c r="R679" s="114"/>
      <c r="T679" s="104">
        <v>12.418619954082949</v>
      </c>
      <c r="U679" s="104"/>
      <c r="V679" s="104">
        <f t="shared" si="405"/>
        <v>12.418619954082949</v>
      </c>
      <c r="W679" s="109">
        <f t="shared" si="406"/>
        <v>7.2732708065454706E-5</v>
      </c>
      <c r="X679" s="114">
        <f>'DADOS BASE PROPOSTA'!$I$78*W679</f>
        <v>5925.4102504652228</v>
      </c>
      <c r="Y679" s="114"/>
      <c r="Z679" s="114">
        <f t="shared" si="404"/>
        <v>5925.4102504652228</v>
      </c>
      <c r="AB679" s="119">
        <v>324.5</v>
      </c>
      <c r="AD679" s="42">
        <v>0.79600000000000004</v>
      </c>
      <c r="AE679" s="42">
        <f t="shared" si="407"/>
        <v>258.30200000000002</v>
      </c>
      <c r="AF679" s="123">
        <f t="shared" si="408"/>
        <v>0.12044781348837</v>
      </c>
      <c r="AH679" s="42">
        <f t="shared" si="409"/>
        <v>559.70254453601331</v>
      </c>
      <c r="AI679" s="114">
        <f t="shared" si="410"/>
        <v>181623.47570193632</v>
      </c>
      <c r="AK679" s="119">
        <v>0</v>
      </c>
      <c r="AL679" s="114">
        <f>IF($AK$11&gt;0,(AK679/$AK$11)*'DADOS BASE PROPOSTA'!$I$67,0)</f>
        <v>0</v>
      </c>
      <c r="AN679" s="114">
        <v>22</v>
      </c>
      <c r="AO679" s="114">
        <f>(AN679/$AN$11)*'DADOS BASE PROPOSTA'!$I$69</f>
        <v>13086.973013996845</v>
      </c>
      <c r="AQ679" s="114"/>
      <c r="AR679" s="114"/>
      <c r="AS679" s="114"/>
      <c r="AU679" s="114"/>
      <c r="AV679" s="114"/>
      <c r="AW679" s="114"/>
      <c r="AY679" s="114"/>
      <c r="AZ679" s="114"/>
      <c r="BA679" s="114"/>
      <c r="BB679" s="40"/>
    </row>
    <row r="680" spans="1:54" x14ac:dyDescent="0.25">
      <c r="A680" s="40"/>
      <c r="B680" s="2" t="s">
        <v>651</v>
      </c>
      <c r="C680" s="2" t="s">
        <v>689</v>
      </c>
      <c r="D680" s="41" t="s">
        <v>79</v>
      </c>
      <c r="F680" s="104">
        <v>413.68984403577201</v>
      </c>
      <c r="G680" s="109">
        <f t="shared" si="401"/>
        <v>3.3478835247302454E-4</v>
      </c>
      <c r="H680" s="114">
        <f>'DADOS BASE PROPOSTA'!$I$23*G680</f>
        <v>814413.51733945264</v>
      </c>
      <c r="I680" s="114">
        <f>IF(D680="P",IF(H680&lt;'DADOS BASE PROPOSTA'!$I$32,IF('DADOS BASE PROPOSTA'!$I$32-H680&gt;'DADOS BASE PROPOSTA'!$I$33,'DADOS BASE PROPOSTA'!$I$33,'DADOS BASE PROPOSTA'!$I$32-H680),0),0)</f>
        <v>1641267.2654017243</v>
      </c>
      <c r="J680" s="114">
        <f t="shared" si="402"/>
        <v>2455680.7827411769</v>
      </c>
      <c r="L680" s="104">
        <v>0</v>
      </c>
      <c r="M680" s="114">
        <f>IF(D680="E",'DADOS BASE PROPOSTA'!$I$42,IF(D680="EA",'DADOS BASE PROPOSTA'!$I$43,IF(D680="EC",'DADOS BASE PROPOSTA'!$I$45,IF(D680="ECA",'DADOS BASE PROPOSTA'!$I$44,0))))</f>
        <v>0</v>
      </c>
      <c r="N680" s="114">
        <f>IF(OR(D680="E",D680="EA",D680="EC",D680="ECA",D680="ECR"),L680*'DADOS BASE PROPOSTA'!$I$47,0)</f>
        <v>0</v>
      </c>
      <c r="O680" s="114">
        <f t="shared" si="403"/>
        <v>0</v>
      </c>
      <c r="R680" s="114"/>
      <c r="T680" s="104">
        <v>0</v>
      </c>
      <c r="U680" s="104"/>
      <c r="V680" s="104">
        <f t="shared" si="405"/>
        <v>0</v>
      </c>
      <c r="W680" s="109">
        <f t="shared" si="406"/>
        <v>0</v>
      </c>
      <c r="X680" s="114">
        <f>'DADOS BASE PROPOSTA'!$I$78*W680</f>
        <v>0</v>
      </c>
      <c r="Y680" s="114"/>
      <c r="Z680" s="114">
        <f t="shared" si="404"/>
        <v>0</v>
      </c>
      <c r="AB680" s="119">
        <v>235.5</v>
      </c>
      <c r="AD680" s="42">
        <v>0.69899999999999995</v>
      </c>
      <c r="AE680" s="42">
        <f t="shared" si="407"/>
        <v>164.61449999999999</v>
      </c>
      <c r="AF680" s="123">
        <f t="shared" si="408"/>
        <v>-4.9302186511630153E-2</v>
      </c>
      <c r="AH680" s="42">
        <f t="shared" si="409"/>
        <v>667.72286259332282</v>
      </c>
      <c r="AI680" s="114">
        <f t="shared" si="410"/>
        <v>157248.73414072752</v>
      </c>
      <c r="AK680" s="119">
        <v>0</v>
      </c>
      <c r="AL680" s="114">
        <f>IF($AK$11&gt;0,(AK680/$AK$11)*'DADOS BASE PROPOSTA'!$I$67,0)</f>
        <v>0</v>
      </c>
      <c r="AN680" s="114">
        <v>0</v>
      </c>
      <c r="AO680" s="114">
        <f>(AN680/$AN$11)*'DADOS BASE PROPOSTA'!$I$69</f>
        <v>0</v>
      </c>
      <c r="AQ680" s="114"/>
      <c r="AR680" s="114"/>
      <c r="AS680" s="114"/>
      <c r="AU680" s="114"/>
      <c r="AV680" s="114"/>
      <c r="AW680" s="114"/>
      <c r="AY680" s="114"/>
      <c r="AZ680" s="114"/>
      <c r="BA680" s="114"/>
      <c r="BB680" s="40"/>
    </row>
    <row r="681" spans="1:54" x14ac:dyDescent="0.25">
      <c r="A681" s="40"/>
      <c r="B681" s="2" t="s">
        <v>651</v>
      </c>
      <c r="C681" s="2" t="s">
        <v>690</v>
      </c>
      <c r="D681" s="41" t="s">
        <v>79</v>
      </c>
      <c r="F681" s="104">
        <v>770.17446799307413</v>
      </c>
      <c r="G681" s="109">
        <f t="shared" si="401"/>
        <v>6.2328201906231332E-4</v>
      </c>
      <c r="H681" s="114">
        <f>'DADOS BASE PROPOSTA'!$I$23*G681</f>
        <v>1516209.5625171869</v>
      </c>
      <c r="I681" s="114">
        <f>IF(D681="P",IF(H681&lt;'DADOS BASE PROPOSTA'!$I$32,IF('DADOS BASE PROPOSTA'!$I$32-H681&gt;'DADOS BASE PROPOSTA'!$I$33,'DADOS BASE PROPOSTA'!$I$33,'DADOS BASE PROPOSTA'!$I$32-H681),0),0)</f>
        <v>1641267.2654017243</v>
      </c>
      <c r="J681" s="114">
        <f t="shared" si="402"/>
        <v>3157476.8279189114</v>
      </c>
      <c r="L681" s="104">
        <v>0</v>
      </c>
      <c r="M681" s="114">
        <f>IF(D681="E",'DADOS BASE PROPOSTA'!$I$42,IF(D681="EA",'DADOS BASE PROPOSTA'!$I$43,IF(D681="EC",'DADOS BASE PROPOSTA'!$I$45,IF(D681="ECA",'DADOS BASE PROPOSTA'!$I$44,0))))</f>
        <v>0</v>
      </c>
      <c r="N681" s="114">
        <f>IF(OR(D681="E",D681="EA",D681="EC",D681="ECA",D681="ECR"),L681*'DADOS BASE PROPOSTA'!$I$47,0)</f>
        <v>0</v>
      </c>
      <c r="O681" s="114">
        <f t="shared" si="403"/>
        <v>0</v>
      </c>
      <c r="R681" s="114"/>
      <c r="T681" s="104">
        <v>1.034646739130435</v>
      </c>
      <c r="U681" s="104"/>
      <c r="V681" s="104">
        <f t="shared" si="405"/>
        <v>1.034646739130435</v>
      </c>
      <c r="W681" s="109">
        <f t="shared" si="406"/>
        <v>6.0596635943680126E-6</v>
      </c>
      <c r="X681" s="114">
        <f>'DADOS BASE PROPOSTA'!$I$78*W681</f>
        <v>493.67050576648546</v>
      </c>
      <c r="Y681" s="114"/>
      <c r="Z681" s="114">
        <f t="shared" si="404"/>
        <v>493.67050576648546</v>
      </c>
      <c r="AB681" s="119">
        <v>671</v>
      </c>
      <c r="AD681" s="42">
        <v>0.77500000000000002</v>
      </c>
      <c r="AE681" s="42">
        <f t="shared" si="407"/>
        <v>520.02499999999998</v>
      </c>
      <c r="AF681" s="123">
        <f t="shared" si="408"/>
        <v>8.3697813488369965E-2</v>
      </c>
      <c r="AH681" s="42">
        <f t="shared" si="409"/>
        <v>583.0883865896576</v>
      </c>
      <c r="AI681" s="114">
        <f t="shared" si="410"/>
        <v>391252.30740166025</v>
      </c>
      <c r="AK681" s="119">
        <v>0</v>
      </c>
      <c r="AL681" s="114">
        <f>IF($AK$11&gt;0,(AK681/$AK$11)*'DADOS BASE PROPOSTA'!$I$67,0)</f>
        <v>0</v>
      </c>
      <c r="AN681" s="114">
        <v>6.375</v>
      </c>
      <c r="AO681" s="114">
        <f>(AN681/$AN$11)*'DADOS BASE PROPOSTA'!$I$69</f>
        <v>3792.2478620104489</v>
      </c>
      <c r="AQ681" s="114"/>
      <c r="AR681" s="114"/>
      <c r="AS681" s="114"/>
      <c r="AU681" s="114"/>
      <c r="AV681" s="114"/>
      <c r="AW681" s="114"/>
      <c r="AY681" s="114"/>
      <c r="AZ681" s="114"/>
      <c r="BA681" s="114"/>
      <c r="BB681" s="40"/>
    </row>
    <row r="682" spans="1:54" x14ac:dyDescent="0.25">
      <c r="A682" s="40"/>
      <c r="B682" s="2" t="s">
        <v>651</v>
      </c>
      <c r="C682" s="2" t="s">
        <v>237</v>
      </c>
      <c r="D682" s="41" t="s">
        <v>129</v>
      </c>
      <c r="F682" s="104">
        <v>0</v>
      </c>
      <c r="G682" s="109">
        <f t="shared" si="401"/>
        <v>0</v>
      </c>
      <c r="H682" s="114">
        <f>'DADOS BASE PROPOSTA'!$I$23*G682</f>
        <v>0</v>
      </c>
      <c r="I682" s="114">
        <f>IF(D682="P",IF(H682&lt;'DADOS BASE PROPOSTA'!$I$32,IF('DADOS BASE PROPOSTA'!$I$32-H682&gt;'DADOS BASE PROPOSTA'!$I$33,'DADOS BASE PROPOSTA'!$I$33,'DADOS BASE PROPOSTA'!$I$32-H682),0),0)</f>
        <v>0</v>
      </c>
      <c r="J682" s="114">
        <f t="shared" si="402"/>
        <v>0</v>
      </c>
      <c r="L682" s="104">
        <v>0.52246201657458569</v>
      </c>
      <c r="M682" s="114">
        <f>IF(D682="E",'DADOS BASE PROPOSTA'!$I$42,IF(D682="EA",'DADOS BASE PROPOSTA'!$I$43,IF(D682="EC",'DADOS BASE PROPOSTA'!$I$45,IF(D682="ECA",'DADOS BASE PROPOSTA'!$I$44,0))))</f>
        <v>0</v>
      </c>
      <c r="N682" s="114">
        <f>IF(OR(D682="E",D682="EA",D682="EC",D682="ECA",D682="ECR"),L682*'DADOS BASE PROPOSTA'!$I$47,0)</f>
        <v>362.70666752805846</v>
      </c>
      <c r="O682" s="114">
        <f t="shared" si="403"/>
        <v>362.70666752805846</v>
      </c>
      <c r="R682" s="114"/>
      <c r="T682" s="104">
        <v>41.060400000000001</v>
      </c>
      <c r="U682" s="104">
        <v>143.221</v>
      </c>
      <c r="V682" s="104">
        <f t="shared" si="405"/>
        <v>499.36760000000004</v>
      </c>
      <c r="W682" s="109">
        <f t="shared" si="406"/>
        <v>2.9246694079083633E-3</v>
      </c>
      <c r="X682" s="114">
        <f>'DADOS BASE PROPOSTA'!$I$78*W682</f>
        <v>238267.85155925335</v>
      </c>
      <c r="Y682" s="114"/>
      <c r="Z682" s="114">
        <f t="shared" si="404"/>
        <v>238267.85155925335</v>
      </c>
      <c r="AB682" s="119">
        <v>26</v>
      </c>
      <c r="AD682" s="42">
        <v>0.84699999999999998</v>
      </c>
      <c r="AE682" s="42">
        <f t="shared" si="407"/>
        <v>22.021999999999998</v>
      </c>
      <c r="AF682" s="123">
        <f t="shared" si="408"/>
        <v>0.20969781348836988</v>
      </c>
      <c r="AH682" s="42">
        <f t="shared" si="409"/>
        <v>502.9083566914486</v>
      </c>
      <c r="AI682" s="114">
        <f t="shared" si="410"/>
        <v>13075.617273977663</v>
      </c>
      <c r="AK682" s="119">
        <v>0</v>
      </c>
      <c r="AL682" s="114">
        <f>IF($AK$11&gt;0,(AK682/$AK$11)*'DADOS BASE PROPOSTA'!$I$67,0)</f>
        <v>0</v>
      </c>
      <c r="AN682" s="114">
        <v>613.25</v>
      </c>
      <c r="AO682" s="114">
        <f>(AN682/$AN$11)*'DADOS BASE PROPOSTA'!$I$69</f>
        <v>364799.37276516203</v>
      </c>
      <c r="AQ682" s="114"/>
      <c r="AR682" s="114"/>
      <c r="AS682" s="114"/>
      <c r="AU682" s="114"/>
      <c r="AV682" s="114"/>
      <c r="AW682" s="114"/>
      <c r="AY682" s="114"/>
      <c r="AZ682" s="114"/>
      <c r="BA682" s="114"/>
      <c r="BB682" s="40"/>
    </row>
    <row r="683" spans="1:54" x14ac:dyDescent="0.25">
      <c r="A683" s="40"/>
      <c r="F683" s="104"/>
      <c r="G683" s="109"/>
      <c r="H683" s="114"/>
      <c r="I683" s="114"/>
      <c r="J683" s="114"/>
      <c r="L683" s="104"/>
      <c r="M683" s="114"/>
      <c r="N683" s="114"/>
      <c r="O683" s="114"/>
      <c r="R683" s="114"/>
      <c r="T683" s="104"/>
      <c r="U683" s="104"/>
      <c r="V683" s="104"/>
      <c r="W683" s="109"/>
      <c r="X683" s="114"/>
      <c r="Y683" s="114"/>
      <c r="Z683" s="114"/>
      <c r="AB683" s="119"/>
      <c r="AF683" s="123"/>
      <c r="AI683" s="114"/>
      <c r="AK683" s="119"/>
      <c r="AL683" s="114"/>
      <c r="AN683" s="114"/>
      <c r="AO683" s="114"/>
      <c r="AQ683" s="114"/>
      <c r="AR683" s="114"/>
      <c r="AS683" s="114"/>
      <c r="AU683" s="114"/>
      <c r="AV683" s="114"/>
      <c r="AW683" s="114"/>
      <c r="AY683" s="114"/>
      <c r="AZ683" s="114"/>
      <c r="BA683" s="114"/>
      <c r="BB683" s="40"/>
    </row>
    <row r="684" spans="1:54" x14ac:dyDescent="0.25">
      <c r="A684" s="40"/>
      <c r="B684" s="98" t="s">
        <v>691</v>
      </c>
      <c r="C684" s="98" t="s">
        <v>692</v>
      </c>
      <c r="D684" s="98" t="s">
        <v>74</v>
      </c>
      <c r="E684" s="98"/>
      <c r="F684" s="105">
        <f>SUM(F685:F694)</f>
        <v>18175.794944847396</v>
      </c>
      <c r="G684" s="110">
        <f>SUM(G685:G694)</f>
        <v>1.4709194659240442E-2</v>
      </c>
      <c r="H684" s="115">
        <f>SUM(H685:H694)</f>
        <v>35781910.783852406</v>
      </c>
      <c r="I684" s="115">
        <f>SUM(I685:I694)</f>
        <v>3668515.4453007416</v>
      </c>
      <c r="J684" s="115">
        <f>SUM(J685:J694)</f>
        <v>39450426.229153149</v>
      </c>
      <c r="K684" s="99"/>
      <c r="L684" s="105">
        <f>SUM(L685:L694)</f>
        <v>325.16239925964908</v>
      </c>
      <c r="M684" s="115">
        <f>SUM(M685:M694)</f>
        <v>6262402.2282825848</v>
      </c>
      <c r="N684" s="115">
        <f>SUM(N685:N694)</f>
        <v>225736.16167187662</v>
      </c>
      <c r="O684" s="115">
        <f>SUM(O685:O694)</f>
        <v>6488138.3899544617</v>
      </c>
      <c r="P684" s="99"/>
      <c r="Q684" s="100"/>
      <c r="R684" s="115">
        <f>SUM(R685:R694)</f>
        <v>5845209.1020362414</v>
      </c>
      <c r="S684" s="99"/>
      <c r="T684" s="105">
        <f t="shared" ref="T684:Z684" si="411">SUM(T685:T694)</f>
        <v>591.84040344377922</v>
      </c>
      <c r="U684" s="105">
        <f t="shared" si="411"/>
        <v>0</v>
      </c>
      <c r="V684" s="105">
        <f t="shared" si="411"/>
        <v>591.84040344377922</v>
      </c>
      <c r="W684" s="110">
        <f t="shared" si="411"/>
        <v>3.4662591692295706E-3</v>
      </c>
      <c r="X684" s="115">
        <f t="shared" si="411"/>
        <v>282390.24997719313</v>
      </c>
      <c r="Y684" s="115">
        <f t="shared" si="411"/>
        <v>220781.30714634148</v>
      </c>
      <c r="Z684" s="115">
        <f t="shared" si="411"/>
        <v>503171.55712353467</v>
      </c>
      <c r="AA684" s="99"/>
      <c r="AB684" s="120">
        <f>SUM(AB685:AB694)</f>
        <v>10235.5</v>
      </c>
      <c r="AC684" s="99"/>
      <c r="AD684" s="99"/>
      <c r="AE684" s="99"/>
      <c r="AF684" s="124"/>
      <c r="AG684" s="99"/>
      <c r="AH684" s="99"/>
      <c r="AI684" s="115">
        <f>SUM(AI685:AI694)</f>
        <v>6768362.2437537238</v>
      </c>
      <c r="AJ684" s="99"/>
      <c r="AK684" s="120">
        <f>SUM(AK685:AK694)</f>
        <v>0</v>
      </c>
      <c r="AL684" s="115">
        <f>SUM(AL685:AL694)</f>
        <v>0</v>
      </c>
      <c r="AM684" s="99"/>
      <c r="AN684" s="115">
        <f>SUM(AN685:AN694)</f>
        <v>343.125</v>
      </c>
      <c r="AO684" s="115">
        <f>SUM(AO685:AO694)</f>
        <v>204112.16433762125</v>
      </c>
      <c r="AP684" s="99"/>
      <c r="AQ684" s="115"/>
      <c r="AR684" s="115"/>
      <c r="AS684" s="115">
        <f>SUM(AS685:AS694)</f>
        <v>593301.35881652217</v>
      </c>
      <c r="AT684" s="98"/>
      <c r="AU684" s="115"/>
      <c r="AV684" s="115"/>
      <c r="AW684" s="115">
        <f>SUM(AW685:AW694)</f>
        <v>593301.35881652217</v>
      </c>
      <c r="AX684" s="98"/>
      <c r="AY684" s="115"/>
      <c r="AZ684" s="115"/>
      <c r="BA684" s="115">
        <f>SUM(BA685:BA694)</f>
        <v>593301.35881652217</v>
      </c>
      <c r="BB684" s="40"/>
    </row>
    <row r="685" spans="1:54" x14ac:dyDescent="0.25">
      <c r="A685" s="40"/>
      <c r="B685" s="2" t="s">
        <v>691</v>
      </c>
      <c r="C685" s="2" t="s">
        <v>34</v>
      </c>
      <c r="D685" s="41" t="s">
        <v>75</v>
      </c>
      <c r="F685" s="104">
        <v>0</v>
      </c>
      <c r="G685" s="109">
        <f t="shared" ref="G685:G694" si="412">F685/$F$11</f>
        <v>0</v>
      </c>
      <c r="H685" s="114">
        <f>'DADOS BASE PROPOSTA'!$I$23*G685</f>
        <v>0</v>
      </c>
      <c r="I685" s="114">
        <f>IF(D685="P",IF(H685&lt;'DADOS BASE PROPOSTA'!$I$32,IF('DADOS BASE PROPOSTA'!$I$32-H685&gt;'DADOS BASE PROPOSTA'!$I$33,'DADOS BASE PROPOSTA'!$I$33,'DADOS BASE PROPOSTA'!$I$32-H685),0),0)</f>
        <v>0</v>
      </c>
      <c r="J685" s="114">
        <f t="shared" ref="J685:J694" si="413">H685+I685</f>
        <v>0</v>
      </c>
      <c r="L685" s="104"/>
      <c r="M685" s="114">
        <f>IF(D685="E",'DADOS BASE PROPOSTA'!$I$42,IF(D685="EA",'DADOS BASE PROPOSTA'!$I$43,IF(D685="EC",'DADOS BASE PROPOSTA'!$I$45,IF(D685="ECA",'DADOS BASE PROPOSTA'!$I$44,0))))</f>
        <v>0</v>
      </c>
      <c r="N685" s="114">
        <f>IF(OR(D685="E",D685="EA",D685="EC",D685="ECA"),L685*'DADOS BASE PROPOSTA'!$I$47,0)</f>
        <v>0</v>
      </c>
      <c r="O685" s="114">
        <f t="shared" ref="O685:O694" si="414">M685+N685</f>
        <v>0</v>
      </c>
      <c r="Q685" s="68">
        <v>9</v>
      </c>
      <c r="R685" s="114">
        <f>IF(D685="R",('DADOS BASE PROPOSTA'!$I$53+('DADOS BASE PROPOSTA'!$I$54*Q685)),0)</f>
        <v>5845209.1020362414</v>
      </c>
      <c r="T685" s="104"/>
      <c r="U685" s="104"/>
      <c r="V685" s="104"/>
      <c r="W685" s="109"/>
      <c r="X685" s="114"/>
      <c r="Y685" s="114">
        <f>'DADOS BASE PROPOSTA'!$I$77/41</f>
        <v>220781.30714634148</v>
      </c>
      <c r="Z685" s="114">
        <f t="shared" ref="Z685:Z694" si="415">X685+Y685</f>
        <v>220781.30714634148</v>
      </c>
      <c r="AB685" s="119"/>
      <c r="AF685" s="123"/>
      <c r="AI685" s="114"/>
      <c r="AK685" s="119"/>
      <c r="AL685" s="114"/>
      <c r="AN685" s="114"/>
      <c r="AO685" s="114"/>
      <c r="AQ685" s="114">
        <f>'DADOS BASE PROPOSTA'!$I$85/41</f>
        <v>368759.61378749995</v>
      </c>
      <c r="AR685" s="114">
        <f>'DADOS BASE PROPOSTA'!$I$86*(Q685/$Q$11)</f>
        <v>224541.74502902225</v>
      </c>
      <c r="AS685" s="114">
        <f>AQ685+AR685</f>
        <v>593301.35881652217</v>
      </c>
      <c r="AU685" s="114">
        <f>'DADOS BASE PROPOSTA'!$I$89/41</f>
        <v>368759.61378749995</v>
      </c>
      <c r="AV685" s="114">
        <f>'DADOS BASE PROPOSTA'!$I$90*(Q685/$Q$11)</f>
        <v>224541.74502902225</v>
      </c>
      <c r="AW685" s="114">
        <f>AU685+AV685</f>
        <v>593301.35881652217</v>
      </c>
      <c r="AY685" s="114">
        <f>'DADOS BASE PROPOSTA'!$I$93/41</f>
        <v>368759.61378749995</v>
      </c>
      <c r="AZ685" s="114">
        <f>'DADOS BASE PROPOSTA'!$I$94*(Q685/$Q$11)</f>
        <v>224541.74502902225</v>
      </c>
      <c r="BA685" s="114">
        <f>AY685+AZ685</f>
        <v>593301.35881652217</v>
      </c>
      <c r="BB685" s="40"/>
    </row>
    <row r="686" spans="1:54" x14ac:dyDescent="0.25">
      <c r="A686" s="40"/>
      <c r="B686" s="2" t="s">
        <v>691</v>
      </c>
      <c r="C686" s="2" t="s">
        <v>693</v>
      </c>
      <c r="D686" s="41" t="s">
        <v>79</v>
      </c>
      <c r="F686" s="104">
        <v>8290.2382015485364</v>
      </c>
      <c r="G686" s="109">
        <f t="shared" si="412"/>
        <v>6.7090725796627665E-3</v>
      </c>
      <c r="H686" s="114">
        <f>'DADOS BASE PROPOSTA'!$I$23*G686</f>
        <v>16320637.672510082</v>
      </c>
      <c r="I686" s="114">
        <f>IF(D686="P",IF(H686&lt;'DADOS BASE PROPOSTA'!$I$32,IF('DADOS BASE PROPOSTA'!$I$32-H686&gt;'DADOS BASE PROPOSTA'!$I$33,'DADOS BASE PROPOSTA'!$I$33,'DADOS BASE PROPOSTA'!$I$32-H686),0),0)</f>
        <v>0</v>
      </c>
      <c r="J686" s="114">
        <f t="shared" si="413"/>
        <v>16320637.672510082</v>
      </c>
      <c r="L686" s="104">
        <v>0</v>
      </c>
      <c r="M686" s="114">
        <f>IF(D686="E",'DADOS BASE PROPOSTA'!$I$42,IF(D686="EA",'DADOS BASE PROPOSTA'!$I$43,IF(D686="EC",'DADOS BASE PROPOSTA'!$I$45,IF(D686="ECA",'DADOS BASE PROPOSTA'!$I$44,0))))</f>
        <v>0</v>
      </c>
      <c r="N686" s="114">
        <f>IF(OR(D686="E",D686="EA",D686="EC",D686="ECA",D686="ECR"),L686*'DADOS BASE PROPOSTA'!$I$47,0)</f>
        <v>0</v>
      </c>
      <c r="O686" s="114">
        <f t="shared" si="414"/>
        <v>0</v>
      </c>
      <c r="R686" s="114"/>
      <c r="T686" s="104">
        <v>245.32275503477729</v>
      </c>
      <c r="U686" s="104"/>
      <c r="V686" s="104">
        <f t="shared" ref="V686:V694" si="416">T686+U686*3.2</f>
        <v>245.32275503477729</v>
      </c>
      <c r="W686" s="109">
        <f t="shared" ref="W686:W694" si="417">V686/$V$11</f>
        <v>1.4367931694287143E-3</v>
      </c>
      <c r="X686" s="114">
        <f>'DADOS BASE PROPOSTA'!$I$78*W686</f>
        <v>117053.10032275498</v>
      </c>
      <c r="Y686" s="114"/>
      <c r="Z686" s="114">
        <f t="shared" si="415"/>
        <v>117053.10032275498</v>
      </c>
      <c r="AB686" s="119">
        <v>5159.5</v>
      </c>
      <c r="AD686" s="42">
        <v>0.77</v>
      </c>
      <c r="AE686" s="42">
        <f t="shared" ref="AE686:AE694" si="418">AB686*AD686</f>
        <v>3972.8150000000001</v>
      </c>
      <c r="AF686" s="123">
        <f t="shared" ref="AF686:AF694" si="419">(AD686-$AE$12)*$AF$12</f>
        <v>7.4947813488369958E-2</v>
      </c>
      <c r="AH686" s="42">
        <f t="shared" ref="AH686:AH694" si="420">$AH$11-(AF686*$AH$11)</f>
        <v>588.65644422147773</v>
      </c>
      <c r="AI686" s="114">
        <f t="shared" ref="AI686:AI694" si="421">AB686*AH686</f>
        <v>3037172.9239607141</v>
      </c>
      <c r="AK686" s="119">
        <v>0</v>
      </c>
      <c r="AL686" s="114">
        <f>IF($AK$11&gt;0,(AK686/$AK$11)*'DADOS BASE PROPOSTA'!$I$67,0)</f>
        <v>0</v>
      </c>
      <c r="AN686" s="114">
        <v>167</v>
      </c>
      <c r="AO686" s="114">
        <f>(AN686/$AN$11)*'DADOS BASE PROPOSTA'!$I$69</f>
        <v>99342.022424430601</v>
      </c>
      <c r="AQ686" s="114"/>
      <c r="AR686" s="114"/>
      <c r="AS686" s="114"/>
      <c r="AU686" s="114"/>
      <c r="AV686" s="114"/>
      <c r="AW686" s="114"/>
      <c r="AY686" s="114"/>
      <c r="AZ686" s="114"/>
      <c r="BA686" s="114"/>
      <c r="BB686" s="40"/>
    </row>
    <row r="687" spans="1:54" x14ac:dyDescent="0.25">
      <c r="A687" s="40"/>
      <c r="B687" s="2" t="s">
        <v>691</v>
      </c>
      <c r="C687" s="2" t="s">
        <v>694</v>
      </c>
      <c r="D687" s="41" t="s">
        <v>79</v>
      </c>
      <c r="F687" s="104">
        <v>1471.3346331547889</v>
      </c>
      <c r="G687" s="109">
        <f t="shared" si="412"/>
        <v>1.1907125709564182E-3</v>
      </c>
      <c r="H687" s="114">
        <f>'DADOS BASE PROPOSTA'!$I$23*G687</f>
        <v>2896553.6163061555</v>
      </c>
      <c r="I687" s="114">
        <f>IF(D687="P",IF(H687&lt;'DADOS BASE PROPOSTA'!$I$32,IF('DADOS BASE PROPOSTA'!$I$32-H687&gt;'DADOS BASE PROPOSTA'!$I$33,'DADOS BASE PROPOSTA'!$I$33,'DADOS BASE PROPOSTA'!$I$32-H687),0),0)</f>
        <v>385980.91449729307</v>
      </c>
      <c r="J687" s="114">
        <f t="shared" si="413"/>
        <v>3282534.5308034485</v>
      </c>
      <c r="L687" s="104">
        <v>0</v>
      </c>
      <c r="M687" s="114">
        <f>IF(D687="E",'DADOS BASE PROPOSTA'!$I$42,IF(D687="EA",'DADOS BASE PROPOSTA'!$I$43,IF(D687="EC",'DADOS BASE PROPOSTA'!$I$45,IF(D687="ECA",'DADOS BASE PROPOSTA'!$I$44,0))))</f>
        <v>0</v>
      </c>
      <c r="N687" s="114">
        <f>IF(OR(D687="E",D687="EA",D687="EC",D687="ECA",D687="ECR"),L687*'DADOS BASE PROPOSTA'!$I$47,0)</f>
        <v>0</v>
      </c>
      <c r="O687" s="114">
        <f t="shared" si="414"/>
        <v>0</v>
      </c>
      <c r="R687" s="114"/>
      <c r="T687" s="104">
        <v>162.89205864218741</v>
      </c>
      <c r="U687" s="104"/>
      <c r="V687" s="104">
        <f t="shared" si="416"/>
        <v>162.89205864218741</v>
      </c>
      <c r="W687" s="109">
        <f t="shared" si="417"/>
        <v>9.5401748271618054E-4</v>
      </c>
      <c r="X687" s="114">
        <f>'DADOS BASE PROPOSTA'!$I$78*W687</f>
        <v>77722.18471670548</v>
      </c>
      <c r="Y687" s="114"/>
      <c r="Z687" s="114">
        <f t="shared" si="415"/>
        <v>77722.18471670548</v>
      </c>
      <c r="AB687" s="119">
        <v>695.5</v>
      </c>
      <c r="AD687" s="42">
        <v>0.64700000000000002</v>
      </c>
      <c r="AE687" s="42">
        <f t="shared" si="418"/>
        <v>449.98849999999999</v>
      </c>
      <c r="AF687" s="123">
        <f t="shared" si="419"/>
        <v>-0.14030218651163004</v>
      </c>
      <c r="AH687" s="42">
        <f t="shared" si="420"/>
        <v>725.63066196425154</v>
      </c>
      <c r="AI687" s="114">
        <f t="shared" si="421"/>
        <v>504676.12539613695</v>
      </c>
      <c r="AK687" s="119">
        <v>0</v>
      </c>
      <c r="AL687" s="114">
        <f>IF($AK$11&gt;0,(AK687/$AK$11)*'DADOS BASE PROPOSTA'!$I$67,0)</f>
        <v>0</v>
      </c>
      <c r="AN687" s="114">
        <v>62.875</v>
      </c>
      <c r="AO687" s="114">
        <f>(AN687/$AN$11)*'DADOS BASE PROPOSTA'!$I$69</f>
        <v>37401.974011593258</v>
      </c>
      <c r="AQ687" s="114"/>
      <c r="AR687" s="114"/>
      <c r="AS687" s="114"/>
      <c r="AU687" s="114"/>
      <c r="AV687" s="114"/>
      <c r="AW687" s="114"/>
      <c r="AY687" s="114"/>
      <c r="AZ687" s="114"/>
      <c r="BA687" s="114"/>
      <c r="BB687" s="40"/>
    </row>
    <row r="688" spans="1:54" x14ac:dyDescent="0.25">
      <c r="A688" s="40"/>
      <c r="B688" s="2" t="s">
        <v>691</v>
      </c>
      <c r="C688" s="2" t="s">
        <v>433</v>
      </c>
      <c r="D688" s="41" t="s">
        <v>79</v>
      </c>
      <c r="F688" s="104">
        <v>678.69849144563204</v>
      </c>
      <c r="G688" s="109">
        <f t="shared" si="412"/>
        <v>5.4925290783150677E-4</v>
      </c>
      <c r="H688" s="114">
        <f>'DADOS BASE PROPOSTA'!$I$23*G688</f>
        <v>1336124.7166208453</v>
      </c>
      <c r="I688" s="114">
        <f>IF(D688="P",IF(H688&lt;'DADOS BASE PROPOSTA'!$I$32,IF('DADOS BASE PROPOSTA'!$I$32-H688&gt;'DADOS BASE PROPOSTA'!$I$33,'DADOS BASE PROPOSTA'!$I$33,'DADOS BASE PROPOSTA'!$I$32-H688),0),0)</f>
        <v>1641267.2654017243</v>
      </c>
      <c r="J688" s="114">
        <f t="shared" si="413"/>
        <v>2977391.9820225695</v>
      </c>
      <c r="L688" s="104">
        <v>0</v>
      </c>
      <c r="M688" s="114">
        <f>IF(D688="E",'DADOS BASE PROPOSTA'!$I$42,IF(D688="EA",'DADOS BASE PROPOSTA'!$I$43,IF(D688="EC",'DADOS BASE PROPOSTA'!$I$45,IF(D688="ECA",'DADOS BASE PROPOSTA'!$I$44,0))))</f>
        <v>0</v>
      </c>
      <c r="N688" s="114">
        <f>IF(OR(D688="E",D688="EA",D688="EC",D688="ECA",D688="ECR"),L688*'DADOS BASE PROPOSTA'!$I$47,0)</f>
        <v>0</v>
      </c>
      <c r="O688" s="114">
        <f t="shared" si="414"/>
        <v>0</v>
      </c>
      <c r="R688" s="114"/>
      <c r="T688" s="104">
        <v>47.956107941969172</v>
      </c>
      <c r="U688" s="104"/>
      <c r="V688" s="104">
        <f t="shared" si="416"/>
        <v>47.956107941969172</v>
      </c>
      <c r="W688" s="109">
        <f t="shared" si="417"/>
        <v>2.8086676392346746E-4</v>
      </c>
      <c r="X688" s="114">
        <f>'DADOS BASE PROPOSTA'!$I$78*W688</f>
        <v>22881.738439731853</v>
      </c>
      <c r="Y688" s="114"/>
      <c r="Z688" s="114">
        <f t="shared" si="415"/>
        <v>22881.738439731853</v>
      </c>
      <c r="AB688" s="119">
        <v>647</v>
      </c>
      <c r="AD688" s="42">
        <v>0.64200000000000002</v>
      </c>
      <c r="AE688" s="42">
        <f t="shared" si="418"/>
        <v>415.37400000000002</v>
      </c>
      <c r="AF688" s="123">
        <f t="shared" si="419"/>
        <v>-0.14905218651163005</v>
      </c>
      <c r="AH688" s="42">
        <f t="shared" si="420"/>
        <v>731.19871959607167</v>
      </c>
      <c r="AI688" s="114">
        <f t="shared" si="421"/>
        <v>473085.57157865836</v>
      </c>
      <c r="AK688" s="119">
        <v>0</v>
      </c>
      <c r="AL688" s="114">
        <f>IF($AK$11&gt;0,(AK688/$AK$11)*'DADOS BASE PROPOSTA'!$I$67,0)</f>
        <v>0</v>
      </c>
      <c r="AN688" s="114">
        <v>37.125</v>
      </c>
      <c r="AO688" s="114">
        <f>(AN688/$AN$11)*'DADOS BASE PROPOSTA'!$I$69</f>
        <v>22084.266961119676</v>
      </c>
      <c r="AQ688" s="114"/>
      <c r="AR688" s="114"/>
      <c r="AS688" s="114"/>
      <c r="AU688" s="114"/>
      <c r="AV688" s="114"/>
      <c r="AW688" s="114"/>
      <c r="AY688" s="114"/>
      <c r="AZ688" s="114"/>
      <c r="BA688" s="114"/>
      <c r="BB688" s="40"/>
    </row>
    <row r="689" spans="1:54" x14ac:dyDescent="0.25">
      <c r="A689" s="40"/>
      <c r="B689" s="2" t="s">
        <v>691</v>
      </c>
      <c r="C689" s="2" t="s">
        <v>695</v>
      </c>
      <c r="D689" s="41" t="s">
        <v>79</v>
      </c>
      <c r="F689" s="104">
        <v>2563.3481335468132</v>
      </c>
      <c r="G689" s="109">
        <f t="shared" si="412"/>
        <v>2.0744504870434596E-3</v>
      </c>
      <c r="H689" s="114">
        <f>'DADOS BASE PROPOSTA'!$I$23*G689</f>
        <v>5046353.9284441872</v>
      </c>
      <c r="I689" s="114">
        <f>IF(D689="P",IF(H689&lt;'DADOS BASE PROPOSTA'!$I$32,IF('DADOS BASE PROPOSTA'!$I$32-H689&gt;'DADOS BASE PROPOSTA'!$I$33,'DADOS BASE PROPOSTA'!$I$33,'DADOS BASE PROPOSTA'!$I$32-H689),0),0)</f>
        <v>0</v>
      </c>
      <c r="J689" s="114">
        <f t="shared" si="413"/>
        <v>5046353.9284441872</v>
      </c>
      <c r="L689" s="104">
        <v>0</v>
      </c>
      <c r="M689" s="114">
        <f>IF(D689="E",'DADOS BASE PROPOSTA'!$I$42,IF(D689="EA",'DADOS BASE PROPOSTA'!$I$43,IF(D689="EC",'DADOS BASE PROPOSTA'!$I$45,IF(D689="ECA",'DADOS BASE PROPOSTA'!$I$44,0))))</f>
        <v>0</v>
      </c>
      <c r="N689" s="114">
        <f>IF(OR(D689="E",D689="EA",D689="EC",D689="ECA",D689="ECR"),L689*'DADOS BASE PROPOSTA'!$I$47,0)</f>
        <v>0</v>
      </c>
      <c r="O689" s="114">
        <f t="shared" si="414"/>
        <v>0</v>
      </c>
      <c r="R689" s="114"/>
      <c r="T689" s="104">
        <v>65.943355642101992</v>
      </c>
      <c r="U689" s="104"/>
      <c r="V689" s="104">
        <f t="shared" si="416"/>
        <v>65.943355642101992</v>
      </c>
      <c r="W689" s="109">
        <f t="shared" si="417"/>
        <v>3.8621351265335802E-4</v>
      </c>
      <c r="X689" s="114">
        <f>'DADOS BASE PROPOSTA'!$I$78*W689</f>
        <v>31464.15921547855</v>
      </c>
      <c r="Y689" s="114"/>
      <c r="Z689" s="114">
        <f t="shared" si="415"/>
        <v>31464.15921547855</v>
      </c>
      <c r="AB689" s="119">
        <v>1556</v>
      </c>
      <c r="AD689" s="42">
        <v>0.625</v>
      </c>
      <c r="AE689" s="42">
        <f t="shared" si="418"/>
        <v>972.5</v>
      </c>
      <c r="AF689" s="123">
        <f t="shared" si="419"/>
        <v>-0.17880218651163007</v>
      </c>
      <c r="AH689" s="42">
        <f t="shared" si="420"/>
        <v>750.13011554425987</v>
      </c>
      <c r="AI689" s="114">
        <f t="shared" si="421"/>
        <v>1167202.4597868684</v>
      </c>
      <c r="AK689" s="119">
        <v>0</v>
      </c>
      <c r="AL689" s="114">
        <f>IF($AK$11&gt;0,(AK689/$AK$11)*'DADOS BASE PROPOSTA'!$I$67,0)</f>
        <v>0</v>
      </c>
      <c r="AN689" s="114">
        <v>42</v>
      </c>
      <c r="AO689" s="114">
        <f>(AN689/$AN$11)*'DADOS BASE PROPOSTA'!$I$69</f>
        <v>24984.221208539431</v>
      </c>
      <c r="AQ689" s="114"/>
      <c r="AR689" s="114"/>
      <c r="AS689" s="114"/>
      <c r="AU689" s="114"/>
      <c r="AV689" s="114"/>
      <c r="AW689" s="114"/>
      <c r="AY689" s="114"/>
      <c r="AZ689" s="114"/>
      <c r="BA689" s="114"/>
      <c r="BB689" s="40"/>
    </row>
    <row r="690" spans="1:54" x14ac:dyDescent="0.25">
      <c r="A690" s="40"/>
      <c r="B690" s="2" t="s">
        <v>691</v>
      </c>
      <c r="C690" s="2" t="s">
        <v>696</v>
      </c>
      <c r="D690" s="41" t="s">
        <v>79</v>
      </c>
      <c r="F690" s="104">
        <v>537.27909594825087</v>
      </c>
      <c r="G690" s="109">
        <f t="shared" si="412"/>
        <v>4.3480589611756846E-4</v>
      </c>
      <c r="H690" s="114">
        <f>'DADOS BASE PROPOSTA'!$I$23*G690</f>
        <v>1057718.3961188553</v>
      </c>
      <c r="I690" s="114">
        <f>IF(D690="P",IF(H690&lt;'DADOS BASE PROPOSTA'!$I$32,IF('DADOS BASE PROPOSTA'!$I$32-H690&gt;'DADOS BASE PROPOSTA'!$I$33,'DADOS BASE PROPOSTA'!$I$33,'DADOS BASE PROPOSTA'!$I$32-H690),0),0)</f>
        <v>1641267.2654017243</v>
      </c>
      <c r="J690" s="114">
        <f t="shared" si="413"/>
        <v>2698985.6615205798</v>
      </c>
      <c r="L690" s="104">
        <v>0</v>
      </c>
      <c r="M690" s="114">
        <f>IF(D690="E",'DADOS BASE PROPOSTA'!$I$42,IF(D690="EA",'DADOS BASE PROPOSTA'!$I$43,IF(D690="EC",'DADOS BASE PROPOSTA'!$I$45,IF(D690="ECA",'DADOS BASE PROPOSTA'!$I$44,0))))</f>
        <v>0</v>
      </c>
      <c r="N690" s="114">
        <f>IF(OR(D690="E",D690="EA",D690="EC",D690="ECA",D690="ECR"),L690*'DADOS BASE PROPOSTA'!$I$47,0)</f>
        <v>0</v>
      </c>
      <c r="O690" s="114">
        <f t="shared" si="414"/>
        <v>0</v>
      </c>
      <c r="R690" s="114"/>
      <c r="T690" s="104">
        <v>11.701239224137931</v>
      </c>
      <c r="U690" s="104"/>
      <c r="V690" s="104">
        <f t="shared" si="416"/>
        <v>11.701239224137931</v>
      </c>
      <c r="W690" s="109">
        <f t="shared" si="417"/>
        <v>6.8531191037331203E-5</v>
      </c>
      <c r="X690" s="114">
        <f>'DADOS BASE PROPOSTA'!$I$78*W690</f>
        <v>5583.1197909440043</v>
      </c>
      <c r="Y690" s="114"/>
      <c r="Z690" s="114">
        <f t="shared" si="415"/>
        <v>5583.1197909440043</v>
      </c>
      <c r="AB690" s="119">
        <v>143.5</v>
      </c>
      <c r="AD690" s="42">
        <v>0.58699999999999997</v>
      </c>
      <c r="AE690" s="42">
        <f t="shared" si="418"/>
        <v>84.234499999999997</v>
      </c>
      <c r="AF690" s="123">
        <f t="shared" si="419"/>
        <v>-0.24530218651163013</v>
      </c>
      <c r="AH690" s="42">
        <f t="shared" si="420"/>
        <v>792.44735354609247</v>
      </c>
      <c r="AI690" s="114">
        <f t="shared" si="421"/>
        <v>113716.19523386427</v>
      </c>
      <c r="AK690" s="119">
        <v>0</v>
      </c>
      <c r="AL690" s="114">
        <f>IF($AK$11&gt;0,(AK690/$AK$11)*'DADOS BASE PROPOSTA'!$I$67,0)</f>
        <v>0</v>
      </c>
      <c r="AN690" s="114">
        <v>8.75</v>
      </c>
      <c r="AO690" s="114">
        <f>(AN690/$AN$11)*'DADOS BASE PROPOSTA'!$I$69</f>
        <v>5205.0460851123817</v>
      </c>
      <c r="AQ690" s="114"/>
      <c r="AR690" s="114"/>
      <c r="AS690" s="114"/>
      <c r="AU690" s="114"/>
      <c r="AV690" s="114"/>
      <c r="AW690" s="114"/>
      <c r="AY690" s="114"/>
      <c r="AZ690" s="114"/>
      <c r="BA690" s="114"/>
      <c r="BB690" s="40"/>
    </row>
    <row r="691" spans="1:54" x14ac:dyDescent="0.25">
      <c r="A691" s="40"/>
      <c r="B691" s="2" t="s">
        <v>691</v>
      </c>
      <c r="C691" s="2" t="s">
        <v>697</v>
      </c>
      <c r="D691" s="41" t="s">
        <v>83</v>
      </c>
      <c r="F691" s="104">
        <v>0</v>
      </c>
      <c r="G691" s="109">
        <f t="shared" si="412"/>
        <v>0</v>
      </c>
      <c r="H691" s="114">
        <f>'DADOS BASE PROPOSTA'!$I$23*G691</f>
        <v>0</v>
      </c>
      <c r="I691" s="114">
        <f>IF(D691="P",IF(H691&lt;'DADOS BASE PROPOSTA'!$I$32,IF('DADOS BASE PROPOSTA'!$I$32-H691&gt;'DADOS BASE PROPOSTA'!$I$33,'DADOS BASE PROPOSTA'!$I$33,'DADOS BASE PROPOSTA'!$I$32-H691),0),0)</f>
        <v>0</v>
      </c>
      <c r="J691" s="114">
        <f t="shared" si="413"/>
        <v>0</v>
      </c>
      <c r="L691" s="104">
        <v>0</v>
      </c>
      <c r="M691" s="114">
        <f>IF(D691="E",'DADOS BASE PROPOSTA'!$I$42,IF(D691="EA",'DADOS BASE PROPOSTA'!$I$43,IF(D691="EC",'DADOS BASE PROPOSTA'!$I$45,IF(D691="ECA",'DADOS BASE PROPOSTA'!$I$44,0))))</f>
        <v>2087467.4094275283</v>
      </c>
      <c r="N691" s="114">
        <f>IF(OR(D691="E",D691="EA",D691="EC",D691="ECA",D691="ECR"),L691*'DADOS BASE PROPOSTA'!$I$47,0)</f>
        <v>0</v>
      </c>
      <c r="O691" s="114">
        <f t="shared" si="414"/>
        <v>2087467.4094275283</v>
      </c>
      <c r="R691" s="114"/>
      <c r="T691" s="104">
        <v>0</v>
      </c>
      <c r="U691" s="104"/>
      <c r="V691" s="104">
        <f t="shared" si="416"/>
        <v>0</v>
      </c>
      <c r="W691" s="109">
        <f t="shared" si="417"/>
        <v>0</v>
      </c>
      <c r="X691" s="114">
        <f>'DADOS BASE PROPOSTA'!$I$78*W691</f>
        <v>0</v>
      </c>
      <c r="Y691" s="114"/>
      <c r="Z691" s="114">
        <f t="shared" si="415"/>
        <v>0</v>
      </c>
      <c r="AB691" s="119">
        <v>0</v>
      </c>
      <c r="AD691" s="42">
        <v>0.66400000000000003</v>
      </c>
      <c r="AE691" s="42">
        <f t="shared" si="418"/>
        <v>0</v>
      </c>
      <c r="AF691" s="123">
        <f t="shared" si="419"/>
        <v>-0.11055218651163001</v>
      </c>
      <c r="AH691" s="42">
        <f t="shared" si="420"/>
        <v>706.69926601606323</v>
      </c>
      <c r="AI691" s="114">
        <f t="shared" si="421"/>
        <v>0</v>
      </c>
      <c r="AK691" s="119">
        <v>0</v>
      </c>
      <c r="AL691" s="114">
        <f>IF($AK$11&gt;0,(AK691/$AK$11)*'DADOS BASE PROPOSTA'!$I$67,0)</f>
        <v>0</v>
      </c>
      <c r="AN691" s="114">
        <v>0</v>
      </c>
      <c r="AO691" s="114">
        <f>(AN691/$AN$11)*'DADOS BASE PROPOSTA'!$I$69</f>
        <v>0</v>
      </c>
      <c r="AQ691" s="114"/>
      <c r="AR691" s="114"/>
      <c r="AS691" s="114"/>
      <c r="AU691" s="114"/>
      <c r="AV691" s="114"/>
      <c r="AW691" s="114"/>
      <c r="AY691" s="114"/>
      <c r="AZ691" s="114"/>
      <c r="BA691" s="114"/>
      <c r="BB691" s="40"/>
    </row>
    <row r="692" spans="1:54" x14ac:dyDescent="0.25">
      <c r="A692" s="40"/>
      <c r="B692" s="2" t="s">
        <v>691</v>
      </c>
      <c r="C692" s="2" t="s">
        <v>698</v>
      </c>
      <c r="D692" s="41" t="s">
        <v>83</v>
      </c>
      <c r="F692" s="104">
        <v>0</v>
      </c>
      <c r="G692" s="109">
        <f t="shared" si="412"/>
        <v>0</v>
      </c>
      <c r="H692" s="114">
        <f>'DADOS BASE PROPOSTA'!$I$23*G692</f>
        <v>0</v>
      </c>
      <c r="I692" s="114">
        <f>IF(D692="P",IF(H692&lt;'DADOS BASE PROPOSTA'!$I$32,IF('DADOS BASE PROPOSTA'!$I$32-H692&gt;'DADOS BASE PROPOSTA'!$I$33,'DADOS BASE PROPOSTA'!$I$33,'DADOS BASE PROPOSTA'!$I$32-H692),0),0)</f>
        <v>0</v>
      </c>
      <c r="J692" s="114">
        <f t="shared" si="413"/>
        <v>0</v>
      </c>
      <c r="L692" s="104">
        <v>136.87499085543331</v>
      </c>
      <c r="M692" s="114">
        <f>IF(D692="E",'DADOS BASE PROPOSTA'!$I$42,IF(D692="EA",'DADOS BASE PROPOSTA'!$I$43,IF(D692="EC",'DADOS BASE PROPOSTA'!$I$45,IF(D692="ECA",'DADOS BASE PROPOSTA'!$I$44,0))))</f>
        <v>2087467.4094275283</v>
      </c>
      <c r="N692" s="114">
        <f>IF(OR(D692="E",D692="EA",D692="EC",D692="ECA",D692="ECR"),L692*'DADOS BASE PROPOSTA'!$I$47,0)</f>
        <v>95022.164724237708</v>
      </c>
      <c r="O692" s="114">
        <f t="shared" si="414"/>
        <v>2182489.574151766</v>
      </c>
      <c r="R692" s="114"/>
      <c r="T692" s="104">
        <v>50.301786334269238</v>
      </c>
      <c r="U692" s="104"/>
      <c r="V692" s="104">
        <f t="shared" si="416"/>
        <v>50.301786334269238</v>
      </c>
      <c r="W692" s="109">
        <f t="shared" si="417"/>
        <v>2.9460480747044903E-4</v>
      </c>
      <c r="X692" s="114">
        <f>'DADOS BASE PROPOSTA'!$I$78*W692</f>
        <v>24000.95352493622</v>
      </c>
      <c r="Y692" s="114"/>
      <c r="Z692" s="114">
        <f t="shared" si="415"/>
        <v>24000.95352493622</v>
      </c>
      <c r="AB692" s="119">
        <v>135.5</v>
      </c>
      <c r="AD692" s="42">
        <v>0.66100000000000003</v>
      </c>
      <c r="AE692" s="42">
        <f t="shared" si="418"/>
        <v>89.5655</v>
      </c>
      <c r="AF692" s="123">
        <f t="shared" si="419"/>
        <v>-0.11580218651163002</v>
      </c>
      <c r="AH692" s="42">
        <f t="shared" si="420"/>
        <v>710.04010059515531</v>
      </c>
      <c r="AI692" s="114">
        <f t="shared" si="421"/>
        <v>96210.433630643543</v>
      </c>
      <c r="AK692" s="119">
        <v>0</v>
      </c>
      <c r="AL692" s="114">
        <f>IF($AK$11&gt;0,(AK692/$AK$11)*'DADOS BASE PROPOSTA'!$I$67,0)</f>
        <v>0</v>
      </c>
      <c r="AN692" s="114">
        <v>15.625</v>
      </c>
      <c r="AO692" s="114">
        <f>(AN692/$AN$11)*'DADOS BASE PROPOSTA'!$I$69</f>
        <v>9294.7251519863948</v>
      </c>
      <c r="AQ692" s="114"/>
      <c r="AR692" s="114"/>
      <c r="AS692" s="114"/>
      <c r="AU692" s="114"/>
      <c r="AV692" s="114"/>
      <c r="AW692" s="114"/>
      <c r="AY692" s="114"/>
      <c r="AZ692" s="114"/>
      <c r="BA692" s="114"/>
      <c r="BB692" s="40"/>
    </row>
    <row r="693" spans="1:54" x14ac:dyDescent="0.25">
      <c r="A693" s="40"/>
      <c r="B693" s="2" t="s">
        <v>691</v>
      </c>
      <c r="C693" s="2" t="s">
        <v>699</v>
      </c>
      <c r="D693" s="41" t="s">
        <v>79</v>
      </c>
      <c r="F693" s="104">
        <v>4634.8963892033771</v>
      </c>
      <c r="G693" s="109">
        <f t="shared" si="412"/>
        <v>3.7509002176287212E-3</v>
      </c>
      <c r="H693" s="114">
        <f>'DADOS BASE PROPOSTA'!$I$23*G693</f>
        <v>9124522.4538522828</v>
      </c>
      <c r="I693" s="114">
        <f>IF(D693="P",IF(H693&lt;'DADOS BASE PROPOSTA'!$I$32,IF('DADOS BASE PROPOSTA'!$I$32-H693&gt;'DADOS BASE PROPOSTA'!$I$33,'DADOS BASE PROPOSTA'!$I$33,'DADOS BASE PROPOSTA'!$I$32-H693),0),0)</f>
        <v>0</v>
      </c>
      <c r="J693" s="114">
        <f t="shared" si="413"/>
        <v>9124522.4538522828</v>
      </c>
      <c r="L693" s="104">
        <v>0</v>
      </c>
      <c r="M693" s="114">
        <f>IF(D693="E",'DADOS BASE PROPOSTA'!$I$42,IF(D693="EA",'DADOS BASE PROPOSTA'!$I$43,IF(D693="EC",'DADOS BASE PROPOSTA'!$I$45,IF(D693="ECA",'DADOS BASE PROPOSTA'!$I$44,0))))</f>
        <v>0</v>
      </c>
      <c r="N693" s="114">
        <f>IF(OR(D693="E",D693="EA",D693="EC",D693="ECA",D693="ECR"),L693*'DADOS BASE PROPOSTA'!$I$47,0)</f>
        <v>0</v>
      </c>
      <c r="O693" s="114">
        <f t="shared" si="414"/>
        <v>0</v>
      </c>
      <c r="R693" s="114"/>
      <c r="T693" s="104">
        <v>7.7231006243363236</v>
      </c>
      <c r="U693" s="104"/>
      <c r="V693" s="104">
        <f t="shared" si="416"/>
        <v>7.7231006243363236</v>
      </c>
      <c r="W693" s="109">
        <f t="shared" si="417"/>
        <v>4.5232242000070539E-5</v>
      </c>
      <c r="X693" s="114">
        <f>'DADOS BASE PROPOSTA'!$I$78*W693</f>
        <v>3684.9939666420969</v>
      </c>
      <c r="Y693" s="114"/>
      <c r="Z693" s="114">
        <f t="shared" si="415"/>
        <v>3684.9939666420969</v>
      </c>
      <c r="AB693" s="119">
        <v>1638.5</v>
      </c>
      <c r="AD693" s="42">
        <v>0.66200000000000003</v>
      </c>
      <c r="AE693" s="42">
        <f t="shared" si="418"/>
        <v>1084.6870000000001</v>
      </c>
      <c r="AF693" s="123">
        <f t="shared" si="419"/>
        <v>-0.11405218651163002</v>
      </c>
      <c r="AH693" s="42">
        <f t="shared" si="420"/>
        <v>708.92648906879128</v>
      </c>
      <c r="AI693" s="114">
        <f t="shared" si="421"/>
        <v>1161576.0523392146</v>
      </c>
      <c r="AK693" s="119">
        <v>0</v>
      </c>
      <c r="AL693" s="114">
        <f>IF($AK$11&gt;0,(AK693/$AK$11)*'DADOS BASE PROPOSTA'!$I$67,0)</f>
        <v>0</v>
      </c>
      <c r="AN693" s="114">
        <v>9.75</v>
      </c>
      <c r="AO693" s="114">
        <f>(AN693/$AN$11)*'DADOS BASE PROPOSTA'!$I$69</f>
        <v>5799.9084948395111</v>
      </c>
      <c r="AQ693" s="114"/>
      <c r="AR693" s="114"/>
      <c r="AS693" s="114"/>
      <c r="AU693" s="114"/>
      <c r="AV693" s="114"/>
      <c r="AW693" s="114"/>
      <c r="AY693" s="114"/>
      <c r="AZ693" s="114"/>
      <c r="BA693" s="114"/>
      <c r="BB693" s="40"/>
    </row>
    <row r="694" spans="1:54" x14ac:dyDescent="0.25">
      <c r="A694" s="40"/>
      <c r="B694" s="2" t="s">
        <v>691</v>
      </c>
      <c r="C694" s="2" t="s">
        <v>700</v>
      </c>
      <c r="D694" s="41" t="s">
        <v>83</v>
      </c>
      <c r="F694" s="104">
        <v>0</v>
      </c>
      <c r="G694" s="109">
        <f t="shared" si="412"/>
        <v>0</v>
      </c>
      <c r="H694" s="114">
        <f>'DADOS BASE PROPOSTA'!$I$23*G694</f>
        <v>0</v>
      </c>
      <c r="I694" s="114">
        <f>IF(D694="P",IF(H694&lt;'DADOS BASE PROPOSTA'!$I$32,IF('DADOS BASE PROPOSTA'!$I$32-H694&gt;'DADOS BASE PROPOSTA'!$I$33,'DADOS BASE PROPOSTA'!$I$33,'DADOS BASE PROPOSTA'!$I$32-H694),0),0)</f>
        <v>0</v>
      </c>
      <c r="J694" s="114">
        <f t="shared" si="413"/>
        <v>0</v>
      </c>
      <c r="L694" s="104">
        <v>188.2874084042158</v>
      </c>
      <c r="M694" s="114">
        <f>IF(D694="E",'DADOS BASE PROPOSTA'!$I$42,IF(D694="EA",'DADOS BASE PROPOSTA'!$I$43,IF(D694="EC",'DADOS BASE PROPOSTA'!$I$45,IF(D694="ECA",'DADOS BASE PROPOSTA'!$I$44,0))))</f>
        <v>2087467.4094275283</v>
      </c>
      <c r="N694" s="114">
        <f>IF(OR(D694="E",D694="EA",D694="EC",D694="ECA",D694="ECR"),L694*'DADOS BASE PROPOSTA'!$I$47,0)</f>
        <v>130713.99694763889</v>
      </c>
      <c r="O694" s="114">
        <f t="shared" si="414"/>
        <v>2218181.406375167</v>
      </c>
      <c r="R694" s="114"/>
      <c r="T694" s="104">
        <v>0</v>
      </c>
      <c r="U694" s="104"/>
      <c r="V694" s="104">
        <f t="shared" si="416"/>
        <v>0</v>
      </c>
      <c r="W694" s="109">
        <f t="shared" si="417"/>
        <v>0</v>
      </c>
      <c r="X694" s="114">
        <f>'DADOS BASE PROPOSTA'!$I$78*W694</f>
        <v>0</v>
      </c>
      <c r="Y694" s="114"/>
      <c r="Z694" s="114">
        <f t="shared" si="415"/>
        <v>0</v>
      </c>
      <c r="AB694" s="119">
        <v>260</v>
      </c>
      <c r="AD694" s="42">
        <v>0.55700000000000005</v>
      </c>
      <c r="AE694" s="42">
        <f t="shared" si="418"/>
        <v>144.82000000000002</v>
      </c>
      <c r="AF694" s="123">
        <f t="shared" si="419"/>
        <v>-0.29780218651162998</v>
      </c>
      <c r="AH694" s="42">
        <f t="shared" si="420"/>
        <v>825.85569933701288</v>
      </c>
      <c r="AI694" s="114">
        <f t="shared" si="421"/>
        <v>214722.48182762336</v>
      </c>
      <c r="AK694" s="119">
        <v>0</v>
      </c>
      <c r="AL694" s="114">
        <f>IF($AK$11&gt;0,(AK694/$AK$11)*'DADOS BASE PROPOSTA'!$I$67,0)</f>
        <v>0</v>
      </c>
      <c r="AN694" s="114">
        <v>0</v>
      </c>
      <c r="AO694" s="114">
        <f>(AN694/$AN$11)*'DADOS BASE PROPOSTA'!$I$69</f>
        <v>0</v>
      </c>
      <c r="AQ694" s="114"/>
      <c r="AR694" s="114"/>
      <c r="AS694" s="114"/>
      <c r="AU694" s="114"/>
      <c r="AV694" s="114"/>
      <c r="AW694" s="114"/>
      <c r="AY694" s="114"/>
      <c r="AZ694" s="114"/>
      <c r="BA694" s="114"/>
      <c r="BB694" s="40"/>
    </row>
    <row r="695" spans="1:54" x14ac:dyDescent="0.25">
      <c r="A695" s="40"/>
      <c r="F695" s="104"/>
      <c r="G695" s="109"/>
      <c r="H695" s="114"/>
      <c r="I695" s="114"/>
      <c r="J695" s="114"/>
      <c r="L695" s="104"/>
      <c r="M695" s="114"/>
      <c r="N695" s="114"/>
      <c r="O695" s="114"/>
      <c r="R695" s="114"/>
      <c r="T695" s="104"/>
      <c r="U695" s="104"/>
      <c r="V695" s="104"/>
      <c r="W695" s="109"/>
      <c r="X695" s="114"/>
      <c r="Y695" s="114"/>
      <c r="Z695" s="114"/>
      <c r="AB695" s="119"/>
      <c r="AF695" s="123"/>
      <c r="AI695" s="114"/>
      <c r="AK695" s="119"/>
      <c r="AL695" s="114"/>
      <c r="AN695" s="114"/>
      <c r="AO695" s="114"/>
      <c r="AQ695" s="114"/>
      <c r="AR695" s="114"/>
      <c r="AS695" s="114"/>
      <c r="AU695" s="114"/>
      <c r="AV695" s="114"/>
      <c r="AW695" s="114"/>
      <c r="AY695" s="114"/>
      <c r="AZ695" s="114"/>
      <c r="BA695" s="114"/>
      <c r="BB695" s="40"/>
    </row>
    <row r="696" spans="1:54" x14ac:dyDescent="0.25">
      <c r="A696" s="40"/>
      <c r="B696" s="98" t="s">
        <v>701</v>
      </c>
      <c r="C696" s="98" t="s">
        <v>702</v>
      </c>
      <c r="D696" s="98" t="s">
        <v>74</v>
      </c>
      <c r="E696" s="98"/>
      <c r="F696" s="105">
        <f>SUM(F697:F735)</f>
        <v>58631.131122149105</v>
      </c>
      <c r="G696" s="110">
        <f>SUM(G697:G735)</f>
        <v>4.7448638333787208E-2</v>
      </c>
      <c r="H696" s="115">
        <f>SUM(H697:H735)</f>
        <v>115424602.29855467</v>
      </c>
      <c r="I696" s="115">
        <f>SUM(I697:I735)</f>
        <v>3026989.9173417492</v>
      </c>
      <c r="J696" s="115">
        <f>SUM(J697:J735)</f>
        <v>118451592.21589644</v>
      </c>
      <c r="K696" s="99"/>
      <c r="L696" s="105">
        <f>SUM(L697:L735)</f>
        <v>5717.9577718728688</v>
      </c>
      <c r="M696" s="115">
        <f>SUM(M697:M735)</f>
        <v>20819564.926614966</v>
      </c>
      <c r="N696" s="115">
        <f>SUM(N697:N735)</f>
        <v>3969554.4225387699</v>
      </c>
      <c r="O696" s="115">
        <f>SUM(O697:O735)</f>
        <v>24789119.349153735</v>
      </c>
      <c r="P696" s="99"/>
      <c r="Q696" s="100"/>
      <c r="R696" s="115">
        <f>SUM(R697:R735)</f>
        <v>10754201.804925619</v>
      </c>
      <c r="S696" s="99"/>
      <c r="T696" s="105">
        <f t="shared" ref="T696:Z696" si="422">SUM(T697:T735)</f>
        <v>444.39040000000006</v>
      </c>
      <c r="U696" s="105">
        <f t="shared" si="422"/>
        <v>516.05605799903913</v>
      </c>
      <c r="V696" s="105">
        <f t="shared" si="422"/>
        <v>2095.7697855969254</v>
      </c>
      <c r="W696" s="110">
        <f t="shared" si="422"/>
        <v>1.2274392207171626E-2</v>
      </c>
      <c r="X696" s="115">
        <f t="shared" si="422"/>
        <v>999973.89533677488</v>
      </c>
      <c r="Y696" s="115">
        <f t="shared" si="422"/>
        <v>220781.30714634148</v>
      </c>
      <c r="Z696" s="115">
        <f t="shared" si="422"/>
        <v>1220755.2024831162</v>
      </c>
      <c r="AA696" s="99"/>
      <c r="AB696" s="120">
        <f>SUM(AB697:AB735)</f>
        <v>46558</v>
      </c>
      <c r="AC696" s="99"/>
      <c r="AD696" s="99"/>
      <c r="AE696" s="99"/>
      <c r="AF696" s="124"/>
      <c r="AG696" s="99"/>
      <c r="AH696" s="99"/>
      <c r="AI696" s="115">
        <f>SUM(AI697:AI735)</f>
        <v>26895129.83223401</v>
      </c>
      <c r="AJ696" s="99"/>
      <c r="AK696" s="120">
        <f>SUM(AK697:AK735)</f>
        <v>0</v>
      </c>
      <c r="AL696" s="115">
        <f>SUM(AL697:AL735)</f>
        <v>0</v>
      </c>
      <c r="AM696" s="99"/>
      <c r="AN696" s="115">
        <f>SUM(AN697:AN735)</f>
        <v>706.25</v>
      </c>
      <c r="AO696" s="115">
        <f>SUM(AO697:AO735)</f>
        <v>420121.57686978509</v>
      </c>
      <c r="AP696" s="99"/>
      <c r="AQ696" s="115"/>
      <c r="AR696" s="115"/>
      <c r="AS696" s="115">
        <f>SUM(AS697:AS735)</f>
        <v>1316824.7594655938</v>
      </c>
      <c r="AT696" s="98"/>
      <c r="AU696" s="115"/>
      <c r="AV696" s="115"/>
      <c r="AW696" s="115">
        <f>SUM(AW697:AW735)</f>
        <v>1316824.7594655938</v>
      </c>
      <c r="AX696" s="98"/>
      <c r="AY696" s="115"/>
      <c r="AZ696" s="115"/>
      <c r="BA696" s="115">
        <f>SUM(BA697:BA735)</f>
        <v>1316824.7594655938</v>
      </c>
      <c r="BB696" s="40"/>
    </row>
    <row r="697" spans="1:54" x14ac:dyDescent="0.25">
      <c r="A697" s="40"/>
      <c r="B697" s="2" t="s">
        <v>701</v>
      </c>
      <c r="C697" s="2" t="s">
        <v>34</v>
      </c>
      <c r="D697" s="41" t="s">
        <v>75</v>
      </c>
      <c r="F697" s="104">
        <v>0</v>
      </c>
      <c r="G697" s="109">
        <f t="shared" ref="G697:G735" si="423">F697/$F$11</f>
        <v>0</v>
      </c>
      <c r="H697" s="114">
        <f>'DADOS BASE PROPOSTA'!$I$23*G697</f>
        <v>0</v>
      </c>
      <c r="I697" s="114">
        <f>IF(D697="P",IF(H697&lt;'DADOS BASE PROPOSTA'!$I$32,IF('DADOS BASE PROPOSTA'!$I$32-H697&gt;'DADOS BASE PROPOSTA'!$I$33,'DADOS BASE PROPOSTA'!$I$33,'DADOS BASE PROPOSTA'!$I$32-H697),0),0)</f>
        <v>0</v>
      </c>
      <c r="J697" s="114">
        <f t="shared" ref="J697:J735" si="424">H697+I697</f>
        <v>0</v>
      </c>
      <c r="L697" s="104"/>
      <c r="M697" s="114">
        <f>IF(D697="E",'DADOS BASE PROPOSTA'!$I$42,IF(D697="EA",'DADOS BASE PROPOSTA'!$I$43,IF(D697="EC",'DADOS BASE PROPOSTA'!$I$45,IF(D697="ECA",'DADOS BASE PROPOSTA'!$I$44,0))))</f>
        <v>0</v>
      </c>
      <c r="N697" s="114">
        <f>IF(OR(D697="E",D697="EA",D697="EC",D697="ECA"),L697*'DADOS BASE PROPOSTA'!$I$47,0)</f>
        <v>0</v>
      </c>
      <c r="O697" s="114">
        <f t="shared" ref="O697:O735" si="425">M697+N697</f>
        <v>0</v>
      </c>
      <c r="Q697" s="68">
        <v>38</v>
      </c>
      <c r="R697" s="114">
        <f>IF(D697="R",('DADOS BASE PROPOSTA'!$I$53+('DADOS BASE PROPOSTA'!$I$54*Q697)),0)</f>
        <v>10754201.804925619</v>
      </c>
      <c r="T697" s="104"/>
      <c r="U697" s="104"/>
      <c r="V697" s="104"/>
      <c r="W697" s="109"/>
      <c r="X697" s="114"/>
      <c r="Y697" s="114">
        <f>'DADOS BASE PROPOSTA'!$I$77/41</f>
        <v>220781.30714634148</v>
      </c>
      <c r="Z697" s="114">
        <f t="shared" ref="Z697:Z735" si="426">X697+Y697</f>
        <v>220781.30714634148</v>
      </c>
      <c r="AB697" s="119"/>
      <c r="AF697" s="123"/>
      <c r="AI697" s="114"/>
      <c r="AK697" s="119"/>
      <c r="AL697" s="114"/>
      <c r="AN697" s="114"/>
      <c r="AO697" s="114"/>
      <c r="AQ697" s="114">
        <f>'DADOS BASE PROPOSTA'!$I$85/41</f>
        <v>368759.61378749995</v>
      </c>
      <c r="AR697" s="114">
        <f>'DADOS BASE PROPOSTA'!$I$86*(Q697/$Q$11)</f>
        <v>948065.14567809389</v>
      </c>
      <c r="AS697" s="114">
        <f>AQ697+AR697</f>
        <v>1316824.7594655938</v>
      </c>
      <c r="AU697" s="114">
        <f>'DADOS BASE PROPOSTA'!$I$89/41</f>
        <v>368759.61378749995</v>
      </c>
      <c r="AV697" s="114">
        <f>'DADOS BASE PROPOSTA'!$I$90*(Q697/$Q$11)</f>
        <v>948065.14567809389</v>
      </c>
      <c r="AW697" s="114">
        <f>AU697+AV697</f>
        <v>1316824.7594655938</v>
      </c>
      <c r="AY697" s="114">
        <f>'DADOS BASE PROPOSTA'!$I$93/41</f>
        <v>368759.61378749995</v>
      </c>
      <c r="AZ697" s="114">
        <f>'DADOS BASE PROPOSTA'!$I$94*(Q697/$Q$11)</f>
        <v>948065.14567809389</v>
      </c>
      <c r="BA697" s="114">
        <f>AY697+AZ697</f>
        <v>1316824.7594655938</v>
      </c>
      <c r="BB697" s="40"/>
    </row>
    <row r="698" spans="1:54" x14ac:dyDescent="0.25">
      <c r="A698" s="40"/>
      <c r="B698" s="2" t="s">
        <v>701</v>
      </c>
      <c r="C698" s="2" t="s">
        <v>703</v>
      </c>
      <c r="D698" s="41" t="s">
        <v>79</v>
      </c>
      <c r="F698" s="104">
        <v>1858.8886600168271</v>
      </c>
      <c r="G698" s="109">
        <f t="shared" si="423"/>
        <v>1.5043498913258509E-3</v>
      </c>
      <c r="H698" s="114">
        <f>'DADOS BASE PROPOSTA'!$I$23*G698</f>
        <v>3659514.6672631823</v>
      </c>
      <c r="I698" s="114">
        <f>IF(D698="P",IF(H698&lt;'DADOS BASE PROPOSTA'!$I$32,IF('DADOS BASE PROPOSTA'!$I$32-H698&gt;'DADOS BASE PROPOSTA'!$I$33,'DADOS BASE PROPOSTA'!$I$33,'DADOS BASE PROPOSTA'!$I$32-H698),0),0)</f>
        <v>0</v>
      </c>
      <c r="J698" s="114">
        <f t="shared" si="424"/>
        <v>3659514.6672631823</v>
      </c>
      <c r="L698" s="104">
        <v>0</v>
      </c>
      <c r="M698" s="114">
        <f>IF(D698="E",'DADOS BASE PROPOSTA'!$I$42,IF(D698="EA",'DADOS BASE PROPOSTA'!$I$43,IF(D698="EC",'DADOS BASE PROPOSTA'!$I$45,IF(D698="ECA",'DADOS BASE PROPOSTA'!$I$44,0))))</f>
        <v>0</v>
      </c>
      <c r="N698" s="114">
        <f>IF(OR(D698="E",D698="EA",D698="EC",D698="ECA",D698="ECR"),L698*'DADOS BASE PROPOSTA'!$I$47,0)</f>
        <v>0</v>
      </c>
      <c r="O698" s="114">
        <f t="shared" si="425"/>
        <v>0</v>
      </c>
      <c r="R698" s="114"/>
      <c r="T698" s="104">
        <v>0</v>
      </c>
      <c r="U698" s="104"/>
      <c r="V698" s="104">
        <f t="shared" ref="V698:V735" si="427">T698+U698*3.2</f>
        <v>0</v>
      </c>
      <c r="W698" s="109">
        <f t="shared" ref="W698:W735" si="428">V698/$V$11</f>
        <v>0</v>
      </c>
      <c r="X698" s="114">
        <f>'DADOS BASE PROPOSTA'!$I$78*W698</f>
        <v>0</v>
      </c>
      <c r="Y698" s="114"/>
      <c r="Z698" s="114">
        <f t="shared" si="426"/>
        <v>0</v>
      </c>
      <c r="AB698" s="119">
        <v>1180</v>
      </c>
      <c r="AD698" s="42">
        <v>0.81499999999999995</v>
      </c>
      <c r="AE698" s="42">
        <f t="shared" ref="AE698:AE735" si="429">AB698*AD698</f>
        <v>961.69999999999993</v>
      </c>
      <c r="AF698" s="123">
        <f t="shared" ref="AF698:AF735" si="430">(AD698-$AE$12)*$AF$12</f>
        <v>0.15369781348836983</v>
      </c>
      <c r="AH698" s="42">
        <f t="shared" ref="AH698:AH735" si="431">$AH$11-(AF698*$AH$11)</f>
        <v>538.54392553509706</v>
      </c>
      <c r="AI698" s="114">
        <f t="shared" ref="AI698:AI735" si="432">AB698*AH698</f>
        <v>635481.83213141456</v>
      </c>
      <c r="AK698" s="119">
        <v>0</v>
      </c>
      <c r="AL698" s="114">
        <f>IF($AK$11&gt;0,(AK698/$AK$11)*'DADOS BASE PROPOSTA'!$I$67,0)</f>
        <v>0</v>
      </c>
      <c r="AN698" s="114">
        <v>0</v>
      </c>
      <c r="AO698" s="114">
        <f>(AN698/$AN$11)*'DADOS BASE PROPOSTA'!$I$69</f>
        <v>0</v>
      </c>
      <c r="AQ698" s="114"/>
      <c r="AR698" s="114"/>
      <c r="AS698" s="114"/>
      <c r="AU698" s="114"/>
      <c r="AV698" s="114"/>
      <c r="AW698" s="114"/>
      <c r="AY698" s="114"/>
      <c r="AZ698" s="114"/>
      <c r="BA698" s="114"/>
      <c r="BB698" s="40"/>
    </row>
    <row r="699" spans="1:54" x14ac:dyDescent="0.25">
      <c r="A699" s="40"/>
      <c r="B699" s="2" t="s">
        <v>701</v>
      </c>
      <c r="C699" s="2" t="s">
        <v>704</v>
      </c>
      <c r="D699" s="41" t="s">
        <v>77</v>
      </c>
      <c r="F699" s="104">
        <v>0</v>
      </c>
      <c r="G699" s="109">
        <f t="shared" si="423"/>
        <v>0</v>
      </c>
      <c r="H699" s="114">
        <f>'DADOS BASE PROPOSTA'!$I$23*G699</f>
        <v>0</v>
      </c>
      <c r="I699" s="114">
        <f>IF(D699="P",IF(H699&lt;'DADOS BASE PROPOSTA'!$I$32,IF('DADOS BASE PROPOSTA'!$I$32-H699&gt;'DADOS BASE PROPOSTA'!$I$33,'DADOS BASE PROPOSTA'!$I$33,'DADOS BASE PROPOSTA'!$I$32-H699),0),0)</f>
        <v>0</v>
      </c>
      <c r="J699" s="114">
        <f t="shared" si="424"/>
        <v>0</v>
      </c>
      <c r="L699" s="104">
        <v>113.153019692074</v>
      </c>
      <c r="M699" s="114">
        <f>IF(D699="E",'DADOS BASE PROPOSTA'!$I$42,IF(D699="EA",'DADOS BASE PROPOSTA'!$I$43,IF(D699="EC",'DADOS BASE PROPOSTA'!$I$45,IF(D699="ECA",'DADOS BASE PROPOSTA'!$I$44,0))))</f>
        <v>1034548.8434370452</v>
      </c>
      <c r="N699" s="114">
        <f>IF(OR(D699="E",D699="EA",D699="EC",D699="ECA",D699="ECR"),L699*'DADOS BASE PROPOSTA'!$I$47,0)</f>
        <v>78553.757768513198</v>
      </c>
      <c r="O699" s="114">
        <f t="shared" si="425"/>
        <v>1113102.6012055585</v>
      </c>
      <c r="R699" s="114"/>
      <c r="T699" s="104">
        <v>0</v>
      </c>
      <c r="U699" s="104"/>
      <c r="V699" s="104">
        <f t="shared" si="427"/>
        <v>0</v>
      </c>
      <c r="W699" s="109">
        <f t="shared" si="428"/>
        <v>0</v>
      </c>
      <c r="X699" s="114">
        <f>'DADOS BASE PROPOSTA'!$I$78*W699</f>
        <v>0</v>
      </c>
      <c r="Y699" s="114"/>
      <c r="Z699" s="114">
        <f t="shared" si="426"/>
        <v>0</v>
      </c>
      <c r="AB699" s="119">
        <v>337.5</v>
      </c>
      <c r="AD699" s="42">
        <v>0.81200000000000006</v>
      </c>
      <c r="AE699" s="42">
        <f t="shared" si="429"/>
        <v>274.05</v>
      </c>
      <c r="AF699" s="123">
        <f t="shared" si="430"/>
        <v>0.14844781348837002</v>
      </c>
      <c r="AH699" s="42">
        <f t="shared" si="431"/>
        <v>541.88476011418902</v>
      </c>
      <c r="AI699" s="114">
        <f t="shared" si="432"/>
        <v>182886.10653853879</v>
      </c>
      <c r="AK699" s="119">
        <v>0</v>
      </c>
      <c r="AL699" s="114">
        <f>IF($AK$11&gt;0,(AK699/$AK$11)*'DADOS BASE PROPOSTA'!$I$67,0)</f>
        <v>0</v>
      </c>
      <c r="AN699" s="114">
        <v>0</v>
      </c>
      <c r="AO699" s="114">
        <f>(AN699/$AN$11)*'DADOS BASE PROPOSTA'!$I$69</f>
        <v>0</v>
      </c>
      <c r="AQ699" s="114"/>
      <c r="AR699" s="114"/>
      <c r="AS699" s="114"/>
      <c r="AU699" s="114"/>
      <c r="AV699" s="114"/>
      <c r="AW699" s="114"/>
      <c r="AY699" s="114"/>
      <c r="AZ699" s="114"/>
      <c r="BA699" s="114"/>
      <c r="BB699" s="40"/>
    </row>
    <row r="700" spans="1:54" x14ac:dyDescent="0.25">
      <c r="A700" s="40"/>
      <c r="B700" s="2" t="s">
        <v>701</v>
      </c>
      <c r="C700" s="2" t="s">
        <v>705</v>
      </c>
      <c r="D700" s="41" t="s">
        <v>77</v>
      </c>
      <c r="F700" s="104">
        <v>0</v>
      </c>
      <c r="G700" s="109">
        <f t="shared" si="423"/>
        <v>0</v>
      </c>
      <c r="H700" s="114">
        <f>'DADOS BASE PROPOSTA'!$I$23*G700</f>
        <v>0</v>
      </c>
      <c r="I700" s="114">
        <f>IF(D700="P",IF(H700&lt;'DADOS BASE PROPOSTA'!$I$32,IF('DADOS BASE PROPOSTA'!$I$32-H700&gt;'DADOS BASE PROPOSTA'!$I$33,'DADOS BASE PROPOSTA'!$I$33,'DADOS BASE PROPOSTA'!$I$32-H700),0),0)</f>
        <v>0</v>
      </c>
      <c r="J700" s="114">
        <f t="shared" si="424"/>
        <v>0</v>
      </c>
      <c r="L700" s="104">
        <v>160.5349333964642</v>
      </c>
      <c r="M700" s="114">
        <f>IF(D700="E",'DADOS BASE PROPOSTA'!$I$42,IF(D700="EA",'DADOS BASE PROPOSTA'!$I$43,IF(D700="EC",'DADOS BASE PROPOSTA'!$I$45,IF(D700="ECA",'DADOS BASE PROPOSTA'!$I$44,0))))</f>
        <v>1034548.8434370452</v>
      </c>
      <c r="N700" s="114">
        <f>IF(OR(D700="E",D700="EA",D700="EC",D700="ECA",D700="ECR"),L700*'DADOS BASE PROPOSTA'!$I$47,0)</f>
        <v>111447.50980334272</v>
      </c>
      <c r="O700" s="114">
        <f t="shared" si="425"/>
        <v>1145996.353240388</v>
      </c>
      <c r="R700" s="114"/>
      <c r="T700" s="104">
        <v>0</v>
      </c>
      <c r="U700" s="104"/>
      <c r="V700" s="104">
        <f t="shared" si="427"/>
        <v>0</v>
      </c>
      <c r="W700" s="109">
        <f t="shared" si="428"/>
        <v>0</v>
      </c>
      <c r="X700" s="114">
        <f>'DADOS BASE PROPOSTA'!$I$78*W700</f>
        <v>0</v>
      </c>
      <c r="Y700" s="114"/>
      <c r="Z700" s="114">
        <f t="shared" si="426"/>
        <v>0</v>
      </c>
      <c r="AB700" s="119">
        <v>583.5</v>
      </c>
      <c r="AD700" s="42">
        <v>0.82199999999999995</v>
      </c>
      <c r="AE700" s="42">
        <f t="shared" si="429"/>
        <v>479.637</v>
      </c>
      <c r="AF700" s="123">
        <f t="shared" si="430"/>
        <v>0.16594781348836984</v>
      </c>
      <c r="AH700" s="42">
        <f t="shared" si="431"/>
        <v>530.748644850549</v>
      </c>
      <c r="AI700" s="114">
        <f t="shared" si="432"/>
        <v>309691.83427029534</v>
      </c>
      <c r="AK700" s="119">
        <v>0</v>
      </c>
      <c r="AL700" s="114">
        <f>IF($AK$11&gt;0,(AK700/$AK$11)*'DADOS BASE PROPOSTA'!$I$67,0)</f>
        <v>0</v>
      </c>
      <c r="AN700" s="114">
        <v>0</v>
      </c>
      <c r="AO700" s="114">
        <f>(AN700/$AN$11)*'DADOS BASE PROPOSTA'!$I$69</f>
        <v>0</v>
      </c>
      <c r="AQ700" s="114"/>
      <c r="AR700" s="114"/>
      <c r="AS700" s="114"/>
      <c r="AU700" s="114"/>
      <c r="AV700" s="114"/>
      <c r="AW700" s="114"/>
      <c r="AY700" s="114"/>
      <c r="AZ700" s="114"/>
      <c r="BA700" s="114"/>
      <c r="BB700" s="40"/>
    </row>
    <row r="701" spans="1:54" x14ac:dyDescent="0.25">
      <c r="A701" s="40"/>
      <c r="B701" s="2" t="s">
        <v>701</v>
      </c>
      <c r="C701" s="2" t="s">
        <v>706</v>
      </c>
      <c r="D701" s="41" t="s">
        <v>77</v>
      </c>
      <c r="F701" s="104">
        <v>0</v>
      </c>
      <c r="G701" s="109">
        <f t="shared" si="423"/>
        <v>0</v>
      </c>
      <c r="H701" s="114">
        <f>'DADOS BASE PROPOSTA'!$I$23*G701</f>
        <v>0</v>
      </c>
      <c r="I701" s="114">
        <f>IF(D701="P",IF(H701&lt;'DADOS BASE PROPOSTA'!$I$32,IF('DADOS BASE PROPOSTA'!$I$32-H701&gt;'DADOS BASE PROPOSTA'!$I$33,'DADOS BASE PROPOSTA'!$I$33,'DADOS BASE PROPOSTA'!$I$32-H701),0),0)</f>
        <v>0</v>
      </c>
      <c r="J701" s="114">
        <f t="shared" si="424"/>
        <v>0</v>
      </c>
      <c r="L701" s="104">
        <v>0</v>
      </c>
      <c r="M701" s="114">
        <f>IF(D701="E",'DADOS BASE PROPOSTA'!$I$42,IF(D701="EA",'DADOS BASE PROPOSTA'!$I$43,IF(D701="EC",'DADOS BASE PROPOSTA'!$I$45,IF(D701="ECA",'DADOS BASE PROPOSTA'!$I$44,0))))</f>
        <v>1034548.8434370452</v>
      </c>
      <c r="N701" s="114">
        <f>IF(OR(D701="E",D701="EA",D701="EC",D701="ECA",D701="ECR"),L701*'DADOS BASE PROPOSTA'!$I$47,0)</f>
        <v>0</v>
      </c>
      <c r="O701" s="114">
        <f t="shared" si="425"/>
        <v>1034548.8434370452</v>
      </c>
      <c r="R701" s="114"/>
      <c r="T701" s="104">
        <v>0</v>
      </c>
      <c r="U701" s="104"/>
      <c r="V701" s="104">
        <f t="shared" si="427"/>
        <v>0</v>
      </c>
      <c r="W701" s="109">
        <f t="shared" si="428"/>
        <v>0</v>
      </c>
      <c r="X701" s="114">
        <f>'DADOS BASE PROPOSTA'!$I$78*W701</f>
        <v>0</v>
      </c>
      <c r="Y701" s="114"/>
      <c r="Z701" s="114">
        <f t="shared" si="426"/>
        <v>0</v>
      </c>
      <c r="AB701" s="119">
        <v>0</v>
      </c>
      <c r="AD701" s="42">
        <v>0.77500000000000002</v>
      </c>
      <c r="AE701" s="42">
        <f t="shared" si="429"/>
        <v>0</v>
      </c>
      <c r="AF701" s="123">
        <f t="shared" si="430"/>
        <v>8.3697813488369965E-2</v>
      </c>
      <c r="AH701" s="42">
        <f t="shared" si="431"/>
        <v>583.0883865896576</v>
      </c>
      <c r="AI701" s="114">
        <f t="shared" si="432"/>
        <v>0</v>
      </c>
      <c r="AK701" s="119">
        <v>0</v>
      </c>
      <c r="AL701" s="114">
        <f>IF($AK$11&gt;0,(AK701/$AK$11)*'DADOS BASE PROPOSTA'!$I$67,0)</f>
        <v>0</v>
      </c>
      <c r="AN701" s="114">
        <v>0</v>
      </c>
      <c r="AO701" s="114">
        <f>(AN701/$AN$11)*'DADOS BASE PROPOSTA'!$I$69</f>
        <v>0</v>
      </c>
      <c r="AQ701" s="114"/>
      <c r="AR701" s="114"/>
      <c r="AS701" s="114"/>
      <c r="AU701" s="114"/>
      <c r="AV701" s="114"/>
      <c r="AW701" s="114"/>
      <c r="AY701" s="114"/>
      <c r="AZ701" s="114"/>
      <c r="BA701" s="114"/>
      <c r="BB701" s="40"/>
    </row>
    <row r="702" spans="1:54" x14ac:dyDescent="0.25">
      <c r="A702" s="40"/>
      <c r="B702" s="2" t="s">
        <v>701</v>
      </c>
      <c r="C702" s="2" t="s">
        <v>707</v>
      </c>
      <c r="D702" s="41" t="s">
        <v>77</v>
      </c>
      <c r="F702" s="104">
        <v>0</v>
      </c>
      <c r="G702" s="109">
        <f t="shared" si="423"/>
        <v>0</v>
      </c>
      <c r="H702" s="114">
        <f>'DADOS BASE PROPOSTA'!$I$23*G702</f>
        <v>0</v>
      </c>
      <c r="I702" s="114">
        <f>IF(D702="P",IF(H702&lt;'DADOS BASE PROPOSTA'!$I$32,IF('DADOS BASE PROPOSTA'!$I$32-H702&gt;'DADOS BASE PROPOSTA'!$I$33,'DADOS BASE PROPOSTA'!$I$33,'DADOS BASE PROPOSTA'!$I$32-H702),0),0)</f>
        <v>0</v>
      </c>
      <c r="J702" s="114">
        <f t="shared" si="424"/>
        <v>0</v>
      </c>
      <c r="L702" s="104">
        <v>0</v>
      </c>
      <c r="M702" s="114">
        <f>IF(D702="E",'DADOS BASE PROPOSTA'!$I$42,IF(D702="EA",'DADOS BASE PROPOSTA'!$I$43,IF(D702="EC",'DADOS BASE PROPOSTA'!$I$45,IF(D702="ECA",'DADOS BASE PROPOSTA'!$I$44,0))))</f>
        <v>1034548.8434370452</v>
      </c>
      <c r="N702" s="114">
        <f>IF(OR(D702="E",D702="EA",D702="EC",D702="ECA",D702="ECR"),L702*'DADOS BASE PROPOSTA'!$I$47,0)</f>
        <v>0</v>
      </c>
      <c r="O702" s="114">
        <f t="shared" si="425"/>
        <v>1034548.8434370452</v>
      </c>
      <c r="R702" s="114"/>
      <c r="T702" s="104">
        <v>0</v>
      </c>
      <c r="U702" s="104"/>
      <c r="V702" s="104">
        <f t="shared" si="427"/>
        <v>0</v>
      </c>
      <c r="W702" s="109">
        <f t="shared" si="428"/>
        <v>0</v>
      </c>
      <c r="X702" s="114">
        <f>'DADOS BASE PROPOSTA'!$I$78*W702</f>
        <v>0</v>
      </c>
      <c r="Y702" s="114"/>
      <c r="Z702" s="114">
        <f t="shared" si="426"/>
        <v>0</v>
      </c>
      <c r="AB702" s="119">
        <v>0</v>
      </c>
      <c r="AD702" s="42">
        <v>0.76200000000000001</v>
      </c>
      <c r="AE702" s="42">
        <f t="shared" si="429"/>
        <v>0</v>
      </c>
      <c r="AF702" s="123">
        <f t="shared" si="430"/>
        <v>6.0947813488369945E-2</v>
      </c>
      <c r="AH702" s="42">
        <f t="shared" si="431"/>
        <v>597.56533643238981</v>
      </c>
      <c r="AI702" s="114">
        <f t="shared" si="432"/>
        <v>0</v>
      </c>
      <c r="AK702" s="119">
        <v>0</v>
      </c>
      <c r="AL702" s="114">
        <f>IF($AK$11&gt;0,(AK702/$AK$11)*'DADOS BASE PROPOSTA'!$I$67,0)</f>
        <v>0</v>
      </c>
      <c r="AN702" s="114">
        <v>0</v>
      </c>
      <c r="AO702" s="114">
        <f>(AN702/$AN$11)*'DADOS BASE PROPOSTA'!$I$69</f>
        <v>0</v>
      </c>
      <c r="AQ702" s="114"/>
      <c r="AR702" s="114"/>
      <c r="AS702" s="114"/>
      <c r="AU702" s="114"/>
      <c r="AV702" s="114"/>
      <c r="AW702" s="114"/>
      <c r="AY702" s="114"/>
      <c r="AZ702" s="114"/>
      <c r="BA702" s="114"/>
      <c r="BB702" s="40"/>
    </row>
    <row r="703" spans="1:54" x14ac:dyDescent="0.25">
      <c r="A703" s="40"/>
      <c r="B703" s="2" t="s">
        <v>701</v>
      </c>
      <c r="C703" s="2" t="s">
        <v>708</v>
      </c>
      <c r="D703" s="41" t="s">
        <v>77</v>
      </c>
      <c r="F703" s="104">
        <v>0</v>
      </c>
      <c r="G703" s="109">
        <f t="shared" si="423"/>
        <v>0</v>
      </c>
      <c r="H703" s="114">
        <f>'DADOS BASE PROPOSTA'!$I$23*G703</f>
        <v>0</v>
      </c>
      <c r="I703" s="114">
        <f>IF(D703="P",IF(H703&lt;'DADOS BASE PROPOSTA'!$I$32,IF('DADOS BASE PROPOSTA'!$I$32-H703&gt;'DADOS BASE PROPOSTA'!$I$33,'DADOS BASE PROPOSTA'!$I$33,'DADOS BASE PROPOSTA'!$I$32-H703),0),0)</f>
        <v>0</v>
      </c>
      <c r="J703" s="114">
        <f t="shared" si="424"/>
        <v>0</v>
      </c>
      <c r="L703" s="104">
        <v>0</v>
      </c>
      <c r="M703" s="114">
        <f>IF(D703="E",'DADOS BASE PROPOSTA'!$I$42,IF(D703="EA",'DADOS BASE PROPOSTA'!$I$43,IF(D703="EC",'DADOS BASE PROPOSTA'!$I$45,IF(D703="ECA",'DADOS BASE PROPOSTA'!$I$44,0))))</f>
        <v>1034548.8434370452</v>
      </c>
      <c r="N703" s="114">
        <f>IF(OR(D703="E",D703="EA",D703="EC",D703="ECA",D703="ECR"),L703*'DADOS BASE PROPOSTA'!$I$47,0)</f>
        <v>0</v>
      </c>
      <c r="O703" s="114">
        <f t="shared" si="425"/>
        <v>1034548.8434370452</v>
      </c>
      <c r="R703" s="114"/>
      <c r="T703" s="104">
        <v>0</v>
      </c>
      <c r="U703" s="104"/>
      <c r="V703" s="104">
        <f t="shared" si="427"/>
        <v>0</v>
      </c>
      <c r="W703" s="109">
        <f t="shared" si="428"/>
        <v>0</v>
      </c>
      <c r="X703" s="114">
        <f>'DADOS BASE PROPOSTA'!$I$78*W703</f>
        <v>0</v>
      </c>
      <c r="Y703" s="114"/>
      <c r="Z703" s="114">
        <f t="shared" si="426"/>
        <v>0</v>
      </c>
      <c r="AB703" s="119">
        <v>0</v>
      </c>
      <c r="AD703" s="42">
        <v>0.80100000000000005</v>
      </c>
      <c r="AE703" s="42">
        <f t="shared" si="429"/>
        <v>0</v>
      </c>
      <c r="AF703" s="123">
        <f t="shared" si="430"/>
        <v>0.12919781348837001</v>
      </c>
      <c r="AH703" s="42">
        <f t="shared" si="431"/>
        <v>554.13448690419318</v>
      </c>
      <c r="AI703" s="114">
        <f t="shared" si="432"/>
        <v>0</v>
      </c>
      <c r="AK703" s="119">
        <v>0</v>
      </c>
      <c r="AL703" s="114">
        <f>IF($AK$11&gt;0,(AK703/$AK$11)*'DADOS BASE PROPOSTA'!$I$67,0)</f>
        <v>0</v>
      </c>
      <c r="AN703" s="114">
        <v>0</v>
      </c>
      <c r="AO703" s="114">
        <f>(AN703/$AN$11)*'DADOS BASE PROPOSTA'!$I$69</f>
        <v>0</v>
      </c>
      <c r="AQ703" s="114"/>
      <c r="AR703" s="114"/>
      <c r="AS703" s="114"/>
      <c r="AU703" s="114"/>
      <c r="AV703" s="114"/>
      <c r="AW703" s="114"/>
      <c r="AY703" s="114"/>
      <c r="AZ703" s="114"/>
      <c r="BA703" s="114"/>
      <c r="BB703" s="40"/>
    </row>
    <row r="704" spans="1:54" x14ac:dyDescent="0.25">
      <c r="A704" s="40"/>
      <c r="B704" s="2" t="s">
        <v>701</v>
      </c>
      <c r="C704" s="2" t="s">
        <v>709</v>
      </c>
      <c r="D704" s="41" t="s">
        <v>77</v>
      </c>
      <c r="F704" s="104">
        <v>0</v>
      </c>
      <c r="G704" s="109">
        <f t="shared" si="423"/>
        <v>0</v>
      </c>
      <c r="H704" s="114">
        <f>'DADOS BASE PROPOSTA'!$I$23*G704</f>
        <v>0</v>
      </c>
      <c r="I704" s="114">
        <f>IF(D704="P",IF(H704&lt;'DADOS BASE PROPOSTA'!$I$32,IF('DADOS BASE PROPOSTA'!$I$32-H704&gt;'DADOS BASE PROPOSTA'!$I$33,'DADOS BASE PROPOSTA'!$I$33,'DADOS BASE PROPOSTA'!$I$32-H704),0),0)</f>
        <v>0</v>
      </c>
      <c r="J704" s="114">
        <f t="shared" si="424"/>
        <v>0</v>
      </c>
      <c r="L704" s="104">
        <v>298.31798354784189</v>
      </c>
      <c r="M704" s="114">
        <f>IF(D704="E",'DADOS BASE PROPOSTA'!$I$42,IF(D704="EA",'DADOS BASE PROPOSTA'!$I$43,IF(D704="EC",'DADOS BASE PROPOSTA'!$I$45,IF(D704="ECA",'DADOS BASE PROPOSTA'!$I$44,0))))</f>
        <v>1034548.8434370452</v>
      </c>
      <c r="N704" s="114">
        <f>IF(OR(D704="E",D704="EA",D704="EC",D704="ECA",D704="ECR"),L704*'DADOS BASE PROPOSTA'!$I$47,0)</f>
        <v>207100.07281626223</v>
      </c>
      <c r="O704" s="114">
        <f t="shared" si="425"/>
        <v>1241648.9162533074</v>
      </c>
      <c r="R704" s="114"/>
      <c r="T704" s="104">
        <v>0</v>
      </c>
      <c r="U704" s="104"/>
      <c r="V704" s="104">
        <f t="shared" si="427"/>
        <v>0</v>
      </c>
      <c r="W704" s="109">
        <f t="shared" si="428"/>
        <v>0</v>
      </c>
      <c r="X704" s="114">
        <f>'DADOS BASE PROPOSTA'!$I$78*W704</f>
        <v>0</v>
      </c>
      <c r="Y704" s="114"/>
      <c r="Z704" s="114">
        <f t="shared" si="426"/>
        <v>0</v>
      </c>
      <c r="AB704" s="119">
        <v>605</v>
      </c>
      <c r="AD704" s="42">
        <v>0.77100000000000002</v>
      </c>
      <c r="AE704" s="42">
        <f t="shared" si="429"/>
        <v>466.45499999999998</v>
      </c>
      <c r="AF704" s="123">
        <f t="shared" si="430"/>
        <v>7.6697813488369959E-2</v>
      </c>
      <c r="AH704" s="42">
        <f t="shared" si="431"/>
        <v>587.5428326951137</v>
      </c>
      <c r="AI704" s="114">
        <f t="shared" si="432"/>
        <v>355463.41378054378</v>
      </c>
      <c r="AK704" s="119">
        <v>0</v>
      </c>
      <c r="AL704" s="114">
        <f>IF($AK$11&gt;0,(AK704/$AK$11)*'DADOS BASE PROPOSTA'!$I$67,0)</f>
        <v>0</v>
      </c>
      <c r="AN704" s="114">
        <v>0</v>
      </c>
      <c r="AO704" s="114">
        <f>(AN704/$AN$11)*'DADOS BASE PROPOSTA'!$I$69</f>
        <v>0</v>
      </c>
      <c r="AQ704" s="114"/>
      <c r="AR704" s="114"/>
      <c r="AS704" s="114"/>
      <c r="AU704" s="114"/>
      <c r="AV704" s="114"/>
      <c r="AW704" s="114"/>
      <c r="AY704" s="114"/>
      <c r="AZ704" s="114"/>
      <c r="BA704" s="114"/>
      <c r="BB704" s="40"/>
    </row>
    <row r="705" spans="1:54" x14ac:dyDescent="0.25">
      <c r="A705" s="40"/>
      <c r="B705" s="2" t="s">
        <v>701</v>
      </c>
      <c r="C705" s="2" t="s">
        <v>710</v>
      </c>
      <c r="D705" s="41" t="s">
        <v>79</v>
      </c>
      <c r="F705" s="104">
        <v>2421.308598453732</v>
      </c>
      <c r="G705" s="109">
        <f t="shared" si="423"/>
        <v>1.9595016126018258E-3</v>
      </c>
      <c r="H705" s="114">
        <f>'DADOS BASE PROPOSTA'!$I$23*G705</f>
        <v>4766726.765621176</v>
      </c>
      <c r="I705" s="114">
        <f>IF(D705="P",IF(H705&lt;'DADOS BASE PROPOSTA'!$I$32,IF('DADOS BASE PROPOSTA'!$I$32-H705&gt;'DADOS BASE PROPOSTA'!$I$33,'DADOS BASE PROPOSTA'!$I$33,'DADOS BASE PROPOSTA'!$I$32-H705),0),0)</f>
        <v>0</v>
      </c>
      <c r="J705" s="114">
        <f t="shared" si="424"/>
        <v>4766726.765621176</v>
      </c>
      <c r="L705" s="104">
        <v>0</v>
      </c>
      <c r="M705" s="114">
        <f>IF(D705="E",'DADOS BASE PROPOSTA'!$I$42,IF(D705="EA",'DADOS BASE PROPOSTA'!$I$43,IF(D705="EC",'DADOS BASE PROPOSTA'!$I$45,IF(D705="ECA",'DADOS BASE PROPOSTA'!$I$44,0))))</f>
        <v>0</v>
      </c>
      <c r="N705" s="114">
        <f>IF(OR(D705="E",D705="EA",D705="EC",D705="ECA",D705="ECR"),L705*'DADOS BASE PROPOSTA'!$I$47,0)</f>
        <v>0</v>
      </c>
      <c r="O705" s="114">
        <f t="shared" si="425"/>
        <v>0</v>
      </c>
      <c r="R705" s="114"/>
      <c r="T705" s="104">
        <v>0</v>
      </c>
      <c r="U705" s="104"/>
      <c r="V705" s="104">
        <f t="shared" si="427"/>
        <v>0</v>
      </c>
      <c r="W705" s="109">
        <f t="shared" si="428"/>
        <v>0</v>
      </c>
      <c r="X705" s="114">
        <f>'DADOS BASE PROPOSTA'!$I$78*W705</f>
        <v>0</v>
      </c>
      <c r="Y705" s="114"/>
      <c r="Z705" s="114">
        <f t="shared" si="426"/>
        <v>0</v>
      </c>
      <c r="AB705" s="119">
        <v>1264.5</v>
      </c>
      <c r="AD705" s="42">
        <v>0.76700000000000002</v>
      </c>
      <c r="AE705" s="42">
        <f t="shared" si="429"/>
        <v>969.87149999999997</v>
      </c>
      <c r="AF705" s="123">
        <f t="shared" si="430"/>
        <v>6.9697813488369953E-2</v>
      </c>
      <c r="AH705" s="42">
        <f t="shared" si="431"/>
        <v>591.99727880056969</v>
      </c>
      <c r="AI705" s="114">
        <f t="shared" si="432"/>
        <v>748580.55904332036</v>
      </c>
      <c r="AK705" s="119">
        <v>0</v>
      </c>
      <c r="AL705" s="114">
        <f>IF($AK$11&gt;0,(AK705/$AK$11)*'DADOS BASE PROPOSTA'!$I$67,0)</f>
        <v>0</v>
      </c>
      <c r="AN705" s="114">
        <v>0</v>
      </c>
      <c r="AO705" s="114">
        <f>(AN705/$AN$11)*'DADOS BASE PROPOSTA'!$I$69</f>
        <v>0</v>
      </c>
      <c r="AQ705" s="114"/>
      <c r="AR705" s="114"/>
      <c r="AS705" s="114"/>
      <c r="AU705" s="114"/>
      <c r="AV705" s="114"/>
      <c r="AW705" s="114"/>
      <c r="AY705" s="114"/>
      <c r="AZ705" s="114"/>
      <c r="BA705" s="114"/>
      <c r="BB705" s="40"/>
    </row>
    <row r="706" spans="1:54" x14ac:dyDescent="0.25">
      <c r="A706" s="40"/>
      <c r="B706" s="2" t="s">
        <v>701</v>
      </c>
      <c r="C706" s="2" t="s">
        <v>711</v>
      </c>
      <c r="D706" s="41" t="s">
        <v>79</v>
      </c>
      <c r="F706" s="104">
        <v>2385.2314013188552</v>
      </c>
      <c r="G706" s="109">
        <f t="shared" si="423"/>
        <v>1.9303052821509736E-3</v>
      </c>
      <c r="H706" s="114">
        <f>'DADOS BASE PROPOSTA'!$I$23*G706</f>
        <v>4695703.1293439865</v>
      </c>
      <c r="I706" s="114">
        <f>IF(D706="P",IF(H706&lt;'DADOS BASE PROPOSTA'!$I$32,IF('DADOS BASE PROPOSTA'!$I$32-H706&gt;'DADOS BASE PROPOSTA'!$I$33,'DADOS BASE PROPOSTA'!$I$33,'DADOS BASE PROPOSTA'!$I$32-H706),0),0)</f>
        <v>0</v>
      </c>
      <c r="J706" s="114">
        <f t="shared" si="424"/>
        <v>4695703.1293439865</v>
      </c>
      <c r="L706" s="104">
        <v>0</v>
      </c>
      <c r="M706" s="114">
        <f>IF(D706="E",'DADOS BASE PROPOSTA'!$I$42,IF(D706="EA",'DADOS BASE PROPOSTA'!$I$43,IF(D706="EC",'DADOS BASE PROPOSTA'!$I$45,IF(D706="ECA",'DADOS BASE PROPOSTA'!$I$44,0))))</f>
        <v>0</v>
      </c>
      <c r="N706" s="114">
        <f>IF(OR(D706="E",D706="EA",D706="EC",D706="ECA",D706="ECR"),L706*'DADOS BASE PROPOSTA'!$I$47,0)</f>
        <v>0</v>
      </c>
      <c r="O706" s="114">
        <f t="shared" si="425"/>
        <v>0</v>
      </c>
      <c r="R706" s="114"/>
      <c r="T706" s="104">
        <v>0</v>
      </c>
      <c r="U706" s="104">
        <v>0.38804347826086949</v>
      </c>
      <c r="V706" s="104">
        <f t="shared" si="427"/>
        <v>1.2417391304347825</v>
      </c>
      <c r="W706" s="109">
        <f t="shared" si="428"/>
        <v>7.2725512175506392E-6</v>
      </c>
      <c r="X706" s="114">
        <f>'DADOS BASE PROPOSTA'!$I$78*W706</f>
        <v>592.48240135273306</v>
      </c>
      <c r="Y706" s="114"/>
      <c r="Z706" s="114">
        <f t="shared" si="426"/>
        <v>592.48240135273306</v>
      </c>
      <c r="AB706" s="119">
        <v>1439</v>
      </c>
      <c r="AD706" s="42">
        <v>0.78900000000000003</v>
      </c>
      <c r="AE706" s="42">
        <f t="shared" si="429"/>
        <v>1135.3710000000001</v>
      </c>
      <c r="AF706" s="123">
        <f t="shared" si="430"/>
        <v>0.10819781348836999</v>
      </c>
      <c r="AH706" s="42">
        <f t="shared" si="431"/>
        <v>567.49782522056137</v>
      </c>
      <c r="AI706" s="114">
        <f t="shared" si="432"/>
        <v>816629.3704923878</v>
      </c>
      <c r="AK706" s="119">
        <v>0</v>
      </c>
      <c r="AL706" s="114">
        <f>IF($AK$11&gt;0,(AK706/$AK$11)*'DADOS BASE PROPOSTA'!$I$67,0)</f>
        <v>0</v>
      </c>
      <c r="AN706" s="114">
        <v>51</v>
      </c>
      <c r="AO706" s="114">
        <f>(AN706/$AN$11)*'DADOS BASE PROPOSTA'!$I$69</f>
        <v>30337.982896083591</v>
      </c>
      <c r="AQ706" s="114"/>
      <c r="AR706" s="114"/>
      <c r="AS706" s="114"/>
      <c r="AU706" s="114"/>
      <c r="AV706" s="114"/>
      <c r="AW706" s="114"/>
      <c r="AY706" s="114"/>
      <c r="AZ706" s="114"/>
      <c r="BA706" s="114"/>
      <c r="BB706" s="40"/>
    </row>
    <row r="707" spans="1:54" x14ac:dyDescent="0.25">
      <c r="A707" s="40"/>
      <c r="B707" s="2" t="s">
        <v>701</v>
      </c>
      <c r="C707" s="2" t="s">
        <v>712</v>
      </c>
      <c r="D707" s="41" t="s">
        <v>79</v>
      </c>
      <c r="F707" s="104">
        <v>1549.891325262131</v>
      </c>
      <c r="G707" s="109">
        <f t="shared" si="423"/>
        <v>1.2542864437635869E-3</v>
      </c>
      <c r="H707" s="114">
        <f>'DADOS BASE PROPOSTA'!$I$23*G707</f>
        <v>3051204.8190177223</v>
      </c>
      <c r="I707" s="114">
        <f>IF(D707="P",IF(H707&lt;'DADOS BASE PROPOSTA'!$I$32,IF('DADOS BASE PROPOSTA'!$I$32-H707&gt;'DADOS BASE PROPOSTA'!$I$33,'DADOS BASE PROPOSTA'!$I$33,'DADOS BASE PROPOSTA'!$I$32-H707),0),0)</f>
        <v>231329.71178572625</v>
      </c>
      <c r="J707" s="114">
        <f t="shared" si="424"/>
        <v>3282534.5308034485</v>
      </c>
      <c r="L707" s="104">
        <v>0</v>
      </c>
      <c r="M707" s="114">
        <f>IF(D707="E",'DADOS BASE PROPOSTA'!$I$42,IF(D707="EA",'DADOS BASE PROPOSTA'!$I$43,IF(D707="EC",'DADOS BASE PROPOSTA'!$I$45,IF(D707="ECA",'DADOS BASE PROPOSTA'!$I$44,0))))</f>
        <v>0</v>
      </c>
      <c r="N707" s="114">
        <f>IF(OR(D707="E",D707="EA",D707="EC",D707="ECA",D707="ECR"),L707*'DADOS BASE PROPOSTA'!$I$47,0)</f>
        <v>0</v>
      </c>
      <c r="O707" s="114">
        <f t="shared" si="425"/>
        <v>0</v>
      </c>
      <c r="R707" s="114"/>
      <c r="T707" s="104">
        <v>0</v>
      </c>
      <c r="U707" s="104"/>
      <c r="V707" s="104">
        <f t="shared" si="427"/>
        <v>0</v>
      </c>
      <c r="W707" s="109">
        <f t="shared" si="428"/>
        <v>0</v>
      </c>
      <c r="X707" s="114">
        <f>'DADOS BASE PROPOSTA'!$I$78*W707</f>
        <v>0</v>
      </c>
      <c r="Y707" s="114"/>
      <c r="Z707" s="114">
        <f t="shared" si="426"/>
        <v>0</v>
      </c>
      <c r="AB707" s="119">
        <v>1337.5</v>
      </c>
      <c r="AD707" s="42">
        <v>0.78</v>
      </c>
      <c r="AE707" s="42">
        <f t="shared" si="429"/>
        <v>1043.25</v>
      </c>
      <c r="AF707" s="123">
        <f t="shared" si="430"/>
        <v>9.2447813488369973E-2</v>
      </c>
      <c r="AH707" s="42">
        <f t="shared" si="431"/>
        <v>577.52032895783748</v>
      </c>
      <c r="AI707" s="114">
        <f t="shared" si="432"/>
        <v>772433.4399811076</v>
      </c>
      <c r="AK707" s="119">
        <v>0</v>
      </c>
      <c r="AL707" s="114">
        <f>IF($AK$11&gt;0,(AK707/$AK$11)*'DADOS BASE PROPOSTA'!$I$67,0)</f>
        <v>0</v>
      </c>
      <c r="AN707" s="114">
        <v>0</v>
      </c>
      <c r="AO707" s="114">
        <f>(AN707/$AN$11)*'DADOS BASE PROPOSTA'!$I$69</f>
        <v>0</v>
      </c>
      <c r="AQ707" s="114"/>
      <c r="AR707" s="114"/>
      <c r="AS707" s="114"/>
      <c r="AU707" s="114"/>
      <c r="AV707" s="114"/>
      <c r="AW707" s="114"/>
      <c r="AY707" s="114"/>
      <c r="AZ707" s="114"/>
      <c r="BA707" s="114"/>
      <c r="BB707" s="40"/>
    </row>
    <row r="708" spans="1:54" x14ac:dyDescent="0.25">
      <c r="A708" s="40"/>
      <c r="B708" s="2" t="s">
        <v>701</v>
      </c>
      <c r="C708" s="2" t="s">
        <v>713</v>
      </c>
      <c r="D708" s="41" t="s">
        <v>79</v>
      </c>
      <c r="F708" s="104">
        <v>1245.6871074308631</v>
      </c>
      <c r="G708" s="109">
        <f t="shared" si="423"/>
        <v>1.0081019401520632E-3</v>
      </c>
      <c r="H708" s="114">
        <f>'DADOS BASE PROPOSTA'!$I$23*G708</f>
        <v>2452330.9752304503</v>
      </c>
      <c r="I708" s="114">
        <f>IF(D708="P",IF(H708&lt;'DADOS BASE PROPOSTA'!$I$32,IF('DADOS BASE PROPOSTA'!$I$32-H708&gt;'DADOS BASE PROPOSTA'!$I$33,'DADOS BASE PROPOSTA'!$I$33,'DADOS BASE PROPOSTA'!$I$32-H708),0),0)</f>
        <v>830203.55557299824</v>
      </c>
      <c r="J708" s="114">
        <f t="shared" si="424"/>
        <v>3282534.5308034485</v>
      </c>
      <c r="L708" s="104">
        <v>0</v>
      </c>
      <c r="M708" s="114">
        <f>IF(D708="E",'DADOS BASE PROPOSTA'!$I$42,IF(D708="EA",'DADOS BASE PROPOSTA'!$I$43,IF(D708="EC",'DADOS BASE PROPOSTA'!$I$45,IF(D708="ECA",'DADOS BASE PROPOSTA'!$I$44,0))))</f>
        <v>0</v>
      </c>
      <c r="N708" s="114">
        <f>IF(OR(D708="E",D708="EA",D708="EC",D708="ECA",D708="ECR"),L708*'DADOS BASE PROPOSTA'!$I$47,0)</f>
        <v>0</v>
      </c>
      <c r="O708" s="114">
        <f t="shared" si="425"/>
        <v>0</v>
      </c>
      <c r="R708" s="114"/>
      <c r="T708" s="104">
        <v>14.203200000000001</v>
      </c>
      <c r="U708" s="104">
        <v>39.911700000000003</v>
      </c>
      <c r="V708" s="104">
        <f t="shared" si="427"/>
        <v>141.92064000000002</v>
      </c>
      <c r="W708" s="109">
        <f t="shared" si="428"/>
        <v>8.3119320147878237E-4</v>
      </c>
      <c r="X708" s="114">
        <f>'DADOS BASE PROPOSTA'!$I$78*W708</f>
        <v>67715.899038532414</v>
      </c>
      <c r="Y708" s="114"/>
      <c r="Z708" s="114">
        <f t="shared" si="426"/>
        <v>67715.899038532414</v>
      </c>
      <c r="AB708" s="119">
        <v>1417</v>
      </c>
      <c r="AD708" s="42">
        <v>0.78</v>
      </c>
      <c r="AE708" s="42">
        <f t="shared" si="429"/>
        <v>1105.26</v>
      </c>
      <c r="AF708" s="123">
        <f t="shared" si="430"/>
        <v>9.2447813488369973E-2</v>
      </c>
      <c r="AH708" s="42">
        <f t="shared" si="431"/>
        <v>577.52032895783748</v>
      </c>
      <c r="AI708" s="114">
        <f t="shared" si="432"/>
        <v>818346.30613325571</v>
      </c>
      <c r="AK708" s="119">
        <v>0</v>
      </c>
      <c r="AL708" s="114">
        <f>IF($AK$11&gt;0,(AK708/$AK$11)*'DADOS BASE PROPOSTA'!$I$67,0)</f>
        <v>0</v>
      </c>
      <c r="AN708" s="114">
        <v>29</v>
      </c>
      <c r="AO708" s="114">
        <f>(AN708/$AN$11)*'DADOS BASE PROPOSTA'!$I$69</f>
        <v>17251.00988208675</v>
      </c>
      <c r="AQ708" s="114"/>
      <c r="AR708" s="114"/>
      <c r="AS708" s="114"/>
      <c r="AU708" s="114"/>
      <c r="AV708" s="114"/>
      <c r="AW708" s="114"/>
      <c r="AY708" s="114"/>
      <c r="AZ708" s="114"/>
      <c r="BA708" s="114"/>
      <c r="BB708" s="40"/>
    </row>
    <row r="709" spans="1:54" x14ac:dyDescent="0.25">
      <c r="A709" s="40"/>
      <c r="B709" s="2" t="s">
        <v>701</v>
      </c>
      <c r="C709" s="2" t="s">
        <v>714</v>
      </c>
      <c r="D709" s="41" t="s">
        <v>79</v>
      </c>
      <c r="F709" s="104">
        <v>2328.9988903598519</v>
      </c>
      <c r="G709" s="109">
        <f t="shared" si="423"/>
        <v>1.8847977842735104E-3</v>
      </c>
      <c r="H709" s="114">
        <f>'DADOS BASE PROPOSTA'!$I$23*G709</f>
        <v>4585000.5880580293</v>
      </c>
      <c r="I709" s="114">
        <f>IF(D709="P",IF(H709&lt;'DADOS BASE PROPOSTA'!$I$32,IF('DADOS BASE PROPOSTA'!$I$32-H709&gt;'DADOS BASE PROPOSTA'!$I$33,'DADOS BASE PROPOSTA'!$I$33,'DADOS BASE PROPOSTA'!$I$32-H709),0),0)</f>
        <v>0</v>
      </c>
      <c r="J709" s="114">
        <f t="shared" si="424"/>
        <v>4585000.5880580293</v>
      </c>
      <c r="L709" s="104">
        <v>0</v>
      </c>
      <c r="M709" s="114">
        <f>IF(D709="E",'DADOS BASE PROPOSTA'!$I$42,IF(D709="EA",'DADOS BASE PROPOSTA'!$I$43,IF(D709="EC",'DADOS BASE PROPOSTA'!$I$45,IF(D709="ECA",'DADOS BASE PROPOSTA'!$I$44,0))))</f>
        <v>0</v>
      </c>
      <c r="N709" s="114">
        <f>IF(OR(D709="E",D709="EA",D709="EC",D709="ECA",D709="ECR"),L709*'DADOS BASE PROPOSTA'!$I$47,0)</f>
        <v>0</v>
      </c>
      <c r="O709" s="114">
        <f t="shared" si="425"/>
        <v>0</v>
      </c>
      <c r="R709" s="114"/>
      <c r="T709" s="104">
        <v>0</v>
      </c>
      <c r="U709" s="104"/>
      <c r="V709" s="104">
        <f t="shared" si="427"/>
        <v>0</v>
      </c>
      <c r="W709" s="109">
        <f t="shared" si="428"/>
        <v>0</v>
      </c>
      <c r="X709" s="114">
        <f>'DADOS BASE PROPOSTA'!$I$78*W709</f>
        <v>0</v>
      </c>
      <c r="Y709" s="114"/>
      <c r="Z709" s="114">
        <f t="shared" si="426"/>
        <v>0</v>
      </c>
      <c r="AB709" s="119">
        <v>1337</v>
      </c>
      <c r="AD709" s="42">
        <v>0.77600000000000002</v>
      </c>
      <c r="AE709" s="42">
        <f t="shared" si="429"/>
        <v>1037.5119999999999</v>
      </c>
      <c r="AF709" s="123">
        <f t="shared" si="430"/>
        <v>8.5447813488369967E-2</v>
      </c>
      <c r="AH709" s="42">
        <f t="shared" si="431"/>
        <v>581.97477506329358</v>
      </c>
      <c r="AI709" s="114">
        <f t="shared" si="432"/>
        <v>778100.27425962349</v>
      </c>
      <c r="AK709" s="119">
        <v>0</v>
      </c>
      <c r="AL709" s="114">
        <f>IF($AK$11&gt;0,(AK709/$AK$11)*'DADOS BASE PROPOSTA'!$I$67,0)</f>
        <v>0</v>
      </c>
      <c r="AN709" s="114">
        <v>0</v>
      </c>
      <c r="AO709" s="114">
        <f>(AN709/$AN$11)*'DADOS BASE PROPOSTA'!$I$69</f>
        <v>0</v>
      </c>
      <c r="AQ709" s="114"/>
      <c r="AR709" s="114"/>
      <c r="AS709" s="114"/>
      <c r="AU709" s="114"/>
      <c r="AV709" s="114"/>
      <c r="AW709" s="114"/>
      <c r="AY709" s="114"/>
      <c r="AZ709" s="114"/>
      <c r="BA709" s="114"/>
      <c r="BB709" s="40"/>
    </row>
    <row r="710" spans="1:54" x14ac:dyDescent="0.25">
      <c r="A710" s="40"/>
      <c r="B710" s="2" t="s">
        <v>701</v>
      </c>
      <c r="C710" s="2" t="s">
        <v>715</v>
      </c>
      <c r="D710" s="41" t="s">
        <v>83</v>
      </c>
      <c r="F710" s="104">
        <v>0</v>
      </c>
      <c r="G710" s="109">
        <f t="shared" si="423"/>
        <v>0</v>
      </c>
      <c r="H710" s="114">
        <f>'DADOS BASE PROPOSTA'!$I$23*G710</f>
        <v>0</v>
      </c>
      <c r="I710" s="114">
        <f>IF(D710="P",IF(H710&lt;'DADOS BASE PROPOSTA'!$I$32,IF('DADOS BASE PROPOSTA'!$I$32-H710&gt;'DADOS BASE PROPOSTA'!$I$33,'DADOS BASE PROPOSTA'!$I$33,'DADOS BASE PROPOSTA'!$I$32-H710),0),0)</f>
        <v>0</v>
      </c>
      <c r="J710" s="114">
        <f t="shared" si="424"/>
        <v>0</v>
      </c>
      <c r="L710" s="104">
        <v>713.07105861794469</v>
      </c>
      <c r="M710" s="114">
        <f>IF(D710="E",'DADOS BASE PROPOSTA'!$I$42,IF(D710="EA",'DADOS BASE PROPOSTA'!$I$43,IF(D710="EC",'DADOS BASE PROPOSTA'!$I$45,IF(D710="ECA",'DADOS BASE PROPOSTA'!$I$44,0))))</f>
        <v>2087467.4094275283</v>
      </c>
      <c r="N710" s="114">
        <f>IF(OR(D710="E",D710="EA",D710="EC",D710="ECA",D710="ECR"),L710*'DADOS BASE PROPOSTA'!$I$47,0)</f>
        <v>495032.40269543539</v>
      </c>
      <c r="O710" s="114">
        <f t="shared" si="425"/>
        <v>2582499.8121229638</v>
      </c>
      <c r="R710" s="114"/>
      <c r="T710" s="104">
        <v>0</v>
      </c>
      <c r="U710" s="104"/>
      <c r="V710" s="104">
        <f t="shared" si="427"/>
        <v>0</v>
      </c>
      <c r="W710" s="109">
        <f t="shared" si="428"/>
        <v>0</v>
      </c>
      <c r="X710" s="114">
        <f>'DADOS BASE PROPOSTA'!$I$78*W710</f>
        <v>0</v>
      </c>
      <c r="Y710" s="114"/>
      <c r="Z710" s="114">
        <f t="shared" si="426"/>
        <v>0</v>
      </c>
      <c r="AB710" s="119">
        <v>679</v>
      </c>
      <c r="AD710" s="42">
        <v>0.80500000000000005</v>
      </c>
      <c r="AE710" s="42">
        <f t="shared" si="429"/>
        <v>546.59500000000003</v>
      </c>
      <c r="AF710" s="123">
        <f t="shared" si="430"/>
        <v>0.13619781348837001</v>
      </c>
      <c r="AH710" s="42">
        <f t="shared" si="431"/>
        <v>549.68004079873708</v>
      </c>
      <c r="AI710" s="114">
        <f t="shared" si="432"/>
        <v>373232.74770234246</v>
      </c>
      <c r="AK710" s="119">
        <v>0</v>
      </c>
      <c r="AL710" s="114">
        <f>IF($AK$11&gt;0,(AK710/$AK$11)*'DADOS BASE PROPOSTA'!$I$67,0)</f>
        <v>0</v>
      </c>
      <c r="AN710" s="114">
        <v>0</v>
      </c>
      <c r="AO710" s="114">
        <f>(AN710/$AN$11)*'DADOS BASE PROPOSTA'!$I$69</f>
        <v>0</v>
      </c>
      <c r="AQ710" s="114"/>
      <c r="AR710" s="114"/>
      <c r="AS710" s="114"/>
      <c r="AU710" s="114"/>
      <c r="AV710" s="114"/>
      <c r="AW710" s="114"/>
      <c r="AY710" s="114"/>
      <c r="AZ710" s="114"/>
      <c r="BA710" s="114"/>
      <c r="BB710" s="40"/>
    </row>
    <row r="711" spans="1:54" x14ac:dyDescent="0.25">
      <c r="A711" s="40"/>
      <c r="B711" s="2" t="s">
        <v>701</v>
      </c>
      <c r="C711" s="2" t="s">
        <v>716</v>
      </c>
      <c r="D711" s="41" t="s">
        <v>79</v>
      </c>
      <c r="F711" s="104">
        <v>1529.338746425452</v>
      </c>
      <c r="G711" s="109">
        <f t="shared" si="423"/>
        <v>1.2376537801703064E-3</v>
      </c>
      <c r="H711" s="114">
        <f>'DADOS BASE PROPOSTA'!$I$23*G711</f>
        <v>3010743.8353554583</v>
      </c>
      <c r="I711" s="114">
        <f>IF(D711="P",IF(H711&lt;'DADOS BASE PROPOSTA'!$I$32,IF('DADOS BASE PROPOSTA'!$I$32-H711&gt;'DADOS BASE PROPOSTA'!$I$33,'DADOS BASE PROPOSTA'!$I$33,'DADOS BASE PROPOSTA'!$I$32-H711),0),0)</f>
        <v>271790.69544799021</v>
      </c>
      <c r="J711" s="114">
        <f t="shared" si="424"/>
        <v>3282534.5308034485</v>
      </c>
      <c r="L711" s="104">
        <v>0</v>
      </c>
      <c r="M711" s="114">
        <f>IF(D711="E",'DADOS BASE PROPOSTA'!$I$42,IF(D711="EA",'DADOS BASE PROPOSTA'!$I$43,IF(D711="EC",'DADOS BASE PROPOSTA'!$I$45,IF(D711="ECA",'DADOS BASE PROPOSTA'!$I$44,0))))</f>
        <v>0</v>
      </c>
      <c r="N711" s="114">
        <f>IF(OR(D711="E",D711="EA",D711="EC",D711="ECA",D711="ECR"),L711*'DADOS BASE PROPOSTA'!$I$47,0)</f>
        <v>0</v>
      </c>
      <c r="O711" s="114">
        <f t="shared" si="425"/>
        <v>0</v>
      </c>
      <c r="R711" s="114"/>
      <c r="T711" s="104">
        <v>0</v>
      </c>
      <c r="U711" s="104"/>
      <c r="V711" s="104">
        <f t="shared" si="427"/>
        <v>0</v>
      </c>
      <c r="W711" s="109">
        <f t="shared" si="428"/>
        <v>0</v>
      </c>
      <c r="X711" s="114">
        <f>'DADOS BASE PROPOSTA'!$I$78*W711</f>
        <v>0</v>
      </c>
      <c r="Y711" s="114"/>
      <c r="Z711" s="114">
        <f t="shared" si="426"/>
        <v>0</v>
      </c>
      <c r="AB711" s="119">
        <v>1175.5</v>
      </c>
      <c r="AD711" s="42">
        <v>0.749</v>
      </c>
      <c r="AE711" s="42">
        <f t="shared" si="429"/>
        <v>880.44949999999994</v>
      </c>
      <c r="AF711" s="123">
        <f t="shared" si="430"/>
        <v>3.8197813488369925E-2</v>
      </c>
      <c r="AH711" s="42">
        <f t="shared" si="431"/>
        <v>612.04228627512202</v>
      </c>
      <c r="AI711" s="114">
        <f t="shared" si="432"/>
        <v>719455.70751640596</v>
      </c>
      <c r="AK711" s="119">
        <v>0</v>
      </c>
      <c r="AL711" s="114">
        <f>IF($AK$11&gt;0,(AK711/$AK$11)*'DADOS BASE PROPOSTA'!$I$67,0)</f>
        <v>0</v>
      </c>
      <c r="AN711" s="114">
        <v>0</v>
      </c>
      <c r="AO711" s="114">
        <f>(AN711/$AN$11)*'DADOS BASE PROPOSTA'!$I$69</f>
        <v>0</v>
      </c>
      <c r="AQ711" s="114"/>
      <c r="AR711" s="114"/>
      <c r="AS711" s="114"/>
      <c r="AU711" s="114"/>
      <c r="AV711" s="114"/>
      <c r="AW711" s="114"/>
      <c r="AY711" s="114"/>
      <c r="AZ711" s="114"/>
      <c r="BA711" s="114"/>
      <c r="BB711" s="40"/>
    </row>
    <row r="712" spans="1:54" x14ac:dyDescent="0.25">
      <c r="A712" s="40"/>
      <c r="B712" s="2" t="s">
        <v>701</v>
      </c>
      <c r="C712" s="2" t="s">
        <v>717</v>
      </c>
      <c r="D712" s="41" t="s">
        <v>79</v>
      </c>
      <c r="F712" s="104">
        <v>1372.808655959351</v>
      </c>
      <c r="G712" s="109">
        <f t="shared" si="423"/>
        <v>1.1109780789049207E-3</v>
      </c>
      <c r="H712" s="114">
        <f>'DADOS BASE PROPOSTA'!$I$23*G712</f>
        <v>2702589.7354086949</v>
      </c>
      <c r="I712" s="114">
        <f>IF(D712="P",IF(H712&lt;'DADOS BASE PROPOSTA'!$I$32,IF('DADOS BASE PROPOSTA'!$I$32-H712&gt;'DADOS BASE PROPOSTA'!$I$33,'DADOS BASE PROPOSTA'!$I$33,'DADOS BASE PROPOSTA'!$I$32-H712),0),0)</f>
        <v>579944.79539475357</v>
      </c>
      <c r="J712" s="114">
        <f t="shared" si="424"/>
        <v>3282534.5308034485</v>
      </c>
      <c r="L712" s="104">
        <v>0</v>
      </c>
      <c r="M712" s="114">
        <f>IF(D712="E",'DADOS BASE PROPOSTA'!$I$42,IF(D712="EA",'DADOS BASE PROPOSTA'!$I$43,IF(D712="EC",'DADOS BASE PROPOSTA'!$I$45,IF(D712="ECA",'DADOS BASE PROPOSTA'!$I$44,0))))</f>
        <v>0</v>
      </c>
      <c r="N712" s="114">
        <f>IF(OR(D712="E",D712="EA",D712="EC",D712="ECA",D712="ECR"),L712*'DADOS BASE PROPOSTA'!$I$47,0)</f>
        <v>0</v>
      </c>
      <c r="O712" s="114">
        <f t="shared" si="425"/>
        <v>0</v>
      </c>
      <c r="R712" s="114"/>
      <c r="T712" s="104">
        <v>0</v>
      </c>
      <c r="U712" s="104"/>
      <c r="V712" s="104">
        <f t="shared" si="427"/>
        <v>0</v>
      </c>
      <c r="W712" s="109">
        <f t="shared" si="428"/>
        <v>0</v>
      </c>
      <c r="X712" s="114">
        <f>'DADOS BASE PROPOSTA'!$I$78*W712</f>
        <v>0</v>
      </c>
      <c r="Y712" s="114"/>
      <c r="Z712" s="114">
        <f t="shared" si="426"/>
        <v>0</v>
      </c>
      <c r="AB712" s="119">
        <v>920.5</v>
      </c>
      <c r="AD712" s="42">
        <v>0.75</v>
      </c>
      <c r="AE712" s="42">
        <f t="shared" si="429"/>
        <v>690.375</v>
      </c>
      <c r="AF712" s="123">
        <f t="shared" si="430"/>
        <v>3.9947813488369927E-2</v>
      </c>
      <c r="AH712" s="42">
        <f t="shared" si="431"/>
        <v>610.928674748758</v>
      </c>
      <c r="AI712" s="114">
        <f t="shared" si="432"/>
        <v>562359.84510623175</v>
      </c>
      <c r="AK712" s="119">
        <v>0</v>
      </c>
      <c r="AL712" s="114">
        <f>IF($AK$11&gt;0,(AK712/$AK$11)*'DADOS BASE PROPOSTA'!$I$67,0)</f>
        <v>0</v>
      </c>
      <c r="AN712" s="114">
        <v>0</v>
      </c>
      <c r="AO712" s="114">
        <f>(AN712/$AN$11)*'DADOS BASE PROPOSTA'!$I$69</f>
        <v>0</v>
      </c>
      <c r="AQ712" s="114"/>
      <c r="AR712" s="114"/>
      <c r="AS712" s="114"/>
      <c r="AU712" s="114"/>
      <c r="AV712" s="114"/>
      <c r="AW712" s="114"/>
      <c r="AY712" s="114"/>
      <c r="AZ712" s="114"/>
      <c r="BA712" s="114"/>
      <c r="BB712" s="40"/>
    </row>
    <row r="713" spans="1:54" x14ac:dyDescent="0.25">
      <c r="A713" s="40"/>
      <c r="B713" s="2" t="s">
        <v>701</v>
      </c>
      <c r="C713" s="2" t="s">
        <v>718</v>
      </c>
      <c r="D713" s="41" t="s">
        <v>79</v>
      </c>
      <c r="F713" s="104">
        <v>1470.9682143182929</v>
      </c>
      <c r="G713" s="109">
        <f t="shared" si="423"/>
        <v>1.1904160377918889E-3</v>
      </c>
      <c r="H713" s="114">
        <f>'DADOS BASE PROPOSTA'!$I$23*G713</f>
        <v>2895832.2632012814</v>
      </c>
      <c r="I713" s="114">
        <f>IF(D713="P",IF(H713&lt;'DADOS BASE PROPOSTA'!$I$32,IF('DADOS BASE PROPOSTA'!$I$32-H713&gt;'DADOS BASE PROPOSTA'!$I$33,'DADOS BASE PROPOSTA'!$I$33,'DADOS BASE PROPOSTA'!$I$32-H713),0),0)</f>
        <v>386702.26760216709</v>
      </c>
      <c r="J713" s="114">
        <f t="shared" si="424"/>
        <v>3282534.5308034485</v>
      </c>
      <c r="L713" s="104">
        <v>0</v>
      </c>
      <c r="M713" s="114">
        <f>IF(D713="E",'DADOS BASE PROPOSTA'!$I$42,IF(D713="EA",'DADOS BASE PROPOSTA'!$I$43,IF(D713="EC",'DADOS BASE PROPOSTA'!$I$45,IF(D713="ECA",'DADOS BASE PROPOSTA'!$I$44,0))))</f>
        <v>0</v>
      </c>
      <c r="N713" s="114">
        <f>IF(OR(D713="E",D713="EA",D713="EC",D713="ECA",D713="ECR"),L713*'DADOS BASE PROPOSTA'!$I$47,0)</f>
        <v>0</v>
      </c>
      <c r="O713" s="114">
        <f t="shared" si="425"/>
        <v>0</v>
      </c>
      <c r="R713" s="114"/>
      <c r="T713" s="104">
        <v>142.68190000000001</v>
      </c>
      <c r="U713" s="104">
        <v>168.59739999999999</v>
      </c>
      <c r="V713" s="104">
        <f t="shared" si="427"/>
        <v>682.19358</v>
      </c>
      <c r="W713" s="109">
        <f t="shared" si="428"/>
        <v>3.9954348133468941E-3</v>
      </c>
      <c r="X713" s="114">
        <f>'DADOS BASE PROPOSTA'!$I$78*W713</f>
        <v>325501.29134151997</v>
      </c>
      <c r="Y713" s="114"/>
      <c r="Z713" s="114">
        <f t="shared" si="426"/>
        <v>325501.29134151997</v>
      </c>
      <c r="AB713" s="119">
        <v>1631</v>
      </c>
      <c r="AD713" s="42">
        <v>0.75900000000000001</v>
      </c>
      <c r="AE713" s="42">
        <f t="shared" si="429"/>
        <v>1237.9290000000001</v>
      </c>
      <c r="AF713" s="123">
        <f t="shared" si="430"/>
        <v>5.5697813488369941E-2</v>
      </c>
      <c r="AH713" s="42">
        <f t="shared" si="431"/>
        <v>600.90617101148189</v>
      </c>
      <c r="AI713" s="114">
        <f t="shared" si="432"/>
        <v>980077.96491972695</v>
      </c>
      <c r="AK713" s="119">
        <v>0</v>
      </c>
      <c r="AL713" s="114">
        <f>IF($AK$11&gt;0,(AK713/$AK$11)*'DADOS BASE PROPOSTA'!$I$67,0)</f>
        <v>0</v>
      </c>
      <c r="AN713" s="114">
        <v>128.625</v>
      </c>
      <c r="AO713" s="114">
        <f>(AN713/$AN$11)*'DADOS BASE PROPOSTA'!$I$69</f>
        <v>76514.177451152005</v>
      </c>
      <c r="AQ713" s="114"/>
      <c r="AR713" s="114"/>
      <c r="AS713" s="114"/>
      <c r="AU713" s="114"/>
      <c r="AV713" s="114"/>
      <c r="AW713" s="114"/>
      <c r="AY713" s="114"/>
      <c r="AZ713" s="114"/>
      <c r="BA713" s="114"/>
      <c r="BB713" s="40"/>
    </row>
    <row r="714" spans="1:54" x14ac:dyDescent="0.25">
      <c r="A714" s="40"/>
      <c r="B714" s="2" t="s">
        <v>701</v>
      </c>
      <c r="C714" s="2" t="s">
        <v>719</v>
      </c>
      <c r="D714" s="41" t="s">
        <v>79</v>
      </c>
      <c r="F714" s="104">
        <v>1621.5946874364811</v>
      </c>
      <c r="G714" s="109">
        <f t="shared" si="423"/>
        <v>1.3123140962071204E-3</v>
      </c>
      <c r="H714" s="114">
        <f>'DADOS BASE PROPOSTA'!$I$23*G714</f>
        <v>3192364.1639602776</v>
      </c>
      <c r="I714" s="114">
        <f>IF(D714="P",IF(H714&lt;'DADOS BASE PROPOSTA'!$I$32,IF('DADOS BASE PROPOSTA'!$I$32-H714&gt;'DADOS BASE PROPOSTA'!$I$33,'DADOS BASE PROPOSTA'!$I$33,'DADOS BASE PROPOSTA'!$I$32-H714),0),0)</f>
        <v>90170.366843170952</v>
      </c>
      <c r="J714" s="114">
        <f t="shared" si="424"/>
        <v>3282534.5308034485</v>
      </c>
      <c r="L714" s="104">
        <v>0</v>
      </c>
      <c r="M714" s="114">
        <f>IF(D714="E",'DADOS BASE PROPOSTA'!$I$42,IF(D714="EA",'DADOS BASE PROPOSTA'!$I$43,IF(D714="EC",'DADOS BASE PROPOSTA'!$I$45,IF(D714="ECA",'DADOS BASE PROPOSTA'!$I$44,0))))</f>
        <v>0</v>
      </c>
      <c r="N714" s="114">
        <f>IF(OR(D714="E",D714="EA",D714="EC",D714="ECA",D714="ECR"),L714*'DADOS BASE PROPOSTA'!$I$47,0)</f>
        <v>0</v>
      </c>
      <c r="O714" s="114">
        <f t="shared" si="425"/>
        <v>0</v>
      </c>
      <c r="R714" s="114"/>
      <c r="T714" s="104">
        <v>0</v>
      </c>
      <c r="U714" s="104"/>
      <c r="V714" s="104">
        <f t="shared" si="427"/>
        <v>0</v>
      </c>
      <c r="W714" s="109">
        <f t="shared" si="428"/>
        <v>0</v>
      </c>
      <c r="X714" s="114">
        <f>'DADOS BASE PROPOSTA'!$I$78*W714</f>
        <v>0</v>
      </c>
      <c r="Y714" s="114"/>
      <c r="Z714" s="114">
        <f t="shared" si="426"/>
        <v>0</v>
      </c>
      <c r="AB714" s="119">
        <v>668.5</v>
      </c>
      <c r="AD714" s="42">
        <v>0.78500000000000003</v>
      </c>
      <c r="AE714" s="42">
        <f t="shared" si="429"/>
        <v>524.77250000000004</v>
      </c>
      <c r="AF714" s="123">
        <f t="shared" si="430"/>
        <v>0.10119781348836998</v>
      </c>
      <c r="AH714" s="42">
        <f t="shared" si="431"/>
        <v>571.95227132601747</v>
      </c>
      <c r="AI714" s="114">
        <f t="shared" si="432"/>
        <v>382350.09338144265</v>
      </c>
      <c r="AK714" s="119">
        <v>0</v>
      </c>
      <c r="AL714" s="114">
        <f>IF($AK$11&gt;0,(AK714/$AK$11)*'DADOS BASE PROPOSTA'!$I$67,0)</f>
        <v>0</v>
      </c>
      <c r="AN714" s="114">
        <v>0</v>
      </c>
      <c r="AO714" s="114">
        <f>(AN714/$AN$11)*'DADOS BASE PROPOSTA'!$I$69</f>
        <v>0</v>
      </c>
      <c r="AQ714" s="114"/>
      <c r="AR714" s="114"/>
      <c r="AS714" s="114"/>
      <c r="AU714" s="114"/>
      <c r="AV714" s="114"/>
      <c r="AW714" s="114"/>
      <c r="AY714" s="114"/>
      <c r="AZ714" s="114"/>
      <c r="BA714" s="114"/>
      <c r="BB714" s="40"/>
    </row>
    <row r="715" spans="1:54" x14ac:dyDescent="0.25">
      <c r="A715" s="40"/>
      <c r="B715" s="2" t="s">
        <v>701</v>
      </c>
      <c r="C715" s="2" t="s">
        <v>720</v>
      </c>
      <c r="D715" s="41" t="s">
        <v>79</v>
      </c>
      <c r="F715" s="104">
        <v>2874.1816064817631</v>
      </c>
      <c r="G715" s="109">
        <f t="shared" si="423"/>
        <v>2.3259998731298193E-3</v>
      </c>
      <c r="H715" s="114">
        <f>'DADOS BASE PROPOSTA'!$I$23*G715</f>
        <v>5658278.5034596184</v>
      </c>
      <c r="I715" s="114">
        <f>IF(D715="P",IF(H715&lt;'DADOS BASE PROPOSTA'!$I$32,IF('DADOS BASE PROPOSTA'!$I$32-H715&gt;'DADOS BASE PROPOSTA'!$I$33,'DADOS BASE PROPOSTA'!$I$33,'DADOS BASE PROPOSTA'!$I$32-H715),0),0)</f>
        <v>0</v>
      </c>
      <c r="J715" s="114">
        <f t="shared" si="424"/>
        <v>5658278.5034596184</v>
      </c>
      <c r="L715" s="104">
        <v>0</v>
      </c>
      <c r="M715" s="114">
        <f>IF(D715="E",'DADOS BASE PROPOSTA'!$I$42,IF(D715="EA",'DADOS BASE PROPOSTA'!$I$43,IF(D715="EC",'DADOS BASE PROPOSTA'!$I$45,IF(D715="ECA",'DADOS BASE PROPOSTA'!$I$44,0))))</f>
        <v>0</v>
      </c>
      <c r="N715" s="114">
        <f>IF(OR(D715="E",D715="EA",D715="EC",D715="ECA",D715="ECR"),L715*'DADOS BASE PROPOSTA'!$I$47,0)</f>
        <v>0</v>
      </c>
      <c r="O715" s="114">
        <f t="shared" si="425"/>
        <v>0</v>
      </c>
      <c r="R715" s="114"/>
      <c r="T715" s="104">
        <v>0</v>
      </c>
      <c r="U715" s="104"/>
      <c r="V715" s="104">
        <f t="shared" si="427"/>
        <v>0</v>
      </c>
      <c r="W715" s="109">
        <f t="shared" si="428"/>
        <v>0</v>
      </c>
      <c r="X715" s="114">
        <f>'DADOS BASE PROPOSTA'!$I$78*W715</f>
        <v>0</v>
      </c>
      <c r="Y715" s="114"/>
      <c r="Z715" s="114">
        <f t="shared" si="426"/>
        <v>0</v>
      </c>
      <c r="AB715" s="119">
        <v>1537</v>
      </c>
      <c r="AD715" s="42">
        <v>0.73699999999999999</v>
      </c>
      <c r="AE715" s="42">
        <f t="shared" si="429"/>
        <v>1132.769</v>
      </c>
      <c r="AF715" s="123">
        <f t="shared" si="430"/>
        <v>1.7197813488369906E-2</v>
      </c>
      <c r="AH715" s="42">
        <f t="shared" si="431"/>
        <v>625.40562459149021</v>
      </c>
      <c r="AI715" s="114">
        <f t="shared" si="432"/>
        <v>961248.44499712042</v>
      </c>
      <c r="AK715" s="119">
        <v>0</v>
      </c>
      <c r="AL715" s="114">
        <f>IF($AK$11&gt;0,(AK715/$AK$11)*'DADOS BASE PROPOSTA'!$I$67,0)</f>
        <v>0</v>
      </c>
      <c r="AN715" s="114">
        <v>0</v>
      </c>
      <c r="AO715" s="114">
        <f>(AN715/$AN$11)*'DADOS BASE PROPOSTA'!$I$69</f>
        <v>0</v>
      </c>
      <c r="AQ715" s="114"/>
      <c r="AR715" s="114"/>
      <c r="AS715" s="114"/>
      <c r="AU715" s="114"/>
      <c r="AV715" s="114"/>
      <c r="AW715" s="114"/>
      <c r="AY715" s="114"/>
      <c r="AZ715" s="114"/>
      <c r="BA715" s="114"/>
      <c r="BB715" s="40"/>
    </row>
    <row r="716" spans="1:54" x14ac:dyDescent="0.25">
      <c r="A716" s="40"/>
      <c r="B716" s="2" t="s">
        <v>701</v>
      </c>
      <c r="C716" s="2" t="s">
        <v>721</v>
      </c>
      <c r="D716" s="41" t="s">
        <v>79</v>
      </c>
      <c r="F716" s="104">
        <v>2500.9497286421488</v>
      </c>
      <c r="G716" s="109">
        <f t="shared" si="423"/>
        <v>2.0239530927366974E-3</v>
      </c>
      <c r="H716" s="114">
        <f>'DADOS BASE PROPOSTA'!$I$23*G716</f>
        <v>4923512.8552405983</v>
      </c>
      <c r="I716" s="114">
        <f>IF(D716="P",IF(H716&lt;'DADOS BASE PROPOSTA'!$I$32,IF('DADOS BASE PROPOSTA'!$I$32-H716&gt;'DADOS BASE PROPOSTA'!$I$33,'DADOS BASE PROPOSTA'!$I$33,'DADOS BASE PROPOSTA'!$I$32-H716),0),0)</f>
        <v>0</v>
      </c>
      <c r="J716" s="114">
        <f t="shared" si="424"/>
        <v>4923512.8552405983</v>
      </c>
      <c r="L716" s="104">
        <v>0</v>
      </c>
      <c r="M716" s="114">
        <f>IF(D716="E",'DADOS BASE PROPOSTA'!$I$42,IF(D716="EA",'DADOS BASE PROPOSTA'!$I$43,IF(D716="EC",'DADOS BASE PROPOSTA'!$I$45,IF(D716="ECA",'DADOS BASE PROPOSTA'!$I$44,0))))</f>
        <v>0</v>
      </c>
      <c r="N716" s="114">
        <f>IF(OR(D716="E",D716="EA",D716="EC",D716="ECA",D716="ECR"),L716*'DADOS BASE PROPOSTA'!$I$47,0)</f>
        <v>0</v>
      </c>
      <c r="O716" s="114">
        <f t="shared" si="425"/>
        <v>0</v>
      </c>
      <c r="R716" s="114"/>
      <c r="T716" s="104">
        <v>0</v>
      </c>
      <c r="U716" s="104"/>
      <c r="V716" s="104">
        <f t="shared" si="427"/>
        <v>0</v>
      </c>
      <c r="W716" s="109">
        <f t="shared" si="428"/>
        <v>0</v>
      </c>
      <c r="X716" s="114">
        <f>'DADOS BASE PROPOSTA'!$I$78*W716</f>
        <v>0</v>
      </c>
      <c r="Y716" s="114"/>
      <c r="Z716" s="114">
        <f t="shared" si="426"/>
        <v>0</v>
      </c>
      <c r="AB716" s="119">
        <v>1818.5</v>
      </c>
      <c r="AD716" s="42">
        <v>0.76300000000000001</v>
      </c>
      <c r="AE716" s="42">
        <f t="shared" si="429"/>
        <v>1387.5155</v>
      </c>
      <c r="AF716" s="123">
        <f t="shared" si="430"/>
        <v>6.2697813488369947E-2</v>
      </c>
      <c r="AH716" s="42">
        <f t="shared" si="431"/>
        <v>596.45172490602579</v>
      </c>
      <c r="AI716" s="114">
        <f t="shared" si="432"/>
        <v>1084647.4617416079</v>
      </c>
      <c r="AK716" s="119">
        <v>0</v>
      </c>
      <c r="AL716" s="114">
        <f>IF($AK$11&gt;0,(AK716/$AK$11)*'DADOS BASE PROPOSTA'!$I$67,0)</f>
        <v>0</v>
      </c>
      <c r="AN716" s="114">
        <v>0</v>
      </c>
      <c r="AO716" s="114">
        <f>(AN716/$AN$11)*'DADOS BASE PROPOSTA'!$I$69</f>
        <v>0</v>
      </c>
      <c r="AQ716" s="114"/>
      <c r="AR716" s="114"/>
      <c r="AS716" s="114"/>
      <c r="AU716" s="114"/>
      <c r="AV716" s="114"/>
      <c r="AW716" s="114"/>
      <c r="AY716" s="114"/>
      <c r="AZ716" s="114"/>
      <c r="BA716" s="114"/>
      <c r="BB716" s="40"/>
    </row>
    <row r="717" spans="1:54" x14ac:dyDescent="0.25">
      <c r="A717" s="40"/>
      <c r="B717" s="2" t="s">
        <v>701</v>
      </c>
      <c r="C717" s="2" t="s">
        <v>722</v>
      </c>
      <c r="D717" s="41" t="s">
        <v>79</v>
      </c>
      <c r="F717" s="104">
        <v>1702.856572536587</v>
      </c>
      <c r="G717" s="109">
        <f t="shared" si="423"/>
        <v>1.378077210829688E-3</v>
      </c>
      <c r="H717" s="114">
        <f>'DADOS BASE PROPOSTA'!$I$23*G717</f>
        <v>3352340.9645130336</v>
      </c>
      <c r="I717" s="114">
        <f>IF(D717="P",IF(H717&lt;'DADOS BASE PROPOSTA'!$I$32,IF('DADOS BASE PROPOSTA'!$I$32-H717&gt;'DADOS BASE PROPOSTA'!$I$33,'DADOS BASE PROPOSTA'!$I$33,'DADOS BASE PROPOSTA'!$I$32-H717),0),0)</f>
        <v>0</v>
      </c>
      <c r="J717" s="114">
        <f t="shared" si="424"/>
        <v>3352340.9645130336</v>
      </c>
      <c r="L717" s="104">
        <v>0</v>
      </c>
      <c r="M717" s="114">
        <f>IF(D717="E",'DADOS BASE PROPOSTA'!$I$42,IF(D717="EA",'DADOS BASE PROPOSTA'!$I$43,IF(D717="EC",'DADOS BASE PROPOSTA'!$I$45,IF(D717="ECA",'DADOS BASE PROPOSTA'!$I$44,0))))</f>
        <v>0</v>
      </c>
      <c r="N717" s="114">
        <f>IF(OR(D717="E",D717="EA",D717="EC",D717="ECA",D717="ECR"),L717*'DADOS BASE PROPOSTA'!$I$47,0)</f>
        <v>0</v>
      </c>
      <c r="O717" s="114">
        <f t="shared" si="425"/>
        <v>0</v>
      </c>
      <c r="R717" s="114"/>
      <c r="T717" s="104">
        <v>0</v>
      </c>
      <c r="U717" s="104"/>
      <c r="V717" s="104">
        <f t="shared" si="427"/>
        <v>0</v>
      </c>
      <c r="W717" s="109">
        <f t="shared" si="428"/>
        <v>0</v>
      </c>
      <c r="X717" s="114">
        <f>'DADOS BASE PROPOSTA'!$I$78*W717</f>
        <v>0</v>
      </c>
      <c r="Y717" s="114"/>
      <c r="Z717" s="114">
        <f t="shared" si="426"/>
        <v>0</v>
      </c>
      <c r="AB717" s="119">
        <v>1011</v>
      </c>
      <c r="AD717" s="42">
        <v>0.75600000000000001</v>
      </c>
      <c r="AE717" s="42">
        <f t="shared" si="429"/>
        <v>764.31600000000003</v>
      </c>
      <c r="AF717" s="123">
        <f t="shared" si="430"/>
        <v>5.0447813488369936E-2</v>
      </c>
      <c r="AH717" s="42">
        <f t="shared" si="431"/>
        <v>604.24700559057396</v>
      </c>
      <c r="AI717" s="114">
        <f t="shared" si="432"/>
        <v>610893.72265207022</v>
      </c>
      <c r="AK717" s="119">
        <v>0</v>
      </c>
      <c r="AL717" s="114">
        <f>IF($AK$11&gt;0,(AK717/$AK$11)*'DADOS BASE PROPOSTA'!$I$67,0)</f>
        <v>0</v>
      </c>
      <c r="AN717" s="114">
        <v>0</v>
      </c>
      <c r="AO717" s="114">
        <f>(AN717/$AN$11)*'DADOS BASE PROPOSTA'!$I$69</f>
        <v>0</v>
      </c>
      <c r="AQ717" s="114"/>
      <c r="AR717" s="114"/>
      <c r="AS717" s="114"/>
      <c r="AU717" s="114"/>
      <c r="AV717" s="114"/>
      <c r="AW717" s="114"/>
      <c r="AY717" s="114"/>
      <c r="AZ717" s="114"/>
      <c r="BA717" s="114"/>
      <c r="BB717" s="40"/>
    </row>
    <row r="718" spans="1:54" x14ac:dyDescent="0.25">
      <c r="A718" s="40"/>
      <c r="B718" s="2" t="s">
        <v>701</v>
      </c>
      <c r="C718" s="2" t="s">
        <v>723</v>
      </c>
      <c r="D718" s="41" t="s">
        <v>79</v>
      </c>
      <c r="F718" s="104">
        <v>1539.0836297459639</v>
      </c>
      <c r="G718" s="109">
        <f t="shared" si="423"/>
        <v>1.245540058934341E-3</v>
      </c>
      <c r="H718" s="114">
        <f>'DADOS BASE PROPOSTA'!$I$23*G718</f>
        <v>3029928.1707108952</v>
      </c>
      <c r="I718" s="114">
        <f>IF(D718="P",IF(H718&lt;'DADOS BASE PROPOSTA'!$I$32,IF('DADOS BASE PROPOSTA'!$I$32-H718&gt;'DADOS BASE PROPOSTA'!$I$33,'DADOS BASE PROPOSTA'!$I$33,'DADOS BASE PROPOSTA'!$I$32-H718),0),0)</f>
        <v>252606.36009255331</v>
      </c>
      <c r="J718" s="114">
        <f t="shared" si="424"/>
        <v>3282534.5308034485</v>
      </c>
      <c r="L718" s="104">
        <v>0</v>
      </c>
      <c r="M718" s="114">
        <f>IF(D718="E",'DADOS BASE PROPOSTA'!$I$42,IF(D718="EA",'DADOS BASE PROPOSTA'!$I$43,IF(D718="EC",'DADOS BASE PROPOSTA'!$I$45,IF(D718="ECA",'DADOS BASE PROPOSTA'!$I$44,0))))</f>
        <v>0</v>
      </c>
      <c r="N718" s="114">
        <f>IF(OR(D718="E",D718="EA",D718="EC",D718="ECA",D718="ECR"),L718*'DADOS BASE PROPOSTA'!$I$47,0)</f>
        <v>0</v>
      </c>
      <c r="O718" s="114">
        <f t="shared" si="425"/>
        <v>0</v>
      </c>
      <c r="R718" s="114"/>
      <c r="T718" s="104">
        <v>0</v>
      </c>
      <c r="U718" s="104"/>
      <c r="V718" s="104">
        <f t="shared" si="427"/>
        <v>0</v>
      </c>
      <c r="W718" s="109">
        <f t="shared" si="428"/>
        <v>0</v>
      </c>
      <c r="X718" s="114">
        <f>'DADOS BASE PROPOSTA'!$I$78*W718</f>
        <v>0</v>
      </c>
      <c r="Y718" s="114"/>
      <c r="Z718" s="114">
        <f t="shared" si="426"/>
        <v>0</v>
      </c>
      <c r="AB718" s="119">
        <v>1166</v>
      </c>
      <c r="AD718" s="42">
        <v>0.76300000000000001</v>
      </c>
      <c r="AE718" s="42">
        <f t="shared" si="429"/>
        <v>889.65800000000002</v>
      </c>
      <c r="AF718" s="123">
        <f t="shared" si="430"/>
        <v>6.2697813488369947E-2</v>
      </c>
      <c r="AH718" s="42">
        <f t="shared" si="431"/>
        <v>596.45172490602579</v>
      </c>
      <c r="AI718" s="114">
        <f t="shared" si="432"/>
        <v>695462.71124042606</v>
      </c>
      <c r="AK718" s="119">
        <v>0</v>
      </c>
      <c r="AL718" s="114">
        <f>IF($AK$11&gt;0,(AK718/$AK$11)*'DADOS BASE PROPOSTA'!$I$67,0)</f>
        <v>0</v>
      </c>
      <c r="AN718" s="114">
        <v>0</v>
      </c>
      <c r="AO718" s="114">
        <f>(AN718/$AN$11)*'DADOS BASE PROPOSTA'!$I$69</f>
        <v>0</v>
      </c>
      <c r="AQ718" s="114"/>
      <c r="AR718" s="114"/>
      <c r="AS718" s="114"/>
      <c r="AU718" s="114"/>
      <c r="AV718" s="114"/>
      <c r="AW718" s="114"/>
      <c r="AY718" s="114"/>
      <c r="AZ718" s="114"/>
      <c r="BA718" s="114"/>
      <c r="BB718" s="40"/>
    </row>
    <row r="719" spans="1:54" x14ac:dyDescent="0.25">
      <c r="A719" s="40"/>
      <c r="B719" s="2" t="s">
        <v>701</v>
      </c>
      <c r="C719" s="2" t="s">
        <v>724</v>
      </c>
      <c r="D719" s="41" t="s">
        <v>83</v>
      </c>
      <c r="F719" s="104">
        <v>0</v>
      </c>
      <c r="G719" s="109">
        <f t="shared" si="423"/>
        <v>0</v>
      </c>
      <c r="H719" s="114">
        <f>'DADOS BASE PROPOSTA'!$I$23*G719</f>
        <v>0</v>
      </c>
      <c r="I719" s="114">
        <f>IF(D719="P",IF(H719&lt;'DADOS BASE PROPOSTA'!$I$32,IF('DADOS BASE PROPOSTA'!$I$32-H719&gt;'DADOS BASE PROPOSTA'!$I$33,'DADOS BASE PROPOSTA'!$I$33,'DADOS BASE PROPOSTA'!$I$32-H719),0),0)</f>
        <v>0</v>
      </c>
      <c r="J719" s="114">
        <f t="shared" si="424"/>
        <v>0</v>
      </c>
      <c r="L719" s="104">
        <v>118.36808121451401</v>
      </c>
      <c r="M719" s="114">
        <f>IF(D719="E",'DADOS BASE PROPOSTA'!$I$42,IF(D719="EA",'DADOS BASE PROPOSTA'!$I$43,IF(D719="EC",'DADOS BASE PROPOSTA'!$I$45,IF(D719="ECA",'DADOS BASE PROPOSTA'!$I$44,0))))</f>
        <v>2087467.4094275283</v>
      </c>
      <c r="N719" s="114">
        <f>IF(OR(D719="E",D719="EA",D719="EC",D719="ECA",D719="ECR"),L719*'DADOS BASE PROPOSTA'!$I$47,0)</f>
        <v>82174.188585971468</v>
      </c>
      <c r="O719" s="114">
        <f t="shared" si="425"/>
        <v>2169641.5980134998</v>
      </c>
      <c r="R719" s="114"/>
      <c r="T719" s="104">
        <v>0</v>
      </c>
      <c r="U719" s="104"/>
      <c r="V719" s="104">
        <f t="shared" si="427"/>
        <v>0</v>
      </c>
      <c r="W719" s="109">
        <f t="shared" si="428"/>
        <v>0</v>
      </c>
      <c r="X719" s="114">
        <f>'DADOS BASE PROPOSTA'!$I$78*W719</f>
        <v>0</v>
      </c>
      <c r="Y719" s="114"/>
      <c r="Z719" s="114">
        <f t="shared" si="426"/>
        <v>0</v>
      </c>
      <c r="AB719" s="119">
        <v>480</v>
      </c>
      <c r="AD719" s="42">
        <v>0.71399999999999997</v>
      </c>
      <c r="AE719" s="42">
        <f t="shared" si="429"/>
        <v>342.71999999999997</v>
      </c>
      <c r="AF719" s="123">
        <f t="shared" si="430"/>
        <v>-2.3052186511630129E-2</v>
      </c>
      <c r="AH719" s="42">
        <f t="shared" si="431"/>
        <v>651.01868969786256</v>
      </c>
      <c r="AI719" s="114">
        <f t="shared" si="432"/>
        <v>312488.97105497401</v>
      </c>
      <c r="AK719" s="119">
        <v>0</v>
      </c>
      <c r="AL719" s="114">
        <f>IF($AK$11&gt;0,(AK719/$AK$11)*'DADOS BASE PROPOSTA'!$I$67,0)</f>
        <v>0</v>
      </c>
      <c r="AN719" s="114">
        <v>0</v>
      </c>
      <c r="AO719" s="114">
        <f>(AN719/$AN$11)*'DADOS BASE PROPOSTA'!$I$69</f>
        <v>0</v>
      </c>
      <c r="AQ719" s="114"/>
      <c r="AR719" s="114"/>
      <c r="AS719" s="114"/>
      <c r="AU719" s="114"/>
      <c r="AV719" s="114"/>
      <c r="AW719" s="114"/>
      <c r="AY719" s="114"/>
      <c r="AZ719" s="114"/>
      <c r="BA719" s="114"/>
      <c r="BB719" s="40"/>
    </row>
    <row r="720" spans="1:54" x14ac:dyDescent="0.25">
      <c r="A720" s="40"/>
      <c r="B720" s="2" t="s">
        <v>701</v>
      </c>
      <c r="C720" s="2" t="s">
        <v>725</v>
      </c>
      <c r="D720" s="41" t="s">
        <v>83</v>
      </c>
      <c r="F720" s="104">
        <v>0</v>
      </c>
      <c r="G720" s="109">
        <f t="shared" si="423"/>
        <v>0</v>
      </c>
      <c r="H720" s="114">
        <f>'DADOS BASE PROPOSTA'!$I$23*G720</f>
        <v>0</v>
      </c>
      <c r="I720" s="114">
        <f>IF(D720="P",IF(H720&lt;'DADOS BASE PROPOSTA'!$I$32,IF('DADOS BASE PROPOSTA'!$I$32-H720&gt;'DADOS BASE PROPOSTA'!$I$33,'DADOS BASE PROPOSTA'!$I$33,'DADOS BASE PROPOSTA'!$I$32-H720),0),0)</f>
        <v>0</v>
      </c>
      <c r="J720" s="114">
        <f t="shared" si="424"/>
        <v>0</v>
      </c>
      <c r="L720" s="104">
        <v>651.74216973703403</v>
      </c>
      <c r="M720" s="114">
        <f>IF(D720="E",'DADOS BASE PROPOSTA'!$I$42,IF(D720="EA",'DADOS BASE PROPOSTA'!$I$43,IF(D720="EC",'DADOS BASE PROPOSTA'!$I$45,IF(D720="ECA",'DADOS BASE PROPOSTA'!$I$44,0))))</f>
        <v>2087467.4094275283</v>
      </c>
      <c r="N720" s="114">
        <f>IF(OR(D720="E",D720="EA",D720="EC",D720="ECA",D720="ECR"),L720*'DADOS BASE PROPOSTA'!$I$47,0)</f>
        <v>452456.29916348011</v>
      </c>
      <c r="O720" s="114">
        <f t="shared" si="425"/>
        <v>2539923.7085910086</v>
      </c>
      <c r="R720" s="114"/>
      <c r="T720" s="104">
        <v>0</v>
      </c>
      <c r="U720" s="104"/>
      <c r="V720" s="104">
        <f t="shared" si="427"/>
        <v>0</v>
      </c>
      <c r="W720" s="109">
        <f t="shared" si="428"/>
        <v>0</v>
      </c>
      <c r="X720" s="114">
        <f>'DADOS BASE PROPOSTA'!$I$78*W720</f>
        <v>0</v>
      </c>
      <c r="Y720" s="114"/>
      <c r="Z720" s="114">
        <f t="shared" si="426"/>
        <v>0</v>
      </c>
      <c r="AB720" s="119">
        <v>768.5</v>
      </c>
      <c r="AD720" s="42">
        <v>0.77700000000000002</v>
      </c>
      <c r="AE720" s="42">
        <f t="shared" si="429"/>
        <v>597.12450000000001</v>
      </c>
      <c r="AF720" s="123">
        <f t="shared" si="430"/>
        <v>8.7197813488369968E-2</v>
      </c>
      <c r="AH720" s="42">
        <f t="shared" si="431"/>
        <v>580.86116353692955</v>
      </c>
      <c r="AI720" s="114">
        <f t="shared" si="432"/>
        <v>446391.80417813035</v>
      </c>
      <c r="AK720" s="119">
        <v>0</v>
      </c>
      <c r="AL720" s="114">
        <f>IF($AK$11&gt;0,(AK720/$AK$11)*'DADOS BASE PROPOSTA'!$I$67,0)</f>
        <v>0</v>
      </c>
      <c r="AN720" s="114">
        <v>0</v>
      </c>
      <c r="AO720" s="114">
        <f>(AN720/$AN$11)*'DADOS BASE PROPOSTA'!$I$69</f>
        <v>0</v>
      </c>
      <c r="AQ720" s="114"/>
      <c r="AR720" s="114"/>
      <c r="AS720" s="114"/>
      <c r="AU720" s="114"/>
      <c r="AV720" s="114"/>
      <c r="AW720" s="114"/>
      <c r="AY720" s="114"/>
      <c r="AZ720" s="114"/>
      <c r="BA720" s="114"/>
      <c r="BB720" s="40"/>
    </row>
    <row r="721" spans="1:54" x14ac:dyDescent="0.25">
      <c r="A721" s="40"/>
      <c r="B721" s="2" t="s">
        <v>701</v>
      </c>
      <c r="C721" s="2" t="s">
        <v>726</v>
      </c>
      <c r="D721" s="41" t="s">
        <v>79</v>
      </c>
      <c r="F721" s="104">
        <v>1974.188088786713</v>
      </c>
      <c r="G721" s="109">
        <f t="shared" si="423"/>
        <v>1.5976586982870706E-3</v>
      </c>
      <c r="H721" s="114">
        <f>'DADOS BASE PROPOSTA'!$I$23*G721</f>
        <v>3886499.7254789039</v>
      </c>
      <c r="I721" s="114">
        <f>IF(D721="P",IF(H721&lt;'DADOS BASE PROPOSTA'!$I$32,IF('DADOS BASE PROPOSTA'!$I$32-H721&gt;'DADOS BASE PROPOSTA'!$I$33,'DADOS BASE PROPOSTA'!$I$33,'DADOS BASE PROPOSTA'!$I$32-H721),0),0)</f>
        <v>0</v>
      </c>
      <c r="J721" s="114">
        <f t="shared" si="424"/>
        <v>3886499.7254789039</v>
      </c>
      <c r="L721" s="104">
        <v>0</v>
      </c>
      <c r="M721" s="114">
        <f>IF(D721="E",'DADOS BASE PROPOSTA'!$I$42,IF(D721="EA",'DADOS BASE PROPOSTA'!$I$43,IF(D721="EC",'DADOS BASE PROPOSTA'!$I$45,IF(D721="ECA",'DADOS BASE PROPOSTA'!$I$44,0))))</f>
        <v>0</v>
      </c>
      <c r="N721" s="114">
        <f>IF(OR(D721="E",D721="EA",D721="EC",D721="ECA",D721="ECR"),L721*'DADOS BASE PROPOSTA'!$I$47,0)</f>
        <v>0</v>
      </c>
      <c r="O721" s="114">
        <f t="shared" si="425"/>
        <v>0</v>
      </c>
      <c r="R721" s="114"/>
      <c r="T721" s="104">
        <v>0</v>
      </c>
      <c r="U721" s="104">
        <v>1.603591160220994</v>
      </c>
      <c r="V721" s="104">
        <f t="shared" si="427"/>
        <v>5.1314917127071809</v>
      </c>
      <c r="W721" s="109">
        <f t="shared" si="428"/>
        <v>3.0053845762300121E-5</v>
      </c>
      <c r="X721" s="114">
        <f>'DADOS BASE PROPOSTA'!$I$78*W721</f>
        <v>2448.4357929526327</v>
      </c>
      <c r="Y721" s="114"/>
      <c r="Z721" s="114">
        <f t="shared" si="426"/>
        <v>2448.4357929526327</v>
      </c>
      <c r="AB721" s="119">
        <v>1041.5</v>
      </c>
      <c r="AD721" s="42">
        <v>0.77300000000000002</v>
      </c>
      <c r="AE721" s="42">
        <f t="shared" si="429"/>
        <v>805.07950000000005</v>
      </c>
      <c r="AF721" s="123">
        <f t="shared" si="430"/>
        <v>8.0197813488369962E-2</v>
      </c>
      <c r="AH721" s="42">
        <f t="shared" si="431"/>
        <v>585.31560964238565</v>
      </c>
      <c r="AI721" s="114">
        <f t="shared" si="432"/>
        <v>609606.20744254463</v>
      </c>
      <c r="AK721" s="119">
        <v>0</v>
      </c>
      <c r="AL721" s="114">
        <f>IF($AK$11&gt;0,(AK721/$AK$11)*'DADOS BASE PROPOSTA'!$I$67,0)</f>
        <v>0</v>
      </c>
      <c r="AN721" s="114">
        <v>5.375</v>
      </c>
      <c r="AO721" s="114">
        <f>(AN721/$AN$11)*'DADOS BASE PROPOSTA'!$I$69</f>
        <v>3197.3854522833203</v>
      </c>
      <c r="AQ721" s="114"/>
      <c r="AR721" s="114"/>
      <c r="AS721" s="114"/>
      <c r="AU721" s="114"/>
      <c r="AV721" s="114"/>
      <c r="AW721" s="114"/>
      <c r="AY721" s="114"/>
      <c r="AZ721" s="114"/>
      <c r="BA721" s="114"/>
      <c r="BB721" s="40"/>
    </row>
    <row r="722" spans="1:54" x14ac:dyDescent="0.25">
      <c r="A722" s="40"/>
      <c r="B722" s="2" t="s">
        <v>701</v>
      </c>
      <c r="C722" s="2" t="s">
        <v>727</v>
      </c>
      <c r="D722" s="41" t="s">
        <v>79</v>
      </c>
      <c r="F722" s="104">
        <v>1821.82290072617</v>
      </c>
      <c r="G722" s="109">
        <f t="shared" si="423"/>
        <v>1.4743535434217729E-3</v>
      </c>
      <c r="H722" s="114">
        <f>'DADOS BASE PROPOSTA'!$I$23*G722</f>
        <v>3586544.8909151047</v>
      </c>
      <c r="I722" s="114">
        <f>IF(D722="P",IF(H722&lt;'DADOS BASE PROPOSTA'!$I$32,IF('DADOS BASE PROPOSTA'!$I$32-H722&gt;'DADOS BASE PROPOSTA'!$I$33,'DADOS BASE PROPOSTA'!$I$33,'DADOS BASE PROPOSTA'!$I$32-H722),0),0)</f>
        <v>0</v>
      </c>
      <c r="J722" s="114">
        <f t="shared" si="424"/>
        <v>3586544.8909151047</v>
      </c>
      <c r="L722" s="104">
        <v>0</v>
      </c>
      <c r="M722" s="114">
        <f>IF(D722="E",'DADOS BASE PROPOSTA'!$I$42,IF(D722="EA",'DADOS BASE PROPOSTA'!$I$43,IF(D722="EC",'DADOS BASE PROPOSTA'!$I$45,IF(D722="ECA",'DADOS BASE PROPOSTA'!$I$44,0))))</f>
        <v>0</v>
      </c>
      <c r="N722" s="114">
        <f>IF(OR(D722="E",D722="EA",D722="EC",D722="ECA",D722="ECR"),L722*'DADOS BASE PROPOSTA'!$I$47,0)</f>
        <v>0</v>
      </c>
      <c r="O722" s="114">
        <f t="shared" si="425"/>
        <v>0</v>
      </c>
      <c r="R722" s="114"/>
      <c r="T722" s="104">
        <v>0</v>
      </c>
      <c r="U722" s="104">
        <v>3.0504143646408841</v>
      </c>
      <c r="V722" s="104">
        <f t="shared" si="427"/>
        <v>9.7613259668508299</v>
      </c>
      <c r="W722" s="109">
        <f t="shared" si="428"/>
        <v>5.7169610995727687E-5</v>
      </c>
      <c r="X722" s="114">
        <f>'DADOS BASE PROPOSTA'!$I$78*W722</f>
        <v>4657.5111530886234</v>
      </c>
      <c r="Y722" s="114"/>
      <c r="Z722" s="114">
        <f t="shared" si="426"/>
        <v>4657.5111530886234</v>
      </c>
      <c r="AB722" s="119">
        <v>1131</v>
      </c>
      <c r="AD722" s="42">
        <v>0.78500000000000003</v>
      </c>
      <c r="AE722" s="42">
        <f t="shared" si="429"/>
        <v>887.83500000000004</v>
      </c>
      <c r="AF722" s="123">
        <f t="shared" si="430"/>
        <v>0.10119781348836998</v>
      </c>
      <c r="AH722" s="42">
        <f t="shared" si="431"/>
        <v>571.95227132601747</v>
      </c>
      <c r="AI722" s="114">
        <f t="shared" si="432"/>
        <v>646878.01886972575</v>
      </c>
      <c r="AK722" s="119">
        <v>0</v>
      </c>
      <c r="AL722" s="114">
        <f>IF($AK$11&gt;0,(AK722/$AK$11)*'DADOS BASE PROPOSTA'!$I$67,0)</f>
        <v>0</v>
      </c>
      <c r="AN722" s="114">
        <v>4.375</v>
      </c>
      <c r="AO722" s="114">
        <f>(AN722/$AN$11)*'DADOS BASE PROPOSTA'!$I$69</f>
        <v>2602.5230425561908</v>
      </c>
      <c r="AQ722" s="114"/>
      <c r="AR722" s="114"/>
      <c r="AS722" s="114"/>
      <c r="AU722" s="114"/>
      <c r="AV722" s="114"/>
      <c r="AW722" s="114"/>
      <c r="AY722" s="114"/>
      <c r="AZ722" s="114"/>
      <c r="BA722" s="114"/>
      <c r="BB722" s="40"/>
    </row>
    <row r="723" spans="1:54" x14ac:dyDescent="0.25">
      <c r="A723" s="40"/>
      <c r="B723" s="2" t="s">
        <v>701</v>
      </c>
      <c r="C723" s="2" t="s">
        <v>728</v>
      </c>
      <c r="D723" s="41" t="s">
        <v>79</v>
      </c>
      <c r="F723" s="104">
        <v>1787.884375415731</v>
      </c>
      <c r="G723" s="109">
        <f t="shared" si="423"/>
        <v>1.4468879840471428E-3</v>
      </c>
      <c r="H723" s="114">
        <f>'DADOS BASE PROPOSTA'!$I$23*G723</f>
        <v>3519731.5664647254</v>
      </c>
      <c r="I723" s="114">
        <f>IF(D723="P",IF(H723&lt;'DADOS BASE PROPOSTA'!$I$32,IF('DADOS BASE PROPOSTA'!$I$32-H723&gt;'DADOS BASE PROPOSTA'!$I$33,'DADOS BASE PROPOSTA'!$I$33,'DADOS BASE PROPOSTA'!$I$32-H723),0),0)</f>
        <v>0</v>
      </c>
      <c r="J723" s="114">
        <f t="shared" si="424"/>
        <v>3519731.5664647254</v>
      </c>
      <c r="L723" s="104">
        <v>0</v>
      </c>
      <c r="M723" s="114">
        <f>IF(D723="E",'DADOS BASE PROPOSTA'!$I$42,IF(D723="EA",'DADOS BASE PROPOSTA'!$I$43,IF(D723="EC",'DADOS BASE PROPOSTA'!$I$45,IF(D723="ECA",'DADOS BASE PROPOSTA'!$I$44,0))))</f>
        <v>0</v>
      </c>
      <c r="N723" s="114">
        <f>IF(OR(D723="E",D723="EA",D723="EC",D723="ECA",D723="ECR"),L723*'DADOS BASE PROPOSTA'!$I$47,0)</f>
        <v>0</v>
      </c>
      <c r="O723" s="114">
        <f t="shared" si="425"/>
        <v>0</v>
      </c>
      <c r="R723" s="114"/>
      <c r="T723" s="104">
        <v>0</v>
      </c>
      <c r="U723" s="104">
        <v>2.9330110497237571</v>
      </c>
      <c r="V723" s="104">
        <f t="shared" si="427"/>
        <v>9.3856353591160229</v>
      </c>
      <c r="W723" s="109">
        <f t="shared" si="428"/>
        <v>5.4969286370580822E-5</v>
      </c>
      <c r="X723" s="114">
        <f>'DADOS BASE PROPOSTA'!$I$78*W723</f>
        <v>4478.2544412876123</v>
      </c>
      <c r="Y723" s="114"/>
      <c r="Z723" s="114">
        <f t="shared" si="426"/>
        <v>4478.2544412876123</v>
      </c>
      <c r="AB723" s="119">
        <v>1604</v>
      </c>
      <c r="AD723" s="42">
        <v>0.75</v>
      </c>
      <c r="AE723" s="42">
        <f t="shared" si="429"/>
        <v>1203</v>
      </c>
      <c r="AF723" s="123">
        <f t="shared" si="430"/>
        <v>3.9947813488369927E-2</v>
      </c>
      <c r="AH723" s="42">
        <f t="shared" si="431"/>
        <v>610.928674748758</v>
      </c>
      <c r="AI723" s="114">
        <f t="shared" si="432"/>
        <v>979929.59429700777</v>
      </c>
      <c r="AK723" s="119">
        <v>0</v>
      </c>
      <c r="AL723" s="114">
        <f>IF($AK$11&gt;0,(AK723/$AK$11)*'DADOS BASE PROPOSTA'!$I$67,0)</f>
        <v>0</v>
      </c>
      <c r="AN723" s="114">
        <v>3.875</v>
      </c>
      <c r="AO723" s="114">
        <f>(AN723/$AN$11)*'DADOS BASE PROPOSTA'!$I$69</f>
        <v>2305.0918376926261</v>
      </c>
      <c r="AQ723" s="114"/>
      <c r="AR723" s="114"/>
      <c r="AS723" s="114"/>
      <c r="AU723" s="114"/>
      <c r="AV723" s="114"/>
      <c r="AW723" s="114"/>
      <c r="AY723" s="114"/>
      <c r="AZ723" s="114"/>
      <c r="BA723" s="114"/>
      <c r="BB723" s="40"/>
    </row>
    <row r="724" spans="1:54" x14ac:dyDescent="0.25">
      <c r="A724" s="40"/>
      <c r="B724" s="2" t="s">
        <v>701</v>
      </c>
      <c r="C724" s="2" t="s">
        <v>729</v>
      </c>
      <c r="D724" s="41" t="s">
        <v>83</v>
      </c>
      <c r="F724" s="104">
        <v>0</v>
      </c>
      <c r="G724" s="109">
        <f t="shared" si="423"/>
        <v>0</v>
      </c>
      <c r="H724" s="114">
        <f>'DADOS BASE PROPOSTA'!$I$23*G724</f>
        <v>0</v>
      </c>
      <c r="I724" s="114">
        <f>IF(D724="P",IF(H724&lt;'DADOS BASE PROPOSTA'!$I$32,IF('DADOS BASE PROPOSTA'!$I$32-H724&gt;'DADOS BASE PROPOSTA'!$I$33,'DADOS BASE PROPOSTA'!$I$33,'DADOS BASE PROPOSTA'!$I$32-H724),0),0)</f>
        <v>0</v>
      </c>
      <c r="J724" s="114">
        <f t="shared" si="424"/>
        <v>0</v>
      </c>
      <c r="L724" s="104">
        <v>1276.427110433968</v>
      </c>
      <c r="M724" s="114">
        <f>IF(D724="E",'DADOS BASE PROPOSTA'!$I$42,IF(D724="EA",'DADOS BASE PROPOSTA'!$I$43,IF(D724="EC",'DADOS BASE PROPOSTA'!$I$45,IF(D724="ECA",'DADOS BASE PROPOSTA'!$I$44,0))))</f>
        <v>2087467.4094275283</v>
      </c>
      <c r="N724" s="114">
        <f>IF(OR(D724="E",D724="EA",D724="EC",D724="ECA",D724="ECR"),L724*'DADOS BASE PROPOSTA'!$I$47,0)</f>
        <v>886128.76894540922</v>
      </c>
      <c r="O724" s="114">
        <f t="shared" si="425"/>
        <v>2973596.1783729373</v>
      </c>
      <c r="R724" s="114"/>
      <c r="T724" s="104">
        <v>0</v>
      </c>
      <c r="U724" s="104"/>
      <c r="V724" s="104">
        <f t="shared" si="427"/>
        <v>0</v>
      </c>
      <c r="W724" s="109">
        <f t="shared" si="428"/>
        <v>0</v>
      </c>
      <c r="X724" s="114">
        <f>'DADOS BASE PROPOSTA'!$I$78*W724</f>
        <v>0</v>
      </c>
      <c r="Y724" s="114"/>
      <c r="Z724" s="114">
        <f t="shared" si="426"/>
        <v>0</v>
      </c>
      <c r="AB724" s="119">
        <v>946.5</v>
      </c>
      <c r="AD724" s="42">
        <v>0.754</v>
      </c>
      <c r="AE724" s="42">
        <f t="shared" si="429"/>
        <v>713.66100000000006</v>
      </c>
      <c r="AF724" s="123">
        <f t="shared" si="430"/>
        <v>4.6947813488369933E-2</v>
      </c>
      <c r="AH724" s="42">
        <f t="shared" si="431"/>
        <v>606.4742286433019</v>
      </c>
      <c r="AI724" s="114">
        <f t="shared" si="432"/>
        <v>574027.85741088528</v>
      </c>
      <c r="AK724" s="119">
        <v>0</v>
      </c>
      <c r="AL724" s="114">
        <f>IF($AK$11&gt;0,(AK724/$AK$11)*'DADOS BASE PROPOSTA'!$I$67,0)</f>
        <v>0</v>
      </c>
      <c r="AN724" s="114">
        <v>0</v>
      </c>
      <c r="AO724" s="114">
        <f>(AN724/$AN$11)*'DADOS BASE PROPOSTA'!$I$69</f>
        <v>0</v>
      </c>
      <c r="AQ724" s="114"/>
      <c r="AR724" s="114"/>
      <c r="AS724" s="114"/>
      <c r="AU724" s="114"/>
      <c r="AV724" s="114"/>
      <c r="AW724" s="114"/>
      <c r="AY724" s="114"/>
      <c r="AZ724" s="114"/>
      <c r="BA724" s="114"/>
      <c r="BB724" s="40"/>
    </row>
    <row r="725" spans="1:54" x14ac:dyDescent="0.25">
      <c r="A725" s="40"/>
      <c r="B725" s="2" t="s">
        <v>701</v>
      </c>
      <c r="C725" s="2" t="s">
        <v>730</v>
      </c>
      <c r="D725" s="41" t="s">
        <v>79</v>
      </c>
      <c r="F725" s="104">
        <v>1472.217849306689</v>
      </c>
      <c r="G725" s="109">
        <f t="shared" si="423"/>
        <v>1.191427334648675E-3</v>
      </c>
      <c r="H725" s="114">
        <f>'DADOS BASE PROPOSTA'!$I$23*G725</f>
        <v>2898292.366201059</v>
      </c>
      <c r="I725" s="114">
        <f>IF(D725="P",IF(H725&lt;'DADOS BASE PROPOSTA'!$I$32,IF('DADOS BASE PROPOSTA'!$I$32-H725&gt;'DADOS BASE PROPOSTA'!$I$33,'DADOS BASE PROPOSTA'!$I$33,'DADOS BASE PROPOSTA'!$I$32-H725),0),0)</f>
        <v>384242.16460238956</v>
      </c>
      <c r="J725" s="114">
        <f t="shared" si="424"/>
        <v>3282534.5308034485</v>
      </c>
      <c r="L725" s="104">
        <v>0</v>
      </c>
      <c r="M725" s="114">
        <f>IF(D725="E",'DADOS BASE PROPOSTA'!$I$42,IF(D725="EA",'DADOS BASE PROPOSTA'!$I$43,IF(D725="EC",'DADOS BASE PROPOSTA'!$I$45,IF(D725="ECA",'DADOS BASE PROPOSTA'!$I$44,0))))</f>
        <v>0</v>
      </c>
      <c r="N725" s="114">
        <f>IF(OR(D725="E",D725="EA",D725="EC",D725="ECA",D725="ECR"),L725*'DADOS BASE PROPOSTA'!$I$47,0)</f>
        <v>0</v>
      </c>
      <c r="O725" s="114">
        <f t="shared" si="425"/>
        <v>0</v>
      </c>
      <c r="R725" s="114"/>
      <c r="T725" s="104">
        <v>0</v>
      </c>
      <c r="U725" s="104"/>
      <c r="V725" s="104">
        <f t="shared" si="427"/>
        <v>0</v>
      </c>
      <c r="W725" s="109">
        <f t="shared" si="428"/>
        <v>0</v>
      </c>
      <c r="X725" s="114">
        <f>'DADOS BASE PROPOSTA'!$I$78*W725</f>
        <v>0</v>
      </c>
      <c r="Y725" s="114"/>
      <c r="Z725" s="114">
        <f t="shared" si="426"/>
        <v>0</v>
      </c>
      <c r="AB725" s="119">
        <v>920</v>
      </c>
      <c r="AD725" s="42">
        <v>0.78</v>
      </c>
      <c r="AE725" s="42">
        <f t="shared" si="429"/>
        <v>717.6</v>
      </c>
      <c r="AF725" s="123">
        <f t="shared" si="430"/>
        <v>9.2447813488369973E-2</v>
      </c>
      <c r="AH725" s="42">
        <f t="shared" si="431"/>
        <v>577.52032895783748</v>
      </c>
      <c r="AI725" s="114">
        <f t="shared" si="432"/>
        <v>531318.70264121052</v>
      </c>
      <c r="AK725" s="119">
        <v>0</v>
      </c>
      <c r="AL725" s="114">
        <f>IF($AK$11&gt;0,(AK725/$AK$11)*'DADOS BASE PROPOSTA'!$I$67,0)</f>
        <v>0</v>
      </c>
      <c r="AN725" s="114">
        <v>0</v>
      </c>
      <c r="AO725" s="114">
        <f>(AN725/$AN$11)*'DADOS BASE PROPOSTA'!$I$69</f>
        <v>0</v>
      </c>
      <c r="AQ725" s="114"/>
      <c r="AR725" s="114"/>
      <c r="AS725" s="114"/>
      <c r="AU725" s="114"/>
      <c r="AV725" s="114"/>
      <c r="AW725" s="114"/>
      <c r="AY725" s="114"/>
      <c r="AZ725" s="114"/>
      <c r="BA725" s="114"/>
      <c r="BB725" s="40"/>
    </row>
    <row r="726" spans="1:54" x14ac:dyDescent="0.25">
      <c r="A726" s="40"/>
      <c r="B726" s="2" t="s">
        <v>701</v>
      </c>
      <c r="C726" s="2" t="s">
        <v>685</v>
      </c>
      <c r="D726" s="41" t="s">
        <v>79</v>
      </c>
      <c r="F726" s="104">
        <v>1806.508643808387</v>
      </c>
      <c r="G726" s="109">
        <f t="shared" si="423"/>
        <v>1.4619601165180903E-3</v>
      </c>
      <c r="H726" s="114">
        <f>'DADOS BASE PROPOSTA'!$I$23*G726</f>
        <v>3556396.3677602233</v>
      </c>
      <c r="I726" s="114">
        <f>IF(D726="P",IF(H726&lt;'DADOS BASE PROPOSTA'!$I$32,IF('DADOS BASE PROPOSTA'!$I$32-H726&gt;'DADOS BASE PROPOSTA'!$I$33,'DADOS BASE PROPOSTA'!$I$33,'DADOS BASE PROPOSTA'!$I$32-H726),0),0)</f>
        <v>0</v>
      </c>
      <c r="J726" s="114">
        <f t="shared" si="424"/>
        <v>3556396.3677602233</v>
      </c>
      <c r="L726" s="104">
        <v>0</v>
      </c>
      <c r="M726" s="114">
        <f>IF(D726="E",'DADOS BASE PROPOSTA'!$I$42,IF(D726="EA",'DADOS BASE PROPOSTA'!$I$43,IF(D726="EC",'DADOS BASE PROPOSTA'!$I$45,IF(D726="ECA",'DADOS BASE PROPOSTA'!$I$44,0))))</f>
        <v>0</v>
      </c>
      <c r="N726" s="114">
        <f>IF(OR(D726="E",D726="EA",D726="EC",D726="ECA",D726="ECR"),L726*'DADOS BASE PROPOSTA'!$I$47,0)</f>
        <v>0</v>
      </c>
      <c r="O726" s="114">
        <f t="shared" si="425"/>
        <v>0</v>
      </c>
      <c r="R726" s="114"/>
      <c r="T726" s="104">
        <v>0</v>
      </c>
      <c r="U726" s="104">
        <v>0.67500000000000004</v>
      </c>
      <c r="V726" s="104">
        <f t="shared" si="427"/>
        <v>2.16</v>
      </c>
      <c r="W726" s="109">
        <f t="shared" si="428"/>
        <v>1.2650572285991451E-5</v>
      </c>
      <c r="X726" s="114">
        <f>'DADOS BASE PROPOSTA'!$I$78*W726</f>
        <v>1030.6206477312248</v>
      </c>
      <c r="Y726" s="114"/>
      <c r="Z726" s="114">
        <f t="shared" si="426"/>
        <v>1030.6206477312248</v>
      </c>
      <c r="AB726" s="119">
        <v>1281.5</v>
      </c>
      <c r="AD726" s="42">
        <v>0.80500000000000005</v>
      </c>
      <c r="AE726" s="42">
        <f t="shared" si="429"/>
        <v>1031.6075000000001</v>
      </c>
      <c r="AF726" s="123">
        <f t="shared" si="430"/>
        <v>0.13619781348837001</v>
      </c>
      <c r="AH726" s="42">
        <f t="shared" si="431"/>
        <v>549.68004079873708</v>
      </c>
      <c r="AI726" s="114">
        <f t="shared" si="432"/>
        <v>704414.97228358162</v>
      </c>
      <c r="AK726" s="119">
        <v>0</v>
      </c>
      <c r="AL726" s="114">
        <f>IF($AK$11&gt;0,(AK726/$AK$11)*'DADOS BASE PROPOSTA'!$I$67,0)</f>
        <v>0</v>
      </c>
      <c r="AN726" s="114">
        <v>6.75</v>
      </c>
      <c r="AO726" s="114">
        <f>(AN726/$AN$11)*'DADOS BASE PROPOSTA'!$I$69</f>
        <v>4015.3212656581231</v>
      </c>
      <c r="AQ726" s="114"/>
      <c r="AR726" s="114"/>
      <c r="AS726" s="114"/>
      <c r="AU726" s="114"/>
      <c r="AV726" s="114"/>
      <c r="AW726" s="114"/>
      <c r="AY726" s="114"/>
      <c r="AZ726" s="114"/>
      <c r="BA726" s="114"/>
      <c r="BB726" s="40"/>
    </row>
    <row r="727" spans="1:54" x14ac:dyDescent="0.25">
      <c r="A727" s="40"/>
      <c r="B727" s="2" t="s">
        <v>701</v>
      </c>
      <c r="C727" s="2" t="s">
        <v>731</v>
      </c>
      <c r="D727" s="41" t="s">
        <v>79</v>
      </c>
      <c r="F727" s="104">
        <v>1946.7409589498579</v>
      </c>
      <c r="G727" s="109">
        <f t="shared" si="423"/>
        <v>1.5754464552004376E-3</v>
      </c>
      <c r="H727" s="114">
        <f>'DADOS BASE PROPOSTA'!$I$23*G727</f>
        <v>3832465.7338942015</v>
      </c>
      <c r="I727" s="114">
        <f>IF(D727="P",IF(H727&lt;'DADOS BASE PROPOSTA'!$I$32,IF('DADOS BASE PROPOSTA'!$I$32-H727&gt;'DADOS BASE PROPOSTA'!$I$33,'DADOS BASE PROPOSTA'!$I$33,'DADOS BASE PROPOSTA'!$I$32-H727),0),0)</f>
        <v>0</v>
      </c>
      <c r="J727" s="114">
        <f t="shared" si="424"/>
        <v>3832465.7338942015</v>
      </c>
      <c r="L727" s="104">
        <v>0</v>
      </c>
      <c r="M727" s="114">
        <f>IF(D727="E",'DADOS BASE PROPOSTA'!$I$42,IF(D727="EA",'DADOS BASE PROPOSTA'!$I$43,IF(D727="EC",'DADOS BASE PROPOSTA'!$I$45,IF(D727="ECA",'DADOS BASE PROPOSTA'!$I$44,0))))</f>
        <v>0</v>
      </c>
      <c r="N727" s="114">
        <f>IF(OR(D727="E",D727="EA",D727="EC",D727="ECA",D727="ECR"),L727*'DADOS BASE PROPOSTA'!$I$47,0)</f>
        <v>0</v>
      </c>
      <c r="O727" s="114">
        <f t="shared" si="425"/>
        <v>0</v>
      </c>
      <c r="R727" s="114"/>
      <c r="T727" s="104">
        <v>162.45650000000001</v>
      </c>
      <c r="U727" s="104">
        <v>0.50819999999999999</v>
      </c>
      <c r="V727" s="104">
        <f t="shared" si="427"/>
        <v>164.08274</v>
      </c>
      <c r="W727" s="109">
        <f t="shared" si="428"/>
        <v>9.6099100150626887E-4</v>
      </c>
      <c r="X727" s="114">
        <f>'DADOS BASE PROPOSTA'!$I$78*W727</f>
        <v>78290.305453849141</v>
      </c>
      <c r="Y727" s="114"/>
      <c r="Z727" s="114">
        <f t="shared" si="426"/>
        <v>78290.305453849141</v>
      </c>
      <c r="AB727" s="119">
        <v>1250.5</v>
      </c>
      <c r="AD727" s="42">
        <v>0.79700000000000004</v>
      </c>
      <c r="AE727" s="42">
        <f t="shared" si="429"/>
        <v>996.64850000000001</v>
      </c>
      <c r="AF727" s="123">
        <f t="shared" si="430"/>
        <v>0.12219781348837</v>
      </c>
      <c r="AH727" s="42">
        <f t="shared" si="431"/>
        <v>558.58893300964928</v>
      </c>
      <c r="AI727" s="114">
        <f t="shared" si="432"/>
        <v>698515.4607285664</v>
      </c>
      <c r="AK727" s="119">
        <v>0</v>
      </c>
      <c r="AL727" s="114">
        <f>IF($AK$11&gt;0,(AK727/$AK$11)*'DADOS BASE PROPOSTA'!$I$67,0)</f>
        <v>0</v>
      </c>
      <c r="AN727" s="114">
        <v>51.125</v>
      </c>
      <c r="AO727" s="114">
        <f>(AN727/$AN$11)*'DADOS BASE PROPOSTA'!$I$69</f>
        <v>30412.340697299485</v>
      </c>
      <c r="AQ727" s="114"/>
      <c r="AR727" s="114"/>
      <c r="AS727" s="114"/>
      <c r="AU727" s="114"/>
      <c r="AV727" s="114"/>
      <c r="AW727" s="114"/>
      <c r="AY727" s="114"/>
      <c r="AZ727" s="114"/>
      <c r="BA727" s="114"/>
      <c r="BB727" s="40"/>
    </row>
    <row r="728" spans="1:54" x14ac:dyDescent="0.25">
      <c r="A728" s="40"/>
      <c r="B728" s="2" t="s">
        <v>701</v>
      </c>
      <c r="C728" s="2" t="s">
        <v>732</v>
      </c>
      <c r="D728" s="41" t="s">
        <v>83</v>
      </c>
      <c r="F728" s="104">
        <v>0</v>
      </c>
      <c r="G728" s="109">
        <f t="shared" si="423"/>
        <v>0</v>
      </c>
      <c r="H728" s="114">
        <f>'DADOS BASE PROPOSTA'!$I$23*G728</f>
        <v>0</v>
      </c>
      <c r="I728" s="114">
        <f>IF(D728="P",IF(H728&lt;'DADOS BASE PROPOSTA'!$I$32,IF('DADOS BASE PROPOSTA'!$I$32-H728&gt;'DADOS BASE PROPOSTA'!$I$33,'DADOS BASE PROPOSTA'!$I$33,'DADOS BASE PROPOSTA'!$I$32-H728),0),0)</f>
        <v>0</v>
      </c>
      <c r="J728" s="114">
        <f t="shared" si="424"/>
        <v>0</v>
      </c>
      <c r="L728" s="104">
        <v>1809.233926289601</v>
      </c>
      <c r="M728" s="114">
        <f>IF(D728="E",'DADOS BASE PROPOSTA'!$I$42,IF(D728="EA",'DADOS BASE PROPOSTA'!$I$43,IF(D728="EC",'DADOS BASE PROPOSTA'!$I$45,IF(D728="ECA",'DADOS BASE PROPOSTA'!$I$44,0))))</f>
        <v>2087467.4094275283</v>
      </c>
      <c r="N728" s="114">
        <f>IF(OR(D728="E",D728="EA",D728="EC",D728="ECA",D728="ECR"),L728*'DADOS BASE PROPOSTA'!$I$47,0)</f>
        <v>1256017.0641410162</v>
      </c>
      <c r="O728" s="114">
        <f t="shared" si="425"/>
        <v>3343484.4735685447</v>
      </c>
      <c r="R728" s="114"/>
      <c r="T728" s="104">
        <v>0</v>
      </c>
      <c r="U728" s="104"/>
      <c r="V728" s="104">
        <f t="shared" si="427"/>
        <v>0</v>
      </c>
      <c r="W728" s="109">
        <f t="shared" si="428"/>
        <v>0</v>
      </c>
      <c r="X728" s="114">
        <f>'DADOS BASE PROPOSTA'!$I$78*W728</f>
        <v>0</v>
      </c>
      <c r="Y728" s="114"/>
      <c r="Z728" s="114">
        <f t="shared" si="426"/>
        <v>0</v>
      </c>
      <c r="AB728" s="119">
        <v>1366</v>
      </c>
      <c r="AD728" s="42">
        <v>0.80700000000000005</v>
      </c>
      <c r="AE728" s="42">
        <f t="shared" si="429"/>
        <v>1102.3620000000001</v>
      </c>
      <c r="AF728" s="123">
        <f t="shared" si="430"/>
        <v>0.13969781348837002</v>
      </c>
      <c r="AH728" s="42">
        <f t="shared" si="431"/>
        <v>547.45281774600903</v>
      </c>
      <c r="AI728" s="114">
        <f t="shared" si="432"/>
        <v>747820.54904104839</v>
      </c>
      <c r="AK728" s="119">
        <v>0</v>
      </c>
      <c r="AL728" s="114">
        <f>IF($AK$11&gt;0,(AK728/$AK$11)*'DADOS BASE PROPOSTA'!$I$67,0)</f>
        <v>0</v>
      </c>
      <c r="AN728" s="114">
        <v>0</v>
      </c>
      <c r="AO728" s="114">
        <f>(AN728/$AN$11)*'DADOS BASE PROPOSTA'!$I$69</f>
        <v>0</v>
      </c>
      <c r="AQ728" s="114"/>
      <c r="AR728" s="114"/>
      <c r="AS728" s="114"/>
      <c r="AU728" s="114"/>
      <c r="AV728" s="114"/>
      <c r="AW728" s="114"/>
      <c r="AY728" s="114"/>
      <c r="AZ728" s="114"/>
      <c r="BA728" s="114"/>
      <c r="BB728" s="40"/>
    </row>
    <row r="729" spans="1:54" x14ac:dyDescent="0.25">
      <c r="A729" s="40"/>
      <c r="B729" s="2" t="s">
        <v>701</v>
      </c>
      <c r="C729" s="2" t="s">
        <v>733</v>
      </c>
      <c r="D729" s="41" t="s">
        <v>79</v>
      </c>
      <c r="F729" s="104">
        <v>12668.93594051129</v>
      </c>
      <c r="G729" s="109">
        <f t="shared" si="423"/>
        <v>1.0252637941827996E-2</v>
      </c>
      <c r="H729" s="114">
        <f>'DADOS BASE PROPOSTA'!$I$23*G729</f>
        <v>24940792.7920218</v>
      </c>
      <c r="I729" s="114">
        <f>IF(D729="P",IF(H729&lt;'DADOS BASE PROPOSTA'!$I$32,IF('DADOS BASE PROPOSTA'!$I$32-H729&gt;'DADOS BASE PROPOSTA'!$I$33,'DADOS BASE PROPOSTA'!$I$33,'DADOS BASE PROPOSTA'!$I$32-H729),0),0)</f>
        <v>0</v>
      </c>
      <c r="J729" s="114">
        <f t="shared" si="424"/>
        <v>24940792.7920218</v>
      </c>
      <c r="L729" s="104">
        <v>0</v>
      </c>
      <c r="M729" s="114">
        <f>IF(D729="E",'DADOS BASE PROPOSTA'!$I$42,IF(D729="EA",'DADOS BASE PROPOSTA'!$I$43,IF(D729="EC",'DADOS BASE PROPOSTA'!$I$45,IF(D729="ECA",'DADOS BASE PROPOSTA'!$I$44,0))))</f>
        <v>0</v>
      </c>
      <c r="N729" s="114">
        <f>IF(OR(D729="E",D729="EA",D729="EC",D729="ECA",D729="ECR"),L729*'DADOS BASE PROPOSTA'!$I$47,0)</f>
        <v>0</v>
      </c>
      <c r="O729" s="114">
        <f t="shared" si="425"/>
        <v>0</v>
      </c>
      <c r="R729" s="114"/>
      <c r="T729" s="104">
        <v>102.6311</v>
      </c>
      <c r="U729" s="104">
        <v>10.519399999999999</v>
      </c>
      <c r="V729" s="104">
        <f t="shared" si="427"/>
        <v>136.29318000000001</v>
      </c>
      <c r="W729" s="109">
        <f t="shared" si="428"/>
        <v>7.9823459522113159E-4</v>
      </c>
      <c r="X729" s="114">
        <f>'DADOS BASE PROPOSTA'!$I$78*W729</f>
        <v>65030.817339327972</v>
      </c>
      <c r="Y729" s="114"/>
      <c r="Z729" s="114">
        <f t="shared" si="426"/>
        <v>65030.817339327972</v>
      </c>
      <c r="AB729" s="119">
        <v>7623</v>
      </c>
      <c r="AD729" s="42">
        <v>0.80500000000000005</v>
      </c>
      <c r="AE729" s="42">
        <f t="shared" si="429"/>
        <v>6136.5150000000003</v>
      </c>
      <c r="AF729" s="123">
        <f t="shared" si="430"/>
        <v>0.13619781348837001</v>
      </c>
      <c r="AH729" s="42">
        <f t="shared" si="431"/>
        <v>549.68004079873708</v>
      </c>
      <c r="AI729" s="114">
        <f t="shared" si="432"/>
        <v>4190210.9510087729</v>
      </c>
      <c r="AK729" s="119">
        <v>0</v>
      </c>
      <c r="AL729" s="114">
        <f>IF($AK$11&gt;0,(AK729/$AK$11)*'DADOS BASE PROPOSTA'!$I$67,0)</f>
        <v>0</v>
      </c>
      <c r="AN729" s="114">
        <v>26</v>
      </c>
      <c r="AO729" s="114">
        <f>(AN729/$AN$11)*'DADOS BASE PROPOSTA'!$I$69</f>
        <v>15466.422652905363</v>
      </c>
      <c r="AQ729" s="114"/>
      <c r="AR729" s="114"/>
      <c r="AS729" s="114"/>
      <c r="AU729" s="114"/>
      <c r="AV729" s="114"/>
      <c r="AW729" s="114"/>
      <c r="AY729" s="114"/>
      <c r="AZ729" s="114"/>
      <c r="BA729" s="114"/>
      <c r="BB729" s="40"/>
    </row>
    <row r="730" spans="1:54" x14ac:dyDescent="0.25">
      <c r="A730" s="40"/>
      <c r="B730" s="2" t="s">
        <v>701</v>
      </c>
      <c r="C730" s="2" t="s">
        <v>734</v>
      </c>
      <c r="D730" s="41" t="s">
        <v>83</v>
      </c>
      <c r="F730" s="104">
        <v>0</v>
      </c>
      <c r="G730" s="109">
        <f t="shared" si="423"/>
        <v>0</v>
      </c>
      <c r="H730" s="114">
        <f>'DADOS BASE PROPOSTA'!$I$23*G730</f>
        <v>0</v>
      </c>
      <c r="I730" s="114">
        <f>IF(D730="P",IF(H730&lt;'DADOS BASE PROPOSTA'!$I$32,IF('DADOS BASE PROPOSTA'!$I$32-H730&gt;'DADOS BASE PROPOSTA'!$I$33,'DADOS BASE PROPOSTA'!$I$33,'DADOS BASE PROPOSTA'!$I$32-H730),0),0)</f>
        <v>0</v>
      </c>
      <c r="J730" s="114">
        <f t="shared" si="424"/>
        <v>0</v>
      </c>
      <c r="L730" s="104">
        <v>154.50610124077059</v>
      </c>
      <c r="M730" s="114">
        <f>IF(D730="E",'DADOS BASE PROPOSTA'!$I$42,IF(D730="EA",'DADOS BASE PROPOSTA'!$I$43,IF(D730="EC",'DADOS BASE PROPOSTA'!$I$45,IF(D730="ECA",'DADOS BASE PROPOSTA'!$I$44,0))))</f>
        <v>2087467.4094275283</v>
      </c>
      <c r="N730" s="114">
        <f>IF(OR(D730="E",D730="EA",D730="EC",D730="ECA",D730="ECR"),L730*'DADOS BASE PROPOSTA'!$I$47,0)</f>
        <v>107262.13832961481</v>
      </c>
      <c r="O730" s="114">
        <f t="shared" si="425"/>
        <v>2194729.5477571432</v>
      </c>
      <c r="R730" s="114"/>
      <c r="T730" s="104">
        <v>0</v>
      </c>
      <c r="U730" s="104">
        <v>9.0823</v>
      </c>
      <c r="V730" s="104">
        <f t="shared" si="427"/>
        <v>29.063360000000003</v>
      </c>
      <c r="W730" s="109">
        <f t="shared" si="428"/>
        <v>1.7021672988601504E-4</v>
      </c>
      <c r="X730" s="114">
        <f>'DADOS BASE PROPOSTA'!$I$78*W730</f>
        <v>13867.26801316934</v>
      </c>
      <c r="Y730" s="114"/>
      <c r="Z730" s="114">
        <f t="shared" si="426"/>
        <v>13867.26801316934</v>
      </c>
      <c r="AB730" s="119">
        <v>1236.5</v>
      </c>
      <c r="AD730" s="42">
        <v>0.80500000000000005</v>
      </c>
      <c r="AE730" s="42">
        <f t="shared" si="429"/>
        <v>995.38250000000005</v>
      </c>
      <c r="AF730" s="123">
        <f t="shared" si="430"/>
        <v>0.13619781348837001</v>
      </c>
      <c r="AH730" s="42">
        <f t="shared" si="431"/>
        <v>549.68004079873708</v>
      </c>
      <c r="AI730" s="114">
        <f t="shared" si="432"/>
        <v>679679.37044763844</v>
      </c>
      <c r="AK730" s="119">
        <v>0</v>
      </c>
      <c r="AL730" s="114">
        <f>IF($AK$11&gt;0,(AK730/$AK$11)*'DADOS BASE PROPOSTA'!$I$67,0)</f>
        <v>0</v>
      </c>
      <c r="AN730" s="114">
        <v>0</v>
      </c>
      <c r="AO730" s="114">
        <f>(AN730/$AN$11)*'DADOS BASE PROPOSTA'!$I$69</f>
        <v>0</v>
      </c>
      <c r="AQ730" s="114"/>
      <c r="AR730" s="114"/>
      <c r="AS730" s="114"/>
      <c r="AU730" s="114"/>
      <c r="AV730" s="114"/>
      <c r="AW730" s="114"/>
      <c r="AY730" s="114"/>
      <c r="AZ730" s="114"/>
      <c r="BA730" s="114"/>
      <c r="BB730" s="40"/>
    </row>
    <row r="731" spans="1:54" x14ac:dyDescent="0.25">
      <c r="A731" s="40"/>
      <c r="B731" s="2" t="s">
        <v>701</v>
      </c>
      <c r="C731" s="2" t="s">
        <v>735</v>
      </c>
      <c r="D731" s="41" t="s">
        <v>79</v>
      </c>
      <c r="F731" s="104">
        <v>2030.7993433607151</v>
      </c>
      <c r="G731" s="109">
        <f t="shared" si="423"/>
        <v>1.6434727034494072E-3</v>
      </c>
      <c r="H731" s="114">
        <f>'DADOS BASE PROPOSTA'!$I$23*G731</f>
        <v>3997947.8831344866</v>
      </c>
      <c r="I731" s="114">
        <f>IF(D731="P",IF(H731&lt;'DADOS BASE PROPOSTA'!$I$32,IF('DADOS BASE PROPOSTA'!$I$32-H731&gt;'DADOS BASE PROPOSTA'!$I$33,'DADOS BASE PROPOSTA'!$I$33,'DADOS BASE PROPOSTA'!$I$32-H731),0),0)</f>
        <v>0</v>
      </c>
      <c r="J731" s="114">
        <f t="shared" si="424"/>
        <v>3997947.8831344866</v>
      </c>
      <c r="L731" s="104">
        <v>0</v>
      </c>
      <c r="M731" s="114">
        <f>IF(D731="E",'DADOS BASE PROPOSTA'!$I$42,IF(D731="EA",'DADOS BASE PROPOSTA'!$I$43,IF(D731="EC",'DADOS BASE PROPOSTA'!$I$45,IF(D731="ECA",'DADOS BASE PROPOSTA'!$I$44,0))))</f>
        <v>0</v>
      </c>
      <c r="N731" s="114">
        <f>IF(OR(D731="E",D731="EA",D731="EC",D731="ECA",D731="ECR"),L731*'DADOS BASE PROPOSTA'!$I$47,0)</f>
        <v>0</v>
      </c>
      <c r="O731" s="114">
        <f t="shared" si="425"/>
        <v>0</v>
      </c>
      <c r="R731" s="114"/>
      <c r="T731" s="104">
        <v>22.4177</v>
      </c>
      <c r="U731" s="104">
        <v>31.064900000000002</v>
      </c>
      <c r="V731" s="104">
        <f t="shared" si="427"/>
        <v>121.82538000000001</v>
      </c>
      <c r="W731" s="109">
        <f t="shared" si="428"/>
        <v>7.1350035923998948E-4</v>
      </c>
      <c r="X731" s="114">
        <f>'DADOS BASE PROPOSTA'!$I$78*W731</f>
        <v>58127.662984121584</v>
      </c>
      <c r="Y731" s="114"/>
      <c r="Z731" s="114">
        <f t="shared" si="426"/>
        <v>58127.662984121584</v>
      </c>
      <c r="AB731" s="119">
        <v>1190.5</v>
      </c>
      <c r="AD731" s="42">
        <v>0.76800000000000002</v>
      </c>
      <c r="AE731" s="42">
        <f t="shared" si="429"/>
        <v>914.30399999999997</v>
      </c>
      <c r="AF731" s="123">
        <f t="shared" si="430"/>
        <v>7.1447813488369954E-2</v>
      </c>
      <c r="AH731" s="42">
        <f t="shared" si="431"/>
        <v>590.88366727420566</v>
      </c>
      <c r="AI731" s="114">
        <f t="shared" si="432"/>
        <v>703447.00588994182</v>
      </c>
      <c r="AK731" s="119">
        <v>0</v>
      </c>
      <c r="AL731" s="114">
        <f>IF($AK$11&gt;0,(AK731/$AK$11)*'DADOS BASE PROPOSTA'!$I$67,0)</f>
        <v>0</v>
      </c>
      <c r="AN731" s="114">
        <v>71.5</v>
      </c>
      <c r="AO731" s="114">
        <f>(AN731/$AN$11)*'DADOS BASE PROPOSTA'!$I$69</f>
        <v>42532.662295489747</v>
      </c>
      <c r="AQ731" s="114"/>
      <c r="AR731" s="114"/>
      <c r="AS731" s="114"/>
      <c r="AU731" s="114"/>
      <c r="AV731" s="114"/>
      <c r="AW731" s="114"/>
      <c r="AY731" s="114"/>
      <c r="AZ731" s="114"/>
      <c r="BA731" s="114"/>
      <c r="BB731" s="40"/>
    </row>
    <row r="732" spans="1:54" x14ac:dyDescent="0.25">
      <c r="A732" s="40"/>
      <c r="B732" s="2" t="s">
        <v>701</v>
      </c>
      <c r="C732" s="2" t="s">
        <v>736</v>
      </c>
      <c r="D732" s="41" t="s">
        <v>79</v>
      </c>
      <c r="F732" s="104">
        <v>2548.8654321290642</v>
      </c>
      <c r="G732" s="109">
        <f t="shared" si="423"/>
        <v>2.0627300162199417E-3</v>
      </c>
      <c r="H732" s="114">
        <f>'DADOS BASE PROPOSTA'!$I$23*G732</f>
        <v>5017842.4530665455</v>
      </c>
      <c r="I732" s="114">
        <f>IF(D732="P",IF(H732&lt;'DADOS BASE PROPOSTA'!$I$32,IF('DADOS BASE PROPOSTA'!$I$32-H732&gt;'DADOS BASE PROPOSTA'!$I$33,'DADOS BASE PROPOSTA'!$I$33,'DADOS BASE PROPOSTA'!$I$32-H732),0),0)</f>
        <v>0</v>
      </c>
      <c r="J732" s="114">
        <f t="shared" si="424"/>
        <v>5017842.4530665455</v>
      </c>
      <c r="L732" s="104">
        <v>0</v>
      </c>
      <c r="M732" s="114">
        <f>IF(D732="E",'DADOS BASE PROPOSTA'!$I$42,IF(D732="EA",'DADOS BASE PROPOSTA'!$I$43,IF(D732="EC",'DADOS BASE PROPOSTA'!$I$45,IF(D732="ECA",'DADOS BASE PROPOSTA'!$I$44,0))))</f>
        <v>0</v>
      </c>
      <c r="N732" s="114">
        <f>IF(OR(D732="E",D732="EA",D732="EC",D732="ECA",D732="ECR"),L732*'DADOS BASE PROPOSTA'!$I$47,0)</f>
        <v>0</v>
      </c>
      <c r="O732" s="114">
        <f t="shared" si="425"/>
        <v>0</v>
      </c>
      <c r="R732" s="114"/>
      <c r="T732" s="104">
        <v>0</v>
      </c>
      <c r="U732" s="104">
        <v>247.72209794619269</v>
      </c>
      <c r="V732" s="104">
        <f t="shared" si="427"/>
        <v>792.7107134278167</v>
      </c>
      <c r="W732" s="109">
        <f t="shared" si="428"/>
        <v>4.6427056398603925E-3</v>
      </c>
      <c r="X732" s="114">
        <f>'DADOS BASE PROPOSTA'!$I$78*W732</f>
        <v>378233.34672984155</v>
      </c>
      <c r="Y732" s="114"/>
      <c r="Z732" s="114">
        <f t="shared" si="426"/>
        <v>378233.34672984155</v>
      </c>
      <c r="AB732" s="119">
        <v>1775.5</v>
      </c>
      <c r="AD732" s="42">
        <v>0.76100000000000001</v>
      </c>
      <c r="AE732" s="42">
        <f t="shared" si="429"/>
        <v>1351.1555000000001</v>
      </c>
      <c r="AF732" s="123">
        <f t="shared" si="430"/>
        <v>5.9197813488369944E-2</v>
      </c>
      <c r="AH732" s="42">
        <f t="shared" si="431"/>
        <v>598.67894795875384</v>
      </c>
      <c r="AI732" s="114">
        <f t="shared" si="432"/>
        <v>1062954.4721007675</v>
      </c>
      <c r="AK732" s="119">
        <v>0</v>
      </c>
      <c r="AL732" s="114">
        <f>IF($AK$11&gt;0,(AK732/$AK$11)*'DADOS BASE PROPOSTA'!$I$67,0)</f>
        <v>0</v>
      </c>
      <c r="AN732" s="114">
        <v>328.625</v>
      </c>
      <c r="AO732" s="114">
        <f>(AN732/$AN$11)*'DADOS BASE PROPOSTA'!$I$69</f>
        <v>195486.65939657789</v>
      </c>
      <c r="AQ732" s="114"/>
      <c r="AR732" s="114"/>
      <c r="AS732" s="114"/>
      <c r="AU732" s="114"/>
      <c r="AV732" s="114"/>
      <c r="AW732" s="114"/>
      <c r="AY732" s="114"/>
      <c r="AZ732" s="114"/>
      <c r="BA732" s="114"/>
      <c r="BB732" s="40"/>
    </row>
    <row r="733" spans="1:54" x14ac:dyDescent="0.25">
      <c r="A733" s="40"/>
      <c r="B733" s="2" t="s">
        <v>701</v>
      </c>
      <c r="C733" s="2" t="s">
        <v>737</v>
      </c>
      <c r="D733" s="41" t="s">
        <v>83</v>
      </c>
      <c r="F733" s="104">
        <v>0</v>
      </c>
      <c r="G733" s="109">
        <f t="shared" si="423"/>
        <v>0</v>
      </c>
      <c r="H733" s="114">
        <f>'DADOS BASE PROPOSTA'!$I$23*G733</f>
        <v>0</v>
      </c>
      <c r="I733" s="114">
        <f>IF(D733="P",IF(H733&lt;'DADOS BASE PROPOSTA'!$I$32,IF('DADOS BASE PROPOSTA'!$I$32-H733&gt;'DADOS BASE PROPOSTA'!$I$33,'DADOS BASE PROPOSTA'!$I$33,'DADOS BASE PROPOSTA'!$I$32-H733),0),0)</f>
        <v>0</v>
      </c>
      <c r="J733" s="114">
        <f t="shared" si="424"/>
        <v>0</v>
      </c>
      <c r="L733" s="104">
        <v>422.60338770265668</v>
      </c>
      <c r="M733" s="114">
        <f>IF(D733="E",'DADOS BASE PROPOSTA'!$I$42,IF(D733="EA",'DADOS BASE PROPOSTA'!$I$43,IF(D733="EC",'DADOS BASE PROPOSTA'!$I$45,IF(D733="ECA",'DADOS BASE PROPOSTA'!$I$44,0))))</f>
        <v>2087467.4094275283</v>
      </c>
      <c r="N733" s="114">
        <f>IF(OR(D733="E",D733="EA",D733="EC",D733="ECA",D733="ECR"),L733*'DADOS BASE PROPOSTA'!$I$47,0)</f>
        <v>293382.2202897243</v>
      </c>
      <c r="O733" s="114">
        <f t="shared" si="425"/>
        <v>2380849.6297172527</v>
      </c>
      <c r="R733" s="114"/>
      <c r="T733" s="104">
        <v>0</v>
      </c>
      <c r="U733" s="104"/>
      <c r="V733" s="104">
        <f t="shared" si="427"/>
        <v>0</v>
      </c>
      <c r="W733" s="109">
        <f t="shared" si="428"/>
        <v>0</v>
      </c>
      <c r="X733" s="114">
        <f>'DADOS BASE PROPOSTA'!$I$78*W733</f>
        <v>0</v>
      </c>
      <c r="Y733" s="114"/>
      <c r="Z733" s="114">
        <f t="shared" si="426"/>
        <v>0</v>
      </c>
      <c r="AB733" s="119">
        <v>652</v>
      </c>
      <c r="AD733" s="42">
        <v>0.79800000000000004</v>
      </c>
      <c r="AE733" s="42">
        <f t="shared" si="429"/>
        <v>520.29600000000005</v>
      </c>
      <c r="AF733" s="123">
        <f t="shared" si="430"/>
        <v>0.12394781348837</v>
      </c>
      <c r="AH733" s="42">
        <f t="shared" si="431"/>
        <v>557.47532148328526</v>
      </c>
      <c r="AI733" s="114">
        <f t="shared" si="432"/>
        <v>363473.90960710199</v>
      </c>
      <c r="AK733" s="119">
        <v>0</v>
      </c>
      <c r="AL733" s="114">
        <f>IF($AK$11&gt;0,(AK733/$AK$11)*'DADOS BASE PROPOSTA'!$I$67,0)</f>
        <v>0</v>
      </c>
      <c r="AN733" s="114">
        <v>0</v>
      </c>
      <c r="AO733" s="114">
        <f>(AN733/$AN$11)*'DADOS BASE PROPOSTA'!$I$69</f>
        <v>0</v>
      </c>
      <c r="AQ733" s="114"/>
      <c r="AR733" s="114"/>
      <c r="AS733" s="114"/>
      <c r="AU733" s="114"/>
      <c r="AV733" s="114"/>
      <c r="AW733" s="114"/>
      <c r="AY733" s="114"/>
      <c r="AZ733" s="114"/>
      <c r="BA733" s="114"/>
      <c r="BB733" s="40"/>
    </row>
    <row r="734" spans="1:54" x14ac:dyDescent="0.25">
      <c r="A734" s="40"/>
      <c r="B734" s="2" t="s">
        <v>701</v>
      </c>
      <c r="C734" s="2" t="s">
        <v>738</v>
      </c>
      <c r="D734" s="41" t="s">
        <v>79</v>
      </c>
      <c r="F734" s="104">
        <v>1902.1623513658651</v>
      </c>
      <c r="G734" s="109">
        <f t="shared" si="423"/>
        <v>1.5393701560024906E-3</v>
      </c>
      <c r="H734" s="114">
        <f>'DADOS BASE PROPOSTA'!$I$23*G734</f>
        <v>3744705.7341649467</v>
      </c>
      <c r="I734" s="114">
        <f>IF(D734="P",IF(H734&lt;'DADOS BASE PROPOSTA'!$I$32,IF('DADOS BASE PROPOSTA'!$I$32-H734&gt;'DADOS BASE PROPOSTA'!$I$33,'DADOS BASE PROPOSTA'!$I$33,'DADOS BASE PROPOSTA'!$I$32-H734),0),0)</f>
        <v>0</v>
      </c>
      <c r="J734" s="114">
        <f t="shared" si="424"/>
        <v>3744705.7341649467</v>
      </c>
      <c r="L734" s="104">
        <v>0</v>
      </c>
      <c r="M734" s="114">
        <f>IF(D734="E",'DADOS BASE PROPOSTA'!$I$42,IF(D734="EA",'DADOS BASE PROPOSTA'!$I$43,IF(D734="EC",'DADOS BASE PROPOSTA'!$I$45,IF(D734="ECA",'DADOS BASE PROPOSTA'!$I$44,0))))</f>
        <v>0</v>
      </c>
      <c r="N734" s="114">
        <f>IF(OR(D734="E",D734="EA",D734="EC",D734="ECA",D734="ECR"),L734*'DADOS BASE PROPOSTA'!$I$47,0)</f>
        <v>0</v>
      </c>
      <c r="O734" s="114">
        <f t="shared" si="425"/>
        <v>0</v>
      </c>
      <c r="R734" s="114"/>
      <c r="T734" s="104">
        <v>0</v>
      </c>
      <c r="U734" s="104"/>
      <c r="V734" s="104">
        <f t="shared" si="427"/>
        <v>0</v>
      </c>
      <c r="W734" s="109">
        <f t="shared" si="428"/>
        <v>0</v>
      </c>
      <c r="X734" s="114">
        <f>'DADOS BASE PROPOSTA'!$I$78*W734</f>
        <v>0</v>
      </c>
      <c r="Y734" s="114"/>
      <c r="Z734" s="114">
        <f t="shared" si="426"/>
        <v>0</v>
      </c>
      <c r="AB734" s="119">
        <v>1933.5</v>
      </c>
      <c r="AD734" s="42">
        <v>0.76500000000000001</v>
      </c>
      <c r="AE734" s="42">
        <f t="shared" si="429"/>
        <v>1479.1275000000001</v>
      </c>
      <c r="AF734" s="123">
        <f t="shared" si="430"/>
        <v>6.619781348836995E-2</v>
      </c>
      <c r="AH734" s="42">
        <f t="shared" si="431"/>
        <v>594.22450185329774</v>
      </c>
      <c r="AI734" s="114">
        <f t="shared" si="432"/>
        <v>1148933.0743333511</v>
      </c>
      <c r="AK734" s="119">
        <v>0</v>
      </c>
      <c r="AL734" s="114">
        <f>IF($AK$11&gt;0,(AK734/$AK$11)*'DADOS BASE PROPOSTA'!$I$67,0)</f>
        <v>0</v>
      </c>
      <c r="AN734" s="114">
        <v>0</v>
      </c>
      <c r="AO734" s="114">
        <f>(AN734/$AN$11)*'DADOS BASE PROPOSTA'!$I$69</f>
        <v>0</v>
      </c>
      <c r="AQ734" s="114"/>
      <c r="AR734" s="114"/>
      <c r="AS734" s="114"/>
      <c r="AU734" s="114"/>
      <c r="AV734" s="114"/>
      <c r="AW734" s="114"/>
      <c r="AY734" s="114"/>
      <c r="AZ734" s="114"/>
      <c r="BA734" s="114"/>
      <c r="BB734" s="40"/>
    </row>
    <row r="735" spans="1:54" x14ac:dyDescent="0.25">
      <c r="A735" s="40"/>
      <c r="B735" s="2" t="s">
        <v>701</v>
      </c>
      <c r="C735" s="2" t="s">
        <v>739</v>
      </c>
      <c r="D735" s="41" t="s">
        <v>79</v>
      </c>
      <c r="F735" s="104">
        <v>2269.2174134003321</v>
      </c>
      <c r="G735" s="109">
        <f t="shared" si="423"/>
        <v>1.8364182011915745E-3</v>
      </c>
      <c r="H735" s="114">
        <f>'DADOS BASE PROPOSTA'!$I$23*G735</f>
        <v>4467311.3490682999</v>
      </c>
      <c r="I735" s="114">
        <f>IF(D735="P",IF(H735&lt;'DADOS BASE PROPOSTA'!$I$32,IF('DADOS BASE PROPOSTA'!$I$32-H735&gt;'DADOS BASE PROPOSTA'!$I$33,'DADOS BASE PROPOSTA'!$I$33,'DADOS BASE PROPOSTA'!$I$32-H735),0),0)</f>
        <v>0</v>
      </c>
      <c r="J735" s="114">
        <f t="shared" si="424"/>
        <v>4467311.3490682999</v>
      </c>
      <c r="L735" s="104">
        <v>0</v>
      </c>
      <c r="M735" s="114">
        <f>IF(D735="E",'DADOS BASE PROPOSTA'!$I$42,IF(D735="EA",'DADOS BASE PROPOSTA'!$I$43,IF(D735="EC",'DADOS BASE PROPOSTA'!$I$45,IF(D735="ECA",'DADOS BASE PROPOSTA'!$I$44,0))))</f>
        <v>0</v>
      </c>
      <c r="N735" s="114">
        <f>IF(OR(D735="E",D735="EA",D735="EC",D735="ECA",D735="ECR"),L735*'DADOS BASE PROPOSTA'!$I$47,0)</f>
        <v>0</v>
      </c>
      <c r="O735" s="114">
        <f t="shared" si="425"/>
        <v>0</v>
      </c>
      <c r="R735" s="114"/>
      <c r="T735" s="104">
        <v>0</v>
      </c>
      <c r="U735" s="104"/>
      <c r="V735" s="104">
        <f t="shared" si="427"/>
        <v>0</v>
      </c>
      <c r="W735" s="109">
        <f t="shared" si="428"/>
        <v>0</v>
      </c>
      <c r="X735" s="114">
        <f>'DADOS BASE PROPOSTA'!$I$78*W735</f>
        <v>0</v>
      </c>
      <c r="Y735" s="114"/>
      <c r="Z735" s="114">
        <f t="shared" si="426"/>
        <v>0</v>
      </c>
      <c r="AB735" s="119">
        <v>1249.5</v>
      </c>
      <c r="AD735" s="42">
        <v>0.79</v>
      </c>
      <c r="AE735" s="42">
        <f t="shared" si="429"/>
        <v>987.10500000000002</v>
      </c>
      <c r="AF735" s="123">
        <f t="shared" si="430"/>
        <v>0.10994781348836999</v>
      </c>
      <c r="AH735" s="42">
        <f t="shared" si="431"/>
        <v>566.38421369419734</v>
      </c>
      <c r="AI735" s="114">
        <f t="shared" si="432"/>
        <v>707697.07501089957</v>
      </c>
      <c r="AK735" s="119">
        <v>0</v>
      </c>
      <c r="AL735" s="114">
        <f>IF($AK$11&gt;0,(AK735/$AK$11)*'DADOS BASE PROPOSTA'!$I$67,0)</f>
        <v>0</v>
      </c>
      <c r="AN735" s="114">
        <v>0</v>
      </c>
      <c r="AO735" s="114">
        <f>(AN735/$AN$11)*'DADOS BASE PROPOSTA'!$I$69</f>
        <v>0</v>
      </c>
      <c r="AQ735" s="114"/>
      <c r="AR735" s="114"/>
      <c r="AS735" s="114"/>
      <c r="AU735" s="114"/>
      <c r="AV735" s="114"/>
      <c r="AW735" s="114"/>
      <c r="AY735" s="114"/>
      <c r="AZ735" s="114"/>
      <c r="BA735" s="114"/>
      <c r="BB735" s="40"/>
    </row>
    <row r="736" spans="1:54" x14ac:dyDescent="0.25">
      <c r="A736" s="40"/>
      <c r="F736" s="104"/>
      <c r="G736" s="109"/>
      <c r="H736" s="114"/>
      <c r="I736" s="114"/>
      <c r="J736" s="114"/>
      <c r="L736" s="104"/>
      <c r="M736" s="114"/>
      <c r="N736" s="114"/>
      <c r="O736" s="114"/>
      <c r="R736" s="114"/>
      <c r="T736" s="104"/>
      <c r="U736" s="104"/>
      <c r="V736" s="104"/>
      <c r="W736" s="109"/>
      <c r="X736" s="114"/>
      <c r="Y736" s="114"/>
      <c r="Z736" s="114"/>
      <c r="AB736" s="119"/>
      <c r="AF736" s="123"/>
      <c r="AI736" s="114"/>
      <c r="AK736" s="119"/>
      <c r="AL736" s="114"/>
      <c r="AN736" s="114"/>
      <c r="AO736" s="114"/>
      <c r="AQ736" s="114"/>
      <c r="AR736" s="114"/>
      <c r="AS736" s="114"/>
      <c r="AU736" s="114"/>
      <c r="AV736" s="114"/>
      <c r="AW736" s="114"/>
      <c r="AY736" s="114"/>
      <c r="AZ736" s="114"/>
      <c r="BA736" s="114"/>
      <c r="BB736" s="40"/>
    </row>
    <row r="737" spans="1:54" x14ac:dyDescent="0.25">
      <c r="A737" s="40"/>
      <c r="B737" s="98" t="s">
        <v>740</v>
      </c>
      <c r="C737" s="98" t="s">
        <v>741</v>
      </c>
      <c r="D737" s="98" t="s">
        <v>74</v>
      </c>
      <c r="E737" s="98"/>
      <c r="F737" s="105">
        <f>SUM(F738:F749)</f>
        <v>22140.51594203772</v>
      </c>
      <c r="G737" s="110">
        <f>SUM(G738:G749)</f>
        <v>1.7917739490110832E-2</v>
      </c>
      <c r="H737" s="115">
        <f>SUM(H738:H749)</f>
        <v>43587087.582710803</v>
      </c>
      <c r="I737" s="115">
        <f>SUM(I738:I749)</f>
        <v>1021315.9047179292</v>
      </c>
      <c r="J737" s="115">
        <f>SUM(J738:J749)</f>
        <v>44608403.487428725</v>
      </c>
      <c r="K737" s="99"/>
      <c r="L737" s="105">
        <f>SUM(L738:L749)</f>
        <v>6001.8741947515728</v>
      </c>
      <c r="M737" s="115">
        <f>SUM(M738:M749)</f>
        <v>7511944.435111599</v>
      </c>
      <c r="N737" s="115">
        <f>SUM(N738:N749)</f>
        <v>4166656.5588318114</v>
      </c>
      <c r="O737" s="115">
        <f>SUM(O738:O749)</f>
        <v>11678600.993943412</v>
      </c>
      <c r="P737" s="99"/>
      <c r="Q737" s="100"/>
      <c r="R737" s="115">
        <f>SUM(R738:R749)</f>
        <v>6183760.3229251634</v>
      </c>
      <c r="S737" s="99"/>
      <c r="T737" s="105">
        <f t="shared" ref="T737:Z737" si="433">SUM(T738:T749)</f>
        <v>8.7850708080975153</v>
      </c>
      <c r="U737" s="105">
        <f t="shared" si="433"/>
        <v>0</v>
      </c>
      <c r="V737" s="105">
        <f t="shared" si="433"/>
        <v>8.7850708080975153</v>
      </c>
      <c r="W737" s="110">
        <f t="shared" si="433"/>
        <v>5.1451932081199514E-5</v>
      </c>
      <c r="X737" s="115">
        <f t="shared" si="433"/>
        <v>4191.7015586139523</v>
      </c>
      <c r="Y737" s="115">
        <f t="shared" si="433"/>
        <v>220781.30714634148</v>
      </c>
      <c r="Z737" s="115">
        <f t="shared" si="433"/>
        <v>224973.00870495546</v>
      </c>
      <c r="AA737" s="99"/>
      <c r="AB737" s="120">
        <f>SUM(AB738:AB749)</f>
        <v>12801</v>
      </c>
      <c r="AC737" s="99"/>
      <c r="AD737" s="99"/>
      <c r="AE737" s="99"/>
      <c r="AF737" s="124"/>
      <c r="AG737" s="99"/>
      <c r="AH737" s="99"/>
      <c r="AI737" s="115">
        <f>SUM(AI738:AI749)</f>
        <v>7978901.9666092116</v>
      </c>
      <c r="AJ737" s="99"/>
      <c r="AK737" s="120">
        <f>SUM(AK738:AK749)</f>
        <v>89.5</v>
      </c>
      <c r="AL737" s="115">
        <f>SUM(AL738:AL749)</f>
        <v>575504.60893451318</v>
      </c>
      <c r="AM737" s="99"/>
      <c r="AN737" s="115">
        <f>SUM(AN738:AN749)</f>
        <v>11.625</v>
      </c>
      <c r="AO737" s="115">
        <f>SUM(AO738:AO749)</f>
        <v>6915.2755130778787</v>
      </c>
      <c r="AP737" s="99"/>
      <c r="AQ737" s="115"/>
      <c r="AR737" s="115"/>
      <c r="AS737" s="115">
        <f>SUM(AS738:AS749)</f>
        <v>643199.52437852719</v>
      </c>
      <c r="AT737" s="98"/>
      <c r="AU737" s="115"/>
      <c r="AV737" s="115"/>
      <c r="AW737" s="115">
        <f>SUM(AW738:AW749)</f>
        <v>643199.52437852719</v>
      </c>
      <c r="AX737" s="98"/>
      <c r="AY737" s="115"/>
      <c r="AZ737" s="115"/>
      <c r="BA737" s="115">
        <f>SUM(BA738:BA749)</f>
        <v>643199.52437852719</v>
      </c>
      <c r="BB737" s="40"/>
    </row>
    <row r="738" spans="1:54" x14ac:dyDescent="0.25">
      <c r="A738" s="40"/>
      <c r="B738" s="2" t="s">
        <v>740</v>
      </c>
      <c r="C738" s="2" t="s">
        <v>34</v>
      </c>
      <c r="D738" s="41" t="s">
        <v>75</v>
      </c>
      <c r="F738" s="104">
        <v>0</v>
      </c>
      <c r="G738" s="109">
        <f t="shared" ref="G738:G743" si="434">F738/$F$11</f>
        <v>0</v>
      </c>
      <c r="H738" s="114">
        <f>'DADOS BASE PROPOSTA'!$I$23*G738</f>
        <v>0</v>
      </c>
      <c r="I738" s="114">
        <f>IF(D738="P",IF(H738&lt;'DADOS BASE PROPOSTA'!$I$32,IF('DADOS BASE PROPOSTA'!$I$32-H738&gt;'DADOS BASE PROPOSTA'!$I$33,'DADOS BASE PROPOSTA'!$I$33,'DADOS BASE PROPOSTA'!$I$32-H738),0),0)</f>
        <v>0</v>
      </c>
      <c r="J738" s="114">
        <f t="shared" ref="J738:J749" si="435">H738+I738</f>
        <v>0</v>
      </c>
      <c r="L738" s="104"/>
      <c r="M738" s="114">
        <f>IF(D738="E",'DADOS BASE PROPOSTA'!$I$42,IF(D738="EA",'DADOS BASE PROPOSTA'!$I$43,IF(D738="EC",'DADOS BASE PROPOSTA'!$I$45,IF(D738="ECA",'DADOS BASE PROPOSTA'!$I$44,0))))</f>
        <v>0</v>
      </c>
      <c r="N738" s="114">
        <f>IF(OR(D738="E",D738="EA",D738="EC",D738="ECA"),L738*'DADOS BASE PROPOSTA'!$I$47,0)</f>
        <v>0</v>
      </c>
      <c r="O738" s="114">
        <f t="shared" ref="O738:O749" si="436">M738+N738</f>
        <v>0</v>
      </c>
      <c r="Q738" s="68">
        <v>11</v>
      </c>
      <c r="R738" s="114">
        <f>IF(D738="R",('DADOS BASE PROPOSTA'!$I$53+('DADOS BASE PROPOSTA'!$I$54*Q738)),0)</f>
        <v>6183760.3229251634</v>
      </c>
      <c r="T738" s="104"/>
      <c r="U738" s="104"/>
      <c r="V738" s="104"/>
      <c r="W738" s="109"/>
      <c r="X738" s="114"/>
      <c r="Y738" s="114">
        <f>'DADOS BASE PROPOSTA'!$I$77/41</f>
        <v>220781.30714634148</v>
      </c>
      <c r="Z738" s="114">
        <f t="shared" ref="Z738:Z749" si="437">X738+Y738</f>
        <v>220781.30714634148</v>
      </c>
      <c r="AB738" s="119"/>
      <c r="AF738" s="123"/>
      <c r="AI738" s="114"/>
      <c r="AK738" s="119"/>
      <c r="AL738" s="114"/>
      <c r="AN738" s="114"/>
      <c r="AO738" s="114"/>
      <c r="AQ738" s="114">
        <f>'DADOS BASE PROPOSTA'!$I$85/41</f>
        <v>368759.61378749995</v>
      </c>
      <c r="AR738" s="114">
        <f>'DADOS BASE PROPOSTA'!$I$86*(Q738/$Q$11)</f>
        <v>274439.91059102723</v>
      </c>
      <c r="AS738" s="114">
        <f>AQ738+AR738</f>
        <v>643199.52437852719</v>
      </c>
      <c r="AU738" s="114">
        <f>'DADOS BASE PROPOSTA'!$I$89/41</f>
        <v>368759.61378749995</v>
      </c>
      <c r="AV738" s="114">
        <f>'DADOS BASE PROPOSTA'!$I$90*(Q738/$Q$11)</f>
        <v>274439.91059102723</v>
      </c>
      <c r="AW738" s="114">
        <f>AU738+AV738</f>
        <v>643199.52437852719</v>
      </c>
      <c r="AY738" s="114">
        <f>'DADOS BASE PROPOSTA'!$I$93/41</f>
        <v>368759.61378749995</v>
      </c>
      <c r="AZ738" s="114">
        <f>'DADOS BASE PROPOSTA'!$I$94*(Q738/$Q$11)</f>
        <v>274439.91059102723</v>
      </c>
      <c r="BA738" s="114">
        <f>AY738+AZ738</f>
        <v>643199.52437852719</v>
      </c>
      <c r="BB738" s="40"/>
    </row>
    <row r="739" spans="1:54" x14ac:dyDescent="0.25">
      <c r="A739" s="40"/>
      <c r="B739" s="2" t="s">
        <v>740</v>
      </c>
      <c r="C739" s="2" t="s">
        <v>742</v>
      </c>
      <c r="D739" s="41" t="s">
        <v>79</v>
      </c>
      <c r="F739" s="104">
        <v>1955.970273230093</v>
      </c>
      <c r="G739" s="109">
        <f t="shared" si="434"/>
        <v>1.582915497447625E-3</v>
      </c>
      <c r="H739" s="114">
        <f>'DADOS BASE PROPOSTA'!$I$23*G739</f>
        <v>3850635.0905123628</v>
      </c>
      <c r="I739" s="114">
        <f>IF(D739="P",IF(H739&lt;'DADOS BASE PROPOSTA'!$I$32,IF('DADOS BASE PROPOSTA'!$I$32-H739&gt;'DADOS BASE PROPOSTA'!$I$33,'DADOS BASE PROPOSTA'!$I$33,'DADOS BASE PROPOSTA'!$I$32-H739),0),0)</f>
        <v>0</v>
      </c>
      <c r="J739" s="114">
        <f t="shared" si="435"/>
        <v>3850635.0905123628</v>
      </c>
      <c r="L739" s="104">
        <v>0</v>
      </c>
      <c r="M739" s="114">
        <f>IF(D739="E",'DADOS BASE PROPOSTA'!$I$42,IF(D739="EA",'DADOS BASE PROPOSTA'!$I$43,IF(D739="EC",'DADOS BASE PROPOSTA'!$I$45,IF(D739="ECA",'DADOS BASE PROPOSTA'!$I$44,0))))</f>
        <v>0</v>
      </c>
      <c r="N739" s="114">
        <f>IF(OR(D739="E",D739="EA",D739="EC",D739="ECA",D739="ECR"),L739*'DADOS BASE PROPOSTA'!$I$47,0)</f>
        <v>0</v>
      </c>
      <c r="O739" s="114">
        <f t="shared" si="436"/>
        <v>0</v>
      </c>
      <c r="R739" s="114"/>
      <c r="T739" s="104">
        <v>0</v>
      </c>
      <c r="U739" s="104"/>
      <c r="V739" s="104">
        <f t="shared" ref="V739:V749" si="438">T739+U739*3.2</f>
        <v>0</v>
      </c>
      <c r="W739" s="109">
        <f t="shared" ref="W739:W749" si="439">V739/$V$11</f>
        <v>0</v>
      </c>
      <c r="X739" s="114">
        <f>'DADOS BASE PROPOSTA'!$I$78*W739</f>
        <v>0</v>
      </c>
      <c r="Y739" s="114"/>
      <c r="Z739" s="114">
        <f t="shared" si="437"/>
        <v>0</v>
      </c>
      <c r="AB739" s="119">
        <v>1032</v>
      </c>
      <c r="AD739" s="42">
        <v>0.752</v>
      </c>
      <c r="AE739" s="42">
        <f t="shared" ref="AE739:AE749" si="440">AB739*AD739</f>
        <v>776.06399999999996</v>
      </c>
      <c r="AF739" s="123">
        <f t="shared" ref="AF739:AF749" si="441">(AD739-$AE$12)*$AF$12</f>
        <v>4.344781348836993E-2</v>
      </c>
      <c r="AH739" s="42">
        <f t="shared" ref="AH739:AH749" si="442">$AH$11-(AF739*$AH$11)</f>
        <v>608.70145169602995</v>
      </c>
      <c r="AI739" s="114">
        <f t="shared" ref="AI739:AI749" si="443">AB739*AH739</f>
        <v>628179.89815030294</v>
      </c>
      <c r="AK739" s="119">
        <v>0</v>
      </c>
      <c r="AL739" s="114">
        <f>IF($AK$11&gt;0,(AK739/$AK$11)*'DADOS BASE PROPOSTA'!$I$67,0)</f>
        <v>0</v>
      </c>
      <c r="AN739" s="114">
        <v>0</v>
      </c>
      <c r="AO739" s="114">
        <f>(AN739/$AN$11)*'DADOS BASE PROPOSTA'!$I$69</f>
        <v>0</v>
      </c>
      <c r="AQ739" s="114"/>
      <c r="AR739" s="114"/>
      <c r="AS739" s="114"/>
      <c r="AU739" s="114"/>
      <c r="AV739" s="114"/>
      <c r="AW739" s="114"/>
      <c r="AY739" s="114"/>
      <c r="AZ739" s="114"/>
      <c r="BA739" s="114"/>
      <c r="BB739" s="40"/>
    </row>
    <row r="740" spans="1:54" x14ac:dyDescent="0.25">
      <c r="A740" s="40"/>
      <c r="B740" s="2" t="s">
        <v>740</v>
      </c>
      <c r="C740" s="2" t="s">
        <v>743</v>
      </c>
      <c r="D740" s="41" t="s">
        <v>79</v>
      </c>
      <c r="F740" s="104">
        <v>5853.6661324027809</v>
      </c>
      <c r="G740" s="109">
        <f t="shared" si="434"/>
        <v>4.7372186401192116E-3</v>
      </c>
      <c r="H740" s="114">
        <f>'DADOS BASE PROPOSTA'!$I$23*G740</f>
        <v>11523862.364406381</v>
      </c>
      <c r="I740" s="114">
        <f>IF(D740="P",IF(H740&lt;'DADOS BASE PROPOSTA'!$I$32,IF('DADOS BASE PROPOSTA'!$I$32-H740&gt;'DADOS BASE PROPOSTA'!$I$33,'DADOS BASE PROPOSTA'!$I$33,'DADOS BASE PROPOSTA'!$I$32-H740),0),0)</f>
        <v>0</v>
      </c>
      <c r="J740" s="114">
        <f t="shared" si="435"/>
        <v>11523862.364406381</v>
      </c>
      <c r="L740" s="104">
        <v>0</v>
      </c>
      <c r="M740" s="114">
        <f>IF(D740="E",'DADOS BASE PROPOSTA'!$I$42,IF(D740="EA",'DADOS BASE PROPOSTA'!$I$43,IF(D740="EC",'DADOS BASE PROPOSTA'!$I$45,IF(D740="ECA",'DADOS BASE PROPOSTA'!$I$44,0))))</f>
        <v>0</v>
      </c>
      <c r="N740" s="114">
        <f>IF(OR(D740="E",D740="EA",D740="EC",D740="ECA",D740="ECR"),L740*'DADOS BASE PROPOSTA'!$I$47,0)</f>
        <v>0</v>
      </c>
      <c r="O740" s="114">
        <f t="shared" si="436"/>
        <v>0</v>
      </c>
      <c r="R740" s="114"/>
      <c r="T740" s="104">
        <v>0</v>
      </c>
      <c r="U740" s="104"/>
      <c r="V740" s="104">
        <f t="shared" si="438"/>
        <v>0</v>
      </c>
      <c r="W740" s="109">
        <f t="shared" si="439"/>
        <v>0</v>
      </c>
      <c r="X740" s="114">
        <f>'DADOS BASE PROPOSTA'!$I$78*W740</f>
        <v>0</v>
      </c>
      <c r="Y740" s="114"/>
      <c r="Z740" s="114">
        <f t="shared" si="437"/>
        <v>0</v>
      </c>
      <c r="AB740" s="119">
        <v>1551</v>
      </c>
      <c r="AD740" s="42">
        <v>0.63100000000000001</v>
      </c>
      <c r="AE740" s="42">
        <f t="shared" si="440"/>
        <v>978.68100000000004</v>
      </c>
      <c r="AF740" s="123">
        <f t="shared" si="441"/>
        <v>-0.16830218651163006</v>
      </c>
      <c r="AH740" s="42">
        <f t="shared" si="442"/>
        <v>743.44844638607583</v>
      </c>
      <c r="AI740" s="114">
        <f t="shared" si="443"/>
        <v>1153088.5403448036</v>
      </c>
      <c r="AK740" s="119">
        <v>89.5</v>
      </c>
      <c r="AL740" s="114">
        <f>IF($AK$11&gt;0,(AK740/$AK$11)*'DADOS BASE PROPOSTA'!$I$67,0)</f>
        <v>575504.60893451318</v>
      </c>
      <c r="AN740" s="114">
        <v>0</v>
      </c>
      <c r="AO740" s="114">
        <f>(AN740/$AN$11)*'DADOS BASE PROPOSTA'!$I$69</f>
        <v>0</v>
      </c>
      <c r="AQ740" s="114"/>
      <c r="AR740" s="114"/>
      <c r="AS740" s="114"/>
      <c r="AU740" s="114"/>
      <c r="AV740" s="114"/>
      <c r="AW740" s="114"/>
      <c r="AY740" s="114"/>
      <c r="AZ740" s="114"/>
      <c r="BA740" s="114"/>
      <c r="BB740" s="40"/>
    </row>
    <row r="741" spans="1:54" x14ac:dyDescent="0.25">
      <c r="A741" s="40"/>
      <c r="B741" s="2" t="s">
        <v>740</v>
      </c>
      <c r="C741" s="2" t="s">
        <v>744</v>
      </c>
      <c r="D741" s="41" t="s">
        <v>77</v>
      </c>
      <c r="F741" s="104">
        <v>0</v>
      </c>
      <c r="G741" s="109">
        <f t="shared" si="434"/>
        <v>0</v>
      </c>
      <c r="H741" s="114">
        <f>'DADOS BASE PROPOSTA'!$I$23*G741</f>
        <v>0</v>
      </c>
      <c r="I741" s="114">
        <f>IF(D741="P",IF(H741&lt;'DADOS BASE PROPOSTA'!$I$32,IF('DADOS BASE PROPOSTA'!$I$32-H741&gt;'DADOS BASE PROPOSTA'!$I$33,'DADOS BASE PROPOSTA'!$I$33,'DADOS BASE PROPOSTA'!$I$32-H741),0),0)</f>
        <v>0</v>
      </c>
      <c r="J741" s="114">
        <f t="shared" si="435"/>
        <v>0</v>
      </c>
      <c r="L741" s="104">
        <v>537.87270178807978</v>
      </c>
      <c r="M741" s="114">
        <f>IF(D741="E",'DADOS BASE PROPOSTA'!$I$42,IF(D741="EA",'DADOS BASE PROPOSTA'!$I$43,IF(D741="EC",'DADOS BASE PROPOSTA'!$I$45,IF(D741="ECA",'DADOS BASE PROPOSTA'!$I$44,0))))</f>
        <v>1034548.8434370452</v>
      </c>
      <c r="N741" s="114">
        <f>IF(OR(D741="E",D741="EA",D741="EC",D741="ECA",D741="ECR"),L741*'DADOS BASE PROPOSTA'!$I$47,0)</f>
        <v>373405.16445374343</v>
      </c>
      <c r="O741" s="114">
        <f t="shared" si="436"/>
        <v>1407954.0078907886</v>
      </c>
      <c r="R741" s="114"/>
      <c r="T741" s="104">
        <v>0</v>
      </c>
      <c r="U741" s="104"/>
      <c r="V741" s="104">
        <f t="shared" si="438"/>
        <v>0</v>
      </c>
      <c r="W741" s="109">
        <f t="shared" si="439"/>
        <v>0</v>
      </c>
      <c r="X741" s="114">
        <f>'DADOS BASE PROPOSTA'!$I$78*W741</f>
        <v>0</v>
      </c>
      <c r="Y741" s="114"/>
      <c r="Z741" s="114">
        <f t="shared" si="437"/>
        <v>0</v>
      </c>
      <c r="AB741" s="119">
        <v>467</v>
      </c>
      <c r="AD741" s="42">
        <v>0.67</v>
      </c>
      <c r="AE741" s="42">
        <f t="shared" si="440"/>
        <v>312.89000000000004</v>
      </c>
      <c r="AF741" s="123">
        <f t="shared" si="441"/>
        <v>-0.10005218651163</v>
      </c>
      <c r="AH741" s="42">
        <f t="shared" si="442"/>
        <v>700.0175968578792</v>
      </c>
      <c r="AI741" s="114">
        <f t="shared" si="443"/>
        <v>326908.21773262956</v>
      </c>
      <c r="AK741" s="119">
        <v>0</v>
      </c>
      <c r="AL741" s="114">
        <f>IF($AK$11&gt;0,(AK741/$AK$11)*'DADOS BASE PROPOSTA'!$I$67,0)</f>
        <v>0</v>
      </c>
      <c r="AN741" s="114">
        <v>0</v>
      </c>
      <c r="AO741" s="114">
        <f>(AN741/$AN$11)*'DADOS BASE PROPOSTA'!$I$69</f>
        <v>0</v>
      </c>
      <c r="AQ741" s="114"/>
      <c r="AR741" s="114"/>
      <c r="AS741" s="114"/>
      <c r="AU741" s="114"/>
      <c r="AV741" s="114"/>
      <c r="AW741" s="114"/>
      <c r="AY741" s="114"/>
      <c r="AZ741" s="114"/>
      <c r="BA741" s="114"/>
      <c r="BB741" s="40"/>
    </row>
    <row r="742" spans="1:54" x14ac:dyDescent="0.25">
      <c r="A742" s="40"/>
      <c r="B742" s="2" t="s">
        <v>740</v>
      </c>
      <c r="C742" s="2" t="s">
        <v>745</v>
      </c>
      <c r="D742" s="41" t="s">
        <v>77</v>
      </c>
      <c r="F742" s="104">
        <v>0</v>
      </c>
      <c r="G742" s="109">
        <f t="shared" si="434"/>
        <v>0</v>
      </c>
      <c r="H742" s="114">
        <f>'DADOS BASE PROPOSTA'!$I$23*G742</f>
        <v>0</v>
      </c>
      <c r="I742" s="114">
        <f>IF(D742="P",IF(H742&lt;'DADOS BASE PROPOSTA'!$I$32,IF('DADOS BASE PROPOSTA'!$I$32-H742&gt;'DADOS BASE PROPOSTA'!$I$33,'DADOS BASE PROPOSTA'!$I$33,'DADOS BASE PROPOSTA'!$I$32-H742),0),0)</f>
        <v>0</v>
      </c>
      <c r="J742" s="114">
        <f t="shared" si="435"/>
        <v>0</v>
      </c>
      <c r="L742" s="104">
        <v>582.18120777430352</v>
      </c>
      <c r="M742" s="114">
        <f>IF(D742="E",'DADOS BASE PROPOSTA'!$I$42,IF(D742="EA",'DADOS BASE PROPOSTA'!$I$43,IF(D742="EC",'DADOS BASE PROPOSTA'!$I$45,IF(D742="ECA",'DADOS BASE PROPOSTA'!$I$44,0))))</f>
        <v>1034548.8434370452</v>
      </c>
      <c r="N742" s="114">
        <f>IF(OR(D742="E",D742="EA",D742="EC",D742="ECA",D742="ECR"),L742*'DADOS BASE PROPOSTA'!$I$47,0)</f>
        <v>404165.27722668025</v>
      </c>
      <c r="O742" s="114">
        <f t="shared" si="436"/>
        <v>1438714.1206637255</v>
      </c>
      <c r="R742" s="114"/>
      <c r="T742" s="104">
        <v>0</v>
      </c>
      <c r="U742" s="104"/>
      <c r="V742" s="104">
        <f t="shared" si="438"/>
        <v>0</v>
      </c>
      <c r="W742" s="109">
        <f t="shared" si="439"/>
        <v>0</v>
      </c>
      <c r="X742" s="114">
        <f>'DADOS BASE PROPOSTA'!$I$78*W742</f>
        <v>0</v>
      </c>
      <c r="Y742" s="114"/>
      <c r="Z742" s="114">
        <f t="shared" si="437"/>
        <v>0</v>
      </c>
      <c r="AB742" s="119">
        <v>300.5</v>
      </c>
      <c r="AD742" s="42">
        <v>0.627</v>
      </c>
      <c r="AE742" s="42">
        <f t="shared" si="440"/>
        <v>188.4135</v>
      </c>
      <c r="AF742" s="123">
        <f t="shared" si="441"/>
        <v>-0.17530218651163007</v>
      </c>
      <c r="AH742" s="42">
        <f t="shared" si="442"/>
        <v>747.90289249153182</v>
      </c>
      <c r="AI742" s="114">
        <f t="shared" si="443"/>
        <v>224744.81919370531</v>
      </c>
      <c r="AK742" s="119">
        <v>0</v>
      </c>
      <c r="AL742" s="114">
        <f>IF($AK$11&gt;0,(AK742/$AK$11)*'DADOS BASE PROPOSTA'!$I$67,0)</f>
        <v>0</v>
      </c>
      <c r="AN742" s="114">
        <v>0</v>
      </c>
      <c r="AO742" s="114">
        <f>(AN742/$AN$11)*'DADOS BASE PROPOSTA'!$I$69</f>
        <v>0</v>
      </c>
      <c r="AQ742" s="114"/>
      <c r="AR742" s="114"/>
      <c r="AS742" s="114"/>
      <c r="AU742" s="114"/>
      <c r="AV742" s="114"/>
      <c r="AW742" s="114"/>
      <c r="AY742" s="114"/>
      <c r="AZ742" s="114"/>
      <c r="BA742" s="114"/>
      <c r="BB742" s="40"/>
    </row>
    <row r="743" spans="1:54" x14ac:dyDescent="0.25">
      <c r="A743" s="40"/>
      <c r="B743" s="2" t="s">
        <v>740</v>
      </c>
      <c r="C743" s="2" t="s">
        <v>746</v>
      </c>
      <c r="D743" s="41" t="s">
        <v>77</v>
      </c>
      <c r="F743" s="104">
        <v>0</v>
      </c>
      <c r="G743" s="109">
        <f t="shared" si="434"/>
        <v>0</v>
      </c>
      <c r="H743" s="114">
        <f>'DADOS BASE PROPOSTA'!$I$23*G743</f>
        <v>0</v>
      </c>
      <c r="I743" s="114">
        <f>IF(D743="P",IF(H743&lt;'DADOS BASE PROPOSTA'!$I$32,IF('DADOS BASE PROPOSTA'!$I$32-H743&gt;'DADOS BASE PROPOSTA'!$I$33,'DADOS BASE PROPOSTA'!$I$33,'DADOS BASE PROPOSTA'!$I$32-H743),0),0)</f>
        <v>0</v>
      </c>
      <c r="J743" s="114">
        <f t="shared" si="435"/>
        <v>0</v>
      </c>
      <c r="L743" s="104">
        <v>889.3148078119591</v>
      </c>
      <c r="M743" s="114">
        <f>IF(D743="E",'DADOS BASE PROPOSTA'!$I$42,IF(D743="EA",'DADOS BASE PROPOSTA'!$I$43,IF(D743="EC",'DADOS BASE PROPOSTA'!$I$45,IF(D743="ECA",'DADOS BASE PROPOSTA'!$I$44,0))))</f>
        <v>1034548.8434370452</v>
      </c>
      <c r="N743" s="114">
        <f>IF(OR(D743="E",D743="EA",D743="EC",D743="ECA",D743="ECR"),L743*'DADOS BASE PROPOSTA'!$I$47,0)</f>
        <v>617385.37939969718</v>
      </c>
      <c r="O743" s="114">
        <f t="shared" si="436"/>
        <v>1651934.2228367424</v>
      </c>
      <c r="R743" s="114"/>
      <c r="T743" s="104">
        <v>0</v>
      </c>
      <c r="U743" s="104"/>
      <c r="V743" s="104">
        <f t="shared" si="438"/>
        <v>0</v>
      </c>
      <c r="W743" s="109">
        <f t="shared" si="439"/>
        <v>0</v>
      </c>
      <c r="X743" s="114">
        <f>'DADOS BASE PROPOSTA'!$I$78*W743</f>
        <v>0</v>
      </c>
      <c r="Y743" s="114"/>
      <c r="Z743" s="114">
        <f t="shared" si="437"/>
        <v>0</v>
      </c>
      <c r="AB743" s="119">
        <v>412.5</v>
      </c>
      <c r="AD743" s="42">
        <v>0.73199999999999998</v>
      </c>
      <c r="AE743" s="42">
        <f t="shared" si="440"/>
        <v>301.95</v>
      </c>
      <c r="AF743" s="123">
        <f t="shared" si="441"/>
        <v>8.4478134883698985E-3</v>
      </c>
      <c r="AH743" s="42">
        <f t="shared" si="442"/>
        <v>630.97368222331033</v>
      </c>
      <c r="AI743" s="114">
        <f t="shared" si="443"/>
        <v>260276.64391711552</v>
      </c>
      <c r="AK743" s="119">
        <v>0</v>
      </c>
      <c r="AL743" s="114">
        <f>IF($AK$11&gt;0,(AK743/$AK$11)*'DADOS BASE PROPOSTA'!$I$67,0)</f>
        <v>0</v>
      </c>
      <c r="AN743" s="114">
        <v>0</v>
      </c>
      <c r="AO743" s="114">
        <f>(AN743/$AN$11)*'DADOS BASE PROPOSTA'!$I$69</f>
        <v>0</v>
      </c>
      <c r="AQ743" s="114"/>
      <c r="AR743" s="114"/>
      <c r="AS743" s="114"/>
      <c r="AU743" s="114"/>
      <c r="AV743" s="114"/>
      <c r="AW743" s="114"/>
      <c r="AY743" s="114"/>
      <c r="AZ743" s="114"/>
      <c r="BA743" s="114"/>
      <c r="BB743" s="40"/>
    </row>
    <row r="744" spans="1:54" x14ac:dyDescent="0.25">
      <c r="A744" s="40"/>
      <c r="B744" s="2" t="s">
        <v>740</v>
      </c>
      <c r="C744" s="2" t="s">
        <v>747</v>
      </c>
      <c r="D744" s="41" t="s">
        <v>126</v>
      </c>
      <c r="F744" s="104">
        <v>0</v>
      </c>
      <c r="G744" s="109">
        <f>F13/$F$11</f>
        <v>0</v>
      </c>
      <c r="H744" s="114">
        <f>'DADOS BASE PROPOSTA'!$I$23*G744</f>
        <v>0</v>
      </c>
      <c r="I744" s="114">
        <f>IF(D744="P",IF(H744&lt;'DADOS BASE PROPOSTA'!$I$32,IF('DADOS BASE PROPOSTA'!$I$32-H744&gt;'DADOS BASE PROPOSTA'!$I$33,'DADOS BASE PROPOSTA'!$I$33,'DADOS BASE PROPOSTA'!$I$32-H744),0),0)</f>
        <v>0</v>
      </c>
      <c r="J744" s="114">
        <f t="shared" si="435"/>
        <v>0</v>
      </c>
      <c r="L744" s="104">
        <v>1547.230083516951</v>
      </c>
      <c r="M744" s="114">
        <f>IF(D744="E",'DADOS BASE PROPOSTA'!$I$42,IF(D744="EA",'DADOS BASE PROPOSTA'!$I$43,IF(D744="EC",'DADOS BASE PROPOSTA'!$I$45,IF(D744="ECA",'DADOS BASE PROPOSTA'!$I$44,0))))</f>
        <v>2204148.9524002317</v>
      </c>
      <c r="N744" s="114">
        <f>IF(OR(D744="E",D744="EA",D744="EC",D744="ECA",D744="ECR"),L744*'DADOS BASE PROPOSTA'!$I$47,0)</f>
        <v>1074127.2086551355</v>
      </c>
      <c r="O744" s="114">
        <f t="shared" si="436"/>
        <v>3278276.1610553674</v>
      </c>
      <c r="R744" s="114"/>
      <c r="T744" s="104">
        <v>0</v>
      </c>
      <c r="U744" s="104"/>
      <c r="V744" s="104">
        <f t="shared" si="438"/>
        <v>0</v>
      </c>
      <c r="W744" s="109">
        <f t="shared" si="439"/>
        <v>0</v>
      </c>
      <c r="X744" s="114">
        <f>'DADOS BASE PROPOSTA'!$I$78*W744</f>
        <v>0</v>
      </c>
      <c r="Y744" s="114"/>
      <c r="Z744" s="114">
        <f t="shared" si="437"/>
        <v>0</v>
      </c>
      <c r="AB744" s="119">
        <v>755.5</v>
      </c>
      <c r="AD744" s="42">
        <v>0.70099999999999996</v>
      </c>
      <c r="AE744" s="42">
        <f t="shared" si="440"/>
        <v>529.60550000000001</v>
      </c>
      <c r="AF744" s="123">
        <f t="shared" si="441"/>
        <v>-4.580218651163015E-2</v>
      </c>
      <c r="AH744" s="42">
        <f t="shared" si="442"/>
        <v>665.49563954059477</v>
      </c>
      <c r="AI744" s="114">
        <f t="shared" si="443"/>
        <v>502781.95567291934</v>
      </c>
      <c r="AK744" s="119">
        <v>0</v>
      </c>
      <c r="AL744" s="114">
        <f>IF($AK$11&gt;0,(AK744/$AK$11)*'DADOS BASE PROPOSTA'!$I$67,0)</f>
        <v>0</v>
      </c>
      <c r="AN744" s="114">
        <v>0</v>
      </c>
      <c r="AO744" s="114">
        <f>(AN744/$AN$11)*'DADOS BASE PROPOSTA'!$I$69</f>
        <v>0</v>
      </c>
      <c r="AQ744" s="114"/>
      <c r="AR744" s="114"/>
      <c r="AS744" s="114"/>
      <c r="AU744" s="114"/>
      <c r="AV744" s="114"/>
      <c r="AW744" s="114"/>
      <c r="AY744" s="114"/>
      <c r="AZ744" s="114"/>
      <c r="BA744" s="114"/>
      <c r="BB744" s="40"/>
    </row>
    <row r="745" spans="1:54" x14ac:dyDescent="0.25">
      <c r="A745" s="40"/>
      <c r="B745" s="2" t="s">
        <v>740</v>
      </c>
      <c r="C745" s="2" t="s">
        <v>748</v>
      </c>
      <c r="D745" s="41" t="s">
        <v>126</v>
      </c>
      <c r="F745" s="104">
        <v>0</v>
      </c>
      <c r="G745" s="109">
        <f>F13/$F$11</f>
        <v>0</v>
      </c>
      <c r="H745" s="114">
        <f>'DADOS BASE PROPOSTA'!$I$23*G745</f>
        <v>0</v>
      </c>
      <c r="I745" s="114">
        <f>IF(D745="P",IF(H745&lt;'DADOS BASE PROPOSTA'!$I$32,IF('DADOS BASE PROPOSTA'!$I$32-H745&gt;'DADOS BASE PROPOSTA'!$I$33,'DADOS BASE PROPOSTA'!$I$33,'DADOS BASE PROPOSTA'!$I$32-H745),0),0)</f>
        <v>0</v>
      </c>
      <c r="J745" s="114">
        <f t="shared" si="435"/>
        <v>0</v>
      </c>
      <c r="L745" s="104">
        <v>2445.2753938602791</v>
      </c>
      <c r="M745" s="114">
        <f>IF(D745="E",'DADOS BASE PROPOSTA'!$I$42,IF(D745="EA",'DADOS BASE PROPOSTA'!$I$43,IF(D745="EC",'DADOS BASE PROPOSTA'!$I$45,IF(D745="ECA",'DADOS BASE PROPOSTA'!$I$44,0))))</f>
        <v>2204148.9524002317</v>
      </c>
      <c r="N745" s="114">
        <f>IF(OR(D745="E",D745="EA",D745="EC",D745="ECA",D745="ECR"),L745*'DADOS BASE PROPOSTA'!$I$47,0)</f>
        <v>1697573.5290965554</v>
      </c>
      <c r="O745" s="114">
        <f t="shared" si="436"/>
        <v>3901722.4814967872</v>
      </c>
      <c r="R745" s="114"/>
      <c r="T745" s="104">
        <v>0</v>
      </c>
      <c r="U745" s="104"/>
      <c r="V745" s="104">
        <f t="shared" si="438"/>
        <v>0</v>
      </c>
      <c r="W745" s="109">
        <f t="shared" si="439"/>
        <v>0</v>
      </c>
      <c r="X745" s="114">
        <f>'DADOS BASE PROPOSTA'!$I$78*W745</f>
        <v>0</v>
      </c>
      <c r="Y745" s="114"/>
      <c r="Z745" s="114">
        <f t="shared" si="437"/>
        <v>0</v>
      </c>
      <c r="AB745" s="119">
        <v>646.5</v>
      </c>
      <c r="AD745" s="42">
        <v>0.70099999999999996</v>
      </c>
      <c r="AE745" s="42">
        <f t="shared" si="440"/>
        <v>453.19649999999996</v>
      </c>
      <c r="AF745" s="123">
        <f t="shared" si="441"/>
        <v>-4.580218651163015E-2</v>
      </c>
      <c r="AH745" s="42">
        <f t="shared" si="442"/>
        <v>665.49563954059477</v>
      </c>
      <c r="AI745" s="114">
        <f t="shared" si="443"/>
        <v>430242.93096299452</v>
      </c>
      <c r="AK745" s="119">
        <v>0</v>
      </c>
      <c r="AL745" s="114">
        <f>IF($AK$11&gt;0,(AK745/$AK$11)*'DADOS BASE PROPOSTA'!$I$67,0)</f>
        <v>0</v>
      </c>
      <c r="AN745" s="114">
        <v>0</v>
      </c>
      <c r="AO745" s="114">
        <f>(AN745/$AN$11)*'DADOS BASE PROPOSTA'!$I$69</f>
        <v>0</v>
      </c>
      <c r="AQ745" s="114"/>
      <c r="AR745" s="114"/>
      <c r="AS745" s="114"/>
      <c r="AU745" s="114"/>
      <c r="AV745" s="114"/>
      <c r="AW745" s="114"/>
      <c r="AY745" s="114"/>
      <c r="AZ745" s="114"/>
      <c r="BA745" s="114"/>
      <c r="BB745" s="40"/>
    </row>
    <row r="746" spans="1:54" x14ac:dyDescent="0.25">
      <c r="A746" s="40"/>
      <c r="B746" s="2" t="s">
        <v>740</v>
      </c>
      <c r="C746" s="2" t="s">
        <v>749</v>
      </c>
      <c r="D746" s="41" t="s">
        <v>79</v>
      </c>
      <c r="F746" s="104">
        <v>1148.609595543099</v>
      </c>
      <c r="G746" s="109">
        <f>F746/$F$11</f>
        <v>9.2953965312556638E-4</v>
      </c>
      <c r="H746" s="114">
        <f>'DADOS BASE PROPOSTA'!$I$23*G746</f>
        <v>2261218.6260855193</v>
      </c>
      <c r="I746" s="114">
        <f>IF(D746="P",IF(H746&lt;'DADOS BASE PROPOSTA'!$I$32,IF('DADOS BASE PROPOSTA'!$I$32-H746&gt;'DADOS BASE PROPOSTA'!$I$33,'DADOS BASE PROPOSTA'!$I$33,'DADOS BASE PROPOSTA'!$I$32-H746),0),0)</f>
        <v>1021315.9047179292</v>
      </c>
      <c r="J746" s="114">
        <f t="shared" si="435"/>
        <v>3282534.5308034485</v>
      </c>
      <c r="L746" s="104">
        <v>0</v>
      </c>
      <c r="M746" s="114">
        <f>IF(D746="E",'DADOS BASE PROPOSTA'!$I$42,IF(D746="EA",'DADOS BASE PROPOSTA'!$I$43,IF(D746="EC",'DADOS BASE PROPOSTA'!$I$45,IF(D746="ECA",'DADOS BASE PROPOSTA'!$I$44,0))))</f>
        <v>0</v>
      </c>
      <c r="N746" s="114">
        <f>IF(OR(D746="E",D746="EA",D746="EC",D746="ECA",D746="ECR"),L746*'DADOS BASE PROPOSTA'!$I$47,0)</f>
        <v>0</v>
      </c>
      <c r="O746" s="114">
        <f t="shared" si="436"/>
        <v>0</v>
      </c>
      <c r="R746" s="114"/>
      <c r="T746" s="104">
        <v>0</v>
      </c>
      <c r="U746" s="104"/>
      <c r="V746" s="104">
        <f t="shared" si="438"/>
        <v>0</v>
      </c>
      <c r="W746" s="109">
        <f t="shared" si="439"/>
        <v>0</v>
      </c>
      <c r="X746" s="114">
        <f>'DADOS BASE PROPOSTA'!$I$78*W746</f>
        <v>0</v>
      </c>
      <c r="Y746" s="114"/>
      <c r="Z746" s="114">
        <f t="shared" si="437"/>
        <v>0</v>
      </c>
      <c r="AB746" s="119">
        <v>558</v>
      </c>
      <c r="AD746" s="42">
        <v>0.75900000000000001</v>
      </c>
      <c r="AE746" s="42">
        <f t="shared" si="440"/>
        <v>423.52199999999999</v>
      </c>
      <c r="AF746" s="123">
        <f t="shared" si="441"/>
        <v>5.5697813488369941E-2</v>
      </c>
      <c r="AH746" s="42">
        <f t="shared" si="442"/>
        <v>600.90617101148189</v>
      </c>
      <c r="AI746" s="114">
        <f t="shared" si="443"/>
        <v>335305.64342440688</v>
      </c>
      <c r="AK746" s="119">
        <v>0</v>
      </c>
      <c r="AL746" s="114">
        <f>IF($AK$11&gt;0,(AK746/$AK$11)*'DADOS BASE PROPOSTA'!$I$67,0)</f>
        <v>0</v>
      </c>
      <c r="AN746" s="114">
        <v>0</v>
      </c>
      <c r="AO746" s="114">
        <f>(AN746/$AN$11)*'DADOS BASE PROPOSTA'!$I$69</f>
        <v>0</v>
      </c>
      <c r="AQ746" s="114"/>
      <c r="AR746" s="114"/>
      <c r="AS746" s="114"/>
      <c r="AU746" s="114"/>
      <c r="AV746" s="114"/>
      <c r="AW746" s="114"/>
      <c r="AY746" s="114"/>
      <c r="AZ746" s="114"/>
      <c r="BA746" s="114"/>
      <c r="BB746" s="40"/>
    </row>
    <row r="747" spans="1:54" x14ac:dyDescent="0.25">
      <c r="A747" s="40"/>
      <c r="B747" s="2" t="s">
        <v>740</v>
      </c>
      <c r="C747" s="2" t="s">
        <v>508</v>
      </c>
      <c r="D747" s="41" t="s">
        <v>79</v>
      </c>
      <c r="F747" s="104">
        <v>8489.7897604188329</v>
      </c>
      <c r="G747" s="109">
        <f>F747/$F$11</f>
        <v>6.8705644281835477E-3</v>
      </c>
      <c r="H747" s="114">
        <f>'DADOS BASE PROPOSTA'!$I$23*G747</f>
        <v>16713486.29882559</v>
      </c>
      <c r="I747" s="114">
        <f>IF(D747="P",IF(H747&lt;'DADOS BASE PROPOSTA'!$I$32,IF('DADOS BASE PROPOSTA'!$I$32-H747&gt;'DADOS BASE PROPOSTA'!$I$33,'DADOS BASE PROPOSTA'!$I$33,'DADOS BASE PROPOSTA'!$I$32-H747),0),0)</f>
        <v>0</v>
      </c>
      <c r="J747" s="114">
        <f t="shared" si="435"/>
        <v>16713486.29882559</v>
      </c>
      <c r="L747" s="104">
        <v>0</v>
      </c>
      <c r="M747" s="114">
        <f>IF(D747="E",'DADOS BASE PROPOSTA'!$I$42,IF(D747="EA",'DADOS BASE PROPOSTA'!$I$43,IF(D747="EC",'DADOS BASE PROPOSTA'!$I$45,IF(D747="ECA",'DADOS BASE PROPOSTA'!$I$44,0))))</f>
        <v>0</v>
      </c>
      <c r="N747" s="114">
        <f>IF(OR(D747="E",D747="EA",D747="EC",D747="ECA",D747="ECR"),L747*'DADOS BASE PROPOSTA'!$I$47,0)</f>
        <v>0</v>
      </c>
      <c r="O747" s="114">
        <f t="shared" si="436"/>
        <v>0</v>
      </c>
      <c r="R747" s="114"/>
      <c r="T747" s="104">
        <v>1.8624680528293689</v>
      </c>
      <c r="U747" s="104"/>
      <c r="V747" s="104">
        <f t="shared" si="438"/>
        <v>1.8624680528293689</v>
      </c>
      <c r="W747" s="109">
        <f t="shared" si="439"/>
        <v>1.0908003116975775E-5</v>
      </c>
      <c r="X747" s="114">
        <f>'DADOS BASE PROPOSTA'!$I$78*W747</f>
        <v>888.65649582672097</v>
      </c>
      <c r="Y747" s="114"/>
      <c r="Z747" s="114">
        <f t="shared" si="437"/>
        <v>888.65649582672097</v>
      </c>
      <c r="AB747" s="119">
        <v>4679</v>
      </c>
      <c r="AD747" s="42">
        <v>0.78800000000000003</v>
      </c>
      <c r="AE747" s="42">
        <f t="shared" si="440"/>
        <v>3687.0520000000001</v>
      </c>
      <c r="AF747" s="123">
        <f t="shared" si="441"/>
        <v>0.10644781348836999</v>
      </c>
      <c r="AH747" s="42">
        <f t="shared" si="442"/>
        <v>568.61143674692539</v>
      </c>
      <c r="AI747" s="114">
        <f t="shared" si="443"/>
        <v>2660532.9125388637</v>
      </c>
      <c r="AK747" s="119">
        <v>0</v>
      </c>
      <c r="AL747" s="114">
        <f>IF($AK$11&gt;0,(AK747/$AK$11)*'DADOS BASE PROPOSTA'!$I$67,0)</f>
        <v>0</v>
      </c>
      <c r="AN747" s="114">
        <v>2</v>
      </c>
      <c r="AO747" s="114">
        <f>(AN747/$AN$11)*'DADOS BASE PROPOSTA'!$I$69</f>
        <v>1189.7248194542587</v>
      </c>
      <c r="AQ747" s="114"/>
      <c r="AR747" s="114"/>
      <c r="AS747" s="114"/>
      <c r="AU747" s="114"/>
      <c r="AV747" s="114"/>
      <c r="AW747" s="114"/>
      <c r="AY747" s="114"/>
      <c r="AZ747" s="114"/>
      <c r="BA747" s="114"/>
      <c r="BB747" s="40"/>
    </row>
    <row r="748" spans="1:54" x14ac:dyDescent="0.25">
      <c r="A748" s="40"/>
      <c r="B748" s="2" t="s">
        <v>740</v>
      </c>
      <c r="C748" s="2" t="s">
        <v>750</v>
      </c>
      <c r="D748" s="41" t="s">
        <v>79</v>
      </c>
      <c r="F748" s="104">
        <v>2882.4646428904671</v>
      </c>
      <c r="G748" s="109">
        <f>F748/$F$11</f>
        <v>2.3327031174872137E-3</v>
      </c>
      <c r="H748" s="114">
        <f>'DADOS BASE PROPOSTA'!$I$23*G748</f>
        <v>5674584.9632703178</v>
      </c>
      <c r="I748" s="114">
        <f>IF(D748="P",IF(H748&lt;'DADOS BASE PROPOSTA'!$I$32,IF('DADOS BASE PROPOSTA'!$I$32-H748&gt;'DADOS BASE PROPOSTA'!$I$33,'DADOS BASE PROPOSTA'!$I$33,'DADOS BASE PROPOSTA'!$I$32-H748),0),0)</f>
        <v>0</v>
      </c>
      <c r="J748" s="114">
        <f t="shared" si="435"/>
        <v>5674584.9632703178</v>
      </c>
      <c r="L748" s="104">
        <v>0</v>
      </c>
      <c r="M748" s="114">
        <f>IF(D748="E",'DADOS BASE PROPOSTA'!$I$42,IF(D748="EA",'DADOS BASE PROPOSTA'!$I$43,IF(D748="EC",'DADOS BASE PROPOSTA'!$I$45,IF(D748="ECA",'DADOS BASE PROPOSTA'!$I$44,0))))</f>
        <v>0</v>
      </c>
      <c r="N748" s="114">
        <f>IF(OR(D748="E",D748="EA",D748="EC",D748="ECA",D748="ECR"),L748*'DADOS BASE PROPOSTA'!$I$47,0)</f>
        <v>0</v>
      </c>
      <c r="O748" s="114">
        <f t="shared" si="436"/>
        <v>0</v>
      </c>
      <c r="R748" s="114"/>
      <c r="T748" s="104">
        <v>3.779023267232128</v>
      </c>
      <c r="U748" s="104"/>
      <c r="V748" s="104">
        <f t="shared" si="438"/>
        <v>3.779023267232128</v>
      </c>
      <c r="W748" s="109">
        <f t="shared" si="439"/>
        <v>2.213278102433501E-5</v>
      </c>
      <c r="X748" s="114">
        <f>'DADOS BASE PROPOSTA'!$I$78*W748</f>
        <v>1803.1200960491415</v>
      </c>
      <c r="Y748" s="114"/>
      <c r="Z748" s="114">
        <f t="shared" si="437"/>
        <v>1803.1200960491415</v>
      </c>
      <c r="AB748" s="119">
        <v>1328</v>
      </c>
      <c r="AD748" s="42">
        <v>0.76400000000000001</v>
      </c>
      <c r="AE748" s="42">
        <f t="shared" si="440"/>
        <v>1014.592</v>
      </c>
      <c r="AF748" s="123">
        <f t="shared" si="441"/>
        <v>6.4447813488369948E-2</v>
      </c>
      <c r="AH748" s="42">
        <f t="shared" si="442"/>
        <v>595.33811337966176</v>
      </c>
      <c r="AI748" s="114">
        <f t="shared" si="443"/>
        <v>790609.01456819079</v>
      </c>
      <c r="AK748" s="119">
        <v>0</v>
      </c>
      <c r="AL748" s="114">
        <f>IF($AK$11&gt;0,(AK748/$AK$11)*'DADOS BASE PROPOSTA'!$I$67,0)</f>
        <v>0</v>
      </c>
      <c r="AN748" s="114">
        <v>5</v>
      </c>
      <c r="AO748" s="114">
        <f>(AN748/$AN$11)*'DADOS BASE PROPOSTA'!$I$69</f>
        <v>2974.3120486356465</v>
      </c>
      <c r="AQ748" s="114"/>
      <c r="AR748" s="114"/>
      <c r="AS748" s="114"/>
      <c r="AU748" s="114"/>
      <c r="AV748" s="114"/>
      <c r="AW748" s="114"/>
      <c r="AY748" s="114"/>
      <c r="AZ748" s="114"/>
      <c r="BA748" s="114"/>
      <c r="BB748" s="40"/>
    </row>
    <row r="749" spans="1:54" x14ac:dyDescent="0.25">
      <c r="A749" s="40"/>
      <c r="B749" s="2" t="s">
        <v>740</v>
      </c>
      <c r="C749" s="2" t="s">
        <v>751</v>
      </c>
      <c r="D749" s="41" t="s">
        <v>79</v>
      </c>
      <c r="F749" s="104">
        <v>1810.0155375524471</v>
      </c>
      <c r="G749" s="109">
        <f>F749/$F$11</f>
        <v>1.4647981537476683E-3</v>
      </c>
      <c r="H749" s="114">
        <f>'DADOS BASE PROPOSTA'!$I$23*G749</f>
        <v>3563300.239610625</v>
      </c>
      <c r="I749" s="114">
        <f>IF(D749="P",IF(H749&lt;'DADOS BASE PROPOSTA'!$I$32,IF('DADOS BASE PROPOSTA'!$I$32-H749&gt;'DADOS BASE PROPOSTA'!$I$33,'DADOS BASE PROPOSTA'!$I$33,'DADOS BASE PROPOSTA'!$I$32-H749),0),0)</f>
        <v>0</v>
      </c>
      <c r="J749" s="114">
        <f t="shared" si="435"/>
        <v>3563300.239610625</v>
      </c>
      <c r="L749" s="104">
        <v>0</v>
      </c>
      <c r="M749" s="114">
        <f>IF(D749="E",'DADOS BASE PROPOSTA'!$I$42,IF(D749="EA",'DADOS BASE PROPOSTA'!$I$43,IF(D749="EC",'DADOS BASE PROPOSTA'!$I$45,IF(D749="ECA",'DADOS BASE PROPOSTA'!$I$44,0))))</f>
        <v>0</v>
      </c>
      <c r="N749" s="114">
        <f>IF(OR(D749="E",D749="EA",D749="EC",D749="ECA",D749="ECR"),L749*'DADOS BASE PROPOSTA'!$I$47,0)</f>
        <v>0</v>
      </c>
      <c r="O749" s="114">
        <f t="shared" si="436"/>
        <v>0</v>
      </c>
      <c r="R749" s="114"/>
      <c r="T749" s="104">
        <v>3.1435794880360191</v>
      </c>
      <c r="U749" s="104"/>
      <c r="V749" s="104">
        <f t="shared" si="438"/>
        <v>3.1435794880360191</v>
      </c>
      <c r="W749" s="109">
        <f t="shared" si="439"/>
        <v>1.841114793988873E-5</v>
      </c>
      <c r="X749" s="114">
        <f>'DADOS BASE PROPOSTA'!$I$78*W749</f>
        <v>1499.92496673809</v>
      </c>
      <c r="Y749" s="114"/>
      <c r="Z749" s="114">
        <f t="shared" si="437"/>
        <v>1499.92496673809</v>
      </c>
      <c r="AB749" s="119">
        <v>1071</v>
      </c>
      <c r="AD749" s="42">
        <v>0.74</v>
      </c>
      <c r="AE749" s="42">
        <f t="shared" si="440"/>
        <v>792.54</v>
      </c>
      <c r="AF749" s="123">
        <f t="shared" si="441"/>
        <v>2.2447813488369911E-2</v>
      </c>
      <c r="AH749" s="42">
        <f t="shared" si="442"/>
        <v>622.06479001239813</v>
      </c>
      <c r="AI749" s="114">
        <f t="shared" si="443"/>
        <v>666231.39010327845</v>
      </c>
      <c r="AK749" s="119">
        <v>0</v>
      </c>
      <c r="AL749" s="114">
        <f>IF($AK$11&gt;0,(AK749/$AK$11)*'DADOS BASE PROPOSTA'!$I$67,0)</f>
        <v>0</v>
      </c>
      <c r="AN749" s="114">
        <v>4.625</v>
      </c>
      <c r="AO749" s="114">
        <f>(AN749/$AN$11)*'DADOS BASE PROPOSTA'!$I$69</f>
        <v>2751.2386449879732</v>
      </c>
      <c r="AQ749" s="114"/>
      <c r="AR749" s="114"/>
      <c r="AS749" s="114"/>
      <c r="AU749" s="114"/>
      <c r="AV749" s="114"/>
      <c r="AW749" s="114"/>
      <c r="AY749" s="114"/>
      <c r="AZ749" s="114"/>
      <c r="BA749" s="114"/>
      <c r="BB749" s="40"/>
    </row>
    <row r="750" spans="1:54" x14ac:dyDescent="0.25">
      <c r="A750" s="40"/>
      <c r="F750" s="104"/>
      <c r="G750" s="109"/>
      <c r="H750" s="114"/>
      <c r="I750" s="114"/>
      <c r="J750" s="114"/>
      <c r="L750" s="104"/>
      <c r="M750" s="114"/>
      <c r="N750" s="114"/>
      <c r="O750" s="114"/>
      <c r="R750" s="114"/>
      <c r="T750" s="104"/>
      <c r="U750" s="104"/>
      <c r="V750" s="104"/>
      <c r="W750" s="109"/>
      <c r="X750" s="114"/>
      <c r="Y750" s="114"/>
      <c r="Z750" s="114"/>
      <c r="AB750" s="119"/>
      <c r="AF750" s="123"/>
      <c r="AI750" s="114"/>
      <c r="AK750" s="119"/>
      <c r="AL750" s="114"/>
      <c r="AN750" s="114"/>
      <c r="AO750" s="114"/>
      <c r="AQ750" s="114"/>
      <c r="AR750" s="114"/>
      <c r="AS750" s="114"/>
      <c r="AU750" s="114"/>
      <c r="AV750" s="114"/>
      <c r="AW750" s="114"/>
      <c r="AY750" s="114"/>
      <c r="AZ750" s="114"/>
      <c r="BA750" s="114"/>
      <c r="BB750" s="40"/>
    </row>
    <row r="751" spans="1:54" x14ac:dyDescent="0.25">
      <c r="A751" s="40"/>
      <c r="F751" s="104"/>
      <c r="G751" s="109"/>
      <c r="H751" s="114"/>
      <c r="I751" s="114"/>
      <c r="J751" s="114"/>
      <c r="L751" s="104"/>
      <c r="M751" s="114"/>
      <c r="N751" s="114"/>
      <c r="O751" s="114"/>
      <c r="R751" s="114"/>
      <c r="T751" s="104"/>
      <c r="U751" s="104"/>
      <c r="V751" s="104"/>
      <c r="W751" s="109"/>
      <c r="X751" s="114"/>
      <c r="Y751" s="114"/>
      <c r="Z751" s="114"/>
      <c r="AB751" s="119"/>
      <c r="AF751" s="123"/>
      <c r="AI751" s="114"/>
      <c r="AK751" s="119"/>
      <c r="AL751" s="114"/>
      <c r="AN751" s="114"/>
      <c r="AO751" s="114"/>
      <c r="AQ751" s="114"/>
      <c r="AR751" s="114"/>
      <c r="AS751" s="114"/>
      <c r="AU751" s="114"/>
      <c r="AV751" s="114"/>
      <c r="AW751" s="114"/>
      <c r="AY751" s="114"/>
      <c r="AZ751" s="114"/>
      <c r="BA751" s="114"/>
      <c r="BB751" s="40"/>
    </row>
    <row r="752" spans="1:54" x14ac:dyDescent="0.25">
      <c r="A752" s="40"/>
      <c r="F752" s="104"/>
      <c r="G752" s="109"/>
      <c r="H752" s="114"/>
      <c r="I752" s="114"/>
      <c r="J752" s="114"/>
      <c r="L752" s="104"/>
      <c r="M752" s="114"/>
      <c r="N752" s="114"/>
      <c r="O752" s="114"/>
      <c r="R752" s="114"/>
      <c r="T752" s="104"/>
      <c r="U752" s="104"/>
      <c r="V752" s="104"/>
      <c r="W752" s="109"/>
      <c r="X752" s="114"/>
      <c r="Y752" s="114"/>
      <c r="Z752" s="114"/>
      <c r="AB752" s="119"/>
      <c r="AF752" s="123"/>
      <c r="AI752" s="114"/>
      <c r="AK752" s="119"/>
      <c r="AL752" s="114"/>
      <c r="AN752" s="114"/>
      <c r="AO752" s="114"/>
      <c r="AQ752" s="114"/>
      <c r="AR752" s="114"/>
      <c r="AS752" s="114"/>
      <c r="AU752" s="114"/>
      <c r="AV752" s="114"/>
      <c r="AW752" s="114"/>
      <c r="AY752" s="114"/>
      <c r="AZ752" s="114"/>
      <c r="BA752" s="114"/>
      <c r="BB752" s="40"/>
    </row>
    <row r="753" spans="1:54" x14ac:dyDescent="0.25">
      <c r="A753" s="40"/>
      <c r="F753" s="104"/>
      <c r="G753" s="109"/>
      <c r="H753" s="114"/>
      <c r="I753" s="114"/>
      <c r="J753" s="114"/>
      <c r="L753" s="104"/>
      <c r="M753" s="114"/>
      <c r="N753" s="114"/>
      <c r="O753" s="114"/>
      <c r="R753" s="114"/>
      <c r="T753" s="104"/>
      <c r="U753" s="104"/>
      <c r="V753" s="104"/>
      <c r="W753" s="109"/>
      <c r="X753" s="114"/>
      <c r="Y753" s="114"/>
      <c r="Z753" s="114"/>
      <c r="AB753" s="119"/>
      <c r="AF753" s="123"/>
      <c r="AI753" s="114"/>
      <c r="AK753" s="119"/>
      <c r="AL753" s="114"/>
      <c r="AN753" s="114"/>
      <c r="AO753" s="114"/>
      <c r="AQ753" s="114"/>
      <c r="AR753" s="114"/>
      <c r="AS753" s="114"/>
      <c r="AU753" s="114"/>
      <c r="AV753" s="114"/>
      <c r="AW753" s="114"/>
      <c r="AY753" s="114"/>
      <c r="AZ753" s="114"/>
      <c r="BA753" s="114"/>
      <c r="BB753" s="40"/>
    </row>
    <row r="754" spans="1:54" x14ac:dyDescent="0.25">
      <c r="A754" s="40"/>
      <c r="F754" s="104"/>
      <c r="G754" s="109"/>
      <c r="H754" s="114"/>
      <c r="I754" s="114"/>
      <c r="J754" s="114"/>
      <c r="L754" s="104"/>
      <c r="M754" s="114"/>
      <c r="N754" s="114"/>
      <c r="O754" s="114"/>
      <c r="R754" s="114"/>
      <c r="T754" s="104"/>
      <c r="U754" s="104"/>
      <c r="V754" s="104"/>
      <c r="W754" s="109"/>
      <c r="X754" s="114"/>
      <c r="Y754" s="114"/>
      <c r="Z754" s="114"/>
      <c r="AB754" s="119"/>
      <c r="AF754" s="123"/>
      <c r="AI754" s="114"/>
      <c r="AK754" s="119"/>
      <c r="AL754" s="114"/>
      <c r="AN754" s="114"/>
      <c r="AO754" s="114"/>
      <c r="AQ754" s="114"/>
      <c r="AR754" s="114"/>
      <c r="AS754" s="114"/>
      <c r="AU754" s="114"/>
      <c r="AV754" s="114"/>
      <c r="AW754" s="114"/>
      <c r="AY754" s="114"/>
      <c r="AZ754" s="114"/>
      <c r="BA754" s="114"/>
      <c r="BB754" s="40"/>
    </row>
    <row r="755" spans="1:54" x14ac:dyDescent="0.25">
      <c r="A755" s="40"/>
      <c r="F755" s="104"/>
      <c r="G755" s="109"/>
      <c r="H755" s="114"/>
      <c r="I755" s="114"/>
      <c r="J755" s="114"/>
      <c r="L755" s="104"/>
      <c r="M755" s="114"/>
      <c r="N755" s="114"/>
      <c r="O755" s="114"/>
      <c r="R755" s="114"/>
      <c r="T755" s="104"/>
      <c r="U755" s="104"/>
      <c r="V755" s="104"/>
      <c r="W755" s="109"/>
      <c r="X755" s="114"/>
      <c r="Y755" s="114"/>
      <c r="Z755" s="114"/>
      <c r="AB755" s="119"/>
      <c r="AF755" s="123"/>
      <c r="AI755" s="114"/>
      <c r="AK755" s="119"/>
      <c r="AL755" s="114"/>
      <c r="AN755" s="114"/>
      <c r="AO755" s="114"/>
      <c r="AQ755" s="114"/>
      <c r="AR755" s="114"/>
      <c r="AS755" s="114"/>
      <c r="AU755" s="114"/>
      <c r="AV755" s="114"/>
      <c r="AW755" s="114"/>
      <c r="AY755" s="114"/>
      <c r="AZ755" s="114"/>
      <c r="BA755" s="114"/>
      <c r="BB755" s="40"/>
    </row>
    <row r="756" spans="1:54" x14ac:dyDescent="0.25">
      <c r="A756" s="40"/>
      <c r="F756" s="104"/>
      <c r="G756" s="109"/>
      <c r="H756" s="114"/>
      <c r="I756" s="114"/>
      <c r="J756" s="114"/>
      <c r="L756" s="104"/>
      <c r="M756" s="114"/>
      <c r="N756" s="114"/>
      <c r="O756" s="114"/>
      <c r="R756" s="114"/>
      <c r="T756" s="104"/>
      <c r="U756" s="104"/>
      <c r="V756" s="104"/>
      <c r="W756" s="109"/>
      <c r="X756" s="114"/>
      <c r="Y756" s="114"/>
      <c r="Z756" s="114"/>
      <c r="AB756" s="119"/>
      <c r="AF756" s="123"/>
      <c r="AI756" s="114"/>
      <c r="AK756" s="119"/>
      <c r="AL756" s="114"/>
      <c r="AN756" s="114"/>
      <c r="AO756" s="114"/>
      <c r="AQ756" s="114"/>
      <c r="AR756" s="114"/>
      <c r="AS756" s="114"/>
      <c r="AU756" s="114"/>
      <c r="AV756" s="114"/>
      <c r="AW756" s="114"/>
      <c r="AY756" s="114"/>
      <c r="AZ756" s="114"/>
      <c r="BA756" s="114"/>
      <c r="BB756" s="40"/>
    </row>
    <row r="757" spans="1:54" x14ac:dyDescent="0.25">
      <c r="A757" s="40"/>
      <c r="F757" s="104"/>
      <c r="G757" s="109"/>
      <c r="H757" s="114"/>
      <c r="I757" s="114"/>
      <c r="J757" s="114"/>
      <c r="L757" s="104"/>
      <c r="M757" s="114"/>
      <c r="N757" s="114"/>
      <c r="O757" s="114"/>
      <c r="R757" s="114"/>
      <c r="T757" s="104"/>
      <c r="U757" s="104"/>
      <c r="V757" s="104"/>
      <c r="W757" s="109"/>
      <c r="X757" s="114"/>
      <c r="Y757" s="114"/>
      <c r="Z757" s="114"/>
      <c r="AB757" s="119"/>
      <c r="AF757" s="123"/>
      <c r="AI757" s="114"/>
      <c r="AK757" s="119"/>
      <c r="AL757" s="114"/>
      <c r="AN757" s="114"/>
      <c r="AO757" s="114"/>
      <c r="AQ757" s="114"/>
      <c r="AR757" s="114"/>
      <c r="AS757" s="114"/>
      <c r="AU757" s="114"/>
      <c r="AV757" s="114"/>
      <c r="AW757" s="114"/>
      <c r="AY757" s="114"/>
      <c r="AZ757" s="114"/>
      <c r="BA757" s="114"/>
      <c r="BB757" s="40"/>
    </row>
    <row r="758" spans="1:54" x14ac:dyDescent="0.25">
      <c r="A758" s="40"/>
      <c r="F758" s="104"/>
      <c r="G758" s="109"/>
      <c r="H758" s="114"/>
      <c r="I758" s="114"/>
      <c r="J758" s="114"/>
      <c r="L758" s="104"/>
      <c r="M758" s="114"/>
      <c r="N758" s="114"/>
      <c r="O758" s="114"/>
      <c r="R758" s="114"/>
      <c r="T758" s="104"/>
      <c r="U758" s="104"/>
      <c r="V758" s="104"/>
      <c r="W758" s="109"/>
      <c r="X758" s="114"/>
      <c r="Y758" s="114"/>
      <c r="Z758" s="114"/>
      <c r="AB758" s="119"/>
      <c r="AF758" s="123"/>
      <c r="AI758" s="114"/>
      <c r="AK758" s="119"/>
      <c r="AL758" s="114"/>
      <c r="AN758" s="114"/>
      <c r="AO758" s="114"/>
      <c r="AQ758" s="114"/>
      <c r="AR758" s="114"/>
      <c r="AS758" s="114"/>
      <c r="AU758" s="114"/>
      <c r="AV758" s="114"/>
      <c r="AW758" s="114"/>
      <c r="AY758" s="114"/>
      <c r="AZ758" s="114"/>
      <c r="BA758" s="114"/>
      <c r="BB758" s="40"/>
    </row>
    <row r="759" spans="1:54" x14ac:dyDescent="0.25">
      <c r="A759" s="40"/>
      <c r="F759" s="104"/>
      <c r="G759" s="109"/>
      <c r="H759" s="114"/>
      <c r="I759" s="114"/>
      <c r="J759" s="114"/>
      <c r="L759" s="104"/>
      <c r="M759" s="114"/>
      <c r="N759" s="114"/>
      <c r="O759" s="114"/>
      <c r="R759" s="114"/>
      <c r="T759" s="104"/>
      <c r="U759" s="104"/>
      <c r="V759" s="104"/>
      <c r="W759" s="109"/>
      <c r="X759" s="114"/>
      <c r="Y759" s="114"/>
      <c r="Z759" s="114"/>
      <c r="AB759" s="119"/>
      <c r="AF759" s="123"/>
      <c r="AI759" s="114"/>
      <c r="AK759" s="119"/>
      <c r="AL759" s="114"/>
      <c r="AN759" s="114"/>
      <c r="AO759" s="114"/>
      <c r="AQ759" s="114"/>
      <c r="AR759" s="114"/>
      <c r="AS759" s="114"/>
      <c r="AU759" s="114"/>
      <c r="AV759" s="114"/>
      <c r="AW759" s="114"/>
      <c r="AY759" s="114"/>
      <c r="AZ759" s="114"/>
      <c r="BA759" s="114"/>
      <c r="BB759" s="40"/>
    </row>
    <row r="760" spans="1:54" x14ac:dyDescent="0.25">
      <c r="A760" s="40"/>
      <c r="F760" s="104"/>
      <c r="G760" s="109"/>
      <c r="H760" s="114"/>
      <c r="I760" s="114"/>
      <c r="J760" s="114"/>
      <c r="L760" s="104"/>
      <c r="M760" s="114"/>
      <c r="N760" s="114"/>
      <c r="O760" s="114"/>
      <c r="R760" s="114"/>
      <c r="T760" s="104"/>
      <c r="U760" s="104"/>
      <c r="V760" s="104"/>
      <c r="W760" s="109"/>
      <c r="X760" s="114"/>
      <c r="Y760" s="114"/>
      <c r="Z760" s="114"/>
      <c r="AB760" s="119"/>
      <c r="AF760" s="123"/>
      <c r="AI760" s="114"/>
      <c r="AK760" s="119"/>
      <c r="AL760" s="114"/>
      <c r="AN760" s="114"/>
      <c r="AO760" s="114"/>
      <c r="AQ760" s="114"/>
      <c r="AR760" s="114"/>
      <c r="AS760" s="114"/>
      <c r="AU760" s="114"/>
      <c r="AV760" s="114"/>
      <c r="AW760" s="114"/>
      <c r="AY760" s="114"/>
      <c r="AZ760" s="114"/>
      <c r="BA760" s="114"/>
      <c r="BB760" s="40"/>
    </row>
    <row r="761" spans="1:54" x14ac:dyDescent="0.25">
      <c r="A761" s="40"/>
      <c r="F761" s="104"/>
      <c r="G761" s="109"/>
      <c r="H761" s="114"/>
      <c r="I761" s="114"/>
      <c r="J761" s="114"/>
      <c r="L761" s="104"/>
      <c r="M761" s="114"/>
      <c r="N761" s="114"/>
      <c r="O761" s="114"/>
      <c r="R761" s="114"/>
      <c r="T761" s="104"/>
      <c r="U761" s="104"/>
      <c r="V761" s="104"/>
      <c r="W761" s="109"/>
      <c r="X761" s="114"/>
      <c r="Y761" s="114"/>
      <c r="Z761" s="114"/>
      <c r="AB761" s="119"/>
      <c r="AF761" s="123"/>
      <c r="AI761" s="114"/>
      <c r="AK761" s="119"/>
      <c r="AL761" s="114"/>
      <c r="AN761" s="114"/>
      <c r="AO761" s="114"/>
      <c r="AQ761" s="114"/>
      <c r="AR761" s="114"/>
      <c r="AS761" s="114"/>
      <c r="AU761" s="114"/>
      <c r="AV761" s="114"/>
      <c r="AW761" s="114"/>
      <c r="AY761" s="114"/>
      <c r="AZ761" s="114"/>
      <c r="BA761" s="114"/>
      <c r="BB761" s="40"/>
    </row>
    <row r="762" spans="1:54" x14ac:dyDescent="0.25">
      <c r="A762" s="40"/>
      <c r="F762" s="104"/>
      <c r="G762" s="109"/>
      <c r="H762" s="114"/>
      <c r="I762" s="114"/>
      <c r="J762" s="114"/>
      <c r="L762" s="104"/>
      <c r="M762" s="114"/>
      <c r="N762" s="114"/>
      <c r="O762" s="114"/>
      <c r="R762" s="114"/>
      <c r="T762" s="104"/>
      <c r="U762" s="104"/>
      <c r="V762" s="104"/>
      <c r="W762" s="109"/>
      <c r="X762" s="114"/>
      <c r="Y762" s="114"/>
      <c r="Z762" s="114"/>
      <c r="AB762" s="119"/>
      <c r="AF762" s="123"/>
      <c r="AI762" s="114"/>
      <c r="AK762" s="119"/>
      <c r="AL762" s="114"/>
      <c r="AN762" s="114"/>
      <c r="AO762" s="114"/>
      <c r="AQ762" s="114"/>
      <c r="AR762" s="114"/>
      <c r="AS762" s="114"/>
      <c r="AU762" s="114"/>
      <c r="AV762" s="114"/>
      <c r="AW762" s="114"/>
      <c r="AY762" s="114"/>
      <c r="AZ762" s="114"/>
      <c r="BA762" s="114"/>
      <c r="BB762" s="40"/>
    </row>
    <row r="763" spans="1:54" x14ac:dyDescent="0.25">
      <c r="A763" s="40"/>
      <c r="F763" s="104"/>
      <c r="G763" s="109"/>
      <c r="H763" s="114"/>
      <c r="I763" s="114"/>
      <c r="J763" s="114"/>
      <c r="L763" s="104"/>
      <c r="M763" s="114"/>
      <c r="N763" s="114"/>
      <c r="O763" s="114"/>
      <c r="R763" s="114"/>
      <c r="T763" s="104"/>
      <c r="U763" s="104"/>
      <c r="V763" s="104"/>
      <c r="W763" s="109"/>
      <c r="X763" s="114"/>
      <c r="Y763" s="114"/>
      <c r="Z763" s="114"/>
      <c r="AB763" s="119"/>
      <c r="AF763" s="123"/>
      <c r="AI763" s="114"/>
      <c r="AK763" s="119"/>
      <c r="AL763" s="114"/>
      <c r="AN763" s="114"/>
      <c r="AO763" s="114"/>
      <c r="AQ763" s="114"/>
      <c r="AR763" s="114"/>
      <c r="AS763" s="114"/>
      <c r="AU763" s="114"/>
      <c r="AV763" s="114"/>
      <c r="AW763" s="114"/>
      <c r="AY763" s="114"/>
      <c r="AZ763" s="114"/>
      <c r="BA763" s="114"/>
      <c r="BB763" s="40"/>
    </row>
    <row r="764" spans="1:54" x14ac:dyDescent="0.25">
      <c r="A764" s="40"/>
      <c r="F764" s="104"/>
      <c r="G764" s="109"/>
      <c r="H764" s="114"/>
      <c r="I764" s="114"/>
      <c r="J764" s="114"/>
      <c r="L764" s="104"/>
      <c r="M764" s="114"/>
      <c r="N764" s="114"/>
      <c r="O764" s="114"/>
      <c r="R764" s="114"/>
      <c r="T764" s="104"/>
      <c r="U764" s="104"/>
      <c r="V764" s="104"/>
      <c r="W764" s="109"/>
      <c r="X764" s="114"/>
      <c r="Y764" s="114"/>
      <c r="Z764" s="114"/>
      <c r="AB764" s="119"/>
      <c r="AF764" s="123"/>
      <c r="AI764" s="114"/>
      <c r="AK764" s="119"/>
      <c r="AL764" s="114"/>
      <c r="AN764" s="114"/>
      <c r="AO764" s="114"/>
      <c r="AQ764" s="114"/>
      <c r="AR764" s="114"/>
      <c r="AS764" s="114"/>
      <c r="AU764" s="114"/>
      <c r="AV764" s="114"/>
      <c r="AW764" s="114"/>
      <c r="AY764" s="114"/>
      <c r="AZ764" s="114"/>
      <c r="BA764" s="114"/>
      <c r="BB764" s="40"/>
    </row>
    <row r="765" spans="1:54" x14ac:dyDescent="0.25">
      <c r="A765" s="40"/>
      <c r="F765" s="104"/>
      <c r="G765" s="109"/>
      <c r="H765" s="114"/>
      <c r="I765" s="114"/>
      <c r="J765" s="114"/>
      <c r="L765" s="104"/>
      <c r="M765" s="114"/>
      <c r="N765" s="114"/>
      <c r="O765" s="114"/>
      <c r="R765" s="114"/>
      <c r="T765" s="104"/>
      <c r="U765" s="104"/>
      <c r="V765" s="104"/>
      <c r="W765" s="109"/>
      <c r="X765" s="114"/>
      <c r="Y765" s="114"/>
      <c r="Z765" s="114"/>
      <c r="AB765" s="119"/>
      <c r="AF765" s="123"/>
      <c r="AI765" s="114"/>
      <c r="AK765" s="119"/>
      <c r="AL765" s="114"/>
      <c r="AN765" s="114"/>
      <c r="AO765" s="114"/>
      <c r="AQ765" s="114"/>
      <c r="AR765" s="114"/>
      <c r="AS765" s="114"/>
      <c r="AU765" s="114"/>
      <c r="AV765" s="114"/>
      <c r="AW765" s="114"/>
      <c r="AY765" s="114"/>
      <c r="AZ765" s="114"/>
      <c r="BA765" s="114"/>
      <c r="BB765" s="40"/>
    </row>
    <row r="766" spans="1:54" x14ac:dyDescent="0.25">
      <c r="A766" s="40"/>
      <c r="F766" s="104"/>
      <c r="G766" s="109"/>
      <c r="H766" s="114"/>
      <c r="I766" s="114"/>
      <c r="J766" s="114"/>
      <c r="L766" s="104"/>
      <c r="M766" s="114"/>
      <c r="N766" s="114"/>
      <c r="O766" s="114"/>
      <c r="R766" s="114"/>
      <c r="T766" s="104"/>
      <c r="U766" s="104"/>
      <c r="V766" s="104"/>
      <c r="W766" s="109"/>
      <c r="X766" s="114"/>
      <c r="Y766" s="114"/>
      <c r="Z766" s="114"/>
      <c r="AB766" s="119"/>
      <c r="AF766" s="123"/>
      <c r="AI766" s="114"/>
      <c r="AK766" s="119"/>
      <c r="AL766" s="114"/>
      <c r="AN766" s="114"/>
      <c r="AO766" s="114"/>
      <c r="AQ766" s="114"/>
      <c r="AR766" s="114"/>
      <c r="AS766" s="114"/>
      <c r="AU766" s="114"/>
      <c r="AV766" s="114"/>
      <c r="AW766" s="114"/>
      <c r="AY766" s="114"/>
      <c r="AZ766" s="114"/>
      <c r="BA766" s="114"/>
      <c r="BB766" s="40"/>
    </row>
    <row r="767" spans="1:54" x14ac:dyDescent="0.25">
      <c r="A767" s="40"/>
      <c r="F767" s="104"/>
      <c r="G767" s="109"/>
      <c r="H767" s="114"/>
      <c r="I767" s="114"/>
      <c r="J767" s="114"/>
      <c r="L767" s="104"/>
      <c r="M767" s="114"/>
      <c r="N767" s="114"/>
      <c r="O767" s="114"/>
      <c r="R767" s="114"/>
      <c r="T767" s="104"/>
      <c r="U767" s="104"/>
      <c r="V767" s="104"/>
      <c r="W767" s="109"/>
      <c r="X767" s="114"/>
      <c r="Y767" s="114"/>
      <c r="Z767" s="114"/>
      <c r="AB767" s="119"/>
      <c r="AF767" s="123"/>
      <c r="AI767" s="114"/>
      <c r="AK767" s="119"/>
      <c r="AL767" s="114"/>
      <c r="AN767" s="114"/>
      <c r="AO767" s="114"/>
      <c r="AQ767" s="114"/>
      <c r="AR767" s="114"/>
      <c r="AS767" s="114"/>
      <c r="AU767" s="114"/>
      <c r="AV767" s="114"/>
      <c r="AW767" s="114"/>
      <c r="AY767" s="114"/>
      <c r="AZ767" s="114"/>
      <c r="BA767" s="114"/>
      <c r="BB767" s="40"/>
    </row>
    <row r="768" spans="1:54" x14ac:dyDescent="0.25">
      <c r="A768" s="40"/>
      <c r="F768" s="104"/>
      <c r="G768" s="109"/>
      <c r="H768" s="114"/>
      <c r="I768" s="114"/>
      <c r="J768" s="114"/>
      <c r="L768" s="104"/>
      <c r="M768" s="114"/>
      <c r="N768" s="114"/>
      <c r="O768" s="114"/>
      <c r="R768" s="114"/>
      <c r="T768" s="104"/>
      <c r="U768" s="104"/>
      <c r="V768" s="104"/>
      <c r="W768" s="109"/>
      <c r="X768" s="114"/>
      <c r="Y768" s="114"/>
      <c r="Z768" s="114"/>
      <c r="AB768" s="119"/>
      <c r="AF768" s="123"/>
      <c r="AI768" s="114"/>
      <c r="AK768" s="119"/>
      <c r="AL768" s="114"/>
      <c r="AN768" s="114"/>
      <c r="AO768" s="114"/>
      <c r="AQ768" s="114"/>
      <c r="AR768" s="114"/>
      <c r="AS768" s="114"/>
      <c r="AU768" s="114"/>
      <c r="AV768" s="114"/>
      <c r="AW768" s="114"/>
      <c r="AY768" s="114"/>
      <c r="AZ768" s="114"/>
      <c r="BA768" s="114"/>
      <c r="BB768" s="40"/>
    </row>
    <row r="769" spans="1:54" x14ac:dyDescent="0.25">
      <c r="A769" s="40"/>
      <c r="F769" s="104"/>
      <c r="G769" s="109"/>
      <c r="H769" s="114"/>
      <c r="I769" s="114"/>
      <c r="J769" s="114"/>
      <c r="L769" s="104"/>
      <c r="M769" s="114"/>
      <c r="N769" s="114"/>
      <c r="O769" s="114"/>
      <c r="R769" s="114"/>
      <c r="T769" s="104"/>
      <c r="U769" s="104"/>
      <c r="V769" s="104"/>
      <c r="W769" s="109"/>
      <c r="X769" s="114"/>
      <c r="Y769" s="114"/>
      <c r="Z769" s="114"/>
      <c r="AB769" s="119"/>
      <c r="AF769" s="123"/>
      <c r="AI769" s="114"/>
      <c r="AK769" s="119"/>
      <c r="AL769" s="114"/>
      <c r="AN769" s="114"/>
      <c r="AO769" s="114"/>
      <c r="AQ769" s="114"/>
      <c r="AR769" s="114"/>
      <c r="AS769" s="114"/>
      <c r="AU769" s="114"/>
      <c r="AV769" s="114"/>
      <c r="AW769" s="114"/>
      <c r="AY769" s="114"/>
      <c r="AZ769" s="114"/>
      <c r="BA769" s="114"/>
      <c r="BB769" s="40"/>
    </row>
    <row r="770" spans="1:54" x14ac:dyDescent="0.25">
      <c r="A770" s="40"/>
      <c r="F770" s="104"/>
      <c r="G770" s="109"/>
      <c r="H770" s="114"/>
      <c r="I770" s="114"/>
      <c r="J770" s="114"/>
      <c r="L770" s="104"/>
      <c r="M770" s="114"/>
      <c r="N770" s="114"/>
      <c r="O770" s="114"/>
      <c r="R770" s="114"/>
      <c r="T770" s="104"/>
      <c r="U770" s="104"/>
      <c r="V770" s="104"/>
      <c r="W770" s="109"/>
      <c r="X770" s="114"/>
      <c r="Y770" s="114"/>
      <c r="Z770" s="114"/>
      <c r="AB770" s="119"/>
      <c r="AF770" s="123"/>
      <c r="AI770" s="114"/>
      <c r="AK770" s="119"/>
      <c r="AL770" s="114"/>
      <c r="AN770" s="114"/>
      <c r="AO770" s="114"/>
      <c r="AQ770" s="114"/>
      <c r="AR770" s="114"/>
      <c r="AS770" s="114"/>
      <c r="AU770" s="114"/>
      <c r="AV770" s="114"/>
      <c r="AW770" s="114"/>
      <c r="AY770" s="114"/>
      <c r="AZ770" s="114"/>
      <c r="BA770" s="114"/>
      <c r="BB770" s="40"/>
    </row>
    <row r="771" spans="1:54" x14ac:dyDescent="0.25">
      <c r="A771" s="40"/>
      <c r="F771" s="104"/>
      <c r="G771" s="109"/>
      <c r="H771" s="114"/>
      <c r="I771" s="114"/>
      <c r="J771" s="114"/>
      <c r="L771" s="104"/>
      <c r="M771" s="114"/>
      <c r="N771" s="114"/>
      <c r="O771" s="114"/>
      <c r="R771" s="114"/>
      <c r="T771" s="104"/>
      <c r="U771" s="104"/>
      <c r="V771" s="104"/>
      <c r="W771" s="109"/>
      <c r="X771" s="114"/>
      <c r="Y771" s="114"/>
      <c r="Z771" s="114"/>
      <c r="AB771" s="119"/>
      <c r="AF771" s="123"/>
      <c r="AI771" s="114"/>
      <c r="AK771" s="119"/>
      <c r="AL771" s="114"/>
      <c r="AN771" s="114"/>
      <c r="AO771" s="114"/>
      <c r="AQ771" s="114"/>
      <c r="AR771" s="114"/>
      <c r="AS771" s="114"/>
      <c r="AU771" s="114"/>
      <c r="AV771" s="114"/>
      <c r="AW771" s="114"/>
      <c r="AY771" s="114"/>
      <c r="AZ771" s="114"/>
      <c r="BA771" s="114"/>
      <c r="BB771" s="40"/>
    </row>
    <row r="772" spans="1:54" x14ac:dyDescent="0.25">
      <c r="A772" s="40"/>
      <c r="F772" s="104"/>
      <c r="G772" s="109"/>
      <c r="H772" s="114"/>
      <c r="I772" s="114"/>
      <c r="J772" s="114"/>
      <c r="L772" s="104"/>
      <c r="M772" s="114"/>
      <c r="N772" s="114"/>
      <c r="O772" s="114"/>
      <c r="R772" s="114"/>
      <c r="T772" s="104"/>
      <c r="U772" s="104"/>
      <c r="V772" s="104"/>
      <c r="W772" s="109"/>
      <c r="X772" s="114"/>
      <c r="Y772" s="114"/>
      <c r="Z772" s="114"/>
      <c r="AB772" s="119"/>
      <c r="AF772" s="123"/>
      <c r="AI772" s="114"/>
      <c r="AK772" s="119"/>
      <c r="AL772" s="114"/>
      <c r="AN772" s="114"/>
      <c r="AO772" s="114"/>
      <c r="AQ772" s="114"/>
      <c r="AR772" s="114"/>
      <c r="AS772" s="114"/>
      <c r="AU772" s="114"/>
      <c r="AV772" s="114"/>
      <c r="AW772" s="114"/>
      <c r="AY772" s="114"/>
      <c r="AZ772" s="114"/>
      <c r="BA772" s="114"/>
      <c r="BB772" s="40"/>
    </row>
    <row r="773" spans="1:54" x14ac:dyDescent="0.25">
      <c r="A773" s="40"/>
      <c r="F773" s="104"/>
      <c r="G773" s="109"/>
      <c r="H773" s="114"/>
      <c r="I773" s="114"/>
      <c r="J773" s="114"/>
      <c r="L773" s="104"/>
      <c r="M773" s="114"/>
      <c r="N773" s="114"/>
      <c r="O773" s="114"/>
      <c r="R773" s="114"/>
      <c r="T773" s="104"/>
      <c r="U773" s="104"/>
      <c r="V773" s="104"/>
      <c r="W773" s="109"/>
      <c r="X773" s="114"/>
      <c r="Y773" s="114"/>
      <c r="Z773" s="114"/>
      <c r="AB773" s="119"/>
      <c r="AF773" s="123"/>
      <c r="AI773" s="114"/>
      <c r="AK773" s="119"/>
      <c r="AL773" s="114"/>
      <c r="AN773" s="114"/>
      <c r="AO773" s="114"/>
      <c r="AQ773" s="114"/>
      <c r="AR773" s="114"/>
      <c r="AS773" s="114"/>
      <c r="AU773" s="114"/>
      <c r="AV773" s="114"/>
      <c r="AW773" s="114"/>
      <c r="AY773" s="114"/>
      <c r="AZ773" s="114"/>
      <c r="BA773" s="114"/>
      <c r="BB773" s="40"/>
    </row>
    <row r="774" spans="1:54" x14ac:dyDescent="0.25">
      <c r="A774" s="40"/>
      <c r="F774" s="104"/>
      <c r="G774" s="109"/>
      <c r="H774" s="114"/>
      <c r="I774" s="114"/>
      <c r="J774" s="114"/>
      <c r="L774" s="104"/>
      <c r="M774" s="114"/>
      <c r="N774" s="114"/>
      <c r="O774" s="114"/>
      <c r="R774" s="114"/>
      <c r="T774" s="104"/>
      <c r="U774" s="104"/>
      <c r="V774" s="104"/>
      <c r="W774" s="109"/>
      <c r="X774" s="114"/>
      <c r="Y774" s="114"/>
      <c r="Z774" s="114"/>
      <c r="AB774" s="119"/>
      <c r="AF774" s="123"/>
      <c r="AI774" s="114"/>
      <c r="AK774" s="119"/>
      <c r="AL774" s="114"/>
      <c r="AN774" s="114"/>
      <c r="AO774" s="114"/>
      <c r="AQ774" s="114"/>
      <c r="AR774" s="114"/>
      <c r="AS774" s="114"/>
      <c r="AU774" s="114"/>
      <c r="AV774" s="114"/>
      <c r="AW774" s="114"/>
      <c r="AY774" s="114"/>
      <c r="AZ774" s="114"/>
      <c r="BA774" s="114"/>
      <c r="BB774" s="40"/>
    </row>
    <row r="775" spans="1:54" x14ac:dyDescent="0.25">
      <c r="A775" s="40"/>
      <c r="F775" s="104"/>
      <c r="G775" s="109"/>
      <c r="H775" s="114"/>
      <c r="I775" s="114"/>
      <c r="J775" s="114"/>
      <c r="L775" s="104"/>
      <c r="M775" s="114"/>
      <c r="N775" s="114"/>
      <c r="O775" s="114"/>
      <c r="R775" s="114"/>
      <c r="T775" s="104"/>
      <c r="U775" s="104"/>
      <c r="V775" s="104"/>
      <c r="W775" s="109"/>
      <c r="X775" s="114"/>
      <c r="Y775" s="114"/>
      <c r="Z775" s="114"/>
      <c r="AB775" s="119"/>
      <c r="AF775" s="123"/>
      <c r="AI775" s="114"/>
      <c r="AK775" s="119"/>
      <c r="AL775" s="114"/>
      <c r="AN775" s="114"/>
      <c r="AO775" s="114"/>
      <c r="AQ775" s="114"/>
      <c r="AR775" s="114"/>
      <c r="AS775" s="114"/>
      <c r="AU775" s="114"/>
      <c r="AV775" s="114"/>
      <c r="AW775" s="114"/>
      <c r="AY775" s="114"/>
      <c r="AZ775" s="114"/>
      <c r="BA775" s="114"/>
      <c r="BB775" s="40"/>
    </row>
    <row r="776" spans="1:54" x14ac:dyDescent="0.25">
      <c r="A776" s="40"/>
      <c r="F776" s="104"/>
      <c r="G776" s="109"/>
      <c r="H776" s="114"/>
      <c r="I776" s="114"/>
      <c r="J776" s="114"/>
      <c r="L776" s="104"/>
      <c r="M776" s="114"/>
      <c r="N776" s="114"/>
      <c r="O776" s="114"/>
      <c r="R776" s="114"/>
      <c r="T776" s="104"/>
      <c r="U776" s="104"/>
      <c r="V776" s="104"/>
      <c r="W776" s="109"/>
      <c r="X776" s="114"/>
      <c r="Y776" s="114"/>
      <c r="Z776" s="114"/>
      <c r="AB776" s="119"/>
      <c r="AF776" s="123"/>
      <c r="AI776" s="114"/>
      <c r="AK776" s="119"/>
      <c r="AL776" s="114"/>
      <c r="AN776" s="114"/>
      <c r="AO776" s="114"/>
      <c r="AQ776" s="114"/>
      <c r="AR776" s="114"/>
      <c r="AS776" s="114"/>
      <c r="AU776" s="114"/>
      <c r="AV776" s="114"/>
      <c r="AW776" s="114"/>
      <c r="AY776" s="114"/>
      <c r="AZ776" s="114"/>
      <c r="BA776" s="114"/>
      <c r="BB776" s="40"/>
    </row>
    <row r="777" spans="1:54" x14ac:dyDescent="0.25">
      <c r="A777" s="40"/>
      <c r="F777" s="104"/>
      <c r="G777" s="109"/>
      <c r="H777" s="114"/>
      <c r="I777" s="114"/>
      <c r="J777" s="114"/>
      <c r="L777" s="104"/>
      <c r="M777" s="114"/>
      <c r="N777" s="114"/>
      <c r="O777" s="114"/>
      <c r="R777" s="114"/>
      <c r="T777" s="104"/>
      <c r="U777" s="104"/>
      <c r="V777" s="104"/>
      <c r="W777" s="109"/>
      <c r="X777" s="114"/>
      <c r="Y777" s="114"/>
      <c r="Z777" s="114"/>
      <c r="AB777" s="119"/>
      <c r="AF777" s="123"/>
      <c r="AI777" s="114"/>
      <c r="AK777" s="119"/>
      <c r="AL777" s="114"/>
      <c r="AN777" s="114"/>
      <c r="AO777" s="114"/>
      <c r="AQ777" s="114"/>
      <c r="AR777" s="114"/>
      <c r="AS777" s="114"/>
      <c r="AU777" s="114"/>
      <c r="AV777" s="114"/>
      <c r="AW777" s="114"/>
      <c r="AY777" s="114"/>
      <c r="AZ777" s="114"/>
      <c r="BA777" s="114"/>
      <c r="BB777" s="40"/>
    </row>
    <row r="778" spans="1:54" x14ac:dyDescent="0.25">
      <c r="A778" s="40"/>
      <c r="F778" s="104"/>
      <c r="G778" s="109"/>
      <c r="H778" s="114"/>
      <c r="I778" s="114"/>
      <c r="J778" s="114"/>
      <c r="L778" s="104"/>
      <c r="M778" s="114"/>
      <c r="N778" s="114"/>
      <c r="O778" s="114"/>
      <c r="R778" s="114"/>
      <c r="T778" s="104"/>
      <c r="U778" s="104"/>
      <c r="V778" s="104"/>
      <c r="W778" s="109"/>
      <c r="X778" s="114"/>
      <c r="Y778" s="114"/>
      <c r="Z778" s="114"/>
      <c r="AB778" s="119"/>
      <c r="AF778" s="123"/>
      <c r="AI778" s="114"/>
      <c r="AK778" s="119"/>
      <c r="AL778" s="114"/>
      <c r="AN778" s="114"/>
      <c r="AO778" s="114"/>
      <c r="AQ778" s="114"/>
      <c r="AR778" s="114"/>
      <c r="AS778" s="114"/>
      <c r="AU778" s="114"/>
      <c r="AV778" s="114"/>
      <c r="AW778" s="114"/>
      <c r="AY778" s="114"/>
      <c r="AZ778" s="114"/>
      <c r="BA778" s="114"/>
      <c r="BB778" s="40"/>
    </row>
    <row r="779" spans="1:54" x14ac:dyDescent="0.25">
      <c r="A779" s="40"/>
      <c r="F779" s="104"/>
      <c r="G779" s="109"/>
      <c r="H779" s="114"/>
      <c r="I779" s="114"/>
      <c r="J779" s="114"/>
      <c r="L779" s="104"/>
      <c r="M779" s="114"/>
      <c r="N779" s="114"/>
      <c r="O779" s="114"/>
      <c r="R779" s="114"/>
      <c r="T779" s="104"/>
      <c r="U779" s="104"/>
      <c r="V779" s="104"/>
      <c r="W779" s="109"/>
      <c r="X779" s="114"/>
      <c r="Y779" s="114"/>
      <c r="Z779" s="114"/>
      <c r="AB779" s="119"/>
      <c r="AF779" s="123"/>
      <c r="AI779" s="114"/>
      <c r="AK779" s="119"/>
      <c r="AL779" s="114"/>
      <c r="AN779" s="114"/>
      <c r="AO779" s="114"/>
      <c r="AQ779" s="114"/>
      <c r="AR779" s="114"/>
      <c r="AS779" s="114"/>
      <c r="AU779" s="114"/>
      <c r="AV779" s="114"/>
      <c r="AW779" s="114"/>
      <c r="AY779" s="114"/>
      <c r="AZ779" s="114"/>
      <c r="BA779" s="114"/>
      <c r="BB779" s="40"/>
    </row>
    <row r="780" spans="1:54" x14ac:dyDescent="0.25">
      <c r="A780" s="40"/>
      <c r="F780" s="104"/>
      <c r="G780" s="109"/>
      <c r="H780" s="114"/>
      <c r="I780" s="114"/>
      <c r="J780" s="114"/>
      <c r="L780" s="104"/>
      <c r="M780" s="114"/>
      <c r="N780" s="114"/>
      <c r="O780" s="114"/>
      <c r="R780" s="114"/>
      <c r="T780" s="104"/>
      <c r="U780" s="104"/>
      <c r="V780" s="104"/>
      <c r="W780" s="109"/>
      <c r="X780" s="114"/>
      <c r="Y780" s="114"/>
      <c r="Z780" s="114"/>
      <c r="AB780" s="119"/>
      <c r="AF780" s="123"/>
      <c r="AI780" s="114"/>
      <c r="AK780" s="119"/>
      <c r="AL780" s="114"/>
      <c r="AN780" s="114"/>
      <c r="AO780" s="114"/>
      <c r="AQ780" s="114"/>
      <c r="AR780" s="114"/>
      <c r="AS780" s="114"/>
      <c r="AU780" s="114"/>
      <c r="AV780" s="114"/>
      <c r="AW780" s="114"/>
      <c r="AY780" s="114"/>
      <c r="AZ780" s="114"/>
      <c r="BA780" s="114"/>
      <c r="BB780" s="40"/>
    </row>
    <row r="781" spans="1:54" x14ac:dyDescent="0.25">
      <c r="A781" s="40"/>
      <c r="F781" s="104"/>
      <c r="G781" s="109"/>
      <c r="H781" s="114"/>
      <c r="I781" s="114"/>
      <c r="J781" s="114"/>
      <c r="L781" s="104"/>
      <c r="M781" s="114"/>
      <c r="N781" s="114"/>
      <c r="O781" s="114"/>
      <c r="R781" s="114"/>
      <c r="T781" s="104"/>
      <c r="U781" s="104"/>
      <c r="V781" s="104"/>
      <c r="W781" s="109"/>
      <c r="X781" s="114"/>
      <c r="Y781" s="114"/>
      <c r="Z781" s="114"/>
      <c r="AB781" s="119"/>
      <c r="AF781" s="123"/>
      <c r="AI781" s="114"/>
      <c r="AK781" s="119"/>
      <c r="AL781" s="114"/>
      <c r="AN781" s="114"/>
      <c r="AO781" s="114"/>
      <c r="AQ781" s="114"/>
      <c r="AR781" s="114"/>
      <c r="AS781" s="114"/>
      <c r="AU781" s="114"/>
      <c r="AV781" s="114"/>
      <c r="AW781" s="114"/>
      <c r="AY781" s="114"/>
      <c r="AZ781" s="114"/>
      <c r="BA781" s="114"/>
      <c r="BB781" s="40"/>
    </row>
    <row r="782" spans="1:54" x14ac:dyDescent="0.25">
      <c r="A782" s="40"/>
      <c r="F782" s="104"/>
      <c r="G782" s="109"/>
      <c r="H782" s="114"/>
      <c r="I782" s="114"/>
      <c r="J782" s="114"/>
      <c r="L782" s="104"/>
      <c r="M782" s="114"/>
      <c r="N782" s="114"/>
      <c r="O782" s="114"/>
      <c r="R782" s="114"/>
      <c r="T782" s="104"/>
      <c r="U782" s="104"/>
      <c r="V782" s="104"/>
      <c r="W782" s="109"/>
      <c r="X782" s="114"/>
      <c r="Y782" s="114"/>
      <c r="Z782" s="114"/>
      <c r="AB782" s="119"/>
      <c r="AF782" s="123"/>
      <c r="AI782" s="114"/>
      <c r="AK782" s="119"/>
      <c r="AL782" s="114"/>
      <c r="AN782" s="114"/>
      <c r="AO782" s="114"/>
      <c r="AQ782" s="114"/>
      <c r="AR782" s="114"/>
      <c r="AS782" s="114"/>
      <c r="AU782" s="114"/>
      <c r="AV782" s="114"/>
      <c r="AW782" s="114"/>
      <c r="AY782" s="114"/>
      <c r="AZ782" s="114"/>
      <c r="BA782" s="114"/>
      <c r="BB782" s="40"/>
    </row>
    <row r="783" spans="1:54" x14ac:dyDescent="0.25">
      <c r="A783" s="40"/>
      <c r="F783" s="104"/>
      <c r="G783" s="109"/>
      <c r="H783" s="114"/>
      <c r="I783" s="114"/>
      <c r="J783" s="114"/>
      <c r="L783" s="104"/>
      <c r="M783" s="114"/>
      <c r="N783" s="114"/>
      <c r="O783" s="114"/>
      <c r="R783" s="114"/>
      <c r="T783" s="104"/>
      <c r="U783" s="104"/>
      <c r="V783" s="104"/>
      <c r="W783" s="109"/>
      <c r="X783" s="114"/>
      <c r="Y783" s="114"/>
      <c r="Z783" s="114"/>
      <c r="AB783" s="119"/>
      <c r="AF783" s="123"/>
      <c r="AI783" s="114"/>
      <c r="AK783" s="119"/>
      <c r="AL783" s="114"/>
      <c r="AN783" s="114"/>
      <c r="AO783" s="114"/>
      <c r="AQ783" s="114"/>
      <c r="AR783" s="114"/>
      <c r="AS783" s="114"/>
      <c r="AU783" s="114"/>
      <c r="AV783" s="114"/>
      <c r="AW783" s="114"/>
      <c r="AY783" s="114"/>
      <c r="AZ783" s="114"/>
      <c r="BA783" s="114"/>
      <c r="BB783" s="40"/>
    </row>
    <row r="784" spans="1:54" x14ac:dyDescent="0.25">
      <c r="A784" s="40"/>
      <c r="F784" s="104"/>
      <c r="G784" s="109"/>
      <c r="H784" s="114"/>
      <c r="I784" s="114"/>
      <c r="J784" s="114"/>
      <c r="L784" s="104"/>
      <c r="M784" s="114"/>
      <c r="N784" s="114"/>
      <c r="O784" s="114"/>
      <c r="R784" s="114"/>
      <c r="T784" s="104"/>
      <c r="U784" s="104"/>
      <c r="V784" s="104"/>
      <c r="W784" s="109"/>
      <c r="X784" s="114"/>
      <c r="Y784" s="114"/>
      <c r="Z784" s="114"/>
      <c r="AB784" s="119"/>
      <c r="AF784" s="123"/>
      <c r="AI784" s="114"/>
      <c r="AK784" s="119"/>
      <c r="AL784" s="114"/>
      <c r="AN784" s="114"/>
      <c r="AO784" s="114"/>
      <c r="AQ784" s="114"/>
      <c r="AR784" s="114"/>
      <c r="AS784" s="114"/>
      <c r="AU784" s="114"/>
      <c r="AV784" s="114"/>
      <c r="AW784" s="114"/>
      <c r="AY784" s="114"/>
      <c r="AZ784" s="114"/>
      <c r="BA784" s="114"/>
      <c r="BB784" s="40"/>
    </row>
    <row r="785" spans="1:54" x14ac:dyDescent="0.25">
      <c r="A785" s="40"/>
      <c r="F785" s="104"/>
      <c r="G785" s="109"/>
      <c r="H785" s="114"/>
      <c r="I785" s="114"/>
      <c r="J785" s="114"/>
      <c r="L785" s="104"/>
      <c r="M785" s="114"/>
      <c r="N785" s="114"/>
      <c r="O785" s="114"/>
      <c r="R785" s="114"/>
      <c r="T785" s="104"/>
      <c r="U785" s="104"/>
      <c r="V785" s="104"/>
      <c r="W785" s="109"/>
      <c r="X785" s="114"/>
      <c r="Y785" s="114"/>
      <c r="Z785" s="114"/>
      <c r="AB785" s="119"/>
      <c r="AF785" s="123"/>
      <c r="AI785" s="114"/>
      <c r="AK785" s="119"/>
      <c r="AL785" s="114"/>
      <c r="AN785" s="114"/>
      <c r="AO785" s="114"/>
      <c r="AQ785" s="114"/>
      <c r="AR785" s="114"/>
      <c r="AS785" s="114"/>
      <c r="AU785" s="114"/>
      <c r="AV785" s="114"/>
      <c r="AW785" s="114"/>
      <c r="AY785" s="114"/>
      <c r="AZ785" s="114"/>
      <c r="BA785" s="114"/>
      <c r="BB785" s="40"/>
    </row>
    <row r="786" spans="1:54" x14ac:dyDescent="0.25">
      <c r="A786" s="40"/>
      <c r="F786" s="104"/>
      <c r="G786" s="109"/>
      <c r="H786" s="114"/>
      <c r="I786" s="114"/>
      <c r="J786" s="114"/>
      <c r="L786" s="104"/>
      <c r="M786" s="114"/>
      <c r="N786" s="114"/>
      <c r="O786" s="114"/>
      <c r="R786" s="114"/>
      <c r="T786" s="104"/>
      <c r="U786" s="104"/>
      <c r="V786" s="104"/>
      <c r="W786" s="109"/>
      <c r="X786" s="114"/>
      <c r="Y786" s="114"/>
      <c r="Z786" s="114"/>
      <c r="AB786" s="119"/>
      <c r="AF786" s="123"/>
      <c r="AI786" s="114"/>
      <c r="AK786" s="119"/>
      <c r="AL786" s="114"/>
      <c r="AN786" s="114"/>
      <c r="AO786" s="114"/>
      <c r="AQ786" s="114"/>
      <c r="AR786" s="114"/>
      <c r="AS786" s="114"/>
      <c r="AU786" s="114"/>
      <c r="AV786" s="114"/>
      <c r="AW786" s="114"/>
      <c r="AY786" s="114"/>
      <c r="AZ786" s="114"/>
      <c r="BA786" s="114"/>
      <c r="BB786" s="40"/>
    </row>
    <row r="787" spans="1:54" x14ac:dyDescent="0.25">
      <c r="A787" s="40"/>
      <c r="F787" s="104"/>
      <c r="G787" s="109"/>
      <c r="H787" s="114"/>
      <c r="I787" s="114"/>
      <c r="J787" s="114"/>
      <c r="L787" s="104"/>
      <c r="M787" s="114"/>
      <c r="N787" s="114"/>
      <c r="O787" s="114"/>
      <c r="R787" s="114"/>
      <c r="T787" s="104"/>
      <c r="U787" s="104"/>
      <c r="V787" s="104"/>
      <c r="W787" s="109"/>
      <c r="X787" s="114"/>
      <c r="Y787" s="114"/>
      <c r="Z787" s="114"/>
      <c r="AB787" s="119"/>
      <c r="AF787" s="123"/>
      <c r="AI787" s="114"/>
      <c r="AK787" s="119"/>
      <c r="AL787" s="114"/>
      <c r="AN787" s="114"/>
      <c r="AO787" s="114"/>
      <c r="AQ787" s="114"/>
      <c r="AR787" s="114"/>
      <c r="AS787" s="114"/>
      <c r="AU787" s="114"/>
      <c r="AV787" s="114"/>
      <c r="AW787" s="114"/>
      <c r="AY787" s="114"/>
      <c r="AZ787" s="114"/>
      <c r="BA787" s="114"/>
      <c r="BB787" s="40"/>
    </row>
    <row r="788" spans="1:54" x14ac:dyDescent="0.25">
      <c r="A788" s="40"/>
      <c r="F788" s="104"/>
      <c r="G788" s="109"/>
      <c r="H788" s="114"/>
      <c r="I788" s="114"/>
      <c r="J788" s="114"/>
      <c r="L788" s="104"/>
      <c r="M788" s="114"/>
      <c r="N788" s="114"/>
      <c r="O788" s="114"/>
      <c r="R788" s="114"/>
      <c r="T788" s="104"/>
      <c r="U788" s="104"/>
      <c r="V788" s="104"/>
      <c r="W788" s="109"/>
      <c r="X788" s="114"/>
      <c r="Y788" s="114"/>
      <c r="Z788" s="114"/>
      <c r="AB788" s="119"/>
      <c r="AF788" s="123"/>
      <c r="AI788" s="114"/>
      <c r="AK788" s="119"/>
      <c r="AL788" s="114"/>
      <c r="AN788" s="114"/>
      <c r="AO788" s="114"/>
      <c r="AQ788" s="114"/>
      <c r="AR788" s="114"/>
      <c r="AS788" s="114"/>
      <c r="AU788" s="114"/>
      <c r="AV788" s="114"/>
      <c r="AW788" s="114"/>
      <c r="AY788" s="114"/>
      <c r="AZ788" s="114"/>
      <c r="BA788" s="114"/>
      <c r="BB788" s="40"/>
    </row>
    <row r="789" spans="1:54" x14ac:dyDescent="0.25">
      <c r="A789" s="40"/>
      <c r="F789" s="104"/>
      <c r="G789" s="109"/>
      <c r="H789" s="114"/>
      <c r="I789" s="114"/>
      <c r="J789" s="114"/>
      <c r="L789" s="104"/>
      <c r="M789" s="114"/>
      <c r="N789" s="114"/>
      <c r="O789" s="114"/>
      <c r="R789" s="114"/>
      <c r="T789" s="104"/>
      <c r="U789" s="104"/>
      <c r="V789" s="104"/>
      <c r="W789" s="109"/>
      <c r="X789" s="114"/>
      <c r="Y789" s="114"/>
      <c r="Z789" s="114"/>
      <c r="AB789" s="119"/>
      <c r="AF789" s="123"/>
      <c r="AI789" s="114"/>
      <c r="AK789" s="119"/>
      <c r="AL789" s="114"/>
      <c r="AN789" s="114"/>
      <c r="AO789" s="114"/>
      <c r="AQ789" s="114"/>
      <c r="AR789" s="114"/>
      <c r="AS789" s="114"/>
      <c r="AU789" s="114"/>
      <c r="AV789" s="114"/>
      <c r="AW789" s="114"/>
      <c r="AY789" s="114"/>
      <c r="AZ789" s="114"/>
      <c r="BA789" s="114"/>
      <c r="BB789" s="40"/>
    </row>
    <row r="790" spans="1:54" x14ac:dyDescent="0.25">
      <c r="A790" s="40"/>
      <c r="F790" s="104"/>
      <c r="G790" s="109"/>
      <c r="H790" s="114"/>
      <c r="I790" s="114"/>
      <c r="J790" s="114"/>
      <c r="L790" s="104"/>
      <c r="M790" s="114"/>
      <c r="N790" s="114"/>
      <c r="O790" s="114"/>
      <c r="R790" s="114"/>
      <c r="T790" s="104"/>
      <c r="U790" s="104"/>
      <c r="V790" s="104"/>
      <c r="W790" s="109"/>
      <c r="X790" s="114"/>
      <c r="Y790" s="114"/>
      <c r="Z790" s="114"/>
      <c r="AB790" s="119"/>
      <c r="AF790" s="123"/>
      <c r="AI790" s="114"/>
      <c r="AK790" s="119"/>
      <c r="AL790" s="114"/>
      <c r="AN790" s="114"/>
      <c r="AO790" s="114"/>
      <c r="AQ790" s="114"/>
      <c r="AR790" s="114"/>
      <c r="AS790" s="114"/>
      <c r="AU790" s="114"/>
      <c r="AV790" s="114"/>
      <c r="AW790" s="114"/>
      <c r="AY790" s="114"/>
      <c r="AZ790" s="114"/>
      <c r="BA790" s="114"/>
      <c r="BB790" s="40"/>
    </row>
    <row r="791" spans="1:54" x14ac:dyDescent="0.25">
      <c r="A791" s="40"/>
      <c r="F791" s="104"/>
      <c r="G791" s="109"/>
      <c r="H791" s="114"/>
      <c r="I791" s="114"/>
      <c r="J791" s="114"/>
      <c r="L791" s="104"/>
      <c r="M791" s="114"/>
      <c r="N791" s="114"/>
      <c r="O791" s="114"/>
      <c r="R791" s="114"/>
      <c r="T791" s="104"/>
      <c r="U791" s="104"/>
      <c r="V791" s="104"/>
      <c r="W791" s="109"/>
      <c r="X791" s="114"/>
      <c r="Y791" s="114"/>
      <c r="Z791" s="114"/>
      <c r="AB791" s="119"/>
      <c r="AF791" s="123"/>
      <c r="AI791" s="114"/>
      <c r="AK791" s="119"/>
      <c r="AL791" s="114"/>
      <c r="AN791" s="114"/>
      <c r="AO791" s="114"/>
      <c r="AQ791" s="114"/>
      <c r="AR791" s="114"/>
      <c r="AS791" s="114"/>
      <c r="AU791" s="114"/>
      <c r="AV791" s="114"/>
      <c r="AW791" s="114"/>
      <c r="AY791" s="114"/>
      <c r="AZ791" s="114"/>
      <c r="BA791" s="114"/>
      <c r="BB791" s="40"/>
    </row>
    <row r="792" spans="1:54" x14ac:dyDescent="0.25">
      <c r="A792" s="40"/>
      <c r="F792" s="104"/>
      <c r="G792" s="109"/>
      <c r="H792" s="114"/>
      <c r="I792" s="114"/>
      <c r="J792" s="114"/>
      <c r="L792" s="104"/>
      <c r="M792" s="114"/>
      <c r="N792" s="114"/>
      <c r="O792" s="114"/>
      <c r="R792" s="114"/>
      <c r="T792" s="104"/>
      <c r="U792" s="104"/>
      <c r="V792" s="104"/>
      <c r="W792" s="109"/>
      <c r="X792" s="114"/>
      <c r="Y792" s="114"/>
      <c r="Z792" s="114"/>
      <c r="AB792" s="119"/>
      <c r="AF792" s="123"/>
      <c r="AI792" s="114"/>
      <c r="AK792" s="119"/>
      <c r="AL792" s="114"/>
      <c r="AN792" s="114"/>
      <c r="AO792" s="114"/>
      <c r="AQ792" s="114"/>
      <c r="AR792" s="114"/>
      <c r="AS792" s="114"/>
      <c r="AU792" s="114"/>
      <c r="AV792" s="114"/>
      <c r="AW792" s="114"/>
      <c r="AY792" s="114"/>
      <c r="AZ792" s="114"/>
      <c r="BA792" s="114"/>
      <c r="BB792" s="40"/>
    </row>
    <row r="793" spans="1:54" x14ac:dyDescent="0.25">
      <c r="A793" s="40"/>
      <c r="F793" s="104"/>
      <c r="G793" s="109"/>
      <c r="H793" s="114"/>
      <c r="I793" s="114"/>
      <c r="J793" s="114"/>
      <c r="L793" s="104"/>
      <c r="M793" s="114"/>
      <c r="N793" s="114"/>
      <c r="O793" s="114"/>
      <c r="R793" s="114"/>
      <c r="T793" s="104"/>
      <c r="U793" s="104"/>
      <c r="V793" s="104"/>
      <c r="W793" s="109"/>
      <c r="X793" s="114"/>
      <c r="Y793" s="114"/>
      <c r="Z793" s="114"/>
      <c r="AB793" s="119"/>
      <c r="AF793" s="123"/>
      <c r="AI793" s="114"/>
      <c r="AK793" s="119"/>
      <c r="AL793" s="114"/>
      <c r="AN793" s="114"/>
      <c r="AO793" s="114"/>
      <c r="AQ793" s="114"/>
      <c r="AR793" s="114"/>
      <c r="AS793" s="114"/>
      <c r="AU793" s="114"/>
      <c r="AV793" s="114"/>
      <c r="AW793" s="114"/>
      <c r="AY793" s="114"/>
      <c r="AZ793" s="114"/>
      <c r="BA793" s="114"/>
      <c r="BB793" s="40"/>
    </row>
    <row r="794" spans="1:54" x14ac:dyDescent="0.25">
      <c r="A794" s="40"/>
      <c r="F794" s="104"/>
      <c r="G794" s="109"/>
      <c r="H794" s="114"/>
      <c r="I794" s="114"/>
      <c r="J794" s="114"/>
      <c r="L794" s="104"/>
      <c r="M794" s="114"/>
      <c r="N794" s="114"/>
      <c r="O794" s="114"/>
      <c r="R794" s="114"/>
      <c r="T794" s="104"/>
      <c r="U794" s="104"/>
      <c r="V794" s="104"/>
      <c r="W794" s="109"/>
      <c r="X794" s="114"/>
      <c r="Y794" s="114"/>
      <c r="Z794" s="114"/>
      <c r="AB794" s="119"/>
      <c r="AF794" s="123"/>
      <c r="AI794" s="114"/>
      <c r="AK794" s="119"/>
      <c r="AL794" s="114"/>
      <c r="AN794" s="114"/>
      <c r="AO794" s="114"/>
      <c r="AQ794" s="114"/>
      <c r="AR794" s="114"/>
      <c r="AS794" s="114"/>
      <c r="AU794" s="114"/>
      <c r="AV794" s="114"/>
      <c r="AW794" s="114"/>
      <c r="AY794" s="114"/>
      <c r="AZ794" s="114"/>
      <c r="BA794" s="114"/>
      <c r="BB794" s="40"/>
    </row>
    <row r="795" spans="1:54" x14ac:dyDescent="0.25">
      <c r="A795" s="40"/>
      <c r="F795" s="104"/>
      <c r="G795" s="109"/>
      <c r="H795" s="114"/>
      <c r="I795" s="114"/>
      <c r="J795" s="114"/>
      <c r="L795" s="104"/>
      <c r="M795" s="114"/>
      <c r="N795" s="114"/>
      <c r="O795" s="114"/>
      <c r="R795" s="114"/>
      <c r="T795" s="104"/>
      <c r="U795" s="104"/>
      <c r="V795" s="104"/>
      <c r="W795" s="109"/>
      <c r="X795" s="114"/>
      <c r="Y795" s="114"/>
      <c r="Z795" s="114"/>
      <c r="AB795" s="119"/>
      <c r="AF795" s="123"/>
      <c r="AI795" s="114"/>
      <c r="AK795" s="119"/>
      <c r="AL795" s="114"/>
      <c r="AN795" s="114"/>
      <c r="AO795" s="114"/>
      <c r="AQ795" s="114"/>
      <c r="AR795" s="114"/>
      <c r="AS795" s="114"/>
      <c r="AU795" s="114"/>
      <c r="AV795" s="114"/>
      <c r="AW795" s="114"/>
      <c r="AY795" s="114"/>
      <c r="AZ795" s="114"/>
      <c r="BA795" s="114"/>
      <c r="BB795" s="40"/>
    </row>
    <row r="796" spans="1:54" x14ac:dyDescent="0.25">
      <c r="A796" s="40"/>
      <c r="F796" s="104"/>
      <c r="G796" s="109"/>
      <c r="H796" s="114"/>
      <c r="I796" s="114"/>
      <c r="J796" s="114"/>
      <c r="L796" s="104"/>
      <c r="M796" s="114"/>
      <c r="N796" s="114"/>
      <c r="O796" s="114"/>
      <c r="R796" s="114"/>
      <c r="T796" s="104"/>
      <c r="U796" s="104"/>
      <c r="V796" s="104"/>
      <c r="W796" s="109"/>
      <c r="X796" s="114"/>
      <c r="Y796" s="114"/>
      <c r="Z796" s="114"/>
      <c r="AB796" s="119"/>
      <c r="AF796" s="123"/>
      <c r="AI796" s="114"/>
      <c r="AK796" s="119"/>
      <c r="AL796" s="114"/>
      <c r="AN796" s="114"/>
      <c r="AO796" s="114"/>
      <c r="AQ796" s="114"/>
      <c r="AR796" s="114"/>
      <c r="AS796" s="114"/>
      <c r="AU796" s="114"/>
      <c r="AV796" s="114"/>
      <c r="AW796" s="114"/>
      <c r="AY796" s="114"/>
      <c r="AZ796" s="114"/>
      <c r="BA796" s="114"/>
      <c r="BB796" s="40"/>
    </row>
    <row r="797" spans="1:54" x14ac:dyDescent="0.25">
      <c r="A797" s="40"/>
      <c r="F797" s="104"/>
      <c r="G797" s="109"/>
      <c r="H797" s="114"/>
      <c r="I797" s="114"/>
      <c r="J797" s="114"/>
      <c r="L797" s="104"/>
      <c r="M797" s="114"/>
      <c r="N797" s="114"/>
      <c r="O797" s="114"/>
      <c r="R797" s="114"/>
      <c r="T797" s="104"/>
      <c r="U797" s="104"/>
      <c r="V797" s="104"/>
      <c r="W797" s="109"/>
      <c r="X797" s="114"/>
      <c r="Y797" s="114"/>
      <c r="Z797" s="114"/>
      <c r="AB797" s="119"/>
      <c r="AF797" s="123"/>
      <c r="AI797" s="114"/>
      <c r="AK797" s="119"/>
      <c r="AL797" s="114"/>
      <c r="AN797" s="114"/>
      <c r="AO797" s="114"/>
      <c r="AQ797" s="114"/>
      <c r="AR797" s="114"/>
      <c r="AS797" s="114"/>
      <c r="AU797" s="114"/>
      <c r="AV797" s="114"/>
      <c r="AW797" s="114"/>
      <c r="AY797" s="114"/>
      <c r="AZ797" s="114"/>
      <c r="BA797" s="114"/>
      <c r="BB797" s="40"/>
    </row>
    <row r="798" spans="1:54" x14ac:dyDescent="0.25">
      <c r="A798" s="40"/>
      <c r="F798" s="104"/>
      <c r="G798" s="109"/>
      <c r="H798" s="114"/>
      <c r="I798" s="114"/>
      <c r="J798" s="114"/>
      <c r="L798" s="104"/>
      <c r="M798" s="114"/>
      <c r="N798" s="114"/>
      <c r="O798" s="114"/>
      <c r="R798" s="114"/>
      <c r="T798" s="104"/>
      <c r="U798" s="104"/>
      <c r="V798" s="104"/>
      <c r="W798" s="109"/>
      <c r="X798" s="114"/>
      <c r="Y798" s="114"/>
      <c r="Z798" s="114"/>
      <c r="AB798" s="119"/>
      <c r="AF798" s="123"/>
      <c r="AI798" s="114"/>
      <c r="AK798" s="119"/>
      <c r="AL798" s="114"/>
      <c r="AN798" s="114"/>
      <c r="AO798" s="114"/>
      <c r="AQ798" s="114"/>
      <c r="AR798" s="114"/>
      <c r="AS798" s="114"/>
      <c r="AU798" s="114"/>
      <c r="AV798" s="114"/>
      <c r="AW798" s="114"/>
      <c r="AY798" s="114"/>
      <c r="AZ798" s="114"/>
      <c r="BA798" s="114"/>
      <c r="BB798" s="40"/>
    </row>
    <row r="799" spans="1:54" x14ac:dyDescent="0.25">
      <c r="A799" s="40"/>
      <c r="F799" s="104"/>
      <c r="G799" s="109"/>
      <c r="H799" s="114"/>
      <c r="I799" s="114"/>
      <c r="J799" s="114"/>
      <c r="L799" s="104"/>
      <c r="M799" s="114"/>
      <c r="N799" s="114"/>
      <c r="O799" s="114"/>
      <c r="R799" s="114"/>
      <c r="T799" s="104"/>
      <c r="U799" s="104"/>
      <c r="V799" s="104"/>
      <c r="W799" s="109"/>
      <c r="X799" s="114"/>
      <c r="Y799" s="114"/>
      <c r="Z799" s="114"/>
      <c r="AB799" s="119"/>
      <c r="AF799" s="123"/>
      <c r="AI799" s="114"/>
      <c r="AK799" s="119"/>
      <c r="AL799" s="114"/>
      <c r="AN799" s="114"/>
      <c r="AO799" s="114"/>
      <c r="AQ799" s="114"/>
      <c r="AR799" s="114"/>
      <c r="AS799" s="114"/>
      <c r="AU799" s="114"/>
      <c r="AV799" s="114"/>
      <c r="AW799" s="114"/>
      <c r="AY799" s="114"/>
      <c r="AZ799" s="114"/>
      <c r="BA799" s="114"/>
      <c r="BB799" s="40"/>
    </row>
    <row r="800" spans="1:54" x14ac:dyDescent="0.25">
      <c r="A800" s="40"/>
      <c r="F800" s="104"/>
      <c r="G800" s="109"/>
      <c r="H800" s="114"/>
      <c r="I800" s="114"/>
      <c r="J800" s="114"/>
      <c r="L800" s="104"/>
      <c r="M800" s="114"/>
      <c r="N800" s="114"/>
      <c r="O800" s="114"/>
      <c r="R800" s="114"/>
      <c r="T800" s="104"/>
      <c r="U800" s="104"/>
      <c r="V800" s="104"/>
      <c r="W800" s="109"/>
      <c r="X800" s="114"/>
      <c r="Y800" s="114"/>
      <c r="Z800" s="114"/>
      <c r="AB800" s="119"/>
      <c r="AF800" s="123"/>
      <c r="AI800" s="114"/>
      <c r="AK800" s="119"/>
      <c r="AL800" s="114"/>
      <c r="AN800" s="114"/>
      <c r="AO800" s="114"/>
      <c r="AQ800" s="114"/>
      <c r="AR800" s="114"/>
      <c r="AS800" s="114"/>
      <c r="AU800" s="114"/>
      <c r="AV800" s="114"/>
      <c r="AW800" s="114"/>
      <c r="AY800" s="114"/>
      <c r="AZ800" s="114"/>
      <c r="BA800" s="114"/>
      <c r="BB800" s="40"/>
    </row>
    <row r="801" spans="1:54" x14ac:dyDescent="0.25">
      <c r="A801" s="40"/>
      <c r="F801" s="104"/>
      <c r="G801" s="109"/>
      <c r="H801" s="114"/>
      <c r="I801" s="114"/>
      <c r="J801" s="114"/>
      <c r="L801" s="104"/>
      <c r="M801" s="114"/>
      <c r="N801" s="114"/>
      <c r="O801" s="114"/>
      <c r="R801" s="114"/>
      <c r="T801" s="104"/>
      <c r="U801" s="104"/>
      <c r="V801" s="104"/>
      <c r="W801" s="109"/>
      <c r="X801" s="114"/>
      <c r="Y801" s="114"/>
      <c r="Z801" s="114"/>
      <c r="AB801" s="119"/>
      <c r="AF801" s="123"/>
      <c r="AI801" s="114"/>
      <c r="AK801" s="119"/>
      <c r="AL801" s="114"/>
      <c r="AN801" s="114"/>
      <c r="AO801" s="114"/>
      <c r="AQ801" s="114"/>
      <c r="AR801" s="114"/>
      <c r="AS801" s="114"/>
      <c r="AU801" s="114"/>
      <c r="AV801" s="114"/>
      <c r="AW801" s="114"/>
      <c r="AY801" s="114"/>
      <c r="AZ801" s="114"/>
      <c r="BA801" s="114"/>
      <c r="BB801" s="40"/>
    </row>
    <row r="802" spans="1:54" x14ac:dyDescent="0.25">
      <c r="A802" s="40"/>
      <c r="F802" s="104"/>
      <c r="G802" s="109"/>
      <c r="H802" s="114"/>
      <c r="I802" s="114"/>
      <c r="J802" s="114"/>
      <c r="L802" s="104"/>
      <c r="M802" s="114"/>
      <c r="N802" s="114"/>
      <c r="O802" s="114"/>
      <c r="R802" s="114"/>
      <c r="T802" s="104"/>
      <c r="U802" s="104"/>
      <c r="V802" s="104"/>
      <c r="W802" s="109"/>
      <c r="X802" s="114"/>
      <c r="Y802" s="114"/>
      <c r="Z802" s="114"/>
      <c r="AB802" s="119"/>
      <c r="AF802" s="123"/>
      <c r="AI802" s="114"/>
      <c r="AK802" s="119"/>
      <c r="AL802" s="114"/>
      <c r="AN802" s="114"/>
      <c r="AO802" s="114"/>
      <c r="AQ802" s="114"/>
      <c r="AR802" s="114"/>
      <c r="AS802" s="114"/>
      <c r="AU802" s="114"/>
      <c r="AV802" s="114"/>
      <c r="AW802" s="114"/>
      <c r="AY802" s="114"/>
      <c r="AZ802" s="114"/>
      <c r="BA802" s="114"/>
      <c r="BB802" s="40"/>
    </row>
    <row r="803" spans="1:54" x14ac:dyDescent="0.25">
      <c r="A803" s="40"/>
      <c r="F803" s="104"/>
      <c r="G803" s="109"/>
      <c r="H803" s="114"/>
      <c r="I803" s="114"/>
      <c r="J803" s="114"/>
      <c r="L803" s="104"/>
      <c r="M803" s="114"/>
      <c r="N803" s="114"/>
      <c r="O803" s="114"/>
      <c r="R803" s="114"/>
      <c r="T803" s="104"/>
      <c r="U803" s="104"/>
      <c r="V803" s="104"/>
      <c r="W803" s="109"/>
      <c r="X803" s="114"/>
      <c r="Y803" s="114"/>
      <c r="Z803" s="114"/>
      <c r="AB803" s="119"/>
      <c r="AF803" s="123"/>
      <c r="AI803" s="114"/>
      <c r="AK803" s="119"/>
      <c r="AL803" s="114"/>
      <c r="AN803" s="114"/>
      <c r="AO803" s="114"/>
      <c r="AQ803" s="114"/>
      <c r="AR803" s="114"/>
      <c r="AS803" s="114"/>
      <c r="AU803" s="114"/>
      <c r="AV803" s="114"/>
      <c r="AW803" s="114"/>
      <c r="AY803" s="114"/>
      <c r="AZ803" s="114"/>
      <c r="BA803" s="114"/>
      <c r="BB803" s="40"/>
    </row>
    <row r="804" spans="1:54" x14ac:dyDescent="0.25">
      <c r="A804" s="40"/>
      <c r="F804" s="104"/>
      <c r="G804" s="109"/>
      <c r="H804" s="114"/>
      <c r="I804" s="114"/>
      <c r="J804" s="114"/>
      <c r="L804" s="104"/>
      <c r="M804" s="114"/>
      <c r="N804" s="114"/>
      <c r="O804" s="114"/>
      <c r="R804" s="114"/>
      <c r="T804" s="104"/>
      <c r="U804" s="104"/>
      <c r="V804" s="104"/>
      <c r="W804" s="109"/>
      <c r="X804" s="114"/>
      <c r="Y804" s="114"/>
      <c r="Z804" s="114"/>
      <c r="AB804" s="119"/>
      <c r="AF804" s="123"/>
      <c r="AI804" s="114"/>
      <c r="AK804" s="119"/>
      <c r="AL804" s="114"/>
      <c r="AN804" s="114"/>
      <c r="AO804" s="114"/>
      <c r="AQ804" s="114"/>
      <c r="AR804" s="114"/>
      <c r="AS804" s="114"/>
      <c r="AU804" s="114"/>
      <c r="AV804" s="114"/>
      <c r="AW804" s="114"/>
      <c r="AY804" s="114"/>
      <c r="AZ804" s="114"/>
      <c r="BA804" s="114"/>
      <c r="BB804" s="40"/>
    </row>
    <row r="805" spans="1:54" x14ac:dyDescent="0.25">
      <c r="A805" s="40"/>
      <c r="F805" s="104"/>
      <c r="G805" s="109"/>
      <c r="H805" s="114"/>
      <c r="I805" s="114"/>
      <c r="J805" s="114"/>
      <c r="L805" s="104"/>
      <c r="M805" s="114"/>
      <c r="N805" s="114"/>
      <c r="O805" s="114"/>
      <c r="R805" s="114"/>
      <c r="T805" s="104"/>
      <c r="U805" s="104"/>
      <c r="V805" s="104"/>
      <c r="W805" s="109"/>
      <c r="X805" s="114"/>
      <c r="Y805" s="114"/>
      <c r="Z805" s="114"/>
      <c r="AB805" s="119"/>
      <c r="AF805" s="123"/>
      <c r="AI805" s="114"/>
      <c r="AK805" s="119"/>
      <c r="AL805" s="114"/>
      <c r="AN805" s="114"/>
      <c r="AO805" s="114"/>
      <c r="AQ805" s="114"/>
      <c r="AR805" s="114"/>
      <c r="AS805" s="114"/>
      <c r="AU805" s="114"/>
      <c r="AV805" s="114"/>
      <c r="AW805" s="114"/>
      <c r="AY805" s="114"/>
      <c r="AZ805" s="114"/>
      <c r="BA805" s="114"/>
      <c r="BB805" s="40"/>
    </row>
    <row r="806" spans="1:54" x14ac:dyDescent="0.25">
      <c r="A806" s="40"/>
      <c r="F806" s="104"/>
      <c r="G806" s="109"/>
      <c r="H806" s="114"/>
      <c r="I806" s="114"/>
      <c r="J806" s="114"/>
      <c r="L806" s="104"/>
      <c r="M806" s="114"/>
      <c r="N806" s="114"/>
      <c r="O806" s="114"/>
      <c r="R806" s="114"/>
      <c r="T806" s="104"/>
      <c r="U806" s="104"/>
      <c r="V806" s="104"/>
      <c r="W806" s="109"/>
      <c r="X806" s="114"/>
      <c r="Y806" s="114"/>
      <c r="Z806" s="114"/>
      <c r="AB806" s="119"/>
      <c r="AF806" s="123"/>
      <c r="AI806" s="114"/>
      <c r="AK806" s="119"/>
      <c r="AL806" s="114"/>
      <c r="AN806" s="114"/>
      <c r="AO806" s="114"/>
      <c r="AQ806" s="114"/>
      <c r="AR806" s="114"/>
      <c r="AS806" s="114"/>
      <c r="AU806" s="114"/>
      <c r="AV806" s="114"/>
      <c r="AW806" s="114"/>
      <c r="AY806" s="114"/>
      <c r="AZ806" s="114"/>
      <c r="BA806" s="114"/>
      <c r="BB806" s="40"/>
    </row>
    <row r="807" spans="1:54" x14ac:dyDescent="0.25">
      <c r="A807" s="40"/>
      <c r="F807" s="104"/>
      <c r="G807" s="109"/>
      <c r="H807" s="114"/>
      <c r="I807" s="114"/>
      <c r="J807" s="114"/>
      <c r="L807" s="104"/>
      <c r="M807" s="114"/>
      <c r="N807" s="114"/>
      <c r="O807" s="114"/>
      <c r="R807" s="114"/>
      <c r="T807" s="104"/>
      <c r="U807" s="104"/>
      <c r="V807" s="104"/>
      <c r="W807" s="109"/>
      <c r="X807" s="114"/>
      <c r="Y807" s="114"/>
      <c r="Z807" s="114"/>
      <c r="AB807" s="119"/>
      <c r="AF807" s="123"/>
      <c r="AI807" s="114"/>
      <c r="AK807" s="119"/>
      <c r="AL807" s="114"/>
      <c r="AN807" s="114"/>
      <c r="AO807" s="114"/>
      <c r="AQ807" s="114"/>
      <c r="AR807" s="114"/>
      <c r="AS807" s="114"/>
      <c r="AU807" s="114"/>
      <c r="AV807" s="114"/>
      <c r="AW807" s="114"/>
      <c r="AY807" s="114"/>
      <c r="AZ807" s="114"/>
      <c r="BA807" s="114"/>
      <c r="BB807" s="40"/>
    </row>
    <row r="808" spans="1:54" x14ac:dyDescent="0.25">
      <c r="A808" s="40"/>
      <c r="F808" s="104"/>
      <c r="G808" s="109"/>
      <c r="H808" s="114"/>
      <c r="I808" s="114"/>
      <c r="J808" s="114"/>
      <c r="L808" s="104"/>
      <c r="M808" s="114"/>
      <c r="N808" s="114"/>
      <c r="O808" s="114"/>
      <c r="R808" s="114"/>
      <c r="T808" s="104"/>
      <c r="U808" s="104"/>
      <c r="V808" s="104"/>
      <c r="W808" s="109"/>
      <c r="X808" s="114"/>
      <c r="Y808" s="114"/>
      <c r="Z808" s="114"/>
      <c r="AB808" s="119"/>
      <c r="AF808" s="123"/>
      <c r="AI808" s="114"/>
      <c r="AK808" s="119"/>
      <c r="AL808" s="114"/>
      <c r="AN808" s="114"/>
      <c r="AO808" s="114"/>
      <c r="AQ808" s="114"/>
      <c r="AR808" s="114"/>
      <c r="AS808" s="114"/>
      <c r="AU808" s="114"/>
      <c r="AV808" s="114"/>
      <c r="AW808" s="114"/>
      <c r="AY808" s="114"/>
      <c r="AZ808" s="114"/>
      <c r="BA808" s="114"/>
      <c r="BB808" s="40"/>
    </row>
    <row r="809" spans="1:54" x14ac:dyDescent="0.25">
      <c r="A809" s="40"/>
      <c r="F809" s="104"/>
      <c r="G809" s="109"/>
      <c r="H809" s="114"/>
      <c r="I809" s="114"/>
      <c r="J809" s="114"/>
      <c r="L809" s="104"/>
      <c r="M809" s="114"/>
      <c r="N809" s="114"/>
      <c r="O809" s="114"/>
      <c r="R809" s="114"/>
      <c r="T809" s="104"/>
      <c r="U809" s="104"/>
      <c r="V809" s="104"/>
      <c r="W809" s="109"/>
      <c r="X809" s="114"/>
      <c r="Y809" s="114"/>
      <c r="Z809" s="114"/>
      <c r="AB809" s="119"/>
      <c r="AF809" s="123"/>
      <c r="AI809" s="114"/>
      <c r="AK809" s="119"/>
      <c r="AL809" s="114"/>
      <c r="AN809" s="114"/>
      <c r="AO809" s="114"/>
      <c r="AQ809" s="114"/>
      <c r="AR809" s="114"/>
      <c r="AS809" s="114"/>
      <c r="AU809" s="114"/>
      <c r="AV809" s="114"/>
      <c r="AW809" s="114"/>
      <c r="AY809" s="114"/>
      <c r="AZ809" s="114"/>
      <c r="BA809" s="114"/>
      <c r="BB809" s="40"/>
    </row>
    <row r="810" spans="1:54" x14ac:dyDescent="0.25">
      <c r="A810" s="40"/>
      <c r="F810" s="104"/>
      <c r="G810" s="109"/>
      <c r="H810" s="114"/>
      <c r="I810" s="114"/>
      <c r="J810" s="114"/>
      <c r="L810" s="104"/>
      <c r="M810" s="114"/>
      <c r="N810" s="114"/>
      <c r="O810" s="114"/>
      <c r="R810" s="114"/>
      <c r="T810" s="104"/>
      <c r="U810" s="104"/>
      <c r="V810" s="104"/>
      <c r="W810" s="109"/>
      <c r="X810" s="114"/>
      <c r="Y810" s="114"/>
      <c r="Z810" s="114"/>
      <c r="AB810" s="119"/>
      <c r="AF810" s="123"/>
      <c r="AI810" s="114"/>
      <c r="AK810" s="119"/>
      <c r="AL810" s="114"/>
      <c r="AN810" s="114"/>
      <c r="AO810" s="114"/>
      <c r="AQ810" s="114"/>
      <c r="AR810" s="114"/>
      <c r="AS810" s="114"/>
      <c r="AU810" s="114"/>
      <c r="AV810" s="114"/>
      <c r="AW810" s="114"/>
      <c r="AY810" s="114"/>
      <c r="AZ810" s="114"/>
      <c r="BA810" s="114"/>
      <c r="BB810" s="40"/>
    </row>
    <row r="811" spans="1:54" x14ac:dyDescent="0.25">
      <c r="A811" s="40"/>
      <c r="F811" s="104"/>
      <c r="G811" s="109"/>
      <c r="H811" s="114"/>
      <c r="I811" s="114"/>
      <c r="J811" s="114"/>
      <c r="L811" s="104"/>
      <c r="M811" s="114"/>
      <c r="N811" s="114"/>
      <c r="O811" s="114"/>
      <c r="R811" s="114"/>
      <c r="T811" s="104"/>
      <c r="U811" s="104"/>
      <c r="V811" s="104"/>
      <c r="W811" s="109"/>
      <c r="X811" s="114"/>
      <c r="Y811" s="114"/>
      <c r="Z811" s="114"/>
      <c r="AB811" s="119"/>
      <c r="AF811" s="123"/>
      <c r="AI811" s="114"/>
      <c r="AK811" s="119"/>
      <c r="AL811" s="114"/>
      <c r="AN811" s="114"/>
      <c r="AO811" s="114"/>
      <c r="AQ811" s="114"/>
      <c r="AR811" s="114"/>
      <c r="AS811" s="114"/>
      <c r="AU811" s="114"/>
      <c r="AV811" s="114"/>
      <c r="AW811" s="114"/>
      <c r="AY811" s="114"/>
      <c r="AZ811" s="114"/>
      <c r="BA811" s="114"/>
      <c r="BB811" s="40"/>
    </row>
    <row r="812" spans="1:54" x14ac:dyDescent="0.25">
      <c r="A812" s="40"/>
      <c r="F812" s="104"/>
      <c r="G812" s="109"/>
      <c r="H812" s="114"/>
      <c r="I812" s="114"/>
      <c r="J812" s="114"/>
      <c r="L812" s="104"/>
      <c r="M812" s="114"/>
      <c r="N812" s="114"/>
      <c r="O812" s="114"/>
      <c r="R812" s="114"/>
      <c r="T812" s="104"/>
      <c r="U812" s="104"/>
      <c r="V812" s="104"/>
      <c r="W812" s="109"/>
      <c r="X812" s="114"/>
      <c r="Y812" s="114"/>
      <c r="Z812" s="114"/>
      <c r="AB812" s="119"/>
      <c r="AF812" s="123"/>
      <c r="AI812" s="114"/>
      <c r="AK812" s="119"/>
      <c r="AL812" s="114"/>
      <c r="AN812" s="114"/>
      <c r="AO812" s="114"/>
      <c r="AQ812" s="114"/>
      <c r="AR812" s="114"/>
      <c r="AS812" s="114"/>
      <c r="AU812" s="114"/>
      <c r="AV812" s="114"/>
      <c r="AW812" s="114"/>
      <c r="AY812" s="114"/>
      <c r="AZ812" s="114"/>
      <c r="BA812" s="114"/>
      <c r="BB812" s="40"/>
    </row>
    <row r="813" spans="1:54" x14ac:dyDescent="0.25">
      <c r="A813" s="40"/>
      <c r="F813" s="104"/>
      <c r="G813" s="109"/>
      <c r="H813" s="114"/>
      <c r="I813" s="114"/>
      <c r="J813" s="114"/>
      <c r="L813" s="104"/>
      <c r="M813" s="114"/>
      <c r="N813" s="114"/>
      <c r="O813" s="114"/>
      <c r="R813" s="114"/>
      <c r="T813" s="104"/>
      <c r="U813" s="104"/>
      <c r="V813" s="104"/>
      <c r="W813" s="109"/>
      <c r="X813" s="114"/>
      <c r="Y813" s="114"/>
      <c r="Z813" s="114"/>
      <c r="AB813" s="119"/>
      <c r="AF813" s="123"/>
      <c r="AI813" s="114"/>
      <c r="AK813" s="119"/>
      <c r="AL813" s="114"/>
      <c r="AN813" s="114"/>
      <c r="AO813" s="114"/>
      <c r="AQ813" s="114"/>
      <c r="AR813" s="114"/>
      <c r="AS813" s="114"/>
      <c r="AU813" s="114"/>
      <c r="AV813" s="114"/>
      <c r="AW813" s="114"/>
      <c r="AY813" s="114"/>
      <c r="AZ813" s="114"/>
      <c r="BA813" s="114"/>
      <c r="BB813" s="40"/>
    </row>
    <row r="814" spans="1:54" x14ac:dyDescent="0.25">
      <c r="A814" s="40"/>
      <c r="F814" s="104"/>
      <c r="G814" s="109"/>
      <c r="H814" s="114"/>
      <c r="I814" s="114"/>
      <c r="J814" s="114"/>
      <c r="L814" s="104"/>
      <c r="M814" s="114"/>
      <c r="N814" s="114"/>
      <c r="O814" s="114"/>
      <c r="R814" s="114"/>
      <c r="T814" s="104"/>
      <c r="U814" s="104"/>
      <c r="V814" s="104"/>
      <c r="W814" s="109"/>
      <c r="X814" s="114"/>
      <c r="Y814" s="114"/>
      <c r="Z814" s="114"/>
      <c r="AB814" s="119"/>
      <c r="AF814" s="123"/>
      <c r="AI814" s="114"/>
      <c r="AK814" s="119"/>
      <c r="AL814" s="114"/>
      <c r="AN814" s="114"/>
      <c r="AO814" s="114"/>
      <c r="AQ814" s="114"/>
      <c r="AR814" s="114"/>
      <c r="AS814" s="114"/>
      <c r="AU814" s="114"/>
      <c r="AV814" s="114"/>
      <c r="AW814" s="114"/>
      <c r="AY814" s="114"/>
      <c r="AZ814" s="114"/>
      <c r="BA814" s="114"/>
      <c r="BB814" s="40"/>
    </row>
    <row r="815" spans="1:54" x14ac:dyDescent="0.25">
      <c r="A815" s="40"/>
      <c r="F815" s="104"/>
      <c r="G815" s="109"/>
      <c r="H815" s="114"/>
      <c r="I815" s="114"/>
      <c r="J815" s="114"/>
      <c r="L815" s="104"/>
      <c r="M815" s="114"/>
      <c r="N815" s="114"/>
      <c r="O815" s="114"/>
      <c r="R815" s="114"/>
      <c r="T815" s="104"/>
      <c r="U815" s="104"/>
      <c r="V815" s="104"/>
      <c r="W815" s="109"/>
      <c r="X815" s="114"/>
      <c r="Y815" s="114"/>
      <c r="Z815" s="114"/>
      <c r="AB815" s="119"/>
      <c r="AF815" s="123"/>
      <c r="AI815" s="114"/>
      <c r="AK815" s="119"/>
      <c r="AL815" s="114"/>
      <c r="AN815" s="114"/>
      <c r="AO815" s="114"/>
      <c r="AQ815" s="114"/>
      <c r="AR815" s="114"/>
      <c r="AS815" s="114"/>
      <c r="AU815" s="114"/>
      <c r="AV815" s="114"/>
      <c r="AW815" s="114"/>
      <c r="AY815" s="114"/>
      <c r="AZ815" s="114"/>
      <c r="BA815" s="114"/>
      <c r="BB815" s="40"/>
    </row>
    <row r="816" spans="1:54" x14ac:dyDescent="0.25">
      <c r="A816" s="40"/>
      <c r="F816" s="104"/>
      <c r="G816" s="109"/>
      <c r="H816" s="114"/>
      <c r="I816" s="114"/>
      <c r="J816" s="114"/>
      <c r="L816" s="104"/>
      <c r="M816" s="114"/>
      <c r="N816" s="114"/>
      <c r="O816" s="114"/>
      <c r="R816" s="114"/>
      <c r="T816" s="104"/>
      <c r="U816" s="104"/>
      <c r="V816" s="104"/>
      <c r="W816" s="109"/>
      <c r="X816" s="114"/>
      <c r="Y816" s="114"/>
      <c r="Z816" s="114"/>
      <c r="AB816" s="119"/>
      <c r="AF816" s="123"/>
      <c r="AI816" s="114"/>
      <c r="AK816" s="119"/>
      <c r="AL816" s="114"/>
      <c r="AN816" s="114"/>
      <c r="AO816" s="114"/>
      <c r="AQ816" s="114"/>
      <c r="AR816" s="114"/>
      <c r="AS816" s="114"/>
      <c r="AU816" s="114"/>
      <c r="AV816" s="114"/>
      <c r="AW816" s="114"/>
      <c r="AY816" s="114"/>
      <c r="AZ816" s="114"/>
      <c r="BA816" s="114"/>
      <c r="BB816" s="40"/>
    </row>
    <row r="817" spans="1:54" x14ac:dyDescent="0.25">
      <c r="A817" s="40"/>
      <c r="F817" s="104"/>
      <c r="G817" s="109"/>
      <c r="H817" s="114"/>
      <c r="I817" s="114"/>
      <c r="J817" s="114"/>
      <c r="L817" s="104"/>
      <c r="M817" s="114"/>
      <c r="N817" s="114"/>
      <c r="O817" s="114"/>
      <c r="R817" s="114"/>
      <c r="T817" s="104"/>
      <c r="U817" s="104"/>
      <c r="V817" s="104"/>
      <c r="W817" s="109"/>
      <c r="X817" s="114"/>
      <c r="Y817" s="114"/>
      <c r="Z817" s="114"/>
      <c r="AB817" s="119"/>
      <c r="AF817" s="123"/>
      <c r="AI817" s="114"/>
      <c r="AK817" s="119"/>
      <c r="AL817" s="114"/>
      <c r="AN817" s="114"/>
      <c r="AO817" s="114"/>
      <c r="AQ817" s="114"/>
      <c r="AR817" s="114"/>
      <c r="AS817" s="114"/>
      <c r="AU817" s="114"/>
      <c r="AV817" s="114"/>
      <c r="AW817" s="114"/>
      <c r="AY817" s="114"/>
      <c r="AZ817" s="114"/>
      <c r="BA817" s="114"/>
      <c r="BB817" s="40"/>
    </row>
    <row r="818" spans="1:54" x14ac:dyDescent="0.25">
      <c r="A818" s="40"/>
      <c r="F818" s="104"/>
      <c r="G818" s="109"/>
      <c r="H818" s="114"/>
      <c r="I818" s="114"/>
      <c r="J818" s="114"/>
      <c r="L818" s="104"/>
      <c r="M818" s="114"/>
      <c r="N818" s="114"/>
      <c r="O818" s="114"/>
      <c r="R818" s="114"/>
      <c r="T818" s="104"/>
      <c r="U818" s="104"/>
      <c r="V818" s="104"/>
      <c r="W818" s="109"/>
      <c r="X818" s="114"/>
      <c r="Y818" s="114"/>
      <c r="Z818" s="114"/>
      <c r="AB818" s="119"/>
      <c r="AF818" s="123"/>
      <c r="AI818" s="114"/>
      <c r="AK818" s="119"/>
      <c r="AL818" s="114"/>
      <c r="AN818" s="114"/>
      <c r="AO818" s="114"/>
      <c r="AQ818" s="114"/>
      <c r="AR818" s="114"/>
      <c r="AS818" s="114"/>
      <c r="AU818" s="114"/>
      <c r="AV818" s="114"/>
      <c r="AW818" s="114"/>
      <c r="AY818" s="114"/>
      <c r="AZ818" s="114"/>
      <c r="BA818" s="114"/>
      <c r="BB818" s="40"/>
    </row>
    <row r="819" spans="1:54" x14ac:dyDescent="0.25">
      <c r="A819" s="40"/>
      <c r="F819" s="104"/>
      <c r="G819" s="109"/>
      <c r="H819" s="114"/>
      <c r="I819" s="114"/>
      <c r="J819" s="114"/>
      <c r="L819" s="104"/>
      <c r="M819" s="114"/>
      <c r="N819" s="114"/>
      <c r="O819" s="114"/>
      <c r="R819" s="114"/>
      <c r="T819" s="104"/>
      <c r="U819" s="104"/>
      <c r="V819" s="104"/>
      <c r="W819" s="109"/>
      <c r="X819" s="114"/>
      <c r="Y819" s="114"/>
      <c r="Z819" s="114"/>
      <c r="AB819" s="119"/>
      <c r="AF819" s="123"/>
      <c r="AI819" s="114"/>
      <c r="AK819" s="119"/>
      <c r="AL819" s="114"/>
      <c r="AN819" s="114"/>
      <c r="AO819" s="114"/>
      <c r="AQ819" s="114"/>
      <c r="AR819" s="114"/>
      <c r="AS819" s="114"/>
      <c r="AU819" s="114"/>
      <c r="AV819" s="114"/>
      <c r="AW819" s="114"/>
      <c r="AY819" s="114"/>
      <c r="AZ819" s="114"/>
      <c r="BA819" s="114"/>
      <c r="BB819" s="40"/>
    </row>
    <row r="820" spans="1:54" x14ac:dyDescent="0.25">
      <c r="A820" s="40"/>
      <c r="F820" s="104"/>
      <c r="G820" s="109"/>
      <c r="H820" s="114"/>
      <c r="I820" s="114"/>
      <c r="J820" s="114"/>
      <c r="L820" s="104"/>
      <c r="M820" s="114"/>
      <c r="N820" s="114"/>
      <c r="O820" s="114"/>
      <c r="R820" s="114"/>
      <c r="T820" s="104"/>
      <c r="U820" s="104"/>
      <c r="V820" s="104"/>
      <c r="W820" s="109"/>
      <c r="X820" s="114"/>
      <c r="Y820" s="114"/>
      <c r="Z820" s="114"/>
      <c r="AB820" s="119"/>
      <c r="AF820" s="123"/>
      <c r="AI820" s="114"/>
      <c r="AK820" s="119"/>
      <c r="AL820" s="114"/>
      <c r="AN820" s="114"/>
      <c r="AO820" s="114"/>
      <c r="AQ820" s="114"/>
      <c r="AR820" s="114"/>
      <c r="AS820" s="114"/>
      <c r="AU820" s="114"/>
      <c r="AV820" s="114"/>
      <c r="AW820" s="114"/>
      <c r="AY820" s="114"/>
      <c r="AZ820" s="114"/>
      <c r="BA820" s="114"/>
      <c r="BB820" s="40"/>
    </row>
    <row r="821" spans="1:54" x14ac:dyDescent="0.25">
      <c r="A821" s="40"/>
      <c r="F821" s="104"/>
      <c r="G821" s="109"/>
      <c r="H821" s="114"/>
      <c r="I821" s="114"/>
      <c r="J821" s="114"/>
      <c r="L821" s="104"/>
      <c r="M821" s="114"/>
      <c r="N821" s="114"/>
      <c r="O821" s="114"/>
      <c r="R821" s="114"/>
      <c r="T821" s="104"/>
      <c r="U821" s="104"/>
      <c r="V821" s="104"/>
      <c r="W821" s="109"/>
      <c r="X821" s="114"/>
      <c r="Y821" s="114"/>
      <c r="Z821" s="114"/>
      <c r="AB821" s="119"/>
      <c r="AF821" s="123"/>
      <c r="AI821" s="114"/>
      <c r="AK821" s="119"/>
      <c r="AL821" s="114"/>
      <c r="AN821" s="114"/>
      <c r="AO821" s="114"/>
      <c r="AQ821" s="114"/>
      <c r="AR821" s="114"/>
      <c r="AS821" s="114"/>
      <c r="AU821" s="114"/>
      <c r="AV821" s="114"/>
      <c r="AW821" s="114"/>
      <c r="AY821" s="114"/>
      <c r="AZ821" s="114"/>
      <c r="BA821" s="114"/>
      <c r="BB821" s="40"/>
    </row>
    <row r="822" spans="1:54" x14ac:dyDescent="0.25">
      <c r="A822" s="40"/>
      <c r="F822" s="104"/>
      <c r="G822" s="109"/>
      <c r="H822" s="114"/>
      <c r="I822" s="114"/>
      <c r="J822" s="114"/>
      <c r="L822" s="104"/>
      <c r="M822" s="114"/>
      <c r="N822" s="114"/>
      <c r="O822" s="114"/>
      <c r="R822" s="114"/>
      <c r="T822" s="104"/>
      <c r="U822" s="104"/>
      <c r="V822" s="104"/>
      <c r="W822" s="109"/>
      <c r="X822" s="114"/>
      <c r="Y822" s="114"/>
      <c r="Z822" s="114"/>
      <c r="AB822" s="119"/>
      <c r="AF822" s="123"/>
      <c r="AI822" s="114"/>
      <c r="AK822" s="119"/>
      <c r="AL822" s="114"/>
      <c r="AN822" s="114"/>
      <c r="AO822" s="114"/>
      <c r="AQ822" s="114"/>
      <c r="AR822" s="114"/>
      <c r="AS822" s="114"/>
      <c r="AU822" s="114"/>
      <c r="AV822" s="114"/>
      <c r="AW822" s="114"/>
      <c r="AY822" s="114"/>
      <c r="AZ822" s="114"/>
      <c r="BA822" s="114"/>
      <c r="BB822" s="40"/>
    </row>
    <row r="823" spans="1:54" x14ac:dyDescent="0.25">
      <c r="A823" s="40"/>
      <c r="F823" s="104"/>
      <c r="G823" s="109"/>
      <c r="H823" s="114"/>
      <c r="I823" s="114"/>
      <c r="J823" s="114"/>
      <c r="L823" s="104"/>
      <c r="M823" s="114"/>
      <c r="N823" s="114"/>
      <c r="O823" s="114"/>
      <c r="R823" s="114"/>
      <c r="T823" s="104"/>
      <c r="U823" s="104"/>
      <c r="V823" s="104"/>
      <c r="W823" s="109"/>
      <c r="X823" s="114"/>
      <c r="Y823" s="114"/>
      <c r="Z823" s="114"/>
      <c r="AB823" s="119"/>
      <c r="AF823" s="123"/>
      <c r="AI823" s="114"/>
      <c r="AK823" s="119"/>
      <c r="AL823" s="114"/>
      <c r="AN823" s="114"/>
      <c r="AO823" s="114"/>
      <c r="AQ823" s="114"/>
      <c r="AR823" s="114"/>
      <c r="AS823" s="114"/>
      <c r="AU823" s="114"/>
      <c r="AV823" s="114"/>
      <c r="AW823" s="114"/>
      <c r="AY823" s="114"/>
      <c r="AZ823" s="114"/>
      <c r="BA823" s="114"/>
      <c r="BB823" s="40"/>
    </row>
    <row r="824" spans="1:54" x14ac:dyDescent="0.25">
      <c r="A824" s="40"/>
      <c r="F824" s="104"/>
      <c r="G824" s="109"/>
      <c r="H824" s="114"/>
      <c r="I824" s="114"/>
      <c r="J824" s="114"/>
      <c r="L824" s="104"/>
      <c r="M824" s="114"/>
      <c r="N824" s="114"/>
      <c r="O824" s="114"/>
      <c r="R824" s="114"/>
      <c r="T824" s="104"/>
      <c r="U824" s="104"/>
      <c r="V824" s="104"/>
      <c r="W824" s="109"/>
      <c r="X824" s="114"/>
      <c r="Y824" s="114"/>
      <c r="Z824" s="114"/>
      <c r="AB824" s="119"/>
      <c r="AF824" s="123"/>
      <c r="AI824" s="114"/>
      <c r="AK824" s="119"/>
      <c r="AL824" s="114"/>
      <c r="AN824" s="114"/>
      <c r="AO824" s="114"/>
      <c r="AQ824" s="114"/>
      <c r="AR824" s="114"/>
      <c r="AS824" s="114"/>
      <c r="AU824" s="114"/>
      <c r="AV824" s="114"/>
      <c r="AW824" s="114"/>
      <c r="AY824" s="114"/>
      <c r="AZ824" s="114"/>
      <c r="BA824" s="114"/>
      <c r="BB824" s="40"/>
    </row>
    <row r="825" spans="1:54" x14ac:dyDescent="0.25">
      <c r="A825" s="40"/>
      <c r="F825" s="104"/>
      <c r="G825" s="109"/>
      <c r="H825" s="114"/>
      <c r="I825" s="114"/>
      <c r="J825" s="114"/>
      <c r="L825" s="104"/>
      <c r="M825" s="114"/>
      <c r="N825" s="114"/>
      <c r="O825" s="114"/>
      <c r="R825" s="114"/>
      <c r="T825" s="104"/>
      <c r="U825" s="104"/>
      <c r="V825" s="104"/>
      <c r="W825" s="109"/>
      <c r="X825" s="114"/>
      <c r="Y825" s="114"/>
      <c r="Z825" s="114"/>
      <c r="AB825" s="119"/>
      <c r="AF825" s="123"/>
      <c r="AI825" s="114"/>
      <c r="AK825" s="119"/>
      <c r="AL825" s="114"/>
      <c r="AN825" s="114"/>
      <c r="AO825" s="114"/>
      <c r="AQ825" s="114"/>
      <c r="AR825" s="114"/>
      <c r="AS825" s="114"/>
      <c r="AU825" s="114"/>
      <c r="AV825" s="114"/>
      <c r="AW825" s="114"/>
      <c r="AY825" s="114"/>
      <c r="AZ825" s="114"/>
      <c r="BA825" s="114"/>
      <c r="BB825" s="40"/>
    </row>
    <row r="826" spans="1:54" x14ac:dyDescent="0.25">
      <c r="A826" s="40"/>
      <c r="F826" s="104"/>
      <c r="G826" s="109"/>
      <c r="H826" s="114"/>
      <c r="I826" s="114"/>
      <c r="J826" s="114"/>
      <c r="L826" s="104"/>
      <c r="M826" s="114"/>
      <c r="N826" s="114"/>
      <c r="O826" s="114"/>
      <c r="R826" s="114"/>
      <c r="T826" s="104"/>
      <c r="U826" s="104"/>
      <c r="V826" s="104"/>
      <c r="W826" s="109"/>
      <c r="X826" s="114"/>
      <c r="Y826" s="114"/>
      <c r="Z826" s="114"/>
      <c r="AB826" s="119"/>
      <c r="AF826" s="123"/>
      <c r="AI826" s="114"/>
      <c r="AK826" s="119"/>
      <c r="AL826" s="114"/>
      <c r="AN826" s="114"/>
      <c r="AO826" s="114"/>
      <c r="AQ826" s="114"/>
      <c r="AR826" s="114"/>
      <c r="AS826" s="114"/>
      <c r="AU826" s="114"/>
      <c r="AV826" s="114"/>
      <c r="AW826" s="114"/>
      <c r="AY826" s="114"/>
      <c r="AZ826" s="114"/>
      <c r="BA826" s="114"/>
      <c r="BB826" s="40"/>
    </row>
    <row r="827" spans="1:54" x14ac:dyDescent="0.25">
      <c r="A827" s="40"/>
      <c r="F827" s="104"/>
      <c r="G827" s="109"/>
      <c r="H827" s="114"/>
      <c r="I827" s="114"/>
      <c r="J827" s="114"/>
      <c r="L827" s="104"/>
      <c r="M827" s="114"/>
      <c r="N827" s="114"/>
      <c r="O827" s="114"/>
      <c r="R827" s="114"/>
      <c r="T827" s="104"/>
      <c r="U827" s="104"/>
      <c r="V827" s="104"/>
      <c r="W827" s="109"/>
      <c r="X827" s="114"/>
      <c r="Y827" s="114"/>
      <c r="Z827" s="114"/>
      <c r="AB827" s="119"/>
      <c r="AF827" s="123"/>
      <c r="AI827" s="114"/>
      <c r="AK827" s="119"/>
      <c r="AL827" s="114"/>
      <c r="AN827" s="114"/>
      <c r="AO827" s="114"/>
      <c r="AQ827" s="114"/>
      <c r="AR827" s="114"/>
      <c r="AS827" s="114"/>
      <c r="AU827" s="114"/>
      <c r="AV827" s="114"/>
      <c r="AW827" s="114"/>
      <c r="AY827" s="114"/>
      <c r="AZ827" s="114"/>
      <c r="BA827" s="114"/>
      <c r="BB827" s="40"/>
    </row>
    <row r="828" spans="1:54" x14ac:dyDescent="0.25">
      <c r="A828" s="40"/>
      <c r="F828" s="104"/>
      <c r="G828" s="109"/>
      <c r="H828" s="114"/>
      <c r="I828" s="114"/>
      <c r="J828" s="114"/>
      <c r="L828" s="104"/>
      <c r="M828" s="114"/>
      <c r="N828" s="114"/>
      <c r="O828" s="114"/>
      <c r="R828" s="114"/>
      <c r="T828" s="104"/>
      <c r="U828" s="104"/>
      <c r="V828" s="104"/>
      <c r="W828" s="109"/>
      <c r="X828" s="114"/>
      <c r="Y828" s="114"/>
      <c r="Z828" s="114"/>
      <c r="AB828" s="119"/>
      <c r="AF828" s="123"/>
      <c r="AI828" s="114"/>
      <c r="AK828" s="119"/>
      <c r="AL828" s="114"/>
      <c r="AN828" s="114"/>
      <c r="AO828" s="114"/>
      <c r="AQ828" s="114"/>
      <c r="AR828" s="114"/>
      <c r="AS828" s="114"/>
      <c r="AU828" s="114"/>
      <c r="AV828" s="114"/>
      <c r="AW828" s="114"/>
      <c r="AY828" s="114"/>
      <c r="AZ828" s="114"/>
      <c r="BA828" s="114"/>
      <c r="BB828" s="40"/>
    </row>
    <row r="829" spans="1:54" x14ac:dyDescent="0.25">
      <c r="A829" s="40"/>
      <c r="F829" s="104"/>
      <c r="G829" s="109"/>
      <c r="H829" s="114"/>
      <c r="I829" s="114"/>
      <c r="J829" s="114"/>
      <c r="L829" s="104"/>
      <c r="M829" s="114"/>
      <c r="N829" s="114"/>
      <c r="O829" s="114"/>
      <c r="R829" s="114"/>
      <c r="T829" s="104"/>
      <c r="U829" s="104"/>
      <c r="V829" s="104"/>
      <c r="W829" s="109"/>
      <c r="X829" s="114"/>
      <c r="Y829" s="114"/>
      <c r="Z829" s="114"/>
      <c r="AB829" s="119"/>
      <c r="AF829" s="123"/>
      <c r="AI829" s="114"/>
      <c r="AK829" s="119"/>
      <c r="AL829" s="114"/>
      <c r="AN829" s="114"/>
      <c r="AO829" s="114"/>
      <c r="AQ829" s="114"/>
      <c r="AR829" s="114"/>
      <c r="AS829" s="114"/>
      <c r="AU829" s="114"/>
      <c r="AV829" s="114"/>
      <c r="AW829" s="114"/>
      <c r="AY829" s="114"/>
      <c r="AZ829" s="114"/>
      <c r="BA829" s="114"/>
      <c r="BB829" s="40"/>
    </row>
    <row r="830" spans="1:54" x14ac:dyDescent="0.25">
      <c r="A830" s="40"/>
      <c r="F830" s="104"/>
      <c r="G830" s="109"/>
      <c r="H830" s="114"/>
      <c r="I830" s="114"/>
      <c r="J830" s="114"/>
      <c r="L830" s="104"/>
      <c r="M830" s="114"/>
      <c r="N830" s="114"/>
      <c r="O830" s="114"/>
      <c r="R830" s="114"/>
      <c r="T830" s="104"/>
      <c r="U830" s="104"/>
      <c r="V830" s="104"/>
      <c r="W830" s="109"/>
      <c r="X830" s="114"/>
      <c r="Y830" s="114"/>
      <c r="Z830" s="114"/>
      <c r="AB830" s="119"/>
      <c r="AF830" s="123"/>
      <c r="AI830" s="114"/>
      <c r="AK830" s="119"/>
      <c r="AL830" s="114"/>
      <c r="AN830" s="114"/>
      <c r="AO830" s="114"/>
      <c r="AQ830" s="114"/>
      <c r="AR830" s="114"/>
      <c r="AS830" s="114"/>
      <c r="AU830" s="114"/>
      <c r="AV830" s="114"/>
      <c r="AW830" s="114"/>
      <c r="AY830" s="114"/>
      <c r="AZ830" s="114"/>
      <c r="BA830" s="114"/>
      <c r="BB830" s="40"/>
    </row>
    <row r="831" spans="1:54" x14ac:dyDescent="0.25">
      <c r="A831" s="40"/>
      <c r="F831" s="104"/>
      <c r="G831" s="109"/>
      <c r="H831" s="114"/>
      <c r="I831" s="114"/>
      <c r="J831" s="114"/>
      <c r="L831" s="104"/>
      <c r="M831" s="114"/>
      <c r="N831" s="114"/>
      <c r="O831" s="114"/>
      <c r="R831" s="114"/>
      <c r="T831" s="104"/>
      <c r="U831" s="104"/>
      <c r="V831" s="104"/>
      <c r="W831" s="109"/>
      <c r="X831" s="114"/>
      <c r="Y831" s="114"/>
      <c r="Z831" s="114"/>
      <c r="AB831" s="119"/>
      <c r="AF831" s="123"/>
      <c r="AI831" s="114"/>
      <c r="AK831" s="119"/>
      <c r="AL831" s="114"/>
      <c r="AN831" s="114"/>
      <c r="AO831" s="114"/>
      <c r="AQ831" s="114"/>
      <c r="AR831" s="114"/>
      <c r="AS831" s="114"/>
      <c r="AU831" s="114"/>
      <c r="AV831" s="114"/>
      <c r="AW831" s="114"/>
      <c r="AY831" s="114"/>
      <c r="AZ831" s="114"/>
      <c r="BA831" s="114"/>
      <c r="BB831" s="40"/>
    </row>
    <row r="832" spans="1:54" x14ac:dyDescent="0.25">
      <c r="A832" s="40"/>
      <c r="F832" s="104"/>
      <c r="G832" s="109"/>
      <c r="H832" s="114"/>
      <c r="I832" s="114"/>
      <c r="J832" s="114"/>
      <c r="L832" s="104"/>
      <c r="M832" s="114"/>
      <c r="N832" s="114"/>
      <c r="O832" s="114"/>
      <c r="R832" s="114"/>
      <c r="T832" s="104"/>
      <c r="U832" s="104"/>
      <c r="V832" s="104"/>
      <c r="W832" s="109"/>
      <c r="X832" s="114"/>
      <c r="Y832" s="114"/>
      <c r="Z832" s="114"/>
      <c r="AB832" s="119"/>
      <c r="AF832" s="123"/>
      <c r="AI832" s="114"/>
      <c r="AK832" s="119"/>
      <c r="AL832" s="114"/>
      <c r="AN832" s="114"/>
      <c r="AO832" s="114"/>
      <c r="AQ832" s="114"/>
      <c r="AR832" s="114"/>
      <c r="AS832" s="114"/>
      <c r="AU832" s="114"/>
      <c r="AV832" s="114"/>
      <c r="AW832" s="114"/>
      <c r="AY832" s="114"/>
      <c r="AZ832" s="114"/>
      <c r="BA832" s="114"/>
      <c r="BB832" s="40"/>
    </row>
    <row r="833" spans="1:54" x14ac:dyDescent="0.25">
      <c r="A833" s="40"/>
      <c r="F833" s="104"/>
      <c r="G833" s="109"/>
      <c r="H833" s="114"/>
      <c r="I833" s="114"/>
      <c r="J833" s="114"/>
      <c r="L833" s="104"/>
      <c r="M833" s="114"/>
      <c r="N833" s="114"/>
      <c r="O833" s="114"/>
      <c r="R833" s="114"/>
      <c r="T833" s="104"/>
      <c r="U833" s="104"/>
      <c r="V833" s="104"/>
      <c r="W833" s="109"/>
      <c r="X833" s="114"/>
      <c r="Y833" s="114"/>
      <c r="Z833" s="114"/>
      <c r="AB833" s="119"/>
      <c r="AF833" s="123"/>
      <c r="AI833" s="114"/>
      <c r="AK833" s="119"/>
      <c r="AL833" s="114"/>
      <c r="AN833" s="114"/>
      <c r="AO833" s="114"/>
      <c r="AQ833" s="114"/>
      <c r="AR833" s="114"/>
      <c r="AS833" s="114"/>
      <c r="AU833" s="114"/>
      <c r="AV833" s="114"/>
      <c r="AW833" s="114"/>
      <c r="AY833" s="114"/>
      <c r="AZ833" s="114"/>
      <c r="BA833" s="114"/>
      <c r="BB833" s="40"/>
    </row>
    <row r="834" spans="1:54" x14ac:dyDescent="0.25">
      <c r="A834" s="40"/>
      <c r="F834" s="104"/>
      <c r="G834" s="109"/>
      <c r="H834" s="114"/>
      <c r="I834" s="114"/>
      <c r="J834" s="114"/>
      <c r="L834" s="104"/>
      <c r="M834" s="114"/>
      <c r="N834" s="114"/>
      <c r="O834" s="114"/>
      <c r="R834" s="114"/>
      <c r="T834" s="104"/>
      <c r="U834" s="104"/>
      <c r="V834" s="104"/>
      <c r="W834" s="109"/>
      <c r="X834" s="114"/>
      <c r="Y834" s="114"/>
      <c r="Z834" s="114"/>
      <c r="AB834" s="119"/>
      <c r="AF834" s="123"/>
      <c r="AI834" s="114"/>
      <c r="AK834" s="119"/>
      <c r="AL834" s="114"/>
      <c r="AN834" s="114"/>
      <c r="AO834" s="114"/>
      <c r="AQ834" s="114"/>
      <c r="AR834" s="114"/>
      <c r="AS834" s="114"/>
      <c r="AU834" s="114"/>
      <c r="AV834" s="114"/>
      <c r="AW834" s="114"/>
      <c r="AY834" s="114"/>
      <c r="AZ834" s="114"/>
      <c r="BA834" s="114"/>
      <c r="BB834" s="40"/>
    </row>
    <row r="835" spans="1:54" x14ac:dyDescent="0.25">
      <c r="A835" s="40"/>
      <c r="F835" s="104"/>
      <c r="G835" s="109"/>
      <c r="H835" s="114"/>
      <c r="I835" s="114"/>
      <c r="J835" s="114"/>
      <c r="L835" s="104"/>
      <c r="M835" s="114"/>
      <c r="N835" s="114"/>
      <c r="O835" s="114"/>
      <c r="R835" s="114"/>
      <c r="T835" s="104"/>
      <c r="U835" s="104"/>
      <c r="V835" s="104"/>
      <c r="W835" s="109"/>
      <c r="X835" s="114"/>
      <c r="Y835" s="114"/>
      <c r="Z835" s="114"/>
      <c r="AB835" s="119"/>
      <c r="AF835" s="123"/>
      <c r="AI835" s="114"/>
      <c r="AK835" s="119"/>
      <c r="AL835" s="114"/>
      <c r="AN835" s="114"/>
      <c r="AO835" s="114"/>
      <c r="AQ835" s="114"/>
      <c r="AR835" s="114"/>
      <c r="AS835" s="114"/>
      <c r="AU835" s="114"/>
      <c r="AV835" s="114"/>
      <c r="AW835" s="114"/>
      <c r="AY835" s="114"/>
      <c r="AZ835" s="114"/>
      <c r="BA835" s="114"/>
      <c r="BB835" s="40"/>
    </row>
    <row r="836" spans="1:54" x14ac:dyDescent="0.25">
      <c r="A836" s="40"/>
      <c r="F836" s="104"/>
      <c r="G836" s="109"/>
      <c r="H836" s="114"/>
      <c r="I836" s="114"/>
      <c r="J836" s="114"/>
      <c r="L836" s="104"/>
      <c r="M836" s="114"/>
      <c r="N836" s="114"/>
      <c r="O836" s="114"/>
      <c r="R836" s="114"/>
      <c r="T836" s="104"/>
      <c r="U836" s="104"/>
      <c r="V836" s="104"/>
      <c r="W836" s="109"/>
      <c r="X836" s="114"/>
      <c r="Y836" s="114"/>
      <c r="Z836" s="114"/>
      <c r="AB836" s="119"/>
      <c r="AF836" s="123"/>
      <c r="AI836" s="114"/>
      <c r="AK836" s="119"/>
      <c r="AL836" s="114"/>
      <c r="AN836" s="114"/>
      <c r="AO836" s="114"/>
      <c r="AQ836" s="114"/>
      <c r="AR836" s="114"/>
      <c r="AS836" s="114"/>
      <c r="AU836" s="114"/>
      <c r="AV836" s="114"/>
      <c r="AW836" s="114"/>
      <c r="AY836" s="114"/>
      <c r="AZ836" s="114"/>
      <c r="BA836" s="114"/>
      <c r="BB836" s="40"/>
    </row>
    <row r="837" spans="1:54" x14ac:dyDescent="0.25">
      <c r="A837" s="40"/>
      <c r="F837" s="104"/>
      <c r="G837" s="109"/>
      <c r="H837" s="114"/>
      <c r="I837" s="114"/>
      <c r="J837" s="114"/>
      <c r="L837" s="104"/>
      <c r="M837" s="114"/>
      <c r="N837" s="114"/>
      <c r="O837" s="114"/>
      <c r="R837" s="114"/>
      <c r="T837" s="104"/>
      <c r="U837" s="104"/>
      <c r="V837" s="104"/>
      <c r="W837" s="109"/>
      <c r="X837" s="114"/>
      <c r="Y837" s="114"/>
      <c r="Z837" s="114"/>
      <c r="AB837" s="119"/>
      <c r="AF837" s="123"/>
      <c r="AI837" s="114"/>
      <c r="AK837" s="119"/>
      <c r="AL837" s="114"/>
      <c r="AN837" s="114"/>
      <c r="AO837" s="114"/>
      <c r="AQ837" s="114"/>
      <c r="AR837" s="114"/>
      <c r="AS837" s="114"/>
      <c r="AU837" s="114"/>
      <c r="AV837" s="114"/>
      <c r="AW837" s="114"/>
      <c r="AY837" s="114"/>
      <c r="AZ837" s="114"/>
      <c r="BA837" s="114"/>
      <c r="BB837" s="40"/>
    </row>
    <row r="838" spans="1:54" x14ac:dyDescent="0.25">
      <c r="A838" s="40"/>
      <c r="F838" s="104"/>
      <c r="G838" s="109"/>
      <c r="H838" s="114"/>
      <c r="I838" s="114"/>
      <c r="J838" s="114"/>
      <c r="L838" s="104"/>
      <c r="M838" s="114"/>
      <c r="N838" s="114"/>
      <c r="O838" s="114"/>
      <c r="R838" s="114"/>
      <c r="T838" s="104"/>
      <c r="U838" s="104"/>
      <c r="V838" s="104"/>
      <c r="W838" s="109"/>
      <c r="X838" s="114"/>
      <c r="Y838" s="114"/>
      <c r="Z838" s="114"/>
      <c r="AB838" s="119"/>
      <c r="AF838" s="123"/>
      <c r="AI838" s="114"/>
      <c r="AK838" s="119"/>
      <c r="AL838" s="114"/>
      <c r="AN838" s="114"/>
      <c r="AO838" s="114"/>
      <c r="AQ838" s="114"/>
      <c r="AR838" s="114"/>
      <c r="AS838" s="114"/>
      <c r="AU838" s="114"/>
      <c r="AV838" s="114"/>
      <c r="AW838" s="114"/>
      <c r="AY838" s="114"/>
      <c r="AZ838" s="114"/>
      <c r="BA838" s="114"/>
      <c r="BB838" s="40"/>
    </row>
    <row r="839" spans="1:54" x14ac:dyDescent="0.25">
      <c r="A839" s="40"/>
      <c r="F839" s="104"/>
      <c r="G839" s="109"/>
      <c r="H839" s="114"/>
      <c r="I839" s="114"/>
      <c r="J839" s="114"/>
      <c r="L839" s="104"/>
      <c r="M839" s="114"/>
      <c r="N839" s="114"/>
      <c r="O839" s="114"/>
      <c r="R839" s="114"/>
      <c r="T839" s="104"/>
      <c r="U839" s="104"/>
      <c r="V839" s="104"/>
      <c r="W839" s="109"/>
      <c r="X839" s="114"/>
      <c r="Y839" s="114"/>
      <c r="Z839" s="114"/>
      <c r="AB839" s="119"/>
      <c r="AF839" s="123"/>
      <c r="AI839" s="114"/>
      <c r="AK839" s="119"/>
      <c r="AL839" s="114"/>
      <c r="AN839" s="114"/>
      <c r="AO839" s="114"/>
      <c r="AQ839" s="114"/>
      <c r="AR839" s="114"/>
      <c r="AS839" s="114"/>
      <c r="AU839" s="114"/>
      <c r="AV839" s="114"/>
      <c r="AW839" s="114"/>
      <c r="AY839" s="114"/>
      <c r="AZ839" s="114"/>
      <c r="BA839" s="114"/>
      <c r="BB839" s="40"/>
    </row>
    <row r="840" spans="1:54" x14ac:dyDescent="0.25">
      <c r="A840" s="40"/>
      <c r="F840" s="104"/>
      <c r="G840" s="109"/>
      <c r="H840" s="114"/>
      <c r="I840" s="114"/>
      <c r="J840" s="114"/>
      <c r="L840" s="104"/>
      <c r="M840" s="114"/>
      <c r="N840" s="114"/>
      <c r="O840" s="114"/>
      <c r="R840" s="114"/>
      <c r="T840" s="104"/>
      <c r="U840" s="104"/>
      <c r="V840" s="104"/>
      <c r="W840" s="109"/>
      <c r="X840" s="114"/>
      <c r="Y840" s="114"/>
      <c r="Z840" s="114"/>
      <c r="AB840" s="119"/>
      <c r="AF840" s="123"/>
      <c r="AI840" s="114"/>
      <c r="AK840" s="119"/>
      <c r="AL840" s="114"/>
      <c r="AN840" s="114"/>
      <c r="AO840" s="114"/>
      <c r="AQ840" s="114"/>
      <c r="AR840" s="114"/>
      <c r="AS840" s="114"/>
      <c r="AU840" s="114"/>
      <c r="AV840" s="114"/>
      <c r="AW840" s="114"/>
      <c r="AY840" s="114"/>
      <c r="AZ840" s="114"/>
      <c r="BA840" s="114"/>
      <c r="BB840" s="40"/>
    </row>
    <row r="841" spans="1:54" x14ac:dyDescent="0.25">
      <c r="A841" s="40"/>
      <c r="F841" s="104"/>
      <c r="G841" s="109"/>
      <c r="H841" s="114"/>
      <c r="I841" s="114"/>
      <c r="J841" s="114"/>
      <c r="L841" s="104"/>
      <c r="M841" s="114"/>
      <c r="N841" s="114"/>
      <c r="O841" s="114"/>
      <c r="R841" s="114"/>
      <c r="T841" s="104"/>
      <c r="U841" s="104"/>
      <c r="V841" s="104"/>
      <c r="W841" s="109"/>
      <c r="X841" s="114"/>
      <c r="Y841" s="114"/>
      <c r="Z841" s="114"/>
      <c r="AB841" s="119"/>
      <c r="AF841" s="123"/>
      <c r="AI841" s="114"/>
      <c r="AK841" s="119"/>
      <c r="AL841" s="114"/>
      <c r="AN841" s="114"/>
      <c r="AO841" s="114"/>
      <c r="AQ841" s="114"/>
      <c r="AR841" s="114"/>
      <c r="AS841" s="114"/>
      <c r="AU841" s="114"/>
      <c r="AV841" s="114"/>
      <c r="AW841" s="114"/>
      <c r="AY841" s="114"/>
      <c r="AZ841" s="114"/>
      <c r="BA841" s="114"/>
      <c r="BB841" s="40"/>
    </row>
    <row r="842" spans="1:54" x14ac:dyDescent="0.25">
      <c r="A842" s="40"/>
      <c r="F842" s="104"/>
      <c r="G842" s="109"/>
      <c r="H842" s="114"/>
      <c r="I842" s="114"/>
      <c r="J842" s="114"/>
      <c r="L842" s="104"/>
      <c r="M842" s="114"/>
      <c r="N842" s="114"/>
      <c r="O842" s="114"/>
      <c r="R842" s="114"/>
      <c r="T842" s="104"/>
      <c r="U842" s="104"/>
      <c r="V842" s="104"/>
      <c r="W842" s="109"/>
      <c r="X842" s="114"/>
      <c r="Y842" s="114"/>
      <c r="Z842" s="114"/>
      <c r="AB842" s="119"/>
      <c r="AF842" s="123"/>
      <c r="AI842" s="114"/>
      <c r="AK842" s="119"/>
      <c r="AL842" s="114"/>
      <c r="AN842" s="114"/>
      <c r="AO842" s="114"/>
      <c r="AQ842" s="114"/>
      <c r="AR842" s="114"/>
      <c r="AS842" s="114"/>
      <c r="AU842" s="114"/>
      <c r="AV842" s="114"/>
      <c r="AW842" s="114"/>
      <c r="AY842" s="114"/>
      <c r="AZ842" s="114"/>
      <c r="BA842" s="114"/>
      <c r="BB842" s="40"/>
    </row>
    <row r="843" spans="1:54" x14ac:dyDescent="0.25">
      <c r="A843" s="40"/>
      <c r="F843" s="104"/>
      <c r="G843" s="109"/>
      <c r="H843" s="114"/>
      <c r="I843" s="114"/>
      <c r="J843" s="114"/>
      <c r="L843" s="104"/>
      <c r="M843" s="114"/>
      <c r="N843" s="114"/>
      <c r="O843" s="114"/>
      <c r="R843" s="114"/>
      <c r="T843" s="104"/>
      <c r="U843" s="104"/>
      <c r="V843" s="104"/>
      <c r="W843" s="109"/>
      <c r="X843" s="114"/>
      <c r="Y843" s="114"/>
      <c r="Z843" s="114"/>
      <c r="AB843" s="119"/>
      <c r="AF843" s="123"/>
      <c r="AI843" s="114"/>
      <c r="AK843" s="119"/>
      <c r="AL843" s="114"/>
      <c r="AN843" s="114"/>
      <c r="AO843" s="114"/>
      <c r="AQ843" s="114"/>
      <c r="AR843" s="114"/>
      <c r="AS843" s="114"/>
      <c r="AU843" s="114"/>
      <c r="AV843" s="114"/>
      <c r="AW843" s="114"/>
      <c r="AY843" s="114"/>
      <c r="AZ843" s="114"/>
      <c r="BA843" s="114"/>
      <c r="BB843" s="40"/>
    </row>
    <row r="844" spans="1:54" x14ac:dyDescent="0.25">
      <c r="A844" s="40"/>
      <c r="F844" s="104"/>
      <c r="G844" s="109"/>
      <c r="H844" s="114"/>
      <c r="I844" s="114"/>
      <c r="J844" s="114"/>
      <c r="L844" s="104"/>
      <c r="M844" s="114"/>
      <c r="N844" s="114"/>
      <c r="O844" s="114"/>
      <c r="R844" s="114"/>
      <c r="T844" s="104"/>
      <c r="U844" s="104"/>
      <c r="V844" s="104"/>
      <c r="W844" s="109"/>
      <c r="X844" s="114"/>
      <c r="Y844" s="114"/>
      <c r="Z844" s="114"/>
      <c r="AB844" s="119"/>
      <c r="AF844" s="123"/>
      <c r="AI844" s="114"/>
      <c r="AK844" s="119"/>
      <c r="AL844" s="114"/>
      <c r="AN844" s="114"/>
      <c r="AO844" s="114"/>
      <c r="AQ844" s="114"/>
      <c r="AR844" s="114"/>
      <c r="AS844" s="114"/>
      <c r="AU844" s="114"/>
      <c r="AV844" s="114"/>
      <c r="AW844" s="114"/>
      <c r="AY844" s="114"/>
      <c r="AZ844" s="114"/>
      <c r="BA844" s="114"/>
      <c r="BB844" s="40"/>
    </row>
    <row r="845" spans="1:54" x14ac:dyDescent="0.25">
      <c r="A845" s="40"/>
      <c r="F845" s="104"/>
      <c r="G845" s="109"/>
      <c r="H845" s="114"/>
      <c r="I845" s="114"/>
      <c r="J845" s="114"/>
      <c r="L845" s="104"/>
      <c r="M845" s="114"/>
      <c r="N845" s="114"/>
      <c r="O845" s="114"/>
      <c r="R845" s="114"/>
      <c r="T845" s="104"/>
      <c r="U845" s="104"/>
      <c r="V845" s="104"/>
      <c r="W845" s="109"/>
      <c r="X845" s="114"/>
      <c r="Y845" s="114"/>
      <c r="Z845" s="114"/>
      <c r="AB845" s="119"/>
      <c r="AF845" s="123"/>
      <c r="AI845" s="114"/>
      <c r="AK845" s="119"/>
      <c r="AL845" s="114"/>
      <c r="AN845" s="114"/>
      <c r="AO845" s="114"/>
      <c r="AQ845" s="114"/>
      <c r="AR845" s="114"/>
      <c r="AS845" s="114"/>
      <c r="AU845" s="114"/>
      <c r="AV845" s="114"/>
      <c r="AW845" s="114"/>
      <c r="AY845" s="114"/>
      <c r="AZ845" s="114"/>
      <c r="BA845" s="114"/>
      <c r="BB845" s="40"/>
    </row>
    <row r="846" spans="1:54" x14ac:dyDescent="0.25">
      <c r="A846" s="40"/>
      <c r="F846" s="104"/>
      <c r="G846" s="109"/>
      <c r="H846" s="114"/>
      <c r="I846" s="114"/>
      <c r="J846" s="114"/>
      <c r="L846" s="104"/>
      <c r="M846" s="114"/>
      <c r="N846" s="114"/>
      <c r="O846" s="114"/>
      <c r="R846" s="114"/>
      <c r="T846" s="104"/>
      <c r="U846" s="104"/>
      <c r="V846" s="104"/>
      <c r="W846" s="109"/>
      <c r="X846" s="114"/>
      <c r="Y846" s="114"/>
      <c r="Z846" s="114"/>
      <c r="AB846" s="119"/>
      <c r="AF846" s="123"/>
      <c r="AI846" s="114"/>
      <c r="AK846" s="119"/>
      <c r="AL846" s="114"/>
      <c r="AN846" s="114"/>
      <c r="AO846" s="114"/>
      <c r="AQ846" s="114"/>
      <c r="AR846" s="114"/>
      <c r="AS846" s="114"/>
      <c r="AU846" s="114"/>
      <c r="AV846" s="114"/>
      <c r="AW846" s="114"/>
      <c r="AY846" s="114"/>
      <c r="AZ846" s="114"/>
      <c r="BA846" s="114"/>
      <c r="BB846" s="40"/>
    </row>
    <row r="847" spans="1:54" x14ac:dyDescent="0.25">
      <c r="A847" s="40"/>
      <c r="F847" s="104"/>
      <c r="G847" s="109"/>
      <c r="H847" s="114"/>
      <c r="I847" s="114"/>
      <c r="J847" s="114"/>
      <c r="L847" s="104"/>
      <c r="M847" s="114"/>
      <c r="N847" s="114"/>
      <c r="O847" s="114"/>
      <c r="R847" s="114"/>
      <c r="T847" s="104"/>
      <c r="U847" s="104"/>
      <c r="V847" s="104"/>
      <c r="W847" s="109"/>
      <c r="X847" s="114"/>
      <c r="Y847" s="114"/>
      <c r="Z847" s="114"/>
      <c r="AB847" s="119"/>
      <c r="AF847" s="123"/>
      <c r="AI847" s="114"/>
      <c r="AK847" s="119"/>
      <c r="AL847" s="114"/>
      <c r="AN847" s="114"/>
      <c r="AO847" s="114"/>
      <c r="AQ847" s="114"/>
      <c r="AR847" s="114"/>
      <c r="AS847" s="114"/>
      <c r="AU847" s="114"/>
      <c r="AV847" s="114"/>
      <c r="AW847" s="114"/>
      <c r="AY847" s="114"/>
      <c r="AZ847" s="114"/>
      <c r="BA847" s="114"/>
      <c r="BB847" s="40"/>
    </row>
    <row r="848" spans="1:54" x14ac:dyDescent="0.25">
      <c r="A848" s="40"/>
      <c r="F848" s="104"/>
      <c r="G848" s="109"/>
      <c r="H848" s="114"/>
      <c r="I848" s="114"/>
      <c r="J848" s="114"/>
      <c r="L848" s="104"/>
      <c r="M848" s="114"/>
      <c r="N848" s="114"/>
      <c r="O848" s="114"/>
      <c r="R848" s="114"/>
      <c r="T848" s="104"/>
      <c r="U848" s="104"/>
      <c r="V848" s="104"/>
      <c r="W848" s="109"/>
      <c r="X848" s="114"/>
      <c r="Y848" s="114"/>
      <c r="Z848" s="114"/>
      <c r="AB848" s="119"/>
      <c r="AF848" s="123"/>
      <c r="AI848" s="114"/>
      <c r="AK848" s="119"/>
      <c r="AL848" s="114"/>
      <c r="AN848" s="114"/>
      <c r="AO848" s="114"/>
      <c r="AQ848" s="114"/>
      <c r="AR848" s="114"/>
      <c r="AS848" s="114"/>
      <c r="AU848" s="114"/>
      <c r="AV848" s="114"/>
      <c r="AW848" s="114"/>
      <c r="AY848" s="114"/>
      <c r="AZ848" s="114"/>
      <c r="BA848" s="114"/>
      <c r="BB848" s="40"/>
    </row>
    <row r="849" spans="1:54" x14ac:dyDescent="0.25">
      <c r="A849" s="40"/>
      <c r="F849" s="104"/>
      <c r="G849" s="109"/>
      <c r="H849" s="114"/>
      <c r="I849" s="114"/>
      <c r="J849" s="114"/>
      <c r="L849" s="104"/>
      <c r="M849" s="114"/>
      <c r="N849" s="114"/>
      <c r="O849" s="114"/>
      <c r="R849" s="114"/>
      <c r="T849" s="104"/>
      <c r="U849" s="104"/>
      <c r="V849" s="104"/>
      <c r="W849" s="109"/>
      <c r="X849" s="114"/>
      <c r="Y849" s="114"/>
      <c r="Z849" s="114"/>
      <c r="AB849" s="119"/>
      <c r="AF849" s="123"/>
      <c r="AI849" s="114"/>
      <c r="AK849" s="119"/>
      <c r="AL849" s="114"/>
      <c r="AN849" s="114"/>
      <c r="AO849" s="114"/>
      <c r="AQ849" s="114"/>
      <c r="AR849" s="114"/>
      <c r="AS849" s="114"/>
      <c r="AU849" s="114"/>
      <c r="AV849" s="114"/>
      <c r="AW849" s="114"/>
      <c r="AY849" s="114"/>
      <c r="AZ849" s="114"/>
      <c r="BA849" s="114"/>
      <c r="BB849" s="40"/>
    </row>
    <row r="850" spans="1:54" x14ac:dyDescent="0.25">
      <c r="A850" s="40"/>
      <c r="F850" s="104"/>
      <c r="G850" s="109"/>
      <c r="H850" s="114"/>
      <c r="I850" s="114"/>
      <c r="J850" s="114"/>
      <c r="L850" s="104"/>
      <c r="M850" s="114"/>
      <c r="N850" s="114"/>
      <c r="O850" s="114"/>
      <c r="R850" s="114"/>
      <c r="T850" s="104"/>
      <c r="U850" s="104"/>
      <c r="V850" s="104"/>
      <c r="W850" s="109"/>
      <c r="X850" s="114"/>
      <c r="Y850" s="114"/>
      <c r="Z850" s="114"/>
      <c r="AB850" s="119"/>
      <c r="AF850" s="123"/>
      <c r="AI850" s="114"/>
      <c r="AK850" s="119"/>
      <c r="AL850" s="114"/>
      <c r="AN850" s="114"/>
      <c r="AO850" s="114"/>
      <c r="AQ850" s="114"/>
      <c r="AR850" s="114"/>
      <c r="AS850" s="114"/>
      <c r="AU850" s="114"/>
      <c r="AV850" s="114"/>
      <c r="AW850" s="114"/>
      <c r="AY850" s="114"/>
      <c r="AZ850" s="114"/>
      <c r="BA850" s="114"/>
      <c r="BB850" s="40"/>
    </row>
    <row r="851" spans="1:54" x14ac:dyDescent="0.25">
      <c r="A851" s="40"/>
      <c r="F851" s="104"/>
      <c r="G851" s="109"/>
      <c r="H851" s="114"/>
      <c r="I851" s="114"/>
      <c r="J851" s="114"/>
      <c r="L851" s="104"/>
      <c r="M851" s="114"/>
      <c r="N851" s="114"/>
      <c r="O851" s="114"/>
      <c r="R851" s="114"/>
      <c r="T851" s="104"/>
      <c r="U851" s="104"/>
      <c r="V851" s="104"/>
      <c r="W851" s="109"/>
      <c r="X851" s="114"/>
      <c r="Y851" s="114"/>
      <c r="Z851" s="114"/>
      <c r="AB851" s="119"/>
      <c r="AF851" s="123"/>
      <c r="AI851" s="114"/>
      <c r="AK851" s="119"/>
      <c r="AL851" s="114"/>
      <c r="AN851" s="114"/>
      <c r="AO851" s="114"/>
      <c r="AQ851" s="114"/>
      <c r="AR851" s="114"/>
      <c r="AS851" s="114"/>
      <c r="AU851" s="114"/>
      <c r="AV851" s="114"/>
      <c r="AW851" s="114"/>
      <c r="AY851" s="114"/>
      <c r="AZ851" s="114"/>
      <c r="BA851" s="114"/>
      <c r="BB851" s="40"/>
    </row>
    <row r="852" spans="1:54" x14ac:dyDescent="0.25">
      <c r="A852" s="40"/>
      <c r="F852" s="104"/>
      <c r="G852" s="109"/>
      <c r="H852" s="114"/>
      <c r="I852" s="114"/>
      <c r="J852" s="114"/>
      <c r="L852" s="104"/>
      <c r="M852" s="114"/>
      <c r="N852" s="114"/>
      <c r="O852" s="114"/>
      <c r="R852" s="114"/>
      <c r="T852" s="104"/>
      <c r="U852" s="104"/>
      <c r="V852" s="104"/>
      <c r="W852" s="109"/>
      <c r="X852" s="114"/>
      <c r="Y852" s="114"/>
      <c r="Z852" s="114"/>
      <c r="AB852" s="119"/>
      <c r="AF852" s="123"/>
      <c r="AI852" s="114"/>
      <c r="AK852" s="119"/>
      <c r="AL852" s="114"/>
      <c r="AN852" s="114"/>
      <c r="AO852" s="114"/>
      <c r="AQ852" s="114"/>
      <c r="AR852" s="114"/>
      <c r="AS852" s="114"/>
      <c r="AU852" s="114"/>
      <c r="AV852" s="114"/>
      <c r="AW852" s="114"/>
      <c r="AY852" s="114"/>
      <c r="AZ852" s="114"/>
      <c r="BA852" s="114"/>
      <c r="BB852" s="40"/>
    </row>
    <row r="853" spans="1:54" x14ac:dyDescent="0.25">
      <c r="A853" s="40"/>
      <c r="F853" s="104"/>
      <c r="G853" s="109"/>
      <c r="H853" s="114"/>
      <c r="I853" s="114"/>
      <c r="J853" s="114"/>
      <c r="L853" s="104"/>
      <c r="M853" s="114"/>
      <c r="N853" s="114"/>
      <c r="O853" s="114"/>
      <c r="R853" s="114"/>
      <c r="T853" s="104"/>
      <c r="U853" s="104"/>
      <c r="V853" s="104"/>
      <c r="W853" s="109"/>
      <c r="X853" s="114"/>
      <c r="Y853" s="114"/>
      <c r="Z853" s="114"/>
      <c r="AB853" s="119"/>
      <c r="AF853" s="123"/>
      <c r="AI853" s="114"/>
      <c r="AK853" s="119"/>
      <c r="AL853" s="114"/>
      <c r="AN853" s="114"/>
      <c r="AO853" s="114"/>
      <c r="AQ853" s="114"/>
      <c r="AR853" s="114"/>
      <c r="AS853" s="114"/>
      <c r="AU853" s="114"/>
      <c r="AV853" s="114"/>
      <c r="AW853" s="114"/>
      <c r="AY853" s="114"/>
      <c r="AZ853" s="114"/>
      <c r="BA853" s="114"/>
      <c r="BB853" s="40"/>
    </row>
    <row r="854" spans="1:54" x14ac:dyDescent="0.25">
      <c r="A854" s="40"/>
      <c r="F854" s="104"/>
      <c r="G854" s="109"/>
      <c r="H854" s="114"/>
      <c r="I854" s="114"/>
      <c r="J854" s="114"/>
      <c r="L854" s="104"/>
      <c r="M854" s="114"/>
      <c r="N854" s="114"/>
      <c r="O854" s="114"/>
      <c r="R854" s="114"/>
      <c r="T854" s="104"/>
      <c r="U854" s="104"/>
      <c r="V854" s="104"/>
      <c r="W854" s="109"/>
      <c r="X854" s="114"/>
      <c r="Y854" s="114"/>
      <c r="Z854" s="114"/>
      <c r="AB854" s="119"/>
      <c r="AF854" s="123"/>
      <c r="AI854" s="114"/>
      <c r="AK854" s="119"/>
      <c r="AL854" s="114"/>
      <c r="AN854" s="114"/>
      <c r="AO854" s="114"/>
      <c r="AQ854" s="114"/>
      <c r="AR854" s="114"/>
      <c r="AS854" s="114"/>
      <c r="AU854" s="114"/>
      <c r="AV854" s="114"/>
      <c r="AW854" s="114"/>
      <c r="AY854" s="114"/>
      <c r="AZ854" s="114"/>
      <c r="BA854" s="114"/>
      <c r="BB854" s="40"/>
    </row>
    <row r="855" spans="1:54" x14ac:dyDescent="0.25">
      <c r="A855" s="40"/>
      <c r="F855" s="104"/>
      <c r="G855" s="109"/>
      <c r="H855" s="114"/>
      <c r="I855" s="114"/>
      <c r="J855" s="114"/>
      <c r="L855" s="104"/>
      <c r="M855" s="114"/>
      <c r="N855" s="114"/>
      <c r="O855" s="114"/>
      <c r="R855" s="114"/>
      <c r="T855" s="104"/>
      <c r="U855" s="104"/>
      <c r="V855" s="104"/>
      <c r="W855" s="109"/>
      <c r="X855" s="114"/>
      <c r="Y855" s="114"/>
      <c r="Z855" s="114"/>
      <c r="AB855" s="119"/>
      <c r="AF855" s="123"/>
      <c r="AI855" s="114"/>
      <c r="AK855" s="119"/>
      <c r="AL855" s="114"/>
      <c r="AN855" s="114"/>
      <c r="AO855" s="114"/>
      <c r="AQ855" s="114"/>
      <c r="AR855" s="114"/>
      <c r="AS855" s="114"/>
      <c r="AU855" s="114"/>
      <c r="AV855" s="114"/>
      <c r="AW855" s="114"/>
      <c r="AY855" s="114"/>
      <c r="AZ855" s="114"/>
      <c r="BA855" s="114"/>
      <c r="BB855" s="40"/>
    </row>
    <row r="856" spans="1:54" x14ac:dyDescent="0.25">
      <c r="A856" s="40"/>
      <c r="F856" s="104"/>
      <c r="G856" s="109"/>
      <c r="H856" s="114"/>
      <c r="I856" s="114"/>
      <c r="J856" s="114"/>
      <c r="L856" s="104"/>
      <c r="M856" s="114"/>
      <c r="N856" s="114"/>
      <c r="O856" s="114"/>
      <c r="R856" s="114"/>
      <c r="T856" s="104"/>
      <c r="U856" s="104"/>
      <c r="V856" s="104"/>
      <c r="W856" s="109"/>
      <c r="X856" s="114"/>
      <c r="Y856" s="114"/>
      <c r="Z856" s="114"/>
      <c r="AB856" s="119"/>
      <c r="AF856" s="123"/>
      <c r="AI856" s="114"/>
      <c r="AK856" s="119"/>
      <c r="AL856" s="114"/>
      <c r="AN856" s="114"/>
      <c r="AO856" s="114"/>
      <c r="AQ856" s="114"/>
      <c r="AR856" s="114"/>
      <c r="AS856" s="114"/>
      <c r="AU856" s="114"/>
      <c r="AV856" s="114"/>
      <c r="AW856" s="114"/>
      <c r="AY856" s="114"/>
      <c r="AZ856" s="114"/>
      <c r="BA856" s="114"/>
      <c r="BB856" s="40"/>
    </row>
    <row r="857" spans="1:54" x14ac:dyDescent="0.25">
      <c r="A857" s="40"/>
      <c r="F857" s="104"/>
      <c r="G857" s="109"/>
      <c r="H857" s="114"/>
      <c r="I857" s="114"/>
      <c r="J857" s="114"/>
      <c r="L857" s="104"/>
      <c r="M857" s="114"/>
      <c r="N857" s="114"/>
      <c r="O857" s="114"/>
      <c r="R857" s="114"/>
      <c r="T857" s="104"/>
      <c r="U857" s="104"/>
      <c r="V857" s="104"/>
      <c r="W857" s="109"/>
      <c r="X857" s="114"/>
      <c r="Y857" s="114"/>
      <c r="Z857" s="114"/>
      <c r="AB857" s="119"/>
      <c r="AF857" s="123"/>
      <c r="AI857" s="114"/>
      <c r="AK857" s="119"/>
      <c r="AL857" s="114"/>
      <c r="AN857" s="114"/>
      <c r="AO857" s="114"/>
      <c r="AQ857" s="114"/>
      <c r="AR857" s="114"/>
      <c r="AS857" s="114"/>
      <c r="AU857" s="114"/>
      <c r="AV857" s="114"/>
      <c r="AW857" s="114"/>
      <c r="AY857" s="114"/>
      <c r="AZ857" s="114"/>
      <c r="BA857" s="114"/>
      <c r="BB857" s="40"/>
    </row>
    <row r="858" spans="1:54" x14ac:dyDescent="0.25">
      <c r="A858" s="40"/>
      <c r="F858" s="104"/>
      <c r="G858" s="109"/>
      <c r="H858" s="114"/>
      <c r="I858" s="114"/>
      <c r="J858" s="114"/>
      <c r="L858" s="104"/>
      <c r="M858" s="114"/>
      <c r="N858" s="114"/>
      <c r="O858" s="114"/>
      <c r="R858" s="114"/>
      <c r="T858" s="104"/>
      <c r="U858" s="104"/>
      <c r="V858" s="104"/>
      <c r="W858" s="109"/>
      <c r="X858" s="114"/>
      <c r="Y858" s="114"/>
      <c r="Z858" s="114"/>
      <c r="AB858" s="119"/>
      <c r="AF858" s="123"/>
      <c r="AI858" s="114"/>
      <c r="AK858" s="119"/>
      <c r="AL858" s="114"/>
      <c r="AN858" s="114"/>
      <c r="AO858" s="114"/>
      <c r="AQ858" s="114"/>
      <c r="AR858" s="114"/>
      <c r="AS858" s="114"/>
      <c r="AU858" s="114"/>
      <c r="AV858" s="114"/>
      <c r="AW858" s="114"/>
      <c r="AY858" s="114"/>
      <c r="AZ858" s="114"/>
      <c r="BA858" s="114"/>
      <c r="BB858" s="40"/>
    </row>
    <row r="859" spans="1:54" x14ac:dyDescent="0.25">
      <c r="A859" s="40"/>
      <c r="F859" s="104"/>
      <c r="G859" s="109"/>
      <c r="H859" s="114"/>
      <c r="I859" s="114"/>
      <c r="J859" s="114"/>
      <c r="L859" s="104"/>
      <c r="M859" s="114"/>
      <c r="N859" s="114"/>
      <c r="O859" s="114"/>
      <c r="R859" s="114"/>
      <c r="T859" s="104"/>
      <c r="U859" s="104"/>
      <c r="V859" s="104"/>
      <c r="W859" s="109"/>
      <c r="X859" s="114"/>
      <c r="Y859" s="114"/>
      <c r="Z859" s="114"/>
      <c r="AB859" s="119"/>
      <c r="AF859" s="123"/>
      <c r="AI859" s="114"/>
      <c r="AK859" s="119"/>
      <c r="AL859" s="114"/>
      <c r="AN859" s="114"/>
      <c r="AO859" s="114"/>
      <c r="AQ859" s="114"/>
      <c r="AR859" s="114"/>
      <c r="AS859" s="114"/>
      <c r="AU859" s="114"/>
      <c r="AV859" s="114"/>
      <c r="AW859" s="114"/>
      <c r="AY859" s="114"/>
      <c r="AZ859" s="114"/>
      <c r="BA859" s="114"/>
      <c r="BB859" s="40"/>
    </row>
    <row r="860" spans="1:54" x14ac:dyDescent="0.25">
      <c r="A860" s="40"/>
      <c r="F860" s="104"/>
      <c r="G860" s="109"/>
      <c r="H860" s="114"/>
      <c r="I860" s="114"/>
      <c r="J860" s="114"/>
      <c r="L860" s="104"/>
      <c r="M860" s="114"/>
      <c r="N860" s="114"/>
      <c r="O860" s="114"/>
      <c r="R860" s="114"/>
      <c r="T860" s="104"/>
      <c r="U860" s="104"/>
      <c r="V860" s="104"/>
      <c r="W860" s="109"/>
      <c r="X860" s="114"/>
      <c r="Y860" s="114"/>
      <c r="Z860" s="114"/>
      <c r="AB860" s="119"/>
      <c r="AF860" s="123"/>
      <c r="AI860" s="114"/>
      <c r="AK860" s="119"/>
      <c r="AL860" s="114"/>
      <c r="AN860" s="114"/>
      <c r="AO860" s="114"/>
      <c r="AQ860" s="114"/>
      <c r="AR860" s="114"/>
      <c r="AS860" s="114"/>
      <c r="AU860" s="114"/>
      <c r="AV860" s="114"/>
      <c r="AW860" s="114"/>
      <c r="AY860" s="114"/>
      <c r="AZ860" s="114"/>
      <c r="BA860" s="114"/>
      <c r="BB860" s="40"/>
    </row>
    <row r="861" spans="1:54" x14ac:dyDescent="0.25">
      <c r="A861" s="40"/>
      <c r="F861" s="104"/>
      <c r="G861" s="109"/>
      <c r="H861" s="114"/>
      <c r="I861" s="114"/>
      <c r="J861" s="114"/>
      <c r="L861" s="104"/>
      <c r="M861" s="114"/>
      <c r="N861" s="114"/>
      <c r="O861" s="114"/>
      <c r="R861" s="114"/>
      <c r="T861" s="104"/>
      <c r="U861" s="104"/>
      <c r="V861" s="104"/>
      <c r="W861" s="109"/>
      <c r="X861" s="114"/>
      <c r="Y861" s="114"/>
      <c r="Z861" s="114"/>
      <c r="AB861" s="119"/>
      <c r="AF861" s="123"/>
      <c r="AI861" s="114"/>
      <c r="AK861" s="119"/>
      <c r="AL861" s="114"/>
      <c r="AN861" s="114"/>
      <c r="AO861" s="114"/>
      <c r="AQ861" s="114"/>
      <c r="AR861" s="114"/>
      <c r="AS861" s="114"/>
      <c r="AU861" s="114"/>
      <c r="AV861" s="114"/>
      <c r="AW861" s="114"/>
      <c r="AY861" s="114"/>
      <c r="AZ861" s="114"/>
      <c r="BA861" s="114"/>
      <c r="BB861" s="40"/>
    </row>
    <row r="862" spans="1:54" x14ac:dyDescent="0.25">
      <c r="A862" s="40"/>
      <c r="F862" s="104"/>
      <c r="G862" s="109"/>
      <c r="H862" s="114"/>
      <c r="I862" s="114"/>
      <c r="J862" s="114"/>
      <c r="L862" s="104"/>
      <c r="M862" s="114"/>
      <c r="N862" s="114"/>
      <c r="O862" s="114"/>
      <c r="R862" s="114"/>
      <c r="T862" s="104"/>
      <c r="U862" s="104"/>
      <c r="V862" s="104"/>
      <c r="W862" s="109"/>
      <c r="X862" s="114"/>
      <c r="Y862" s="114"/>
      <c r="Z862" s="114"/>
      <c r="AB862" s="119"/>
      <c r="AF862" s="123"/>
      <c r="AI862" s="114"/>
      <c r="AK862" s="119"/>
      <c r="AL862" s="114"/>
      <c r="AN862" s="114"/>
      <c r="AO862" s="114"/>
      <c r="AQ862" s="114"/>
      <c r="AR862" s="114"/>
      <c r="AS862" s="114"/>
      <c r="AU862" s="114"/>
      <c r="AV862" s="114"/>
      <c r="AW862" s="114"/>
      <c r="AY862" s="114"/>
      <c r="AZ862" s="114"/>
      <c r="BA862" s="114"/>
      <c r="BB862" s="40"/>
    </row>
    <row r="863" spans="1:54" x14ac:dyDescent="0.25">
      <c r="A863" s="40"/>
      <c r="F863" s="104"/>
      <c r="G863" s="109"/>
      <c r="H863" s="114"/>
      <c r="I863" s="114"/>
      <c r="J863" s="114"/>
      <c r="L863" s="104"/>
      <c r="M863" s="114"/>
      <c r="N863" s="114"/>
      <c r="O863" s="114"/>
      <c r="R863" s="114"/>
      <c r="T863" s="104"/>
      <c r="U863" s="104"/>
      <c r="V863" s="104"/>
      <c r="W863" s="109"/>
      <c r="X863" s="114"/>
      <c r="Y863" s="114"/>
      <c r="Z863" s="114"/>
      <c r="AB863" s="119"/>
      <c r="AF863" s="123"/>
      <c r="AI863" s="114"/>
      <c r="AK863" s="119"/>
      <c r="AL863" s="114"/>
      <c r="AN863" s="114"/>
      <c r="AO863" s="114"/>
      <c r="AQ863" s="114"/>
      <c r="AR863" s="114"/>
      <c r="AS863" s="114"/>
      <c r="AU863" s="114"/>
      <c r="AV863" s="114"/>
      <c r="AW863" s="114"/>
      <c r="AY863" s="114"/>
      <c r="AZ863" s="114"/>
      <c r="BA863" s="114"/>
      <c r="BB863" s="40"/>
    </row>
    <row r="864" spans="1:54" x14ac:dyDescent="0.25">
      <c r="A864" s="40"/>
      <c r="F864" s="104"/>
      <c r="G864" s="109"/>
      <c r="H864" s="114"/>
      <c r="I864" s="114"/>
      <c r="J864" s="114"/>
      <c r="L864" s="104"/>
      <c r="M864" s="114"/>
      <c r="N864" s="114"/>
      <c r="O864" s="114"/>
      <c r="R864" s="114"/>
      <c r="T864" s="104"/>
      <c r="U864" s="104"/>
      <c r="V864" s="104"/>
      <c r="W864" s="109"/>
      <c r="X864" s="114"/>
      <c r="Y864" s="114"/>
      <c r="Z864" s="114"/>
      <c r="AB864" s="119"/>
      <c r="AF864" s="123"/>
      <c r="AI864" s="114"/>
      <c r="AK864" s="119"/>
      <c r="AL864" s="114"/>
      <c r="AN864" s="114"/>
      <c r="AO864" s="114"/>
      <c r="AQ864" s="114"/>
      <c r="AR864" s="114"/>
      <c r="AS864" s="114"/>
      <c r="AU864" s="114"/>
      <c r="AV864" s="114"/>
      <c r="AW864" s="114"/>
      <c r="AY864" s="114"/>
      <c r="AZ864" s="114"/>
      <c r="BA864" s="114"/>
      <c r="BB864" s="40"/>
    </row>
    <row r="865" spans="1:54" x14ac:dyDescent="0.25">
      <c r="A865" s="40"/>
      <c r="F865" s="104"/>
      <c r="G865" s="109"/>
      <c r="H865" s="114"/>
      <c r="I865" s="114"/>
      <c r="J865" s="114"/>
      <c r="L865" s="104"/>
      <c r="M865" s="114"/>
      <c r="N865" s="114"/>
      <c r="O865" s="114"/>
      <c r="R865" s="114"/>
      <c r="T865" s="104"/>
      <c r="U865" s="104"/>
      <c r="V865" s="104"/>
      <c r="W865" s="109"/>
      <c r="X865" s="114"/>
      <c r="Y865" s="114"/>
      <c r="Z865" s="114"/>
      <c r="AB865" s="119"/>
      <c r="AF865" s="123"/>
      <c r="AI865" s="114"/>
      <c r="AK865" s="119"/>
      <c r="AL865" s="114"/>
      <c r="AN865" s="114"/>
      <c r="AO865" s="114"/>
      <c r="AQ865" s="114"/>
      <c r="AR865" s="114"/>
      <c r="AS865" s="114"/>
      <c r="AU865" s="114"/>
      <c r="AV865" s="114"/>
      <c r="AW865" s="114"/>
      <c r="AY865" s="114"/>
      <c r="AZ865" s="114"/>
      <c r="BA865" s="114"/>
      <c r="BB865" s="40"/>
    </row>
    <row r="866" spans="1:54" x14ac:dyDescent="0.25">
      <c r="A866" s="40"/>
      <c r="F866" s="104"/>
      <c r="G866" s="109"/>
      <c r="H866" s="114"/>
      <c r="I866" s="114"/>
      <c r="J866" s="114"/>
      <c r="L866" s="104"/>
      <c r="M866" s="114"/>
      <c r="N866" s="114"/>
      <c r="O866" s="114"/>
      <c r="R866" s="114"/>
      <c r="T866" s="104"/>
      <c r="U866" s="104"/>
      <c r="V866" s="104"/>
      <c r="W866" s="109"/>
      <c r="X866" s="114"/>
      <c r="Y866" s="114"/>
      <c r="Z866" s="114"/>
      <c r="AB866" s="119"/>
      <c r="AF866" s="123"/>
      <c r="AI866" s="114"/>
      <c r="AK866" s="119"/>
      <c r="AL866" s="114"/>
      <c r="AN866" s="114"/>
      <c r="AO866" s="114"/>
      <c r="AQ866" s="114"/>
      <c r="AR866" s="114"/>
      <c r="AS866" s="114"/>
      <c r="AU866" s="114"/>
      <c r="AV866" s="114"/>
      <c r="AW866" s="114"/>
      <c r="AY866" s="114"/>
      <c r="AZ866" s="114"/>
      <c r="BA866" s="114"/>
      <c r="BB866" s="40"/>
    </row>
    <row r="867" spans="1:54" x14ac:dyDescent="0.25">
      <c r="A867" s="40"/>
      <c r="F867" s="104"/>
      <c r="G867" s="109"/>
      <c r="H867" s="114"/>
      <c r="I867" s="114"/>
      <c r="J867" s="114"/>
      <c r="L867" s="104"/>
      <c r="M867" s="114"/>
      <c r="N867" s="114"/>
      <c r="O867" s="114"/>
      <c r="R867" s="114"/>
      <c r="T867" s="104"/>
      <c r="U867" s="104"/>
      <c r="V867" s="104"/>
      <c r="W867" s="109"/>
      <c r="X867" s="114"/>
      <c r="Y867" s="114"/>
      <c r="Z867" s="114"/>
      <c r="AB867" s="119"/>
      <c r="AF867" s="123"/>
      <c r="AI867" s="114"/>
      <c r="AK867" s="119"/>
      <c r="AL867" s="114"/>
      <c r="AN867" s="114"/>
      <c r="AO867" s="114"/>
      <c r="AQ867" s="114"/>
      <c r="AR867" s="114"/>
      <c r="AS867" s="114"/>
      <c r="AU867" s="114"/>
      <c r="AV867" s="114"/>
      <c r="AW867" s="114"/>
      <c r="AY867" s="114"/>
      <c r="AZ867" s="114"/>
      <c r="BA867" s="114"/>
      <c r="BB867" s="40"/>
    </row>
    <row r="868" spans="1:54" x14ac:dyDescent="0.25">
      <c r="A868" s="40"/>
      <c r="F868" s="104"/>
      <c r="G868" s="109"/>
      <c r="H868" s="114"/>
      <c r="I868" s="114"/>
      <c r="J868" s="114"/>
      <c r="L868" s="104"/>
      <c r="M868" s="114"/>
      <c r="N868" s="114"/>
      <c r="O868" s="114"/>
      <c r="R868" s="114"/>
      <c r="T868" s="104"/>
      <c r="U868" s="104"/>
      <c r="V868" s="104"/>
      <c r="W868" s="109"/>
      <c r="X868" s="114"/>
      <c r="Y868" s="114"/>
      <c r="Z868" s="114"/>
      <c r="AB868" s="119"/>
      <c r="AF868" s="123"/>
      <c r="AI868" s="114"/>
      <c r="AK868" s="119"/>
      <c r="AL868" s="114"/>
      <c r="AN868" s="114"/>
      <c r="AO868" s="114"/>
      <c r="AQ868" s="114"/>
      <c r="AR868" s="114"/>
      <c r="AS868" s="114"/>
      <c r="AU868" s="114"/>
      <c r="AV868" s="114"/>
      <c r="AW868" s="114"/>
      <c r="AY868" s="114"/>
      <c r="AZ868" s="114"/>
      <c r="BA868" s="114"/>
      <c r="BB868" s="40"/>
    </row>
    <row r="869" spans="1:54" x14ac:dyDescent="0.25">
      <c r="A869" s="40"/>
      <c r="F869" s="104"/>
      <c r="G869" s="109"/>
      <c r="H869" s="114"/>
      <c r="I869" s="114"/>
      <c r="J869" s="114"/>
      <c r="L869" s="104"/>
      <c r="M869" s="114"/>
      <c r="N869" s="114"/>
      <c r="O869" s="114"/>
      <c r="R869" s="114"/>
      <c r="T869" s="104"/>
      <c r="U869" s="104"/>
      <c r="V869" s="104"/>
      <c r="W869" s="109"/>
      <c r="X869" s="114"/>
      <c r="Y869" s="114"/>
      <c r="Z869" s="114"/>
      <c r="AB869" s="119"/>
      <c r="AF869" s="123"/>
      <c r="AI869" s="114"/>
      <c r="AK869" s="119"/>
      <c r="AL869" s="114"/>
      <c r="AN869" s="114"/>
      <c r="AO869" s="114"/>
      <c r="AQ869" s="114"/>
      <c r="AR869" s="114"/>
      <c r="AS869" s="114"/>
      <c r="AU869" s="114"/>
      <c r="AV869" s="114"/>
      <c r="AW869" s="114"/>
      <c r="AY869" s="114"/>
      <c r="AZ869" s="114"/>
      <c r="BA869" s="114"/>
      <c r="BB869" s="40"/>
    </row>
    <row r="870" spans="1:54" x14ac:dyDescent="0.25">
      <c r="A870" s="40"/>
      <c r="F870" s="104"/>
      <c r="G870" s="109"/>
      <c r="H870" s="114"/>
      <c r="I870" s="114"/>
      <c r="J870" s="114"/>
      <c r="L870" s="104"/>
      <c r="M870" s="114"/>
      <c r="N870" s="114"/>
      <c r="O870" s="114"/>
      <c r="R870" s="114"/>
      <c r="T870" s="104"/>
      <c r="U870" s="104"/>
      <c r="V870" s="104"/>
      <c r="W870" s="109"/>
      <c r="X870" s="114"/>
      <c r="Y870" s="114"/>
      <c r="Z870" s="114"/>
      <c r="AB870" s="119"/>
      <c r="AF870" s="123"/>
      <c r="AI870" s="114"/>
      <c r="AK870" s="119"/>
      <c r="AL870" s="114"/>
      <c r="AN870" s="114"/>
      <c r="AO870" s="114"/>
      <c r="AQ870" s="114"/>
      <c r="AR870" s="114"/>
      <c r="AS870" s="114"/>
      <c r="AU870" s="114"/>
      <c r="AV870" s="114"/>
      <c r="AW870" s="114"/>
      <c r="AY870" s="114"/>
      <c r="AZ870" s="114"/>
      <c r="BA870" s="114"/>
      <c r="BB870" s="40"/>
    </row>
    <row r="871" spans="1:54" x14ac:dyDescent="0.25">
      <c r="A871" s="40"/>
      <c r="F871" s="104"/>
      <c r="G871" s="109"/>
      <c r="H871" s="114"/>
      <c r="I871" s="114"/>
      <c r="J871" s="114"/>
      <c r="L871" s="104"/>
      <c r="M871" s="114"/>
      <c r="N871" s="114"/>
      <c r="O871" s="114"/>
      <c r="R871" s="114"/>
      <c r="T871" s="104"/>
      <c r="U871" s="104"/>
      <c r="V871" s="104"/>
      <c r="W871" s="109"/>
      <c r="X871" s="114"/>
      <c r="Y871" s="114"/>
      <c r="Z871" s="114"/>
      <c r="AB871" s="119"/>
      <c r="AF871" s="123"/>
      <c r="AI871" s="114"/>
      <c r="AK871" s="119"/>
      <c r="AL871" s="114"/>
      <c r="AN871" s="114"/>
      <c r="AO871" s="114"/>
      <c r="AQ871" s="114"/>
      <c r="AR871" s="114"/>
      <c r="AS871" s="114"/>
      <c r="AU871" s="114"/>
      <c r="AV871" s="114"/>
      <c r="AW871" s="114"/>
      <c r="AY871" s="114"/>
      <c r="AZ871" s="114"/>
      <c r="BA871" s="114"/>
      <c r="BB871" s="40"/>
    </row>
    <row r="872" spans="1:54" x14ac:dyDescent="0.25">
      <c r="A872" s="40"/>
      <c r="F872" s="104"/>
      <c r="G872" s="109"/>
      <c r="H872" s="114"/>
      <c r="I872" s="114"/>
      <c r="J872" s="114"/>
      <c r="L872" s="104"/>
      <c r="M872" s="114"/>
      <c r="N872" s="114"/>
      <c r="O872" s="114"/>
      <c r="R872" s="114"/>
      <c r="T872" s="104"/>
      <c r="U872" s="104"/>
      <c r="V872" s="104"/>
      <c r="W872" s="109"/>
      <c r="X872" s="114"/>
      <c r="Y872" s="114"/>
      <c r="Z872" s="114"/>
      <c r="AB872" s="119"/>
      <c r="AF872" s="123"/>
      <c r="AI872" s="114"/>
      <c r="AK872" s="119"/>
      <c r="AL872" s="114"/>
      <c r="AN872" s="114"/>
      <c r="AO872" s="114"/>
      <c r="AQ872" s="114"/>
      <c r="AR872" s="114"/>
      <c r="AS872" s="114"/>
      <c r="AU872" s="114"/>
      <c r="AV872" s="114"/>
      <c r="AW872" s="114"/>
      <c r="AY872" s="114"/>
      <c r="AZ872" s="114"/>
      <c r="BA872" s="114"/>
      <c r="BB872" s="40"/>
    </row>
    <row r="873" spans="1:54" x14ac:dyDescent="0.25">
      <c r="A873" s="40"/>
      <c r="F873" s="104"/>
      <c r="G873" s="109"/>
      <c r="H873" s="114"/>
      <c r="I873" s="114"/>
      <c r="J873" s="114"/>
      <c r="L873" s="104"/>
      <c r="M873" s="114"/>
      <c r="N873" s="114"/>
      <c r="O873" s="114"/>
      <c r="R873" s="114"/>
      <c r="T873" s="104"/>
      <c r="U873" s="104"/>
      <c r="V873" s="104"/>
      <c r="W873" s="109"/>
      <c r="X873" s="114"/>
      <c r="Y873" s="114"/>
      <c r="Z873" s="114"/>
      <c r="AB873" s="119"/>
      <c r="AF873" s="123"/>
      <c r="AI873" s="114"/>
      <c r="AK873" s="119"/>
      <c r="AL873" s="114"/>
      <c r="AN873" s="114"/>
      <c r="AO873" s="114"/>
      <c r="AQ873" s="114"/>
      <c r="AR873" s="114"/>
      <c r="AS873" s="114"/>
      <c r="AU873" s="114"/>
      <c r="AV873" s="114"/>
      <c r="AW873" s="114"/>
      <c r="AY873" s="114"/>
      <c r="AZ873" s="114"/>
      <c r="BA873" s="114"/>
      <c r="BB873" s="40"/>
    </row>
    <row r="874" spans="1:54" x14ac:dyDescent="0.25">
      <c r="A874" s="40"/>
      <c r="F874" s="104"/>
      <c r="G874" s="109"/>
      <c r="H874" s="114"/>
      <c r="I874" s="114"/>
      <c r="J874" s="114"/>
      <c r="L874" s="104"/>
      <c r="M874" s="114"/>
      <c r="N874" s="114"/>
      <c r="O874" s="114"/>
      <c r="R874" s="114"/>
      <c r="T874" s="104"/>
      <c r="U874" s="104"/>
      <c r="V874" s="104"/>
      <c r="W874" s="109"/>
      <c r="X874" s="114"/>
      <c r="Y874" s="114"/>
      <c r="Z874" s="114"/>
      <c r="AB874" s="119"/>
      <c r="AF874" s="123"/>
      <c r="AI874" s="114"/>
      <c r="AK874" s="119"/>
      <c r="AL874" s="114"/>
      <c r="AN874" s="114"/>
      <c r="AO874" s="114"/>
      <c r="AQ874" s="114"/>
      <c r="AR874" s="114"/>
      <c r="AS874" s="114"/>
      <c r="AU874" s="114"/>
      <c r="AV874" s="114"/>
      <c r="AW874" s="114"/>
      <c r="AY874" s="114"/>
      <c r="AZ874" s="114"/>
      <c r="BA874" s="114"/>
      <c r="BB874" s="40"/>
    </row>
    <row r="875" spans="1:54" x14ac:dyDescent="0.25">
      <c r="A875" s="40"/>
      <c r="F875" s="104"/>
      <c r="G875" s="109"/>
      <c r="H875" s="114"/>
      <c r="I875" s="114"/>
      <c r="J875" s="114"/>
      <c r="L875" s="104"/>
      <c r="M875" s="114"/>
      <c r="N875" s="114"/>
      <c r="O875" s="114"/>
      <c r="R875" s="114"/>
      <c r="T875" s="104"/>
      <c r="U875" s="104"/>
      <c r="V875" s="104"/>
      <c r="W875" s="109"/>
      <c r="X875" s="114"/>
      <c r="Y875" s="114"/>
      <c r="Z875" s="114"/>
      <c r="AB875" s="119"/>
      <c r="AF875" s="123"/>
      <c r="AI875" s="114"/>
      <c r="AK875" s="119"/>
      <c r="AL875" s="114"/>
      <c r="AN875" s="114"/>
      <c r="AO875" s="114"/>
      <c r="AQ875" s="114"/>
      <c r="AR875" s="114"/>
      <c r="AS875" s="114"/>
      <c r="AU875" s="114"/>
      <c r="AV875" s="114"/>
      <c r="AW875" s="114"/>
      <c r="AY875" s="114"/>
      <c r="AZ875" s="114"/>
      <c r="BA875" s="114"/>
      <c r="BB875" s="40"/>
    </row>
    <row r="876" spans="1:54" x14ac:dyDescent="0.25">
      <c r="A876" s="40"/>
      <c r="F876" s="104"/>
      <c r="G876" s="109"/>
      <c r="H876" s="114"/>
      <c r="I876" s="114"/>
      <c r="J876" s="114"/>
      <c r="L876" s="104"/>
      <c r="M876" s="114"/>
      <c r="N876" s="114"/>
      <c r="O876" s="114"/>
      <c r="R876" s="114"/>
      <c r="T876" s="104"/>
      <c r="U876" s="104"/>
      <c r="V876" s="104"/>
      <c r="W876" s="109"/>
      <c r="X876" s="114"/>
      <c r="Y876" s="114"/>
      <c r="Z876" s="114"/>
      <c r="AB876" s="119"/>
      <c r="AF876" s="123"/>
      <c r="AI876" s="114"/>
      <c r="AK876" s="119"/>
      <c r="AL876" s="114"/>
      <c r="AN876" s="114"/>
      <c r="AO876" s="114"/>
      <c r="AQ876" s="114"/>
      <c r="AR876" s="114"/>
      <c r="AS876" s="114"/>
      <c r="AU876" s="114"/>
      <c r="AV876" s="114"/>
      <c r="AW876" s="114"/>
      <c r="AY876" s="114"/>
      <c r="AZ876" s="114"/>
      <c r="BA876" s="114"/>
      <c r="BB876" s="40"/>
    </row>
    <row r="877" spans="1:54" x14ac:dyDescent="0.25">
      <c r="A877" s="40"/>
      <c r="F877" s="104"/>
      <c r="G877" s="109"/>
      <c r="H877" s="114"/>
      <c r="I877" s="114"/>
      <c r="J877" s="114"/>
      <c r="L877" s="104"/>
      <c r="M877" s="114"/>
      <c r="N877" s="114"/>
      <c r="O877" s="114"/>
      <c r="R877" s="114"/>
      <c r="T877" s="104"/>
      <c r="U877" s="104"/>
      <c r="V877" s="104"/>
      <c r="W877" s="109"/>
      <c r="X877" s="114"/>
      <c r="Y877" s="114"/>
      <c r="Z877" s="114"/>
      <c r="AB877" s="119"/>
      <c r="AF877" s="123"/>
      <c r="AI877" s="114"/>
      <c r="AK877" s="119"/>
      <c r="AL877" s="114"/>
      <c r="AN877" s="114"/>
      <c r="AO877" s="114"/>
      <c r="AQ877" s="114"/>
      <c r="AR877" s="114"/>
      <c r="AS877" s="114"/>
      <c r="AU877" s="114"/>
      <c r="AV877" s="114"/>
      <c r="AW877" s="114"/>
      <c r="AY877" s="114"/>
      <c r="AZ877" s="114"/>
      <c r="BA877" s="114"/>
      <c r="BB877" s="40"/>
    </row>
    <row r="878" spans="1:54" x14ac:dyDescent="0.25">
      <c r="A878" s="40"/>
      <c r="F878" s="104"/>
      <c r="G878" s="109"/>
      <c r="H878" s="114"/>
      <c r="I878" s="114"/>
      <c r="J878" s="114"/>
      <c r="L878" s="104"/>
      <c r="M878" s="114"/>
      <c r="N878" s="114"/>
      <c r="O878" s="114"/>
      <c r="R878" s="114"/>
      <c r="T878" s="104"/>
      <c r="U878" s="104"/>
      <c r="V878" s="104"/>
      <c r="W878" s="109"/>
      <c r="X878" s="114"/>
      <c r="Y878" s="114"/>
      <c r="Z878" s="114"/>
      <c r="AB878" s="119"/>
      <c r="AF878" s="123"/>
      <c r="AI878" s="114"/>
      <c r="AK878" s="119"/>
      <c r="AL878" s="114"/>
      <c r="AN878" s="114"/>
      <c r="AO878" s="114"/>
      <c r="AQ878" s="114"/>
      <c r="AR878" s="114"/>
      <c r="AS878" s="114"/>
      <c r="AU878" s="114"/>
      <c r="AV878" s="114"/>
      <c r="AW878" s="114"/>
      <c r="AY878" s="114"/>
      <c r="AZ878" s="114"/>
      <c r="BA878" s="114"/>
      <c r="BB878" s="40"/>
    </row>
    <row r="879" spans="1:54" x14ac:dyDescent="0.25">
      <c r="A879" s="40"/>
      <c r="F879" s="104"/>
      <c r="G879" s="109"/>
      <c r="H879" s="114"/>
      <c r="I879" s="114"/>
      <c r="J879" s="114"/>
      <c r="L879" s="104"/>
      <c r="M879" s="114"/>
      <c r="N879" s="114"/>
      <c r="O879" s="114"/>
      <c r="R879" s="114"/>
      <c r="T879" s="104"/>
      <c r="U879" s="104"/>
      <c r="V879" s="104"/>
      <c r="W879" s="109"/>
      <c r="X879" s="114"/>
      <c r="Y879" s="114"/>
      <c r="Z879" s="114"/>
      <c r="AB879" s="119"/>
      <c r="AF879" s="123"/>
      <c r="AI879" s="114"/>
      <c r="AK879" s="119"/>
      <c r="AL879" s="114"/>
      <c r="AN879" s="114"/>
      <c r="AO879" s="114"/>
      <c r="AQ879" s="114"/>
      <c r="AR879" s="114"/>
      <c r="AS879" s="114"/>
      <c r="AU879" s="114"/>
      <c r="AV879" s="114"/>
      <c r="AW879" s="114"/>
      <c r="AY879" s="114"/>
      <c r="AZ879" s="114"/>
      <c r="BA879" s="114"/>
      <c r="BB879" s="40"/>
    </row>
    <row r="880" spans="1:54" x14ac:dyDescent="0.25">
      <c r="A880" s="40"/>
      <c r="F880" s="104"/>
      <c r="G880" s="109"/>
      <c r="H880" s="114"/>
      <c r="I880" s="114"/>
      <c r="J880" s="114"/>
      <c r="L880" s="104"/>
      <c r="M880" s="114"/>
      <c r="N880" s="114"/>
      <c r="O880" s="114"/>
      <c r="R880" s="114"/>
      <c r="T880" s="104"/>
      <c r="U880" s="104"/>
      <c r="V880" s="104"/>
      <c r="W880" s="109"/>
      <c r="X880" s="114"/>
      <c r="Y880" s="114"/>
      <c r="Z880" s="114"/>
      <c r="AB880" s="119"/>
      <c r="AF880" s="123"/>
      <c r="AI880" s="114"/>
      <c r="AK880" s="119"/>
      <c r="AL880" s="114"/>
      <c r="AN880" s="114"/>
      <c r="AO880" s="114"/>
      <c r="AQ880" s="114"/>
      <c r="AR880" s="114"/>
      <c r="AS880" s="114"/>
      <c r="AU880" s="114"/>
      <c r="AV880" s="114"/>
      <c r="AW880" s="114"/>
      <c r="AY880" s="114"/>
      <c r="AZ880" s="114"/>
      <c r="BA880" s="114"/>
      <c r="BB880" s="40"/>
    </row>
    <row r="881" spans="1:54" x14ac:dyDescent="0.25">
      <c r="A881" s="40"/>
      <c r="F881" s="104"/>
      <c r="G881" s="109"/>
      <c r="H881" s="114"/>
      <c r="I881" s="114"/>
      <c r="J881" s="114"/>
      <c r="L881" s="104"/>
      <c r="M881" s="114"/>
      <c r="N881" s="114"/>
      <c r="O881" s="114"/>
      <c r="R881" s="114"/>
      <c r="T881" s="104"/>
      <c r="U881" s="104"/>
      <c r="V881" s="104"/>
      <c r="W881" s="109"/>
      <c r="X881" s="114"/>
      <c r="Y881" s="114"/>
      <c r="Z881" s="114"/>
      <c r="AB881" s="119"/>
      <c r="AF881" s="123"/>
      <c r="AI881" s="114"/>
      <c r="AK881" s="119"/>
      <c r="AL881" s="114"/>
      <c r="AN881" s="114"/>
      <c r="AO881" s="114"/>
      <c r="AQ881" s="114"/>
      <c r="AR881" s="114"/>
      <c r="AS881" s="114"/>
      <c r="AU881" s="114"/>
      <c r="AV881" s="114"/>
      <c r="AW881" s="114"/>
      <c r="AY881" s="114"/>
      <c r="AZ881" s="114"/>
      <c r="BA881" s="114"/>
      <c r="BB881" s="40"/>
    </row>
    <row r="882" spans="1:54" x14ac:dyDescent="0.25">
      <c r="A882" s="40"/>
      <c r="F882" s="104"/>
      <c r="G882" s="109"/>
      <c r="H882" s="114"/>
      <c r="I882" s="114"/>
      <c r="J882" s="114"/>
      <c r="L882" s="104"/>
      <c r="M882" s="114"/>
      <c r="N882" s="114"/>
      <c r="O882" s="114"/>
      <c r="R882" s="114"/>
      <c r="T882" s="104"/>
      <c r="U882" s="104"/>
      <c r="V882" s="104"/>
      <c r="W882" s="109"/>
      <c r="X882" s="114"/>
      <c r="Y882" s="114"/>
      <c r="Z882" s="114"/>
      <c r="AB882" s="119"/>
      <c r="AF882" s="123"/>
      <c r="AI882" s="114"/>
      <c r="AK882" s="119"/>
      <c r="AL882" s="114"/>
      <c r="AN882" s="114"/>
      <c r="AO882" s="114"/>
      <c r="AQ882" s="114"/>
      <c r="AR882" s="114"/>
      <c r="AS882" s="114"/>
      <c r="AU882" s="114"/>
      <c r="AV882" s="114"/>
      <c r="AW882" s="114"/>
      <c r="AY882" s="114"/>
      <c r="AZ882" s="114"/>
      <c r="BA882" s="114"/>
      <c r="BB882" s="40"/>
    </row>
    <row r="883" spans="1:54" x14ac:dyDescent="0.25">
      <c r="A883" s="40"/>
      <c r="F883" s="104"/>
      <c r="G883" s="109"/>
      <c r="H883" s="114"/>
      <c r="I883" s="114"/>
      <c r="J883" s="114"/>
      <c r="L883" s="104"/>
      <c r="M883" s="114"/>
      <c r="N883" s="114"/>
      <c r="O883" s="114"/>
      <c r="R883" s="114"/>
      <c r="T883" s="104"/>
      <c r="U883" s="104"/>
      <c r="V883" s="104"/>
      <c r="W883" s="109"/>
      <c r="X883" s="114"/>
      <c r="Y883" s="114"/>
      <c r="Z883" s="114"/>
      <c r="AB883" s="119"/>
      <c r="AF883" s="123"/>
      <c r="AI883" s="114"/>
      <c r="AK883" s="119"/>
      <c r="AL883" s="114"/>
      <c r="AN883" s="114"/>
      <c r="AO883" s="114"/>
      <c r="AQ883" s="114"/>
      <c r="AR883" s="114"/>
      <c r="AS883" s="114"/>
      <c r="AU883" s="114"/>
      <c r="AV883" s="114"/>
      <c r="AW883" s="114"/>
      <c r="AY883" s="114"/>
      <c r="AZ883" s="114"/>
      <c r="BA883" s="114"/>
      <c r="BB883" s="40"/>
    </row>
    <row r="884" spans="1:54" x14ac:dyDescent="0.25">
      <c r="A884" s="40"/>
      <c r="F884" s="104"/>
      <c r="G884" s="109"/>
      <c r="H884" s="114"/>
      <c r="I884" s="114"/>
      <c r="J884" s="114"/>
      <c r="L884" s="104"/>
      <c r="M884" s="114"/>
      <c r="N884" s="114"/>
      <c r="O884" s="114"/>
      <c r="R884" s="114"/>
      <c r="T884" s="104"/>
      <c r="U884" s="104"/>
      <c r="V884" s="104"/>
      <c r="W884" s="109"/>
      <c r="X884" s="114"/>
      <c r="Y884" s="114"/>
      <c r="Z884" s="114"/>
      <c r="AB884" s="119"/>
      <c r="AF884" s="123"/>
      <c r="AI884" s="114"/>
      <c r="AK884" s="119"/>
      <c r="AL884" s="114"/>
      <c r="AN884" s="114"/>
      <c r="AO884" s="114"/>
      <c r="AQ884" s="114"/>
      <c r="AR884" s="114"/>
      <c r="AS884" s="114"/>
      <c r="AU884" s="114"/>
      <c r="AV884" s="114"/>
      <c r="AW884" s="114"/>
      <c r="AY884" s="114"/>
      <c r="AZ884" s="114"/>
      <c r="BA884" s="114"/>
      <c r="BB884" s="40"/>
    </row>
    <row r="885" spans="1:54" x14ac:dyDescent="0.25">
      <c r="A885" s="40"/>
      <c r="F885" s="104"/>
      <c r="G885" s="109"/>
      <c r="H885" s="114"/>
      <c r="I885" s="114"/>
      <c r="J885" s="114"/>
      <c r="L885" s="104"/>
      <c r="M885" s="114"/>
      <c r="N885" s="114"/>
      <c r="O885" s="114"/>
      <c r="R885" s="114"/>
      <c r="T885" s="104"/>
      <c r="U885" s="104"/>
      <c r="V885" s="104"/>
      <c r="W885" s="109"/>
      <c r="X885" s="114"/>
      <c r="Y885" s="114"/>
      <c r="Z885" s="114"/>
      <c r="AB885" s="119"/>
      <c r="AF885" s="123"/>
      <c r="AI885" s="114"/>
      <c r="AK885" s="119"/>
      <c r="AL885" s="114"/>
      <c r="AN885" s="114"/>
      <c r="AO885" s="114"/>
      <c r="AQ885" s="114"/>
      <c r="AR885" s="114"/>
      <c r="AS885" s="114"/>
      <c r="AU885" s="114"/>
      <c r="AV885" s="114"/>
      <c r="AW885" s="114"/>
      <c r="AY885" s="114"/>
      <c r="AZ885" s="114"/>
      <c r="BA885" s="114"/>
      <c r="BB885" s="40"/>
    </row>
    <row r="886" spans="1:54" x14ac:dyDescent="0.25">
      <c r="A886" s="40"/>
      <c r="F886" s="104"/>
      <c r="G886" s="109"/>
      <c r="H886" s="114"/>
      <c r="I886" s="114"/>
      <c r="J886" s="114"/>
      <c r="L886" s="104"/>
      <c r="M886" s="114"/>
      <c r="N886" s="114"/>
      <c r="O886" s="114"/>
      <c r="R886" s="114"/>
      <c r="T886" s="104"/>
      <c r="U886" s="104"/>
      <c r="V886" s="104"/>
      <c r="W886" s="109"/>
      <c r="X886" s="114"/>
      <c r="Y886" s="114"/>
      <c r="Z886" s="114"/>
      <c r="AB886" s="119"/>
      <c r="AF886" s="123"/>
      <c r="AI886" s="114"/>
      <c r="AK886" s="119"/>
      <c r="AL886" s="114"/>
      <c r="AN886" s="114"/>
      <c r="AO886" s="114"/>
      <c r="AQ886" s="114"/>
      <c r="AR886" s="114"/>
      <c r="AS886" s="114"/>
      <c r="AU886" s="114"/>
      <c r="AV886" s="114"/>
      <c r="AW886" s="114"/>
      <c r="AY886" s="114"/>
      <c r="AZ886" s="114"/>
      <c r="BA886" s="114"/>
      <c r="BB886" s="40"/>
    </row>
    <row r="887" spans="1:54" x14ac:dyDescent="0.25">
      <c r="A887" s="40"/>
      <c r="F887" s="104"/>
      <c r="G887" s="109"/>
      <c r="H887" s="114"/>
      <c r="I887" s="114"/>
      <c r="J887" s="114"/>
      <c r="L887" s="104"/>
      <c r="M887" s="114"/>
      <c r="N887" s="114"/>
      <c r="O887" s="114"/>
      <c r="R887" s="114"/>
      <c r="T887" s="104"/>
      <c r="U887" s="104"/>
      <c r="V887" s="104"/>
      <c r="W887" s="109"/>
      <c r="X887" s="114"/>
      <c r="Y887" s="114"/>
      <c r="Z887" s="114"/>
      <c r="AB887" s="119"/>
      <c r="AF887" s="123"/>
      <c r="AI887" s="114"/>
      <c r="AK887" s="119"/>
      <c r="AL887" s="114"/>
      <c r="AN887" s="114"/>
      <c r="AO887" s="114"/>
      <c r="AQ887" s="114"/>
      <c r="AR887" s="114"/>
      <c r="AS887" s="114"/>
      <c r="AU887" s="114"/>
      <c r="AV887" s="114"/>
      <c r="AW887" s="114"/>
      <c r="AY887" s="114"/>
      <c r="AZ887" s="114"/>
      <c r="BA887" s="114"/>
      <c r="BB887" s="40"/>
    </row>
    <row r="888" spans="1:54" x14ac:dyDescent="0.25">
      <c r="A888" s="40"/>
      <c r="F888" s="104"/>
      <c r="G888" s="109"/>
      <c r="H888" s="114"/>
      <c r="I888" s="114"/>
      <c r="J888" s="114"/>
      <c r="L888" s="104"/>
      <c r="M888" s="114"/>
      <c r="N888" s="114"/>
      <c r="O888" s="114"/>
      <c r="R888" s="114"/>
      <c r="T888" s="104"/>
      <c r="U888" s="104"/>
      <c r="V888" s="104"/>
      <c r="W888" s="109"/>
      <c r="X888" s="114"/>
      <c r="Y888" s="114"/>
      <c r="Z888" s="114"/>
      <c r="AB888" s="119"/>
      <c r="AF888" s="123"/>
      <c r="AI888" s="114"/>
      <c r="AK888" s="119"/>
      <c r="AL888" s="114"/>
      <c r="AN888" s="114"/>
      <c r="AO888" s="114"/>
      <c r="AQ888" s="114"/>
      <c r="AR888" s="114"/>
      <c r="AS888" s="114"/>
      <c r="AU888" s="114"/>
      <c r="AV888" s="114"/>
      <c r="AW888" s="114"/>
      <c r="AY888" s="114"/>
      <c r="AZ888" s="114"/>
      <c r="BA888" s="114"/>
      <c r="BB888" s="40"/>
    </row>
    <row r="889" spans="1:54" x14ac:dyDescent="0.25">
      <c r="A889" s="40"/>
      <c r="F889" s="104"/>
      <c r="G889" s="109"/>
      <c r="H889" s="114"/>
      <c r="I889" s="114"/>
      <c r="J889" s="114"/>
      <c r="L889" s="104"/>
      <c r="M889" s="114"/>
      <c r="N889" s="114"/>
      <c r="O889" s="114"/>
      <c r="R889" s="114"/>
      <c r="T889" s="104"/>
      <c r="U889" s="104"/>
      <c r="V889" s="104"/>
      <c r="W889" s="109"/>
      <c r="X889" s="114"/>
      <c r="Y889" s="114"/>
      <c r="Z889" s="114"/>
      <c r="AB889" s="119"/>
      <c r="AF889" s="123"/>
      <c r="AI889" s="114"/>
      <c r="AK889" s="119"/>
      <c r="AL889" s="114"/>
      <c r="AN889" s="114"/>
      <c r="AO889" s="114"/>
      <c r="AQ889" s="114"/>
      <c r="AR889" s="114"/>
      <c r="AS889" s="114"/>
      <c r="AU889" s="114"/>
      <c r="AV889" s="114"/>
      <c r="AW889" s="114"/>
      <c r="AY889" s="114"/>
      <c r="AZ889" s="114"/>
      <c r="BA889" s="114"/>
      <c r="BB889" s="40"/>
    </row>
    <row r="890" spans="1:54" x14ac:dyDescent="0.25">
      <c r="A890" s="40"/>
      <c r="F890" s="104"/>
      <c r="G890" s="109"/>
      <c r="H890" s="114"/>
      <c r="I890" s="114"/>
      <c r="J890" s="114"/>
      <c r="L890" s="104"/>
      <c r="M890" s="114"/>
      <c r="N890" s="114"/>
      <c r="O890" s="114"/>
      <c r="R890" s="114"/>
      <c r="T890" s="104"/>
      <c r="U890" s="104"/>
      <c r="V890" s="104"/>
      <c r="W890" s="109"/>
      <c r="X890" s="114"/>
      <c r="Y890" s="114"/>
      <c r="Z890" s="114"/>
      <c r="AB890" s="119"/>
      <c r="AF890" s="123"/>
      <c r="AI890" s="114"/>
      <c r="AK890" s="119"/>
      <c r="AL890" s="114"/>
      <c r="AN890" s="114"/>
      <c r="AO890" s="114"/>
      <c r="AQ890" s="114"/>
      <c r="AR890" s="114"/>
      <c r="AS890" s="114"/>
      <c r="AU890" s="114"/>
      <c r="AV890" s="114"/>
      <c r="AW890" s="114"/>
      <c r="AY890" s="114"/>
      <c r="AZ890" s="114"/>
      <c r="BA890" s="114"/>
      <c r="BB890" s="40"/>
    </row>
    <row r="891" spans="1:54" x14ac:dyDescent="0.25">
      <c r="A891" s="40"/>
      <c r="F891" s="104"/>
      <c r="G891" s="109"/>
      <c r="H891" s="114"/>
      <c r="I891" s="114"/>
      <c r="J891" s="114"/>
      <c r="L891" s="104"/>
      <c r="M891" s="114"/>
      <c r="N891" s="114"/>
      <c r="O891" s="114"/>
      <c r="R891" s="114"/>
      <c r="T891" s="104"/>
      <c r="U891" s="104"/>
      <c r="V891" s="104"/>
      <c r="W891" s="109"/>
      <c r="X891" s="114"/>
      <c r="Y891" s="114"/>
      <c r="Z891" s="114"/>
      <c r="AB891" s="119"/>
      <c r="AF891" s="123"/>
      <c r="AI891" s="114"/>
      <c r="AK891" s="119"/>
      <c r="AL891" s="114"/>
      <c r="AN891" s="114"/>
      <c r="AO891" s="114"/>
      <c r="AQ891" s="114"/>
      <c r="AR891" s="114"/>
      <c r="AS891" s="114"/>
      <c r="AU891" s="114"/>
      <c r="AV891" s="114"/>
      <c r="AW891" s="114"/>
      <c r="AY891" s="114"/>
      <c r="AZ891" s="114"/>
      <c r="BA891" s="114"/>
      <c r="BB891" s="40"/>
    </row>
    <row r="892" spans="1:54" x14ac:dyDescent="0.25">
      <c r="A892" s="40"/>
      <c r="F892" s="104"/>
      <c r="G892" s="109"/>
      <c r="H892" s="114"/>
      <c r="I892" s="114"/>
      <c r="J892" s="114"/>
      <c r="L892" s="104"/>
      <c r="M892" s="114"/>
      <c r="N892" s="114"/>
      <c r="O892" s="114"/>
      <c r="R892" s="114"/>
      <c r="T892" s="104"/>
      <c r="U892" s="104"/>
      <c r="V892" s="104"/>
      <c r="W892" s="109"/>
      <c r="X892" s="114"/>
      <c r="Y892" s="114"/>
      <c r="Z892" s="114"/>
      <c r="AB892" s="119"/>
      <c r="AF892" s="123"/>
      <c r="AI892" s="114"/>
      <c r="AK892" s="119"/>
      <c r="AL892" s="114"/>
      <c r="AN892" s="114"/>
      <c r="AO892" s="114"/>
      <c r="AQ892" s="114"/>
      <c r="AR892" s="114"/>
      <c r="AS892" s="114"/>
      <c r="AU892" s="114"/>
      <c r="AV892" s="114"/>
      <c r="AW892" s="114"/>
      <c r="AY892" s="114"/>
      <c r="AZ892" s="114"/>
      <c r="BA892" s="114"/>
      <c r="BB892" s="40"/>
    </row>
    <row r="893" spans="1:54" x14ac:dyDescent="0.25">
      <c r="A893" s="40"/>
      <c r="F893" s="104"/>
      <c r="G893" s="109"/>
      <c r="H893" s="114"/>
      <c r="I893" s="114"/>
      <c r="J893" s="114"/>
      <c r="L893" s="104"/>
      <c r="M893" s="114"/>
      <c r="N893" s="114"/>
      <c r="O893" s="114"/>
      <c r="R893" s="114"/>
      <c r="T893" s="104"/>
      <c r="U893" s="104"/>
      <c r="V893" s="104"/>
      <c r="W893" s="109"/>
      <c r="X893" s="114"/>
      <c r="Y893" s="114"/>
      <c r="Z893" s="114"/>
      <c r="AB893" s="119"/>
      <c r="AF893" s="123"/>
      <c r="AI893" s="114"/>
      <c r="AK893" s="119"/>
      <c r="AL893" s="114"/>
      <c r="AN893" s="114"/>
      <c r="AO893" s="114"/>
      <c r="AQ893" s="114"/>
      <c r="AR893" s="114"/>
      <c r="AS893" s="114"/>
      <c r="AU893" s="114"/>
      <c r="AV893" s="114"/>
      <c r="AW893" s="114"/>
      <c r="AY893" s="114"/>
      <c r="AZ893" s="114"/>
      <c r="BA893" s="114"/>
      <c r="BB893" s="40"/>
    </row>
    <row r="894" spans="1:54" x14ac:dyDescent="0.25">
      <c r="A894" s="40"/>
      <c r="F894" s="104"/>
      <c r="G894" s="109"/>
      <c r="H894" s="114"/>
      <c r="I894" s="114"/>
      <c r="J894" s="114"/>
      <c r="L894" s="104"/>
      <c r="M894" s="114"/>
      <c r="N894" s="114"/>
      <c r="O894" s="114"/>
      <c r="R894" s="114"/>
      <c r="T894" s="104"/>
      <c r="U894" s="104"/>
      <c r="V894" s="104"/>
      <c r="W894" s="109"/>
      <c r="X894" s="114"/>
      <c r="Y894" s="114"/>
      <c r="Z894" s="114"/>
      <c r="AB894" s="119"/>
      <c r="AF894" s="123"/>
      <c r="AI894" s="114"/>
      <c r="AK894" s="119"/>
      <c r="AL894" s="114"/>
      <c r="AN894" s="114"/>
      <c r="AO894" s="114"/>
      <c r="AQ894" s="114"/>
      <c r="AR894" s="114"/>
      <c r="AS894" s="114"/>
      <c r="AU894" s="114"/>
      <c r="AV894" s="114"/>
      <c r="AW894" s="114"/>
      <c r="AY894" s="114"/>
      <c r="AZ894" s="114"/>
      <c r="BA894" s="114"/>
      <c r="BB894" s="40"/>
    </row>
    <row r="895" spans="1:54" x14ac:dyDescent="0.25">
      <c r="A895" s="40"/>
      <c r="F895" s="104"/>
      <c r="G895" s="109"/>
      <c r="H895" s="114"/>
      <c r="I895" s="114"/>
      <c r="J895" s="114"/>
      <c r="L895" s="104"/>
      <c r="M895" s="114"/>
      <c r="N895" s="114"/>
      <c r="O895" s="114"/>
      <c r="R895" s="114"/>
      <c r="T895" s="104"/>
      <c r="U895" s="104"/>
      <c r="V895" s="104"/>
      <c r="W895" s="109"/>
      <c r="X895" s="114"/>
      <c r="Y895" s="114"/>
      <c r="Z895" s="114"/>
      <c r="AB895" s="119"/>
      <c r="AF895" s="123"/>
      <c r="AI895" s="114"/>
      <c r="AK895" s="119"/>
      <c r="AL895" s="114"/>
      <c r="AN895" s="114"/>
      <c r="AO895" s="114"/>
      <c r="AQ895" s="114"/>
      <c r="AR895" s="114"/>
      <c r="AS895" s="114"/>
      <c r="AU895" s="114"/>
      <c r="AV895" s="114"/>
      <c r="AW895" s="114"/>
      <c r="AY895" s="114"/>
      <c r="AZ895" s="114"/>
      <c r="BA895" s="114"/>
      <c r="BB895" s="40"/>
    </row>
    <row r="896" spans="1:54" x14ac:dyDescent="0.25">
      <c r="A896" s="40"/>
      <c r="F896" s="104"/>
      <c r="G896" s="109"/>
      <c r="H896" s="114"/>
      <c r="I896" s="114"/>
      <c r="J896" s="114"/>
      <c r="L896" s="104"/>
      <c r="M896" s="114"/>
      <c r="N896" s="114"/>
      <c r="O896" s="114"/>
      <c r="R896" s="114"/>
      <c r="T896" s="104"/>
      <c r="U896" s="104"/>
      <c r="V896" s="104"/>
      <c r="W896" s="109"/>
      <c r="X896" s="114"/>
      <c r="Y896" s="114"/>
      <c r="Z896" s="114"/>
      <c r="AB896" s="119"/>
      <c r="AF896" s="123"/>
      <c r="AI896" s="114"/>
      <c r="AK896" s="119"/>
      <c r="AL896" s="114"/>
      <c r="AN896" s="114"/>
      <c r="AO896" s="114"/>
      <c r="AQ896" s="114"/>
      <c r="AR896" s="114"/>
      <c r="AS896" s="114"/>
      <c r="AU896" s="114"/>
      <c r="AV896" s="114"/>
      <c r="AW896" s="114"/>
      <c r="AY896" s="114"/>
      <c r="AZ896" s="114"/>
      <c r="BA896" s="114"/>
      <c r="BB896" s="40"/>
    </row>
    <row r="897" spans="1:54" x14ac:dyDescent="0.25">
      <c r="A897" s="40"/>
      <c r="F897" s="104"/>
      <c r="G897" s="109"/>
      <c r="H897" s="114"/>
      <c r="I897" s="114"/>
      <c r="J897" s="114"/>
      <c r="L897" s="104"/>
      <c r="M897" s="114"/>
      <c r="N897" s="114"/>
      <c r="O897" s="114"/>
      <c r="R897" s="114"/>
      <c r="T897" s="104"/>
      <c r="U897" s="104"/>
      <c r="V897" s="104"/>
      <c r="W897" s="109"/>
      <c r="X897" s="114"/>
      <c r="Y897" s="114"/>
      <c r="Z897" s="114"/>
      <c r="AB897" s="119"/>
      <c r="AF897" s="123"/>
      <c r="AI897" s="114"/>
      <c r="AK897" s="119"/>
      <c r="AL897" s="114"/>
      <c r="AN897" s="114"/>
      <c r="AO897" s="114"/>
      <c r="AQ897" s="114"/>
      <c r="AR897" s="114"/>
      <c r="AS897" s="114"/>
      <c r="AU897" s="114"/>
      <c r="AV897" s="114"/>
      <c r="AW897" s="114"/>
      <c r="AY897" s="114"/>
      <c r="AZ897" s="114"/>
      <c r="BA897" s="114"/>
      <c r="BB897" s="40"/>
    </row>
    <row r="898" spans="1:54" x14ac:dyDescent="0.25">
      <c r="A898" s="40"/>
      <c r="F898" s="104"/>
      <c r="G898" s="109"/>
      <c r="H898" s="114"/>
      <c r="I898" s="114"/>
      <c r="J898" s="114"/>
      <c r="L898" s="104"/>
      <c r="M898" s="114"/>
      <c r="N898" s="114"/>
      <c r="O898" s="114"/>
      <c r="R898" s="114"/>
      <c r="T898" s="104"/>
      <c r="U898" s="104"/>
      <c r="V898" s="104"/>
      <c r="W898" s="109"/>
      <c r="X898" s="114"/>
      <c r="Y898" s="114"/>
      <c r="Z898" s="114"/>
      <c r="AB898" s="119"/>
      <c r="AF898" s="123"/>
      <c r="AI898" s="114"/>
      <c r="AK898" s="119"/>
      <c r="AL898" s="114"/>
      <c r="AN898" s="114"/>
      <c r="AO898" s="114"/>
      <c r="AQ898" s="114"/>
      <c r="AR898" s="114"/>
      <c r="AS898" s="114"/>
      <c r="AU898" s="114"/>
      <c r="AV898" s="114"/>
      <c r="AW898" s="114"/>
      <c r="AY898" s="114"/>
      <c r="AZ898" s="114"/>
      <c r="BA898" s="114"/>
      <c r="BB898" s="40"/>
    </row>
    <row r="899" spans="1:54" x14ac:dyDescent="0.25">
      <c r="A899" s="40"/>
      <c r="F899" s="104"/>
      <c r="G899" s="109"/>
      <c r="H899" s="114"/>
      <c r="I899" s="114"/>
      <c r="J899" s="114"/>
      <c r="L899" s="104"/>
      <c r="M899" s="114"/>
      <c r="N899" s="114"/>
      <c r="O899" s="114"/>
      <c r="R899" s="114"/>
      <c r="T899" s="104"/>
      <c r="U899" s="104"/>
      <c r="V899" s="104"/>
      <c r="W899" s="109"/>
      <c r="X899" s="114"/>
      <c r="Y899" s="114"/>
      <c r="Z899" s="114"/>
      <c r="AB899" s="119"/>
      <c r="AF899" s="123"/>
      <c r="AI899" s="114"/>
      <c r="AK899" s="119"/>
      <c r="AL899" s="114"/>
      <c r="AN899" s="114"/>
      <c r="AO899" s="114"/>
      <c r="AQ899" s="114"/>
      <c r="AR899" s="114"/>
      <c r="AS899" s="114"/>
      <c r="AU899" s="114"/>
      <c r="AV899" s="114"/>
      <c r="AW899" s="114"/>
      <c r="AY899" s="114"/>
      <c r="AZ899" s="114"/>
      <c r="BA899" s="114"/>
      <c r="BB899" s="40"/>
    </row>
    <row r="900" spans="1:54" x14ac:dyDescent="0.25">
      <c r="A900" s="40"/>
      <c r="F900" s="104"/>
      <c r="G900" s="109"/>
      <c r="H900" s="114"/>
      <c r="I900" s="114"/>
      <c r="J900" s="114"/>
      <c r="L900" s="104"/>
      <c r="M900" s="114"/>
      <c r="N900" s="114"/>
      <c r="O900" s="114"/>
      <c r="R900" s="114"/>
      <c r="T900" s="104"/>
      <c r="U900" s="104"/>
      <c r="V900" s="104"/>
      <c r="W900" s="109"/>
      <c r="X900" s="114"/>
      <c r="Y900" s="114"/>
      <c r="Z900" s="114"/>
      <c r="AB900" s="119"/>
      <c r="AF900" s="123"/>
      <c r="AI900" s="114"/>
      <c r="AK900" s="119"/>
      <c r="AL900" s="114"/>
      <c r="AN900" s="114"/>
      <c r="AO900" s="114"/>
      <c r="AQ900" s="114"/>
      <c r="AR900" s="114"/>
      <c r="AS900" s="114"/>
      <c r="AU900" s="114"/>
      <c r="AV900" s="114"/>
      <c r="AW900" s="114"/>
      <c r="AY900" s="114"/>
      <c r="AZ900" s="114"/>
      <c r="BA900" s="114"/>
      <c r="BB900" s="40"/>
    </row>
    <row r="901" spans="1:54" x14ac:dyDescent="0.25">
      <c r="A901" s="40"/>
      <c r="F901" s="104"/>
      <c r="G901" s="109"/>
      <c r="H901" s="114"/>
      <c r="I901" s="114"/>
      <c r="J901" s="114"/>
      <c r="L901" s="104"/>
      <c r="M901" s="114"/>
      <c r="N901" s="114"/>
      <c r="O901" s="114"/>
      <c r="R901" s="114"/>
      <c r="T901" s="104"/>
      <c r="U901" s="104"/>
      <c r="V901" s="104"/>
      <c r="W901" s="109"/>
      <c r="X901" s="114"/>
      <c r="Y901" s="114"/>
      <c r="Z901" s="114"/>
      <c r="AB901" s="119"/>
      <c r="AF901" s="123"/>
      <c r="AI901" s="114"/>
      <c r="AK901" s="119"/>
      <c r="AL901" s="114"/>
      <c r="AN901" s="114"/>
      <c r="AO901" s="114"/>
      <c r="AQ901" s="114"/>
      <c r="AR901" s="114"/>
      <c r="AS901" s="114"/>
      <c r="AU901" s="114"/>
      <c r="AV901" s="114"/>
      <c r="AW901" s="114"/>
      <c r="AY901" s="114"/>
      <c r="AZ901" s="114"/>
      <c r="BA901" s="114"/>
      <c r="BB901" s="40"/>
    </row>
    <row r="902" spans="1:54" x14ac:dyDescent="0.25">
      <c r="A902" s="40"/>
      <c r="F902" s="104"/>
      <c r="G902" s="109"/>
      <c r="H902" s="114"/>
      <c r="I902" s="114"/>
      <c r="J902" s="114"/>
      <c r="L902" s="104"/>
      <c r="M902" s="114"/>
      <c r="N902" s="114"/>
      <c r="O902" s="114"/>
      <c r="R902" s="114"/>
      <c r="T902" s="104"/>
      <c r="U902" s="104"/>
      <c r="V902" s="104"/>
      <c r="W902" s="109"/>
      <c r="X902" s="114"/>
      <c r="Y902" s="114"/>
      <c r="Z902" s="114"/>
      <c r="AB902" s="119"/>
      <c r="AF902" s="123"/>
      <c r="AI902" s="114"/>
      <c r="AK902" s="119"/>
      <c r="AL902" s="114"/>
      <c r="AN902" s="114"/>
      <c r="AO902" s="114"/>
      <c r="AQ902" s="114"/>
      <c r="AR902" s="114"/>
      <c r="AS902" s="114"/>
      <c r="AU902" s="114"/>
      <c r="AV902" s="114"/>
      <c r="AW902" s="114"/>
      <c r="AY902" s="114"/>
      <c r="AZ902" s="114"/>
      <c r="BA902" s="114"/>
      <c r="BB902" s="40"/>
    </row>
    <row r="903" spans="1:54" x14ac:dyDescent="0.25">
      <c r="A903" s="40"/>
      <c r="F903" s="104"/>
      <c r="G903" s="109"/>
      <c r="H903" s="114"/>
      <c r="I903" s="114"/>
      <c r="J903" s="114"/>
      <c r="L903" s="104"/>
      <c r="M903" s="114"/>
      <c r="N903" s="114"/>
      <c r="O903" s="114"/>
      <c r="R903" s="114"/>
      <c r="T903" s="104"/>
      <c r="U903" s="104"/>
      <c r="V903" s="104"/>
      <c r="W903" s="109"/>
      <c r="X903" s="114"/>
      <c r="Y903" s="114"/>
      <c r="Z903" s="114"/>
      <c r="AB903" s="119"/>
      <c r="AF903" s="123"/>
      <c r="AI903" s="114"/>
      <c r="AK903" s="119"/>
      <c r="AL903" s="114"/>
      <c r="AN903" s="114"/>
      <c r="AO903" s="114"/>
      <c r="AQ903" s="114"/>
      <c r="AR903" s="114"/>
      <c r="AS903" s="114"/>
      <c r="AU903" s="114"/>
      <c r="AV903" s="114"/>
      <c r="AW903" s="114"/>
      <c r="AY903" s="114"/>
      <c r="AZ903" s="114"/>
      <c r="BA903" s="114"/>
      <c r="BB903" s="40"/>
    </row>
    <row r="904" spans="1:54" x14ac:dyDescent="0.25">
      <c r="A904" s="40"/>
      <c r="F904" s="104"/>
      <c r="G904" s="109"/>
      <c r="H904" s="114"/>
      <c r="I904" s="114"/>
      <c r="J904" s="114"/>
      <c r="L904" s="104"/>
      <c r="M904" s="114"/>
      <c r="N904" s="114"/>
      <c r="O904" s="114"/>
      <c r="R904" s="114"/>
      <c r="T904" s="104"/>
      <c r="U904" s="104"/>
      <c r="V904" s="104"/>
      <c r="W904" s="109"/>
      <c r="X904" s="114"/>
      <c r="Y904" s="114"/>
      <c r="Z904" s="114"/>
      <c r="AB904" s="119"/>
      <c r="AF904" s="123"/>
      <c r="AI904" s="114"/>
      <c r="AK904" s="119"/>
      <c r="AL904" s="114"/>
      <c r="AN904" s="114"/>
      <c r="AO904" s="114"/>
      <c r="AQ904" s="114"/>
      <c r="AR904" s="114"/>
      <c r="AS904" s="114"/>
      <c r="AU904" s="114"/>
      <c r="AV904" s="114"/>
      <c r="AW904" s="114"/>
      <c r="AY904" s="114"/>
      <c r="AZ904" s="114"/>
      <c r="BA904" s="114"/>
      <c r="BB904" s="40"/>
    </row>
    <row r="905" spans="1:54" x14ac:dyDescent="0.25">
      <c r="A905" s="40"/>
      <c r="F905" s="104"/>
      <c r="G905" s="109"/>
      <c r="H905" s="114"/>
      <c r="I905" s="114"/>
      <c r="J905" s="114"/>
      <c r="L905" s="104"/>
      <c r="M905" s="114"/>
      <c r="N905" s="114"/>
      <c r="O905" s="114"/>
      <c r="R905" s="114"/>
      <c r="T905" s="104"/>
      <c r="U905" s="104"/>
      <c r="V905" s="104"/>
      <c r="W905" s="109"/>
      <c r="X905" s="114"/>
      <c r="Y905" s="114"/>
      <c r="Z905" s="114"/>
      <c r="AB905" s="119"/>
      <c r="AF905" s="123"/>
      <c r="AI905" s="114"/>
      <c r="AK905" s="119"/>
      <c r="AL905" s="114"/>
      <c r="AN905" s="114"/>
      <c r="AO905" s="114"/>
      <c r="AQ905" s="114"/>
      <c r="AR905" s="114"/>
      <c r="AS905" s="114"/>
      <c r="AU905" s="114"/>
      <c r="AV905" s="114"/>
      <c r="AW905" s="114"/>
      <c r="AY905" s="114"/>
      <c r="AZ905" s="114"/>
      <c r="BA905" s="114"/>
      <c r="BB905" s="40"/>
    </row>
    <row r="906" spans="1:54" x14ac:dyDescent="0.25">
      <c r="A906" s="40"/>
      <c r="F906" s="104"/>
      <c r="G906" s="109"/>
      <c r="H906" s="114"/>
      <c r="I906" s="114"/>
      <c r="J906" s="114"/>
      <c r="L906" s="104"/>
      <c r="M906" s="114"/>
      <c r="N906" s="114"/>
      <c r="O906" s="114"/>
      <c r="R906" s="114"/>
      <c r="T906" s="104"/>
      <c r="U906" s="104"/>
      <c r="V906" s="104"/>
      <c r="W906" s="109"/>
      <c r="X906" s="114"/>
      <c r="Y906" s="114"/>
      <c r="Z906" s="114"/>
      <c r="AB906" s="119"/>
      <c r="AF906" s="123"/>
      <c r="AI906" s="114"/>
      <c r="AK906" s="119"/>
      <c r="AL906" s="114"/>
      <c r="AN906" s="114"/>
      <c r="AO906" s="114"/>
      <c r="AQ906" s="114"/>
      <c r="AR906" s="114"/>
      <c r="AS906" s="114"/>
      <c r="AU906" s="114"/>
      <c r="AV906" s="114"/>
      <c r="AW906" s="114"/>
      <c r="AY906" s="114"/>
      <c r="AZ906" s="114"/>
      <c r="BA906" s="114"/>
      <c r="BB906" s="40"/>
    </row>
    <row r="907" spans="1:54" x14ac:dyDescent="0.25">
      <c r="A907" s="40"/>
      <c r="F907" s="104"/>
      <c r="G907" s="109"/>
      <c r="H907" s="114"/>
      <c r="I907" s="114"/>
      <c r="J907" s="114"/>
      <c r="L907" s="104"/>
      <c r="M907" s="114"/>
      <c r="N907" s="114"/>
      <c r="O907" s="114"/>
      <c r="R907" s="114"/>
      <c r="T907" s="104"/>
      <c r="U907" s="104"/>
      <c r="V907" s="104"/>
      <c r="W907" s="109"/>
      <c r="X907" s="114"/>
      <c r="Y907" s="114"/>
      <c r="Z907" s="114"/>
      <c r="AB907" s="119"/>
      <c r="AF907" s="123"/>
      <c r="AI907" s="114"/>
      <c r="AK907" s="119"/>
      <c r="AL907" s="114"/>
      <c r="AN907" s="114"/>
      <c r="AO907" s="114"/>
      <c r="AQ907" s="114"/>
      <c r="AR907" s="114"/>
      <c r="AS907" s="114"/>
      <c r="AU907" s="114"/>
      <c r="AV907" s="114"/>
      <c r="AW907" s="114"/>
      <c r="AY907" s="114"/>
      <c r="AZ907" s="114"/>
      <c r="BA907" s="114"/>
      <c r="BB907" s="40"/>
    </row>
    <row r="908" spans="1:54" x14ac:dyDescent="0.25">
      <c r="A908" s="40"/>
      <c r="F908" s="104"/>
      <c r="G908" s="109"/>
      <c r="H908" s="114"/>
      <c r="I908" s="114"/>
      <c r="J908" s="114"/>
      <c r="L908" s="104"/>
      <c r="M908" s="114"/>
      <c r="N908" s="114"/>
      <c r="O908" s="114"/>
      <c r="R908" s="114"/>
      <c r="T908" s="104"/>
      <c r="U908" s="104"/>
      <c r="V908" s="104"/>
      <c r="W908" s="109"/>
      <c r="X908" s="114"/>
      <c r="Y908" s="114"/>
      <c r="Z908" s="114"/>
      <c r="AB908" s="119"/>
      <c r="AF908" s="123"/>
      <c r="AI908" s="114"/>
      <c r="AK908" s="119"/>
      <c r="AL908" s="114"/>
      <c r="AN908" s="114"/>
      <c r="AO908" s="114"/>
      <c r="AQ908" s="114"/>
      <c r="AR908" s="114"/>
      <c r="AS908" s="114"/>
      <c r="AU908" s="114"/>
      <c r="AV908" s="114"/>
      <c r="AW908" s="114"/>
      <c r="AY908" s="114"/>
      <c r="AZ908" s="114"/>
      <c r="BA908" s="114"/>
      <c r="BB908" s="40"/>
    </row>
    <row r="909" spans="1:54" x14ac:dyDescent="0.25">
      <c r="A909" s="40"/>
      <c r="F909" s="104"/>
      <c r="G909" s="109"/>
      <c r="H909" s="114"/>
      <c r="I909" s="114"/>
      <c r="J909" s="114"/>
      <c r="L909" s="104"/>
      <c r="M909" s="114"/>
      <c r="N909" s="114"/>
      <c r="O909" s="114"/>
      <c r="R909" s="114"/>
      <c r="T909" s="104"/>
      <c r="U909" s="104"/>
      <c r="V909" s="104"/>
      <c r="W909" s="109"/>
      <c r="X909" s="114"/>
      <c r="Y909" s="114"/>
      <c r="Z909" s="114"/>
      <c r="AB909" s="119"/>
      <c r="AF909" s="123"/>
      <c r="AI909" s="114"/>
      <c r="AK909" s="119"/>
      <c r="AL909" s="114"/>
      <c r="AN909" s="114"/>
      <c r="AO909" s="114"/>
      <c r="AQ909" s="114"/>
      <c r="AR909" s="114"/>
      <c r="AS909" s="114"/>
      <c r="AU909" s="114"/>
      <c r="AV909" s="114"/>
      <c r="AW909" s="114"/>
      <c r="AY909" s="114"/>
      <c r="AZ909" s="114"/>
      <c r="BA909" s="114"/>
      <c r="BB909" s="40"/>
    </row>
    <row r="910" spans="1:54" x14ac:dyDescent="0.25">
      <c r="A910" s="40"/>
      <c r="F910" s="104"/>
      <c r="G910" s="109"/>
      <c r="H910" s="114"/>
      <c r="I910" s="114"/>
      <c r="J910" s="114"/>
      <c r="L910" s="104"/>
      <c r="M910" s="114"/>
      <c r="N910" s="114"/>
      <c r="O910" s="114"/>
      <c r="R910" s="114"/>
      <c r="T910" s="104"/>
      <c r="U910" s="104"/>
      <c r="V910" s="104"/>
      <c r="W910" s="109"/>
      <c r="X910" s="114"/>
      <c r="Y910" s="114"/>
      <c r="Z910" s="114"/>
      <c r="AB910" s="119"/>
      <c r="AF910" s="123"/>
      <c r="AI910" s="114"/>
      <c r="AK910" s="119"/>
      <c r="AL910" s="114"/>
      <c r="AN910" s="114"/>
      <c r="AO910" s="114"/>
      <c r="AQ910" s="114"/>
      <c r="AR910" s="114"/>
      <c r="AS910" s="114"/>
      <c r="AU910" s="114"/>
      <c r="AV910" s="114"/>
      <c r="AW910" s="114"/>
      <c r="AY910" s="114"/>
      <c r="AZ910" s="114"/>
      <c r="BA910" s="114"/>
      <c r="BB910" s="40"/>
    </row>
    <row r="911" spans="1:54" x14ac:dyDescent="0.25">
      <c r="A911" s="40"/>
      <c r="F911" s="104"/>
      <c r="G911" s="109"/>
      <c r="H911" s="114"/>
      <c r="I911" s="114"/>
      <c r="J911" s="114"/>
      <c r="L911" s="104"/>
      <c r="M911" s="114"/>
      <c r="N911" s="114"/>
      <c r="O911" s="114"/>
      <c r="R911" s="114"/>
      <c r="T911" s="104"/>
      <c r="U911" s="104"/>
      <c r="V911" s="104"/>
      <c r="W911" s="109"/>
      <c r="X911" s="114"/>
      <c r="Y911" s="114"/>
      <c r="Z911" s="114"/>
      <c r="AB911" s="119"/>
      <c r="AF911" s="123"/>
      <c r="AI911" s="114"/>
      <c r="AK911" s="119"/>
      <c r="AL911" s="114"/>
      <c r="AN911" s="114"/>
      <c r="AO911" s="114"/>
      <c r="AQ911" s="114"/>
      <c r="AR911" s="114"/>
      <c r="AS911" s="114"/>
      <c r="AU911" s="114"/>
      <c r="AV911" s="114"/>
      <c r="AW911" s="114"/>
      <c r="AY911" s="114"/>
      <c r="AZ911" s="114"/>
      <c r="BA911" s="114"/>
      <c r="BB911" s="40"/>
    </row>
    <row r="912" spans="1:54" x14ac:dyDescent="0.25">
      <c r="A912" s="40"/>
      <c r="F912" s="104"/>
      <c r="G912" s="109"/>
      <c r="H912" s="114"/>
      <c r="I912" s="114"/>
      <c r="J912" s="114"/>
      <c r="L912" s="104"/>
      <c r="M912" s="114"/>
      <c r="N912" s="114"/>
      <c r="O912" s="114"/>
      <c r="R912" s="114"/>
      <c r="T912" s="104"/>
      <c r="U912" s="104"/>
      <c r="V912" s="104"/>
      <c r="W912" s="109"/>
      <c r="X912" s="114"/>
      <c r="Y912" s="114"/>
      <c r="Z912" s="114"/>
      <c r="AB912" s="119"/>
      <c r="AF912" s="123"/>
      <c r="AI912" s="114"/>
      <c r="AK912" s="119"/>
      <c r="AL912" s="114"/>
      <c r="AN912" s="114"/>
      <c r="AO912" s="114"/>
      <c r="AQ912" s="114"/>
      <c r="AR912" s="114"/>
      <c r="AS912" s="114"/>
      <c r="AU912" s="114"/>
      <c r="AV912" s="114"/>
      <c r="AW912" s="114"/>
      <c r="AY912" s="114"/>
      <c r="AZ912" s="114"/>
      <c r="BA912" s="114"/>
      <c r="BB912" s="40"/>
    </row>
    <row r="913" spans="1:54" x14ac:dyDescent="0.25">
      <c r="A913" s="40"/>
      <c r="F913" s="104"/>
      <c r="G913" s="109"/>
      <c r="H913" s="114"/>
      <c r="I913" s="114"/>
      <c r="J913" s="114"/>
      <c r="L913" s="104"/>
      <c r="M913" s="114"/>
      <c r="N913" s="114"/>
      <c r="O913" s="114"/>
      <c r="R913" s="114"/>
      <c r="T913" s="104"/>
      <c r="U913" s="104"/>
      <c r="V913" s="104"/>
      <c r="W913" s="109"/>
      <c r="X913" s="114"/>
      <c r="Y913" s="114"/>
      <c r="Z913" s="114"/>
      <c r="AB913" s="119"/>
      <c r="AF913" s="123"/>
      <c r="AI913" s="114"/>
      <c r="AK913" s="119"/>
      <c r="AL913" s="114"/>
      <c r="AN913" s="114"/>
      <c r="AO913" s="114"/>
      <c r="AQ913" s="114"/>
      <c r="AR913" s="114"/>
      <c r="AS913" s="114"/>
      <c r="AU913" s="114"/>
      <c r="AV913" s="114"/>
      <c r="AW913" s="114"/>
      <c r="AY913" s="114"/>
      <c r="AZ913" s="114"/>
      <c r="BA913" s="114"/>
      <c r="BB913" s="40"/>
    </row>
    <row r="914" spans="1:54" x14ac:dyDescent="0.25">
      <c r="A914" s="40"/>
      <c r="F914" s="104"/>
      <c r="G914" s="109"/>
      <c r="H914" s="114"/>
      <c r="I914" s="114"/>
      <c r="J914" s="114"/>
      <c r="L914" s="104"/>
      <c r="M914" s="114"/>
      <c r="N914" s="114"/>
      <c r="O914" s="114"/>
      <c r="R914" s="114"/>
      <c r="T914" s="104"/>
      <c r="U914" s="104"/>
      <c r="V914" s="104"/>
      <c r="W914" s="109"/>
      <c r="X914" s="114"/>
      <c r="Y914" s="114"/>
      <c r="Z914" s="114"/>
      <c r="AB914" s="119"/>
      <c r="AF914" s="123"/>
      <c r="AI914" s="114"/>
      <c r="AK914" s="119"/>
      <c r="AL914" s="114"/>
      <c r="AN914" s="114"/>
      <c r="AO914" s="114"/>
      <c r="AQ914" s="114"/>
      <c r="AR914" s="114"/>
      <c r="AS914" s="114"/>
      <c r="AU914" s="114"/>
      <c r="AV914" s="114"/>
      <c r="AW914" s="114"/>
      <c r="AY914" s="114"/>
      <c r="AZ914" s="114"/>
      <c r="BA914" s="114"/>
      <c r="BB914" s="40"/>
    </row>
    <row r="915" spans="1:54" x14ac:dyDescent="0.25">
      <c r="A915" s="40"/>
      <c r="F915" s="104"/>
      <c r="G915" s="109"/>
      <c r="H915" s="114"/>
      <c r="I915" s="114"/>
      <c r="J915" s="114"/>
      <c r="L915" s="104"/>
      <c r="M915" s="114"/>
      <c r="N915" s="114"/>
      <c r="O915" s="114"/>
      <c r="R915" s="114"/>
      <c r="T915" s="104"/>
      <c r="U915" s="104"/>
      <c r="V915" s="104"/>
      <c r="W915" s="109"/>
      <c r="X915" s="114"/>
      <c r="Y915" s="114"/>
      <c r="Z915" s="114"/>
      <c r="AB915" s="119"/>
      <c r="AF915" s="123"/>
      <c r="AI915" s="114"/>
      <c r="AK915" s="119"/>
      <c r="AL915" s="114"/>
      <c r="AN915" s="114"/>
      <c r="AO915" s="114"/>
      <c r="AQ915" s="114"/>
      <c r="AR915" s="114"/>
      <c r="AS915" s="114"/>
      <c r="AU915" s="114"/>
      <c r="AV915" s="114"/>
      <c r="AW915" s="114"/>
      <c r="AY915" s="114"/>
      <c r="AZ915" s="114"/>
      <c r="BA915" s="114"/>
      <c r="BB915" s="40"/>
    </row>
    <row r="916" spans="1:54" x14ac:dyDescent="0.25">
      <c r="A916" s="40"/>
      <c r="F916" s="104"/>
      <c r="G916" s="109"/>
      <c r="H916" s="114"/>
      <c r="I916" s="114"/>
      <c r="J916" s="114"/>
      <c r="L916" s="104"/>
      <c r="M916" s="114"/>
      <c r="N916" s="114"/>
      <c r="O916" s="114"/>
      <c r="R916" s="114"/>
      <c r="T916" s="104"/>
      <c r="U916" s="104"/>
      <c r="V916" s="104"/>
      <c r="W916" s="109"/>
      <c r="X916" s="114"/>
      <c r="Y916" s="114"/>
      <c r="Z916" s="114"/>
      <c r="AB916" s="119"/>
      <c r="AF916" s="123"/>
      <c r="AI916" s="114"/>
      <c r="AK916" s="119"/>
      <c r="AL916" s="114"/>
      <c r="AN916" s="114"/>
      <c r="AO916" s="114"/>
      <c r="AQ916" s="114"/>
      <c r="AR916" s="114"/>
      <c r="AS916" s="114"/>
      <c r="AU916" s="114"/>
      <c r="AV916" s="114"/>
      <c r="AW916" s="114"/>
      <c r="AY916" s="114"/>
      <c r="AZ916" s="114"/>
      <c r="BA916" s="114"/>
      <c r="BB916" s="40"/>
    </row>
    <row r="917" spans="1:54" x14ac:dyDescent="0.25">
      <c r="A917" s="40"/>
      <c r="F917" s="104"/>
      <c r="G917" s="109"/>
      <c r="H917" s="114"/>
      <c r="I917" s="114"/>
      <c r="J917" s="114"/>
      <c r="L917" s="104"/>
      <c r="M917" s="114"/>
      <c r="N917" s="114"/>
      <c r="O917" s="114"/>
      <c r="R917" s="114"/>
      <c r="T917" s="104"/>
      <c r="U917" s="104"/>
      <c r="V917" s="104"/>
      <c r="W917" s="109"/>
      <c r="X917" s="114"/>
      <c r="Y917" s="114"/>
      <c r="Z917" s="114"/>
      <c r="AB917" s="119"/>
      <c r="AF917" s="123"/>
      <c r="AI917" s="114"/>
      <c r="AK917" s="119"/>
      <c r="AL917" s="114"/>
      <c r="AN917" s="114"/>
      <c r="AO917" s="114"/>
      <c r="AQ917" s="114"/>
      <c r="AR917" s="114"/>
      <c r="AS917" s="114"/>
      <c r="AU917" s="114"/>
      <c r="AV917" s="114"/>
      <c r="AW917" s="114"/>
      <c r="AY917" s="114"/>
      <c r="AZ917" s="114"/>
      <c r="BA917" s="114"/>
      <c r="BB917" s="40"/>
    </row>
    <row r="918" spans="1:54" x14ac:dyDescent="0.25">
      <c r="A918" s="40"/>
      <c r="F918" s="104"/>
      <c r="G918" s="109"/>
      <c r="H918" s="114"/>
      <c r="I918" s="114"/>
      <c r="J918" s="114"/>
      <c r="L918" s="104"/>
      <c r="M918" s="114"/>
      <c r="N918" s="114"/>
      <c r="O918" s="114"/>
      <c r="R918" s="114"/>
      <c r="T918" s="104"/>
      <c r="U918" s="104"/>
      <c r="V918" s="104"/>
      <c r="W918" s="109"/>
      <c r="X918" s="114"/>
      <c r="Y918" s="114"/>
      <c r="Z918" s="114"/>
      <c r="AB918" s="119"/>
      <c r="AF918" s="123"/>
      <c r="AI918" s="114"/>
      <c r="AK918" s="119"/>
      <c r="AL918" s="114"/>
      <c r="AN918" s="114"/>
      <c r="AO918" s="114"/>
      <c r="AQ918" s="114"/>
      <c r="AR918" s="114"/>
      <c r="AS918" s="114"/>
      <c r="AU918" s="114"/>
      <c r="AV918" s="114"/>
      <c r="AW918" s="114"/>
      <c r="AY918" s="114"/>
      <c r="AZ918" s="114"/>
      <c r="BA918" s="114"/>
      <c r="BB918" s="40"/>
    </row>
    <row r="919" spans="1:54" x14ac:dyDescent="0.25">
      <c r="A919" s="40"/>
      <c r="F919" s="104"/>
      <c r="G919" s="109"/>
      <c r="H919" s="114"/>
      <c r="I919" s="114"/>
      <c r="J919" s="114"/>
      <c r="L919" s="104"/>
      <c r="M919" s="114"/>
      <c r="N919" s="114"/>
      <c r="O919" s="114"/>
      <c r="R919" s="114"/>
      <c r="T919" s="104"/>
      <c r="U919" s="104"/>
      <c r="V919" s="104"/>
      <c r="W919" s="109"/>
      <c r="X919" s="114"/>
      <c r="Y919" s="114"/>
      <c r="Z919" s="114"/>
      <c r="AB919" s="119"/>
      <c r="AF919" s="123"/>
      <c r="AI919" s="114"/>
      <c r="AK919" s="119"/>
      <c r="AL919" s="114"/>
      <c r="AN919" s="114"/>
      <c r="AO919" s="114"/>
      <c r="AQ919" s="114"/>
      <c r="AR919" s="114"/>
      <c r="AS919" s="114"/>
      <c r="AU919" s="114"/>
      <c r="AV919" s="114"/>
      <c r="AW919" s="114"/>
      <c r="AY919" s="114"/>
      <c r="AZ919" s="114"/>
      <c r="BA919" s="114"/>
      <c r="BB919" s="40"/>
    </row>
    <row r="920" spans="1:54" x14ac:dyDescent="0.25">
      <c r="A920" s="40"/>
      <c r="F920" s="104"/>
      <c r="G920" s="109"/>
      <c r="H920" s="114"/>
      <c r="I920" s="114"/>
      <c r="J920" s="114"/>
      <c r="L920" s="104"/>
      <c r="M920" s="114"/>
      <c r="N920" s="114"/>
      <c r="O920" s="114"/>
      <c r="R920" s="114"/>
      <c r="T920" s="104"/>
      <c r="U920" s="104"/>
      <c r="V920" s="104"/>
      <c r="W920" s="109"/>
      <c r="X920" s="114"/>
      <c r="Y920" s="114"/>
      <c r="Z920" s="114"/>
      <c r="AB920" s="119"/>
      <c r="AF920" s="123"/>
      <c r="AI920" s="114"/>
      <c r="AK920" s="119"/>
      <c r="AL920" s="114"/>
      <c r="AN920" s="114"/>
      <c r="AO920" s="114"/>
      <c r="AQ920" s="114"/>
      <c r="AR920" s="114"/>
      <c r="AS920" s="114"/>
      <c r="AU920" s="114"/>
      <c r="AV920" s="114"/>
      <c r="AW920" s="114"/>
      <c r="AY920" s="114"/>
      <c r="AZ920" s="114"/>
      <c r="BA920" s="114"/>
      <c r="BB920" s="40"/>
    </row>
    <row r="921" spans="1:54" x14ac:dyDescent="0.25">
      <c r="A921" s="40"/>
      <c r="F921" s="104"/>
      <c r="G921" s="109"/>
      <c r="H921" s="114"/>
      <c r="I921" s="114"/>
      <c r="J921" s="114"/>
      <c r="L921" s="104"/>
      <c r="M921" s="114"/>
      <c r="N921" s="114"/>
      <c r="O921" s="114"/>
      <c r="R921" s="114"/>
      <c r="T921" s="104"/>
      <c r="U921" s="104"/>
      <c r="V921" s="104"/>
      <c r="W921" s="109"/>
      <c r="X921" s="114"/>
      <c r="Y921" s="114"/>
      <c r="Z921" s="114"/>
      <c r="AB921" s="119"/>
      <c r="AF921" s="123"/>
      <c r="AI921" s="114"/>
      <c r="AK921" s="119"/>
      <c r="AL921" s="114"/>
      <c r="AN921" s="114"/>
      <c r="AO921" s="114"/>
      <c r="AQ921" s="114"/>
      <c r="AR921" s="114"/>
      <c r="AS921" s="114"/>
      <c r="AU921" s="114"/>
      <c r="AV921" s="114"/>
      <c r="AW921" s="114"/>
      <c r="AY921" s="114"/>
      <c r="AZ921" s="114"/>
      <c r="BA921" s="114"/>
      <c r="BB921" s="40"/>
    </row>
    <row r="922" spans="1:54" x14ac:dyDescent="0.25">
      <c r="A922" s="40"/>
      <c r="F922" s="104"/>
      <c r="G922" s="109"/>
      <c r="H922" s="114"/>
      <c r="I922" s="114"/>
      <c r="J922" s="114"/>
      <c r="L922" s="104"/>
      <c r="M922" s="114"/>
      <c r="N922" s="114"/>
      <c r="O922" s="114"/>
      <c r="R922" s="114"/>
      <c r="T922" s="104"/>
      <c r="U922" s="104"/>
      <c r="V922" s="104"/>
      <c r="W922" s="109"/>
      <c r="X922" s="114"/>
      <c r="Y922" s="114"/>
      <c r="Z922" s="114"/>
      <c r="AB922" s="119"/>
      <c r="AF922" s="123"/>
      <c r="AI922" s="114"/>
      <c r="AK922" s="119"/>
      <c r="AL922" s="114"/>
      <c r="AN922" s="114"/>
      <c r="AO922" s="114"/>
      <c r="AQ922" s="114"/>
      <c r="AR922" s="114"/>
      <c r="AS922" s="114"/>
      <c r="AU922" s="114"/>
      <c r="AV922" s="114"/>
      <c r="AW922" s="114"/>
      <c r="AY922" s="114"/>
      <c r="AZ922" s="114"/>
      <c r="BA922" s="114"/>
      <c r="BB922" s="40"/>
    </row>
    <row r="923" spans="1:54" x14ac:dyDescent="0.25">
      <c r="A923" s="40"/>
      <c r="F923" s="104"/>
      <c r="G923" s="109"/>
      <c r="H923" s="114"/>
      <c r="I923" s="114"/>
      <c r="J923" s="114"/>
      <c r="L923" s="104"/>
      <c r="M923" s="114"/>
      <c r="N923" s="114"/>
      <c r="O923" s="114"/>
      <c r="R923" s="114"/>
      <c r="T923" s="104"/>
      <c r="U923" s="104"/>
      <c r="V923" s="104"/>
      <c r="W923" s="109"/>
      <c r="X923" s="114"/>
      <c r="Y923" s="114"/>
      <c r="Z923" s="114"/>
      <c r="AB923" s="119"/>
      <c r="AF923" s="123"/>
      <c r="AI923" s="114"/>
      <c r="AK923" s="119"/>
      <c r="AL923" s="114"/>
      <c r="AN923" s="114"/>
      <c r="AO923" s="114"/>
      <c r="AQ923" s="114"/>
      <c r="AR923" s="114"/>
      <c r="AS923" s="114"/>
      <c r="AU923" s="114"/>
      <c r="AV923" s="114"/>
      <c r="AW923" s="114"/>
      <c r="AY923" s="114"/>
      <c r="AZ923" s="114"/>
      <c r="BA923" s="114"/>
      <c r="BB923" s="40"/>
    </row>
    <row r="924" spans="1:54" x14ac:dyDescent="0.25">
      <c r="A924" s="40"/>
      <c r="F924" s="104"/>
      <c r="G924" s="109"/>
      <c r="H924" s="114"/>
      <c r="I924" s="114"/>
      <c r="J924" s="114"/>
      <c r="L924" s="104"/>
      <c r="M924" s="114"/>
      <c r="N924" s="114"/>
      <c r="O924" s="114"/>
      <c r="R924" s="114"/>
      <c r="T924" s="104"/>
      <c r="U924" s="104"/>
      <c r="V924" s="104"/>
      <c r="W924" s="109"/>
      <c r="X924" s="114"/>
      <c r="Y924" s="114"/>
      <c r="Z924" s="114"/>
      <c r="AB924" s="119"/>
      <c r="AF924" s="123"/>
      <c r="AI924" s="114"/>
      <c r="AK924" s="119"/>
      <c r="AL924" s="114"/>
      <c r="AN924" s="114"/>
      <c r="AO924" s="114"/>
      <c r="AQ924" s="114"/>
      <c r="AR924" s="114"/>
      <c r="AS924" s="114"/>
      <c r="AU924" s="114"/>
      <c r="AV924" s="114"/>
      <c r="AW924" s="114"/>
      <c r="AY924" s="114"/>
      <c r="AZ924" s="114"/>
      <c r="BA924" s="114"/>
      <c r="BB924" s="40"/>
    </row>
    <row r="925" spans="1:54" x14ac:dyDescent="0.25">
      <c r="A925" s="40"/>
      <c r="F925" s="104"/>
      <c r="G925" s="109"/>
      <c r="H925" s="114"/>
      <c r="I925" s="114"/>
      <c r="J925" s="114"/>
      <c r="L925" s="104"/>
      <c r="M925" s="114"/>
      <c r="N925" s="114"/>
      <c r="O925" s="114"/>
      <c r="R925" s="114"/>
      <c r="T925" s="104"/>
      <c r="U925" s="104"/>
      <c r="V925" s="104"/>
      <c r="W925" s="109"/>
      <c r="X925" s="114"/>
      <c r="Y925" s="114"/>
      <c r="Z925" s="114"/>
      <c r="AB925" s="119"/>
      <c r="AF925" s="123"/>
      <c r="AI925" s="114"/>
      <c r="AK925" s="119"/>
      <c r="AL925" s="114"/>
      <c r="AN925" s="114"/>
      <c r="AO925" s="114"/>
      <c r="AQ925" s="114"/>
      <c r="AR925" s="114"/>
      <c r="AS925" s="114"/>
      <c r="AU925" s="114"/>
      <c r="AV925" s="114"/>
      <c r="AW925" s="114"/>
      <c r="AY925" s="114"/>
      <c r="AZ925" s="114"/>
      <c r="BA925" s="114"/>
      <c r="BB925" s="40"/>
    </row>
    <row r="926" spans="1:54" x14ac:dyDescent="0.25">
      <c r="A926" s="40"/>
      <c r="F926" s="104"/>
      <c r="G926" s="109"/>
      <c r="H926" s="114"/>
      <c r="I926" s="114"/>
      <c r="J926" s="114"/>
      <c r="L926" s="104"/>
      <c r="M926" s="114"/>
      <c r="N926" s="114"/>
      <c r="O926" s="114"/>
      <c r="R926" s="114"/>
      <c r="T926" s="104"/>
      <c r="U926" s="104"/>
      <c r="V926" s="104"/>
      <c r="W926" s="109"/>
      <c r="X926" s="114"/>
      <c r="Y926" s="114"/>
      <c r="Z926" s="114"/>
      <c r="AB926" s="119"/>
      <c r="AF926" s="123"/>
      <c r="AI926" s="114"/>
      <c r="AK926" s="119"/>
      <c r="AL926" s="114"/>
      <c r="AN926" s="114"/>
      <c r="AO926" s="114"/>
      <c r="AQ926" s="114"/>
      <c r="AR926" s="114"/>
      <c r="AS926" s="114"/>
      <c r="AU926" s="114"/>
      <c r="AV926" s="114"/>
      <c r="AW926" s="114"/>
      <c r="AY926" s="114"/>
      <c r="AZ926" s="114"/>
      <c r="BA926" s="114"/>
      <c r="BB926" s="40"/>
    </row>
    <row r="927" spans="1:54" x14ac:dyDescent="0.25">
      <c r="A927" s="40"/>
      <c r="F927" s="104"/>
      <c r="G927" s="109"/>
      <c r="H927" s="114"/>
      <c r="I927" s="114"/>
      <c r="J927" s="114"/>
      <c r="L927" s="104"/>
      <c r="M927" s="114"/>
      <c r="N927" s="114"/>
      <c r="O927" s="114"/>
      <c r="R927" s="114"/>
      <c r="T927" s="104"/>
      <c r="U927" s="104"/>
      <c r="V927" s="104"/>
      <c r="W927" s="109"/>
      <c r="X927" s="114"/>
      <c r="Y927" s="114"/>
      <c r="Z927" s="114"/>
      <c r="AB927" s="119"/>
      <c r="AF927" s="123"/>
      <c r="AI927" s="114"/>
      <c r="AK927" s="119"/>
      <c r="AL927" s="114"/>
      <c r="AN927" s="114"/>
      <c r="AO927" s="114"/>
      <c r="AQ927" s="114"/>
      <c r="AR927" s="114"/>
      <c r="AS927" s="114"/>
      <c r="AU927" s="114"/>
      <c r="AV927" s="114"/>
      <c r="AW927" s="114"/>
      <c r="AY927" s="114"/>
      <c r="AZ927" s="114"/>
      <c r="BA927" s="114"/>
      <c r="BB927" s="40"/>
    </row>
    <row r="928" spans="1:54" x14ac:dyDescent="0.25">
      <c r="A928" s="40"/>
      <c r="F928" s="104"/>
      <c r="G928" s="109"/>
      <c r="H928" s="114"/>
      <c r="I928" s="114"/>
      <c r="J928" s="114"/>
      <c r="L928" s="104"/>
      <c r="M928" s="114"/>
      <c r="N928" s="114"/>
      <c r="O928" s="114"/>
      <c r="R928" s="114"/>
      <c r="T928" s="104"/>
      <c r="U928" s="104"/>
      <c r="V928" s="104"/>
      <c r="W928" s="109"/>
      <c r="X928" s="114"/>
      <c r="Y928" s="114"/>
      <c r="Z928" s="114"/>
      <c r="AB928" s="119"/>
      <c r="AF928" s="123"/>
      <c r="AI928" s="114"/>
      <c r="AK928" s="119"/>
      <c r="AL928" s="114"/>
      <c r="AN928" s="114"/>
      <c r="AO928" s="114"/>
      <c r="AQ928" s="114"/>
      <c r="AR928" s="114"/>
      <c r="AS928" s="114"/>
      <c r="AU928" s="114"/>
      <c r="AV928" s="114"/>
      <c r="AW928" s="114"/>
      <c r="AY928" s="114"/>
      <c r="AZ928" s="114"/>
      <c r="BA928" s="114"/>
      <c r="BB928" s="40"/>
    </row>
    <row r="929" spans="1:54" x14ac:dyDescent="0.25">
      <c r="A929" s="40"/>
      <c r="F929" s="104"/>
      <c r="G929" s="109"/>
      <c r="H929" s="114"/>
      <c r="I929" s="114"/>
      <c r="J929" s="114"/>
      <c r="L929" s="104"/>
      <c r="M929" s="114"/>
      <c r="N929" s="114"/>
      <c r="O929" s="114"/>
      <c r="R929" s="114"/>
      <c r="T929" s="104"/>
      <c r="U929" s="104"/>
      <c r="V929" s="104"/>
      <c r="W929" s="109"/>
      <c r="X929" s="114"/>
      <c r="Y929" s="114"/>
      <c r="Z929" s="114"/>
      <c r="AB929" s="119"/>
      <c r="AF929" s="123"/>
      <c r="AI929" s="114"/>
      <c r="AK929" s="119"/>
      <c r="AL929" s="114"/>
      <c r="AN929" s="114"/>
      <c r="AO929" s="114"/>
      <c r="AQ929" s="114"/>
      <c r="AR929" s="114"/>
      <c r="AS929" s="114"/>
      <c r="AU929" s="114"/>
      <c r="AV929" s="114"/>
      <c r="AW929" s="114"/>
      <c r="AY929" s="114"/>
      <c r="AZ929" s="114"/>
      <c r="BA929" s="114"/>
      <c r="BB929" s="40"/>
    </row>
    <row r="930" spans="1:54" x14ac:dyDescent="0.25">
      <c r="A930" s="40"/>
      <c r="F930" s="104"/>
      <c r="G930" s="109"/>
      <c r="H930" s="114"/>
      <c r="I930" s="114"/>
      <c r="J930" s="114"/>
      <c r="L930" s="104"/>
      <c r="M930" s="114"/>
      <c r="N930" s="114"/>
      <c r="O930" s="114"/>
      <c r="R930" s="114"/>
      <c r="T930" s="104"/>
      <c r="U930" s="104"/>
      <c r="V930" s="104"/>
      <c r="W930" s="109"/>
      <c r="X930" s="114"/>
      <c r="Y930" s="114"/>
      <c r="Z930" s="114"/>
      <c r="AB930" s="119"/>
      <c r="AF930" s="123"/>
      <c r="AI930" s="114"/>
      <c r="AK930" s="119"/>
      <c r="AL930" s="114"/>
      <c r="AN930" s="114"/>
      <c r="AO930" s="114"/>
      <c r="AQ930" s="114"/>
      <c r="AR930" s="114"/>
      <c r="AS930" s="114"/>
      <c r="AU930" s="114"/>
      <c r="AV930" s="114"/>
      <c r="AW930" s="114"/>
      <c r="AY930" s="114"/>
      <c r="AZ930" s="114"/>
      <c r="BA930" s="114"/>
      <c r="BB930" s="40"/>
    </row>
    <row r="931" spans="1:54" x14ac:dyDescent="0.25">
      <c r="A931" s="40"/>
      <c r="F931" s="104"/>
      <c r="G931" s="109"/>
      <c r="H931" s="114"/>
      <c r="I931" s="114"/>
      <c r="J931" s="114"/>
      <c r="L931" s="104"/>
      <c r="M931" s="114"/>
      <c r="N931" s="114"/>
      <c r="O931" s="114"/>
      <c r="R931" s="114"/>
      <c r="T931" s="104"/>
      <c r="U931" s="104"/>
      <c r="V931" s="104"/>
      <c r="W931" s="109"/>
      <c r="X931" s="114"/>
      <c r="Y931" s="114"/>
      <c r="Z931" s="114"/>
      <c r="AB931" s="119"/>
      <c r="AF931" s="123"/>
      <c r="AI931" s="114"/>
      <c r="AK931" s="119"/>
      <c r="AL931" s="114"/>
      <c r="AN931" s="114"/>
      <c r="AO931" s="114"/>
      <c r="AQ931" s="114"/>
      <c r="AR931" s="114"/>
      <c r="AS931" s="114"/>
      <c r="AU931" s="114"/>
      <c r="AV931" s="114"/>
      <c r="AW931" s="114"/>
      <c r="AY931" s="114"/>
      <c r="AZ931" s="114"/>
      <c r="BA931" s="114"/>
      <c r="BB931" s="40"/>
    </row>
    <row r="932" spans="1:54" x14ac:dyDescent="0.25">
      <c r="A932" s="40"/>
      <c r="F932" s="104"/>
      <c r="G932" s="109"/>
      <c r="H932" s="114"/>
      <c r="I932" s="114"/>
      <c r="J932" s="114"/>
      <c r="L932" s="104"/>
      <c r="M932" s="114"/>
      <c r="N932" s="114"/>
      <c r="O932" s="114"/>
      <c r="R932" s="114"/>
      <c r="T932" s="104"/>
      <c r="U932" s="104"/>
      <c r="V932" s="104"/>
      <c r="W932" s="109"/>
      <c r="X932" s="114"/>
      <c r="Y932" s="114"/>
      <c r="Z932" s="114"/>
      <c r="AB932" s="119"/>
      <c r="AF932" s="123"/>
      <c r="AI932" s="114"/>
      <c r="AK932" s="119"/>
      <c r="AL932" s="114"/>
      <c r="AN932" s="114"/>
      <c r="AO932" s="114"/>
      <c r="AQ932" s="114"/>
      <c r="AR932" s="114"/>
      <c r="AS932" s="114"/>
      <c r="AU932" s="114"/>
      <c r="AV932" s="114"/>
      <c r="AW932" s="114"/>
      <c r="AY932" s="114"/>
      <c r="AZ932" s="114"/>
      <c r="BA932" s="114"/>
      <c r="BB932" s="40"/>
    </row>
    <row r="933" spans="1:54" x14ac:dyDescent="0.25">
      <c r="A933" s="40"/>
      <c r="F933" s="104"/>
      <c r="G933" s="109"/>
      <c r="H933" s="114"/>
      <c r="I933" s="114"/>
      <c r="J933" s="114"/>
      <c r="L933" s="104"/>
      <c r="M933" s="114"/>
      <c r="N933" s="114"/>
      <c r="O933" s="114"/>
      <c r="R933" s="114"/>
      <c r="T933" s="104"/>
      <c r="U933" s="104"/>
      <c r="V933" s="104"/>
      <c r="W933" s="109"/>
      <c r="X933" s="114"/>
      <c r="Y933" s="114"/>
      <c r="Z933" s="114"/>
      <c r="AB933" s="119"/>
      <c r="AF933" s="123"/>
      <c r="AI933" s="114"/>
      <c r="AK933" s="119"/>
      <c r="AL933" s="114"/>
      <c r="AN933" s="114"/>
      <c r="AO933" s="114"/>
      <c r="AQ933" s="114"/>
      <c r="AR933" s="114"/>
      <c r="AS933" s="114"/>
      <c r="AU933" s="114"/>
      <c r="AV933" s="114"/>
      <c r="AW933" s="114"/>
      <c r="AY933" s="114"/>
      <c r="AZ933" s="114"/>
      <c r="BA933" s="114"/>
      <c r="BB933" s="40"/>
    </row>
    <row r="934" spans="1:54" x14ac:dyDescent="0.25">
      <c r="A934" s="40"/>
      <c r="F934" s="104"/>
      <c r="G934" s="109"/>
      <c r="H934" s="114"/>
      <c r="I934" s="114"/>
      <c r="J934" s="114"/>
      <c r="L934" s="104"/>
      <c r="M934" s="114"/>
      <c r="N934" s="114"/>
      <c r="O934" s="114"/>
      <c r="R934" s="114"/>
      <c r="T934" s="104"/>
      <c r="U934" s="104"/>
      <c r="V934" s="104"/>
      <c r="W934" s="109"/>
      <c r="X934" s="114"/>
      <c r="Y934" s="114"/>
      <c r="Z934" s="114"/>
      <c r="AB934" s="119"/>
      <c r="AF934" s="123"/>
      <c r="AI934" s="114"/>
      <c r="AK934" s="119"/>
      <c r="AL934" s="114"/>
      <c r="AN934" s="114"/>
      <c r="AO934" s="114"/>
      <c r="AQ934" s="114"/>
      <c r="AR934" s="114"/>
      <c r="AS934" s="114"/>
      <c r="AU934" s="114"/>
      <c r="AV934" s="114"/>
      <c r="AW934" s="114"/>
      <c r="AY934" s="114"/>
      <c r="AZ934" s="114"/>
      <c r="BA934" s="114"/>
      <c r="BB934" s="40"/>
    </row>
    <row r="935" spans="1:54" x14ac:dyDescent="0.25">
      <c r="A935" s="40"/>
      <c r="F935" s="104"/>
      <c r="G935" s="109"/>
      <c r="H935" s="114"/>
      <c r="I935" s="114"/>
      <c r="J935" s="114"/>
      <c r="L935" s="104"/>
      <c r="M935" s="114"/>
      <c r="N935" s="114"/>
      <c r="O935" s="114"/>
      <c r="R935" s="114"/>
      <c r="T935" s="104"/>
      <c r="U935" s="104"/>
      <c r="V935" s="104"/>
      <c r="W935" s="109"/>
      <c r="X935" s="114"/>
      <c r="Y935" s="114"/>
      <c r="Z935" s="114"/>
      <c r="AB935" s="119"/>
      <c r="AF935" s="123"/>
      <c r="AI935" s="114"/>
      <c r="AK935" s="119"/>
      <c r="AL935" s="114"/>
      <c r="AN935" s="114"/>
      <c r="AO935" s="114"/>
      <c r="AQ935" s="114"/>
      <c r="AR935" s="114"/>
      <c r="AS935" s="114"/>
      <c r="AU935" s="114"/>
      <c r="AV935" s="114"/>
      <c r="AW935" s="114"/>
      <c r="AY935" s="114"/>
      <c r="AZ935" s="114"/>
      <c r="BA935" s="114"/>
      <c r="BB935" s="40"/>
    </row>
    <row r="936" spans="1:54" x14ac:dyDescent="0.25">
      <c r="A936" s="40"/>
      <c r="F936" s="104"/>
      <c r="G936" s="109"/>
      <c r="H936" s="114"/>
      <c r="I936" s="114"/>
      <c r="J936" s="114"/>
      <c r="L936" s="104"/>
      <c r="M936" s="114"/>
      <c r="N936" s="114"/>
      <c r="O936" s="114"/>
      <c r="R936" s="114"/>
      <c r="T936" s="104"/>
      <c r="U936" s="104"/>
      <c r="V936" s="104"/>
      <c r="W936" s="109"/>
      <c r="X936" s="114"/>
      <c r="Y936" s="114"/>
      <c r="Z936" s="114"/>
      <c r="AB936" s="119"/>
      <c r="AF936" s="123"/>
      <c r="AI936" s="114"/>
      <c r="AK936" s="119"/>
      <c r="AL936" s="114"/>
      <c r="AN936" s="114"/>
      <c r="AO936" s="114"/>
      <c r="AQ936" s="114"/>
      <c r="AR936" s="114"/>
      <c r="AS936" s="114"/>
      <c r="AU936" s="114"/>
      <c r="AV936" s="114"/>
      <c r="AW936" s="114"/>
      <c r="AY936" s="114"/>
      <c r="AZ936" s="114"/>
      <c r="BA936" s="114"/>
      <c r="BB936" s="40"/>
    </row>
    <row r="937" spans="1:54" x14ac:dyDescent="0.25">
      <c r="A937" s="40"/>
      <c r="F937" s="104"/>
      <c r="G937" s="109"/>
      <c r="H937" s="114"/>
      <c r="I937" s="114"/>
      <c r="J937" s="114"/>
      <c r="L937" s="104"/>
      <c r="M937" s="114"/>
      <c r="N937" s="114"/>
      <c r="O937" s="114"/>
      <c r="R937" s="114"/>
      <c r="T937" s="104"/>
      <c r="U937" s="104"/>
      <c r="V937" s="104"/>
      <c r="W937" s="109"/>
      <c r="X937" s="114"/>
      <c r="Y937" s="114"/>
      <c r="Z937" s="114"/>
      <c r="AB937" s="119"/>
      <c r="AF937" s="123"/>
      <c r="AI937" s="114"/>
      <c r="AK937" s="119"/>
      <c r="AL937" s="114"/>
      <c r="AN937" s="114"/>
      <c r="AO937" s="114"/>
      <c r="AQ937" s="114"/>
      <c r="AR937" s="114"/>
      <c r="AS937" s="114"/>
      <c r="AU937" s="114"/>
      <c r="AV937" s="114"/>
      <c r="AW937" s="114"/>
      <c r="AY937" s="114"/>
      <c r="AZ937" s="114"/>
      <c r="BA937" s="114"/>
      <c r="BB937" s="40"/>
    </row>
    <row r="938" spans="1:54" x14ac:dyDescent="0.25">
      <c r="A938" s="40"/>
      <c r="F938" s="104"/>
      <c r="G938" s="109"/>
      <c r="H938" s="114"/>
      <c r="I938" s="114"/>
      <c r="J938" s="114"/>
      <c r="L938" s="104"/>
      <c r="M938" s="114"/>
      <c r="N938" s="114"/>
      <c r="O938" s="114"/>
      <c r="R938" s="114"/>
      <c r="T938" s="104"/>
      <c r="U938" s="104"/>
      <c r="V938" s="104"/>
      <c r="W938" s="109"/>
      <c r="X938" s="114"/>
      <c r="Y938" s="114"/>
      <c r="Z938" s="114"/>
      <c r="AB938" s="119"/>
      <c r="AF938" s="123"/>
      <c r="AI938" s="114"/>
      <c r="AK938" s="119"/>
      <c r="AL938" s="114"/>
      <c r="AN938" s="114"/>
      <c r="AO938" s="114"/>
      <c r="AQ938" s="114"/>
      <c r="AR938" s="114"/>
      <c r="AS938" s="114"/>
      <c r="AU938" s="114"/>
      <c r="AV938" s="114"/>
      <c r="AW938" s="114"/>
      <c r="AY938" s="114"/>
      <c r="AZ938" s="114"/>
      <c r="BA938" s="114"/>
      <c r="BB938" s="40"/>
    </row>
    <row r="939" spans="1:54" x14ac:dyDescent="0.25">
      <c r="A939" s="40"/>
      <c r="F939" s="104"/>
      <c r="G939" s="109"/>
      <c r="H939" s="114"/>
      <c r="I939" s="114"/>
      <c r="J939" s="114"/>
      <c r="L939" s="104"/>
      <c r="M939" s="114"/>
      <c r="N939" s="114"/>
      <c r="O939" s="114"/>
      <c r="R939" s="114"/>
      <c r="T939" s="104"/>
      <c r="U939" s="104"/>
      <c r="V939" s="104"/>
      <c r="W939" s="109"/>
      <c r="X939" s="114"/>
      <c r="Y939" s="114"/>
      <c r="Z939" s="114"/>
      <c r="AB939" s="119"/>
      <c r="AF939" s="123"/>
      <c r="AI939" s="114"/>
      <c r="AK939" s="119"/>
      <c r="AL939" s="114"/>
      <c r="AN939" s="114"/>
      <c r="AO939" s="114"/>
      <c r="AQ939" s="114"/>
      <c r="AR939" s="114"/>
      <c r="AS939" s="114"/>
      <c r="AU939" s="114"/>
      <c r="AV939" s="114"/>
      <c r="AW939" s="114"/>
      <c r="AY939" s="114"/>
      <c r="AZ939" s="114"/>
      <c r="BA939" s="114"/>
      <c r="BB939" s="40"/>
    </row>
    <row r="940" spans="1:54" x14ac:dyDescent="0.25">
      <c r="A940" s="40"/>
      <c r="F940" s="104"/>
      <c r="G940" s="109"/>
      <c r="H940" s="114"/>
      <c r="I940" s="114"/>
      <c r="J940" s="114"/>
      <c r="L940" s="104"/>
      <c r="M940" s="114"/>
      <c r="N940" s="114"/>
      <c r="O940" s="114"/>
      <c r="R940" s="114"/>
      <c r="T940" s="104"/>
      <c r="U940" s="104"/>
      <c r="V940" s="104"/>
      <c r="W940" s="109"/>
      <c r="X940" s="114"/>
      <c r="Y940" s="114"/>
      <c r="Z940" s="114"/>
      <c r="AB940" s="119"/>
      <c r="AF940" s="123"/>
      <c r="AI940" s="114"/>
      <c r="AK940" s="119"/>
      <c r="AL940" s="114"/>
      <c r="AN940" s="114"/>
      <c r="AO940" s="114"/>
      <c r="AQ940" s="114"/>
      <c r="AR940" s="114"/>
      <c r="AS940" s="114"/>
      <c r="AU940" s="114"/>
      <c r="AV940" s="114"/>
      <c r="AW940" s="114"/>
      <c r="AY940" s="114"/>
      <c r="AZ940" s="114"/>
      <c r="BA940" s="114"/>
      <c r="BB940" s="40"/>
    </row>
    <row r="941" spans="1:54" x14ac:dyDescent="0.25">
      <c r="A941" s="40"/>
      <c r="F941" s="104"/>
      <c r="G941" s="109"/>
      <c r="H941" s="114"/>
      <c r="I941" s="114"/>
      <c r="J941" s="114"/>
      <c r="L941" s="104"/>
      <c r="M941" s="114"/>
      <c r="N941" s="114"/>
      <c r="O941" s="114"/>
      <c r="R941" s="114"/>
      <c r="T941" s="104"/>
      <c r="U941" s="104"/>
      <c r="V941" s="104"/>
      <c r="W941" s="109"/>
      <c r="X941" s="114"/>
      <c r="Y941" s="114"/>
      <c r="Z941" s="114"/>
      <c r="AB941" s="119"/>
      <c r="AF941" s="123"/>
      <c r="AI941" s="114"/>
      <c r="AK941" s="119"/>
      <c r="AL941" s="114"/>
      <c r="AN941" s="114"/>
      <c r="AO941" s="114"/>
      <c r="AQ941" s="114"/>
      <c r="AR941" s="114"/>
      <c r="AS941" s="114"/>
      <c r="AU941" s="114"/>
      <c r="AV941" s="114"/>
      <c r="AW941" s="114"/>
      <c r="AY941" s="114"/>
      <c r="AZ941" s="114"/>
      <c r="BA941" s="114"/>
      <c r="BB941" s="40"/>
    </row>
    <row r="942" spans="1:54" x14ac:dyDescent="0.25">
      <c r="A942" s="40"/>
      <c r="F942" s="104"/>
      <c r="G942" s="109"/>
      <c r="H942" s="114"/>
      <c r="I942" s="114"/>
      <c r="J942" s="114"/>
      <c r="L942" s="104"/>
      <c r="M942" s="114"/>
      <c r="N942" s="114"/>
      <c r="O942" s="114"/>
      <c r="R942" s="114"/>
      <c r="T942" s="104"/>
      <c r="U942" s="104"/>
      <c r="V942" s="104"/>
      <c r="W942" s="109"/>
      <c r="X942" s="114"/>
      <c r="Y942" s="114"/>
      <c r="Z942" s="114"/>
      <c r="AB942" s="119"/>
      <c r="AF942" s="123"/>
      <c r="AI942" s="114"/>
      <c r="AK942" s="119"/>
      <c r="AL942" s="114"/>
      <c r="AN942" s="114"/>
      <c r="AO942" s="114"/>
      <c r="AQ942" s="114"/>
      <c r="AR942" s="114"/>
      <c r="AS942" s="114"/>
      <c r="AU942" s="114"/>
      <c r="AV942" s="114"/>
      <c r="AW942" s="114"/>
      <c r="AY942" s="114"/>
      <c r="AZ942" s="114"/>
      <c r="BA942" s="114"/>
      <c r="BB942" s="40"/>
    </row>
    <row r="943" spans="1:54" x14ac:dyDescent="0.25">
      <c r="A943" s="40"/>
      <c r="F943" s="104"/>
      <c r="G943" s="109"/>
      <c r="H943" s="114"/>
      <c r="I943" s="114"/>
      <c r="J943" s="114"/>
      <c r="L943" s="104"/>
      <c r="M943" s="114"/>
      <c r="N943" s="114"/>
      <c r="O943" s="114"/>
      <c r="R943" s="114"/>
      <c r="T943" s="104"/>
      <c r="U943" s="104"/>
      <c r="V943" s="104"/>
      <c r="W943" s="109"/>
      <c r="X943" s="114"/>
      <c r="Y943" s="114"/>
      <c r="Z943" s="114"/>
      <c r="AB943" s="119"/>
      <c r="AF943" s="123"/>
      <c r="AI943" s="114"/>
      <c r="AK943" s="119"/>
      <c r="AL943" s="114"/>
      <c r="AN943" s="114"/>
      <c r="AO943" s="114"/>
      <c r="AQ943" s="114"/>
      <c r="AR943" s="114"/>
      <c r="AS943" s="114"/>
      <c r="AU943" s="114"/>
      <c r="AV943" s="114"/>
      <c r="AW943" s="114"/>
      <c r="AY943" s="114"/>
      <c r="AZ943" s="114"/>
      <c r="BA943" s="114"/>
      <c r="BB943" s="40"/>
    </row>
    <row r="944" spans="1:54" x14ac:dyDescent="0.25">
      <c r="A944" s="40"/>
      <c r="F944" s="104"/>
      <c r="G944" s="109"/>
      <c r="H944" s="114"/>
      <c r="I944" s="114"/>
      <c r="J944" s="114"/>
      <c r="L944" s="104"/>
      <c r="M944" s="114"/>
      <c r="N944" s="114"/>
      <c r="O944" s="114"/>
      <c r="R944" s="114"/>
      <c r="T944" s="104"/>
      <c r="U944" s="104"/>
      <c r="V944" s="104"/>
      <c r="W944" s="109"/>
      <c r="X944" s="114"/>
      <c r="Y944" s="114"/>
      <c r="Z944" s="114"/>
      <c r="AB944" s="119"/>
      <c r="AF944" s="123"/>
      <c r="AI944" s="114"/>
      <c r="AK944" s="119"/>
      <c r="AL944" s="114"/>
      <c r="AN944" s="114"/>
      <c r="AO944" s="114"/>
      <c r="AQ944" s="114"/>
      <c r="AR944" s="114"/>
      <c r="AS944" s="114"/>
      <c r="AU944" s="114"/>
      <c r="AV944" s="114"/>
      <c r="AW944" s="114"/>
      <c r="AY944" s="114"/>
      <c r="AZ944" s="114"/>
      <c r="BA944" s="114"/>
      <c r="BB944" s="40"/>
    </row>
    <row r="945" spans="1:54" x14ac:dyDescent="0.25">
      <c r="A945" s="40"/>
      <c r="F945" s="104"/>
      <c r="G945" s="109"/>
      <c r="H945" s="114"/>
      <c r="I945" s="114"/>
      <c r="J945" s="114"/>
      <c r="L945" s="104"/>
      <c r="M945" s="114"/>
      <c r="N945" s="114"/>
      <c r="O945" s="114"/>
      <c r="R945" s="114"/>
      <c r="T945" s="104"/>
      <c r="U945" s="104"/>
      <c r="V945" s="104"/>
      <c r="W945" s="109"/>
      <c r="X945" s="114"/>
      <c r="Y945" s="114"/>
      <c r="Z945" s="114"/>
      <c r="AB945" s="119"/>
      <c r="AF945" s="123"/>
      <c r="AI945" s="114"/>
      <c r="AK945" s="119"/>
      <c r="AL945" s="114"/>
      <c r="AN945" s="114"/>
      <c r="AO945" s="114"/>
      <c r="AQ945" s="114"/>
      <c r="AR945" s="114"/>
      <c r="AS945" s="114"/>
      <c r="AU945" s="114"/>
      <c r="AV945" s="114"/>
      <c r="AW945" s="114"/>
      <c r="AY945" s="114"/>
      <c r="AZ945" s="114"/>
      <c r="BA945" s="114"/>
      <c r="BB945" s="40"/>
    </row>
    <row r="946" spans="1:54" x14ac:dyDescent="0.25">
      <c r="A946" s="40"/>
      <c r="F946" s="104"/>
      <c r="G946" s="109"/>
      <c r="H946" s="114"/>
      <c r="I946" s="114"/>
      <c r="J946" s="114"/>
      <c r="L946" s="104"/>
      <c r="M946" s="114"/>
      <c r="N946" s="114"/>
      <c r="O946" s="114"/>
      <c r="R946" s="114"/>
      <c r="T946" s="104"/>
      <c r="U946" s="104"/>
      <c r="V946" s="104"/>
      <c r="W946" s="109"/>
      <c r="X946" s="114"/>
      <c r="Y946" s="114"/>
      <c r="Z946" s="114"/>
      <c r="AB946" s="119"/>
      <c r="AF946" s="123"/>
      <c r="AI946" s="114"/>
      <c r="AK946" s="119"/>
      <c r="AL946" s="114"/>
      <c r="AN946" s="114"/>
      <c r="AO946" s="114"/>
      <c r="AQ946" s="114"/>
      <c r="AR946" s="114"/>
      <c r="AS946" s="114"/>
      <c r="AU946" s="114"/>
      <c r="AV946" s="114"/>
      <c r="AW946" s="114"/>
      <c r="AY946" s="114"/>
      <c r="AZ946" s="114"/>
      <c r="BA946" s="114"/>
      <c r="BB946" s="40"/>
    </row>
    <row r="947" spans="1:54" x14ac:dyDescent="0.25">
      <c r="A947" s="40"/>
      <c r="F947" s="104"/>
      <c r="G947" s="109"/>
      <c r="H947" s="114"/>
      <c r="I947" s="114"/>
      <c r="J947" s="114"/>
      <c r="L947" s="104"/>
      <c r="M947" s="114"/>
      <c r="N947" s="114"/>
      <c r="O947" s="114"/>
      <c r="R947" s="114"/>
      <c r="T947" s="104"/>
      <c r="U947" s="104"/>
      <c r="V947" s="104"/>
      <c r="W947" s="109"/>
      <c r="X947" s="114"/>
      <c r="Y947" s="114"/>
      <c r="Z947" s="114"/>
      <c r="AB947" s="119"/>
      <c r="AF947" s="123"/>
      <c r="AI947" s="114"/>
      <c r="AK947" s="119"/>
      <c r="AL947" s="114"/>
      <c r="AN947" s="114"/>
      <c r="AO947" s="114"/>
      <c r="AQ947" s="114"/>
      <c r="AR947" s="114"/>
      <c r="AS947" s="114"/>
      <c r="AU947" s="114"/>
      <c r="AV947" s="114"/>
      <c r="AW947" s="114"/>
      <c r="AY947" s="114"/>
      <c r="AZ947" s="114"/>
      <c r="BA947" s="114"/>
      <c r="BB947" s="40"/>
    </row>
    <row r="948" spans="1:54" x14ac:dyDescent="0.25">
      <c r="A948" s="40"/>
      <c r="F948" s="104"/>
      <c r="G948" s="109"/>
      <c r="H948" s="114"/>
      <c r="I948" s="114"/>
      <c r="J948" s="114"/>
      <c r="L948" s="104"/>
      <c r="M948" s="114"/>
      <c r="N948" s="114"/>
      <c r="O948" s="114"/>
      <c r="R948" s="114"/>
      <c r="T948" s="104"/>
      <c r="U948" s="104"/>
      <c r="V948" s="104"/>
      <c r="W948" s="109"/>
      <c r="X948" s="114"/>
      <c r="Y948" s="114"/>
      <c r="Z948" s="114"/>
      <c r="AB948" s="119"/>
      <c r="AF948" s="123"/>
      <c r="AI948" s="114"/>
      <c r="AK948" s="119"/>
      <c r="AL948" s="114"/>
      <c r="AN948" s="114"/>
      <c r="AO948" s="114"/>
      <c r="AQ948" s="114"/>
      <c r="AR948" s="114"/>
      <c r="AS948" s="114"/>
      <c r="AU948" s="114"/>
      <c r="AV948" s="114"/>
      <c r="AW948" s="114"/>
      <c r="AY948" s="114"/>
      <c r="AZ948" s="114"/>
      <c r="BA948" s="114"/>
      <c r="BB948" s="40"/>
    </row>
    <row r="949" spans="1:54" x14ac:dyDescent="0.25">
      <c r="A949" s="40"/>
      <c r="F949" s="104"/>
      <c r="G949" s="109"/>
      <c r="H949" s="114"/>
      <c r="I949" s="114"/>
      <c r="J949" s="114"/>
      <c r="L949" s="104"/>
      <c r="M949" s="114"/>
      <c r="N949" s="114"/>
      <c r="O949" s="114"/>
      <c r="R949" s="114"/>
      <c r="T949" s="104"/>
      <c r="U949" s="104"/>
      <c r="V949" s="104"/>
      <c r="W949" s="109"/>
      <c r="X949" s="114"/>
      <c r="Y949" s="114"/>
      <c r="Z949" s="114"/>
      <c r="AB949" s="119"/>
      <c r="AF949" s="123"/>
      <c r="AI949" s="114"/>
      <c r="AK949" s="119"/>
      <c r="AL949" s="114"/>
      <c r="AN949" s="114"/>
      <c r="AO949" s="114"/>
      <c r="AQ949" s="114"/>
      <c r="AR949" s="114"/>
      <c r="AS949" s="114"/>
      <c r="AU949" s="114"/>
      <c r="AV949" s="114"/>
      <c r="AW949" s="114"/>
      <c r="AY949" s="114"/>
      <c r="AZ949" s="114"/>
      <c r="BA949" s="114"/>
      <c r="BB949" s="40"/>
    </row>
    <row r="950" spans="1:54" x14ac:dyDescent="0.25">
      <c r="A950" s="40"/>
      <c r="F950" s="104"/>
      <c r="G950" s="109"/>
      <c r="H950" s="114"/>
      <c r="I950" s="114"/>
      <c r="J950" s="114"/>
      <c r="L950" s="104"/>
      <c r="M950" s="114"/>
      <c r="N950" s="114"/>
      <c r="O950" s="114"/>
      <c r="R950" s="114"/>
      <c r="T950" s="104"/>
      <c r="U950" s="104"/>
      <c r="V950" s="104"/>
      <c r="W950" s="109"/>
      <c r="X950" s="114"/>
      <c r="Y950" s="114"/>
      <c r="Z950" s="114"/>
      <c r="AB950" s="119"/>
      <c r="AF950" s="123"/>
      <c r="AI950" s="114"/>
      <c r="AK950" s="119"/>
      <c r="AL950" s="114"/>
      <c r="AN950" s="114"/>
      <c r="AO950" s="114"/>
      <c r="AQ950" s="114"/>
      <c r="AR950" s="114"/>
      <c r="AS950" s="114"/>
      <c r="AU950" s="114"/>
      <c r="AV950" s="114"/>
      <c r="AW950" s="114"/>
      <c r="AY950" s="114"/>
      <c r="AZ950" s="114"/>
      <c r="BA950" s="114"/>
      <c r="BB950" s="40"/>
    </row>
    <row r="951" spans="1:54" x14ac:dyDescent="0.25">
      <c r="A951" s="40"/>
      <c r="F951" s="104"/>
      <c r="G951" s="109"/>
      <c r="H951" s="114"/>
      <c r="I951" s="114"/>
      <c r="J951" s="114"/>
      <c r="L951" s="104"/>
      <c r="M951" s="114"/>
      <c r="N951" s="114"/>
      <c r="O951" s="114"/>
      <c r="R951" s="114"/>
      <c r="T951" s="104"/>
      <c r="U951" s="104"/>
      <c r="V951" s="104"/>
      <c r="W951" s="109"/>
      <c r="X951" s="114"/>
      <c r="Y951" s="114"/>
      <c r="Z951" s="114"/>
      <c r="AB951" s="119"/>
      <c r="AF951" s="123"/>
      <c r="AI951" s="114"/>
      <c r="AK951" s="119"/>
      <c r="AL951" s="114"/>
      <c r="AN951" s="114"/>
      <c r="AO951" s="114"/>
      <c r="AQ951" s="114"/>
      <c r="AR951" s="114"/>
      <c r="AS951" s="114"/>
      <c r="AU951" s="114"/>
      <c r="AV951" s="114"/>
      <c r="AW951" s="114"/>
      <c r="AY951" s="114"/>
      <c r="AZ951" s="114"/>
      <c r="BA951" s="114"/>
      <c r="BB951" s="40"/>
    </row>
    <row r="952" spans="1:54" x14ac:dyDescent="0.25">
      <c r="A952" s="40"/>
      <c r="F952" s="104"/>
      <c r="G952" s="109"/>
      <c r="H952" s="114"/>
      <c r="I952" s="114"/>
      <c r="J952" s="114"/>
      <c r="L952" s="104"/>
      <c r="M952" s="114"/>
      <c r="N952" s="114"/>
      <c r="O952" s="114"/>
      <c r="R952" s="114"/>
      <c r="T952" s="104"/>
      <c r="U952" s="104"/>
      <c r="V952" s="104"/>
      <c r="W952" s="109"/>
      <c r="X952" s="114"/>
      <c r="Y952" s="114"/>
      <c r="Z952" s="114"/>
      <c r="AB952" s="119"/>
      <c r="AF952" s="123"/>
      <c r="AI952" s="114"/>
      <c r="AK952" s="119"/>
      <c r="AL952" s="114"/>
      <c r="AN952" s="114"/>
      <c r="AO952" s="114"/>
      <c r="AQ952" s="114"/>
      <c r="AR952" s="114"/>
      <c r="AS952" s="114"/>
      <c r="AU952" s="114"/>
      <c r="AV952" s="114"/>
      <c r="AW952" s="114"/>
      <c r="AY952" s="114"/>
      <c r="AZ952" s="114"/>
      <c r="BA952" s="114"/>
      <c r="BB952" s="40"/>
    </row>
    <row r="953" spans="1:54" x14ac:dyDescent="0.25">
      <c r="A953" s="40"/>
      <c r="F953" s="104"/>
      <c r="G953" s="109"/>
      <c r="H953" s="114"/>
      <c r="I953" s="114"/>
      <c r="J953" s="114"/>
      <c r="L953" s="104"/>
      <c r="M953" s="114"/>
      <c r="N953" s="114"/>
      <c r="O953" s="114"/>
      <c r="R953" s="114"/>
      <c r="T953" s="104"/>
      <c r="U953" s="104"/>
      <c r="V953" s="104"/>
      <c r="W953" s="109"/>
      <c r="X953" s="114"/>
      <c r="Y953" s="114"/>
      <c r="Z953" s="114"/>
      <c r="AB953" s="119"/>
      <c r="AF953" s="123"/>
      <c r="AI953" s="114"/>
      <c r="AK953" s="119"/>
      <c r="AL953" s="114"/>
      <c r="AN953" s="114"/>
      <c r="AO953" s="114"/>
      <c r="AQ953" s="114"/>
      <c r="AR953" s="114"/>
      <c r="AS953" s="114"/>
      <c r="AU953" s="114"/>
      <c r="AV953" s="114"/>
      <c r="AW953" s="114"/>
      <c r="AY953" s="114"/>
      <c r="AZ953" s="114"/>
      <c r="BA953" s="114"/>
      <c r="BB953" s="40"/>
    </row>
    <row r="954" spans="1:54" x14ac:dyDescent="0.25">
      <c r="A954" s="40"/>
      <c r="F954" s="104"/>
      <c r="G954" s="109"/>
      <c r="H954" s="114"/>
      <c r="I954" s="114"/>
      <c r="J954" s="114"/>
      <c r="L954" s="104"/>
      <c r="M954" s="114"/>
      <c r="N954" s="114"/>
      <c r="O954" s="114"/>
      <c r="R954" s="114"/>
      <c r="T954" s="104"/>
      <c r="U954" s="104"/>
      <c r="V954" s="104"/>
      <c r="W954" s="109"/>
      <c r="X954" s="114"/>
      <c r="Y954" s="114"/>
      <c r="Z954" s="114"/>
      <c r="AB954" s="119"/>
      <c r="AF954" s="123"/>
      <c r="AI954" s="114"/>
      <c r="AK954" s="119"/>
      <c r="AL954" s="114"/>
      <c r="AN954" s="114"/>
      <c r="AO954" s="114"/>
      <c r="AQ954" s="114"/>
      <c r="AR954" s="114"/>
      <c r="AS954" s="114"/>
      <c r="AU954" s="114"/>
      <c r="AV954" s="114"/>
      <c r="AW954" s="114"/>
      <c r="AY954" s="114"/>
      <c r="AZ954" s="114"/>
      <c r="BA954" s="114"/>
      <c r="BB954" s="40"/>
    </row>
    <row r="955" spans="1:54" x14ac:dyDescent="0.25">
      <c r="A955" s="40"/>
      <c r="F955" s="104"/>
      <c r="G955" s="109"/>
      <c r="H955" s="114"/>
      <c r="I955" s="114"/>
      <c r="J955" s="114"/>
      <c r="L955" s="104"/>
      <c r="M955" s="114"/>
      <c r="N955" s="114"/>
      <c r="O955" s="114"/>
      <c r="R955" s="114"/>
      <c r="T955" s="104"/>
      <c r="U955" s="104"/>
      <c r="V955" s="104"/>
      <c r="W955" s="109"/>
      <c r="X955" s="114"/>
      <c r="Y955" s="114"/>
      <c r="Z955" s="114"/>
      <c r="AB955" s="119"/>
      <c r="AF955" s="123"/>
      <c r="AI955" s="114"/>
      <c r="AK955" s="119"/>
      <c r="AL955" s="114"/>
      <c r="AN955" s="114"/>
      <c r="AO955" s="114"/>
      <c r="AQ955" s="114"/>
      <c r="AR955" s="114"/>
      <c r="AS955" s="114"/>
      <c r="AU955" s="114"/>
      <c r="AV955" s="114"/>
      <c r="AW955" s="114"/>
      <c r="AY955" s="114"/>
      <c r="AZ955" s="114"/>
      <c r="BA955" s="114"/>
      <c r="BB955" s="40"/>
    </row>
    <row r="956" spans="1:54" x14ac:dyDescent="0.25">
      <c r="A956" s="40"/>
      <c r="F956" s="104"/>
      <c r="G956" s="109"/>
      <c r="H956" s="114"/>
      <c r="I956" s="114"/>
      <c r="J956" s="114"/>
      <c r="L956" s="104"/>
      <c r="M956" s="114"/>
      <c r="N956" s="114"/>
      <c r="O956" s="114"/>
      <c r="R956" s="114"/>
      <c r="T956" s="104"/>
      <c r="U956" s="104"/>
      <c r="V956" s="104"/>
      <c r="W956" s="109"/>
      <c r="X956" s="114"/>
      <c r="Y956" s="114"/>
      <c r="Z956" s="114"/>
      <c r="AB956" s="119"/>
      <c r="AF956" s="123"/>
      <c r="AI956" s="114"/>
      <c r="AK956" s="119"/>
      <c r="AL956" s="114"/>
      <c r="AN956" s="114"/>
      <c r="AO956" s="114"/>
      <c r="AQ956" s="114"/>
      <c r="AR956" s="114"/>
      <c r="AS956" s="114"/>
      <c r="AU956" s="114"/>
      <c r="AV956" s="114"/>
      <c r="AW956" s="114"/>
      <c r="AY956" s="114"/>
      <c r="AZ956" s="114"/>
      <c r="BA956" s="114"/>
      <c r="BB956" s="40"/>
    </row>
    <row r="957" spans="1:54" x14ac:dyDescent="0.25">
      <c r="A957" s="40"/>
      <c r="F957" s="104"/>
      <c r="G957" s="109"/>
      <c r="H957" s="114"/>
      <c r="I957" s="114"/>
      <c r="J957" s="114"/>
      <c r="L957" s="104"/>
      <c r="M957" s="114"/>
      <c r="N957" s="114"/>
      <c r="O957" s="114"/>
      <c r="R957" s="114"/>
      <c r="T957" s="104"/>
      <c r="U957" s="104"/>
      <c r="V957" s="104"/>
      <c r="W957" s="109"/>
      <c r="X957" s="114"/>
      <c r="Y957" s="114"/>
      <c r="Z957" s="114"/>
      <c r="AB957" s="119"/>
      <c r="AF957" s="123"/>
      <c r="AI957" s="114"/>
      <c r="AK957" s="119"/>
      <c r="AL957" s="114"/>
      <c r="AN957" s="114"/>
      <c r="AO957" s="114"/>
      <c r="AQ957" s="114"/>
      <c r="AR957" s="114"/>
      <c r="AS957" s="114"/>
      <c r="AU957" s="114"/>
      <c r="AV957" s="114"/>
      <c r="AW957" s="114"/>
      <c r="AY957" s="114"/>
      <c r="AZ957" s="114"/>
      <c r="BA957" s="114"/>
      <c r="BB957" s="40"/>
    </row>
    <row r="958" spans="1:54" x14ac:dyDescent="0.25">
      <c r="A958" s="40"/>
      <c r="F958" s="104"/>
      <c r="G958" s="109"/>
      <c r="H958" s="114"/>
      <c r="I958" s="114"/>
      <c r="J958" s="114"/>
      <c r="L958" s="104"/>
      <c r="M958" s="114"/>
      <c r="N958" s="114"/>
      <c r="O958" s="114"/>
      <c r="R958" s="114"/>
      <c r="T958" s="104"/>
      <c r="U958" s="104"/>
      <c r="V958" s="104"/>
      <c r="W958" s="109"/>
      <c r="X958" s="114"/>
      <c r="Y958" s="114"/>
      <c r="Z958" s="114"/>
      <c r="AB958" s="119"/>
      <c r="AF958" s="123"/>
      <c r="AI958" s="114"/>
      <c r="AK958" s="119"/>
      <c r="AL958" s="114"/>
      <c r="AN958" s="114"/>
      <c r="AO958" s="114"/>
      <c r="AQ958" s="114"/>
      <c r="AR958" s="114"/>
      <c r="AS958" s="114"/>
      <c r="AU958" s="114"/>
      <c r="AV958" s="114"/>
      <c r="AW958" s="114"/>
      <c r="AY958" s="114"/>
      <c r="AZ958" s="114"/>
      <c r="BA958" s="114"/>
      <c r="BB958" s="40"/>
    </row>
    <row r="959" spans="1:54" x14ac:dyDescent="0.25">
      <c r="A959" s="40"/>
      <c r="F959" s="104"/>
      <c r="G959" s="109"/>
      <c r="H959" s="114"/>
      <c r="I959" s="114"/>
      <c r="J959" s="114"/>
      <c r="L959" s="104"/>
      <c r="M959" s="114"/>
      <c r="N959" s="114"/>
      <c r="O959" s="114"/>
      <c r="R959" s="114"/>
      <c r="T959" s="104"/>
      <c r="U959" s="104"/>
      <c r="V959" s="104"/>
      <c r="W959" s="109"/>
      <c r="X959" s="114"/>
      <c r="Y959" s="114"/>
      <c r="Z959" s="114"/>
      <c r="AB959" s="119"/>
      <c r="AF959" s="123"/>
      <c r="AI959" s="114"/>
      <c r="AK959" s="119"/>
      <c r="AL959" s="114"/>
      <c r="AN959" s="114"/>
      <c r="AO959" s="114"/>
      <c r="AQ959" s="114"/>
      <c r="AR959" s="114"/>
      <c r="AS959" s="114"/>
      <c r="AU959" s="114"/>
      <c r="AV959" s="114"/>
      <c r="AW959" s="114"/>
      <c r="AY959" s="114"/>
      <c r="AZ959" s="114"/>
      <c r="BA959" s="114"/>
      <c r="BB959" s="40"/>
    </row>
    <row r="960" spans="1:54" x14ac:dyDescent="0.25">
      <c r="A960" s="40"/>
      <c r="F960" s="104"/>
      <c r="G960" s="109"/>
      <c r="H960" s="114"/>
      <c r="I960" s="114"/>
      <c r="J960" s="114"/>
      <c r="L960" s="104"/>
      <c r="M960" s="114"/>
      <c r="N960" s="114"/>
      <c r="O960" s="114"/>
      <c r="R960" s="114"/>
      <c r="T960" s="104"/>
      <c r="U960" s="104"/>
      <c r="V960" s="104"/>
      <c r="W960" s="109"/>
      <c r="X960" s="114"/>
      <c r="Y960" s="114"/>
      <c r="Z960" s="114"/>
      <c r="AB960" s="119"/>
      <c r="AF960" s="123"/>
      <c r="AI960" s="114"/>
      <c r="AK960" s="119"/>
      <c r="AL960" s="114"/>
      <c r="AN960" s="114"/>
      <c r="AO960" s="114"/>
      <c r="AQ960" s="114"/>
      <c r="AR960" s="114"/>
      <c r="AS960" s="114"/>
      <c r="AU960" s="114"/>
      <c r="AV960" s="114"/>
      <c r="AW960" s="114"/>
      <c r="AY960" s="114"/>
      <c r="AZ960" s="114"/>
      <c r="BA960" s="114"/>
      <c r="BB960" s="40"/>
    </row>
    <row r="961" spans="1:54" x14ac:dyDescent="0.25">
      <c r="A961" s="40"/>
      <c r="F961" s="104"/>
      <c r="G961" s="109"/>
      <c r="H961" s="114"/>
      <c r="I961" s="114"/>
      <c r="J961" s="114"/>
      <c r="L961" s="104"/>
      <c r="M961" s="114"/>
      <c r="N961" s="114"/>
      <c r="O961" s="114"/>
      <c r="R961" s="114"/>
      <c r="T961" s="104"/>
      <c r="U961" s="104"/>
      <c r="V961" s="104"/>
      <c r="W961" s="109"/>
      <c r="X961" s="114"/>
      <c r="Y961" s="114"/>
      <c r="Z961" s="114"/>
      <c r="AB961" s="119"/>
      <c r="AF961" s="123"/>
      <c r="AI961" s="114"/>
      <c r="AK961" s="119"/>
      <c r="AL961" s="114"/>
      <c r="AN961" s="114"/>
      <c r="AO961" s="114"/>
      <c r="AQ961" s="114"/>
      <c r="AR961" s="114"/>
      <c r="AS961" s="114"/>
      <c r="AU961" s="114"/>
      <c r="AV961" s="114"/>
      <c r="AW961" s="114"/>
      <c r="AY961" s="114"/>
      <c r="AZ961" s="114"/>
      <c r="BA961" s="114"/>
      <c r="BB961" s="40"/>
    </row>
    <row r="962" spans="1:54" x14ac:dyDescent="0.25">
      <c r="A962" s="40"/>
      <c r="F962" s="104"/>
      <c r="G962" s="109"/>
      <c r="H962" s="114"/>
      <c r="I962" s="114"/>
      <c r="J962" s="114"/>
      <c r="L962" s="104"/>
      <c r="M962" s="114"/>
      <c r="N962" s="114"/>
      <c r="O962" s="114"/>
      <c r="R962" s="114"/>
      <c r="T962" s="104"/>
      <c r="U962" s="104"/>
      <c r="V962" s="104"/>
      <c r="W962" s="109"/>
      <c r="X962" s="114"/>
      <c r="Y962" s="114"/>
      <c r="Z962" s="114"/>
      <c r="AB962" s="119"/>
      <c r="AF962" s="123"/>
      <c r="AI962" s="114"/>
      <c r="AK962" s="119"/>
      <c r="AL962" s="114"/>
      <c r="AN962" s="114"/>
      <c r="AO962" s="114"/>
      <c r="AQ962" s="114"/>
      <c r="AR962" s="114"/>
      <c r="AS962" s="114"/>
      <c r="AU962" s="114"/>
      <c r="AV962" s="114"/>
      <c r="AW962" s="114"/>
      <c r="AY962" s="114"/>
      <c r="AZ962" s="114"/>
      <c r="BA962" s="114"/>
      <c r="BB962" s="40"/>
    </row>
    <row r="963" spans="1:54" x14ac:dyDescent="0.25">
      <c r="A963" s="40"/>
      <c r="F963" s="104"/>
      <c r="G963" s="109"/>
      <c r="H963" s="114"/>
      <c r="I963" s="114"/>
      <c r="J963" s="114"/>
      <c r="L963" s="104"/>
      <c r="M963" s="114"/>
      <c r="N963" s="114"/>
      <c r="O963" s="114"/>
      <c r="R963" s="114"/>
      <c r="T963" s="104"/>
      <c r="U963" s="104"/>
      <c r="V963" s="104"/>
      <c r="W963" s="109"/>
      <c r="X963" s="114"/>
      <c r="Y963" s="114"/>
      <c r="Z963" s="114"/>
      <c r="AB963" s="119"/>
      <c r="AF963" s="123"/>
      <c r="AI963" s="114"/>
      <c r="AK963" s="119"/>
      <c r="AL963" s="114"/>
      <c r="AN963" s="114"/>
      <c r="AO963" s="114"/>
      <c r="AQ963" s="114"/>
      <c r="AR963" s="114"/>
      <c r="AS963" s="114"/>
      <c r="AU963" s="114"/>
      <c r="AV963" s="114"/>
      <c r="AW963" s="114"/>
      <c r="AY963" s="114"/>
      <c r="AZ963" s="114"/>
      <c r="BA963" s="114"/>
      <c r="BB963" s="40"/>
    </row>
    <row r="964" spans="1:54" x14ac:dyDescent="0.25">
      <c r="A964" s="40"/>
      <c r="F964" s="104"/>
      <c r="G964" s="109"/>
      <c r="H964" s="114"/>
      <c r="I964" s="114"/>
      <c r="J964" s="114"/>
      <c r="L964" s="104"/>
      <c r="M964" s="114"/>
      <c r="N964" s="114"/>
      <c r="O964" s="114"/>
      <c r="R964" s="114"/>
      <c r="T964" s="104"/>
      <c r="U964" s="104"/>
      <c r="V964" s="104"/>
      <c r="W964" s="109"/>
      <c r="X964" s="114"/>
      <c r="Y964" s="114"/>
      <c r="Z964" s="114"/>
      <c r="AB964" s="119"/>
      <c r="AF964" s="123"/>
      <c r="AI964" s="114"/>
      <c r="AK964" s="119"/>
      <c r="AL964" s="114"/>
      <c r="AN964" s="114"/>
      <c r="AO964" s="114"/>
      <c r="AQ964" s="114"/>
      <c r="AR964" s="114"/>
      <c r="AS964" s="114"/>
      <c r="AU964" s="114"/>
      <c r="AV964" s="114"/>
      <c r="AW964" s="114"/>
      <c r="AY964" s="114"/>
      <c r="AZ964" s="114"/>
      <c r="BA964" s="114"/>
      <c r="BB964" s="40"/>
    </row>
    <row r="965" spans="1:54" x14ac:dyDescent="0.25">
      <c r="A965" s="40"/>
      <c r="F965" s="104"/>
      <c r="G965" s="109"/>
      <c r="H965" s="114"/>
      <c r="I965" s="114"/>
      <c r="J965" s="114"/>
      <c r="L965" s="104"/>
      <c r="M965" s="114"/>
      <c r="N965" s="114"/>
      <c r="O965" s="114"/>
      <c r="R965" s="114"/>
      <c r="T965" s="104"/>
      <c r="U965" s="104"/>
      <c r="V965" s="104"/>
      <c r="W965" s="109"/>
      <c r="X965" s="114"/>
      <c r="Y965" s="114"/>
      <c r="Z965" s="114"/>
      <c r="AB965" s="119"/>
      <c r="AF965" s="123"/>
      <c r="AI965" s="114"/>
      <c r="AK965" s="119"/>
      <c r="AL965" s="114"/>
      <c r="AN965" s="114"/>
      <c r="AO965" s="114"/>
      <c r="AQ965" s="114"/>
      <c r="AR965" s="114"/>
      <c r="AS965" s="114"/>
      <c r="AU965" s="114"/>
      <c r="AV965" s="114"/>
      <c r="AW965" s="114"/>
      <c r="AY965" s="114"/>
      <c r="AZ965" s="114"/>
      <c r="BA965" s="114"/>
      <c r="BB965" s="40"/>
    </row>
    <row r="966" spans="1:54" x14ac:dyDescent="0.25">
      <c r="A966" s="40"/>
      <c r="F966" s="104"/>
      <c r="G966" s="109"/>
      <c r="H966" s="114"/>
      <c r="I966" s="114"/>
      <c r="J966" s="114"/>
      <c r="L966" s="104"/>
      <c r="M966" s="114"/>
      <c r="N966" s="114"/>
      <c r="O966" s="114"/>
      <c r="R966" s="114"/>
      <c r="T966" s="104"/>
      <c r="U966" s="104"/>
      <c r="V966" s="104"/>
      <c r="W966" s="109"/>
      <c r="X966" s="114"/>
      <c r="Y966" s="114"/>
      <c r="Z966" s="114"/>
      <c r="AB966" s="119"/>
      <c r="AF966" s="123"/>
      <c r="AI966" s="114"/>
      <c r="AK966" s="119"/>
      <c r="AL966" s="114"/>
      <c r="AN966" s="114"/>
      <c r="AO966" s="114"/>
      <c r="AQ966" s="114"/>
      <c r="AR966" s="114"/>
      <c r="AS966" s="114"/>
      <c r="AU966" s="114"/>
      <c r="AV966" s="114"/>
      <c r="AW966" s="114"/>
      <c r="AY966" s="114"/>
      <c r="AZ966" s="114"/>
      <c r="BA966" s="114"/>
      <c r="BB966" s="40"/>
    </row>
    <row r="967" spans="1:54" x14ac:dyDescent="0.25">
      <c r="A967" s="40"/>
      <c r="F967" s="104"/>
      <c r="G967" s="109"/>
      <c r="H967" s="114"/>
      <c r="I967" s="114"/>
      <c r="J967" s="114"/>
      <c r="L967" s="104"/>
      <c r="M967" s="114"/>
      <c r="N967" s="114"/>
      <c r="O967" s="114"/>
      <c r="R967" s="114"/>
      <c r="T967" s="104"/>
      <c r="U967" s="104"/>
      <c r="V967" s="104"/>
      <c r="W967" s="109"/>
      <c r="X967" s="114"/>
      <c r="Y967" s="114"/>
      <c r="Z967" s="114"/>
      <c r="AB967" s="119"/>
      <c r="AF967" s="123"/>
      <c r="AI967" s="114"/>
      <c r="AK967" s="119"/>
      <c r="AL967" s="114"/>
      <c r="AN967" s="114"/>
      <c r="AO967" s="114"/>
      <c r="AQ967" s="114"/>
      <c r="AR967" s="114"/>
      <c r="AS967" s="114"/>
      <c r="AU967" s="114"/>
      <c r="AV967" s="114"/>
      <c r="AW967" s="114"/>
      <c r="AY967" s="114"/>
      <c r="AZ967" s="114"/>
      <c r="BA967" s="114"/>
      <c r="BB967" s="40"/>
    </row>
    <row r="968" spans="1:54" x14ac:dyDescent="0.25">
      <c r="A968" s="40"/>
      <c r="F968" s="104"/>
      <c r="G968" s="109"/>
      <c r="H968" s="114"/>
      <c r="I968" s="114"/>
      <c r="J968" s="114"/>
      <c r="L968" s="104"/>
      <c r="M968" s="114"/>
      <c r="N968" s="114"/>
      <c r="O968" s="114"/>
      <c r="R968" s="114"/>
      <c r="T968" s="104"/>
      <c r="U968" s="104"/>
      <c r="V968" s="104"/>
      <c r="W968" s="109"/>
      <c r="X968" s="114"/>
      <c r="Y968" s="114"/>
      <c r="Z968" s="114"/>
      <c r="AB968" s="119"/>
      <c r="AF968" s="123"/>
      <c r="AI968" s="114"/>
      <c r="AK968" s="119"/>
      <c r="AL968" s="114"/>
      <c r="AN968" s="114"/>
      <c r="AO968" s="114"/>
      <c r="AQ968" s="114"/>
      <c r="AR968" s="114"/>
      <c r="AS968" s="114"/>
      <c r="AU968" s="114"/>
      <c r="AV968" s="114"/>
      <c r="AW968" s="114"/>
      <c r="AY968" s="114"/>
      <c r="AZ968" s="114"/>
      <c r="BA968" s="114"/>
      <c r="BB968" s="40"/>
    </row>
    <row r="969" spans="1:54" x14ac:dyDescent="0.25">
      <c r="A969" s="40"/>
      <c r="F969" s="104"/>
      <c r="G969" s="109"/>
      <c r="H969" s="114"/>
      <c r="I969" s="114"/>
      <c r="J969" s="114"/>
      <c r="L969" s="104"/>
      <c r="M969" s="114"/>
      <c r="N969" s="114"/>
      <c r="O969" s="114"/>
      <c r="R969" s="114"/>
      <c r="T969" s="104"/>
      <c r="U969" s="104"/>
      <c r="V969" s="104"/>
      <c r="W969" s="109"/>
      <c r="X969" s="114"/>
      <c r="Y969" s="114"/>
      <c r="Z969" s="114"/>
      <c r="AB969" s="119"/>
      <c r="AF969" s="123"/>
      <c r="AI969" s="114"/>
      <c r="AK969" s="119"/>
      <c r="AL969" s="114"/>
      <c r="AN969" s="114"/>
      <c r="AO969" s="114"/>
      <c r="AQ969" s="114"/>
      <c r="AR969" s="114"/>
      <c r="AS969" s="114"/>
      <c r="AU969" s="114"/>
      <c r="AV969" s="114"/>
      <c r="AW969" s="114"/>
      <c r="AY969" s="114"/>
      <c r="AZ969" s="114"/>
      <c r="BA969" s="114"/>
      <c r="BB969" s="40"/>
    </row>
    <row r="970" spans="1:54" x14ac:dyDescent="0.25">
      <c r="A970" s="40"/>
      <c r="F970" s="104"/>
      <c r="G970" s="109"/>
      <c r="H970" s="114"/>
      <c r="I970" s="114"/>
      <c r="J970" s="114"/>
      <c r="L970" s="104"/>
      <c r="M970" s="114"/>
      <c r="N970" s="114"/>
      <c r="O970" s="114"/>
      <c r="R970" s="114"/>
      <c r="T970" s="104"/>
      <c r="U970" s="104"/>
      <c r="V970" s="104"/>
      <c r="W970" s="109"/>
      <c r="X970" s="114"/>
      <c r="Y970" s="114"/>
      <c r="Z970" s="114"/>
      <c r="AB970" s="119"/>
      <c r="AF970" s="123"/>
      <c r="AI970" s="114"/>
      <c r="AK970" s="119"/>
      <c r="AL970" s="114"/>
      <c r="AN970" s="114"/>
      <c r="AO970" s="114"/>
      <c r="AQ970" s="114"/>
      <c r="AR970" s="114"/>
      <c r="AS970" s="114"/>
      <c r="AU970" s="114"/>
      <c r="AV970" s="114"/>
      <c r="AW970" s="114"/>
      <c r="AY970" s="114"/>
      <c r="AZ970" s="114"/>
      <c r="BA970" s="114"/>
      <c r="BB970" s="40"/>
    </row>
    <row r="971" spans="1:54" x14ac:dyDescent="0.25">
      <c r="A971" s="40"/>
      <c r="F971" s="104"/>
      <c r="G971" s="109"/>
      <c r="H971" s="114"/>
      <c r="I971" s="114"/>
      <c r="J971" s="114"/>
      <c r="L971" s="104"/>
      <c r="M971" s="114"/>
      <c r="N971" s="114"/>
      <c r="O971" s="114"/>
      <c r="R971" s="114"/>
      <c r="T971" s="104"/>
      <c r="U971" s="104"/>
      <c r="V971" s="104"/>
      <c r="W971" s="109"/>
      <c r="X971" s="114"/>
      <c r="Y971" s="114"/>
      <c r="Z971" s="114"/>
      <c r="AB971" s="119"/>
      <c r="AF971" s="123"/>
      <c r="AI971" s="114"/>
      <c r="AK971" s="119"/>
      <c r="AL971" s="114"/>
      <c r="AN971" s="114"/>
      <c r="AO971" s="114"/>
      <c r="AQ971" s="114"/>
      <c r="AR971" s="114"/>
      <c r="AS971" s="114"/>
      <c r="AU971" s="114"/>
      <c r="AV971" s="114"/>
      <c r="AW971" s="114"/>
      <c r="AY971" s="114"/>
      <c r="AZ971" s="114"/>
      <c r="BA971" s="114"/>
      <c r="BB971" s="40"/>
    </row>
    <row r="972" spans="1:54" x14ac:dyDescent="0.25">
      <c r="A972" s="40"/>
      <c r="F972" s="104"/>
      <c r="G972" s="109"/>
      <c r="H972" s="114"/>
      <c r="I972" s="114"/>
      <c r="J972" s="114"/>
      <c r="L972" s="104"/>
      <c r="M972" s="114"/>
      <c r="N972" s="114"/>
      <c r="O972" s="114"/>
      <c r="R972" s="114"/>
      <c r="T972" s="104"/>
      <c r="U972" s="104"/>
      <c r="V972" s="104"/>
      <c r="W972" s="109"/>
      <c r="X972" s="114"/>
      <c r="Y972" s="114"/>
      <c r="Z972" s="114"/>
      <c r="AB972" s="119"/>
      <c r="AF972" s="123"/>
      <c r="AI972" s="114"/>
      <c r="AK972" s="119"/>
      <c r="AL972" s="114"/>
      <c r="AN972" s="114"/>
      <c r="AO972" s="114"/>
      <c r="AQ972" s="114"/>
      <c r="AR972" s="114"/>
      <c r="AS972" s="114"/>
      <c r="AU972" s="114"/>
      <c r="AV972" s="114"/>
      <c r="AW972" s="114"/>
      <c r="AY972" s="114"/>
      <c r="AZ972" s="114"/>
      <c r="BA972" s="114"/>
      <c r="BB972" s="40"/>
    </row>
    <row r="973" spans="1:54" x14ac:dyDescent="0.25">
      <c r="A973" s="40"/>
      <c r="F973" s="104"/>
      <c r="G973" s="109"/>
      <c r="H973" s="114"/>
      <c r="I973" s="114"/>
      <c r="J973" s="114"/>
      <c r="L973" s="104"/>
      <c r="M973" s="114"/>
      <c r="N973" s="114"/>
      <c r="O973" s="114"/>
      <c r="R973" s="114"/>
      <c r="T973" s="104"/>
      <c r="U973" s="104"/>
      <c r="V973" s="104"/>
      <c r="W973" s="109"/>
      <c r="X973" s="114"/>
      <c r="Y973" s="114"/>
      <c r="Z973" s="114"/>
      <c r="AB973" s="119"/>
      <c r="AF973" s="123"/>
      <c r="AI973" s="114"/>
      <c r="AK973" s="119"/>
      <c r="AL973" s="114"/>
      <c r="AN973" s="114"/>
      <c r="AO973" s="114"/>
      <c r="AQ973" s="114"/>
      <c r="AR973" s="114"/>
      <c r="AS973" s="114"/>
      <c r="AU973" s="114"/>
      <c r="AV973" s="114"/>
      <c r="AW973" s="114"/>
      <c r="AY973" s="114"/>
      <c r="AZ973" s="114"/>
      <c r="BA973" s="114"/>
      <c r="BB973" s="40"/>
    </row>
    <row r="974" spans="1:54" x14ac:dyDescent="0.25">
      <c r="A974" s="40"/>
      <c r="F974" s="104"/>
      <c r="G974" s="109"/>
      <c r="H974" s="114"/>
      <c r="I974" s="114"/>
      <c r="J974" s="114"/>
      <c r="L974" s="104"/>
      <c r="M974" s="114"/>
      <c r="N974" s="114"/>
      <c r="O974" s="114"/>
      <c r="R974" s="114"/>
      <c r="T974" s="104"/>
      <c r="U974" s="104"/>
      <c r="V974" s="104"/>
      <c r="W974" s="109"/>
      <c r="X974" s="114"/>
      <c r="Y974" s="114"/>
      <c r="Z974" s="114"/>
      <c r="AB974" s="119"/>
      <c r="AF974" s="123"/>
      <c r="AI974" s="114"/>
      <c r="AK974" s="119"/>
      <c r="AL974" s="114"/>
      <c r="AN974" s="114"/>
      <c r="AO974" s="114"/>
      <c r="AQ974" s="114"/>
      <c r="AR974" s="114"/>
      <c r="AS974" s="114"/>
      <c r="AU974" s="114"/>
      <c r="AV974" s="114"/>
      <c r="AW974" s="114"/>
      <c r="AY974" s="114"/>
      <c r="AZ974" s="114"/>
      <c r="BA974" s="114"/>
      <c r="BB974" s="40"/>
    </row>
    <row r="975" spans="1:54" x14ac:dyDescent="0.25">
      <c r="A975" s="40"/>
      <c r="F975" s="104"/>
      <c r="G975" s="109"/>
      <c r="H975" s="114"/>
      <c r="I975" s="114"/>
      <c r="J975" s="114"/>
      <c r="L975" s="104"/>
      <c r="M975" s="114"/>
      <c r="N975" s="114"/>
      <c r="O975" s="114"/>
      <c r="R975" s="114"/>
      <c r="T975" s="104"/>
      <c r="U975" s="104"/>
      <c r="V975" s="104"/>
      <c r="W975" s="109"/>
      <c r="X975" s="114"/>
      <c r="Y975" s="114"/>
      <c r="Z975" s="114"/>
      <c r="AB975" s="119"/>
      <c r="AF975" s="123"/>
      <c r="AI975" s="114"/>
      <c r="AK975" s="119"/>
      <c r="AL975" s="114"/>
      <c r="AN975" s="114"/>
      <c r="AO975" s="114"/>
      <c r="AQ975" s="114"/>
      <c r="AR975" s="114"/>
      <c r="AS975" s="114"/>
      <c r="AU975" s="114"/>
      <c r="AV975" s="114"/>
      <c r="AW975" s="114"/>
      <c r="AY975" s="114"/>
      <c r="AZ975" s="114"/>
      <c r="BA975" s="114"/>
      <c r="BB975" s="40"/>
    </row>
    <row r="976" spans="1:54" x14ac:dyDescent="0.25">
      <c r="A976" s="40"/>
      <c r="F976" s="104"/>
      <c r="G976" s="109"/>
      <c r="H976" s="114"/>
      <c r="I976" s="114"/>
      <c r="J976" s="114"/>
      <c r="L976" s="104"/>
      <c r="M976" s="114"/>
      <c r="N976" s="114"/>
      <c r="O976" s="114"/>
      <c r="R976" s="114"/>
      <c r="T976" s="104"/>
      <c r="U976" s="104"/>
      <c r="V976" s="104"/>
      <c r="W976" s="109"/>
      <c r="X976" s="114"/>
      <c r="Y976" s="114"/>
      <c r="Z976" s="114"/>
      <c r="AB976" s="119"/>
      <c r="AF976" s="123"/>
      <c r="AI976" s="114"/>
      <c r="AK976" s="119"/>
      <c r="AL976" s="114"/>
      <c r="AN976" s="114"/>
      <c r="AO976" s="114"/>
      <c r="AQ976" s="114"/>
      <c r="AR976" s="114"/>
      <c r="AS976" s="114"/>
      <c r="AU976" s="114"/>
      <c r="AV976" s="114"/>
      <c r="AW976" s="114"/>
      <c r="AY976" s="114"/>
      <c r="AZ976" s="114"/>
      <c r="BA976" s="114"/>
      <c r="BB976" s="40"/>
    </row>
    <row r="977" spans="1:54" x14ac:dyDescent="0.25">
      <c r="A977" s="40"/>
      <c r="F977" s="104"/>
      <c r="G977" s="109"/>
      <c r="H977" s="114"/>
      <c r="I977" s="114"/>
      <c r="J977" s="114"/>
      <c r="L977" s="104"/>
      <c r="M977" s="114"/>
      <c r="N977" s="114"/>
      <c r="O977" s="114"/>
      <c r="R977" s="114"/>
      <c r="T977" s="104"/>
      <c r="U977" s="104"/>
      <c r="V977" s="104"/>
      <c r="W977" s="109"/>
      <c r="X977" s="114"/>
      <c r="Y977" s="114"/>
      <c r="Z977" s="114"/>
      <c r="AB977" s="119"/>
      <c r="AF977" s="123"/>
      <c r="AI977" s="114"/>
      <c r="AK977" s="119"/>
      <c r="AL977" s="114"/>
      <c r="AN977" s="114"/>
      <c r="AO977" s="114"/>
      <c r="AQ977" s="114"/>
      <c r="AR977" s="114"/>
      <c r="AS977" s="114"/>
      <c r="AU977" s="114"/>
      <c r="AV977" s="114"/>
      <c r="AW977" s="114"/>
      <c r="AY977" s="114"/>
      <c r="AZ977" s="114"/>
      <c r="BA977" s="114"/>
      <c r="BB977" s="40"/>
    </row>
    <row r="978" spans="1:54" x14ac:dyDescent="0.25">
      <c r="A978" s="40"/>
      <c r="F978" s="104"/>
      <c r="G978" s="109"/>
      <c r="H978" s="114"/>
      <c r="I978" s="114"/>
      <c r="J978" s="114"/>
      <c r="L978" s="104"/>
      <c r="M978" s="114"/>
      <c r="N978" s="114"/>
      <c r="O978" s="114"/>
      <c r="R978" s="114"/>
      <c r="T978" s="104"/>
      <c r="U978" s="104"/>
      <c r="V978" s="104"/>
      <c r="W978" s="109"/>
      <c r="X978" s="114"/>
      <c r="Y978" s="114"/>
      <c r="Z978" s="114"/>
      <c r="AB978" s="119"/>
      <c r="AF978" s="123"/>
      <c r="AI978" s="114"/>
      <c r="AK978" s="119"/>
      <c r="AL978" s="114"/>
      <c r="AN978" s="114"/>
      <c r="AO978" s="114"/>
      <c r="AQ978" s="114"/>
      <c r="AR978" s="114"/>
      <c r="AS978" s="114"/>
      <c r="AU978" s="114"/>
      <c r="AV978" s="114"/>
      <c r="AW978" s="114"/>
      <c r="AY978" s="114"/>
      <c r="AZ978" s="114"/>
      <c r="BA978" s="114"/>
      <c r="BB978" s="40"/>
    </row>
    <row r="979" spans="1:54" x14ac:dyDescent="0.25">
      <c r="A979" s="40"/>
      <c r="F979" s="104"/>
      <c r="G979" s="109"/>
      <c r="H979" s="114"/>
      <c r="I979" s="114"/>
      <c r="J979" s="114"/>
      <c r="L979" s="104"/>
      <c r="M979" s="114"/>
      <c r="N979" s="114"/>
      <c r="O979" s="114"/>
      <c r="R979" s="114"/>
      <c r="T979" s="104"/>
      <c r="U979" s="104"/>
      <c r="V979" s="104"/>
      <c r="W979" s="109"/>
      <c r="X979" s="114"/>
      <c r="Y979" s="114"/>
      <c r="Z979" s="114"/>
      <c r="AB979" s="119"/>
      <c r="AF979" s="123"/>
      <c r="AI979" s="114"/>
      <c r="AK979" s="119"/>
      <c r="AL979" s="114"/>
      <c r="AN979" s="114"/>
      <c r="AO979" s="114"/>
      <c r="AQ979" s="114"/>
      <c r="AR979" s="114"/>
      <c r="AS979" s="114"/>
      <c r="AU979" s="114"/>
      <c r="AV979" s="114"/>
      <c r="AW979" s="114"/>
      <c r="AY979" s="114"/>
      <c r="AZ979" s="114"/>
      <c r="BA979" s="114"/>
      <c r="BB979" s="40"/>
    </row>
    <row r="980" spans="1:54" x14ac:dyDescent="0.25">
      <c r="A980" s="40"/>
      <c r="F980" s="104"/>
      <c r="G980" s="109"/>
      <c r="H980" s="114"/>
      <c r="I980" s="114"/>
      <c r="J980" s="114"/>
      <c r="L980" s="104"/>
      <c r="M980" s="114"/>
      <c r="N980" s="114"/>
      <c r="O980" s="114"/>
      <c r="R980" s="114"/>
      <c r="T980" s="104"/>
      <c r="U980" s="104"/>
      <c r="V980" s="104"/>
      <c r="W980" s="109"/>
      <c r="X980" s="114"/>
      <c r="Y980" s="114"/>
      <c r="Z980" s="114"/>
      <c r="AB980" s="119"/>
      <c r="AF980" s="123"/>
      <c r="AI980" s="114"/>
      <c r="AK980" s="119"/>
      <c r="AL980" s="114"/>
      <c r="AN980" s="114"/>
      <c r="AO980" s="114"/>
      <c r="AQ980" s="114"/>
      <c r="AR980" s="114"/>
      <c r="AS980" s="114"/>
      <c r="AU980" s="114"/>
      <c r="AV980" s="114"/>
      <c r="AW980" s="114"/>
      <c r="AY980" s="114"/>
      <c r="AZ980" s="114"/>
      <c r="BA980" s="114"/>
      <c r="BB980" s="40"/>
    </row>
    <row r="981" spans="1:54" x14ac:dyDescent="0.25">
      <c r="A981" s="40"/>
      <c r="F981" s="104"/>
      <c r="G981" s="109"/>
      <c r="H981" s="114"/>
      <c r="I981" s="114"/>
      <c r="J981" s="114"/>
      <c r="L981" s="104"/>
      <c r="M981" s="114"/>
      <c r="N981" s="114"/>
      <c r="O981" s="114"/>
      <c r="R981" s="114"/>
      <c r="T981" s="104"/>
      <c r="U981" s="104"/>
      <c r="V981" s="104"/>
      <c r="W981" s="109"/>
      <c r="X981" s="114"/>
      <c r="Y981" s="114"/>
      <c r="Z981" s="114"/>
      <c r="AB981" s="119"/>
      <c r="AF981" s="123"/>
      <c r="AI981" s="114"/>
      <c r="AK981" s="119"/>
      <c r="AL981" s="114"/>
      <c r="AN981" s="114"/>
      <c r="AO981" s="114"/>
      <c r="AQ981" s="114"/>
      <c r="AR981" s="114"/>
      <c r="AS981" s="114"/>
      <c r="AU981" s="114"/>
      <c r="AV981" s="114"/>
      <c r="AW981" s="114"/>
      <c r="AY981" s="114"/>
      <c r="AZ981" s="114"/>
      <c r="BA981" s="114"/>
      <c r="BB981" s="40"/>
    </row>
    <row r="982" spans="1:54" x14ac:dyDescent="0.25">
      <c r="A982" s="40"/>
      <c r="F982" s="104"/>
      <c r="G982" s="109"/>
      <c r="H982" s="114"/>
      <c r="I982" s="114"/>
      <c r="J982" s="114"/>
      <c r="L982" s="104"/>
      <c r="M982" s="114"/>
      <c r="N982" s="114"/>
      <c r="O982" s="114"/>
      <c r="R982" s="114"/>
      <c r="T982" s="104"/>
      <c r="U982" s="104"/>
      <c r="V982" s="104"/>
      <c r="W982" s="109"/>
      <c r="X982" s="114"/>
      <c r="Y982" s="114"/>
      <c r="Z982" s="114"/>
      <c r="AB982" s="119"/>
      <c r="AF982" s="123"/>
      <c r="AI982" s="114"/>
      <c r="AK982" s="119"/>
      <c r="AL982" s="114"/>
      <c r="AN982" s="114"/>
      <c r="AO982" s="114"/>
      <c r="AQ982" s="114"/>
      <c r="AR982" s="114"/>
      <c r="AS982" s="114"/>
      <c r="AU982" s="114"/>
      <c r="AV982" s="114"/>
      <c r="AW982" s="114"/>
      <c r="AY982" s="114"/>
      <c r="AZ982" s="114"/>
      <c r="BA982" s="114"/>
      <c r="BB982" s="40"/>
    </row>
    <row r="983" spans="1:54" x14ac:dyDescent="0.25">
      <c r="A983" s="40"/>
      <c r="F983" s="104"/>
      <c r="G983" s="109"/>
      <c r="H983" s="114"/>
      <c r="I983" s="114"/>
      <c r="J983" s="114"/>
      <c r="L983" s="104"/>
      <c r="M983" s="114"/>
      <c r="N983" s="114"/>
      <c r="O983" s="114"/>
      <c r="R983" s="114"/>
      <c r="T983" s="104"/>
      <c r="U983" s="104"/>
      <c r="V983" s="104"/>
      <c r="W983" s="109"/>
      <c r="X983" s="114"/>
      <c r="Y983" s="114"/>
      <c r="Z983" s="114"/>
      <c r="AB983" s="119"/>
      <c r="AF983" s="123"/>
      <c r="AI983" s="114"/>
      <c r="AK983" s="119"/>
      <c r="AL983" s="114"/>
      <c r="AN983" s="114"/>
      <c r="AO983" s="114"/>
      <c r="AQ983" s="114"/>
      <c r="AR983" s="114"/>
      <c r="AS983" s="114"/>
      <c r="AU983" s="114"/>
      <c r="AV983" s="114"/>
      <c r="AW983" s="114"/>
      <c r="AY983" s="114"/>
      <c r="AZ983" s="114"/>
      <c r="BA983" s="114"/>
      <c r="BB983" s="40"/>
    </row>
    <row r="984" spans="1:54" x14ac:dyDescent="0.25">
      <c r="A984" s="40"/>
      <c r="F984" s="104"/>
      <c r="G984" s="109"/>
      <c r="H984" s="114"/>
      <c r="I984" s="114"/>
      <c r="J984" s="114"/>
      <c r="L984" s="104"/>
      <c r="M984" s="114"/>
      <c r="N984" s="114"/>
      <c r="O984" s="114"/>
      <c r="R984" s="114"/>
      <c r="T984" s="104"/>
      <c r="U984" s="104"/>
      <c r="V984" s="104"/>
      <c r="W984" s="109"/>
      <c r="X984" s="114"/>
      <c r="Y984" s="114"/>
      <c r="Z984" s="114"/>
      <c r="AB984" s="119"/>
      <c r="AF984" s="123"/>
      <c r="AI984" s="114"/>
      <c r="AK984" s="119"/>
      <c r="AL984" s="114"/>
      <c r="AN984" s="114"/>
      <c r="AO984" s="114"/>
      <c r="AQ984" s="114"/>
      <c r="AR984" s="114"/>
      <c r="AS984" s="114"/>
      <c r="AU984" s="114"/>
      <c r="AV984" s="114"/>
      <c r="AW984" s="114"/>
      <c r="AY984" s="114"/>
      <c r="AZ984" s="114"/>
      <c r="BA984" s="114"/>
      <c r="BB984" s="40"/>
    </row>
    <row r="985" spans="1:54" x14ac:dyDescent="0.25">
      <c r="A985" s="40"/>
      <c r="F985" s="104"/>
      <c r="G985" s="109"/>
      <c r="H985" s="114"/>
      <c r="I985" s="114"/>
      <c r="J985" s="114"/>
      <c r="L985" s="104"/>
      <c r="M985" s="114"/>
      <c r="N985" s="114"/>
      <c r="O985" s="114"/>
      <c r="R985" s="114"/>
      <c r="T985" s="104"/>
      <c r="U985" s="104"/>
      <c r="V985" s="104"/>
      <c r="W985" s="109"/>
      <c r="X985" s="114"/>
      <c r="Y985" s="114"/>
      <c r="Z985" s="114"/>
      <c r="AB985" s="119"/>
      <c r="AF985" s="123"/>
      <c r="AI985" s="114"/>
      <c r="AK985" s="119"/>
      <c r="AL985" s="114"/>
      <c r="AN985" s="114"/>
      <c r="AO985" s="114"/>
      <c r="AQ985" s="114"/>
      <c r="AR985" s="114"/>
      <c r="AS985" s="114"/>
      <c r="AU985" s="114"/>
      <c r="AV985" s="114"/>
      <c r="AW985" s="114"/>
      <c r="AY985" s="114"/>
      <c r="AZ985" s="114"/>
      <c r="BA985" s="114"/>
      <c r="BB985" s="40"/>
    </row>
    <row r="986" spans="1:54" x14ac:dyDescent="0.25">
      <c r="A986" s="40"/>
      <c r="F986" s="104"/>
      <c r="G986" s="109"/>
      <c r="H986" s="114"/>
      <c r="I986" s="114"/>
      <c r="J986" s="114"/>
      <c r="L986" s="104"/>
      <c r="M986" s="114"/>
      <c r="N986" s="114"/>
      <c r="O986" s="114"/>
      <c r="R986" s="114"/>
      <c r="T986" s="104"/>
      <c r="U986" s="104"/>
      <c r="V986" s="104"/>
      <c r="W986" s="109"/>
      <c r="X986" s="114"/>
      <c r="Y986" s="114"/>
      <c r="Z986" s="114"/>
      <c r="AB986" s="119"/>
      <c r="AF986" s="123"/>
      <c r="AI986" s="114"/>
      <c r="AK986" s="119"/>
      <c r="AL986" s="114"/>
      <c r="AN986" s="114"/>
      <c r="AO986" s="114"/>
      <c r="AQ986" s="114"/>
      <c r="AR986" s="114"/>
      <c r="AS986" s="114"/>
      <c r="AU986" s="114"/>
      <c r="AV986" s="114"/>
      <c r="AW986" s="114"/>
      <c r="AY986" s="114"/>
      <c r="AZ986" s="114"/>
      <c r="BA986" s="114"/>
      <c r="BB986" s="40"/>
    </row>
    <row r="987" spans="1:54" x14ac:dyDescent="0.25">
      <c r="A987" s="40"/>
      <c r="F987" s="104"/>
      <c r="G987" s="109"/>
      <c r="H987" s="114"/>
      <c r="I987" s="114"/>
      <c r="J987" s="114"/>
      <c r="L987" s="104"/>
      <c r="M987" s="114"/>
      <c r="N987" s="114"/>
      <c r="O987" s="114"/>
      <c r="R987" s="114"/>
      <c r="T987" s="104"/>
      <c r="U987" s="104"/>
      <c r="V987" s="104"/>
      <c r="W987" s="109"/>
      <c r="X987" s="114"/>
      <c r="Y987" s="114"/>
      <c r="Z987" s="114"/>
      <c r="AB987" s="119"/>
      <c r="AF987" s="123"/>
      <c r="AI987" s="114"/>
      <c r="AK987" s="119"/>
      <c r="AL987" s="114"/>
      <c r="AN987" s="114"/>
      <c r="AO987" s="114"/>
      <c r="AQ987" s="114"/>
      <c r="AR987" s="114"/>
      <c r="AS987" s="114"/>
      <c r="AU987" s="114"/>
      <c r="AV987" s="114"/>
      <c r="AW987" s="114"/>
      <c r="AY987" s="114"/>
      <c r="AZ987" s="114"/>
      <c r="BA987" s="114"/>
      <c r="BB987" s="40"/>
    </row>
    <row r="988" spans="1:54" x14ac:dyDescent="0.25">
      <c r="A988" s="40"/>
      <c r="F988" s="104"/>
      <c r="G988" s="109"/>
      <c r="H988" s="114"/>
      <c r="I988" s="114"/>
      <c r="J988" s="114"/>
      <c r="L988" s="104"/>
      <c r="M988" s="114"/>
      <c r="N988" s="114"/>
      <c r="O988" s="114"/>
      <c r="R988" s="114"/>
      <c r="T988" s="104"/>
      <c r="U988" s="104"/>
      <c r="V988" s="104"/>
      <c r="W988" s="109"/>
      <c r="X988" s="114"/>
      <c r="Y988" s="114"/>
      <c r="Z988" s="114"/>
      <c r="AB988" s="119"/>
      <c r="AF988" s="123"/>
      <c r="AI988" s="114"/>
      <c r="AK988" s="119"/>
      <c r="AL988" s="114"/>
      <c r="AN988" s="114"/>
      <c r="AO988" s="114"/>
      <c r="AQ988" s="114"/>
      <c r="AR988" s="114"/>
      <c r="AS988" s="114"/>
      <c r="AU988" s="114"/>
      <c r="AV988" s="114"/>
      <c r="AW988" s="114"/>
      <c r="AY988" s="114"/>
      <c r="AZ988" s="114"/>
      <c r="BA988" s="114"/>
      <c r="BB988" s="40"/>
    </row>
    <row r="989" spans="1:54" x14ac:dyDescent="0.25">
      <c r="A989" s="40"/>
      <c r="F989" s="104"/>
      <c r="G989" s="109"/>
      <c r="H989" s="114"/>
      <c r="I989" s="114"/>
      <c r="J989" s="114"/>
      <c r="L989" s="104"/>
      <c r="M989" s="114"/>
      <c r="N989" s="114"/>
      <c r="O989" s="114"/>
      <c r="R989" s="114"/>
      <c r="T989" s="104"/>
      <c r="U989" s="104"/>
      <c r="V989" s="104"/>
      <c r="W989" s="109"/>
      <c r="X989" s="114"/>
      <c r="Y989" s="114"/>
      <c r="Z989" s="114"/>
      <c r="AB989" s="119"/>
      <c r="AF989" s="123"/>
      <c r="AI989" s="114"/>
      <c r="AK989" s="119"/>
      <c r="AL989" s="114"/>
      <c r="AN989" s="114"/>
      <c r="AO989" s="114"/>
      <c r="AQ989" s="114"/>
      <c r="AR989" s="114"/>
      <c r="AS989" s="114"/>
      <c r="AU989" s="114"/>
      <c r="AV989" s="114"/>
      <c r="AW989" s="114"/>
      <c r="AY989" s="114"/>
      <c r="AZ989" s="114"/>
      <c r="BA989" s="114"/>
      <c r="BB989" s="40"/>
    </row>
    <row r="990" spans="1:54" x14ac:dyDescent="0.25">
      <c r="A990" s="40"/>
      <c r="F990" s="104"/>
      <c r="G990" s="109"/>
      <c r="H990" s="114"/>
      <c r="I990" s="114"/>
      <c r="J990" s="114"/>
      <c r="L990" s="104"/>
      <c r="M990" s="114"/>
      <c r="N990" s="114"/>
      <c r="O990" s="114"/>
      <c r="R990" s="114"/>
      <c r="T990" s="104"/>
      <c r="U990" s="104"/>
      <c r="V990" s="104"/>
      <c r="W990" s="109"/>
      <c r="X990" s="114"/>
      <c r="Y990" s="114"/>
      <c r="Z990" s="114"/>
      <c r="AB990" s="119"/>
      <c r="AF990" s="123"/>
      <c r="AI990" s="114"/>
      <c r="AK990" s="119"/>
      <c r="AL990" s="114"/>
      <c r="AN990" s="114"/>
      <c r="AO990" s="114"/>
      <c r="AQ990" s="114"/>
      <c r="AR990" s="114"/>
      <c r="AS990" s="114"/>
      <c r="AU990" s="114"/>
      <c r="AV990" s="114"/>
      <c r="AW990" s="114"/>
      <c r="AY990" s="114"/>
      <c r="AZ990" s="114"/>
      <c r="BA990" s="114"/>
      <c r="BB990" s="40"/>
    </row>
    <row r="991" spans="1:54" x14ac:dyDescent="0.25">
      <c r="A991" s="40"/>
      <c r="F991" s="104"/>
      <c r="G991" s="109"/>
      <c r="H991" s="114"/>
      <c r="I991" s="114"/>
      <c r="J991" s="114"/>
      <c r="L991" s="104"/>
      <c r="M991" s="114"/>
      <c r="N991" s="114"/>
      <c r="O991" s="114"/>
      <c r="R991" s="114"/>
      <c r="T991" s="104"/>
      <c r="U991" s="104"/>
      <c r="V991" s="104"/>
      <c r="W991" s="109"/>
      <c r="X991" s="114"/>
      <c r="Y991" s="114"/>
      <c r="Z991" s="114"/>
      <c r="AB991" s="119"/>
      <c r="AF991" s="123"/>
      <c r="AI991" s="114"/>
      <c r="AK991" s="119"/>
      <c r="AL991" s="114"/>
      <c r="AN991" s="114"/>
      <c r="AO991" s="114"/>
      <c r="AQ991" s="114"/>
      <c r="AR991" s="114"/>
      <c r="AS991" s="114"/>
      <c r="AU991" s="114"/>
      <c r="AV991" s="114"/>
      <c r="AW991" s="114"/>
      <c r="AY991" s="114"/>
      <c r="AZ991" s="114"/>
      <c r="BA991" s="114"/>
      <c r="BB991" s="40"/>
    </row>
    <row r="992" spans="1:54" x14ac:dyDescent="0.25">
      <c r="A992" s="40"/>
      <c r="F992" s="104"/>
      <c r="G992" s="109"/>
      <c r="H992" s="114"/>
      <c r="I992" s="114"/>
      <c r="J992" s="114"/>
      <c r="L992" s="104"/>
      <c r="M992" s="114"/>
      <c r="N992" s="114"/>
      <c r="O992" s="114"/>
      <c r="R992" s="114"/>
      <c r="T992" s="104"/>
      <c r="U992" s="104"/>
      <c r="V992" s="104"/>
      <c r="W992" s="109"/>
      <c r="X992" s="114"/>
      <c r="Y992" s="114"/>
      <c r="Z992" s="114"/>
      <c r="AB992" s="119"/>
      <c r="AF992" s="123"/>
      <c r="AI992" s="114"/>
      <c r="AK992" s="119"/>
      <c r="AL992" s="114"/>
      <c r="AN992" s="114"/>
      <c r="AO992" s="114"/>
      <c r="AQ992" s="114"/>
      <c r="AR992" s="114"/>
      <c r="AS992" s="114"/>
      <c r="AU992" s="114"/>
      <c r="AV992" s="114"/>
      <c r="AW992" s="114"/>
      <c r="AY992" s="114"/>
      <c r="AZ992" s="114"/>
      <c r="BA992" s="114"/>
      <c r="BB992" s="40"/>
    </row>
    <row r="993" spans="1:54" x14ac:dyDescent="0.25">
      <c r="A993" s="40"/>
      <c r="F993" s="104"/>
      <c r="G993" s="109"/>
      <c r="H993" s="114"/>
      <c r="I993" s="114"/>
      <c r="J993" s="114"/>
      <c r="L993" s="104"/>
      <c r="M993" s="114"/>
      <c r="N993" s="114"/>
      <c r="O993" s="114"/>
      <c r="R993" s="114"/>
      <c r="T993" s="104"/>
      <c r="U993" s="104"/>
      <c r="V993" s="104"/>
      <c r="W993" s="109"/>
      <c r="X993" s="114"/>
      <c r="Y993" s="114"/>
      <c r="Z993" s="114"/>
      <c r="AB993" s="119"/>
      <c r="AF993" s="123"/>
      <c r="AI993" s="114"/>
      <c r="AK993" s="119"/>
      <c r="AL993" s="114"/>
      <c r="AN993" s="114"/>
      <c r="AO993" s="114"/>
      <c r="AQ993" s="114"/>
      <c r="AR993" s="114"/>
      <c r="AS993" s="114"/>
      <c r="AU993" s="114"/>
      <c r="AV993" s="114"/>
      <c r="AW993" s="114"/>
      <c r="AY993" s="114"/>
      <c r="AZ993" s="114"/>
      <c r="BA993" s="114"/>
      <c r="BB993" s="40"/>
    </row>
    <row r="994" spans="1:54" x14ac:dyDescent="0.25">
      <c r="A994" s="40"/>
      <c r="F994" s="104"/>
      <c r="G994" s="109"/>
      <c r="H994" s="114"/>
      <c r="I994" s="114"/>
      <c r="J994" s="114"/>
      <c r="L994" s="104"/>
      <c r="M994" s="114"/>
      <c r="N994" s="114"/>
      <c r="O994" s="114"/>
      <c r="R994" s="114"/>
      <c r="T994" s="104"/>
      <c r="U994" s="104"/>
      <c r="V994" s="104"/>
      <c r="W994" s="109"/>
      <c r="X994" s="114"/>
      <c r="Y994" s="114"/>
      <c r="Z994" s="114"/>
      <c r="AB994" s="119"/>
      <c r="AF994" s="123"/>
      <c r="AI994" s="114"/>
      <c r="AK994" s="119"/>
      <c r="AL994" s="114"/>
      <c r="AN994" s="114"/>
      <c r="AO994" s="114"/>
      <c r="AQ994" s="114"/>
      <c r="AR994" s="114"/>
      <c r="AS994" s="114"/>
      <c r="AU994" s="114"/>
      <c r="AV994" s="114"/>
      <c r="AW994" s="114"/>
      <c r="AY994" s="114"/>
      <c r="AZ994" s="114"/>
      <c r="BA994" s="114"/>
      <c r="BB994" s="40"/>
    </row>
    <row r="995" spans="1:54" x14ac:dyDescent="0.25">
      <c r="A995" s="40"/>
      <c r="F995" s="104"/>
      <c r="G995" s="109"/>
      <c r="H995" s="114"/>
      <c r="I995" s="114"/>
      <c r="J995" s="114"/>
      <c r="L995" s="104"/>
      <c r="M995" s="114"/>
      <c r="N995" s="114"/>
      <c r="O995" s="114"/>
      <c r="R995" s="114"/>
      <c r="T995" s="104"/>
      <c r="U995" s="104"/>
      <c r="V995" s="104"/>
      <c r="W995" s="109"/>
      <c r="X995" s="114"/>
      <c r="Y995" s="114"/>
      <c r="Z995" s="114"/>
      <c r="AB995" s="119"/>
      <c r="AF995" s="123"/>
      <c r="AI995" s="114"/>
      <c r="AK995" s="119"/>
      <c r="AL995" s="114"/>
      <c r="AN995" s="114"/>
      <c r="AO995" s="114"/>
      <c r="AQ995" s="114"/>
      <c r="AR995" s="114"/>
      <c r="AS995" s="114"/>
      <c r="AU995" s="114"/>
      <c r="AV995" s="114"/>
      <c r="AW995" s="114"/>
      <c r="AY995" s="114"/>
      <c r="AZ995" s="114"/>
      <c r="BA995" s="114"/>
      <c r="BB995" s="40"/>
    </row>
    <row r="996" spans="1:54" x14ac:dyDescent="0.25">
      <c r="A996" s="40"/>
      <c r="F996" s="104"/>
      <c r="G996" s="109"/>
      <c r="H996" s="114"/>
      <c r="I996" s="114"/>
      <c r="J996" s="114"/>
      <c r="L996" s="104"/>
      <c r="M996" s="114"/>
      <c r="N996" s="114"/>
      <c r="O996" s="114"/>
      <c r="R996" s="114"/>
      <c r="T996" s="104"/>
      <c r="U996" s="104"/>
      <c r="V996" s="104"/>
      <c r="W996" s="109"/>
      <c r="X996" s="114"/>
      <c r="Y996" s="114"/>
      <c r="Z996" s="114"/>
      <c r="AB996" s="119"/>
      <c r="AF996" s="123"/>
      <c r="AI996" s="114"/>
      <c r="AK996" s="119"/>
      <c r="AL996" s="114"/>
      <c r="AN996" s="114"/>
      <c r="AO996" s="114"/>
      <c r="AQ996" s="114"/>
      <c r="AR996" s="114"/>
      <c r="AS996" s="114"/>
      <c r="AU996" s="114"/>
      <c r="AV996" s="114"/>
      <c r="AW996" s="114"/>
      <c r="AY996" s="114"/>
      <c r="AZ996" s="114"/>
      <c r="BA996" s="114"/>
      <c r="BB996" s="40"/>
    </row>
    <row r="997" spans="1:54" x14ac:dyDescent="0.25">
      <c r="A997" s="40"/>
      <c r="F997" s="104"/>
      <c r="G997" s="109"/>
      <c r="H997" s="114"/>
      <c r="I997" s="114"/>
      <c r="J997" s="114"/>
      <c r="L997" s="104"/>
      <c r="M997" s="114"/>
      <c r="N997" s="114"/>
      <c r="O997" s="114"/>
      <c r="R997" s="114"/>
      <c r="T997" s="104"/>
      <c r="U997" s="104"/>
      <c r="V997" s="104"/>
      <c r="W997" s="109"/>
      <c r="X997" s="114"/>
      <c r="Y997" s="114"/>
      <c r="Z997" s="114"/>
      <c r="AB997" s="119"/>
      <c r="AF997" s="123"/>
      <c r="AI997" s="114"/>
      <c r="AK997" s="119"/>
      <c r="AL997" s="114"/>
      <c r="AN997" s="114"/>
      <c r="AO997" s="114"/>
      <c r="AQ997" s="114"/>
      <c r="AR997" s="114"/>
      <c r="AS997" s="114"/>
      <c r="AU997" s="114"/>
      <c r="AV997" s="114"/>
      <c r="AW997" s="114"/>
      <c r="AY997" s="114"/>
      <c r="AZ997" s="114"/>
      <c r="BA997" s="114"/>
      <c r="BB997" s="40"/>
    </row>
    <row r="998" spans="1:54" x14ac:dyDescent="0.25">
      <c r="A998" s="40"/>
      <c r="F998" s="104"/>
      <c r="G998" s="109"/>
      <c r="H998" s="114"/>
      <c r="I998" s="114"/>
      <c r="J998" s="114"/>
      <c r="L998" s="104"/>
      <c r="M998" s="114"/>
      <c r="N998" s="114"/>
      <c r="O998" s="114"/>
      <c r="R998" s="114"/>
      <c r="T998" s="104"/>
      <c r="U998" s="104"/>
      <c r="V998" s="104"/>
      <c r="W998" s="109"/>
      <c r="X998" s="114"/>
      <c r="Y998" s="114"/>
      <c r="Z998" s="114"/>
      <c r="AB998" s="119"/>
      <c r="AF998" s="123"/>
      <c r="AI998" s="114"/>
      <c r="AK998" s="119"/>
      <c r="AL998" s="114"/>
      <c r="AN998" s="114"/>
      <c r="AO998" s="114"/>
      <c r="AQ998" s="114"/>
      <c r="AR998" s="114"/>
      <c r="AS998" s="114"/>
      <c r="AU998" s="114"/>
      <c r="AV998" s="114"/>
      <c r="AW998" s="114"/>
      <c r="AY998" s="114"/>
      <c r="AZ998" s="114"/>
      <c r="BA998" s="114"/>
      <c r="BB998" s="40"/>
    </row>
    <row r="999" spans="1:54" x14ac:dyDescent="0.25">
      <c r="A999" s="40"/>
      <c r="F999" s="104"/>
      <c r="G999" s="109"/>
      <c r="H999" s="114"/>
      <c r="I999" s="114"/>
      <c r="J999" s="114"/>
      <c r="L999" s="104"/>
      <c r="M999" s="114"/>
      <c r="N999" s="114"/>
      <c r="O999" s="114"/>
      <c r="R999" s="114"/>
      <c r="T999" s="104"/>
      <c r="U999" s="104"/>
      <c r="V999" s="104"/>
      <c r="W999" s="109"/>
      <c r="X999" s="114"/>
      <c r="Y999" s="114"/>
      <c r="Z999" s="114"/>
      <c r="AB999" s="119"/>
      <c r="AF999" s="123"/>
      <c r="AI999" s="114"/>
      <c r="AK999" s="119"/>
      <c r="AL999" s="114"/>
      <c r="AN999" s="114"/>
      <c r="AO999" s="114"/>
      <c r="AQ999" s="114"/>
      <c r="AR999" s="114"/>
      <c r="AS999" s="114"/>
      <c r="AU999" s="114"/>
      <c r="AV999" s="114"/>
      <c r="AW999" s="114"/>
      <c r="AY999" s="114"/>
      <c r="AZ999" s="114"/>
      <c r="BA999" s="114"/>
      <c r="BB999" s="40"/>
    </row>
    <row r="1000" spans="1:54" x14ac:dyDescent="0.25">
      <c r="A1000" s="2" t="s">
        <v>752</v>
      </c>
      <c r="B1000" s="2" t="s">
        <v>752</v>
      </c>
      <c r="C1000" s="63" t="s">
        <v>752</v>
      </c>
      <c r="D1000" s="2" t="s">
        <v>752</v>
      </c>
      <c r="E1000" s="2" t="s">
        <v>752</v>
      </c>
      <c r="F1000" s="104" t="s">
        <v>752</v>
      </c>
      <c r="G1000" s="109" t="s">
        <v>752</v>
      </c>
      <c r="H1000" s="114" t="s">
        <v>752</v>
      </c>
      <c r="I1000" s="114" t="s">
        <v>752</v>
      </c>
      <c r="J1000" s="114" t="s">
        <v>752</v>
      </c>
      <c r="K1000" s="2" t="s">
        <v>752</v>
      </c>
      <c r="L1000" s="104" t="s">
        <v>752</v>
      </c>
      <c r="M1000" s="114" t="s">
        <v>752</v>
      </c>
      <c r="N1000" s="114" t="s">
        <v>752</v>
      </c>
      <c r="O1000" s="114" t="s">
        <v>752</v>
      </c>
      <c r="P1000" s="2" t="s">
        <v>752</v>
      </c>
      <c r="Q1000" s="56" t="s">
        <v>752</v>
      </c>
      <c r="R1000" s="114" t="s">
        <v>752</v>
      </c>
      <c r="S1000" s="2" t="s">
        <v>752</v>
      </c>
      <c r="T1000" s="104" t="s">
        <v>752</v>
      </c>
      <c r="U1000" s="104" t="s">
        <v>752</v>
      </c>
      <c r="V1000" s="104" t="s">
        <v>752</v>
      </c>
      <c r="W1000" s="109" t="s">
        <v>752</v>
      </c>
      <c r="X1000" s="114" t="s">
        <v>752</v>
      </c>
      <c r="Y1000" s="114" t="s">
        <v>752</v>
      </c>
      <c r="Z1000" s="114" t="s">
        <v>752</v>
      </c>
      <c r="AA1000" s="2" t="s">
        <v>752</v>
      </c>
      <c r="AB1000" s="119" t="s">
        <v>752</v>
      </c>
      <c r="AC1000" s="2" t="s">
        <v>752</v>
      </c>
      <c r="AD1000" s="2" t="s">
        <v>752</v>
      </c>
      <c r="AE1000" s="2" t="s">
        <v>752</v>
      </c>
      <c r="AF1000" s="123" t="s">
        <v>752</v>
      </c>
      <c r="AG1000" s="2" t="s">
        <v>752</v>
      </c>
      <c r="AH1000" s="42" t="s">
        <v>752</v>
      </c>
      <c r="AI1000" s="114" t="s">
        <v>752</v>
      </c>
      <c r="AJ1000" s="2" t="s">
        <v>752</v>
      </c>
      <c r="AK1000" s="119" t="s">
        <v>752</v>
      </c>
      <c r="AL1000" s="114" t="s">
        <v>752</v>
      </c>
      <c r="AM1000" s="2" t="s">
        <v>752</v>
      </c>
      <c r="AN1000" s="114" t="s">
        <v>752</v>
      </c>
      <c r="AO1000" s="114" t="s">
        <v>752</v>
      </c>
      <c r="AP1000" s="2" t="s">
        <v>752</v>
      </c>
      <c r="AQ1000" s="114" t="s">
        <v>752</v>
      </c>
      <c r="AR1000" s="114" t="s">
        <v>752</v>
      </c>
      <c r="AS1000" s="114" t="s">
        <v>752</v>
      </c>
      <c r="AT1000" s="63" t="s">
        <v>752</v>
      </c>
      <c r="AU1000" s="114" t="s">
        <v>752</v>
      </c>
      <c r="AV1000" s="114" t="s">
        <v>752</v>
      </c>
      <c r="AW1000" s="114" t="s">
        <v>752</v>
      </c>
      <c r="AX1000" s="63" t="s">
        <v>752</v>
      </c>
      <c r="AY1000" s="114" t="s">
        <v>752</v>
      </c>
      <c r="AZ1000" s="114" t="s">
        <v>752</v>
      </c>
      <c r="BA1000" s="114" t="s">
        <v>752</v>
      </c>
      <c r="BB1000" s="2" t="s">
        <v>752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Q6:BA6"/>
    <mergeCell ref="AC8:AD8"/>
    <mergeCell ref="F6:J6"/>
    <mergeCell ref="L6:O6"/>
    <mergeCell ref="Q6:R6"/>
    <mergeCell ref="AG8:AH8"/>
    <mergeCell ref="AB6:AO6"/>
    <mergeCell ref="T6:Z6"/>
  </mergeCells>
  <pageMargins left="0.511811024" right="0.511811024" top="0.78740157499999996" bottom="0.78740157499999996" header="0.31496062000000002" footer="0.31496062000000002"/>
  <pageSetup paperSize="9" orientation="portrait"/>
  <ignoredErrors>
    <ignoredError sqref="L61 F61 F159 L159 F279 L279 F308 L308 F608 L608 F658 L658" formulaRange="1"/>
    <ignoredError sqref="G173 G66 G613 G617 M77 M101 M106 M118 M128 M220 M233 M147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1"/>
  <sheetViews>
    <sheetView zoomScale="90" zoomScaleNormal="90" workbookViewId="0">
      <pane xSplit="4" ySplit="8" topLeftCell="E9" activePane="bottomRight" state="frozen"/>
      <selection pane="topRight"/>
      <selection pane="bottomLeft"/>
      <selection pane="bottomRight" activeCell="N11" sqref="N11"/>
    </sheetView>
  </sheetViews>
  <sheetFormatPr defaultRowHeight="15" x14ac:dyDescent="0.25"/>
  <cols>
    <col min="1" max="1" width="3.140625" style="4" customWidth="1"/>
    <col min="2" max="2" width="4.85546875" customWidth="1"/>
    <col min="3" max="3" width="39.42578125" customWidth="1"/>
    <col min="4" max="4" width="9.28515625" style="1" customWidth="1"/>
    <col min="5" max="5" width="1.5703125" customWidth="1"/>
    <col min="6" max="6" width="12.85546875" style="32" customWidth="1"/>
    <col min="7" max="7" width="1.5703125" customWidth="1"/>
    <col min="8" max="10" width="20.7109375" style="44" customWidth="1"/>
    <col min="11" max="11" width="1.5703125" style="45" customWidth="1"/>
    <col min="12" max="12" width="20.5703125" style="45" customWidth="1"/>
    <col min="13" max="13" width="1.5703125" style="45" customWidth="1"/>
    <col min="14" max="14" width="17.28515625" style="45" customWidth="1"/>
    <col min="15" max="15" width="1.5703125" style="45" customWidth="1"/>
    <col min="16" max="16" width="16.85546875" style="45" customWidth="1"/>
    <col min="17" max="17" width="4" customWidth="1"/>
  </cols>
  <sheetData>
    <row r="1" spans="1:17" hidden="1" x14ac:dyDescent="0.25"/>
    <row r="2" spans="1:17" hidden="1" x14ac:dyDescent="0.25"/>
    <row r="3" spans="1:17" x14ac:dyDescent="0.25">
      <c r="A3" s="18"/>
      <c r="B3" s="5"/>
      <c r="C3" s="5"/>
      <c r="D3" s="5"/>
      <c r="E3" s="5"/>
      <c r="F3" s="26"/>
      <c r="G3" s="5"/>
      <c r="H3" s="46"/>
      <c r="I3" s="46"/>
      <c r="J3" s="46"/>
      <c r="K3" s="46"/>
      <c r="L3" s="46"/>
      <c r="M3" s="46"/>
      <c r="N3" s="46"/>
      <c r="O3" s="46"/>
      <c r="P3" s="46"/>
      <c r="Q3" s="18"/>
    </row>
    <row r="4" spans="1:17" x14ac:dyDescent="0.25">
      <c r="A4" s="18"/>
      <c r="B4" s="6"/>
      <c r="C4" s="7"/>
      <c r="D4" s="7"/>
      <c r="E4" s="7"/>
      <c r="F4" s="28"/>
      <c r="G4" s="7"/>
      <c r="H4" s="47"/>
      <c r="I4" s="47"/>
      <c r="J4" s="47"/>
      <c r="K4" s="47"/>
      <c r="L4" s="47"/>
      <c r="M4" s="47"/>
      <c r="N4" s="47"/>
      <c r="O4" s="47"/>
      <c r="P4" s="48"/>
      <c r="Q4" s="18"/>
    </row>
    <row r="5" spans="1:17" ht="23.25" customHeight="1" x14ac:dyDescent="0.35">
      <c r="A5" s="18"/>
      <c r="B5" s="8"/>
      <c r="C5" s="9"/>
      <c r="D5" s="10" t="s">
        <v>820</v>
      </c>
      <c r="E5" s="9"/>
      <c r="F5" s="29"/>
      <c r="G5" s="9"/>
      <c r="H5" s="49"/>
      <c r="I5" s="49"/>
      <c r="J5" s="49"/>
      <c r="K5" s="49"/>
      <c r="L5" s="49"/>
      <c r="M5" s="49"/>
      <c r="N5" s="49"/>
      <c r="O5" s="49"/>
      <c r="P5" s="50"/>
      <c r="Q5" s="18"/>
    </row>
    <row r="6" spans="1:17" x14ac:dyDescent="0.25">
      <c r="A6" s="18"/>
      <c r="B6" s="11"/>
      <c r="C6" s="12"/>
      <c r="D6" s="12"/>
      <c r="E6" s="12"/>
      <c r="F6" s="30"/>
      <c r="G6" s="12"/>
      <c r="H6" s="51"/>
      <c r="I6" s="51"/>
      <c r="J6" s="51"/>
      <c r="K6" s="51"/>
      <c r="L6" s="51"/>
      <c r="M6" s="51"/>
      <c r="N6" s="51"/>
      <c r="O6" s="51"/>
      <c r="P6" s="52"/>
      <c r="Q6" s="18"/>
    </row>
    <row r="7" spans="1:17" x14ac:dyDescent="0.25">
      <c r="A7" s="18"/>
      <c r="B7" s="18"/>
      <c r="C7" s="18"/>
      <c r="D7" s="18"/>
      <c r="E7" s="18"/>
      <c r="F7" s="27"/>
      <c r="G7" s="18"/>
      <c r="H7" s="53"/>
      <c r="I7" s="53"/>
      <c r="J7" s="53"/>
      <c r="K7" s="53"/>
      <c r="L7" s="46"/>
      <c r="M7" s="53"/>
      <c r="N7" s="53"/>
      <c r="O7" s="53"/>
      <c r="P7" s="46"/>
      <c r="Q7" s="18"/>
    </row>
    <row r="8" spans="1:17" ht="30" customHeight="1" x14ac:dyDescent="0.25">
      <c r="A8" s="69"/>
      <c r="B8" s="22" t="s">
        <v>38</v>
      </c>
      <c r="C8" s="23" t="s">
        <v>39</v>
      </c>
      <c r="D8" s="24" t="s">
        <v>40</v>
      </c>
      <c r="E8" s="70"/>
      <c r="F8" s="25" t="s">
        <v>753</v>
      </c>
      <c r="G8" s="18"/>
      <c r="H8" s="54" t="s">
        <v>754</v>
      </c>
      <c r="I8" s="54" t="s">
        <v>755</v>
      </c>
      <c r="J8" s="54" t="s">
        <v>756</v>
      </c>
      <c r="K8" s="53"/>
      <c r="L8" s="54" t="s">
        <v>831</v>
      </c>
      <c r="M8" s="53"/>
      <c r="N8" s="54" t="s">
        <v>757</v>
      </c>
      <c r="O8" s="53"/>
      <c r="P8" s="54" t="s">
        <v>758</v>
      </c>
      <c r="Q8" s="18"/>
    </row>
    <row r="9" spans="1:17" ht="16.5" customHeight="1" x14ac:dyDescent="0.25">
      <c r="A9" s="18"/>
      <c r="B9" s="19"/>
      <c r="C9" s="19"/>
      <c r="D9" s="19"/>
      <c r="E9" s="19"/>
      <c r="F9" s="31"/>
      <c r="G9" s="19"/>
      <c r="H9" s="111"/>
      <c r="I9" s="111"/>
      <c r="J9" s="111"/>
      <c r="K9" s="111"/>
      <c r="L9" s="111"/>
      <c r="M9" s="111"/>
      <c r="N9" s="111"/>
      <c r="O9" s="111"/>
      <c r="P9" s="111"/>
      <c r="Q9" s="18"/>
    </row>
    <row r="10" spans="1:17" ht="16.5" customHeight="1" x14ac:dyDescent="0.25">
      <c r="A10" s="18"/>
      <c r="B10" s="21"/>
      <c r="C10" s="21"/>
      <c r="D10" s="21"/>
      <c r="E10" s="21"/>
      <c r="F10" s="21"/>
      <c r="G10" s="21"/>
      <c r="H10" s="112"/>
      <c r="I10" s="112"/>
      <c r="J10" s="112"/>
      <c r="K10" s="112"/>
      <c r="L10" s="112"/>
      <c r="M10" s="112"/>
      <c r="N10" s="112"/>
      <c r="O10" s="112"/>
      <c r="P10" s="112"/>
      <c r="Q10" s="18"/>
    </row>
    <row r="11" spans="1:17" ht="13.5" customHeight="1" x14ac:dyDescent="0.25">
      <c r="A11" s="18"/>
      <c r="B11" s="21"/>
      <c r="C11" s="21" t="s">
        <v>67</v>
      </c>
      <c r="D11" s="21"/>
      <c r="E11" s="21"/>
      <c r="F11" s="55">
        <f>SUMIF($D$14:$D$1500,"R",F14:F1500)</f>
        <v>606</v>
      </c>
      <c r="G11" s="21"/>
      <c r="H11" s="125">
        <f>SUMIF($D$14:$D$1500,"T",H14:H1500)</f>
        <v>2522225788.0763597</v>
      </c>
      <c r="I11" s="125">
        <f>SUMIF($D$14:$D$1500,"T",I14:I1500)</f>
        <v>413753609.78635734</v>
      </c>
      <c r="J11" s="125">
        <f>SUMIF($D$14:$D$1500,"T",J14:J1500)</f>
        <v>461007093.78054827</v>
      </c>
      <c r="K11" s="112"/>
      <c r="L11" s="125">
        <f>SUMIF($D$14:$D$1500,"T",L14:L1500)</f>
        <v>3396986491.6432648</v>
      </c>
      <c r="M11" s="112"/>
      <c r="N11" s="125">
        <f>SUMIF($D$14:$D$1500,"T",N14:N1500)</f>
        <v>531029736.22277391</v>
      </c>
      <c r="O11" s="112"/>
      <c r="P11" s="125">
        <f>SUMIF($D$14:$D$1500,"T",P14:P1500)</f>
        <v>5095479.7374648983</v>
      </c>
      <c r="Q11" s="93"/>
    </row>
    <row r="12" spans="1:17" ht="13.5" customHeight="1" x14ac:dyDescent="0.25">
      <c r="A12" s="18"/>
      <c r="B12" s="21"/>
      <c r="C12" s="21"/>
      <c r="D12" s="21"/>
      <c r="E12" s="21"/>
      <c r="F12" s="55"/>
      <c r="G12" s="21"/>
      <c r="H12" s="112"/>
      <c r="I12" s="112"/>
      <c r="J12" s="112"/>
      <c r="K12" s="112"/>
      <c r="L12" s="112"/>
      <c r="M12" s="112"/>
      <c r="N12" s="112"/>
      <c r="O12" s="112"/>
      <c r="P12" s="112"/>
      <c r="Q12" s="93"/>
    </row>
    <row r="13" spans="1:17" ht="13.5" customHeight="1" x14ac:dyDescent="0.25">
      <c r="A13" s="18"/>
      <c r="B13" s="19"/>
      <c r="C13" s="19"/>
      <c r="D13" s="19"/>
      <c r="E13" s="19"/>
      <c r="F13" s="64"/>
      <c r="G13" s="19"/>
      <c r="H13" s="111"/>
      <c r="I13" s="111"/>
      <c r="J13" s="111"/>
      <c r="K13" s="111"/>
      <c r="L13" s="111"/>
      <c r="M13" s="111"/>
      <c r="N13" s="111"/>
      <c r="O13" s="111"/>
      <c r="P13" s="111"/>
      <c r="Q13" s="93"/>
    </row>
    <row r="14" spans="1:17" s="4" customFormat="1" x14ac:dyDescent="0.25">
      <c r="A14" s="5"/>
      <c r="B14" s="3"/>
      <c r="C14" s="3"/>
      <c r="D14" s="17"/>
      <c r="E14" s="3"/>
      <c r="F14" s="65"/>
      <c r="G14" s="3"/>
      <c r="H14" s="126"/>
      <c r="I14" s="126"/>
      <c r="J14" s="126"/>
      <c r="K14" s="114"/>
      <c r="L14" s="126"/>
      <c r="M14" s="114"/>
      <c r="N14" s="114"/>
      <c r="O14" s="114"/>
      <c r="P14" s="126"/>
      <c r="Q14" s="93"/>
    </row>
    <row r="15" spans="1:17" x14ac:dyDescent="0.25">
      <c r="A15" s="5"/>
      <c r="B15" s="98" t="s">
        <v>72</v>
      </c>
      <c r="C15" s="98" t="s">
        <v>73</v>
      </c>
      <c r="D15" s="98" t="s">
        <v>74</v>
      </c>
      <c r="E15" s="98"/>
      <c r="F15" s="100"/>
      <c r="G15" s="98"/>
      <c r="H15" s="115">
        <f>SUM(H16:H22)</f>
        <v>14626006.943769325</v>
      </c>
      <c r="I15" s="115">
        <f>SUM(I16:I22)</f>
        <v>5295384.0892022783</v>
      </c>
      <c r="J15" s="115">
        <f>SUM(J16:J22)</f>
        <v>7479677.462421095</v>
      </c>
      <c r="K15" s="115"/>
      <c r="L15" s="115">
        <f>SUM(L16:L22)</f>
        <v>27401068.495392699</v>
      </c>
      <c r="M15" s="115"/>
      <c r="N15" s="115">
        <f>SUM(N16:N22)</f>
        <v>3443341.1955988305</v>
      </c>
      <c r="O15" s="115"/>
      <c r="P15" s="115">
        <f>L15*'DADOS BASE PROPOSTA'!$I$14</f>
        <v>41101.602743089046</v>
      </c>
      <c r="Q15" s="93"/>
    </row>
    <row r="16" spans="1:17" x14ac:dyDescent="0.25">
      <c r="A16" s="5"/>
      <c r="B16" t="s">
        <v>72</v>
      </c>
      <c r="C16" t="s">
        <v>34</v>
      </c>
      <c r="D16" s="1" t="s">
        <v>75</v>
      </c>
      <c r="F16" s="66">
        <f>'MATRIZ 2018 COMPLETO PROPOSTA'!Q16</f>
        <v>6</v>
      </c>
      <c r="H16" s="114">
        <f>'MATRIZ 2018 COMPLETO PROPOSTA'!J16</f>
        <v>0</v>
      </c>
      <c r="I16" s="114">
        <f>SUMIF('MATRIZ 2018 COMPLETO PROPOSTA'!D17:D23,"ECR",'MATRIZ 2018 COMPLETO PROPOSTA'!O17:O23)</f>
        <v>0</v>
      </c>
      <c r="J16" s="114">
        <f>'MATRIZ 2018 COMPLETO PROPOSTA'!R16+'MATRIZ 2018 COMPLETO PROPOSTA'!Z16+'MATRIZ 2018 COMPLETO PROPOSTA'!AS16+'MATRIZ 2018 COMPLETO PROPOSTA'!AW16+'MATRIZ 2018 COMPLETO PROPOSTA'!BA16+SUM('MATRIZ 2018 COMPLETO PROPOSTA'!Z17:Z23)</f>
        <v>7479677.462421095</v>
      </c>
      <c r="K16" s="114"/>
      <c r="L16" s="114">
        <f t="shared" ref="L16:L22" si="0">SUM(H16:J16)</f>
        <v>7479677.462421095</v>
      </c>
      <c r="M16" s="114"/>
      <c r="N16" s="114">
        <f>'MATRIZ 2018 COMPLETO PROPOSTA'!AI16+'MATRIZ 2018 COMPLETO PROPOSTA'!AL16+'MATRIZ 2018 COMPLETO PROPOSTA'!AO16</f>
        <v>0</v>
      </c>
      <c r="O16" s="114"/>
      <c r="P16" s="114"/>
      <c r="Q16" s="93"/>
    </row>
    <row r="17" spans="1:17" x14ac:dyDescent="0.25">
      <c r="A17" s="5"/>
      <c r="B17" t="s">
        <v>72</v>
      </c>
      <c r="C17" t="s">
        <v>76</v>
      </c>
      <c r="D17" s="1" t="s">
        <v>77</v>
      </c>
      <c r="F17" s="66"/>
      <c r="H17" s="114">
        <f>'MATRIZ 2018 COMPLETO PROPOSTA'!J17</f>
        <v>0</v>
      </c>
      <c r="I17" s="114">
        <f>'MATRIZ 2018 COMPLETO PROPOSTA'!O17</f>
        <v>1768102.6117960161</v>
      </c>
      <c r="J17" s="114">
        <f>'MATRIZ 2018 COMPLETO PROPOSTA'!R17</f>
        <v>0</v>
      </c>
      <c r="K17" s="114"/>
      <c r="L17" s="114">
        <f t="shared" si="0"/>
        <v>1768102.6117960161</v>
      </c>
      <c r="M17" s="114"/>
      <c r="N17" s="114">
        <f>'MATRIZ 2018 COMPLETO PROPOSTA'!AI17+'MATRIZ 2018 COMPLETO PROPOSTA'!AL17+'MATRIZ 2018 COMPLETO PROPOSTA'!AO17</f>
        <v>336507.01996162749</v>
      </c>
      <c r="O17" s="114"/>
      <c r="P17" s="114"/>
      <c r="Q17" s="93"/>
    </row>
    <row r="18" spans="1:17" x14ac:dyDescent="0.25">
      <c r="A18" s="5"/>
      <c r="B18" t="s">
        <v>72</v>
      </c>
      <c r="C18" t="s">
        <v>78</v>
      </c>
      <c r="D18" s="1" t="s">
        <v>79</v>
      </c>
      <c r="F18" s="66"/>
      <c r="H18" s="114">
        <f>'MATRIZ 2018 COMPLETO PROPOSTA'!J18</f>
        <v>4356030.4689134536</v>
      </c>
      <c r="I18" s="114">
        <f>'MATRIZ 2018 COMPLETO PROPOSTA'!O18</f>
        <v>0</v>
      </c>
      <c r="J18" s="114">
        <f>'MATRIZ 2018 COMPLETO PROPOSTA'!R18</f>
        <v>0</v>
      </c>
      <c r="K18" s="114"/>
      <c r="L18" s="114">
        <f t="shared" si="0"/>
        <v>4356030.4689134536</v>
      </c>
      <c r="M18" s="114"/>
      <c r="N18" s="114">
        <f>'MATRIZ 2018 COMPLETO PROPOSTA'!AI18+'MATRIZ 2018 COMPLETO PROPOSTA'!AL18+'MATRIZ 2018 COMPLETO PROPOSTA'!AO18</f>
        <v>675036.3093959589</v>
      </c>
      <c r="O18" s="114"/>
      <c r="P18" s="114"/>
      <c r="Q18" s="93"/>
    </row>
    <row r="19" spans="1:17" x14ac:dyDescent="0.25">
      <c r="A19" s="5"/>
      <c r="B19" t="s">
        <v>72</v>
      </c>
      <c r="C19" t="s">
        <v>80</v>
      </c>
      <c r="D19" s="1" t="s">
        <v>79</v>
      </c>
      <c r="F19" s="66"/>
      <c r="H19" s="114">
        <f>'MATRIZ 2018 COMPLETO PROPOSTA'!J19</f>
        <v>3704907.4132489716</v>
      </c>
      <c r="I19" s="114">
        <f>'MATRIZ 2018 COMPLETO PROPOSTA'!O19</f>
        <v>0</v>
      </c>
      <c r="J19" s="114">
        <f>'MATRIZ 2018 COMPLETO PROPOSTA'!R19</f>
        <v>0</v>
      </c>
      <c r="K19" s="114"/>
      <c r="L19" s="114">
        <f t="shared" si="0"/>
        <v>3704907.4132489716</v>
      </c>
      <c r="M19" s="114"/>
      <c r="N19" s="114">
        <f>'MATRIZ 2018 COMPLETO PROPOSTA'!AI19+'MATRIZ 2018 COMPLETO PROPOSTA'!AL19+'MATRIZ 2018 COMPLETO PROPOSTA'!AO19</f>
        <v>967782.97448571073</v>
      </c>
      <c r="O19" s="114"/>
      <c r="P19" s="114"/>
      <c r="Q19" s="93"/>
    </row>
    <row r="20" spans="1:17" x14ac:dyDescent="0.25">
      <c r="A20" s="5"/>
      <c r="B20" t="s">
        <v>72</v>
      </c>
      <c r="C20" t="s">
        <v>81</v>
      </c>
      <c r="D20" s="1" t="s">
        <v>79</v>
      </c>
      <c r="F20" s="66"/>
      <c r="H20" s="114">
        <f>'MATRIZ 2018 COMPLETO PROPOSTA'!J20</f>
        <v>3282534.5308034485</v>
      </c>
      <c r="I20" s="114">
        <f>'MATRIZ 2018 COMPLETO PROPOSTA'!O20</f>
        <v>0</v>
      </c>
      <c r="J20" s="114">
        <f>'MATRIZ 2018 COMPLETO PROPOSTA'!R20</f>
        <v>0</v>
      </c>
      <c r="K20" s="114"/>
      <c r="L20" s="114">
        <f t="shared" si="0"/>
        <v>3282534.5308034485</v>
      </c>
      <c r="M20" s="114"/>
      <c r="N20" s="114">
        <f>'MATRIZ 2018 COMPLETO PROPOSTA'!AI20+'MATRIZ 2018 COMPLETO PROPOSTA'!AL20+'MATRIZ 2018 COMPLETO PROPOSTA'!AO20</f>
        <v>416086.37080529873</v>
      </c>
      <c r="O20" s="114"/>
      <c r="P20" s="114"/>
      <c r="Q20" s="93"/>
    </row>
    <row r="21" spans="1:17" x14ac:dyDescent="0.25">
      <c r="A21" s="5"/>
      <c r="B21" t="s">
        <v>72</v>
      </c>
      <c r="C21" t="s">
        <v>82</v>
      </c>
      <c r="D21" s="1" t="s">
        <v>83</v>
      </c>
      <c r="F21" s="66"/>
      <c r="H21" s="114">
        <f>'MATRIZ 2018 COMPLETO PROPOSTA'!J21</f>
        <v>0</v>
      </c>
      <c r="I21" s="114">
        <f>'MATRIZ 2018 COMPLETO PROPOSTA'!O21</f>
        <v>3527281.477406262</v>
      </c>
      <c r="J21" s="114">
        <f>'MATRIZ 2018 COMPLETO PROPOSTA'!R21</f>
        <v>0</v>
      </c>
      <c r="K21" s="114"/>
      <c r="L21" s="114">
        <f t="shared" si="0"/>
        <v>3527281.477406262</v>
      </c>
      <c r="M21" s="114"/>
      <c r="N21" s="114">
        <f>'MATRIZ 2018 COMPLETO PROPOSTA'!AI21+'MATRIZ 2018 COMPLETO PROPOSTA'!AL21+'MATRIZ 2018 COMPLETO PROPOSTA'!AO21</f>
        <v>363096.94258793542</v>
      </c>
      <c r="O21" s="114"/>
      <c r="P21" s="114"/>
      <c r="Q21" s="93"/>
    </row>
    <row r="22" spans="1:17" x14ac:dyDescent="0.25">
      <c r="A22" s="5"/>
      <c r="B22" t="s">
        <v>72</v>
      </c>
      <c r="C22" t="s">
        <v>84</v>
      </c>
      <c r="D22" s="1" t="s">
        <v>79</v>
      </c>
      <c r="F22" s="66"/>
      <c r="H22" s="114">
        <f>'MATRIZ 2018 COMPLETO PROPOSTA'!J22</f>
        <v>3282534.5308034485</v>
      </c>
      <c r="I22" s="114">
        <f>'MATRIZ 2018 COMPLETO PROPOSTA'!O22</f>
        <v>0</v>
      </c>
      <c r="J22" s="114">
        <f>'MATRIZ 2018 COMPLETO PROPOSTA'!R22</f>
        <v>0</v>
      </c>
      <c r="K22" s="114"/>
      <c r="L22" s="114">
        <f t="shared" si="0"/>
        <v>3282534.5308034485</v>
      </c>
      <c r="M22" s="114"/>
      <c r="N22" s="114">
        <f>'MATRIZ 2018 COMPLETO PROPOSTA'!AI22+'MATRIZ 2018 COMPLETO PROPOSTA'!AL22+'MATRIZ 2018 COMPLETO PROPOSTA'!AO22</f>
        <v>684831.57836229901</v>
      </c>
      <c r="O22" s="114"/>
      <c r="P22" s="114"/>
      <c r="Q22" s="93"/>
    </row>
    <row r="23" spans="1:17" x14ac:dyDescent="0.25">
      <c r="A23" s="5"/>
      <c r="F23" s="66"/>
      <c r="H23" s="114"/>
      <c r="I23" s="114"/>
      <c r="J23" s="114"/>
      <c r="K23" s="114"/>
      <c r="L23" s="114"/>
      <c r="M23" s="114"/>
      <c r="N23" s="114"/>
      <c r="O23" s="114"/>
      <c r="P23" s="114"/>
      <c r="Q23" s="93"/>
    </row>
    <row r="24" spans="1:17" x14ac:dyDescent="0.25">
      <c r="A24" s="5"/>
      <c r="B24" s="98" t="s">
        <v>85</v>
      </c>
      <c r="C24" s="98" t="s">
        <v>86</v>
      </c>
      <c r="D24" s="98" t="s">
        <v>74</v>
      </c>
      <c r="E24" s="98"/>
      <c r="F24" s="100"/>
      <c r="G24" s="98"/>
      <c r="H24" s="115">
        <f>SUM(H25:H41)</f>
        <v>72393455.866344541</v>
      </c>
      <c r="I24" s="115">
        <f>SUM(I25:I41)</f>
        <v>11688631.825091872</v>
      </c>
      <c r="J24" s="115">
        <f>SUM(J25:J41)</f>
        <v>10706848.722020352</v>
      </c>
      <c r="K24" s="115"/>
      <c r="L24" s="115">
        <f>SUM(L25:L41)</f>
        <v>94788936.413456753</v>
      </c>
      <c r="M24" s="115"/>
      <c r="N24" s="115">
        <f>SUM(N25:N41)</f>
        <v>12994021.054816775</v>
      </c>
      <c r="O24" s="115"/>
      <c r="P24" s="115">
        <f>L24*'DADOS BASE PROPOSTA'!$I$14</f>
        <v>142183.40462018515</v>
      </c>
      <c r="Q24" s="93"/>
    </row>
    <row r="25" spans="1:17" x14ac:dyDescent="0.25">
      <c r="A25" s="5"/>
      <c r="B25" t="s">
        <v>85</v>
      </c>
      <c r="C25" t="s">
        <v>34</v>
      </c>
      <c r="D25" s="1" t="s">
        <v>75</v>
      </c>
      <c r="F25" s="66">
        <f>'MATRIZ 2018 COMPLETO PROPOSTA'!Q25</f>
        <v>16</v>
      </c>
      <c r="H25" s="114">
        <f>'MATRIZ 2018 COMPLETO PROPOSTA'!J25</f>
        <v>0</v>
      </c>
      <c r="I25" s="114">
        <f>SUMIF('MATRIZ 2018 COMPLETO PROPOSTA'!D26:D42,"ECR",'MATRIZ 2018 COMPLETO PROPOSTA'!O26:O42)</f>
        <v>0</v>
      </c>
      <c r="J25" s="114">
        <f>'MATRIZ 2018 COMPLETO PROPOSTA'!R25+'MATRIZ 2018 COMPLETO PROPOSTA'!Z25+'MATRIZ 2018 COMPLETO PROPOSTA'!AS25+'MATRIZ 2018 COMPLETO PROPOSTA'!AW25+'MATRIZ 2018 COMPLETO PROPOSTA'!BA25+SUM('MATRIZ 2018 COMPLETO PROPOSTA'!Z26:Z42)</f>
        <v>10706848.722020352</v>
      </c>
      <c r="K25" s="114"/>
      <c r="L25" s="114">
        <f t="shared" ref="L25:L41" si="1">SUM(H25:J25)</f>
        <v>10706848.722020352</v>
      </c>
      <c r="M25" s="114"/>
      <c r="N25" s="114">
        <f>'MATRIZ 2018 COMPLETO PROPOSTA'!AI25+'MATRIZ 2018 COMPLETO PROPOSTA'!AL25+'MATRIZ 2018 COMPLETO PROPOSTA'!AO25</f>
        <v>0</v>
      </c>
      <c r="O25" s="114"/>
      <c r="P25" s="114"/>
      <c r="Q25" s="93"/>
    </row>
    <row r="26" spans="1:17" x14ac:dyDescent="0.25">
      <c r="A26" s="5"/>
      <c r="B26" t="s">
        <v>85</v>
      </c>
      <c r="C26" t="s">
        <v>87</v>
      </c>
      <c r="D26" s="1" t="s">
        <v>79</v>
      </c>
      <c r="F26" s="66"/>
      <c r="H26" s="114">
        <f>'MATRIZ 2018 COMPLETO PROPOSTA'!J26</f>
        <v>3548556.6283985996</v>
      </c>
      <c r="I26" s="114">
        <f>'MATRIZ 2018 COMPLETO PROPOSTA'!O26</f>
        <v>0</v>
      </c>
      <c r="J26" s="114">
        <f>'MATRIZ 2018 COMPLETO PROPOSTA'!R26</f>
        <v>0</v>
      </c>
      <c r="K26" s="114"/>
      <c r="L26" s="114">
        <f t="shared" si="1"/>
        <v>3548556.6283985996</v>
      </c>
      <c r="M26" s="114"/>
      <c r="N26" s="114">
        <f>'MATRIZ 2018 COMPLETO PROPOSTA'!AI26+'MATRIZ 2018 COMPLETO PROPOSTA'!AL26+'MATRIZ 2018 COMPLETO PROPOSTA'!AO26</f>
        <v>740876.9441014732</v>
      </c>
      <c r="O26" s="114"/>
      <c r="P26" s="114"/>
      <c r="Q26" s="93"/>
    </row>
    <row r="27" spans="1:17" x14ac:dyDescent="0.25">
      <c r="A27" s="5"/>
      <c r="B27" t="s">
        <v>85</v>
      </c>
      <c r="C27" t="s">
        <v>88</v>
      </c>
      <c r="D27" s="1" t="s">
        <v>77</v>
      </c>
      <c r="F27" s="66"/>
      <c r="H27" s="114">
        <f>'MATRIZ 2018 COMPLETO PROPOSTA'!J27</f>
        <v>0</v>
      </c>
      <c r="I27" s="114">
        <f>'MATRIZ 2018 COMPLETO PROPOSTA'!O27</f>
        <v>1053636.0636484688</v>
      </c>
      <c r="J27" s="114">
        <f>'MATRIZ 2018 COMPLETO PROPOSTA'!R27+'MATRIZ 2018 COMPLETO PROPOSTA'!Z27+'MATRIZ 2018 COMPLETO PROPOSTA'!AS27+'MATRIZ 2018 COMPLETO PROPOSTA'!AW27+'MATRIZ 2018 COMPLETO PROPOSTA'!BA27</f>
        <v>0</v>
      </c>
      <c r="K27" s="114"/>
      <c r="L27" s="114">
        <f t="shared" si="1"/>
        <v>1053636.0636484688</v>
      </c>
      <c r="M27" s="114"/>
      <c r="N27" s="114">
        <f>'MATRIZ 2018 COMPLETO PROPOSTA'!AI27+'MATRIZ 2018 COMPLETO PROPOSTA'!AL27+'MATRIZ 2018 COMPLETO PROPOSTA'!AO27</f>
        <v>22512.819315466008</v>
      </c>
      <c r="O27" s="114"/>
      <c r="P27" s="114"/>
      <c r="Q27" s="93"/>
    </row>
    <row r="28" spans="1:17" x14ac:dyDescent="0.25">
      <c r="A28" s="5"/>
      <c r="B28" t="s">
        <v>85</v>
      </c>
      <c r="C28" t="s">
        <v>89</v>
      </c>
      <c r="D28" s="1" t="s">
        <v>83</v>
      </c>
      <c r="F28" s="66"/>
      <c r="H28" s="114">
        <f>'MATRIZ 2018 COMPLETO PROPOSTA'!J28</f>
        <v>0</v>
      </c>
      <c r="I28" s="114">
        <f>'MATRIZ 2018 COMPLETO PROPOSTA'!O28</f>
        <v>2975775.2113536736</v>
      </c>
      <c r="J28" s="114">
        <f>'MATRIZ 2018 COMPLETO PROPOSTA'!R28</f>
        <v>0</v>
      </c>
      <c r="K28" s="114"/>
      <c r="L28" s="114">
        <f t="shared" si="1"/>
        <v>2975775.2113536736</v>
      </c>
      <c r="M28" s="114"/>
      <c r="N28" s="114">
        <f>'MATRIZ 2018 COMPLETO PROPOSTA'!AI28+'MATRIZ 2018 COMPLETO PROPOSTA'!AL28+'MATRIZ 2018 COMPLETO PROPOSTA'!AO28</f>
        <v>217348.62418264779</v>
      </c>
      <c r="O28" s="114"/>
      <c r="P28" s="114"/>
      <c r="Q28" s="93"/>
    </row>
    <row r="29" spans="1:17" x14ac:dyDescent="0.25">
      <c r="A29" s="5"/>
      <c r="B29" t="s">
        <v>85</v>
      </c>
      <c r="C29" t="s">
        <v>90</v>
      </c>
      <c r="D29" s="1" t="s">
        <v>83</v>
      </c>
      <c r="F29" s="66"/>
      <c r="H29" s="114">
        <f>'MATRIZ 2018 COMPLETO PROPOSTA'!J29</f>
        <v>0</v>
      </c>
      <c r="I29" s="114">
        <f>'MATRIZ 2018 COMPLETO PROPOSTA'!O29</f>
        <v>2735666.2211971837</v>
      </c>
      <c r="J29" s="114">
        <f>'MATRIZ 2018 COMPLETO PROPOSTA'!R29</f>
        <v>0</v>
      </c>
      <c r="K29" s="114"/>
      <c r="L29" s="114">
        <f t="shared" si="1"/>
        <v>2735666.2211971837</v>
      </c>
      <c r="M29" s="114"/>
      <c r="N29" s="114">
        <f>'MATRIZ 2018 COMPLETO PROPOSTA'!AI29+'MATRIZ 2018 COMPLETO PROPOSTA'!AL29+'MATRIZ 2018 COMPLETO PROPOSTA'!AO29</f>
        <v>232944.13274956562</v>
      </c>
      <c r="O29" s="114"/>
      <c r="P29" s="114"/>
      <c r="Q29" s="93"/>
    </row>
    <row r="30" spans="1:17" x14ac:dyDescent="0.25">
      <c r="A30" s="5"/>
      <c r="B30" t="s">
        <v>85</v>
      </c>
      <c r="C30" t="s">
        <v>91</v>
      </c>
      <c r="D30" s="1" t="s">
        <v>79</v>
      </c>
      <c r="F30" s="66"/>
      <c r="H30" s="114">
        <f>'MATRIZ 2018 COMPLETO PROPOSTA'!J30</f>
        <v>23340877.088256378</v>
      </c>
      <c r="I30" s="114">
        <f>'MATRIZ 2018 COMPLETO PROPOSTA'!O30</f>
        <v>0</v>
      </c>
      <c r="J30" s="114">
        <f>'MATRIZ 2018 COMPLETO PROPOSTA'!R30</f>
        <v>0</v>
      </c>
      <c r="K30" s="114"/>
      <c r="L30" s="114">
        <f t="shared" si="1"/>
        <v>23340877.088256378</v>
      </c>
      <c r="M30" s="114"/>
      <c r="N30" s="114">
        <f>'MATRIZ 2018 COMPLETO PROPOSTA'!AI30+'MATRIZ 2018 COMPLETO PROPOSTA'!AL30+'MATRIZ 2018 COMPLETO PROPOSTA'!AO30</f>
        <v>4090280.3538906295</v>
      </c>
      <c r="O30" s="114"/>
      <c r="P30" s="114"/>
      <c r="Q30" s="93"/>
    </row>
    <row r="31" spans="1:17" x14ac:dyDescent="0.25">
      <c r="A31" s="5"/>
      <c r="B31" t="s">
        <v>85</v>
      </c>
      <c r="C31" t="s">
        <v>92</v>
      </c>
      <c r="D31" s="1" t="s">
        <v>79</v>
      </c>
      <c r="F31" s="66"/>
      <c r="H31" s="114">
        <f>'MATRIZ 2018 COMPLETO PROPOSTA'!J31</f>
        <v>4146726.5674695494</v>
      </c>
      <c r="I31" s="114">
        <f>'MATRIZ 2018 COMPLETO PROPOSTA'!O31</f>
        <v>0</v>
      </c>
      <c r="J31" s="114">
        <f>'MATRIZ 2018 COMPLETO PROPOSTA'!R31</f>
        <v>0</v>
      </c>
      <c r="K31" s="114"/>
      <c r="L31" s="114">
        <f t="shared" si="1"/>
        <v>4146726.5674695494</v>
      </c>
      <c r="M31" s="114"/>
      <c r="N31" s="114">
        <f>'MATRIZ 2018 COMPLETO PROPOSTA'!AI31+'MATRIZ 2018 COMPLETO PROPOSTA'!AL31+'MATRIZ 2018 COMPLETO PROPOSTA'!AO31</f>
        <v>643697.95480663679</v>
      </c>
      <c r="O31" s="114"/>
      <c r="P31" s="114"/>
      <c r="Q31" s="93"/>
    </row>
    <row r="32" spans="1:17" x14ac:dyDescent="0.25">
      <c r="A32" s="5"/>
      <c r="B32" t="s">
        <v>85</v>
      </c>
      <c r="C32" t="s">
        <v>93</v>
      </c>
      <c r="D32" s="1" t="s">
        <v>79</v>
      </c>
      <c r="F32" s="66"/>
      <c r="H32" s="114">
        <f>'MATRIZ 2018 COMPLETO PROPOSTA'!J32</f>
        <v>3932059.7671781518</v>
      </c>
      <c r="I32" s="114">
        <f>'MATRIZ 2018 COMPLETO PROPOSTA'!O32</f>
        <v>0</v>
      </c>
      <c r="J32" s="114">
        <f>'MATRIZ 2018 COMPLETO PROPOSTA'!R32</f>
        <v>0</v>
      </c>
      <c r="K32" s="114"/>
      <c r="L32" s="114">
        <f t="shared" si="1"/>
        <v>3932059.7671781518</v>
      </c>
      <c r="M32" s="114"/>
      <c r="N32" s="114">
        <f>'MATRIZ 2018 COMPLETO PROPOSTA'!AI32+'MATRIZ 2018 COMPLETO PROPOSTA'!AL32+'MATRIZ 2018 COMPLETO PROPOSTA'!AO32</f>
        <v>994795.8580104555</v>
      </c>
      <c r="O32" s="114"/>
      <c r="P32" s="114"/>
      <c r="Q32" s="93"/>
    </row>
    <row r="33" spans="1:17" x14ac:dyDescent="0.25">
      <c r="A33" s="5"/>
      <c r="B33" t="s">
        <v>85</v>
      </c>
      <c r="C33" t="s">
        <v>94</v>
      </c>
      <c r="D33" s="1" t="s">
        <v>79</v>
      </c>
      <c r="F33" s="66"/>
      <c r="H33" s="114">
        <f>'MATRIZ 2018 COMPLETO PROPOSTA'!J33</f>
        <v>3743915.6969528636</v>
      </c>
      <c r="I33" s="114">
        <f>'MATRIZ 2018 COMPLETO PROPOSTA'!O33</f>
        <v>0</v>
      </c>
      <c r="J33" s="114">
        <f>'MATRIZ 2018 COMPLETO PROPOSTA'!R33</f>
        <v>0</v>
      </c>
      <c r="K33" s="114"/>
      <c r="L33" s="114">
        <f t="shared" si="1"/>
        <v>3743915.6969528636</v>
      </c>
      <c r="M33" s="114"/>
      <c r="N33" s="114">
        <f>'MATRIZ 2018 COMPLETO PROPOSTA'!AI33+'MATRIZ 2018 COMPLETO PROPOSTA'!AL33+'MATRIZ 2018 COMPLETO PROPOSTA'!AO33</f>
        <v>492225.93196090666</v>
      </c>
      <c r="O33" s="114"/>
      <c r="P33" s="114"/>
      <c r="Q33" s="93"/>
    </row>
    <row r="34" spans="1:17" x14ac:dyDescent="0.25">
      <c r="A34" s="5"/>
      <c r="B34" t="s">
        <v>85</v>
      </c>
      <c r="C34" t="s">
        <v>95</v>
      </c>
      <c r="D34" s="1" t="s">
        <v>79</v>
      </c>
      <c r="F34" s="66"/>
      <c r="H34" s="114">
        <f>'MATRIZ 2018 COMPLETO PROPOSTA'!J34</f>
        <v>6730160.1719016051</v>
      </c>
      <c r="I34" s="114">
        <f>'MATRIZ 2018 COMPLETO PROPOSTA'!O34</f>
        <v>0</v>
      </c>
      <c r="J34" s="114">
        <f>'MATRIZ 2018 COMPLETO PROPOSTA'!R34</f>
        <v>0</v>
      </c>
      <c r="K34" s="114"/>
      <c r="L34" s="114">
        <f t="shared" si="1"/>
        <v>6730160.1719016051</v>
      </c>
      <c r="M34" s="114"/>
      <c r="N34" s="114">
        <f>'MATRIZ 2018 COMPLETO PROPOSTA'!AI34+'MATRIZ 2018 COMPLETO PROPOSTA'!AL34+'MATRIZ 2018 COMPLETO PROPOSTA'!AO34</f>
        <v>1202505.705358556</v>
      </c>
      <c r="O34" s="114"/>
      <c r="P34" s="114"/>
      <c r="Q34" s="93"/>
    </row>
    <row r="35" spans="1:17" x14ac:dyDescent="0.25">
      <c r="A35" s="5"/>
      <c r="B35" t="s">
        <v>85</v>
      </c>
      <c r="C35" t="s">
        <v>96</v>
      </c>
      <c r="D35" s="1" t="s">
        <v>79</v>
      </c>
      <c r="F35" s="66"/>
      <c r="H35" s="114">
        <f>'MATRIZ 2018 COMPLETO PROPOSTA'!J35</f>
        <v>3885828.9081911338</v>
      </c>
      <c r="I35" s="114">
        <f>'MATRIZ 2018 COMPLETO PROPOSTA'!O35</f>
        <v>0</v>
      </c>
      <c r="J35" s="114">
        <f>'MATRIZ 2018 COMPLETO PROPOSTA'!R35</f>
        <v>0</v>
      </c>
      <c r="K35" s="114"/>
      <c r="L35" s="114">
        <f t="shared" si="1"/>
        <v>3885828.9081911338</v>
      </c>
      <c r="M35" s="114"/>
      <c r="N35" s="114">
        <f>'MATRIZ 2018 COMPLETO PROPOSTA'!AI35+'MATRIZ 2018 COMPLETO PROPOSTA'!AL35+'MATRIZ 2018 COMPLETO PROPOSTA'!AO35</f>
        <v>658283.51609757042</v>
      </c>
      <c r="O35" s="114"/>
      <c r="P35" s="114"/>
      <c r="Q35" s="93"/>
    </row>
    <row r="36" spans="1:17" x14ac:dyDescent="0.25">
      <c r="A36" s="5"/>
      <c r="B36" t="s">
        <v>85</v>
      </c>
      <c r="C36" t="s">
        <v>97</v>
      </c>
      <c r="D36" s="1" t="s">
        <v>79</v>
      </c>
      <c r="F36" s="66"/>
      <c r="H36" s="114">
        <f>'MATRIZ 2018 COMPLETO PROPOSTA'!J36</f>
        <v>6251462.0888477126</v>
      </c>
      <c r="I36" s="114">
        <f>'MATRIZ 2018 COMPLETO PROPOSTA'!O36</f>
        <v>0</v>
      </c>
      <c r="J36" s="114">
        <f>'MATRIZ 2018 COMPLETO PROPOSTA'!R36</f>
        <v>0</v>
      </c>
      <c r="K36" s="114"/>
      <c r="L36" s="114">
        <f t="shared" si="1"/>
        <v>6251462.0888477126</v>
      </c>
      <c r="M36" s="114"/>
      <c r="N36" s="114">
        <f>'MATRIZ 2018 COMPLETO PROPOSTA'!AI36+'MATRIZ 2018 COMPLETO PROPOSTA'!AL36+'MATRIZ 2018 COMPLETO PROPOSTA'!AO36</f>
        <v>555524.75173683523</v>
      </c>
      <c r="O36" s="114"/>
      <c r="P36" s="114"/>
      <c r="Q36" s="93"/>
    </row>
    <row r="37" spans="1:17" x14ac:dyDescent="0.25">
      <c r="A37" s="5"/>
      <c r="B37" t="s">
        <v>85</v>
      </c>
      <c r="C37" t="s">
        <v>98</v>
      </c>
      <c r="D37" s="1" t="s">
        <v>83</v>
      </c>
      <c r="F37" s="66"/>
      <c r="H37" s="114">
        <f>'MATRIZ 2018 COMPLETO PROPOSTA'!J37</f>
        <v>0</v>
      </c>
      <c r="I37" s="114">
        <f>'MATRIZ 2018 COMPLETO PROPOSTA'!O37</f>
        <v>2364018.8949898882</v>
      </c>
      <c r="J37" s="114">
        <f>'MATRIZ 2018 COMPLETO PROPOSTA'!R37</f>
        <v>0</v>
      </c>
      <c r="K37" s="114"/>
      <c r="L37" s="114">
        <f t="shared" si="1"/>
        <v>2364018.8949898882</v>
      </c>
      <c r="M37" s="114"/>
      <c r="N37" s="114">
        <f>'MATRIZ 2018 COMPLETO PROPOSTA'!AI37+'MATRIZ 2018 COMPLETO PROPOSTA'!AL37+'MATRIZ 2018 COMPLETO PROPOSTA'!AO37</f>
        <v>172300.08550445101</v>
      </c>
      <c r="O37" s="114"/>
      <c r="P37" s="114"/>
      <c r="Q37" s="93"/>
    </row>
    <row r="38" spans="1:17" x14ac:dyDescent="0.25">
      <c r="A38" s="5"/>
      <c r="B38" t="s">
        <v>85</v>
      </c>
      <c r="C38" t="s">
        <v>99</v>
      </c>
      <c r="D38" s="1" t="s">
        <v>79</v>
      </c>
      <c r="F38" s="66"/>
      <c r="H38" s="114">
        <f>'MATRIZ 2018 COMPLETO PROPOSTA'!J38</f>
        <v>4222183.7421663422</v>
      </c>
      <c r="I38" s="114">
        <f>'MATRIZ 2018 COMPLETO PROPOSTA'!O38</f>
        <v>0</v>
      </c>
      <c r="J38" s="114">
        <f>'MATRIZ 2018 COMPLETO PROPOSTA'!R38</f>
        <v>0</v>
      </c>
      <c r="K38" s="114"/>
      <c r="L38" s="114">
        <f t="shared" si="1"/>
        <v>4222183.7421663422</v>
      </c>
      <c r="M38" s="114"/>
      <c r="N38" s="114">
        <f>'MATRIZ 2018 COMPLETO PROPOSTA'!AI38+'MATRIZ 2018 COMPLETO PROPOSTA'!AL38+'MATRIZ 2018 COMPLETO PROPOSTA'!AO38</f>
        <v>527092.6662281882</v>
      </c>
      <c r="O38" s="114"/>
      <c r="P38" s="114"/>
      <c r="Q38" s="93"/>
    </row>
    <row r="39" spans="1:17" x14ac:dyDescent="0.25">
      <c r="A39" s="5"/>
      <c r="B39" t="s">
        <v>85</v>
      </c>
      <c r="C39" t="s">
        <v>100</v>
      </c>
      <c r="D39" s="1" t="s">
        <v>79</v>
      </c>
      <c r="F39" s="66"/>
      <c r="H39" s="114">
        <f>'MATRIZ 2018 COMPLETO PROPOSTA'!J39</f>
        <v>3282534.5308034485</v>
      </c>
      <c r="I39" s="114">
        <f>'MATRIZ 2018 COMPLETO PROPOSTA'!O39</f>
        <v>0</v>
      </c>
      <c r="J39" s="114">
        <f>'MATRIZ 2018 COMPLETO PROPOSTA'!R39</f>
        <v>0</v>
      </c>
      <c r="K39" s="114"/>
      <c r="L39" s="114">
        <f t="shared" si="1"/>
        <v>3282534.5308034485</v>
      </c>
      <c r="M39" s="114"/>
      <c r="N39" s="114">
        <f>'MATRIZ 2018 COMPLETO PROPOSTA'!AI39+'MATRIZ 2018 COMPLETO PROPOSTA'!AL39+'MATRIZ 2018 COMPLETO PROPOSTA'!AO39</f>
        <v>475489.83799329639</v>
      </c>
      <c r="O39" s="114"/>
      <c r="P39" s="114"/>
      <c r="Q39" s="93"/>
    </row>
    <row r="40" spans="1:17" x14ac:dyDescent="0.25">
      <c r="A40" s="5"/>
      <c r="B40" t="s">
        <v>85</v>
      </c>
      <c r="C40" t="s">
        <v>101</v>
      </c>
      <c r="D40" s="1" t="s">
        <v>79</v>
      </c>
      <c r="F40" s="66"/>
      <c r="H40" s="114">
        <f>'MATRIZ 2018 COMPLETO PROPOSTA'!J40</f>
        <v>9309150.6761787534</v>
      </c>
      <c r="I40" s="114">
        <f>'MATRIZ 2018 COMPLETO PROPOSTA'!O40</f>
        <v>0</v>
      </c>
      <c r="J40" s="114">
        <f>'MATRIZ 2018 COMPLETO PROPOSTA'!R40</f>
        <v>0</v>
      </c>
      <c r="K40" s="114"/>
      <c r="L40" s="114">
        <f t="shared" si="1"/>
        <v>9309150.6761787534</v>
      </c>
      <c r="M40" s="114"/>
      <c r="N40" s="114">
        <f>'MATRIZ 2018 COMPLETO PROPOSTA'!AI40+'MATRIZ 2018 COMPLETO PROPOSTA'!AL40+'MATRIZ 2018 COMPLETO PROPOSTA'!AO40</f>
        <v>1489131.5643219685</v>
      </c>
      <c r="O40" s="114"/>
      <c r="P40" s="114"/>
      <c r="Q40" s="93"/>
    </row>
    <row r="41" spans="1:17" x14ac:dyDescent="0.25">
      <c r="A41" s="5"/>
      <c r="B41" t="s">
        <v>85</v>
      </c>
      <c r="C41" t="s">
        <v>102</v>
      </c>
      <c r="D41" s="1" t="s">
        <v>83</v>
      </c>
      <c r="F41" s="66"/>
      <c r="H41" s="114">
        <f>'MATRIZ 2018 COMPLETO PROPOSTA'!J41</f>
        <v>0</v>
      </c>
      <c r="I41" s="114">
        <f>'MATRIZ 2018 COMPLETO PROPOSTA'!O41</f>
        <v>2559535.4339026581</v>
      </c>
      <c r="J41" s="114">
        <f>'MATRIZ 2018 COMPLETO PROPOSTA'!R41</f>
        <v>0</v>
      </c>
      <c r="K41" s="114"/>
      <c r="L41" s="114">
        <f t="shared" si="1"/>
        <v>2559535.4339026581</v>
      </c>
      <c r="M41" s="114"/>
      <c r="N41" s="114">
        <f>'MATRIZ 2018 COMPLETO PROPOSTA'!AI41+'MATRIZ 2018 COMPLETO PROPOSTA'!AL41+'MATRIZ 2018 COMPLETO PROPOSTA'!AO41</f>
        <v>479010.30855812802</v>
      </c>
      <c r="O41" s="114"/>
      <c r="P41" s="114"/>
      <c r="Q41" s="93"/>
    </row>
    <row r="42" spans="1:17" x14ac:dyDescent="0.25">
      <c r="A42" s="5"/>
      <c r="F42" s="66"/>
      <c r="H42" s="114"/>
      <c r="I42" s="114"/>
      <c r="J42" s="114"/>
      <c r="K42" s="114"/>
      <c r="L42" s="114"/>
      <c r="M42" s="114"/>
      <c r="N42" s="114"/>
      <c r="O42" s="114"/>
      <c r="P42" s="114"/>
      <c r="Q42" s="93"/>
    </row>
    <row r="43" spans="1:17" x14ac:dyDescent="0.25">
      <c r="A43" s="5"/>
      <c r="B43" s="98" t="s">
        <v>103</v>
      </c>
      <c r="C43" s="98" t="s">
        <v>104</v>
      </c>
      <c r="D43" s="98" t="s">
        <v>74</v>
      </c>
      <c r="E43" s="98"/>
      <c r="F43" s="100"/>
      <c r="G43" s="98"/>
      <c r="H43" s="115">
        <f>SUM(H44:H59)</f>
        <v>70898360.960222989</v>
      </c>
      <c r="I43" s="115">
        <f>SUM(I44:I59)</f>
        <v>13651017.74395385</v>
      </c>
      <c r="J43" s="115">
        <f>SUM(J44:J59)</f>
        <v>11263565.115351323</v>
      </c>
      <c r="K43" s="115"/>
      <c r="L43" s="115">
        <f>SUM(L44:L59)</f>
        <v>95812943.819528162</v>
      </c>
      <c r="M43" s="115"/>
      <c r="N43" s="115">
        <f>SUM(N44:N59)</f>
        <v>14722979.897076283</v>
      </c>
      <c r="O43" s="115"/>
      <c r="P43" s="115">
        <f>L43*'DADOS BASE PROPOSTA'!$I$14</f>
        <v>143719.41572929226</v>
      </c>
      <c r="Q43" s="93"/>
    </row>
    <row r="44" spans="1:17" x14ac:dyDescent="0.25">
      <c r="A44" s="5"/>
      <c r="B44" t="s">
        <v>103</v>
      </c>
      <c r="C44" t="s">
        <v>34</v>
      </c>
      <c r="D44" s="1" t="s">
        <v>75</v>
      </c>
      <c r="F44" s="66">
        <f>'MATRIZ 2018 COMPLETO PROPOSTA'!Q44</f>
        <v>15</v>
      </c>
      <c r="H44" s="114">
        <f>'MATRIZ 2018 COMPLETO PROPOSTA'!J44</f>
        <v>0</v>
      </c>
      <c r="I44" s="114">
        <f>SUMIF('MATRIZ 2018 COMPLETO PROPOSTA'!D45:D60,"ECR",'MATRIZ 2018 COMPLETO PROPOSTA'!O45:O60)</f>
        <v>0</v>
      </c>
      <c r="J44" s="114">
        <f>'MATRIZ 2018 COMPLETO PROPOSTA'!R44+'MATRIZ 2018 COMPLETO PROPOSTA'!Z44+'MATRIZ 2018 COMPLETO PROPOSTA'!AS44+'MATRIZ 2018 COMPLETO PROPOSTA'!AW44+'MATRIZ 2018 COMPLETO PROPOSTA'!BA44+SUM('MATRIZ 2018 COMPLETO PROPOSTA'!Z45:Z60)</f>
        <v>11263565.115351323</v>
      </c>
      <c r="K44" s="114"/>
      <c r="L44" s="114">
        <f t="shared" ref="L44:L59" si="2">SUM(H44:J44)</f>
        <v>11263565.115351323</v>
      </c>
      <c r="M44" s="114"/>
      <c r="N44" s="114">
        <f>'MATRIZ 2018 COMPLETO PROPOSTA'!AI44+'MATRIZ 2018 COMPLETO PROPOSTA'!AL44+'MATRIZ 2018 COMPLETO PROPOSTA'!AO44</f>
        <v>0</v>
      </c>
      <c r="O44" s="114"/>
      <c r="P44" s="114"/>
      <c r="Q44" s="93"/>
    </row>
    <row r="45" spans="1:17" x14ac:dyDescent="0.25">
      <c r="A45" s="5"/>
      <c r="B45" t="s">
        <v>103</v>
      </c>
      <c r="C45" t="s">
        <v>105</v>
      </c>
      <c r="D45" s="1" t="s">
        <v>77</v>
      </c>
      <c r="F45" s="66"/>
      <c r="H45" s="114">
        <f>'MATRIZ 2018 COMPLETO PROPOSTA'!J45</f>
        <v>0</v>
      </c>
      <c r="I45" s="114">
        <f>'MATRIZ 2018 COMPLETO PROPOSTA'!O45</f>
        <v>1335704.2897335067</v>
      </c>
      <c r="J45" s="114">
        <f>'MATRIZ 2018 COMPLETO PROPOSTA'!R45</f>
        <v>0</v>
      </c>
      <c r="K45" s="114"/>
      <c r="L45" s="114">
        <f t="shared" si="2"/>
        <v>1335704.2897335067</v>
      </c>
      <c r="M45" s="114"/>
      <c r="N45" s="114">
        <f>'MATRIZ 2018 COMPLETO PROPOSTA'!AI45+'MATRIZ 2018 COMPLETO PROPOSTA'!AL45+'MATRIZ 2018 COMPLETO PROPOSTA'!AO45</f>
        <v>240912.03017762743</v>
      </c>
      <c r="O45" s="114"/>
      <c r="P45" s="114"/>
      <c r="Q45" s="93"/>
    </row>
    <row r="46" spans="1:17" x14ac:dyDescent="0.25">
      <c r="A46" s="5"/>
      <c r="B46" t="s">
        <v>103</v>
      </c>
      <c r="C46" t="s">
        <v>106</v>
      </c>
      <c r="D46" s="1" t="s">
        <v>79</v>
      </c>
      <c r="F46" s="66"/>
      <c r="H46" s="114">
        <f>'MATRIZ 2018 COMPLETO PROPOSTA'!J46</f>
        <v>3282534.5308034485</v>
      </c>
      <c r="I46" s="114">
        <f>'MATRIZ 2018 COMPLETO PROPOSTA'!O46</f>
        <v>0</v>
      </c>
      <c r="J46" s="114">
        <f>'MATRIZ 2018 COMPLETO PROPOSTA'!R46</f>
        <v>0</v>
      </c>
      <c r="K46" s="114"/>
      <c r="L46" s="114">
        <f t="shared" si="2"/>
        <v>3282534.5308034485</v>
      </c>
      <c r="M46" s="114"/>
      <c r="N46" s="114">
        <f>'MATRIZ 2018 COMPLETO PROPOSTA'!AI46+'MATRIZ 2018 COMPLETO PROPOSTA'!AL46+'MATRIZ 2018 COMPLETO PROPOSTA'!AO46</f>
        <v>500249.1817167984</v>
      </c>
      <c r="O46" s="114"/>
      <c r="P46" s="114"/>
      <c r="Q46" s="93"/>
    </row>
    <row r="47" spans="1:17" x14ac:dyDescent="0.25">
      <c r="A47" s="5"/>
      <c r="B47" t="s">
        <v>103</v>
      </c>
      <c r="C47" t="s">
        <v>107</v>
      </c>
      <c r="D47" s="1" t="s">
        <v>83</v>
      </c>
      <c r="F47" s="66"/>
      <c r="H47" s="114">
        <f>'MATRIZ 2018 COMPLETO PROPOSTA'!J47</f>
        <v>0</v>
      </c>
      <c r="I47" s="114">
        <f>'MATRIZ 2018 COMPLETO PROPOSTA'!O47</f>
        <v>3037503.5478290864</v>
      </c>
      <c r="J47" s="114">
        <f>'MATRIZ 2018 COMPLETO PROPOSTA'!R47</f>
        <v>0</v>
      </c>
      <c r="K47" s="114"/>
      <c r="L47" s="114">
        <f t="shared" si="2"/>
        <v>3037503.5478290864</v>
      </c>
      <c r="M47" s="114"/>
      <c r="N47" s="114">
        <f>'MATRIZ 2018 COMPLETO PROPOSTA'!AI47+'MATRIZ 2018 COMPLETO PROPOSTA'!AL47+'MATRIZ 2018 COMPLETO PROPOSTA'!AO47</f>
        <v>349787.31088635989</v>
      </c>
      <c r="O47" s="114"/>
      <c r="P47" s="114"/>
      <c r="Q47" s="93"/>
    </row>
    <row r="48" spans="1:17" x14ac:dyDescent="0.25">
      <c r="A48" s="5"/>
      <c r="B48" t="s">
        <v>103</v>
      </c>
      <c r="C48" t="s">
        <v>108</v>
      </c>
      <c r="D48" s="1" t="s">
        <v>83</v>
      </c>
      <c r="F48" s="66"/>
      <c r="H48" s="114">
        <f>'MATRIZ 2018 COMPLETO PROPOSTA'!J48</f>
        <v>0</v>
      </c>
      <c r="I48" s="114">
        <f>'MATRIZ 2018 COMPLETO PROPOSTA'!O48</f>
        <v>3439559.5806315988</v>
      </c>
      <c r="J48" s="114">
        <f>'MATRIZ 2018 COMPLETO PROPOSTA'!R48</f>
        <v>0</v>
      </c>
      <c r="K48" s="114"/>
      <c r="L48" s="114">
        <f t="shared" si="2"/>
        <v>3439559.5806315988</v>
      </c>
      <c r="M48" s="114"/>
      <c r="N48" s="114">
        <f>'MATRIZ 2018 COMPLETO PROPOSTA'!AI48+'MATRIZ 2018 COMPLETO PROPOSTA'!AL48+'MATRIZ 2018 COMPLETO PROPOSTA'!AO48</f>
        <v>685604.81546543411</v>
      </c>
      <c r="O48" s="114"/>
      <c r="P48" s="114"/>
      <c r="Q48" s="93"/>
    </row>
    <row r="49" spans="1:17" x14ac:dyDescent="0.25">
      <c r="A49" s="5"/>
      <c r="B49" t="s">
        <v>103</v>
      </c>
      <c r="C49" t="s">
        <v>109</v>
      </c>
      <c r="D49" s="1" t="s">
        <v>83</v>
      </c>
      <c r="F49" s="66"/>
      <c r="H49" s="114">
        <f>'MATRIZ 2018 COMPLETO PROPOSTA'!J49</f>
        <v>0</v>
      </c>
      <c r="I49" s="114">
        <f>'MATRIZ 2018 COMPLETO PROPOSTA'!O49</f>
        <v>2746213.7365454696</v>
      </c>
      <c r="J49" s="114">
        <f>'MATRIZ 2018 COMPLETO PROPOSTA'!R49</f>
        <v>0</v>
      </c>
      <c r="K49" s="114"/>
      <c r="L49" s="114">
        <f t="shared" si="2"/>
        <v>2746213.7365454696</v>
      </c>
      <c r="M49" s="114"/>
      <c r="N49" s="114">
        <f>'MATRIZ 2018 COMPLETO PROPOSTA'!AI49+'MATRIZ 2018 COMPLETO PROPOSTA'!AL49+'MATRIZ 2018 COMPLETO PROPOSTA'!AO49</f>
        <v>447588.49887761299</v>
      </c>
      <c r="O49" s="114"/>
      <c r="P49" s="114"/>
      <c r="Q49" s="93"/>
    </row>
    <row r="50" spans="1:17" x14ac:dyDescent="0.25">
      <c r="A50" s="5"/>
      <c r="B50" t="s">
        <v>103</v>
      </c>
      <c r="C50" t="s">
        <v>110</v>
      </c>
      <c r="D50" s="1" t="s">
        <v>79</v>
      </c>
      <c r="F50" s="66"/>
      <c r="H50" s="114">
        <f>'MATRIZ 2018 COMPLETO PROPOSTA'!J50</f>
        <v>4375400.0172736486</v>
      </c>
      <c r="I50" s="114">
        <f>'MATRIZ 2018 COMPLETO PROPOSTA'!O50</f>
        <v>0</v>
      </c>
      <c r="J50" s="114">
        <f>'MATRIZ 2018 COMPLETO PROPOSTA'!R50</f>
        <v>0</v>
      </c>
      <c r="K50" s="114"/>
      <c r="L50" s="114">
        <f t="shared" si="2"/>
        <v>4375400.0172736486</v>
      </c>
      <c r="M50" s="114"/>
      <c r="N50" s="114">
        <f>'MATRIZ 2018 COMPLETO PROPOSTA'!AI50+'MATRIZ 2018 COMPLETO PROPOSTA'!AL50+'MATRIZ 2018 COMPLETO PROPOSTA'!AO50</f>
        <v>902160.60147704766</v>
      </c>
      <c r="O50" s="114"/>
      <c r="P50" s="114"/>
      <c r="Q50" s="93"/>
    </row>
    <row r="51" spans="1:17" x14ac:dyDescent="0.25">
      <c r="A51" s="5"/>
      <c r="B51" t="s">
        <v>103</v>
      </c>
      <c r="C51" t="s">
        <v>111</v>
      </c>
      <c r="D51" s="1" t="s">
        <v>79</v>
      </c>
      <c r="F51" s="66"/>
      <c r="H51" s="114">
        <f>'MATRIZ 2018 COMPLETO PROPOSTA'!J51</f>
        <v>23791835.408438515</v>
      </c>
      <c r="I51" s="114">
        <f>'MATRIZ 2018 COMPLETO PROPOSTA'!O51</f>
        <v>0</v>
      </c>
      <c r="J51" s="114">
        <f>'MATRIZ 2018 COMPLETO PROPOSTA'!R51</f>
        <v>0</v>
      </c>
      <c r="K51" s="114"/>
      <c r="L51" s="114">
        <f t="shared" si="2"/>
        <v>23791835.408438515</v>
      </c>
      <c r="M51" s="114"/>
      <c r="N51" s="114">
        <f>'MATRIZ 2018 COMPLETO PROPOSTA'!AI51+'MATRIZ 2018 COMPLETO PROPOSTA'!AL51+'MATRIZ 2018 COMPLETO PROPOSTA'!AO51</f>
        <v>4392225.6053291</v>
      </c>
      <c r="O51" s="114"/>
      <c r="P51" s="114"/>
      <c r="Q51" s="93"/>
    </row>
    <row r="52" spans="1:17" x14ac:dyDescent="0.25">
      <c r="A52" s="5"/>
      <c r="B52" t="s">
        <v>103</v>
      </c>
      <c r="C52" t="s">
        <v>112</v>
      </c>
      <c r="D52" s="1" t="s">
        <v>79</v>
      </c>
      <c r="F52" s="66"/>
      <c r="H52" s="114">
        <f>'MATRIZ 2018 COMPLETO PROPOSTA'!J52</f>
        <v>7405711.8976249639</v>
      </c>
      <c r="I52" s="114">
        <f>'MATRIZ 2018 COMPLETO PROPOSTA'!O52</f>
        <v>0</v>
      </c>
      <c r="J52" s="114">
        <f>'MATRIZ 2018 COMPLETO PROPOSTA'!R52</f>
        <v>0</v>
      </c>
      <c r="K52" s="114"/>
      <c r="L52" s="114">
        <f t="shared" si="2"/>
        <v>7405711.8976249639</v>
      </c>
      <c r="M52" s="114"/>
      <c r="N52" s="114">
        <f>'MATRIZ 2018 COMPLETO PROPOSTA'!AI52+'MATRIZ 2018 COMPLETO PROPOSTA'!AL52+'MATRIZ 2018 COMPLETO PROPOSTA'!AO52</f>
        <v>1156572.0702060279</v>
      </c>
      <c r="O52" s="114"/>
      <c r="P52" s="114"/>
      <c r="Q52" s="93"/>
    </row>
    <row r="53" spans="1:17" x14ac:dyDescent="0.25">
      <c r="A53" s="5"/>
      <c r="B53" t="s">
        <v>103</v>
      </c>
      <c r="C53" t="s">
        <v>113</v>
      </c>
      <c r="D53" s="1" t="s">
        <v>79</v>
      </c>
      <c r="F53" s="66"/>
      <c r="H53" s="114">
        <f>'MATRIZ 2018 COMPLETO PROPOSTA'!J53</f>
        <v>11293273.574076088</v>
      </c>
      <c r="I53" s="114">
        <f>'MATRIZ 2018 COMPLETO PROPOSTA'!O53</f>
        <v>0</v>
      </c>
      <c r="J53" s="114">
        <f>'MATRIZ 2018 COMPLETO PROPOSTA'!R53</f>
        <v>0</v>
      </c>
      <c r="K53" s="114"/>
      <c r="L53" s="114">
        <f t="shared" si="2"/>
        <v>11293273.574076088</v>
      </c>
      <c r="M53" s="114"/>
      <c r="N53" s="114">
        <f>'MATRIZ 2018 COMPLETO PROPOSTA'!AI53+'MATRIZ 2018 COMPLETO PROPOSTA'!AL53+'MATRIZ 2018 COMPLETO PROPOSTA'!AO53</f>
        <v>1546455.5550487731</v>
      </c>
      <c r="O53" s="114"/>
      <c r="P53" s="114"/>
      <c r="Q53" s="93"/>
    </row>
    <row r="54" spans="1:17" x14ac:dyDescent="0.25">
      <c r="A54" s="5"/>
      <c r="B54" t="s">
        <v>103</v>
      </c>
      <c r="C54" t="s">
        <v>114</v>
      </c>
      <c r="D54" s="1" t="s">
        <v>79</v>
      </c>
      <c r="F54" s="66"/>
      <c r="H54" s="114">
        <f>'MATRIZ 2018 COMPLETO PROPOSTA'!J54</f>
        <v>4209427.7507838327</v>
      </c>
      <c r="I54" s="114">
        <f>'MATRIZ 2018 COMPLETO PROPOSTA'!O54</f>
        <v>0</v>
      </c>
      <c r="J54" s="114">
        <f>'MATRIZ 2018 COMPLETO PROPOSTA'!R54</f>
        <v>0</v>
      </c>
      <c r="K54" s="114"/>
      <c r="L54" s="114">
        <f t="shared" si="2"/>
        <v>4209427.7507838327</v>
      </c>
      <c r="M54" s="114"/>
      <c r="N54" s="114">
        <f>'MATRIZ 2018 COMPLETO PROPOSTA'!AI54+'MATRIZ 2018 COMPLETO PROPOSTA'!AL54+'MATRIZ 2018 COMPLETO PROPOSTA'!AO54</f>
        <v>696102.6996089943</v>
      </c>
      <c r="O54" s="114"/>
      <c r="P54" s="114"/>
      <c r="Q54" s="93"/>
    </row>
    <row r="55" spans="1:17" x14ac:dyDescent="0.25">
      <c r="A55" s="5"/>
      <c r="B55" t="s">
        <v>103</v>
      </c>
      <c r="C55" t="s">
        <v>115</v>
      </c>
      <c r="D55" s="1" t="s">
        <v>79</v>
      </c>
      <c r="F55" s="66"/>
      <c r="H55" s="114">
        <f>'MATRIZ 2018 COMPLETO PROPOSTA'!J55</f>
        <v>5488263.2797116954</v>
      </c>
      <c r="I55" s="114">
        <f>'MATRIZ 2018 COMPLETO PROPOSTA'!O55</f>
        <v>0</v>
      </c>
      <c r="J55" s="114">
        <f>'MATRIZ 2018 COMPLETO PROPOSTA'!R55</f>
        <v>0</v>
      </c>
      <c r="K55" s="114"/>
      <c r="L55" s="114">
        <f t="shared" si="2"/>
        <v>5488263.2797116954</v>
      </c>
      <c r="M55" s="114"/>
      <c r="N55" s="114">
        <f>'MATRIZ 2018 COMPLETO PROPOSTA'!AI55+'MATRIZ 2018 COMPLETO PROPOSTA'!AL55+'MATRIZ 2018 COMPLETO PROPOSTA'!AO55</f>
        <v>1099101.1423125535</v>
      </c>
      <c r="O55" s="114"/>
      <c r="P55" s="114"/>
      <c r="Q55" s="93"/>
    </row>
    <row r="56" spans="1:17" x14ac:dyDescent="0.25">
      <c r="A56" s="5"/>
      <c r="B56" t="s">
        <v>103</v>
      </c>
      <c r="C56" t="s">
        <v>116</v>
      </c>
      <c r="D56" s="1" t="s">
        <v>79</v>
      </c>
      <c r="F56" s="66"/>
      <c r="H56" s="114">
        <f>'MATRIZ 2018 COMPLETO PROPOSTA'!J56</f>
        <v>3298761.6658352902</v>
      </c>
      <c r="I56" s="114">
        <f>'MATRIZ 2018 COMPLETO PROPOSTA'!O56</f>
        <v>0</v>
      </c>
      <c r="J56" s="114">
        <f>'MATRIZ 2018 COMPLETO PROPOSTA'!R56</f>
        <v>0</v>
      </c>
      <c r="K56" s="114"/>
      <c r="L56" s="114">
        <f t="shared" si="2"/>
        <v>3298761.6658352902</v>
      </c>
      <c r="M56" s="114"/>
      <c r="N56" s="114">
        <f>'MATRIZ 2018 COMPLETO PROPOSTA'!AI56+'MATRIZ 2018 COMPLETO PROPOSTA'!AL56+'MATRIZ 2018 COMPLETO PROPOSTA'!AO56</f>
        <v>546669.09871200123</v>
      </c>
      <c r="O56" s="114"/>
      <c r="P56" s="114"/>
      <c r="Q56" s="93"/>
    </row>
    <row r="57" spans="1:17" x14ac:dyDescent="0.25">
      <c r="A57" s="5"/>
      <c r="B57" t="s">
        <v>103</v>
      </c>
      <c r="C57" t="s">
        <v>117</v>
      </c>
      <c r="D57" s="1" t="s">
        <v>79</v>
      </c>
      <c r="F57" s="66"/>
      <c r="H57" s="114">
        <f>'MATRIZ 2018 COMPLETO PROPOSTA'!J57</f>
        <v>3282534.5308034485</v>
      </c>
      <c r="I57" s="114">
        <f>'MATRIZ 2018 COMPLETO PROPOSTA'!O57</f>
        <v>0</v>
      </c>
      <c r="J57" s="114">
        <f>'MATRIZ 2018 COMPLETO PROPOSTA'!R57</f>
        <v>0</v>
      </c>
      <c r="K57" s="114"/>
      <c r="L57" s="114">
        <f t="shared" si="2"/>
        <v>3282534.5308034485</v>
      </c>
      <c r="M57" s="114"/>
      <c r="N57" s="114">
        <f>'MATRIZ 2018 COMPLETO PROPOSTA'!AI57+'MATRIZ 2018 COMPLETO PROPOSTA'!AL57+'MATRIZ 2018 COMPLETO PROPOSTA'!AO57</f>
        <v>782219.88242703036</v>
      </c>
      <c r="O57" s="114"/>
      <c r="P57" s="114"/>
      <c r="Q57" s="93"/>
    </row>
    <row r="58" spans="1:17" x14ac:dyDescent="0.25">
      <c r="A58" s="5"/>
      <c r="B58" t="s">
        <v>103</v>
      </c>
      <c r="C58" t="s">
        <v>118</v>
      </c>
      <c r="D58" s="1" t="s">
        <v>79</v>
      </c>
      <c r="F58" s="66"/>
      <c r="H58" s="114">
        <f>'MATRIZ 2018 COMPLETO PROPOSTA'!J58</f>
        <v>4470618.3048720602</v>
      </c>
      <c r="I58" s="114">
        <f>'MATRIZ 2018 COMPLETO PROPOSTA'!O58</f>
        <v>0</v>
      </c>
      <c r="J58" s="114">
        <f>'MATRIZ 2018 COMPLETO PROPOSTA'!R58</f>
        <v>0</v>
      </c>
      <c r="K58" s="114"/>
      <c r="L58" s="114">
        <f t="shared" si="2"/>
        <v>4470618.3048720602</v>
      </c>
      <c r="M58" s="114"/>
      <c r="N58" s="114">
        <f>'MATRIZ 2018 COMPLETO PROPOSTA'!AI58+'MATRIZ 2018 COMPLETO PROPOSTA'!AL58+'MATRIZ 2018 COMPLETO PROPOSTA'!AO58</f>
        <v>845677.1645309265</v>
      </c>
      <c r="O58" s="114"/>
      <c r="P58" s="114"/>
      <c r="Q58" s="93"/>
    </row>
    <row r="59" spans="1:17" x14ac:dyDescent="0.25">
      <c r="A59" s="5"/>
      <c r="B59" t="s">
        <v>103</v>
      </c>
      <c r="C59" t="s">
        <v>119</v>
      </c>
      <c r="D59" s="1" t="s">
        <v>83</v>
      </c>
      <c r="F59" s="66"/>
      <c r="H59" s="114">
        <f>'MATRIZ 2018 COMPLETO PROPOSTA'!J59</f>
        <v>0</v>
      </c>
      <c r="I59" s="114">
        <f>'MATRIZ 2018 COMPLETO PROPOSTA'!O59</f>
        <v>3092036.5892141899</v>
      </c>
      <c r="J59" s="114">
        <f>'MATRIZ 2018 COMPLETO PROPOSTA'!R59</f>
        <v>0</v>
      </c>
      <c r="K59" s="114"/>
      <c r="L59" s="114">
        <f t="shared" si="2"/>
        <v>3092036.5892141899</v>
      </c>
      <c r="M59" s="114"/>
      <c r="N59" s="114">
        <f>'MATRIZ 2018 COMPLETO PROPOSTA'!AI59+'MATRIZ 2018 COMPLETO PROPOSTA'!AL59+'MATRIZ 2018 COMPLETO PROPOSTA'!AO59</f>
        <v>531654.24029999494</v>
      </c>
      <c r="O59" s="114"/>
      <c r="P59" s="114"/>
      <c r="Q59" s="93"/>
    </row>
    <row r="60" spans="1:17" x14ac:dyDescent="0.25">
      <c r="A60" s="5"/>
      <c r="F60" s="66"/>
      <c r="H60" s="114"/>
      <c r="I60" s="114"/>
      <c r="J60" s="114"/>
      <c r="K60" s="114"/>
      <c r="L60" s="114"/>
      <c r="M60" s="114"/>
      <c r="N60" s="114"/>
      <c r="O60" s="114"/>
      <c r="P60" s="114"/>
      <c r="Q60" s="93"/>
    </row>
    <row r="61" spans="1:17" x14ac:dyDescent="0.25">
      <c r="A61" s="5"/>
      <c r="B61" s="98" t="s">
        <v>120</v>
      </c>
      <c r="C61" s="98" t="s">
        <v>121</v>
      </c>
      <c r="D61" s="98" t="s">
        <v>74</v>
      </c>
      <c r="E61" s="98"/>
      <c r="F61" s="100"/>
      <c r="G61" s="98"/>
      <c r="H61" s="115">
        <f>SUM(H62:H67)</f>
        <v>14741294.824761324</v>
      </c>
      <c r="I61" s="115">
        <f>SUM(I62:I67)</f>
        <v>6988927.7168254573</v>
      </c>
      <c r="J61" s="115">
        <f>SUM(J62:J67)</f>
        <v>7737307.7544130245</v>
      </c>
      <c r="K61" s="115"/>
      <c r="L61" s="115">
        <f>SUM(L62:L67)</f>
        <v>29467530.295999806</v>
      </c>
      <c r="M61" s="115"/>
      <c r="N61" s="115">
        <f>SUM(N62:N67)</f>
        <v>4479974.7860153271</v>
      </c>
      <c r="O61" s="115"/>
      <c r="P61" s="115">
        <f>L61*'DADOS BASE PROPOSTA'!$I$14</f>
        <v>44201.295443999712</v>
      </c>
      <c r="Q61" s="93"/>
    </row>
    <row r="62" spans="1:17" x14ac:dyDescent="0.25">
      <c r="A62" s="5"/>
      <c r="B62" t="s">
        <v>120</v>
      </c>
      <c r="C62" t="s">
        <v>34</v>
      </c>
      <c r="D62" s="1" t="s">
        <v>75</v>
      </c>
      <c r="F62" s="66">
        <f>'MATRIZ 2018 COMPLETO PROPOSTA'!Q62</f>
        <v>5</v>
      </c>
      <c r="H62" s="114">
        <f>'MATRIZ 2018 COMPLETO PROPOSTA'!J62</f>
        <v>0</v>
      </c>
      <c r="I62" s="114">
        <f>SUMIF('MATRIZ 2018 COMPLETO PROPOSTA'!D63:D68,"ECR",'MATRIZ 2018 COMPLETO PROPOSTA'!O63:O68)</f>
        <v>0</v>
      </c>
      <c r="J62" s="114">
        <f>'MATRIZ 2018 COMPLETO PROPOSTA'!R62+'MATRIZ 2018 COMPLETO PROPOSTA'!Z62+'MATRIZ 2018 COMPLETO PROPOSTA'!AS62+'MATRIZ 2018 COMPLETO PROPOSTA'!AW62+'MATRIZ 2018 COMPLETO PROPOSTA'!BA62+SUM('MATRIZ 2018 COMPLETO PROPOSTA'!Z63:Z68)</f>
        <v>7737307.7544130245</v>
      </c>
      <c r="K62" s="114"/>
      <c r="L62" s="114">
        <f t="shared" ref="L62:L67" si="3">SUM(H62:J62)</f>
        <v>7737307.7544130245</v>
      </c>
      <c r="M62" s="114"/>
      <c r="N62" s="114">
        <f>'MATRIZ 2018 COMPLETO PROPOSTA'!AI62+'MATRIZ 2018 COMPLETO PROPOSTA'!AL62+'MATRIZ 2018 COMPLETO PROPOSTA'!AO62++SUMIF('MATRIZ 2018 COMPLETO PROPOSTA'!D63:D68,"ECR",'MATRIZ 2018 COMPLETO PROPOSTA'!AO63:AO68)</f>
        <v>23868.854190301063</v>
      </c>
      <c r="O62" s="114"/>
      <c r="P62" s="114"/>
      <c r="Q62" s="93"/>
    </row>
    <row r="63" spans="1:17" x14ac:dyDescent="0.25">
      <c r="A63" s="5"/>
      <c r="B63" t="s">
        <v>120</v>
      </c>
      <c r="C63" t="s">
        <v>122</v>
      </c>
      <c r="D63" s="1" t="s">
        <v>77</v>
      </c>
      <c r="F63" s="66"/>
      <c r="H63" s="114">
        <f>'MATRIZ 2018 COMPLETO PROPOSTA'!J63</f>
        <v>0</v>
      </c>
      <c r="I63" s="114">
        <f>'MATRIZ 2018 COMPLETO PROPOSTA'!O63</f>
        <v>1104551.7141801717</v>
      </c>
      <c r="J63" s="114">
        <f>'MATRIZ 2018 COMPLETO PROPOSTA'!R63</f>
        <v>0</v>
      </c>
      <c r="K63" s="114"/>
      <c r="L63" s="114">
        <f t="shared" si="3"/>
        <v>1104551.7141801717</v>
      </c>
      <c r="M63" s="114"/>
      <c r="N63" s="114">
        <f>'MATRIZ 2018 COMPLETO PROPOSTA'!AI63+'MATRIZ 2018 COMPLETO PROPOSTA'!AL63+'MATRIZ 2018 COMPLETO PROPOSTA'!AO63</f>
        <v>100943.402327156</v>
      </c>
      <c r="O63" s="114"/>
      <c r="P63" s="114"/>
      <c r="Q63" s="93"/>
    </row>
    <row r="64" spans="1:17" x14ac:dyDescent="0.25">
      <c r="A64" s="5"/>
      <c r="B64" t="s">
        <v>120</v>
      </c>
      <c r="C64" t="s">
        <v>123</v>
      </c>
      <c r="D64" s="1" t="s">
        <v>79</v>
      </c>
      <c r="F64" s="66"/>
      <c r="H64" s="114">
        <f>'MATRIZ 2018 COMPLETO PROPOSTA'!J64</f>
        <v>4389518.823785943</v>
      </c>
      <c r="I64" s="114">
        <f>'MATRIZ 2018 COMPLETO PROPOSTA'!O64</f>
        <v>0</v>
      </c>
      <c r="J64" s="114">
        <f>'MATRIZ 2018 COMPLETO PROPOSTA'!R64</f>
        <v>0</v>
      </c>
      <c r="K64" s="114"/>
      <c r="L64" s="114">
        <f t="shared" si="3"/>
        <v>4389518.823785943</v>
      </c>
      <c r="M64" s="114"/>
      <c r="N64" s="114">
        <f>'MATRIZ 2018 COMPLETO PROPOSTA'!AI64+'MATRIZ 2018 COMPLETO PROPOSTA'!AL64+'MATRIZ 2018 COMPLETO PROPOSTA'!AO64</f>
        <v>1201092.9185687182</v>
      </c>
      <c r="O64" s="114"/>
      <c r="P64" s="114"/>
      <c r="Q64" s="93"/>
    </row>
    <row r="65" spans="1:17" x14ac:dyDescent="0.25">
      <c r="A65" s="5"/>
      <c r="B65" t="s">
        <v>120</v>
      </c>
      <c r="C65" t="s">
        <v>124</v>
      </c>
      <c r="D65" s="1" t="s">
        <v>79</v>
      </c>
      <c r="F65" s="66"/>
      <c r="H65" s="114">
        <f>'MATRIZ 2018 COMPLETO PROPOSTA'!J65</f>
        <v>10351776.000975382</v>
      </c>
      <c r="I65" s="114">
        <f>'MATRIZ 2018 COMPLETO PROPOSTA'!O65</f>
        <v>0</v>
      </c>
      <c r="J65" s="114">
        <f>'MATRIZ 2018 COMPLETO PROPOSTA'!R65</f>
        <v>0</v>
      </c>
      <c r="K65" s="114"/>
      <c r="L65" s="114">
        <f t="shared" si="3"/>
        <v>10351776.000975382</v>
      </c>
      <c r="M65" s="114"/>
      <c r="N65" s="114">
        <f>'MATRIZ 2018 COMPLETO PROPOSTA'!AI65+'MATRIZ 2018 COMPLETO PROPOSTA'!AL65+'MATRIZ 2018 COMPLETO PROPOSTA'!AO65</f>
        <v>1772792.2469799935</v>
      </c>
      <c r="O65" s="114"/>
      <c r="P65" s="114"/>
      <c r="Q65" s="93"/>
    </row>
    <row r="66" spans="1:17" x14ac:dyDescent="0.25">
      <c r="A66" s="5"/>
      <c r="B66" t="s">
        <v>120</v>
      </c>
      <c r="C66" t="s">
        <v>125</v>
      </c>
      <c r="D66" s="1" t="s">
        <v>126</v>
      </c>
      <c r="F66" s="66"/>
      <c r="H66" s="114">
        <f>'MATRIZ 2018 COMPLETO PROPOSTA'!J66</f>
        <v>0</v>
      </c>
      <c r="I66" s="114">
        <f>'MATRIZ 2018 COMPLETO PROPOSTA'!O66</f>
        <v>3196371.0243892088</v>
      </c>
      <c r="J66" s="114">
        <f>'MATRIZ 2018 COMPLETO PROPOSTA'!R66</f>
        <v>0</v>
      </c>
      <c r="K66" s="114"/>
      <c r="L66" s="114">
        <f t="shared" si="3"/>
        <v>3196371.0243892088</v>
      </c>
      <c r="M66" s="114"/>
      <c r="N66" s="114">
        <f>'MATRIZ 2018 COMPLETO PROPOSTA'!AI66+'MATRIZ 2018 COMPLETO PROPOSTA'!AL66+'MATRIZ 2018 COMPLETO PROPOSTA'!AO66</f>
        <v>493375.18509582878</v>
      </c>
      <c r="O66" s="114"/>
      <c r="P66" s="114"/>
      <c r="Q66" s="93"/>
    </row>
    <row r="67" spans="1:17" x14ac:dyDescent="0.25">
      <c r="A67" s="5"/>
      <c r="B67" t="s">
        <v>120</v>
      </c>
      <c r="C67" t="s">
        <v>127</v>
      </c>
      <c r="D67" s="1" t="s">
        <v>83</v>
      </c>
      <c r="F67" s="66"/>
      <c r="H67" s="114">
        <f>'MATRIZ 2018 COMPLETO PROPOSTA'!J67</f>
        <v>0</v>
      </c>
      <c r="I67" s="114">
        <f>'MATRIZ 2018 COMPLETO PROPOSTA'!O67</f>
        <v>2688004.9782560766</v>
      </c>
      <c r="J67" s="114">
        <f>'MATRIZ 2018 COMPLETO PROPOSTA'!R67</f>
        <v>0</v>
      </c>
      <c r="K67" s="114"/>
      <c r="L67" s="114">
        <f t="shared" si="3"/>
        <v>2688004.9782560766</v>
      </c>
      <c r="M67" s="114"/>
      <c r="N67" s="114">
        <f>'MATRIZ 2018 COMPLETO PROPOSTA'!AI67+'MATRIZ 2018 COMPLETO PROPOSTA'!AL67+'MATRIZ 2018 COMPLETO PROPOSTA'!AO67</f>
        <v>887902.17885332915</v>
      </c>
      <c r="O67" s="114"/>
      <c r="P67" s="114"/>
      <c r="Q67" s="93"/>
    </row>
    <row r="68" spans="1:17" x14ac:dyDescent="0.25">
      <c r="A68" s="5"/>
      <c r="B68" t="s">
        <v>120</v>
      </c>
      <c r="C68" t="s">
        <v>128</v>
      </c>
      <c r="D68" s="1" t="s">
        <v>129</v>
      </c>
      <c r="F68" s="66"/>
      <c r="H68" s="114"/>
      <c r="I68" s="114" t="s">
        <v>759</v>
      </c>
      <c r="J68" s="114"/>
      <c r="K68" s="114"/>
      <c r="L68" s="114"/>
      <c r="M68" s="114"/>
      <c r="N68" s="114"/>
      <c r="O68" s="114"/>
      <c r="P68" s="114"/>
      <c r="Q68" s="93"/>
    </row>
    <row r="69" spans="1:17" x14ac:dyDescent="0.25">
      <c r="A69" s="5"/>
      <c r="F69" s="66"/>
      <c r="H69" s="114"/>
      <c r="I69" s="114"/>
      <c r="J69" s="114"/>
      <c r="K69" s="114"/>
      <c r="L69" s="114"/>
      <c r="M69" s="114"/>
      <c r="N69" s="114"/>
      <c r="O69" s="114"/>
      <c r="P69" s="114"/>
      <c r="Q69" s="93"/>
    </row>
    <row r="70" spans="1:17" x14ac:dyDescent="0.25">
      <c r="A70" s="5"/>
      <c r="B70" s="98" t="s">
        <v>130</v>
      </c>
      <c r="C70" s="98" t="s">
        <v>131</v>
      </c>
      <c r="D70" s="98" t="s">
        <v>74</v>
      </c>
      <c r="E70" s="98"/>
      <c r="F70" s="100"/>
      <c r="G70" s="98"/>
      <c r="H70" s="115">
        <f>SUM(H71:H85)</f>
        <v>60034341.730659299</v>
      </c>
      <c r="I70" s="115">
        <f>SUM(I71:I85)</f>
        <v>10512665.8579464</v>
      </c>
      <c r="J70" s="115">
        <f>SUM(J71:J85)</f>
        <v>9639148.2707890961</v>
      </c>
      <c r="K70" s="115"/>
      <c r="L70" s="115">
        <f>SUM(L71:L85)</f>
        <v>80186155.859394789</v>
      </c>
      <c r="M70" s="115"/>
      <c r="N70" s="115">
        <f>SUM(N71:N85)</f>
        <v>13061703.533033827</v>
      </c>
      <c r="O70" s="115"/>
      <c r="P70" s="115">
        <f>L70*'DADOS BASE PROPOSTA'!$I$14</f>
        <v>120279.23378909219</v>
      </c>
      <c r="Q70" s="93"/>
    </row>
    <row r="71" spans="1:17" x14ac:dyDescent="0.25">
      <c r="A71" s="5"/>
      <c r="B71" t="s">
        <v>130</v>
      </c>
      <c r="C71" t="s">
        <v>34</v>
      </c>
      <c r="D71" s="1" t="s">
        <v>75</v>
      </c>
      <c r="F71" s="66">
        <f>'MATRIZ 2018 COMPLETO PROPOSTA'!Q71</f>
        <v>14</v>
      </c>
      <c r="H71" s="114">
        <f>'MATRIZ 2018 COMPLETO PROPOSTA'!J71</f>
        <v>0</v>
      </c>
      <c r="I71" s="114">
        <f>SUMIF('MATRIZ 2018 COMPLETO PROPOSTA'!D72:D86,"ECR",'MATRIZ 2018 COMPLETO PROPOSTA'!O72:O86)</f>
        <v>0</v>
      </c>
      <c r="J71" s="114">
        <f>'MATRIZ 2018 COMPLETO PROPOSTA'!R71+'MATRIZ 2018 COMPLETO PROPOSTA'!Z71+'MATRIZ 2018 COMPLETO PROPOSTA'!AS71+'MATRIZ 2018 COMPLETO PROPOSTA'!AW71+'MATRIZ 2018 COMPLETO PROPOSTA'!BA71+SUM('MATRIZ 2018 COMPLETO PROPOSTA'!Z72:Z86)</f>
        <v>9639148.2707890961</v>
      </c>
      <c r="K71" s="114"/>
      <c r="L71" s="114">
        <f t="shared" ref="L71:L85" si="4">SUM(H71:J71)</f>
        <v>9639148.2707890961</v>
      </c>
      <c r="M71" s="114"/>
      <c r="N71" s="114">
        <f>'MATRIZ 2018 COMPLETO PROPOSTA'!AI71+'MATRIZ 2018 COMPLETO PROPOSTA'!AL71+'MATRIZ 2018 COMPLETO PROPOSTA'!AO71</f>
        <v>0</v>
      </c>
      <c r="O71" s="114"/>
      <c r="P71" s="114"/>
      <c r="Q71" s="93"/>
    </row>
    <row r="72" spans="1:17" x14ac:dyDescent="0.25">
      <c r="A72" s="5"/>
      <c r="B72" t="s">
        <v>130</v>
      </c>
      <c r="C72" t="s">
        <v>132</v>
      </c>
      <c r="D72" s="1" t="s">
        <v>126</v>
      </c>
      <c r="F72" s="66"/>
      <c r="H72" s="114">
        <f>'MATRIZ 2018 COMPLETO PROPOSTA'!J72</f>
        <v>0</v>
      </c>
      <c r="I72" s="114">
        <f>'MATRIZ 2018 COMPLETO PROPOSTA'!O72</f>
        <v>2297542.8469717363</v>
      </c>
      <c r="J72" s="114">
        <f>'MATRIZ 2018 COMPLETO PROPOSTA'!R72</f>
        <v>0</v>
      </c>
      <c r="K72" s="114"/>
      <c r="L72" s="114">
        <f t="shared" si="4"/>
        <v>2297542.8469717363</v>
      </c>
      <c r="M72" s="114"/>
      <c r="N72" s="114">
        <f>'MATRIZ 2018 COMPLETO PROPOSTA'!AI72+'MATRIZ 2018 COMPLETO PROPOSTA'!AL72+'MATRIZ 2018 COMPLETO PROPOSTA'!AO72</f>
        <v>169201.59851373668</v>
      </c>
      <c r="O72" s="114"/>
      <c r="P72" s="114"/>
      <c r="Q72" s="93"/>
    </row>
    <row r="73" spans="1:17" x14ac:dyDescent="0.25">
      <c r="A73" s="5"/>
      <c r="B73" t="s">
        <v>130</v>
      </c>
      <c r="C73" t="s">
        <v>133</v>
      </c>
      <c r="D73" s="1" t="s">
        <v>79</v>
      </c>
      <c r="F73" s="66"/>
      <c r="H73" s="114">
        <f>'MATRIZ 2018 COMPLETO PROPOSTA'!J73</f>
        <v>3432238.4456876009</v>
      </c>
      <c r="I73" s="114">
        <f>'MATRIZ 2018 COMPLETO PROPOSTA'!O73</f>
        <v>0</v>
      </c>
      <c r="J73" s="114">
        <f>'MATRIZ 2018 COMPLETO PROPOSTA'!R73</f>
        <v>0</v>
      </c>
      <c r="K73" s="114"/>
      <c r="L73" s="114">
        <f t="shared" si="4"/>
        <v>3432238.4456876009</v>
      </c>
      <c r="M73" s="114"/>
      <c r="N73" s="114">
        <f>'MATRIZ 2018 COMPLETO PROPOSTA'!AI73+'MATRIZ 2018 COMPLETO PROPOSTA'!AL73+'MATRIZ 2018 COMPLETO PROPOSTA'!AO73</f>
        <v>579280.88355679018</v>
      </c>
      <c r="O73" s="114"/>
      <c r="P73" s="114"/>
      <c r="Q73" s="93"/>
    </row>
    <row r="74" spans="1:17" x14ac:dyDescent="0.25">
      <c r="A74" s="5"/>
      <c r="B74" t="s">
        <v>130</v>
      </c>
      <c r="C74" t="s">
        <v>134</v>
      </c>
      <c r="D74" s="1" t="s">
        <v>79</v>
      </c>
      <c r="F74" s="66"/>
      <c r="H74" s="114">
        <f>'MATRIZ 2018 COMPLETO PROPOSTA'!J74</f>
        <v>9163076.4702056721</v>
      </c>
      <c r="I74" s="114">
        <f>'MATRIZ 2018 COMPLETO PROPOSTA'!O74</f>
        <v>0</v>
      </c>
      <c r="J74" s="114">
        <f>'MATRIZ 2018 COMPLETO PROPOSTA'!R74</f>
        <v>0</v>
      </c>
      <c r="K74" s="114"/>
      <c r="L74" s="114">
        <f t="shared" si="4"/>
        <v>9163076.4702056721</v>
      </c>
      <c r="M74" s="114"/>
      <c r="N74" s="114">
        <f>'MATRIZ 2018 COMPLETO PROPOSTA'!AI74+'MATRIZ 2018 COMPLETO PROPOSTA'!AL74+'MATRIZ 2018 COMPLETO PROPOSTA'!AO74</f>
        <v>1900183.1124129426</v>
      </c>
      <c r="O74" s="114"/>
      <c r="P74" s="114"/>
      <c r="Q74" s="93"/>
    </row>
    <row r="75" spans="1:17" x14ac:dyDescent="0.25">
      <c r="A75" s="5"/>
      <c r="B75" t="s">
        <v>130</v>
      </c>
      <c r="C75" t="s">
        <v>135</v>
      </c>
      <c r="D75" s="1" t="s">
        <v>126</v>
      </c>
      <c r="F75" s="66"/>
      <c r="H75" s="114">
        <f>'MATRIZ 2018 COMPLETO PROPOSTA'!J75</f>
        <v>0</v>
      </c>
      <c r="I75" s="114">
        <f>'MATRIZ 2018 COMPLETO PROPOSTA'!O75</f>
        <v>2928131.9937671456</v>
      </c>
      <c r="J75" s="114">
        <f>'MATRIZ 2018 COMPLETO PROPOSTA'!R75</f>
        <v>0</v>
      </c>
      <c r="K75" s="114"/>
      <c r="L75" s="114">
        <f t="shared" si="4"/>
        <v>2928131.9937671456</v>
      </c>
      <c r="M75" s="114"/>
      <c r="N75" s="114">
        <f>'MATRIZ 2018 COMPLETO PROPOSTA'!AI75+'MATRIZ 2018 COMPLETO PROPOSTA'!AL75+'MATRIZ 2018 COMPLETO PROPOSTA'!AO75</f>
        <v>688495.9212593853</v>
      </c>
      <c r="O75" s="114"/>
      <c r="P75" s="114"/>
      <c r="Q75" s="93"/>
    </row>
    <row r="76" spans="1:17" x14ac:dyDescent="0.25">
      <c r="A76" s="5"/>
      <c r="B76" t="s">
        <v>130</v>
      </c>
      <c r="C76" t="s">
        <v>136</v>
      </c>
      <c r="D76" s="1" t="s">
        <v>79</v>
      </c>
      <c r="F76" s="66"/>
      <c r="H76" s="114">
        <f>'MATRIZ 2018 COMPLETO PROPOSTA'!J76</f>
        <v>10689718.511979144</v>
      </c>
      <c r="I76" s="114">
        <f>'MATRIZ 2018 COMPLETO PROPOSTA'!O76</f>
        <v>0</v>
      </c>
      <c r="J76" s="114">
        <f>'MATRIZ 2018 COMPLETO PROPOSTA'!R76</f>
        <v>0</v>
      </c>
      <c r="K76" s="114"/>
      <c r="L76" s="114">
        <f t="shared" si="4"/>
        <v>10689718.511979144</v>
      </c>
      <c r="M76" s="114"/>
      <c r="N76" s="114">
        <f>'MATRIZ 2018 COMPLETO PROPOSTA'!AI76+'MATRIZ 2018 COMPLETO PROPOSTA'!AL76+'MATRIZ 2018 COMPLETO PROPOSTA'!AO76</f>
        <v>2463321.6012128051</v>
      </c>
      <c r="O76" s="114"/>
      <c r="P76" s="114"/>
      <c r="Q76" s="93"/>
    </row>
    <row r="77" spans="1:17" x14ac:dyDescent="0.25">
      <c r="A77" s="5"/>
      <c r="B77" t="s">
        <v>130</v>
      </c>
      <c r="C77" t="s">
        <v>137</v>
      </c>
      <c r="D77" s="1" t="s">
        <v>126</v>
      </c>
      <c r="F77" s="66"/>
      <c r="H77" s="114">
        <f>'MATRIZ 2018 COMPLETO PROPOSTA'!J77</f>
        <v>0</v>
      </c>
      <c r="I77" s="114">
        <f>'MATRIZ 2018 COMPLETO PROPOSTA'!O77</f>
        <v>1104788.7533736739</v>
      </c>
      <c r="J77" s="114">
        <f>'MATRIZ 2018 COMPLETO PROPOSTA'!R77</f>
        <v>0</v>
      </c>
      <c r="K77" s="114"/>
      <c r="L77" s="114">
        <f t="shared" si="4"/>
        <v>1104788.7533736739</v>
      </c>
      <c r="M77" s="114"/>
      <c r="N77" s="114">
        <f>'MATRIZ 2018 COMPLETO PROPOSTA'!AI77+'MATRIZ 2018 COMPLETO PROPOSTA'!AL77+'MATRIZ 2018 COMPLETO PROPOSTA'!AO77</f>
        <v>55921.664815029922</v>
      </c>
      <c r="O77" s="114"/>
      <c r="P77" s="114"/>
      <c r="Q77" s="93"/>
    </row>
    <row r="78" spans="1:17" x14ac:dyDescent="0.25">
      <c r="A78" s="5"/>
      <c r="B78" t="s">
        <v>130</v>
      </c>
      <c r="C78" t="s">
        <v>138</v>
      </c>
      <c r="D78" s="1" t="s">
        <v>79</v>
      </c>
      <c r="F78" s="66"/>
      <c r="H78" s="114">
        <f>'MATRIZ 2018 COMPLETO PROPOSTA'!J78</f>
        <v>4822413.9605813166</v>
      </c>
      <c r="I78" s="114">
        <f>'MATRIZ 2018 COMPLETO PROPOSTA'!O78</f>
        <v>0</v>
      </c>
      <c r="J78" s="114">
        <f>'MATRIZ 2018 COMPLETO PROPOSTA'!R78</f>
        <v>0</v>
      </c>
      <c r="K78" s="114"/>
      <c r="L78" s="114">
        <f t="shared" si="4"/>
        <v>4822413.9605813166</v>
      </c>
      <c r="M78" s="114"/>
      <c r="N78" s="114">
        <f>'MATRIZ 2018 COMPLETO PROPOSTA'!AI78+'MATRIZ 2018 COMPLETO PROPOSTA'!AL78+'MATRIZ 2018 COMPLETO PROPOSTA'!AO78</f>
        <v>481943.64400772605</v>
      </c>
      <c r="O78" s="114"/>
      <c r="P78" s="114"/>
      <c r="Q78" s="93"/>
    </row>
    <row r="79" spans="1:17" x14ac:dyDescent="0.25">
      <c r="A79" s="5"/>
      <c r="B79" t="s">
        <v>130</v>
      </c>
      <c r="C79" t="s">
        <v>139</v>
      </c>
      <c r="D79" s="1" t="s">
        <v>79</v>
      </c>
      <c r="F79" s="66"/>
      <c r="H79" s="114">
        <f>'MATRIZ 2018 COMPLETO PROPOSTA'!J79</f>
        <v>8813815.4959218148</v>
      </c>
      <c r="I79" s="114">
        <f>'MATRIZ 2018 COMPLETO PROPOSTA'!O79</f>
        <v>0</v>
      </c>
      <c r="J79" s="114">
        <f>'MATRIZ 2018 COMPLETO PROPOSTA'!R79</f>
        <v>0</v>
      </c>
      <c r="K79" s="114"/>
      <c r="L79" s="114">
        <f t="shared" si="4"/>
        <v>8813815.4959218148</v>
      </c>
      <c r="M79" s="114"/>
      <c r="N79" s="114">
        <f>'MATRIZ 2018 COMPLETO PROPOSTA'!AI79+'MATRIZ 2018 COMPLETO PROPOSTA'!AL79+'MATRIZ 2018 COMPLETO PROPOSTA'!AO79</f>
        <v>1892968.8829316089</v>
      </c>
      <c r="O79" s="114"/>
      <c r="P79" s="114"/>
      <c r="Q79" s="93"/>
    </row>
    <row r="80" spans="1:17" x14ac:dyDescent="0.25">
      <c r="A80" s="5"/>
      <c r="B80" t="s">
        <v>130</v>
      </c>
      <c r="C80" t="s">
        <v>140</v>
      </c>
      <c r="D80" s="1" t="s">
        <v>79</v>
      </c>
      <c r="F80" s="66"/>
      <c r="H80" s="114">
        <f>'MATRIZ 2018 COMPLETO PROPOSTA'!J80</f>
        <v>7817101.5375840105</v>
      </c>
      <c r="I80" s="114">
        <f>'MATRIZ 2018 COMPLETO PROPOSTA'!O80</f>
        <v>0</v>
      </c>
      <c r="J80" s="114">
        <f>'MATRIZ 2018 COMPLETO PROPOSTA'!R80</f>
        <v>0</v>
      </c>
      <c r="K80" s="114"/>
      <c r="L80" s="114">
        <f t="shared" si="4"/>
        <v>7817101.5375840105</v>
      </c>
      <c r="M80" s="114"/>
      <c r="N80" s="114">
        <f>'MATRIZ 2018 COMPLETO PROPOSTA'!AI80+'MATRIZ 2018 COMPLETO PROPOSTA'!AL80+'MATRIZ 2018 COMPLETO PROPOSTA'!AO80</f>
        <v>933794.70524400542</v>
      </c>
      <c r="O80" s="114"/>
      <c r="P80" s="114"/>
      <c r="Q80" s="93"/>
    </row>
    <row r="81" spans="1:17" x14ac:dyDescent="0.25">
      <c r="A81" s="5"/>
      <c r="B81" t="s">
        <v>130</v>
      </c>
      <c r="C81" t="s">
        <v>141</v>
      </c>
      <c r="D81" s="1" t="s">
        <v>126</v>
      </c>
      <c r="F81" s="66"/>
      <c r="H81" s="114">
        <f>'MATRIZ 2018 COMPLETO PROPOSTA'!J81</f>
        <v>0</v>
      </c>
      <c r="I81" s="114">
        <f>'MATRIZ 2018 COMPLETO PROPOSTA'!O81</f>
        <v>3073739.3250566414</v>
      </c>
      <c r="J81" s="114">
        <f>'MATRIZ 2018 COMPLETO PROPOSTA'!R81</f>
        <v>0</v>
      </c>
      <c r="K81" s="114"/>
      <c r="L81" s="114">
        <f t="shared" si="4"/>
        <v>3073739.3250566414</v>
      </c>
      <c r="M81" s="114"/>
      <c r="N81" s="114">
        <f>'MATRIZ 2018 COMPLETO PROPOSTA'!AI81+'MATRIZ 2018 COMPLETO PROPOSTA'!AL81+'MATRIZ 2018 COMPLETO PROPOSTA'!AO81</f>
        <v>259342.29194436231</v>
      </c>
      <c r="O81" s="114"/>
      <c r="P81" s="114"/>
      <c r="Q81" s="93"/>
    </row>
    <row r="82" spans="1:17" x14ac:dyDescent="0.25">
      <c r="A82" s="5"/>
      <c r="B82" t="s">
        <v>130</v>
      </c>
      <c r="C82" t="s">
        <v>142</v>
      </c>
      <c r="D82" s="1" t="s">
        <v>79</v>
      </c>
      <c r="F82" s="66"/>
      <c r="H82" s="114">
        <f>'MATRIZ 2018 COMPLETO PROPOSTA'!J82</f>
        <v>3597649.3481841371</v>
      </c>
      <c r="I82" s="114">
        <f>'MATRIZ 2018 COMPLETO PROPOSTA'!O82</f>
        <v>0</v>
      </c>
      <c r="J82" s="114">
        <f>'MATRIZ 2018 COMPLETO PROPOSTA'!R82</f>
        <v>0</v>
      </c>
      <c r="K82" s="114"/>
      <c r="L82" s="114">
        <f t="shared" si="4"/>
        <v>3597649.3481841371</v>
      </c>
      <c r="M82" s="114"/>
      <c r="N82" s="114">
        <f>'MATRIZ 2018 COMPLETO PROPOSTA'!AI82+'MATRIZ 2018 COMPLETO PROPOSTA'!AL82+'MATRIZ 2018 COMPLETO PROPOSTA'!AO82</f>
        <v>562594.91465569031</v>
      </c>
      <c r="O82" s="114"/>
      <c r="P82" s="114"/>
      <c r="Q82" s="93"/>
    </row>
    <row r="83" spans="1:17" x14ac:dyDescent="0.25">
      <c r="A83" s="5"/>
      <c r="B83" t="s">
        <v>130</v>
      </c>
      <c r="C83" t="s">
        <v>143</v>
      </c>
      <c r="D83" s="1" t="s">
        <v>79</v>
      </c>
      <c r="F83" s="66"/>
      <c r="H83" s="114">
        <f>'MATRIZ 2018 COMPLETO PROPOSTA'!J83</f>
        <v>5121876.9697422432</v>
      </c>
      <c r="I83" s="114">
        <f>'MATRIZ 2018 COMPLETO PROPOSTA'!O83</f>
        <v>0</v>
      </c>
      <c r="J83" s="114">
        <f>'MATRIZ 2018 COMPLETO PROPOSTA'!R83</f>
        <v>0</v>
      </c>
      <c r="K83" s="114"/>
      <c r="L83" s="114">
        <f t="shared" si="4"/>
        <v>5121876.9697422432</v>
      </c>
      <c r="M83" s="114"/>
      <c r="N83" s="114">
        <f>'MATRIZ 2018 COMPLETO PROPOSTA'!AI83+'MATRIZ 2018 COMPLETO PROPOSTA'!AL83+'MATRIZ 2018 COMPLETO PROPOSTA'!AO83</f>
        <v>2253421.3897807933</v>
      </c>
      <c r="O83" s="114"/>
      <c r="P83" s="114"/>
      <c r="Q83" s="93"/>
    </row>
    <row r="84" spans="1:17" x14ac:dyDescent="0.25">
      <c r="A84" s="5"/>
      <c r="B84" t="s">
        <v>130</v>
      </c>
      <c r="C84" t="s">
        <v>144</v>
      </c>
      <c r="D84" s="1" t="s">
        <v>79</v>
      </c>
      <c r="F84" s="66"/>
      <c r="H84" s="114">
        <f>'MATRIZ 2018 COMPLETO PROPOSTA'!J84</f>
        <v>6576450.9907733472</v>
      </c>
      <c r="I84" s="114">
        <f>'MATRIZ 2018 COMPLETO PROPOSTA'!O84</f>
        <v>0</v>
      </c>
      <c r="J84" s="114">
        <f>'MATRIZ 2018 COMPLETO PROPOSTA'!R84</f>
        <v>0</v>
      </c>
      <c r="K84" s="114"/>
      <c r="L84" s="114">
        <f t="shared" si="4"/>
        <v>6576450.9907733472</v>
      </c>
      <c r="M84" s="114"/>
      <c r="N84" s="114">
        <f>'MATRIZ 2018 COMPLETO PROPOSTA'!AI84+'MATRIZ 2018 COMPLETO PROPOSTA'!AL84+'MATRIZ 2018 COMPLETO PROPOSTA'!AO84</f>
        <v>726666.64808369114</v>
      </c>
      <c r="O84" s="114"/>
      <c r="P84" s="114"/>
      <c r="Q84" s="93"/>
    </row>
    <row r="85" spans="1:17" x14ac:dyDescent="0.25">
      <c r="A85" s="5"/>
      <c r="B85" t="s">
        <v>130</v>
      </c>
      <c r="C85" t="s">
        <v>145</v>
      </c>
      <c r="D85" s="1" t="s">
        <v>126</v>
      </c>
      <c r="F85" s="66"/>
      <c r="H85" s="114">
        <f>'MATRIZ 2018 COMPLETO PROPOSTA'!J85</f>
        <v>0</v>
      </c>
      <c r="I85" s="114">
        <f>'MATRIZ 2018 COMPLETO PROPOSTA'!O85</f>
        <v>1108462.938777202</v>
      </c>
      <c r="J85" s="114">
        <f>'MATRIZ 2018 COMPLETO PROPOSTA'!R85</f>
        <v>0</v>
      </c>
      <c r="K85" s="114"/>
      <c r="L85" s="114">
        <f t="shared" si="4"/>
        <v>1108462.938777202</v>
      </c>
      <c r="M85" s="114"/>
      <c r="N85" s="114">
        <f>'MATRIZ 2018 COMPLETO PROPOSTA'!AI85+'MATRIZ 2018 COMPLETO PROPOSTA'!AL85+'MATRIZ 2018 COMPLETO PROPOSTA'!AO85</f>
        <v>94566.274615259637</v>
      </c>
      <c r="O85" s="114"/>
      <c r="P85" s="114"/>
      <c r="Q85" s="93"/>
    </row>
    <row r="86" spans="1:17" x14ac:dyDescent="0.25">
      <c r="A86" s="5"/>
      <c r="F86" s="66"/>
      <c r="H86" s="114"/>
      <c r="I86" s="114"/>
      <c r="J86" s="114"/>
      <c r="K86" s="114"/>
      <c r="L86" s="114"/>
      <c r="M86" s="114"/>
      <c r="N86" s="114"/>
      <c r="O86" s="114"/>
      <c r="P86" s="114"/>
      <c r="Q86" s="93"/>
    </row>
    <row r="87" spans="1:17" x14ac:dyDescent="0.25">
      <c r="A87" s="5"/>
      <c r="B87" s="98" t="s">
        <v>130</v>
      </c>
      <c r="C87" s="98" t="s">
        <v>146</v>
      </c>
      <c r="D87" s="98" t="s">
        <v>74</v>
      </c>
      <c r="E87" s="98"/>
      <c r="F87" s="100"/>
      <c r="G87" s="98"/>
      <c r="H87" s="115">
        <f>SUM(H88:H110)</f>
        <v>79069541.336317196</v>
      </c>
      <c r="I87" s="115">
        <f>SUM(I88:I110)</f>
        <v>22708614.368800297</v>
      </c>
      <c r="J87" s="115">
        <f>SUM(J88:J110)</f>
        <v>11589374.276105944</v>
      </c>
      <c r="K87" s="115"/>
      <c r="L87" s="115">
        <f>SUM(L88:L110)</f>
        <v>113367529.98122343</v>
      </c>
      <c r="M87" s="115"/>
      <c r="N87" s="115">
        <f>SUM(N88:N110)</f>
        <v>18941633.64887736</v>
      </c>
      <c r="O87" s="115"/>
      <c r="P87" s="115">
        <f>L87*'DADOS BASE PROPOSTA'!$I$14</f>
        <v>170051.29497183516</v>
      </c>
      <c r="Q87" s="93"/>
    </row>
    <row r="88" spans="1:17" x14ac:dyDescent="0.25">
      <c r="A88" s="5"/>
      <c r="B88" t="s">
        <v>130</v>
      </c>
      <c r="C88" t="s">
        <v>34</v>
      </c>
      <c r="D88" s="1" t="s">
        <v>75</v>
      </c>
      <c r="F88" s="66">
        <f>'MATRIZ 2018 COMPLETO PROPOSTA'!Q88</f>
        <v>22</v>
      </c>
      <c r="H88" s="114">
        <f>'MATRIZ 2018 COMPLETO PROPOSTA'!J88</f>
        <v>0</v>
      </c>
      <c r="I88" s="114">
        <f>SUMIF('MATRIZ 2018 COMPLETO PROPOSTA'!D89:D111,"ECR",'MATRIZ 2018 COMPLETO PROPOSTA'!O89:O111)</f>
        <v>0</v>
      </c>
      <c r="J88" s="114">
        <f>'MATRIZ 2018 COMPLETO PROPOSTA'!R88+'MATRIZ 2018 COMPLETO PROPOSTA'!Z88+'MATRIZ 2018 COMPLETO PROPOSTA'!AS88+'MATRIZ 2018 COMPLETO PROPOSTA'!AW88+'MATRIZ 2018 COMPLETO PROPOSTA'!BA88+SUM('MATRIZ 2018 COMPLETO PROPOSTA'!Z89:Z111)</f>
        <v>11589374.276105944</v>
      </c>
      <c r="K88" s="114"/>
      <c r="L88" s="114">
        <f t="shared" ref="L88:L110" si="5">SUM(H88:J88)</f>
        <v>11589374.276105944</v>
      </c>
      <c r="M88" s="114"/>
      <c r="N88" s="114">
        <f>'MATRIZ 2018 COMPLETO PROPOSTA'!AI88+'MATRIZ 2018 COMPLETO PROPOSTA'!AL88+'MATRIZ 2018 COMPLETO PROPOSTA'!AO88</f>
        <v>0</v>
      </c>
      <c r="O88" s="114"/>
      <c r="P88" s="114"/>
      <c r="Q88" s="93"/>
    </row>
    <row r="89" spans="1:17" x14ac:dyDescent="0.25">
      <c r="A89" s="5"/>
      <c r="B89" t="s">
        <v>130</v>
      </c>
      <c r="C89" t="s">
        <v>147</v>
      </c>
      <c r="D89" s="1" t="s">
        <v>77</v>
      </c>
      <c r="F89" s="66"/>
      <c r="H89" s="114">
        <f>'MATRIZ 2018 COMPLETO PROPOSTA'!J89</f>
        <v>0</v>
      </c>
      <c r="I89" s="114">
        <f>'MATRIZ 2018 COMPLETO PROPOSTA'!O89</f>
        <v>1034548.8434370452</v>
      </c>
      <c r="J89" s="114">
        <f>'MATRIZ 2018 COMPLETO PROPOSTA'!R89</f>
        <v>0</v>
      </c>
      <c r="K89" s="114"/>
      <c r="L89" s="114">
        <f t="shared" si="5"/>
        <v>1034548.8434370452</v>
      </c>
      <c r="M89" s="114"/>
      <c r="N89" s="114">
        <f>'MATRIZ 2018 COMPLETO PROPOSTA'!AI89+'MATRIZ 2018 COMPLETO PROPOSTA'!AL89+'MATRIZ 2018 COMPLETO PROPOSTA'!AO89</f>
        <v>43127.524705216878</v>
      </c>
      <c r="O89" s="114"/>
      <c r="P89" s="114"/>
      <c r="Q89" s="93"/>
    </row>
    <row r="90" spans="1:17" x14ac:dyDescent="0.25">
      <c r="A90" s="5"/>
      <c r="B90" t="s">
        <v>130</v>
      </c>
      <c r="C90" t="s">
        <v>148</v>
      </c>
      <c r="D90" s="1" t="s">
        <v>79</v>
      </c>
      <c r="F90" s="66"/>
      <c r="H90" s="114">
        <f>'MATRIZ 2018 COMPLETO PROPOSTA'!J90</f>
        <v>6097563.0834667468</v>
      </c>
      <c r="I90" s="114">
        <f>'MATRIZ 2018 COMPLETO PROPOSTA'!O90</f>
        <v>0</v>
      </c>
      <c r="J90" s="114">
        <f>'MATRIZ 2018 COMPLETO PROPOSTA'!R90</f>
        <v>0</v>
      </c>
      <c r="K90" s="114"/>
      <c r="L90" s="114">
        <f t="shared" si="5"/>
        <v>6097563.0834667468</v>
      </c>
      <c r="M90" s="114"/>
      <c r="N90" s="114">
        <f>'MATRIZ 2018 COMPLETO PROPOSTA'!AI90+'MATRIZ 2018 COMPLETO PROPOSTA'!AL90+'MATRIZ 2018 COMPLETO PROPOSTA'!AO90</f>
        <v>853557.4637606683</v>
      </c>
      <c r="O90" s="114"/>
      <c r="P90" s="114"/>
      <c r="Q90" s="93"/>
    </row>
    <row r="91" spans="1:17" x14ac:dyDescent="0.25">
      <c r="A91" s="5"/>
      <c r="B91" t="s">
        <v>130</v>
      </c>
      <c r="C91" t="s">
        <v>149</v>
      </c>
      <c r="D91" s="1" t="s">
        <v>83</v>
      </c>
      <c r="F91" s="66"/>
      <c r="H91" s="114">
        <f>'MATRIZ 2018 COMPLETO PROPOSTA'!J91</f>
        <v>0</v>
      </c>
      <c r="I91" s="114">
        <f>'MATRIZ 2018 COMPLETO PROPOSTA'!O91</f>
        <v>2285750.262769016</v>
      </c>
      <c r="J91" s="114">
        <f>'MATRIZ 2018 COMPLETO PROPOSTA'!R91</f>
        <v>0</v>
      </c>
      <c r="K91" s="114"/>
      <c r="L91" s="114">
        <f t="shared" si="5"/>
        <v>2285750.262769016</v>
      </c>
      <c r="M91" s="114"/>
      <c r="N91" s="114">
        <f>'MATRIZ 2018 COMPLETO PROPOSTA'!AI91+'MATRIZ 2018 COMPLETO PROPOSTA'!AL91+'MATRIZ 2018 COMPLETO PROPOSTA'!AO91</f>
        <v>286243.2632907902</v>
      </c>
      <c r="O91" s="114"/>
      <c r="P91" s="114"/>
      <c r="Q91" s="93"/>
    </row>
    <row r="92" spans="1:17" x14ac:dyDescent="0.25">
      <c r="A92" s="5"/>
      <c r="B92" t="s">
        <v>130</v>
      </c>
      <c r="C92" t="s">
        <v>150</v>
      </c>
      <c r="D92" s="1" t="s">
        <v>79</v>
      </c>
      <c r="F92" s="66"/>
      <c r="H92" s="114">
        <f>'MATRIZ 2018 COMPLETO PROPOSTA'!J92</f>
        <v>3402581.6710297754</v>
      </c>
      <c r="I92" s="114">
        <f>'MATRIZ 2018 COMPLETO PROPOSTA'!O92</f>
        <v>0</v>
      </c>
      <c r="J92" s="114">
        <f>'MATRIZ 2018 COMPLETO PROPOSTA'!R92</f>
        <v>0</v>
      </c>
      <c r="K92" s="114"/>
      <c r="L92" s="114">
        <f t="shared" si="5"/>
        <v>3402581.6710297754</v>
      </c>
      <c r="M92" s="114"/>
      <c r="N92" s="114">
        <f>'MATRIZ 2018 COMPLETO PROPOSTA'!AI92+'MATRIZ 2018 COMPLETO PROPOSTA'!AL92+'MATRIZ 2018 COMPLETO PROPOSTA'!AO92</f>
        <v>700886.21369823732</v>
      </c>
      <c r="O92" s="114"/>
      <c r="P92" s="114"/>
      <c r="Q92" s="93"/>
    </row>
    <row r="93" spans="1:17" x14ac:dyDescent="0.25">
      <c r="A93" s="5"/>
      <c r="B93" t="s">
        <v>130</v>
      </c>
      <c r="C93" t="s">
        <v>151</v>
      </c>
      <c r="D93" s="1" t="s">
        <v>83</v>
      </c>
      <c r="F93" s="66"/>
      <c r="H93" s="114">
        <f>'MATRIZ 2018 COMPLETO PROPOSTA'!J93</f>
        <v>0</v>
      </c>
      <c r="I93" s="114">
        <f>'MATRIZ 2018 COMPLETO PROPOSTA'!O93</f>
        <v>2385519.8490535934</v>
      </c>
      <c r="J93" s="114">
        <f>'MATRIZ 2018 COMPLETO PROPOSTA'!R93</f>
        <v>0</v>
      </c>
      <c r="K93" s="114"/>
      <c r="L93" s="114">
        <f t="shared" si="5"/>
        <v>2385519.8490535934</v>
      </c>
      <c r="M93" s="114"/>
      <c r="N93" s="114">
        <f>'MATRIZ 2018 COMPLETO PROPOSTA'!AI93+'MATRIZ 2018 COMPLETO PROPOSTA'!AL93+'MATRIZ 2018 COMPLETO PROPOSTA'!AO93</f>
        <v>213284.9172923989</v>
      </c>
      <c r="O93" s="114"/>
      <c r="P93" s="114"/>
      <c r="Q93" s="93"/>
    </row>
    <row r="94" spans="1:17" x14ac:dyDescent="0.25">
      <c r="A94" s="5"/>
      <c r="B94" t="s">
        <v>130</v>
      </c>
      <c r="C94" t="s">
        <v>152</v>
      </c>
      <c r="D94" s="1" t="s">
        <v>79</v>
      </c>
      <c r="F94" s="66"/>
      <c r="H94" s="114">
        <f>'MATRIZ 2018 COMPLETO PROPOSTA'!J94</f>
        <v>5553250.574401563</v>
      </c>
      <c r="I94" s="114">
        <f>'MATRIZ 2018 COMPLETO PROPOSTA'!O94</f>
        <v>0</v>
      </c>
      <c r="J94" s="114">
        <f>'MATRIZ 2018 COMPLETO PROPOSTA'!R94</f>
        <v>0</v>
      </c>
      <c r="K94" s="114"/>
      <c r="L94" s="114">
        <f t="shared" si="5"/>
        <v>5553250.574401563</v>
      </c>
      <c r="M94" s="114"/>
      <c r="N94" s="114">
        <f>'MATRIZ 2018 COMPLETO PROPOSTA'!AI94+'MATRIZ 2018 COMPLETO PROPOSTA'!AL94+'MATRIZ 2018 COMPLETO PROPOSTA'!AO94</f>
        <v>1255100.1744510899</v>
      </c>
      <c r="O94" s="114"/>
      <c r="P94" s="114"/>
      <c r="Q94" s="93"/>
    </row>
    <row r="95" spans="1:17" x14ac:dyDescent="0.25">
      <c r="A95" s="5"/>
      <c r="B95" t="s">
        <v>130</v>
      </c>
      <c r="C95" t="s">
        <v>153</v>
      </c>
      <c r="D95" s="1" t="s">
        <v>83</v>
      </c>
      <c r="F95" s="66"/>
      <c r="H95" s="114">
        <f>'MATRIZ 2018 COMPLETO PROPOSTA'!J95</f>
        <v>0</v>
      </c>
      <c r="I95" s="114">
        <f>'MATRIZ 2018 COMPLETO PROPOSTA'!O95</f>
        <v>3220741.7276966907</v>
      </c>
      <c r="J95" s="114">
        <f>'MATRIZ 2018 COMPLETO PROPOSTA'!R95</f>
        <v>0</v>
      </c>
      <c r="K95" s="114"/>
      <c r="L95" s="114">
        <f t="shared" si="5"/>
        <v>3220741.7276966907</v>
      </c>
      <c r="M95" s="114"/>
      <c r="N95" s="114">
        <f>'MATRIZ 2018 COMPLETO PROPOSTA'!AI95+'MATRIZ 2018 COMPLETO PROPOSTA'!AL95+'MATRIZ 2018 COMPLETO PROPOSTA'!AO95</f>
        <v>660476.78384055127</v>
      </c>
      <c r="O95" s="114"/>
      <c r="P95" s="114"/>
      <c r="Q95" s="93"/>
    </row>
    <row r="96" spans="1:17" x14ac:dyDescent="0.25">
      <c r="A96" s="5"/>
      <c r="B96" t="s">
        <v>130</v>
      </c>
      <c r="C96" t="s">
        <v>154</v>
      </c>
      <c r="D96" s="1" t="s">
        <v>83</v>
      </c>
      <c r="F96" s="66"/>
      <c r="H96" s="114">
        <f>'MATRIZ 2018 COMPLETO PROPOSTA'!J96</f>
        <v>0</v>
      </c>
      <c r="I96" s="114">
        <f>'MATRIZ 2018 COMPLETO PROPOSTA'!O96</f>
        <v>3602836.3083944954</v>
      </c>
      <c r="J96" s="114">
        <f>'MATRIZ 2018 COMPLETO PROPOSTA'!R96</f>
        <v>0</v>
      </c>
      <c r="K96" s="114"/>
      <c r="L96" s="114">
        <f t="shared" si="5"/>
        <v>3602836.3083944954</v>
      </c>
      <c r="M96" s="114"/>
      <c r="N96" s="114">
        <f>'MATRIZ 2018 COMPLETO PROPOSTA'!AI96+'MATRIZ 2018 COMPLETO PROPOSTA'!AL96+'MATRIZ 2018 COMPLETO PROPOSTA'!AO96</f>
        <v>814724.2881305957</v>
      </c>
      <c r="O96" s="114"/>
      <c r="P96" s="114"/>
      <c r="Q96" s="93"/>
    </row>
    <row r="97" spans="1:17" x14ac:dyDescent="0.25">
      <c r="A97" s="5"/>
      <c r="B97" t="s">
        <v>130</v>
      </c>
      <c r="C97" t="s">
        <v>155</v>
      </c>
      <c r="D97" s="1" t="s">
        <v>79</v>
      </c>
      <c r="F97" s="66"/>
      <c r="H97" s="114">
        <f>'MATRIZ 2018 COMPLETO PROPOSTA'!J97</f>
        <v>3282534.5308034485</v>
      </c>
      <c r="I97" s="114">
        <f>'MATRIZ 2018 COMPLETO PROPOSTA'!O97</f>
        <v>0</v>
      </c>
      <c r="J97" s="114">
        <f>'MATRIZ 2018 COMPLETO PROPOSTA'!R97</f>
        <v>0</v>
      </c>
      <c r="K97" s="114"/>
      <c r="L97" s="114">
        <f t="shared" si="5"/>
        <v>3282534.5308034485</v>
      </c>
      <c r="M97" s="114"/>
      <c r="N97" s="114">
        <f>'MATRIZ 2018 COMPLETO PROPOSTA'!AI97+'MATRIZ 2018 COMPLETO PROPOSTA'!AL97+'MATRIZ 2018 COMPLETO PROPOSTA'!AO97</f>
        <v>417143.47683681088</v>
      </c>
      <c r="O97" s="114"/>
      <c r="P97" s="114"/>
      <c r="Q97" s="93"/>
    </row>
    <row r="98" spans="1:17" x14ac:dyDescent="0.25">
      <c r="A98" s="5"/>
      <c r="B98" t="s">
        <v>130</v>
      </c>
      <c r="C98" t="s">
        <v>156</v>
      </c>
      <c r="D98" s="1" t="s">
        <v>83</v>
      </c>
      <c r="F98" s="66"/>
      <c r="H98" s="114">
        <f>'MATRIZ 2018 COMPLETO PROPOSTA'!J98</f>
        <v>0</v>
      </c>
      <c r="I98" s="114">
        <f>'MATRIZ 2018 COMPLETO PROPOSTA'!O98</f>
        <v>3102690.6115446999</v>
      </c>
      <c r="J98" s="114">
        <f>'MATRIZ 2018 COMPLETO PROPOSTA'!R98</f>
        <v>0</v>
      </c>
      <c r="K98" s="114"/>
      <c r="L98" s="114">
        <f t="shared" si="5"/>
        <v>3102690.6115446999</v>
      </c>
      <c r="M98" s="114"/>
      <c r="N98" s="114">
        <f>'MATRIZ 2018 COMPLETO PROPOSTA'!AI98+'MATRIZ 2018 COMPLETO PROPOSTA'!AL98+'MATRIZ 2018 COMPLETO PROPOSTA'!AO98</f>
        <v>641658.85031452135</v>
      </c>
      <c r="O98" s="114"/>
      <c r="P98" s="114"/>
      <c r="Q98" s="93"/>
    </row>
    <row r="99" spans="1:17" x14ac:dyDescent="0.25">
      <c r="A99" s="5"/>
      <c r="B99" t="s">
        <v>130</v>
      </c>
      <c r="C99" t="s">
        <v>157</v>
      </c>
      <c r="D99" s="1" t="s">
        <v>79</v>
      </c>
      <c r="F99" s="66"/>
      <c r="H99" s="114">
        <f>'MATRIZ 2018 COMPLETO PROPOSTA'!J99</f>
        <v>3282534.5308034485</v>
      </c>
      <c r="I99" s="114">
        <f>'MATRIZ 2018 COMPLETO PROPOSTA'!O99</f>
        <v>0</v>
      </c>
      <c r="J99" s="114">
        <f>'MATRIZ 2018 COMPLETO PROPOSTA'!R99</f>
        <v>0</v>
      </c>
      <c r="K99" s="114"/>
      <c r="L99" s="114">
        <f t="shared" si="5"/>
        <v>3282534.5308034485</v>
      </c>
      <c r="M99" s="114"/>
      <c r="N99" s="114">
        <f>'MATRIZ 2018 COMPLETO PROPOSTA'!AI99+'MATRIZ 2018 COMPLETO PROPOSTA'!AL99+'MATRIZ 2018 COMPLETO PROPOSTA'!AO99</f>
        <v>496732.30076074821</v>
      </c>
      <c r="O99" s="114"/>
      <c r="P99" s="114"/>
      <c r="Q99" s="93"/>
    </row>
    <row r="100" spans="1:17" x14ac:dyDescent="0.25">
      <c r="A100" s="5"/>
      <c r="B100" t="s">
        <v>130</v>
      </c>
      <c r="C100" t="s">
        <v>158</v>
      </c>
      <c r="D100" s="1" t="s">
        <v>83</v>
      </c>
      <c r="F100" s="66"/>
      <c r="H100" s="114">
        <f>'MATRIZ 2018 COMPLETO PROPOSTA'!J100</f>
        <v>0</v>
      </c>
      <c r="I100" s="114">
        <f>'MATRIZ 2018 COMPLETO PROPOSTA'!O100</f>
        <v>2461860.4724595239</v>
      </c>
      <c r="J100" s="114">
        <f>'MATRIZ 2018 COMPLETO PROPOSTA'!R100</f>
        <v>0</v>
      </c>
      <c r="K100" s="114"/>
      <c r="L100" s="114">
        <f t="shared" si="5"/>
        <v>2461860.4724595239</v>
      </c>
      <c r="M100" s="114"/>
      <c r="N100" s="114">
        <f>'MATRIZ 2018 COMPLETO PROPOSTA'!AI100+'MATRIZ 2018 COMPLETO PROPOSTA'!AL100+'MATRIZ 2018 COMPLETO PROPOSTA'!AO100</f>
        <v>360450.43117065058</v>
      </c>
      <c r="O100" s="114"/>
      <c r="P100" s="114"/>
      <c r="Q100" s="93"/>
    </row>
    <row r="101" spans="1:17" x14ac:dyDescent="0.25">
      <c r="A101" s="5"/>
      <c r="B101" t="s">
        <v>130</v>
      </c>
      <c r="C101" t="s">
        <v>159</v>
      </c>
      <c r="D101" s="1" t="s">
        <v>83</v>
      </c>
      <c r="F101" s="66"/>
      <c r="H101" s="114">
        <f>'MATRIZ 2018 COMPLETO PROPOSTA'!J101</f>
        <v>0</v>
      </c>
      <c r="I101" s="114">
        <f>'MATRIZ 2018 COMPLETO PROPOSTA'!O101</f>
        <v>1049919.2598414829</v>
      </c>
      <c r="J101" s="114">
        <f>'MATRIZ 2018 COMPLETO PROPOSTA'!R101</f>
        <v>0</v>
      </c>
      <c r="K101" s="114"/>
      <c r="L101" s="114">
        <f t="shared" si="5"/>
        <v>1049919.2598414829</v>
      </c>
      <c r="M101" s="114"/>
      <c r="N101" s="114">
        <f>'MATRIZ 2018 COMPLETO PROPOSTA'!AI101+'MATRIZ 2018 COMPLETO PROPOSTA'!AL101+'MATRIZ 2018 COMPLETO PROPOSTA'!AO101</f>
        <v>90667.897182173634</v>
      </c>
      <c r="O101" s="114"/>
      <c r="P101" s="114"/>
      <c r="Q101" s="93"/>
    </row>
    <row r="102" spans="1:17" x14ac:dyDescent="0.25">
      <c r="A102" s="5"/>
      <c r="B102" t="s">
        <v>130</v>
      </c>
      <c r="C102" t="s">
        <v>160</v>
      </c>
      <c r="D102" s="1" t="s">
        <v>79</v>
      </c>
      <c r="F102" s="66"/>
      <c r="H102" s="114">
        <f>'MATRIZ 2018 COMPLETO PROPOSTA'!J102</f>
        <v>3282534.5308034485</v>
      </c>
      <c r="I102" s="114">
        <f>'MATRIZ 2018 COMPLETO PROPOSTA'!O102</f>
        <v>0</v>
      </c>
      <c r="J102" s="114">
        <f>'MATRIZ 2018 COMPLETO PROPOSTA'!R102</f>
        <v>0</v>
      </c>
      <c r="K102" s="114"/>
      <c r="L102" s="114">
        <f t="shared" si="5"/>
        <v>3282534.5308034485</v>
      </c>
      <c r="M102" s="114"/>
      <c r="N102" s="114">
        <f>'MATRIZ 2018 COMPLETO PROPOSTA'!AI102+'MATRIZ 2018 COMPLETO PROPOSTA'!AL102+'MATRIZ 2018 COMPLETO PROPOSTA'!AO102</f>
        <v>631919.12245857634</v>
      </c>
      <c r="O102" s="114"/>
      <c r="P102" s="114"/>
      <c r="Q102" s="93"/>
    </row>
    <row r="103" spans="1:17" x14ac:dyDescent="0.25">
      <c r="A103" s="5"/>
      <c r="B103" t="s">
        <v>130</v>
      </c>
      <c r="C103" t="s">
        <v>161</v>
      </c>
      <c r="D103" s="1" t="s">
        <v>79</v>
      </c>
      <c r="F103" s="66"/>
      <c r="H103" s="114">
        <f>'MATRIZ 2018 COMPLETO PROPOSTA'!J103</f>
        <v>3351886.777458651</v>
      </c>
      <c r="I103" s="114">
        <f>'MATRIZ 2018 COMPLETO PROPOSTA'!O103</f>
        <v>0</v>
      </c>
      <c r="J103" s="114">
        <f>'MATRIZ 2018 COMPLETO PROPOSTA'!R103</f>
        <v>0</v>
      </c>
      <c r="K103" s="114"/>
      <c r="L103" s="114">
        <f t="shared" si="5"/>
        <v>3351886.777458651</v>
      </c>
      <c r="M103" s="114"/>
      <c r="N103" s="114">
        <f>'MATRIZ 2018 COMPLETO PROPOSTA'!AI103+'MATRIZ 2018 COMPLETO PROPOSTA'!AL103+'MATRIZ 2018 COMPLETO PROPOSTA'!AO103</f>
        <v>687965.08757370478</v>
      </c>
      <c r="O103" s="114"/>
      <c r="P103" s="114"/>
      <c r="Q103" s="93"/>
    </row>
    <row r="104" spans="1:17" x14ac:dyDescent="0.25">
      <c r="A104" s="5"/>
      <c r="B104" t="s">
        <v>130</v>
      </c>
      <c r="C104" t="s">
        <v>162</v>
      </c>
      <c r="D104" s="1" t="s">
        <v>79</v>
      </c>
      <c r="F104" s="66"/>
      <c r="H104" s="114">
        <f>'MATRIZ 2018 COMPLETO PROPOSTA'!J104</f>
        <v>29293722.052760515</v>
      </c>
      <c r="I104" s="114">
        <f>'MATRIZ 2018 COMPLETO PROPOSTA'!O104</f>
        <v>0</v>
      </c>
      <c r="J104" s="114">
        <f>'MATRIZ 2018 COMPLETO PROPOSTA'!R104</f>
        <v>0</v>
      </c>
      <c r="K104" s="114"/>
      <c r="L104" s="114">
        <f t="shared" si="5"/>
        <v>29293722.052760515</v>
      </c>
      <c r="M104" s="114"/>
      <c r="N104" s="114">
        <f>'MATRIZ 2018 COMPLETO PROPOSTA'!AI104+'MATRIZ 2018 COMPLETO PROPOSTA'!AL104+'MATRIZ 2018 COMPLETO PROPOSTA'!AO104</f>
        <v>5689680.0802222164</v>
      </c>
      <c r="O104" s="114"/>
      <c r="P104" s="114"/>
      <c r="Q104" s="93"/>
    </row>
    <row r="105" spans="1:17" x14ac:dyDescent="0.25">
      <c r="A105" s="5"/>
      <c r="B105" t="s">
        <v>130</v>
      </c>
      <c r="C105" t="s">
        <v>163</v>
      </c>
      <c r="D105" s="1" t="s">
        <v>79</v>
      </c>
      <c r="F105" s="66"/>
      <c r="H105" s="114">
        <f>'MATRIZ 2018 COMPLETO PROPOSTA'!J105</f>
        <v>3555316.256398797</v>
      </c>
      <c r="I105" s="114">
        <f>'MATRIZ 2018 COMPLETO PROPOSTA'!O105</f>
        <v>0</v>
      </c>
      <c r="J105" s="114">
        <f>'MATRIZ 2018 COMPLETO PROPOSTA'!R105</f>
        <v>0</v>
      </c>
      <c r="K105" s="114"/>
      <c r="L105" s="114">
        <f t="shared" si="5"/>
        <v>3555316.256398797</v>
      </c>
      <c r="M105" s="114"/>
      <c r="N105" s="114">
        <f>'MATRIZ 2018 COMPLETO PROPOSTA'!AI105+'MATRIZ 2018 COMPLETO PROPOSTA'!AL105+'MATRIZ 2018 COMPLETO PROPOSTA'!AO105</f>
        <v>664971.01024391328</v>
      </c>
      <c r="O105" s="114"/>
      <c r="P105" s="114"/>
      <c r="Q105" s="93"/>
    </row>
    <row r="106" spans="1:17" x14ac:dyDescent="0.25">
      <c r="A106" s="5"/>
      <c r="B106" t="s">
        <v>130</v>
      </c>
      <c r="C106" t="s">
        <v>164</v>
      </c>
      <c r="D106" s="1" t="s">
        <v>83</v>
      </c>
      <c r="F106" s="66"/>
      <c r="H106" s="114">
        <f>'MATRIZ 2018 COMPLETO PROPOSTA'!J106</f>
        <v>0</v>
      </c>
      <c r="I106" s="114">
        <f>'MATRIZ 2018 COMPLETO PROPOSTA'!O106</f>
        <v>1071960.9864678292</v>
      </c>
      <c r="J106" s="114">
        <f>'MATRIZ 2018 COMPLETO PROPOSTA'!R106</f>
        <v>0</v>
      </c>
      <c r="K106" s="114"/>
      <c r="L106" s="114">
        <f t="shared" si="5"/>
        <v>1071960.9864678292</v>
      </c>
      <c r="M106" s="114"/>
      <c r="N106" s="114">
        <f>'MATRIZ 2018 COMPLETO PROPOSTA'!AI106+'MATRIZ 2018 COMPLETO PROPOSTA'!AL106+'MATRIZ 2018 COMPLETO PROPOSTA'!AO106</f>
        <v>313366.40007862</v>
      </c>
      <c r="O106" s="114"/>
      <c r="P106" s="114"/>
      <c r="Q106" s="93"/>
    </row>
    <row r="107" spans="1:17" x14ac:dyDescent="0.25">
      <c r="A107" s="5"/>
      <c r="B107" t="s">
        <v>130</v>
      </c>
      <c r="C107" t="s">
        <v>165</v>
      </c>
      <c r="D107" s="1" t="s">
        <v>83</v>
      </c>
      <c r="F107" s="66"/>
      <c r="H107" s="114">
        <f>'MATRIZ 2018 COMPLETO PROPOSTA'!J107</f>
        <v>0</v>
      </c>
      <c r="I107" s="114">
        <f>'MATRIZ 2018 COMPLETO PROPOSTA'!O107</f>
        <v>2492786.0471359193</v>
      </c>
      <c r="J107" s="114">
        <f>'MATRIZ 2018 COMPLETO PROPOSTA'!R107</f>
        <v>0</v>
      </c>
      <c r="K107" s="114"/>
      <c r="L107" s="114">
        <f t="shared" si="5"/>
        <v>2492786.0471359193</v>
      </c>
      <c r="M107" s="114"/>
      <c r="N107" s="114">
        <f>'MATRIZ 2018 COMPLETO PROPOSTA'!AI107+'MATRIZ 2018 COMPLETO PROPOSTA'!AL107+'MATRIZ 2018 COMPLETO PROPOSTA'!AO107</f>
        <v>509536.36319348728</v>
      </c>
      <c r="O107" s="114"/>
      <c r="P107" s="114"/>
      <c r="Q107" s="93"/>
    </row>
    <row r="108" spans="1:17" x14ac:dyDescent="0.25">
      <c r="A108" s="5"/>
      <c r="B108" t="s">
        <v>130</v>
      </c>
      <c r="C108" t="s">
        <v>166</v>
      </c>
      <c r="D108" s="1" t="s">
        <v>79</v>
      </c>
      <c r="F108" s="66"/>
      <c r="H108" s="114">
        <f>'MATRIZ 2018 COMPLETO PROPOSTA'!J108</f>
        <v>5614558.3605759982</v>
      </c>
      <c r="I108" s="114">
        <f>'MATRIZ 2018 COMPLETO PROPOSTA'!O108</f>
        <v>0</v>
      </c>
      <c r="J108" s="114">
        <f>'MATRIZ 2018 COMPLETO PROPOSTA'!R108</f>
        <v>0</v>
      </c>
      <c r="K108" s="114"/>
      <c r="L108" s="114">
        <f t="shared" si="5"/>
        <v>5614558.3605759982</v>
      </c>
      <c r="M108" s="114"/>
      <c r="N108" s="114">
        <f>'MATRIZ 2018 COMPLETO PROPOSTA'!AI108+'MATRIZ 2018 COMPLETO PROPOSTA'!AL108+'MATRIZ 2018 COMPLETO PROPOSTA'!AO108</f>
        <v>1260475.0421682301</v>
      </c>
      <c r="O108" s="114"/>
      <c r="P108" s="114"/>
      <c r="Q108" s="93"/>
    </row>
    <row r="109" spans="1:17" x14ac:dyDescent="0.25">
      <c r="A109" s="5"/>
      <c r="B109" t="s">
        <v>130</v>
      </c>
      <c r="C109" t="s">
        <v>167</v>
      </c>
      <c r="D109" s="1" t="s">
        <v>79</v>
      </c>
      <c r="F109" s="66"/>
      <c r="H109" s="114">
        <f>'MATRIZ 2018 COMPLETO PROPOSTA'!J109</f>
        <v>4455748.7671471741</v>
      </c>
      <c r="I109" s="114">
        <f>'MATRIZ 2018 COMPLETO PROPOSTA'!O109</f>
        <v>0</v>
      </c>
      <c r="J109" s="114">
        <f>'MATRIZ 2018 COMPLETO PROPOSTA'!R109</f>
        <v>0</v>
      </c>
      <c r="K109" s="114"/>
      <c r="L109" s="114">
        <f t="shared" si="5"/>
        <v>4455748.7671471741</v>
      </c>
      <c r="M109" s="114"/>
      <c r="N109" s="114">
        <f>'MATRIZ 2018 COMPLETO PROPOSTA'!AI109+'MATRIZ 2018 COMPLETO PROPOSTA'!AL109+'MATRIZ 2018 COMPLETO PROPOSTA'!AO109</f>
        <v>748219.37323470449</v>
      </c>
      <c r="O109" s="114"/>
      <c r="P109" s="114"/>
      <c r="Q109" s="93"/>
    </row>
    <row r="110" spans="1:17" x14ac:dyDescent="0.25">
      <c r="A110" s="5"/>
      <c r="B110" t="s">
        <v>130</v>
      </c>
      <c r="C110" t="s">
        <v>168</v>
      </c>
      <c r="D110" s="1" t="s">
        <v>79</v>
      </c>
      <c r="F110" s="66"/>
      <c r="H110" s="114">
        <f>'MATRIZ 2018 COMPLETO PROPOSTA'!J110</f>
        <v>7897310.2006676281</v>
      </c>
      <c r="I110" s="114">
        <f>'MATRIZ 2018 COMPLETO PROPOSTA'!O110</f>
        <v>0</v>
      </c>
      <c r="J110" s="114">
        <f>'MATRIZ 2018 COMPLETO PROPOSTA'!R110</f>
        <v>0</v>
      </c>
      <c r="K110" s="114"/>
      <c r="L110" s="114">
        <f t="shared" si="5"/>
        <v>7897310.2006676281</v>
      </c>
      <c r="M110" s="114"/>
      <c r="N110" s="114">
        <f>'MATRIZ 2018 COMPLETO PROPOSTA'!AI110+'MATRIZ 2018 COMPLETO PROPOSTA'!AL110+'MATRIZ 2018 COMPLETO PROPOSTA'!AO110</f>
        <v>1601447.5842694542</v>
      </c>
      <c r="O110" s="114"/>
      <c r="P110" s="114"/>
      <c r="Q110" s="93"/>
    </row>
    <row r="111" spans="1:17" x14ac:dyDescent="0.25">
      <c r="A111" s="5"/>
      <c r="F111" s="66"/>
      <c r="H111" s="114"/>
      <c r="I111" s="114"/>
      <c r="J111" s="114"/>
      <c r="K111" s="114"/>
      <c r="L111" s="114"/>
      <c r="M111" s="114"/>
      <c r="N111" s="114"/>
      <c r="O111" s="114"/>
      <c r="P111" s="114"/>
      <c r="Q111" s="93"/>
    </row>
    <row r="112" spans="1:17" x14ac:dyDescent="0.25">
      <c r="A112" s="5"/>
      <c r="B112" s="98" t="s">
        <v>169</v>
      </c>
      <c r="C112" s="98" t="s">
        <v>170</v>
      </c>
      <c r="D112" s="98" t="s">
        <v>74</v>
      </c>
      <c r="E112" s="98"/>
      <c r="F112" s="100"/>
      <c r="G112" s="98"/>
      <c r="H112" s="115">
        <f>SUM(H113:H143)</f>
        <v>124101087.1429445</v>
      </c>
      <c r="I112" s="115">
        <f>SUM(I113:I143)</f>
        <v>16872764.700037651</v>
      </c>
      <c r="J112" s="115">
        <f>SUM(J113:J143)</f>
        <v>14402006.580050131</v>
      </c>
      <c r="K112" s="115"/>
      <c r="L112" s="115">
        <f>SUM(L113:L143)</f>
        <v>155375858.42303231</v>
      </c>
      <c r="M112" s="115"/>
      <c r="N112" s="115">
        <f>SUM(N113:N143)</f>
        <v>28456811.688967805</v>
      </c>
      <c r="O112" s="115"/>
      <c r="P112" s="115">
        <f>L112*'DADOS BASE PROPOSTA'!$I$14</f>
        <v>233063.78763454847</v>
      </c>
      <c r="Q112" s="93"/>
    </row>
    <row r="113" spans="1:17" x14ac:dyDescent="0.25">
      <c r="A113" s="5"/>
      <c r="B113" t="s">
        <v>169</v>
      </c>
      <c r="C113" t="s">
        <v>34</v>
      </c>
      <c r="D113" s="1" t="s">
        <v>75</v>
      </c>
      <c r="F113" s="66">
        <f>'MATRIZ 2018 COMPLETO PROPOSTA'!Q113</f>
        <v>30</v>
      </c>
      <c r="H113" s="114">
        <f>'MATRIZ 2018 COMPLETO PROPOSTA'!J113</f>
        <v>0</v>
      </c>
      <c r="I113" s="114">
        <f>SUMIF('MATRIZ 2018 COMPLETO PROPOSTA'!D114:D144,"ECR",'MATRIZ 2018 COMPLETO PROPOSTA'!O114:O144)</f>
        <v>0</v>
      </c>
      <c r="J113" s="114">
        <f>'MATRIZ 2018 COMPLETO PROPOSTA'!R113+'MATRIZ 2018 COMPLETO PROPOSTA'!Z113+'MATRIZ 2018 COMPLETO PROPOSTA'!AS113+'MATRIZ 2018 COMPLETO PROPOSTA'!AW113+'MATRIZ 2018 COMPLETO PROPOSTA'!BA113+SUM('MATRIZ 2018 COMPLETO PROPOSTA'!Z114:Z144)</f>
        <v>14402006.580050131</v>
      </c>
      <c r="K113" s="114"/>
      <c r="L113" s="114">
        <f t="shared" ref="L113:L143" si="6">SUM(H113:J113)</f>
        <v>14402006.580050131</v>
      </c>
      <c r="M113" s="114"/>
      <c r="N113" s="114">
        <f>'MATRIZ 2018 COMPLETO PROPOSTA'!AI113+'MATRIZ 2018 COMPLETO PROPOSTA'!AL113+'MATRIZ 2018 COMPLETO PROPOSTA'!AO113</f>
        <v>0</v>
      </c>
      <c r="O113" s="114"/>
      <c r="P113" s="114"/>
      <c r="Q113" s="93"/>
    </row>
    <row r="114" spans="1:17" x14ac:dyDescent="0.25">
      <c r="A114" s="5"/>
      <c r="B114" t="s">
        <v>169</v>
      </c>
      <c r="C114" t="s">
        <v>171</v>
      </c>
      <c r="D114" s="1" t="s">
        <v>79</v>
      </c>
      <c r="F114" s="66"/>
      <c r="H114" s="114">
        <f>'MATRIZ 2018 COMPLETO PROPOSTA'!J114</f>
        <v>4322674.9229827765</v>
      </c>
      <c r="I114" s="114">
        <f>'MATRIZ 2018 COMPLETO PROPOSTA'!O114</f>
        <v>0</v>
      </c>
      <c r="J114" s="114">
        <f>'MATRIZ 2018 COMPLETO PROPOSTA'!R114</f>
        <v>0</v>
      </c>
      <c r="K114" s="114"/>
      <c r="L114" s="114">
        <f t="shared" si="6"/>
        <v>4322674.9229827765</v>
      </c>
      <c r="M114" s="114"/>
      <c r="N114" s="114">
        <f>'MATRIZ 2018 COMPLETO PROPOSTA'!AI114+'MATRIZ 2018 COMPLETO PROPOSTA'!AL114+'MATRIZ 2018 COMPLETO PROPOSTA'!AO114</f>
        <v>1105855.6436639542</v>
      </c>
      <c r="O114" s="114"/>
      <c r="P114" s="114"/>
      <c r="Q114" s="93"/>
    </row>
    <row r="115" spans="1:17" x14ac:dyDescent="0.25">
      <c r="A115" s="5"/>
      <c r="B115" t="s">
        <v>169</v>
      </c>
      <c r="C115" t="s">
        <v>172</v>
      </c>
      <c r="D115" s="1" t="s">
        <v>79</v>
      </c>
      <c r="F115" s="66"/>
      <c r="H115" s="114">
        <f>'MATRIZ 2018 COMPLETO PROPOSTA'!J115</f>
        <v>3282534.5308034485</v>
      </c>
      <c r="I115" s="114">
        <f>'MATRIZ 2018 COMPLETO PROPOSTA'!O115</f>
        <v>0</v>
      </c>
      <c r="J115" s="114">
        <f>'MATRIZ 2018 COMPLETO PROPOSTA'!R115</f>
        <v>0</v>
      </c>
      <c r="K115" s="114"/>
      <c r="L115" s="114">
        <f t="shared" si="6"/>
        <v>3282534.5308034485</v>
      </c>
      <c r="M115" s="114"/>
      <c r="N115" s="114">
        <f>'MATRIZ 2018 COMPLETO PROPOSTA'!AI115+'MATRIZ 2018 COMPLETO PROPOSTA'!AL115+'MATRIZ 2018 COMPLETO PROPOSTA'!AO115</f>
        <v>766892.29363607324</v>
      </c>
      <c r="O115" s="114"/>
      <c r="P115" s="114"/>
      <c r="Q115" s="93"/>
    </row>
    <row r="116" spans="1:17" x14ac:dyDescent="0.25">
      <c r="A116" s="5"/>
      <c r="B116" t="s">
        <v>169</v>
      </c>
      <c r="C116" t="s">
        <v>173</v>
      </c>
      <c r="D116" s="1" t="s">
        <v>77</v>
      </c>
      <c r="F116" s="66"/>
      <c r="H116" s="114">
        <f>'MATRIZ 2018 COMPLETO PROPOSTA'!J116</f>
        <v>0</v>
      </c>
      <c r="I116" s="114">
        <f>'MATRIZ 2018 COMPLETO PROPOSTA'!O116</f>
        <v>1121961.1324217322</v>
      </c>
      <c r="J116" s="114">
        <f>'MATRIZ 2018 COMPLETO PROPOSTA'!R116</f>
        <v>0</v>
      </c>
      <c r="K116" s="114"/>
      <c r="L116" s="114">
        <f t="shared" si="6"/>
        <v>1121961.1324217322</v>
      </c>
      <c r="M116" s="114"/>
      <c r="N116" s="114">
        <f>'MATRIZ 2018 COMPLETO PROPOSTA'!AI116+'MATRIZ 2018 COMPLETO PROPOSTA'!AL116+'MATRIZ 2018 COMPLETO PROPOSTA'!AO116</f>
        <v>57099.425235161609</v>
      </c>
      <c r="O116" s="114"/>
      <c r="P116" s="114"/>
      <c r="Q116" s="93"/>
    </row>
    <row r="117" spans="1:17" x14ac:dyDescent="0.25">
      <c r="A117" s="5"/>
      <c r="B117" t="s">
        <v>169</v>
      </c>
      <c r="C117" t="s">
        <v>174</v>
      </c>
      <c r="D117" s="1" t="s">
        <v>77</v>
      </c>
      <c r="F117" s="66"/>
      <c r="H117" s="114">
        <f>'MATRIZ 2018 COMPLETO PROPOSTA'!J117</f>
        <v>0</v>
      </c>
      <c r="I117" s="114">
        <f>'MATRIZ 2018 COMPLETO PROPOSTA'!O117</f>
        <v>1301617.1530452964</v>
      </c>
      <c r="J117" s="114">
        <f>'MATRIZ 2018 COMPLETO PROPOSTA'!R117</f>
        <v>0</v>
      </c>
      <c r="K117" s="114"/>
      <c r="L117" s="114">
        <f t="shared" si="6"/>
        <v>1301617.1530452964</v>
      </c>
      <c r="M117" s="114"/>
      <c r="N117" s="114">
        <f>'MATRIZ 2018 COMPLETO PROPOSTA'!AI117+'MATRIZ 2018 COMPLETO PROPOSTA'!AL117+'MATRIZ 2018 COMPLETO PROPOSTA'!AO117</f>
        <v>232134.31166482277</v>
      </c>
      <c r="O117" s="114"/>
      <c r="P117" s="114"/>
      <c r="Q117" s="93"/>
    </row>
    <row r="118" spans="1:17" x14ac:dyDescent="0.25">
      <c r="A118" s="5"/>
      <c r="B118" t="s">
        <v>169</v>
      </c>
      <c r="C118" t="s">
        <v>175</v>
      </c>
      <c r="D118" s="1" t="s">
        <v>77</v>
      </c>
      <c r="F118" s="66"/>
      <c r="H118" s="114">
        <f>'MATRIZ 2018 COMPLETO PROPOSTA'!J118</f>
        <v>0</v>
      </c>
      <c r="I118" s="114">
        <f>'MATRIZ 2018 COMPLETO PROPOSTA'!O118</f>
        <v>532221.46179964277</v>
      </c>
      <c r="J118" s="114">
        <f>'MATRIZ 2018 COMPLETO PROPOSTA'!R118</f>
        <v>0</v>
      </c>
      <c r="K118" s="114"/>
      <c r="L118" s="114">
        <f t="shared" si="6"/>
        <v>532221.46179964277</v>
      </c>
      <c r="M118" s="114"/>
      <c r="N118" s="114">
        <f>'MATRIZ 2018 COMPLETO PROPOSTA'!AI118+'MATRIZ 2018 COMPLETO PROPOSTA'!AL118+'MATRIZ 2018 COMPLETO PROPOSTA'!AO118</f>
        <v>190155.33388497392</v>
      </c>
      <c r="O118" s="114"/>
      <c r="P118" s="114"/>
      <c r="Q118" s="93"/>
    </row>
    <row r="119" spans="1:17" x14ac:dyDescent="0.25">
      <c r="A119" s="5"/>
      <c r="B119" t="s">
        <v>169</v>
      </c>
      <c r="C119" t="s">
        <v>176</v>
      </c>
      <c r="D119" s="1" t="s">
        <v>79</v>
      </c>
      <c r="F119" s="66"/>
      <c r="H119" s="114">
        <f>'MATRIZ 2018 COMPLETO PROPOSTA'!J119</f>
        <v>3282534.5308034485</v>
      </c>
      <c r="I119" s="114">
        <f>'MATRIZ 2018 COMPLETO PROPOSTA'!O119</f>
        <v>0</v>
      </c>
      <c r="J119" s="114">
        <f>'MATRIZ 2018 COMPLETO PROPOSTA'!R119</f>
        <v>0</v>
      </c>
      <c r="K119" s="114"/>
      <c r="L119" s="114">
        <f t="shared" si="6"/>
        <v>3282534.5308034485</v>
      </c>
      <c r="M119" s="114"/>
      <c r="N119" s="114">
        <f>'MATRIZ 2018 COMPLETO PROPOSTA'!AI119+'MATRIZ 2018 COMPLETO PROPOSTA'!AL119+'MATRIZ 2018 COMPLETO PROPOSTA'!AO119</f>
        <v>723890.47206788766</v>
      </c>
      <c r="O119" s="114"/>
      <c r="P119" s="114"/>
      <c r="Q119" s="93"/>
    </row>
    <row r="120" spans="1:17" x14ac:dyDescent="0.25">
      <c r="A120" s="5"/>
      <c r="B120" t="s">
        <v>169</v>
      </c>
      <c r="C120" t="s">
        <v>177</v>
      </c>
      <c r="D120" s="1" t="s">
        <v>83</v>
      </c>
      <c r="F120" s="66"/>
      <c r="H120" s="114">
        <f>'MATRIZ 2018 COMPLETO PROPOSTA'!J120</f>
        <v>0</v>
      </c>
      <c r="I120" s="114">
        <f>'MATRIZ 2018 COMPLETO PROPOSTA'!O120</f>
        <v>2183513.1657544645</v>
      </c>
      <c r="J120" s="114">
        <f>'MATRIZ 2018 COMPLETO PROPOSTA'!R120</f>
        <v>0</v>
      </c>
      <c r="K120" s="114"/>
      <c r="L120" s="114">
        <f t="shared" si="6"/>
        <v>2183513.1657544645</v>
      </c>
      <c r="M120" s="114"/>
      <c r="N120" s="114">
        <f>'MATRIZ 2018 COMPLETO PROPOSTA'!AI120+'MATRIZ 2018 COMPLETO PROPOSTA'!AL120+'MATRIZ 2018 COMPLETO PROPOSTA'!AO120</f>
        <v>450174.03063826298</v>
      </c>
      <c r="O120" s="114"/>
      <c r="P120" s="114"/>
      <c r="Q120" s="93"/>
    </row>
    <row r="121" spans="1:17" x14ac:dyDescent="0.25">
      <c r="A121" s="5"/>
      <c r="B121" t="s">
        <v>169</v>
      </c>
      <c r="C121" t="s">
        <v>178</v>
      </c>
      <c r="D121" s="1" t="s">
        <v>83</v>
      </c>
      <c r="F121" s="66"/>
      <c r="H121" s="114">
        <f>'MATRIZ 2018 COMPLETO PROPOSTA'!J121</f>
        <v>0</v>
      </c>
      <c r="I121" s="114">
        <f>'MATRIZ 2018 COMPLETO PROPOSTA'!O121</f>
        <v>2631603.0161762484</v>
      </c>
      <c r="J121" s="114">
        <f>'MATRIZ 2018 COMPLETO PROPOSTA'!R121</f>
        <v>0</v>
      </c>
      <c r="K121" s="114"/>
      <c r="L121" s="114">
        <f t="shared" si="6"/>
        <v>2631603.0161762484</v>
      </c>
      <c r="M121" s="114"/>
      <c r="N121" s="114">
        <f>'MATRIZ 2018 COMPLETO PROPOSTA'!AI121+'MATRIZ 2018 COMPLETO PROPOSTA'!AL121+'MATRIZ 2018 COMPLETO PROPOSTA'!AO121</f>
        <v>440949.88404824265</v>
      </c>
      <c r="O121" s="114"/>
      <c r="P121" s="114"/>
      <c r="Q121" s="93"/>
    </row>
    <row r="122" spans="1:17" x14ac:dyDescent="0.25">
      <c r="A122" s="5"/>
      <c r="B122" t="s">
        <v>169</v>
      </c>
      <c r="C122" t="s">
        <v>179</v>
      </c>
      <c r="D122" s="1" t="s">
        <v>79</v>
      </c>
      <c r="F122" s="66"/>
      <c r="H122" s="114">
        <f>'MATRIZ 2018 COMPLETO PROPOSTA'!J122</f>
        <v>3489797.0983005478</v>
      </c>
      <c r="I122" s="114">
        <f>'MATRIZ 2018 COMPLETO PROPOSTA'!O122</f>
        <v>0</v>
      </c>
      <c r="J122" s="114">
        <f>'MATRIZ 2018 COMPLETO PROPOSTA'!R122</f>
        <v>0</v>
      </c>
      <c r="K122" s="114"/>
      <c r="L122" s="114">
        <f t="shared" si="6"/>
        <v>3489797.0983005478</v>
      </c>
      <c r="M122" s="114"/>
      <c r="N122" s="114">
        <f>'MATRIZ 2018 COMPLETO PROPOSTA'!AI122+'MATRIZ 2018 COMPLETO PROPOSTA'!AL122+'MATRIZ 2018 COMPLETO PROPOSTA'!AO122</f>
        <v>780663.81376011891</v>
      </c>
      <c r="O122" s="114"/>
      <c r="P122" s="114"/>
      <c r="Q122" s="93"/>
    </row>
    <row r="123" spans="1:17" x14ac:dyDescent="0.25">
      <c r="A123" s="5"/>
      <c r="B123" t="s">
        <v>169</v>
      </c>
      <c r="C123" t="s">
        <v>180</v>
      </c>
      <c r="D123" s="1" t="s">
        <v>79</v>
      </c>
      <c r="F123" s="66"/>
      <c r="H123" s="114">
        <f>'MATRIZ 2018 COMPLETO PROPOSTA'!J123</f>
        <v>3282534.5308034485</v>
      </c>
      <c r="I123" s="114">
        <f>'MATRIZ 2018 COMPLETO PROPOSTA'!O123</f>
        <v>0</v>
      </c>
      <c r="J123" s="114">
        <f>'MATRIZ 2018 COMPLETO PROPOSTA'!R123</f>
        <v>0</v>
      </c>
      <c r="K123" s="114"/>
      <c r="L123" s="114">
        <f t="shared" si="6"/>
        <v>3282534.5308034485</v>
      </c>
      <c r="M123" s="114"/>
      <c r="N123" s="114">
        <f>'MATRIZ 2018 COMPLETO PROPOSTA'!AI123+'MATRIZ 2018 COMPLETO PROPOSTA'!AL123+'MATRIZ 2018 COMPLETO PROPOSTA'!AO123</f>
        <v>422292.36900302925</v>
      </c>
      <c r="O123" s="114"/>
      <c r="P123" s="114"/>
      <c r="Q123" s="93"/>
    </row>
    <row r="124" spans="1:17" x14ac:dyDescent="0.25">
      <c r="A124" s="5"/>
      <c r="B124" t="s">
        <v>169</v>
      </c>
      <c r="C124" t="s">
        <v>181</v>
      </c>
      <c r="D124" s="1" t="s">
        <v>79</v>
      </c>
      <c r="F124" s="66"/>
      <c r="H124" s="114">
        <f>'MATRIZ 2018 COMPLETO PROPOSTA'!J124</f>
        <v>5840683.9427166618</v>
      </c>
      <c r="I124" s="114">
        <f>'MATRIZ 2018 COMPLETO PROPOSTA'!O124</f>
        <v>0</v>
      </c>
      <c r="J124" s="114">
        <f>'MATRIZ 2018 COMPLETO PROPOSTA'!R124</f>
        <v>0</v>
      </c>
      <c r="K124" s="114"/>
      <c r="L124" s="114">
        <f t="shared" si="6"/>
        <v>5840683.9427166618</v>
      </c>
      <c r="M124" s="114"/>
      <c r="N124" s="114">
        <f>'MATRIZ 2018 COMPLETO PROPOSTA'!AI124+'MATRIZ 2018 COMPLETO PROPOSTA'!AL124+'MATRIZ 2018 COMPLETO PROPOSTA'!AO124</f>
        <v>1369410.1961519949</v>
      </c>
      <c r="O124" s="114"/>
      <c r="P124" s="114"/>
      <c r="Q124" s="93"/>
    </row>
    <row r="125" spans="1:17" x14ac:dyDescent="0.25">
      <c r="A125" s="5"/>
      <c r="B125" t="s">
        <v>169</v>
      </c>
      <c r="C125" t="s">
        <v>182</v>
      </c>
      <c r="D125" s="1" t="s">
        <v>79</v>
      </c>
      <c r="F125" s="66"/>
      <c r="H125" s="114">
        <f>'MATRIZ 2018 COMPLETO PROPOSTA'!J125</f>
        <v>3958383.5195490839</v>
      </c>
      <c r="I125" s="114">
        <f>'MATRIZ 2018 COMPLETO PROPOSTA'!O125</f>
        <v>0</v>
      </c>
      <c r="J125" s="114">
        <f>'MATRIZ 2018 COMPLETO PROPOSTA'!R125</f>
        <v>0</v>
      </c>
      <c r="K125" s="114"/>
      <c r="L125" s="114">
        <f t="shared" si="6"/>
        <v>3958383.5195490839</v>
      </c>
      <c r="M125" s="114"/>
      <c r="N125" s="114">
        <f>'MATRIZ 2018 COMPLETO PROPOSTA'!AI125+'MATRIZ 2018 COMPLETO PROPOSTA'!AL125+'MATRIZ 2018 COMPLETO PROPOSTA'!AO125</f>
        <v>785466.78752545279</v>
      </c>
      <c r="O125" s="114"/>
      <c r="P125" s="114"/>
      <c r="Q125" s="93"/>
    </row>
    <row r="126" spans="1:17" x14ac:dyDescent="0.25">
      <c r="A126" s="5"/>
      <c r="B126" t="s">
        <v>169</v>
      </c>
      <c r="C126" t="s">
        <v>183</v>
      </c>
      <c r="D126" s="1" t="s">
        <v>79</v>
      </c>
      <c r="F126" s="66"/>
      <c r="H126" s="114">
        <f>'MATRIZ 2018 COMPLETO PROPOSTA'!J126</f>
        <v>9379238.5364705902</v>
      </c>
      <c r="I126" s="114">
        <f>'MATRIZ 2018 COMPLETO PROPOSTA'!O126</f>
        <v>0</v>
      </c>
      <c r="J126" s="114">
        <f>'MATRIZ 2018 COMPLETO PROPOSTA'!R126</f>
        <v>0</v>
      </c>
      <c r="K126" s="114"/>
      <c r="L126" s="114">
        <f t="shared" si="6"/>
        <v>9379238.5364705902</v>
      </c>
      <c r="M126" s="114"/>
      <c r="N126" s="114">
        <f>'MATRIZ 2018 COMPLETO PROPOSTA'!AI126+'MATRIZ 2018 COMPLETO PROPOSTA'!AL126+'MATRIZ 2018 COMPLETO PROPOSTA'!AO126</f>
        <v>1953228.0726607027</v>
      </c>
      <c r="O126" s="114"/>
      <c r="P126" s="114"/>
      <c r="Q126" s="93"/>
    </row>
    <row r="127" spans="1:17" x14ac:dyDescent="0.25">
      <c r="A127" s="5"/>
      <c r="B127" t="s">
        <v>169</v>
      </c>
      <c r="C127" t="s">
        <v>184</v>
      </c>
      <c r="D127" s="1" t="s">
        <v>79</v>
      </c>
      <c r="F127" s="66"/>
      <c r="H127" s="114">
        <f>'MATRIZ 2018 COMPLETO PROPOSTA'!J127</f>
        <v>28732728.233030118</v>
      </c>
      <c r="I127" s="114">
        <f>'MATRIZ 2018 COMPLETO PROPOSTA'!O127</f>
        <v>0</v>
      </c>
      <c r="J127" s="114">
        <f>'MATRIZ 2018 COMPLETO PROPOSTA'!R127</f>
        <v>0</v>
      </c>
      <c r="K127" s="114"/>
      <c r="L127" s="114">
        <f t="shared" si="6"/>
        <v>28732728.233030118</v>
      </c>
      <c r="M127" s="114"/>
      <c r="N127" s="114">
        <f>'MATRIZ 2018 COMPLETO PROPOSTA'!AI127+'MATRIZ 2018 COMPLETO PROPOSTA'!AL127+'MATRIZ 2018 COMPLETO PROPOSTA'!AO127</f>
        <v>4832074.1237049727</v>
      </c>
      <c r="O127" s="114"/>
      <c r="P127" s="114"/>
      <c r="Q127" s="93"/>
    </row>
    <row r="128" spans="1:17" x14ac:dyDescent="0.25">
      <c r="A128" s="5"/>
      <c r="B128" t="s">
        <v>169</v>
      </c>
      <c r="C128" t="s">
        <v>185</v>
      </c>
      <c r="D128" s="1" t="s">
        <v>83</v>
      </c>
      <c r="F128" s="66"/>
      <c r="H128" s="114">
        <f>'MATRIZ 2018 COMPLETO PROPOSTA'!J128</f>
        <v>0</v>
      </c>
      <c r="I128" s="114">
        <f>'MATRIZ 2018 COMPLETO PROPOSTA'!O128</f>
        <v>1048836.9014303233</v>
      </c>
      <c r="J128" s="114">
        <f>'MATRIZ 2018 COMPLETO PROPOSTA'!R128</f>
        <v>0</v>
      </c>
      <c r="K128" s="114"/>
      <c r="L128" s="114">
        <f t="shared" si="6"/>
        <v>1048836.9014303233</v>
      </c>
      <c r="M128" s="114"/>
      <c r="N128" s="114">
        <f>'MATRIZ 2018 COMPLETO PROPOSTA'!AI128+'MATRIZ 2018 COMPLETO PROPOSTA'!AL128+'MATRIZ 2018 COMPLETO PROPOSTA'!AO128</f>
        <v>166574.44836318676</v>
      </c>
      <c r="O128" s="114"/>
      <c r="P128" s="114"/>
      <c r="Q128" s="93"/>
    </row>
    <row r="129" spans="1:17" x14ac:dyDescent="0.25">
      <c r="A129" s="5"/>
      <c r="B129" t="s">
        <v>169</v>
      </c>
      <c r="C129" t="s">
        <v>186</v>
      </c>
      <c r="D129" s="1" t="s">
        <v>79</v>
      </c>
      <c r="F129" s="66"/>
      <c r="H129" s="114">
        <f>'MATRIZ 2018 COMPLETO PROPOSTA'!J129</f>
        <v>7863730.6579651376</v>
      </c>
      <c r="I129" s="114">
        <f>'MATRIZ 2018 COMPLETO PROPOSTA'!O129</f>
        <v>0</v>
      </c>
      <c r="J129" s="114">
        <f>'MATRIZ 2018 COMPLETO PROPOSTA'!R129</f>
        <v>0</v>
      </c>
      <c r="K129" s="114"/>
      <c r="L129" s="114">
        <f t="shared" si="6"/>
        <v>7863730.6579651376</v>
      </c>
      <c r="M129" s="114"/>
      <c r="N129" s="114">
        <f>'MATRIZ 2018 COMPLETO PROPOSTA'!AI129+'MATRIZ 2018 COMPLETO PROPOSTA'!AL129+'MATRIZ 2018 COMPLETO PROPOSTA'!AO129</f>
        <v>3245895.5532725402</v>
      </c>
      <c r="O129" s="114"/>
      <c r="P129" s="114"/>
      <c r="Q129" s="93"/>
    </row>
    <row r="130" spans="1:17" x14ac:dyDescent="0.25">
      <c r="A130" s="5"/>
      <c r="B130" t="s">
        <v>169</v>
      </c>
      <c r="C130" t="s">
        <v>187</v>
      </c>
      <c r="D130" s="1" t="s">
        <v>83</v>
      </c>
      <c r="F130" s="66"/>
      <c r="H130" s="114">
        <f>'MATRIZ 2018 COMPLETO PROPOSTA'!J130</f>
        <v>0</v>
      </c>
      <c r="I130" s="114">
        <f>'MATRIZ 2018 COMPLETO PROPOSTA'!O130</f>
        <v>2331856.4946054397</v>
      </c>
      <c r="J130" s="114">
        <f>'MATRIZ 2018 COMPLETO PROPOSTA'!R130</f>
        <v>0</v>
      </c>
      <c r="K130" s="114"/>
      <c r="L130" s="114">
        <f t="shared" si="6"/>
        <v>2331856.4946054397</v>
      </c>
      <c r="M130" s="114"/>
      <c r="N130" s="114">
        <f>'MATRIZ 2018 COMPLETO PROPOSTA'!AI130+'MATRIZ 2018 COMPLETO PROPOSTA'!AL130+'MATRIZ 2018 COMPLETO PROPOSTA'!AO130</f>
        <v>279068.57117786823</v>
      </c>
      <c r="O130" s="114"/>
      <c r="P130" s="114"/>
      <c r="Q130" s="93"/>
    </row>
    <row r="131" spans="1:17" x14ac:dyDescent="0.25">
      <c r="A131" s="5"/>
      <c r="B131" t="s">
        <v>169</v>
      </c>
      <c r="C131" t="s">
        <v>188</v>
      </c>
      <c r="D131" s="1" t="s">
        <v>79</v>
      </c>
      <c r="F131" s="66"/>
      <c r="H131" s="114">
        <f>'MATRIZ 2018 COMPLETO PROPOSTA'!J131</f>
        <v>2973451.3888501739</v>
      </c>
      <c r="I131" s="114">
        <f>'MATRIZ 2018 COMPLETO PROPOSTA'!O131</f>
        <v>0</v>
      </c>
      <c r="J131" s="114">
        <f>'MATRIZ 2018 COMPLETO PROPOSTA'!R131</f>
        <v>0</v>
      </c>
      <c r="K131" s="114"/>
      <c r="L131" s="114">
        <f t="shared" si="6"/>
        <v>2973451.3888501739</v>
      </c>
      <c r="M131" s="114"/>
      <c r="N131" s="114">
        <f>'MATRIZ 2018 COMPLETO PROPOSTA'!AI131+'MATRIZ 2018 COMPLETO PROPOSTA'!AL131+'MATRIZ 2018 COMPLETO PROPOSTA'!AO131</f>
        <v>375783.11170155858</v>
      </c>
      <c r="O131" s="114"/>
      <c r="P131" s="114"/>
      <c r="Q131" s="93"/>
    </row>
    <row r="132" spans="1:17" x14ac:dyDescent="0.25">
      <c r="A132" s="5"/>
      <c r="B132" t="s">
        <v>169</v>
      </c>
      <c r="C132" t="s">
        <v>189</v>
      </c>
      <c r="D132" s="1" t="s">
        <v>79</v>
      </c>
      <c r="F132" s="66"/>
      <c r="H132" s="114">
        <f>'MATRIZ 2018 COMPLETO PROPOSTA'!J132</f>
        <v>6700622.9090868114</v>
      </c>
      <c r="I132" s="114">
        <f>'MATRIZ 2018 COMPLETO PROPOSTA'!O132</f>
        <v>0</v>
      </c>
      <c r="J132" s="114">
        <f>'MATRIZ 2018 COMPLETO PROPOSTA'!R132</f>
        <v>0</v>
      </c>
      <c r="K132" s="114"/>
      <c r="L132" s="114">
        <f t="shared" si="6"/>
        <v>6700622.9090868114</v>
      </c>
      <c r="M132" s="114"/>
      <c r="N132" s="114">
        <f>'MATRIZ 2018 COMPLETO PROPOSTA'!AI132+'MATRIZ 2018 COMPLETO PROPOSTA'!AL132+'MATRIZ 2018 COMPLETO PROPOSTA'!AO132</f>
        <v>1233743.5966903076</v>
      </c>
      <c r="O132" s="114"/>
      <c r="P132" s="114"/>
      <c r="Q132" s="93"/>
    </row>
    <row r="133" spans="1:17" x14ac:dyDescent="0.25">
      <c r="A133" s="5"/>
      <c r="B133" t="s">
        <v>169</v>
      </c>
      <c r="C133" t="s">
        <v>190</v>
      </c>
      <c r="D133" s="1" t="s">
        <v>79</v>
      </c>
      <c r="F133" s="66"/>
      <c r="H133" s="114">
        <f>'MATRIZ 2018 COMPLETO PROPOSTA'!J133</f>
        <v>5919576.340338923</v>
      </c>
      <c r="I133" s="114">
        <f>'MATRIZ 2018 COMPLETO PROPOSTA'!O133</f>
        <v>0</v>
      </c>
      <c r="J133" s="114">
        <f>'MATRIZ 2018 COMPLETO PROPOSTA'!R133</f>
        <v>0</v>
      </c>
      <c r="K133" s="114"/>
      <c r="L133" s="114">
        <f t="shared" si="6"/>
        <v>5919576.340338923</v>
      </c>
      <c r="M133" s="114"/>
      <c r="N133" s="114">
        <f>'MATRIZ 2018 COMPLETO PROPOSTA'!AI133+'MATRIZ 2018 COMPLETO PROPOSTA'!AL133+'MATRIZ 2018 COMPLETO PROPOSTA'!AO133</f>
        <v>1166968.912391298</v>
      </c>
      <c r="O133" s="114"/>
      <c r="P133" s="114"/>
      <c r="Q133" s="93"/>
    </row>
    <row r="134" spans="1:17" x14ac:dyDescent="0.25">
      <c r="A134" s="5"/>
      <c r="B134" t="s">
        <v>169</v>
      </c>
      <c r="C134" t="s">
        <v>191</v>
      </c>
      <c r="D134" s="1" t="s">
        <v>79</v>
      </c>
      <c r="F134" s="66"/>
      <c r="H134" s="114">
        <f>'MATRIZ 2018 COMPLETO PROPOSTA'!J134</f>
        <v>7118253.646452059</v>
      </c>
      <c r="I134" s="114">
        <f>'MATRIZ 2018 COMPLETO PROPOSTA'!O134</f>
        <v>0</v>
      </c>
      <c r="J134" s="114">
        <f>'MATRIZ 2018 COMPLETO PROPOSTA'!R134</f>
        <v>0</v>
      </c>
      <c r="K134" s="114"/>
      <c r="L134" s="114">
        <f t="shared" si="6"/>
        <v>7118253.646452059</v>
      </c>
      <c r="M134" s="114"/>
      <c r="N134" s="114">
        <f>'MATRIZ 2018 COMPLETO PROPOSTA'!AI134+'MATRIZ 2018 COMPLETO PROPOSTA'!AL134+'MATRIZ 2018 COMPLETO PROPOSTA'!AO134</f>
        <v>1566374.5485141934</v>
      </c>
      <c r="O134" s="114"/>
      <c r="P134" s="114"/>
      <c r="Q134" s="93"/>
    </row>
    <row r="135" spans="1:17" x14ac:dyDescent="0.25">
      <c r="A135" s="5"/>
      <c r="B135" t="s">
        <v>169</v>
      </c>
      <c r="C135" t="s">
        <v>192</v>
      </c>
      <c r="D135" s="1" t="s">
        <v>79</v>
      </c>
      <c r="F135" s="66"/>
      <c r="H135" s="114">
        <f>'MATRIZ 2018 COMPLETO PROPOSTA'!J135</f>
        <v>3282534.5308034485</v>
      </c>
      <c r="I135" s="114">
        <f>'MATRIZ 2018 COMPLETO PROPOSTA'!O135</f>
        <v>0</v>
      </c>
      <c r="J135" s="114">
        <f>'MATRIZ 2018 COMPLETO PROPOSTA'!R135</f>
        <v>0</v>
      </c>
      <c r="K135" s="114"/>
      <c r="L135" s="114">
        <f t="shared" si="6"/>
        <v>3282534.5308034485</v>
      </c>
      <c r="M135" s="114"/>
      <c r="N135" s="114">
        <f>'MATRIZ 2018 COMPLETO PROPOSTA'!AI135+'MATRIZ 2018 COMPLETO PROPOSTA'!AL135+'MATRIZ 2018 COMPLETO PROPOSTA'!AO135</f>
        <v>453582.48161209445</v>
      </c>
      <c r="O135" s="114"/>
      <c r="P135" s="114"/>
      <c r="Q135" s="93"/>
    </row>
    <row r="136" spans="1:17" x14ac:dyDescent="0.25">
      <c r="A136" s="5"/>
      <c r="B136" t="s">
        <v>169</v>
      </c>
      <c r="C136" t="s">
        <v>193</v>
      </c>
      <c r="D136" s="1" t="s">
        <v>83</v>
      </c>
      <c r="F136" s="66"/>
      <c r="H136" s="114">
        <f>'MATRIZ 2018 COMPLETO PROPOSTA'!J136</f>
        <v>0</v>
      </c>
      <c r="I136" s="114">
        <f>'MATRIZ 2018 COMPLETO PROPOSTA'!O136</f>
        <v>2143410.2212654809</v>
      </c>
      <c r="J136" s="114">
        <f>'MATRIZ 2018 COMPLETO PROPOSTA'!R136</f>
        <v>0</v>
      </c>
      <c r="K136" s="114"/>
      <c r="L136" s="114">
        <f t="shared" si="6"/>
        <v>2143410.2212654809</v>
      </c>
      <c r="M136" s="114"/>
      <c r="N136" s="114">
        <f>'MATRIZ 2018 COMPLETO PROPOSTA'!AI136+'MATRIZ 2018 COMPLETO PROPOSTA'!AL136+'MATRIZ 2018 COMPLETO PROPOSTA'!AO136</f>
        <v>145143.05511389466</v>
      </c>
      <c r="O136" s="114"/>
      <c r="P136" s="114"/>
      <c r="Q136" s="93"/>
    </row>
    <row r="137" spans="1:17" x14ac:dyDescent="0.25">
      <c r="A137" s="5"/>
      <c r="B137" t="s">
        <v>169</v>
      </c>
      <c r="C137" t="s">
        <v>194</v>
      </c>
      <c r="D137" s="1" t="s">
        <v>79</v>
      </c>
      <c r="F137" s="66"/>
      <c r="H137" s="114">
        <f>'MATRIZ 2018 COMPLETO PROPOSTA'!J137</f>
        <v>4685857.9135791911</v>
      </c>
      <c r="I137" s="114">
        <f>'MATRIZ 2018 COMPLETO PROPOSTA'!O137</f>
        <v>0</v>
      </c>
      <c r="J137" s="114">
        <f>'MATRIZ 2018 COMPLETO PROPOSTA'!R137</f>
        <v>0</v>
      </c>
      <c r="K137" s="114"/>
      <c r="L137" s="114">
        <f t="shared" si="6"/>
        <v>4685857.9135791911</v>
      </c>
      <c r="M137" s="114"/>
      <c r="N137" s="114">
        <f>'MATRIZ 2018 COMPLETO PROPOSTA'!AI137+'MATRIZ 2018 COMPLETO PROPOSTA'!AL137+'MATRIZ 2018 COMPLETO PROPOSTA'!AO137</f>
        <v>1125778.0196019558</v>
      </c>
      <c r="O137" s="114"/>
      <c r="P137" s="114"/>
      <c r="Q137" s="93"/>
    </row>
    <row r="138" spans="1:17" x14ac:dyDescent="0.25">
      <c r="A138" s="5"/>
      <c r="B138" t="s">
        <v>169</v>
      </c>
      <c r="C138" t="s">
        <v>195</v>
      </c>
      <c r="D138" s="1" t="s">
        <v>79</v>
      </c>
      <c r="F138" s="66"/>
      <c r="H138" s="114">
        <f>'MATRIZ 2018 COMPLETO PROPOSTA'!J138</f>
        <v>7900876.4200976212</v>
      </c>
      <c r="I138" s="114">
        <f>'MATRIZ 2018 COMPLETO PROPOSTA'!O138</f>
        <v>0</v>
      </c>
      <c r="J138" s="114">
        <f>'MATRIZ 2018 COMPLETO PROPOSTA'!R138</f>
        <v>0</v>
      </c>
      <c r="K138" s="114"/>
      <c r="L138" s="114">
        <f t="shared" si="6"/>
        <v>7900876.4200976212</v>
      </c>
      <c r="M138" s="114"/>
      <c r="N138" s="114">
        <f>'MATRIZ 2018 COMPLETO PROPOSTA'!AI138+'MATRIZ 2018 COMPLETO PROPOSTA'!AL138+'MATRIZ 2018 COMPLETO PROPOSTA'!AO138</f>
        <v>1759052.4995636246</v>
      </c>
      <c r="O138" s="114"/>
      <c r="P138" s="114"/>
      <c r="Q138" s="93"/>
    </row>
    <row r="139" spans="1:17" x14ac:dyDescent="0.25">
      <c r="A139" s="5"/>
      <c r="B139" t="s">
        <v>169</v>
      </c>
      <c r="C139" t="s">
        <v>196</v>
      </c>
      <c r="D139" s="1" t="s">
        <v>79</v>
      </c>
      <c r="F139" s="66"/>
      <c r="H139" s="114">
        <f>'MATRIZ 2018 COMPLETO PROPOSTA'!J139</f>
        <v>2902270.2872654051</v>
      </c>
      <c r="I139" s="114">
        <f>'MATRIZ 2018 COMPLETO PROPOSTA'!O139</f>
        <v>0</v>
      </c>
      <c r="J139" s="114">
        <f>'MATRIZ 2018 COMPLETO PROPOSTA'!R139</f>
        <v>0</v>
      </c>
      <c r="K139" s="114"/>
      <c r="L139" s="114">
        <f t="shared" si="6"/>
        <v>2902270.2872654051</v>
      </c>
      <c r="M139" s="114"/>
      <c r="N139" s="114">
        <f>'MATRIZ 2018 COMPLETO PROPOSTA'!AI139+'MATRIZ 2018 COMPLETO PROPOSTA'!AL139+'MATRIZ 2018 COMPLETO PROPOSTA'!AO139</f>
        <v>378486.10020882939</v>
      </c>
      <c r="O139" s="114"/>
      <c r="P139" s="114"/>
      <c r="Q139" s="93"/>
    </row>
    <row r="140" spans="1:17" x14ac:dyDescent="0.25">
      <c r="A140" s="5"/>
      <c r="B140" t="s">
        <v>169</v>
      </c>
      <c r="C140" t="s">
        <v>197</v>
      </c>
      <c r="D140" s="1" t="s">
        <v>79</v>
      </c>
      <c r="F140" s="66"/>
      <c r="H140" s="114">
        <f>'MATRIZ 2018 COMPLETO PROPOSTA'!J140</f>
        <v>2617734.1414387366</v>
      </c>
      <c r="I140" s="114">
        <f>'MATRIZ 2018 COMPLETO PROPOSTA'!O140</f>
        <v>0</v>
      </c>
      <c r="J140" s="114">
        <f>'MATRIZ 2018 COMPLETO PROPOSTA'!R140</f>
        <v>0</v>
      </c>
      <c r="K140" s="114"/>
      <c r="L140" s="114">
        <f t="shared" si="6"/>
        <v>2617734.1414387366</v>
      </c>
      <c r="M140" s="114"/>
      <c r="N140" s="114">
        <f>'MATRIZ 2018 COMPLETO PROPOSTA'!AI140+'MATRIZ 2018 COMPLETO PROPOSTA'!AL140+'MATRIZ 2018 COMPLETO PROPOSTA'!AO140</f>
        <v>195682.40296000382</v>
      </c>
      <c r="O140" s="114"/>
      <c r="P140" s="114"/>
      <c r="Q140" s="93"/>
    </row>
    <row r="141" spans="1:17" x14ac:dyDescent="0.25">
      <c r="A141" s="5"/>
      <c r="B141" t="s">
        <v>169</v>
      </c>
      <c r="C141" t="s">
        <v>198</v>
      </c>
      <c r="D141" s="1" t="s">
        <v>79</v>
      </c>
      <c r="F141" s="66"/>
      <c r="H141" s="114">
        <f>'MATRIZ 2018 COMPLETO PROPOSTA'!J141</f>
        <v>3282534.5308034485</v>
      </c>
      <c r="I141" s="114">
        <f>'MATRIZ 2018 COMPLETO PROPOSTA'!O141</f>
        <v>0</v>
      </c>
      <c r="J141" s="114">
        <f>'MATRIZ 2018 COMPLETO PROPOSTA'!R141</f>
        <v>0</v>
      </c>
      <c r="K141" s="114"/>
      <c r="L141" s="114">
        <f t="shared" si="6"/>
        <v>3282534.5308034485</v>
      </c>
      <c r="M141" s="114"/>
      <c r="N141" s="114">
        <f>'MATRIZ 2018 COMPLETO PROPOSTA'!AI141+'MATRIZ 2018 COMPLETO PROPOSTA'!AL141+'MATRIZ 2018 COMPLETO PROPOSTA'!AO141</f>
        <v>837030.36145976628</v>
      </c>
      <c r="O141" s="114"/>
      <c r="P141" s="114"/>
      <c r="Q141" s="93"/>
    </row>
    <row r="142" spans="1:17" x14ac:dyDescent="0.25">
      <c r="A142" s="5"/>
      <c r="B142" t="s">
        <v>169</v>
      </c>
      <c r="C142" t="s">
        <v>199</v>
      </c>
      <c r="D142" s="1" t="s">
        <v>79</v>
      </c>
      <c r="F142" s="66"/>
      <c r="H142" s="114">
        <f>'MATRIZ 2018 COMPLETO PROPOSTA'!J142</f>
        <v>3282534.5308034485</v>
      </c>
      <c r="I142" s="114">
        <f>'MATRIZ 2018 COMPLETO PROPOSTA'!O142</f>
        <v>0</v>
      </c>
      <c r="J142" s="114">
        <f>'MATRIZ 2018 COMPLETO PROPOSTA'!R142</f>
        <v>0</v>
      </c>
      <c r="K142" s="114"/>
      <c r="L142" s="114">
        <f t="shared" si="6"/>
        <v>3282534.5308034485</v>
      </c>
      <c r="M142" s="114"/>
      <c r="N142" s="114">
        <f>'MATRIZ 2018 COMPLETO PROPOSTA'!AI142+'MATRIZ 2018 COMPLETO PROPOSTA'!AL142+'MATRIZ 2018 COMPLETO PROPOSTA'!AO142</f>
        <v>413336.97727481485</v>
      </c>
      <c r="O142" s="114"/>
      <c r="P142" s="114"/>
      <c r="Q142" s="93"/>
    </row>
    <row r="143" spans="1:17" x14ac:dyDescent="0.25">
      <c r="A143" s="5"/>
      <c r="B143" t="s">
        <v>169</v>
      </c>
      <c r="C143" t="s">
        <v>200</v>
      </c>
      <c r="D143" s="1" t="s">
        <v>126</v>
      </c>
      <c r="F143" s="66"/>
      <c r="H143" s="114">
        <f>'MATRIZ 2018 COMPLETO PROPOSTA'!J143</f>
        <v>0</v>
      </c>
      <c r="I143" s="114">
        <f>'MATRIZ 2018 COMPLETO PROPOSTA'!O143</f>
        <v>3577745.1535390234</v>
      </c>
      <c r="J143" s="114">
        <f>'MATRIZ 2018 COMPLETO PROPOSTA'!R143</f>
        <v>0</v>
      </c>
      <c r="K143" s="114"/>
      <c r="L143" s="114">
        <f t="shared" si="6"/>
        <v>3577745.1535390234</v>
      </c>
      <c r="M143" s="114"/>
      <c r="N143" s="114">
        <f>'MATRIZ 2018 COMPLETO PROPOSTA'!AI143+'MATRIZ 2018 COMPLETO PROPOSTA'!AL143+'MATRIZ 2018 COMPLETO PROPOSTA'!AO143</f>
        <v>1004024.2914162155</v>
      </c>
      <c r="O143" s="114"/>
      <c r="P143" s="114"/>
      <c r="Q143" s="93"/>
    </row>
    <row r="144" spans="1:17" x14ac:dyDescent="0.25">
      <c r="A144" s="5"/>
      <c r="F144" s="66"/>
      <c r="H144" s="114"/>
      <c r="I144" s="114"/>
      <c r="J144" s="114"/>
      <c r="K144" s="114"/>
      <c r="L144" s="114"/>
      <c r="M144" s="114"/>
      <c r="N144" s="114"/>
      <c r="O144" s="114"/>
      <c r="P144" s="114"/>
      <c r="Q144" s="93"/>
    </row>
    <row r="145" spans="1:17" x14ac:dyDescent="0.25">
      <c r="A145" s="5"/>
      <c r="B145" s="98" t="s">
        <v>201</v>
      </c>
      <c r="C145" s="98" t="s">
        <v>202</v>
      </c>
      <c r="D145" s="98" t="s">
        <v>74</v>
      </c>
      <c r="E145" s="98"/>
      <c r="F145" s="100"/>
      <c r="G145" s="98"/>
      <c r="H145" s="115">
        <f>SUM(H146:H157)</f>
        <v>41861256.29028029</v>
      </c>
      <c r="I145" s="115">
        <f>SUM(I146:I157)</f>
        <v>3168047.3683798369</v>
      </c>
      <c r="J145" s="115">
        <f>SUM(J146:J157)</f>
        <v>10578172.180728082</v>
      </c>
      <c r="K145" s="115"/>
      <c r="L145" s="115">
        <f>SUM(L146:L157)</f>
        <v>55607475.839388199</v>
      </c>
      <c r="M145" s="115"/>
      <c r="N145" s="115">
        <f>SUM(N146:N157)</f>
        <v>7917071.9461302888</v>
      </c>
      <c r="O145" s="115"/>
      <c r="P145" s="115">
        <f>L145*'DADOS BASE PROPOSTA'!$I$14</f>
        <v>83411.213759082297</v>
      </c>
      <c r="Q145" s="93"/>
    </row>
    <row r="146" spans="1:17" x14ac:dyDescent="0.25">
      <c r="A146" s="5"/>
      <c r="B146" t="s">
        <v>201</v>
      </c>
      <c r="C146" t="s">
        <v>34</v>
      </c>
      <c r="D146" s="1" t="s">
        <v>75</v>
      </c>
      <c r="F146" s="66">
        <f>'MATRIZ 2018 COMPLETO PROPOSTA'!Q146</f>
        <v>11</v>
      </c>
      <c r="H146" s="114">
        <f>'MATRIZ 2018 COMPLETO PROPOSTA'!J146</f>
        <v>0</v>
      </c>
      <c r="I146" s="114">
        <f>SUMIF('MATRIZ 2018 COMPLETO PROPOSTA'!D147:D158,"ECR",'MATRIZ 2018 COMPLETO PROPOSTA'!O147:O158)</f>
        <v>0</v>
      </c>
      <c r="J146" s="114">
        <f>'MATRIZ 2018 COMPLETO PROPOSTA'!R146+'MATRIZ 2018 COMPLETO PROPOSTA'!Z146+'MATRIZ 2018 COMPLETO PROPOSTA'!AS146+'MATRIZ 2018 COMPLETO PROPOSTA'!AW146+'MATRIZ 2018 COMPLETO PROPOSTA'!BA146+SUM('MATRIZ 2018 COMPLETO PROPOSTA'!Z147:Z158)</f>
        <v>10578172.180728082</v>
      </c>
      <c r="K146" s="114"/>
      <c r="L146" s="114">
        <f t="shared" ref="L146:L157" si="7">SUM(H146:J146)</f>
        <v>10578172.180728082</v>
      </c>
      <c r="M146" s="114"/>
      <c r="N146" s="114">
        <f>'MATRIZ 2018 COMPLETO PROPOSTA'!AI146+'MATRIZ 2018 COMPLETO PROPOSTA'!AL146+'MATRIZ 2018 COMPLETO PROPOSTA'!AO146</f>
        <v>0</v>
      </c>
      <c r="O146" s="114"/>
      <c r="P146" s="114"/>
      <c r="Q146" s="93"/>
    </row>
    <row r="147" spans="1:17" x14ac:dyDescent="0.25">
      <c r="A147" s="5"/>
      <c r="B147" t="s">
        <v>201</v>
      </c>
      <c r="C147" t="s">
        <v>203</v>
      </c>
      <c r="D147" s="1" t="s">
        <v>77</v>
      </c>
      <c r="F147" s="66"/>
      <c r="H147" s="114">
        <f>'MATRIZ 2018 COMPLETO PROPOSTA'!J147</f>
        <v>0</v>
      </c>
      <c r="I147" s="114">
        <f>'MATRIZ 2018 COMPLETO PROPOSTA'!O147</f>
        <v>524000.33240898064</v>
      </c>
      <c r="J147" s="114">
        <f>'MATRIZ 2018 COMPLETO PROPOSTA'!R147</f>
        <v>0</v>
      </c>
      <c r="K147" s="114"/>
      <c r="L147" s="114">
        <f t="shared" si="7"/>
        <v>524000.33240898064</v>
      </c>
      <c r="M147" s="114"/>
      <c r="N147" s="114">
        <f>'MATRIZ 2018 COMPLETO PROPOSTA'!AI147+'MATRIZ 2018 COMPLETO PROPOSTA'!AL147+'MATRIZ 2018 COMPLETO PROPOSTA'!AO147</f>
        <v>83506.38464405571</v>
      </c>
      <c r="O147" s="114"/>
      <c r="P147" s="114"/>
      <c r="Q147" s="93"/>
    </row>
    <row r="148" spans="1:17" x14ac:dyDescent="0.25">
      <c r="A148" s="5"/>
      <c r="B148" t="s">
        <v>201</v>
      </c>
      <c r="C148" t="s">
        <v>204</v>
      </c>
      <c r="D148" s="1" t="s">
        <v>79</v>
      </c>
      <c r="F148" s="66"/>
      <c r="H148" s="114">
        <f>'MATRIZ 2018 COMPLETO PROPOSTA'!J148</f>
        <v>5452799.9662425462</v>
      </c>
      <c r="I148" s="114">
        <f>'MATRIZ 2018 COMPLETO PROPOSTA'!O148</f>
        <v>0</v>
      </c>
      <c r="J148" s="114">
        <f>'MATRIZ 2018 COMPLETO PROPOSTA'!R148</f>
        <v>0</v>
      </c>
      <c r="K148" s="114"/>
      <c r="L148" s="114">
        <f t="shared" si="7"/>
        <v>5452799.9662425462</v>
      </c>
      <c r="M148" s="114"/>
      <c r="N148" s="114">
        <f>'MATRIZ 2018 COMPLETO PROPOSTA'!AI148+'MATRIZ 2018 COMPLETO PROPOSTA'!AL148+'MATRIZ 2018 COMPLETO PROPOSTA'!AO148</f>
        <v>1271448.0833073307</v>
      </c>
      <c r="O148" s="114"/>
      <c r="P148" s="114"/>
      <c r="Q148" s="93"/>
    </row>
    <row r="149" spans="1:17" x14ac:dyDescent="0.25">
      <c r="A149" s="5"/>
      <c r="B149" t="s">
        <v>201</v>
      </c>
      <c r="C149" t="s">
        <v>205</v>
      </c>
      <c r="D149" s="1" t="s">
        <v>83</v>
      </c>
      <c r="F149" s="66"/>
      <c r="H149" s="114">
        <f>'MATRIZ 2018 COMPLETO PROPOSTA'!J149</f>
        <v>0</v>
      </c>
      <c r="I149" s="114">
        <f>'MATRIZ 2018 COMPLETO PROPOSTA'!O149</f>
        <v>2644047.0359708564</v>
      </c>
      <c r="J149" s="114">
        <f>'MATRIZ 2018 COMPLETO PROPOSTA'!R149</f>
        <v>0</v>
      </c>
      <c r="K149" s="114"/>
      <c r="L149" s="114">
        <f t="shared" si="7"/>
        <v>2644047.0359708564</v>
      </c>
      <c r="M149" s="114"/>
      <c r="N149" s="114">
        <f>'MATRIZ 2018 COMPLETO PROPOSTA'!AI149+'MATRIZ 2018 COMPLETO PROPOSTA'!AL149+'MATRIZ 2018 COMPLETO PROPOSTA'!AO149</f>
        <v>378458.33320936107</v>
      </c>
      <c r="O149" s="114"/>
      <c r="P149" s="114"/>
      <c r="Q149" s="93"/>
    </row>
    <row r="150" spans="1:17" x14ac:dyDescent="0.25">
      <c r="A150" s="5"/>
      <c r="B150" t="s">
        <v>201</v>
      </c>
      <c r="C150" t="s">
        <v>206</v>
      </c>
      <c r="D150" s="1" t="s">
        <v>79</v>
      </c>
      <c r="F150" s="66"/>
      <c r="H150" s="114">
        <f>'MATRIZ 2018 COMPLETO PROPOSTA'!J150</f>
        <v>3191352.100454886</v>
      </c>
      <c r="I150" s="114">
        <f>'MATRIZ 2018 COMPLETO PROPOSTA'!O150</f>
        <v>0</v>
      </c>
      <c r="J150" s="114">
        <f>'MATRIZ 2018 COMPLETO PROPOSTA'!R150</f>
        <v>0</v>
      </c>
      <c r="K150" s="114"/>
      <c r="L150" s="114">
        <f t="shared" si="7"/>
        <v>3191352.100454886</v>
      </c>
      <c r="M150" s="114"/>
      <c r="N150" s="114">
        <f>'MATRIZ 2018 COMPLETO PROPOSTA'!AI150+'MATRIZ 2018 COMPLETO PROPOSTA'!AL150+'MATRIZ 2018 COMPLETO PROPOSTA'!AO150</f>
        <v>314734.50668060238</v>
      </c>
      <c r="O150" s="114"/>
      <c r="P150" s="114"/>
      <c r="Q150" s="93"/>
    </row>
    <row r="151" spans="1:17" x14ac:dyDescent="0.25">
      <c r="A151" s="5"/>
      <c r="B151" t="s">
        <v>201</v>
      </c>
      <c r="C151" t="s">
        <v>207</v>
      </c>
      <c r="D151" s="1" t="s">
        <v>79</v>
      </c>
      <c r="F151" s="66"/>
      <c r="H151" s="114">
        <f>'MATRIZ 2018 COMPLETO PROPOSTA'!J151</f>
        <v>3703733.7714294516</v>
      </c>
      <c r="I151" s="114">
        <f>'MATRIZ 2018 COMPLETO PROPOSTA'!O151</f>
        <v>0</v>
      </c>
      <c r="J151" s="114">
        <f>'MATRIZ 2018 COMPLETO PROPOSTA'!R151</f>
        <v>0</v>
      </c>
      <c r="K151" s="114"/>
      <c r="L151" s="114">
        <f t="shared" si="7"/>
        <v>3703733.7714294516</v>
      </c>
      <c r="M151" s="114"/>
      <c r="N151" s="114">
        <f>'MATRIZ 2018 COMPLETO PROPOSTA'!AI151+'MATRIZ 2018 COMPLETO PROPOSTA'!AL151+'MATRIZ 2018 COMPLETO PROPOSTA'!AO151</f>
        <v>647552.30118730455</v>
      </c>
      <c r="O151" s="114"/>
      <c r="P151" s="114"/>
      <c r="Q151" s="93"/>
    </row>
    <row r="152" spans="1:17" x14ac:dyDescent="0.25">
      <c r="A152" s="5"/>
      <c r="B152" t="s">
        <v>201</v>
      </c>
      <c r="C152" t="s">
        <v>208</v>
      </c>
      <c r="D152" s="1" t="s">
        <v>79</v>
      </c>
      <c r="F152" s="66"/>
      <c r="H152" s="114">
        <f>'MATRIZ 2018 COMPLETO PROPOSTA'!J152</f>
        <v>12011647.805095267</v>
      </c>
      <c r="I152" s="114">
        <f>'MATRIZ 2018 COMPLETO PROPOSTA'!O152</f>
        <v>0</v>
      </c>
      <c r="J152" s="114">
        <f>'MATRIZ 2018 COMPLETO PROPOSTA'!R152</f>
        <v>0</v>
      </c>
      <c r="K152" s="114"/>
      <c r="L152" s="114">
        <f t="shared" si="7"/>
        <v>12011647.805095267</v>
      </c>
      <c r="M152" s="114"/>
      <c r="N152" s="114">
        <f>'MATRIZ 2018 COMPLETO PROPOSTA'!AI152+'MATRIZ 2018 COMPLETO PROPOSTA'!AL152+'MATRIZ 2018 COMPLETO PROPOSTA'!AO152</f>
        <v>1785603.3618159473</v>
      </c>
      <c r="O152" s="114"/>
      <c r="P152" s="114"/>
      <c r="Q152" s="93"/>
    </row>
    <row r="153" spans="1:17" x14ac:dyDescent="0.25">
      <c r="A153" s="5"/>
      <c r="B153" t="s">
        <v>201</v>
      </c>
      <c r="C153" t="s">
        <v>209</v>
      </c>
      <c r="D153" s="1" t="s">
        <v>79</v>
      </c>
      <c r="F153" s="66"/>
      <c r="H153" s="114">
        <f>'MATRIZ 2018 COMPLETO PROPOSTA'!J153</f>
        <v>3282534.5308034485</v>
      </c>
      <c r="I153" s="114">
        <f>'MATRIZ 2018 COMPLETO PROPOSTA'!O153</f>
        <v>0</v>
      </c>
      <c r="J153" s="114">
        <f>'MATRIZ 2018 COMPLETO PROPOSTA'!R153</f>
        <v>0</v>
      </c>
      <c r="K153" s="114"/>
      <c r="L153" s="114">
        <f t="shared" si="7"/>
        <v>3282534.5308034485</v>
      </c>
      <c r="M153" s="114"/>
      <c r="N153" s="114">
        <f>'MATRIZ 2018 COMPLETO PROPOSTA'!AI153+'MATRIZ 2018 COMPLETO PROPOSTA'!AL153+'MATRIZ 2018 COMPLETO PROPOSTA'!AO153</f>
        <v>521218.02952453209</v>
      </c>
      <c r="O153" s="114"/>
      <c r="P153" s="114"/>
      <c r="Q153" s="93"/>
    </row>
    <row r="154" spans="1:17" x14ac:dyDescent="0.25">
      <c r="A154" s="5"/>
      <c r="B154" t="s">
        <v>201</v>
      </c>
      <c r="C154" t="s">
        <v>210</v>
      </c>
      <c r="D154" s="1" t="s">
        <v>79</v>
      </c>
      <c r="F154" s="66"/>
      <c r="H154" s="114">
        <f>'MATRIZ 2018 COMPLETO PROPOSTA'!J154</f>
        <v>3767269.0448867627</v>
      </c>
      <c r="I154" s="114">
        <f>'MATRIZ 2018 COMPLETO PROPOSTA'!O154</f>
        <v>0</v>
      </c>
      <c r="J154" s="114">
        <f>'MATRIZ 2018 COMPLETO PROPOSTA'!R154</f>
        <v>0</v>
      </c>
      <c r="K154" s="114"/>
      <c r="L154" s="114">
        <f t="shared" si="7"/>
        <v>3767269.0448867627</v>
      </c>
      <c r="M154" s="114"/>
      <c r="N154" s="114">
        <f>'MATRIZ 2018 COMPLETO PROPOSTA'!AI154+'MATRIZ 2018 COMPLETO PROPOSTA'!AL154+'MATRIZ 2018 COMPLETO PROPOSTA'!AO154</f>
        <v>675232.52573050081</v>
      </c>
      <c r="O154" s="114"/>
      <c r="P154" s="114"/>
      <c r="Q154" s="93"/>
    </row>
    <row r="155" spans="1:17" x14ac:dyDescent="0.25">
      <c r="A155" s="5"/>
      <c r="B155" t="s">
        <v>201</v>
      </c>
      <c r="C155" t="s">
        <v>211</v>
      </c>
      <c r="D155" s="1" t="s">
        <v>79</v>
      </c>
      <c r="F155" s="66"/>
      <c r="H155" s="114">
        <f>'MATRIZ 2018 COMPLETO PROPOSTA'!J155</f>
        <v>3282534.5308034485</v>
      </c>
      <c r="I155" s="114">
        <f>'MATRIZ 2018 COMPLETO PROPOSTA'!O155</f>
        <v>0</v>
      </c>
      <c r="J155" s="114">
        <f>'MATRIZ 2018 COMPLETO PROPOSTA'!R155</f>
        <v>0</v>
      </c>
      <c r="K155" s="114"/>
      <c r="L155" s="114">
        <f t="shared" si="7"/>
        <v>3282534.5308034485</v>
      </c>
      <c r="M155" s="114"/>
      <c r="N155" s="114">
        <f>'MATRIZ 2018 COMPLETO PROPOSTA'!AI155+'MATRIZ 2018 COMPLETO PROPOSTA'!AL155+'MATRIZ 2018 COMPLETO PROPOSTA'!AO155</f>
        <v>612091.64682061109</v>
      </c>
      <c r="O155" s="114"/>
      <c r="P155" s="114"/>
      <c r="Q155" s="93"/>
    </row>
    <row r="156" spans="1:17" x14ac:dyDescent="0.25">
      <c r="A156" s="5"/>
      <c r="B156" t="s">
        <v>201</v>
      </c>
      <c r="C156" t="s">
        <v>212</v>
      </c>
      <c r="D156" s="1" t="s">
        <v>79</v>
      </c>
      <c r="F156" s="66"/>
      <c r="H156" s="114">
        <f>'MATRIZ 2018 COMPLETO PROPOSTA'!J156</f>
        <v>4837109.0950866826</v>
      </c>
      <c r="I156" s="114">
        <f>'MATRIZ 2018 COMPLETO PROPOSTA'!O156</f>
        <v>0</v>
      </c>
      <c r="J156" s="114">
        <f>'MATRIZ 2018 COMPLETO PROPOSTA'!R156</f>
        <v>0</v>
      </c>
      <c r="K156" s="114"/>
      <c r="L156" s="114">
        <f t="shared" si="7"/>
        <v>4837109.0950866826</v>
      </c>
      <c r="M156" s="114"/>
      <c r="N156" s="114">
        <f>'MATRIZ 2018 COMPLETO PROPOSTA'!AI156+'MATRIZ 2018 COMPLETO PROPOSTA'!AL156+'MATRIZ 2018 COMPLETO PROPOSTA'!AO156</f>
        <v>790784.1071037089</v>
      </c>
      <c r="O156" s="114"/>
      <c r="P156" s="114"/>
      <c r="Q156" s="93"/>
    </row>
    <row r="157" spans="1:17" x14ac:dyDescent="0.25">
      <c r="A157" s="5"/>
      <c r="B157" t="s">
        <v>201</v>
      </c>
      <c r="C157" t="s">
        <v>213</v>
      </c>
      <c r="D157" s="1" t="s">
        <v>79</v>
      </c>
      <c r="F157" s="66"/>
      <c r="H157" s="114">
        <f>'MATRIZ 2018 COMPLETO PROPOSTA'!J157</f>
        <v>2332275.445477793</v>
      </c>
      <c r="I157" s="114">
        <f>'MATRIZ 2018 COMPLETO PROPOSTA'!O157</f>
        <v>0</v>
      </c>
      <c r="J157" s="114">
        <f>'MATRIZ 2018 COMPLETO PROPOSTA'!R157</f>
        <v>0</v>
      </c>
      <c r="K157" s="114"/>
      <c r="L157" s="114">
        <f t="shared" si="7"/>
        <v>2332275.445477793</v>
      </c>
      <c r="M157" s="114"/>
      <c r="N157" s="114">
        <f>'MATRIZ 2018 COMPLETO PROPOSTA'!AI157+'MATRIZ 2018 COMPLETO PROPOSTA'!AL157+'MATRIZ 2018 COMPLETO PROPOSTA'!AO157</f>
        <v>836442.66610633279</v>
      </c>
      <c r="O157" s="114"/>
      <c r="P157" s="114"/>
      <c r="Q157" s="93"/>
    </row>
    <row r="158" spans="1:17" x14ac:dyDescent="0.25">
      <c r="A158" s="5"/>
      <c r="F158" s="66"/>
      <c r="H158" s="114"/>
      <c r="I158" s="114"/>
      <c r="J158" s="114"/>
      <c r="K158" s="114"/>
      <c r="L158" s="114"/>
      <c r="M158" s="114"/>
      <c r="N158" s="114"/>
      <c r="O158" s="114"/>
      <c r="P158" s="114"/>
      <c r="Q158" s="93"/>
    </row>
    <row r="159" spans="1:17" x14ac:dyDescent="0.25">
      <c r="A159" s="5"/>
      <c r="B159" s="98" t="s">
        <v>214</v>
      </c>
      <c r="C159" s="98" t="s">
        <v>215</v>
      </c>
      <c r="D159" s="98" t="s">
        <v>74</v>
      </c>
      <c r="E159" s="98"/>
      <c r="F159" s="100"/>
      <c r="G159" s="98"/>
      <c r="H159" s="115">
        <f>SUM(H160:H181)</f>
        <v>92432902.387449622</v>
      </c>
      <c r="I159" s="115">
        <f>SUM(I160:I181)</f>
        <v>8946336.7836044747</v>
      </c>
      <c r="J159" s="115">
        <f>SUM(J160:J181)</f>
        <v>11967257.983112834</v>
      </c>
      <c r="K159" s="115"/>
      <c r="L159" s="115">
        <f>SUM(L160:L181)</f>
        <v>113346497.15416694</v>
      </c>
      <c r="M159" s="115"/>
      <c r="N159" s="115">
        <f>SUM(N160:N181)</f>
        <v>17994380.469769314</v>
      </c>
      <c r="O159" s="115"/>
      <c r="P159" s="115">
        <f>L159*'DADOS BASE PROPOSTA'!$I$14</f>
        <v>170019.74573125041</v>
      </c>
      <c r="Q159" s="93"/>
    </row>
    <row r="160" spans="1:17" x14ac:dyDescent="0.25">
      <c r="A160" s="5"/>
      <c r="B160" t="s">
        <v>214</v>
      </c>
      <c r="C160" t="s">
        <v>34</v>
      </c>
      <c r="D160" s="1" t="s">
        <v>75</v>
      </c>
      <c r="F160" s="66">
        <f>'MATRIZ 2018 COMPLETO PROPOSTA'!Q160</f>
        <v>21</v>
      </c>
      <c r="H160" s="114">
        <f>'MATRIZ 2018 COMPLETO PROPOSTA'!J160</f>
        <v>0</v>
      </c>
      <c r="I160" s="114">
        <f>SUMIF('MATRIZ 2018 COMPLETO PROPOSTA'!D161:D182,"ECR",'MATRIZ 2018 COMPLETO PROPOSTA'!O161:O182)</f>
        <v>31195.547153508469</v>
      </c>
      <c r="J160" s="114">
        <f>'MATRIZ 2018 COMPLETO PROPOSTA'!R160+'MATRIZ 2018 COMPLETO PROPOSTA'!Z160+'MATRIZ 2018 COMPLETO PROPOSTA'!AS160+'MATRIZ 2018 COMPLETO PROPOSTA'!AW160+'MATRIZ 2018 COMPLETO PROPOSTA'!BA160+SUM('MATRIZ 2018 COMPLETO PROPOSTA'!Z161:Z182)</f>
        <v>11967257.983112834</v>
      </c>
      <c r="K160" s="114"/>
      <c r="L160" s="114">
        <f t="shared" ref="L160:L181" si="8">SUM(H160:J160)</f>
        <v>11998453.530266343</v>
      </c>
      <c r="M160" s="114"/>
      <c r="N160" s="114">
        <f>'MATRIZ 2018 COMPLETO PROPOSTA'!AI160+'MATRIZ 2018 COMPLETO PROPOSTA'!AL160+'MATRIZ 2018 COMPLETO PROPOSTA'!AO160+SUMIF('MATRIZ 2018 COMPLETO PROPOSTA'!D161:D182,"ECR",'MATRIZ 2018 COMPLETO PROPOSTA'!AI161:AI182)+SUMIF('MATRIZ 2018 COMPLETO PROPOSTA'!D161:D182,"ECR",'MATRIZ 2018 COMPLETO PROPOSTA'!AO161:AO182)</f>
        <v>264522.0644511935</v>
      </c>
      <c r="O160" s="114"/>
      <c r="P160" s="114"/>
      <c r="Q160" s="93"/>
    </row>
    <row r="161" spans="1:17" x14ac:dyDescent="0.25">
      <c r="A161" s="5"/>
      <c r="B161" t="s">
        <v>214</v>
      </c>
      <c r="C161" t="s">
        <v>216</v>
      </c>
      <c r="D161" s="1" t="s">
        <v>79</v>
      </c>
      <c r="F161" s="66"/>
      <c r="H161" s="114">
        <f>'MATRIZ 2018 COMPLETO PROPOSTA'!J161</f>
        <v>8662412.9334183205</v>
      </c>
      <c r="I161" s="114">
        <f>'MATRIZ 2018 COMPLETO PROPOSTA'!O161</f>
        <v>0</v>
      </c>
      <c r="J161" s="114">
        <f>'MATRIZ 2018 COMPLETO PROPOSTA'!R161</f>
        <v>0</v>
      </c>
      <c r="K161" s="114"/>
      <c r="L161" s="114">
        <f t="shared" si="8"/>
        <v>8662412.9334183205</v>
      </c>
      <c r="M161" s="114"/>
      <c r="N161" s="114">
        <f>'MATRIZ 2018 COMPLETO PROPOSTA'!AI161+'MATRIZ 2018 COMPLETO PROPOSTA'!AL161+'MATRIZ 2018 COMPLETO PROPOSTA'!AO161</f>
        <v>1409100.9895588947</v>
      </c>
      <c r="O161" s="114"/>
      <c r="P161" s="114"/>
      <c r="Q161" s="93"/>
    </row>
    <row r="162" spans="1:17" x14ac:dyDescent="0.25">
      <c r="A162" s="5"/>
      <c r="B162" t="s">
        <v>214</v>
      </c>
      <c r="C162" t="s">
        <v>217</v>
      </c>
      <c r="D162" s="1" t="s">
        <v>79</v>
      </c>
      <c r="F162" s="66"/>
      <c r="H162" s="114">
        <f>'MATRIZ 2018 COMPLETO PROPOSTA'!J162</f>
        <v>3964129.257700359</v>
      </c>
      <c r="I162" s="114">
        <f>'MATRIZ 2018 COMPLETO PROPOSTA'!O162</f>
        <v>0</v>
      </c>
      <c r="J162" s="114">
        <f>'MATRIZ 2018 COMPLETO PROPOSTA'!R162</f>
        <v>0</v>
      </c>
      <c r="K162" s="114"/>
      <c r="L162" s="114">
        <f t="shared" si="8"/>
        <v>3964129.257700359</v>
      </c>
      <c r="M162" s="114"/>
      <c r="N162" s="114">
        <f>'MATRIZ 2018 COMPLETO PROPOSTA'!AI162+'MATRIZ 2018 COMPLETO PROPOSTA'!AL162+'MATRIZ 2018 COMPLETO PROPOSTA'!AO162</f>
        <v>632745.15903802309</v>
      </c>
      <c r="O162" s="114"/>
      <c r="P162" s="114"/>
      <c r="Q162" s="93"/>
    </row>
    <row r="163" spans="1:17" x14ac:dyDescent="0.25">
      <c r="A163" s="5"/>
      <c r="B163" t="s">
        <v>214</v>
      </c>
      <c r="C163" t="s">
        <v>218</v>
      </c>
      <c r="D163" s="1" t="s">
        <v>77</v>
      </c>
      <c r="F163" s="66"/>
      <c r="H163" s="114">
        <f>'MATRIZ 2018 COMPLETO PROPOSTA'!J163</f>
        <v>0</v>
      </c>
      <c r="I163" s="114">
        <f>'MATRIZ 2018 COMPLETO PROPOSTA'!O163</f>
        <v>1257608.5131941999</v>
      </c>
      <c r="J163" s="114">
        <f>'MATRIZ 2018 COMPLETO PROPOSTA'!R163</f>
        <v>0</v>
      </c>
      <c r="K163" s="114"/>
      <c r="L163" s="114">
        <f t="shared" si="8"/>
        <v>1257608.5131941999</v>
      </c>
      <c r="M163" s="114"/>
      <c r="N163" s="114">
        <f>'MATRIZ 2018 COMPLETO PROPOSTA'!AI163+'MATRIZ 2018 COMPLETO PROPOSTA'!AL163+'MATRIZ 2018 COMPLETO PROPOSTA'!AO163</f>
        <v>127230.26501932424</v>
      </c>
      <c r="O163" s="114"/>
      <c r="P163" s="114"/>
      <c r="Q163" s="93"/>
    </row>
    <row r="164" spans="1:17" x14ac:dyDescent="0.25">
      <c r="A164" s="5"/>
      <c r="B164" t="s">
        <v>214</v>
      </c>
      <c r="C164" t="s">
        <v>219</v>
      </c>
      <c r="D164" s="1" t="s">
        <v>126</v>
      </c>
      <c r="F164" s="66"/>
      <c r="H164" s="114">
        <f>'MATRIZ 2018 COMPLETO PROPOSTA'!J164</f>
        <v>0</v>
      </c>
      <c r="I164" s="114">
        <f>'MATRIZ 2018 COMPLETO PROPOSTA'!O164</f>
        <v>2259992.5062393802</v>
      </c>
      <c r="J164" s="114">
        <f>'MATRIZ 2018 COMPLETO PROPOSTA'!R164</f>
        <v>0</v>
      </c>
      <c r="K164" s="114"/>
      <c r="L164" s="114">
        <f t="shared" si="8"/>
        <v>2259992.5062393802</v>
      </c>
      <c r="M164" s="114"/>
      <c r="N164" s="114">
        <f>'MATRIZ 2018 COMPLETO PROPOSTA'!AI164+'MATRIZ 2018 COMPLETO PROPOSTA'!AL164+'MATRIZ 2018 COMPLETO PROPOSTA'!AO164</f>
        <v>183382.12307655183</v>
      </c>
      <c r="O164" s="114"/>
      <c r="P164" s="114"/>
      <c r="Q164" s="93"/>
    </row>
    <row r="165" spans="1:17" x14ac:dyDescent="0.25">
      <c r="A165" s="5"/>
      <c r="B165" t="s">
        <v>214</v>
      </c>
      <c r="C165" t="s">
        <v>220</v>
      </c>
      <c r="D165" s="1" t="s">
        <v>79</v>
      </c>
      <c r="F165" s="66"/>
      <c r="H165" s="114">
        <f>'MATRIZ 2018 COMPLETO PROPOSTA'!J165</f>
        <v>4810739.4799842425</v>
      </c>
      <c r="I165" s="114">
        <f>'MATRIZ 2018 COMPLETO PROPOSTA'!O165</f>
        <v>0</v>
      </c>
      <c r="J165" s="114">
        <f>'MATRIZ 2018 COMPLETO PROPOSTA'!R165</f>
        <v>0</v>
      </c>
      <c r="K165" s="114"/>
      <c r="L165" s="114">
        <f t="shared" si="8"/>
        <v>4810739.4799842425</v>
      </c>
      <c r="M165" s="114"/>
      <c r="N165" s="114">
        <f>'MATRIZ 2018 COMPLETO PROPOSTA'!AI165+'MATRIZ 2018 COMPLETO PROPOSTA'!AL165+'MATRIZ 2018 COMPLETO PROPOSTA'!AO165</f>
        <v>815092.6907573042</v>
      </c>
      <c r="O165" s="114"/>
      <c r="P165" s="114"/>
      <c r="Q165" s="93"/>
    </row>
    <row r="166" spans="1:17" x14ac:dyDescent="0.25">
      <c r="A166" s="5"/>
      <c r="B166" t="s">
        <v>214</v>
      </c>
      <c r="C166" t="s">
        <v>221</v>
      </c>
      <c r="D166" s="1" t="s">
        <v>79</v>
      </c>
      <c r="F166" s="66"/>
      <c r="H166" s="114">
        <f>'MATRIZ 2018 COMPLETO PROPOSTA'!J166</f>
        <v>5224283.0967179304</v>
      </c>
      <c r="I166" s="114">
        <f>'MATRIZ 2018 COMPLETO PROPOSTA'!O166</f>
        <v>0</v>
      </c>
      <c r="J166" s="114">
        <f>'MATRIZ 2018 COMPLETO PROPOSTA'!R166</f>
        <v>0</v>
      </c>
      <c r="K166" s="114"/>
      <c r="L166" s="114">
        <f t="shared" si="8"/>
        <v>5224283.0967179304</v>
      </c>
      <c r="M166" s="114"/>
      <c r="N166" s="114">
        <f>'MATRIZ 2018 COMPLETO PROPOSTA'!AI166+'MATRIZ 2018 COMPLETO PROPOSTA'!AL166+'MATRIZ 2018 COMPLETO PROPOSTA'!AO166</f>
        <v>1396902.0482813944</v>
      </c>
      <c r="O166" s="114"/>
      <c r="P166" s="114"/>
      <c r="Q166" s="93"/>
    </row>
    <row r="167" spans="1:17" x14ac:dyDescent="0.25">
      <c r="A167" s="5"/>
      <c r="B167" t="s">
        <v>214</v>
      </c>
      <c r="C167" t="s">
        <v>222</v>
      </c>
      <c r="D167" s="1" t="s">
        <v>83</v>
      </c>
      <c r="F167" s="66"/>
      <c r="H167" s="114">
        <f>'MATRIZ 2018 COMPLETO PROPOSTA'!J167</f>
        <v>0</v>
      </c>
      <c r="I167" s="114">
        <f>'MATRIZ 2018 COMPLETO PROPOSTA'!O167</f>
        <v>2461043.3759951014</v>
      </c>
      <c r="J167" s="114">
        <f>'MATRIZ 2018 COMPLETO PROPOSTA'!R167</f>
        <v>0</v>
      </c>
      <c r="K167" s="114"/>
      <c r="L167" s="114">
        <f t="shared" si="8"/>
        <v>2461043.3759951014</v>
      </c>
      <c r="M167" s="114"/>
      <c r="N167" s="114">
        <f>'MATRIZ 2018 COMPLETO PROPOSTA'!AI167+'MATRIZ 2018 COMPLETO PROPOSTA'!AL167+'MATRIZ 2018 COMPLETO PROPOSTA'!AO167</f>
        <v>190800.78799550363</v>
      </c>
      <c r="O167" s="114"/>
      <c r="P167" s="114"/>
      <c r="Q167" s="93"/>
    </row>
    <row r="168" spans="1:17" x14ac:dyDescent="0.25">
      <c r="A168" s="5"/>
      <c r="B168" t="s">
        <v>214</v>
      </c>
      <c r="C168" t="s">
        <v>223</v>
      </c>
      <c r="D168" s="1" t="s">
        <v>79</v>
      </c>
      <c r="F168" s="66"/>
      <c r="H168" s="114">
        <f>'MATRIZ 2018 COMPLETO PROPOSTA'!J168</f>
        <v>4353301.0486448593</v>
      </c>
      <c r="I168" s="114">
        <f>'MATRIZ 2018 COMPLETO PROPOSTA'!O168</f>
        <v>0</v>
      </c>
      <c r="J168" s="114">
        <f>'MATRIZ 2018 COMPLETO PROPOSTA'!R168</f>
        <v>0</v>
      </c>
      <c r="K168" s="114"/>
      <c r="L168" s="114">
        <f t="shared" si="8"/>
        <v>4353301.0486448593</v>
      </c>
      <c r="M168" s="114"/>
      <c r="N168" s="114">
        <f>'MATRIZ 2018 COMPLETO PROPOSTA'!AI168+'MATRIZ 2018 COMPLETO PROPOSTA'!AL168+'MATRIZ 2018 COMPLETO PROPOSTA'!AO168</f>
        <v>938316.36303987051</v>
      </c>
      <c r="O168" s="114"/>
      <c r="P168" s="114"/>
      <c r="Q168" s="93"/>
    </row>
    <row r="169" spans="1:17" x14ac:dyDescent="0.25">
      <c r="A169" s="5"/>
      <c r="B169" t="s">
        <v>214</v>
      </c>
      <c r="C169" t="s">
        <v>224</v>
      </c>
      <c r="D169" s="1" t="s">
        <v>79</v>
      </c>
      <c r="F169" s="66"/>
      <c r="H169" s="114">
        <f>'MATRIZ 2018 COMPLETO PROPOSTA'!J169</f>
        <v>3282534.5308034485</v>
      </c>
      <c r="I169" s="114">
        <f>'MATRIZ 2018 COMPLETO PROPOSTA'!O169</f>
        <v>0</v>
      </c>
      <c r="J169" s="114">
        <f>'MATRIZ 2018 COMPLETO PROPOSTA'!R169</f>
        <v>0</v>
      </c>
      <c r="K169" s="114"/>
      <c r="L169" s="114">
        <f t="shared" si="8"/>
        <v>3282534.5308034485</v>
      </c>
      <c r="M169" s="114"/>
      <c r="N169" s="114">
        <f>'MATRIZ 2018 COMPLETO PROPOSTA'!AI169+'MATRIZ 2018 COMPLETO PROPOSTA'!AL169+'MATRIZ 2018 COMPLETO PROPOSTA'!AO169</f>
        <v>719385.00778005621</v>
      </c>
      <c r="O169" s="114"/>
      <c r="P169" s="114"/>
      <c r="Q169" s="93"/>
    </row>
    <row r="170" spans="1:17" x14ac:dyDescent="0.25">
      <c r="A170" s="5"/>
      <c r="B170" t="s">
        <v>214</v>
      </c>
      <c r="C170" t="s">
        <v>225</v>
      </c>
      <c r="D170" s="1" t="s">
        <v>79</v>
      </c>
      <c r="F170" s="66"/>
      <c r="H170" s="114">
        <f>'MATRIZ 2018 COMPLETO PROPOSTA'!J170</f>
        <v>3282534.5308034485</v>
      </c>
      <c r="I170" s="114">
        <f>'MATRIZ 2018 COMPLETO PROPOSTA'!O170</f>
        <v>0</v>
      </c>
      <c r="J170" s="114">
        <f>'MATRIZ 2018 COMPLETO PROPOSTA'!R170</f>
        <v>0</v>
      </c>
      <c r="K170" s="114"/>
      <c r="L170" s="114">
        <f t="shared" si="8"/>
        <v>3282534.5308034485</v>
      </c>
      <c r="M170" s="114"/>
      <c r="N170" s="114">
        <f>'MATRIZ 2018 COMPLETO PROPOSTA'!AI170+'MATRIZ 2018 COMPLETO PROPOSTA'!AL170+'MATRIZ 2018 COMPLETO PROPOSTA'!AO170</f>
        <v>420140.15327730164</v>
      </c>
      <c r="O170" s="114"/>
      <c r="P170" s="114"/>
      <c r="Q170" s="93"/>
    </row>
    <row r="171" spans="1:17" x14ac:dyDescent="0.25">
      <c r="A171" s="5"/>
      <c r="B171" t="s">
        <v>214</v>
      </c>
      <c r="C171" t="s">
        <v>226</v>
      </c>
      <c r="D171" s="1" t="s">
        <v>79</v>
      </c>
      <c r="F171" s="66"/>
      <c r="H171" s="114">
        <f>'MATRIZ 2018 COMPLETO PROPOSTA'!J171</f>
        <v>8683015.5088984631</v>
      </c>
      <c r="I171" s="114">
        <f>'MATRIZ 2018 COMPLETO PROPOSTA'!O171</f>
        <v>0</v>
      </c>
      <c r="J171" s="114">
        <f>'MATRIZ 2018 COMPLETO PROPOSTA'!R171</f>
        <v>0</v>
      </c>
      <c r="K171" s="114"/>
      <c r="L171" s="114">
        <f t="shared" si="8"/>
        <v>8683015.5088984631</v>
      </c>
      <c r="M171" s="114"/>
      <c r="N171" s="114">
        <f>'MATRIZ 2018 COMPLETO PROPOSTA'!AI171+'MATRIZ 2018 COMPLETO PROPOSTA'!AL171+'MATRIZ 2018 COMPLETO PROPOSTA'!AO171</f>
        <v>1532862.8458625793</v>
      </c>
      <c r="O171" s="114"/>
      <c r="P171" s="114"/>
      <c r="Q171" s="93"/>
    </row>
    <row r="172" spans="1:17" x14ac:dyDescent="0.25">
      <c r="A172" s="5"/>
      <c r="B172" t="s">
        <v>214</v>
      </c>
      <c r="C172" t="s">
        <v>227</v>
      </c>
      <c r="D172" s="1" t="s">
        <v>79</v>
      </c>
      <c r="F172" s="66"/>
      <c r="H172" s="114">
        <f>'MATRIZ 2018 COMPLETO PROPOSTA'!J172</f>
        <v>3282534.5308034485</v>
      </c>
      <c r="I172" s="114">
        <f>'MATRIZ 2018 COMPLETO PROPOSTA'!O172</f>
        <v>0</v>
      </c>
      <c r="J172" s="114">
        <f>'MATRIZ 2018 COMPLETO PROPOSTA'!R172</f>
        <v>0</v>
      </c>
      <c r="K172" s="114"/>
      <c r="L172" s="114">
        <f t="shared" si="8"/>
        <v>3282534.5308034485</v>
      </c>
      <c r="M172" s="114"/>
      <c r="N172" s="114">
        <f>'MATRIZ 2018 COMPLETO PROPOSTA'!AI172+'MATRIZ 2018 COMPLETO PROPOSTA'!AL172+'MATRIZ 2018 COMPLETO PROPOSTA'!AO172</f>
        <v>669957.05543263082</v>
      </c>
      <c r="O172" s="114"/>
      <c r="P172" s="114"/>
      <c r="Q172" s="93"/>
    </row>
    <row r="173" spans="1:17" x14ac:dyDescent="0.25">
      <c r="A173" s="5"/>
      <c r="B173" t="s">
        <v>214</v>
      </c>
      <c r="C173" t="s">
        <v>228</v>
      </c>
      <c r="D173" s="1" t="s">
        <v>126</v>
      </c>
      <c r="F173" s="66"/>
      <c r="H173" s="114">
        <f>'MATRIZ 2018 COMPLETO PROPOSTA'!J173</f>
        <v>0</v>
      </c>
      <c r="I173" s="114">
        <f>'MATRIZ 2018 COMPLETO PROPOSTA'!O173</f>
        <v>2936496.8410222842</v>
      </c>
      <c r="J173" s="114">
        <f>'MATRIZ 2018 COMPLETO PROPOSTA'!R173</f>
        <v>0</v>
      </c>
      <c r="K173" s="114"/>
      <c r="L173" s="114">
        <f t="shared" si="8"/>
        <v>2936496.8410222842</v>
      </c>
      <c r="M173" s="114"/>
      <c r="N173" s="114">
        <f>'MATRIZ 2018 COMPLETO PROPOSTA'!AI173+'MATRIZ 2018 COMPLETO PROPOSTA'!AL173+'MATRIZ 2018 COMPLETO PROPOSTA'!AO173</f>
        <v>214172.64237255772</v>
      </c>
      <c r="O173" s="114"/>
      <c r="P173" s="114"/>
      <c r="Q173" s="93"/>
    </row>
    <row r="174" spans="1:17" x14ac:dyDescent="0.25">
      <c r="A174" s="5"/>
      <c r="B174" t="s">
        <v>214</v>
      </c>
      <c r="C174" t="s">
        <v>229</v>
      </c>
      <c r="D174" s="1" t="s">
        <v>79</v>
      </c>
      <c r="F174" s="66"/>
      <c r="H174" s="114">
        <f>'MATRIZ 2018 COMPLETO PROPOSTA'!J174</f>
        <v>3881225.4291128078</v>
      </c>
      <c r="I174" s="114">
        <f>'MATRIZ 2018 COMPLETO PROPOSTA'!O174</f>
        <v>0</v>
      </c>
      <c r="J174" s="114">
        <f>'MATRIZ 2018 COMPLETO PROPOSTA'!R174</f>
        <v>0</v>
      </c>
      <c r="K174" s="114"/>
      <c r="L174" s="114">
        <f t="shared" si="8"/>
        <v>3881225.4291128078</v>
      </c>
      <c r="M174" s="114"/>
      <c r="N174" s="114">
        <f>'MATRIZ 2018 COMPLETO PROPOSTA'!AI174+'MATRIZ 2018 COMPLETO PROPOSTA'!AL174+'MATRIZ 2018 COMPLETO PROPOSTA'!AO174</f>
        <v>992607.16442452243</v>
      </c>
      <c r="O174" s="114"/>
      <c r="P174" s="114"/>
      <c r="Q174" s="93"/>
    </row>
    <row r="175" spans="1:17" x14ac:dyDescent="0.25">
      <c r="A175" s="5"/>
      <c r="B175" t="s">
        <v>214</v>
      </c>
      <c r="C175" t="s">
        <v>230</v>
      </c>
      <c r="D175" s="1" t="s">
        <v>79</v>
      </c>
      <c r="F175" s="66"/>
      <c r="H175" s="114">
        <f>'MATRIZ 2018 COMPLETO PROPOSTA'!J175</f>
        <v>3954817.3491560286</v>
      </c>
      <c r="I175" s="114">
        <f>'MATRIZ 2018 COMPLETO PROPOSTA'!O175</f>
        <v>0</v>
      </c>
      <c r="J175" s="114">
        <f>'MATRIZ 2018 COMPLETO PROPOSTA'!R175</f>
        <v>0</v>
      </c>
      <c r="K175" s="114"/>
      <c r="L175" s="114">
        <f t="shared" si="8"/>
        <v>3954817.3491560286</v>
      </c>
      <c r="M175" s="114"/>
      <c r="N175" s="114">
        <f>'MATRIZ 2018 COMPLETO PROPOSTA'!AI175+'MATRIZ 2018 COMPLETO PROPOSTA'!AL175+'MATRIZ 2018 COMPLETO PROPOSTA'!AO175</f>
        <v>388981.89808035397</v>
      </c>
      <c r="O175" s="114"/>
      <c r="P175" s="114"/>
      <c r="Q175" s="93"/>
    </row>
    <row r="176" spans="1:17" x14ac:dyDescent="0.25">
      <c r="A176" s="5"/>
      <c r="B176" t="s">
        <v>214</v>
      </c>
      <c r="C176" t="s">
        <v>231</v>
      </c>
      <c r="D176" s="1" t="s">
        <v>79</v>
      </c>
      <c r="F176" s="66"/>
      <c r="H176" s="114">
        <f>'MATRIZ 2018 COMPLETO PROPOSTA'!J176</f>
        <v>7136888.08612106</v>
      </c>
      <c r="I176" s="114">
        <f>'MATRIZ 2018 COMPLETO PROPOSTA'!O176</f>
        <v>0</v>
      </c>
      <c r="J176" s="114">
        <f>'MATRIZ 2018 COMPLETO PROPOSTA'!R176</f>
        <v>0</v>
      </c>
      <c r="K176" s="114"/>
      <c r="L176" s="114">
        <f t="shared" si="8"/>
        <v>7136888.08612106</v>
      </c>
      <c r="M176" s="114"/>
      <c r="N176" s="114">
        <f>'MATRIZ 2018 COMPLETO PROPOSTA'!AI176+'MATRIZ 2018 COMPLETO PROPOSTA'!AL176+'MATRIZ 2018 COMPLETO PROPOSTA'!AO176</f>
        <v>1914471.1357794614</v>
      </c>
      <c r="O176" s="114"/>
      <c r="P176" s="114"/>
      <c r="Q176" s="93"/>
    </row>
    <row r="177" spans="1:17" x14ac:dyDescent="0.25">
      <c r="A177" s="5"/>
      <c r="B177" t="s">
        <v>214</v>
      </c>
      <c r="C177" t="s">
        <v>232</v>
      </c>
      <c r="D177" s="1" t="s">
        <v>79</v>
      </c>
      <c r="F177" s="66"/>
      <c r="H177" s="114">
        <f>'MATRIZ 2018 COMPLETO PROPOSTA'!J177</f>
        <v>3888921.9216337949</v>
      </c>
      <c r="I177" s="114">
        <f>'MATRIZ 2018 COMPLETO PROPOSTA'!O177</f>
        <v>0</v>
      </c>
      <c r="J177" s="114">
        <f>'MATRIZ 2018 COMPLETO PROPOSTA'!R177</f>
        <v>0</v>
      </c>
      <c r="K177" s="114"/>
      <c r="L177" s="114">
        <f t="shared" si="8"/>
        <v>3888921.9216337949</v>
      </c>
      <c r="M177" s="114"/>
      <c r="N177" s="114">
        <f>'MATRIZ 2018 COMPLETO PROPOSTA'!AI177+'MATRIZ 2018 COMPLETO PROPOSTA'!AL177+'MATRIZ 2018 COMPLETO PROPOSTA'!AO177</f>
        <v>582757.09903765668</v>
      </c>
      <c r="O177" s="114"/>
      <c r="P177" s="114"/>
      <c r="Q177" s="93"/>
    </row>
    <row r="178" spans="1:17" x14ac:dyDescent="0.25">
      <c r="A178" s="5"/>
      <c r="B178" t="s">
        <v>214</v>
      </c>
      <c r="C178" t="s">
        <v>233</v>
      </c>
      <c r="D178" s="1" t="s">
        <v>79</v>
      </c>
      <c r="F178" s="66"/>
      <c r="H178" s="114">
        <f>'MATRIZ 2018 COMPLETO PROPOSTA'!J178</f>
        <v>4791715.8691358278</v>
      </c>
      <c r="I178" s="114">
        <f>'MATRIZ 2018 COMPLETO PROPOSTA'!O178</f>
        <v>0</v>
      </c>
      <c r="J178" s="114">
        <f>'MATRIZ 2018 COMPLETO PROPOSTA'!R178</f>
        <v>0</v>
      </c>
      <c r="K178" s="114"/>
      <c r="L178" s="114">
        <f t="shared" si="8"/>
        <v>4791715.8691358278</v>
      </c>
      <c r="M178" s="114"/>
      <c r="N178" s="114">
        <f>'MATRIZ 2018 COMPLETO PROPOSTA'!AI178+'MATRIZ 2018 COMPLETO PROPOSTA'!AL178+'MATRIZ 2018 COMPLETO PROPOSTA'!AO178</f>
        <v>1130233.9301977758</v>
      </c>
      <c r="O178" s="114"/>
      <c r="P178" s="114"/>
      <c r="Q178" s="93"/>
    </row>
    <row r="179" spans="1:17" x14ac:dyDescent="0.25">
      <c r="A179" s="5"/>
      <c r="B179" t="s">
        <v>214</v>
      </c>
      <c r="C179" t="s">
        <v>234</v>
      </c>
      <c r="D179" s="1" t="s">
        <v>79</v>
      </c>
      <c r="F179" s="66"/>
      <c r="H179" s="114">
        <f>'MATRIZ 2018 COMPLETO PROPOSTA'!J179</f>
        <v>3876457.0921321325</v>
      </c>
      <c r="I179" s="114">
        <f>'MATRIZ 2018 COMPLETO PROPOSTA'!O179</f>
        <v>0</v>
      </c>
      <c r="J179" s="114">
        <f>'MATRIZ 2018 COMPLETO PROPOSTA'!R179</f>
        <v>0</v>
      </c>
      <c r="K179" s="114"/>
      <c r="L179" s="114">
        <f t="shared" si="8"/>
        <v>3876457.0921321325</v>
      </c>
      <c r="M179" s="114"/>
      <c r="N179" s="114">
        <f>'MATRIZ 2018 COMPLETO PROPOSTA'!AI179+'MATRIZ 2018 COMPLETO PROPOSTA'!AL179+'MATRIZ 2018 COMPLETO PROPOSTA'!AO179</f>
        <v>458461.39458920492</v>
      </c>
      <c r="O179" s="114"/>
      <c r="P179" s="114"/>
      <c r="Q179" s="93"/>
    </row>
    <row r="180" spans="1:17" x14ac:dyDescent="0.25">
      <c r="A180" s="5"/>
      <c r="B180" t="s">
        <v>214</v>
      </c>
      <c r="C180" t="s">
        <v>235</v>
      </c>
      <c r="D180" s="1" t="s">
        <v>79</v>
      </c>
      <c r="F180" s="66"/>
      <c r="H180" s="114">
        <f>'MATRIZ 2018 COMPLETO PROPOSTA'!J180</f>
        <v>3282534.5308034485</v>
      </c>
      <c r="I180" s="114">
        <f>'MATRIZ 2018 COMPLETO PROPOSTA'!O180</f>
        <v>0</v>
      </c>
      <c r="J180" s="114">
        <f>'MATRIZ 2018 COMPLETO PROPOSTA'!R180</f>
        <v>0</v>
      </c>
      <c r="K180" s="114"/>
      <c r="L180" s="114">
        <f t="shared" si="8"/>
        <v>3282534.5308034485</v>
      </c>
      <c r="M180" s="114"/>
      <c r="N180" s="114">
        <f>'MATRIZ 2018 COMPLETO PROPOSTA'!AI180+'MATRIZ 2018 COMPLETO PROPOSTA'!AL180+'MATRIZ 2018 COMPLETO PROPOSTA'!AO180</f>
        <v>463354.53814029996</v>
      </c>
      <c r="O180" s="114"/>
      <c r="P180" s="114"/>
      <c r="Q180" s="93"/>
    </row>
    <row r="181" spans="1:17" x14ac:dyDescent="0.25">
      <c r="A181" s="5"/>
      <c r="B181" t="s">
        <v>214</v>
      </c>
      <c r="C181" t="s">
        <v>236</v>
      </c>
      <c r="D181" s="1" t="s">
        <v>79</v>
      </c>
      <c r="F181" s="66"/>
      <c r="H181" s="114">
        <f>'MATRIZ 2018 COMPLETO PROPOSTA'!J181</f>
        <v>16074857.191579999</v>
      </c>
      <c r="I181" s="114">
        <f>'MATRIZ 2018 COMPLETO PROPOSTA'!O181</f>
        <v>0</v>
      </c>
      <c r="J181" s="114">
        <f>'MATRIZ 2018 COMPLETO PROPOSTA'!R181</f>
        <v>0</v>
      </c>
      <c r="K181" s="114"/>
      <c r="L181" s="114">
        <f t="shared" si="8"/>
        <v>16074857.191579999</v>
      </c>
      <c r="M181" s="114"/>
      <c r="N181" s="114">
        <f>'MATRIZ 2018 COMPLETO PROPOSTA'!AI181+'MATRIZ 2018 COMPLETO PROPOSTA'!AL181+'MATRIZ 2018 COMPLETO PROPOSTA'!AO181</f>
        <v>2548903.1135768523</v>
      </c>
      <c r="O181" s="114"/>
      <c r="P181" s="114"/>
      <c r="Q181" s="93"/>
    </row>
    <row r="182" spans="1:17" x14ac:dyDescent="0.25">
      <c r="A182" s="5"/>
      <c r="B182" t="s">
        <v>214</v>
      </c>
      <c r="C182" t="s">
        <v>237</v>
      </c>
      <c r="D182" s="1" t="s">
        <v>129</v>
      </c>
      <c r="F182" s="66"/>
      <c r="H182" s="114"/>
      <c r="I182" s="114" t="s">
        <v>759</v>
      </c>
      <c r="J182" s="114"/>
      <c r="K182" s="114"/>
      <c r="L182" s="114"/>
      <c r="M182" s="114"/>
      <c r="N182" s="114"/>
      <c r="O182" s="114"/>
      <c r="P182" s="114"/>
      <c r="Q182" s="93"/>
    </row>
    <row r="183" spans="1:17" x14ac:dyDescent="0.25">
      <c r="A183" s="5"/>
      <c r="F183" s="66"/>
      <c r="H183" s="114"/>
      <c r="I183" s="114"/>
      <c r="J183" s="114"/>
      <c r="K183" s="114"/>
      <c r="L183" s="114"/>
      <c r="M183" s="114"/>
      <c r="N183" s="114"/>
      <c r="O183" s="114"/>
      <c r="P183" s="114"/>
      <c r="Q183" s="93"/>
    </row>
    <row r="184" spans="1:17" x14ac:dyDescent="0.25">
      <c r="A184" s="5"/>
      <c r="B184" s="98" t="s">
        <v>238</v>
      </c>
      <c r="C184" s="98" t="s">
        <v>239</v>
      </c>
      <c r="D184" s="98" t="s">
        <v>74</v>
      </c>
      <c r="E184" s="98"/>
      <c r="F184" s="100"/>
      <c r="G184" s="98"/>
      <c r="H184" s="115">
        <f>SUM(H185:H199)</f>
        <v>43506843.450988486</v>
      </c>
      <c r="I184" s="115">
        <f>SUM(I185:I199)</f>
        <v>17306947.503777865</v>
      </c>
      <c r="J184" s="115">
        <f>SUM(J185:J199)</f>
        <v>9890952.7301089857</v>
      </c>
      <c r="K184" s="115"/>
      <c r="L184" s="115">
        <f>SUM(L185:L199)</f>
        <v>70704743.684875354</v>
      </c>
      <c r="M184" s="115"/>
      <c r="N184" s="115">
        <f>SUM(N185:N199)</f>
        <v>8669255.8791741524</v>
      </c>
      <c r="O184" s="115"/>
      <c r="P184" s="115">
        <f>L184*'DADOS BASE PROPOSTA'!$I$14</f>
        <v>106057.11552731303</v>
      </c>
      <c r="Q184" s="93"/>
    </row>
    <row r="185" spans="1:17" x14ac:dyDescent="0.25">
      <c r="A185" s="5"/>
      <c r="B185" t="s">
        <v>238</v>
      </c>
      <c r="C185" t="s">
        <v>34</v>
      </c>
      <c r="D185" s="1" t="s">
        <v>75</v>
      </c>
      <c r="F185" s="66">
        <f>'MATRIZ 2018 COMPLETO PROPOSTA'!Q185</f>
        <v>14</v>
      </c>
      <c r="H185" s="114">
        <f>'MATRIZ 2018 COMPLETO PROPOSTA'!J185</f>
        <v>0</v>
      </c>
      <c r="I185" s="114">
        <f>SUMIF('MATRIZ 2018 COMPLETO PROPOSTA'!D186:D200,"ECR",'MATRIZ 2018 COMPLETO PROPOSTA'!O186:O200)</f>
        <v>0</v>
      </c>
      <c r="J185" s="114">
        <f>'MATRIZ 2018 COMPLETO PROPOSTA'!R185+'MATRIZ 2018 COMPLETO PROPOSTA'!Z185+'MATRIZ 2018 COMPLETO PROPOSTA'!AS185+'MATRIZ 2018 COMPLETO PROPOSTA'!AW185+'MATRIZ 2018 COMPLETO PROPOSTA'!BA185+SUM('MATRIZ 2018 COMPLETO PROPOSTA'!Z186:Z200)</f>
        <v>9890952.7301089857</v>
      </c>
      <c r="K185" s="114"/>
      <c r="L185" s="114">
        <f t="shared" ref="L185:L199" si="9">SUM(H185:J185)</f>
        <v>9890952.7301089857</v>
      </c>
      <c r="M185" s="114"/>
      <c r="N185" s="114">
        <f>'MATRIZ 2018 COMPLETO PROPOSTA'!AI185+'MATRIZ 2018 COMPLETO PROPOSTA'!AL185+'MATRIZ 2018 COMPLETO PROPOSTA'!AO185</f>
        <v>0</v>
      </c>
      <c r="O185" s="114"/>
      <c r="P185" s="114"/>
      <c r="Q185" s="93"/>
    </row>
    <row r="186" spans="1:17" x14ac:dyDescent="0.25">
      <c r="A186" s="5"/>
      <c r="B186" t="s">
        <v>238</v>
      </c>
      <c r="C186" t="s">
        <v>240</v>
      </c>
      <c r="D186" s="1" t="s">
        <v>83</v>
      </c>
      <c r="F186" s="66"/>
      <c r="H186" s="114">
        <f>'MATRIZ 2018 COMPLETO PROPOSTA'!J186</f>
        <v>0</v>
      </c>
      <c r="I186" s="114">
        <f>'MATRIZ 2018 COMPLETO PROPOSTA'!O186</f>
        <v>2807779.5540658874</v>
      </c>
      <c r="J186" s="114">
        <f>'MATRIZ 2018 COMPLETO PROPOSTA'!R186</f>
        <v>0</v>
      </c>
      <c r="K186" s="114"/>
      <c r="L186" s="114">
        <f t="shared" si="9"/>
        <v>2807779.5540658874</v>
      </c>
      <c r="M186" s="114"/>
      <c r="N186" s="114">
        <f>'MATRIZ 2018 COMPLETO PROPOSTA'!AI186+'MATRIZ 2018 COMPLETO PROPOSTA'!AL186+'MATRIZ 2018 COMPLETO PROPOSTA'!AO186</f>
        <v>303169.39881261892</v>
      </c>
      <c r="O186" s="114"/>
      <c r="P186" s="114"/>
      <c r="Q186" s="93"/>
    </row>
    <row r="187" spans="1:17" x14ac:dyDescent="0.25">
      <c r="A187" s="5"/>
      <c r="B187" t="s">
        <v>238</v>
      </c>
      <c r="C187" t="s">
        <v>241</v>
      </c>
      <c r="D187" s="1" t="s">
        <v>79</v>
      </c>
      <c r="F187" s="66"/>
      <c r="H187" s="114">
        <f>'MATRIZ 2018 COMPLETO PROPOSTA'!J187</f>
        <v>3609595.7521010498</v>
      </c>
      <c r="I187" s="114">
        <f>'MATRIZ 2018 COMPLETO PROPOSTA'!O187</f>
        <v>0</v>
      </c>
      <c r="J187" s="114">
        <f>'MATRIZ 2018 COMPLETO PROPOSTA'!R187</f>
        <v>0</v>
      </c>
      <c r="K187" s="114"/>
      <c r="L187" s="114">
        <f t="shared" si="9"/>
        <v>3609595.7521010498</v>
      </c>
      <c r="M187" s="114"/>
      <c r="N187" s="114">
        <f>'MATRIZ 2018 COMPLETO PROPOSTA'!AI187+'MATRIZ 2018 COMPLETO PROPOSTA'!AL187+'MATRIZ 2018 COMPLETO PROPOSTA'!AO187</f>
        <v>610115.53963536932</v>
      </c>
      <c r="O187" s="114"/>
      <c r="P187" s="114"/>
      <c r="Q187" s="93"/>
    </row>
    <row r="188" spans="1:17" x14ac:dyDescent="0.25">
      <c r="A188" s="5"/>
      <c r="B188" t="s">
        <v>238</v>
      </c>
      <c r="C188" t="s">
        <v>242</v>
      </c>
      <c r="D188" s="1" t="s">
        <v>83</v>
      </c>
      <c r="F188" s="66"/>
      <c r="H188" s="114">
        <f>'MATRIZ 2018 COMPLETO PROPOSTA'!J188</f>
        <v>0</v>
      </c>
      <c r="I188" s="114">
        <f>'MATRIZ 2018 COMPLETO PROPOSTA'!O188</f>
        <v>3503424.2241260707</v>
      </c>
      <c r="J188" s="114">
        <f>'MATRIZ 2018 COMPLETO PROPOSTA'!R188</f>
        <v>0</v>
      </c>
      <c r="K188" s="114"/>
      <c r="L188" s="114">
        <f t="shared" si="9"/>
        <v>3503424.2241260707</v>
      </c>
      <c r="M188" s="114"/>
      <c r="N188" s="114">
        <f>'MATRIZ 2018 COMPLETO PROPOSTA'!AI188+'MATRIZ 2018 COMPLETO PROPOSTA'!AL188+'MATRIZ 2018 COMPLETO PROPOSTA'!AO188</f>
        <v>535032.78553354577</v>
      </c>
      <c r="O188" s="114"/>
      <c r="P188" s="114"/>
      <c r="Q188" s="93"/>
    </row>
    <row r="189" spans="1:17" x14ac:dyDescent="0.25">
      <c r="A189" s="5"/>
      <c r="B189" t="s">
        <v>238</v>
      </c>
      <c r="C189" t="s">
        <v>243</v>
      </c>
      <c r="D189" s="1" t="s">
        <v>83</v>
      </c>
      <c r="F189" s="66"/>
      <c r="H189" s="114">
        <f>'MATRIZ 2018 COMPLETO PROPOSTA'!J189</f>
        <v>0</v>
      </c>
      <c r="I189" s="114">
        <f>'MATRIZ 2018 COMPLETO PROPOSTA'!O189</f>
        <v>2851122.0279718777</v>
      </c>
      <c r="J189" s="114">
        <f>'MATRIZ 2018 COMPLETO PROPOSTA'!R189</f>
        <v>0</v>
      </c>
      <c r="K189" s="114"/>
      <c r="L189" s="114">
        <f t="shared" si="9"/>
        <v>2851122.0279718777</v>
      </c>
      <c r="M189" s="114"/>
      <c r="N189" s="114">
        <f>'MATRIZ 2018 COMPLETO PROPOSTA'!AI189+'MATRIZ 2018 COMPLETO PROPOSTA'!AL189+'MATRIZ 2018 COMPLETO PROPOSTA'!AO189</f>
        <v>261978.1121845434</v>
      </c>
      <c r="O189" s="114"/>
      <c r="P189" s="114"/>
      <c r="Q189" s="93"/>
    </row>
    <row r="190" spans="1:17" x14ac:dyDescent="0.25">
      <c r="A190" s="5"/>
      <c r="B190" t="s">
        <v>238</v>
      </c>
      <c r="C190" t="s">
        <v>244</v>
      </c>
      <c r="D190" s="1" t="s">
        <v>79</v>
      </c>
      <c r="F190" s="66"/>
      <c r="H190" s="114">
        <f>'MATRIZ 2018 COMPLETO PROPOSTA'!J190</f>
        <v>3632204.9701276491</v>
      </c>
      <c r="I190" s="114">
        <f>'MATRIZ 2018 COMPLETO PROPOSTA'!O190</f>
        <v>0</v>
      </c>
      <c r="J190" s="114">
        <f>'MATRIZ 2018 COMPLETO PROPOSTA'!R190</f>
        <v>0</v>
      </c>
      <c r="K190" s="114"/>
      <c r="L190" s="114">
        <f t="shared" si="9"/>
        <v>3632204.9701276491</v>
      </c>
      <c r="M190" s="114"/>
      <c r="N190" s="114">
        <f>'MATRIZ 2018 COMPLETO PROPOSTA'!AI190+'MATRIZ 2018 COMPLETO PROPOSTA'!AL190+'MATRIZ 2018 COMPLETO PROPOSTA'!AO190</f>
        <v>563537.87900460395</v>
      </c>
      <c r="O190" s="114"/>
      <c r="P190" s="114"/>
      <c r="Q190" s="93"/>
    </row>
    <row r="191" spans="1:17" x14ac:dyDescent="0.25">
      <c r="A191" s="5"/>
      <c r="B191" t="s">
        <v>238</v>
      </c>
      <c r="C191" t="s">
        <v>245</v>
      </c>
      <c r="D191" s="1" t="s">
        <v>79</v>
      </c>
      <c r="F191" s="66"/>
      <c r="H191" s="114">
        <f>'MATRIZ 2018 COMPLETO PROPOSTA'!J191</f>
        <v>17283078.698394764</v>
      </c>
      <c r="I191" s="114">
        <f>'MATRIZ 2018 COMPLETO PROPOSTA'!O191</f>
        <v>0</v>
      </c>
      <c r="J191" s="114">
        <f>'MATRIZ 2018 COMPLETO PROPOSTA'!R191</f>
        <v>0</v>
      </c>
      <c r="K191" s="114"/>
      <c r="L191" s="114">
        <f t="shared" si="9"/>
        <v>17283078.698394764</v>
      </c>
      <c r="M191" s="114"/>
      <c r="N191" s="114">
        <f>'MATRIZ 2018 COMPLETO PROPOSTA'!AI191+'MATRIZ 2018 COMPLETO PROPOSTA'!AL191+'MATRIZ 2018 COMPLETO PROPOSTA'!AO191</f>
        <v>2755643.3507785546</v>
      </c>
      <c r="O191" s="114"/>
      <c r="P191" s="114"/>
      <c r="Q191" s="93"/>
    </row>
    <row r="192" spans="1:17" x14ac:dyDescent="0.25">
      <c r="A192" s="5"/>
      <c r="B192" t="s">
        <v>238</v>
      </c>
      <c r="C192" t="s">
        <v>246</v>
      </c>
      <c r="D192" s="1" t="s">
        <v>83</v>
      </c>
      <c r="F192" s="66"/>
      <c r="H192" s="114">
        <f>'MATRIZ 2018 COMPLETO PROPOSTA'!J192</f>
        <v>0</v>
      </c>
      <c r="I192" s="114">
        <f>'MATRIZ 2018 COMPLETO PROPOSTA'!O192</f>
        <v>2921804.1939392886</v>
      </c>
      <c r="J192" s="114">
        <f>'MATRIZ 2018 COMPLETO PROPOSTA'!R192</f>
        <v>0</v>
      </c>
      <c r="K192" s="114"/>
      <c r="L192" s="114">
        <f t="shared" si="9"/>
        <v>2921804.1939392886</v>
      </c>
      <c r="M192" s="114"/>
      <c r="N192" s="114">
        <f>'MATRIZ 2018 COMPLETO PROPOSTA'!AI192+'MATRIZ 2018 COMPLETO PROPOSTA'!AL192+'MATRIZ 2018 COMPLETO PROPOSTA'!AO192</f>
        <v>276244.57150039374</v>
      </c>
      <c r="O192" s="114"/>
      <c r="P192" s="114"/>
      <c r="Q192" s="93"/>
    </row>
    <row r="193" spans="1:17" x14ac:dyDescent="0.25">
      <c r="A193" s="5"/>
      <c r="B193" t="s">
        <v>238</v>
      </c>
      <c r="C193" t="s">
        <v>247</v>
      </c>
      <c r="D193" s="1" t="s">
        <v>79</v>
      </c>
      <c r="F193" s="66"/>
      <c r="H193" s="114">
        <f>'MATRIZ 2018 COMPLETO PROPOSTA'!J193</f>
        <v>3386091.662910148</v>
      </c>
      <c r="I193" s="114">
        <f>'MATRIZ 2018 COMPLETO PROPOSTA'!O193</f>
        <v>0</v>
      </c>
      <c r="J193" s="114">
        <f>'MATRIZ 2018 COMPLETO PROPOSTA'!R193</f>
        <v>0</v>
      </c>
      <c r="K193" s="114"/>
      <c r="L193" s="114">
        <f t="shared" si="9"/>
        <v>3386091.662910148</v>
      </c>
      <c r="M193" s="114"/>
      <c r="N193" s="114">
        <f>'MATRIZ 2018 COMPLETO PROPOSTA'!AI193+'MATRIZ 2018 COMPLETO PROPOSTA'!AL193+'MATRIZ 2018 COMPLETO PROPOSTA'!AO193</f>
        <v>493938.9068293735</v>
      </c>
      <c r="O193" s="114"/>
      <c r="P193" s="114"/>
      <c r="Q193" s="93"/>
    </row>
    <row r="194" spans="1:17" x14ac:dyDescent="0.25">
      <c r="A194" s="5"/>
      <c r="B194" t="s">
        <v>238</v>
      </c>
      <c r="C194" t="s">
        <v>248</v>
      </c>
      <c r="D194" s="1" t="s">
        <v>79</v>
      </c>
      <c r="F194" s="66"/>
      <c r="H194" s="114">
        <f>'MATRIZ 2018 COMPLETO PROPOSTA'!J194</f>
        <v>3883047.8983157468</v>
      </c>
      <c r="I194" s="114">
        <f>'MATRIZ 2018 COMPLETO PROPOSTA'!O194</f>
        <v>0</v>
      </c>
      <c r="J194" s="114">
        <f>'MATRIZ 2018 COMPLETO PROPOSTA'!R194</f>
        <v>0</v>
      </c>
      <c r="K194" s="114"/>
      <c r="L194" s="114">
        <f t="shared" si="9"/>
        <v>3883047.8983157468</v>
      </c>
      <c r="M194" s="114"/>
      <c r="N194" s="114">
        <f>'MATRIZ 2018 COMPLETO PROPOSTA'!AI194+'MATRIZ 2018 COMPLETO PROPOSTA'!AL194+'MATRIZ 2018 COMPLETO PROPOSTA'!AO194</f>
        <v>539937.0810902511</v>
      </c>
      <c r="O194" s="114"/>
      <c r="P194" s="114"/>
      <c r="Q194" s="93"/>
    </row>
    <row r="195" spans="1:17" x14ac:dyDescent="0.25">
      <c r="A195" s="5"/>
      <c r="B195" t="s">
        <v>238</v>
      </c>
      <c r="C195" t="s">
        <v>249</v>
      </c>
      <c r="D195" s="1" t="s">
        <v>79</v>
      </c>
      <c r="F195" s="66"/>
      <c r="H195" s="114">
        <f>'MATRIZ 2018 COMPLETO PROPOSTA'!J195</f>
        <v>4209803.4773399541</v>
      </c>
      <c r="I195" s="114">
        <f>'MATRIZ 2018 COMPLETO PROPOSTA'!O195</f>
        <v>0</v>
      </c>
      <c r="J195" s="114">
        <f>'MATRIZ 2018 COMPLETO PROPOSTA'!R195</f>
        <v>0</v>
      </c>
      <c r="K195" s="114"/>
      <c r="L195" s="114">
        <f t="shared" si="9"/>
        <v>4209803.4773399541</v>
      </c>
      <c r="M195" s="114"/>
      <c r="N195" s="114">
        <f>'MATRIZ 2018 COMPLETO PROPOSTA'!AI195+'MATRIZ 2018 COMPLETO PROPOSTA'!AL195+'MATRIZ 2018 COMPLETO PROPOSTA'!AO195</f>
        <v>661071.09509261954</v>
      </c>
      <c r="O195" s="114"/>
      <c r="P195" s="114"/>
      <c r="Q195" s="93"/>
    </row>
    <row r="196" spans="1:17" x14ac:dyDescent="0.25">
      <c r="A196" s="5"/>
      <c r="B196" t="s">
        <v>238</v>
      </c>
      <c r="C196" t="s">
        <v>250</v>
      </c>
      <c r="D196" s="1" t="s">
        <v>79</v>
      </c>
      <c r="F196" s="66"/>
      <c r="H196" s="114">
        <f>'MATRIZ 2018 COMPLETO PROPOSTA'!J196</f>
        <v>3282534.5308034485</v>
      </c>
      <c r="I196" s="114">
        <f>'MATRIZ 2018 COMPLETO PROPOSTA'!O196</f>
        <v>0</v>
      </c>
      <c r="J196" s="114">
        <f>'MATRIZ 2018 COMPLETO PROPOSTA'!R196</f>
        <v>0</v>
      </c>
      <c r="K196" s="114"/>
      <c r="L196" s="114">
        <f t="shared" si="9"/>
        <v>3282534.5308034485</v>
      </c>
      <c r="M196" s="114"/>
      <c r="N196" s="114">
        <f>'MATRIZ 2018 COMPLETO PROPOSTA'!AI196+'MATRIZ 2018 COMPLETO PROPOSTA'!AL196+'MATRIZ 2018 COMPLETO PROPOSTA'!AO196</f>
        <v>526989.07772667811</v>
      </c>
      <c r="O196" s="114"/>
      <c r="P196" s="114"/>
      <c r="Q196" s="93"/>
    </row>
    <row r="197" spans="1:17" x14ac:dyDescent="0.25">
      <c r="A197" s="5"/>
      <c r="B197" t="s">
        <v>238</v>
      </c>
      <c r="C197" t="s">
        <v>251</v>
      </c>
      <c r="D197" s="1" t="s">
        <v>83</v>
      </c>
      <c r="F197" s="66"/>
      <c r="H197" s="114">
        <f>'MATRIZ 2018 COMPLETO PROPOSTA'!J197</f>
        <v>0</v>
      </c>
      <c r="I197" s="114">
        <f>'MATRIZ 2018 COMPLETO PROPOSTA'!O197</f>
        <v>2499163.3703268496</v>
      </c>
      <c r="J197" s="114">
        <f>'MATRIZ 2018 COMPLETO PROPOSTA'!R197</f>
        <v>0</v>
      </c>
      <c r="K197" s="114"/>
      <c r="L197" s="114">
        <f t="shared" si="9"/>
        <v>2499163.3703268496</v>
      </c>
      <c r="M197" s="114"/>
      <c r="N197" s="114">
        <f>'MATRIZ 2018 COMPLETO PROPOSTA'!AI197+'MATRIZ 2018 COMPLETO PROPOSTA'!AL197+'MATRIZ 2018 COMPLETO PROPOSTA'!AO197</f>
        <v>320891.67548801412</v>
      </c>
      <c r="O197" s="114"/>
      <c r="P197" s="114"/>
      <c r="Q197" s="93"/>
    </row>
    <row r="198" spans="1:17" x14ac:dyDescent="0.25">
      <c r="A198" s="5"/>
      <c r="B198" t="s">
        <v>238</v>
      </c>
      <c r="C198" t="s">
        <v>252</v>
      </c>
      <c r="D198" s="1" t="s">
        <v>79</v>
      </c>
      <c r="F198" s="66"/>
      <c r="H198" s="114">
        <f>'MATRIZ 2018 COMPLETO PROPOSTA'!J198</f>
        <v>4220486.4609957272</v>
      </c>
      <c r="I198" s="114">
        <f>'MATRIZ 2018 COMPLETO PROPOSTA'!O198</f>
        <v>0</v>
      </c>
      <c r="J198" s="114">
        <f>'MATRIZ 2018 COMPLETO PROPOSTA'!R198</f>
        <v>0</v>
      </c>
      <c r="K198" s="114"/>
      <c r="L198" s="114">
        <f t="shared" si="9"/>
        <v>4220486.4609957272</v>
      </c>
      <c r="M198" s="114"/>
      <c r="N198" s="114">
        <f>'MATRIZ 2018 COMPLETO PROPOSTA'!AI198+'MATRIZ 2018 COMPLETO PROPOSTA'!AL198+'MATRIZ 2018 COMPLETO PROPOSTA'!AO198</f>
        <v>589432.79976180953</v>
      </c>
      <c r="O198" s="114"/>
      <c r="P198" s="114"/>
      <c r="Q198" s="93"/>
    </row>
    <row r="199" spans="1:17" x14ac:dyDescent="0.25">
      <c r="A199" s="5"/>
      <c r="B199" t="s">
        <v>238</v>
      </c>
      <c r="C199" t="s">
        <v>253</v>
      </c>
      <c r="D199" s="1" t="s">
        <v>83</v>
      </c>
      <c r="F199" s="66"/>
      <c r="H199" s="114">
        <f>'MATRIZ 2018 COMPLETO PROPOSTA'!J199</f>
        <v>0</v>
      </c>
      <c r="I199" s="114">
        <f>'MATRIZ 2018 COMPLETO PROPOSTA'!O199</f>
        <v>2723654.1333478922</v>
      </c>
      <c r="J199" s="114">
        <f>'MATRIZ 2018 COMPLETO PROPOSTA'!R199</f>
        <v>0</v>
      </c>
      <c r="K199" s="114"/>
      <c r="L199" s="114">
        <f t="shared" si="9"/>
        <v>2723654.1333478922</v>
      </c>
      <c r="M199" s="114"/>
      <c r="N199" s="114">
        <f>'MATRIZ 2018 COMPLETO PROPOSTA'!AI199+'MATRIZ 2018 COMPLETO PROPOSTA'!AL199+'MATRIZ 2018 COMPLETO PROPOSTA'!AO199</f>
        <v>231273.60573577747</v>
      </c>
      <c r="O199" s="114"/>
      <c r="P199" s="114"/>
      <c r="Q199" s="93"/>
    </row>
    <row r="200" spans="1:17" x14ac:dyDescent="0.25">
      <c r="A200" s="5"/>
      <c r="F200" s="66"/>
      <c r="H200" s="114"/>
      <c r="I200" s="114"/>
      <c r="J200" s="114"/>
      <c r="K200" s="114"/>
      <c r="L200" s="114"/>
      <c r="M200" s="114"/>
      <c r="N200" s="114"/>
      <c r="O200" s="114"/>
      <c r="P200" s="114"/>
      <c r="Q200" s="93"/>
    </row>
    <row r="201" spans="1:17" x14ac:dyDescent="0.25">
      <c r="A201" s="5"/>
      <c r="B201" s="98" t="s">
        <v>238</v>
      </c>
      <c r="C201" s="98" t="s">
        <v>254</v>
      </c>
      <c r="D201" s="98" t="s">
        <v>74</v>
      </c>
      <c r="E201" s="98"/>
      <c r="F201" s="100"/>
      <c r="G201" s="98"/>
      <c r="H201" s="115">
        <f>SUM(H202:H214)</f>
        <v>56619829.400593966</v>
      </c>
      <c r="I201" s="115">
        <f>SUM(I202:I214)</f>
        <v>13997642.026542652</v>
      </c>
      <c r="J201" s="115">
        <f>SUM(J202:J214)</f>
        <v>13011169.319649218</v>
      </c>
      <c r="K201" s="115"/>
      <c r="L201" s="115">
        <f>SUM(L202:L214)</f>
        <v>83628640.746785834</v>
      </c>
      <c r="M201" s="115"/>
      <c r="N201" s="115">
        <f>SUM(N202:N214)</f>
        <v>15029693.807888282</v>
      </c>
      <c r="O201" s="115"/>
      <c r="P201" s="115">
        <f>L201*'DADOS BASE PROPOSTA'!$I$14</f>
        <v>125442.96112017875</v>
      </c>
      <c r="Q201" s="93"/>
    </row>
    <row r="202" spans="1:17" x14ac:dyDescent="0.25">
      <c r="A202" s="5"/>
      <c r="B202" t="s">
        <v>238</v>
      </c>
      <c r="C202" t="s">
        <v>34</v>
      </c>
      <c r="D202" s="1" t="s">
        <v>75</v>
      </c>
      <c r="F202" s="66">
        <f>'MATRIZ 2018 COMPLETO PROPOSTA'!Q202</f>
        <v>12</v>
      </c>
      <c r="H202" s="114">
        <f>'MATRIZ 2018 COMPLETO PROPOSTA'!J202</f>
        <v>0</v>
      </c>
      <c r="I202" s="114">
        <f>SUMIF('MATRIZ 2018 COMPLETO PROPOSTA'!D203:D215,"ECR",'MATRIZ 2018 COMPLETO PROPOSTA'!O203:O215)</f>
        <v>0</v>
      </c>
      <c r="J202" s="114">
        <f>'MATRIZ 2018 COMPLETO PROPOSTA'!R202+'MATRIZ 2018 COMPLETO PROPOSTA'!Z202+'MATRIZ 2018 COMPLETO PROPOSTA'!AS202+'MATRIZ 2018 COMPLETO PROPOSTA'!AW202+'MATRIZ 2018 COMPLETO PROPOSTA'!BA202+SUM('MATRIZ 2018 COMPLETO PROPOSTA'!Z203:Z215)</f>
        <v>13011169.319649218</v>
      </c>
      <c r="K202" s="114"/>
      <c r="L202" s="114">
        <f t="shared" ref="L202:L214" si="10">SUM(H202:J202)</f>
        <v>13011169.319649218</v>
      </c>
      <c r="M202" s="114"/>
      <c r="N202" s="114">
        <f>'MATRIZ 2018 COMPLETO PROPOSTA'!AI202+'MATRIZ 2018 COMPLETO PROPOSTA'!AL202+'MATRIZ 2018 COMPLETO PROPOSTA'!AO202</f>
        <v>0</v>
      </c>
      <c r="O202" s="114"/>
      <c r="P202" s="114"/>
      <c r="Q202" s="93"/>
    </row>
    <row r="203" spans="1:17" x14ac:dyDescent="0.25">
      <c r="A203" s="5"/>
      <c r="B203" t="s">
        <v>238</v>
      </c>
      <c r="C203" t="s">
        <v>255</v>
      </c>
      <c r="D203" s="1" t="s">
        <v>77</v>
      </c>
      <c r="F203" s="66"/>
      <c r="H203" s="114">
        <f>'MATRIZ 2018 COMPLETO PROPOSTA'!J203</f>
        <v>0</v>
      </c>
      <c r="I203" s="114">
        <f>'MATRIZ 2018 COMPLETO PROPOSTA'!O203</f>
        <v>1474451.410059046</v>
      </c>
      <c r="J203" s="114">
        <f>'MATRIZ 2018 COMPLETO PROPOSTA'!R203</f>
        <v>0</v>
      </c>
      <c r="K203" s="114"/>
      <c r="L203" s="114">
        <f t="shared" si="10"/>
        <v>1474451.410059046</v>
      </c>
      <c r="M203" s="114"/>
      <c r="N203" s="114">
        <f>'MATRIZ 2018 COMPLETO PROPOSTA'!AI203+'MATRIZ 2018 COMPLETO PROPOSTA'!AL203+'MATRIZ 2018 COMPLETO PROPOSTA'!AO203</f>
        <v>236947.80068561001</v>
      </c>
      <c r="O203" s="114"/>
      <c r="P203" s="114"/>
      <c r="Q203" s="93"/>
    </row>
    <row r="204" spans="1:17" x14ac:dyDescent="0.25">
      <c r="A204" s="5"/>
      <c r="B204" t="s">
        <v>238</v>
      </c>
      <c r="C204" t="s">
        <v>256</v>
      </c>
      <c r="D204" s="1" t="s">
        <v>77</v>
      </c>
      <c r="F204" s="66"/>
      <c r="H204" s="114">
        <f>'MATRIZ 2018 COMPLETO PROPOSTA'!J204</f>
        <v>0</v>
      </c>
      <c r="I204" s="114">
        <f>'MATRIZ 2018 COMPLETO PROPOSTA'!O204</f>
        <v>1559037.2684019734</v>
      </c>
      <c r="J204" s="114">
        <f>'MATRIZ 2018 COMPLETO PROPOSTA'!R204</f>
        <v>0</v>
      </c>
      <c r="K204" s="114"/>
      <c r="L204" s="114">
        <f t="shared" si="10"/>
        <v>1559037.2684019734</v>
      </c>
      <c r="M204" s="114"/>
      <c r="N204" s="114">
        <f>'MATRIZ 2018 COMPLETO PROPOSTA'!AI204+'MATRIZ 2018 COMPLETO PROPOSTA'!AL204+'MATRIZ 2018 COMPLETO PROPOSTA'!AO204</f>
        <v>313162.02255626838</v>
      </c>
      <c r="O204" s="114"/>
      <c r="P204" s="114"/>
      <c r="Q204" s="93"/>
    </row>
    <row r="205" spans="1:17" x14ac:dyDescent="0.25">
      <c r="A205" s="5"/>
      <c r="B205" t="s">
        <v>238</v>
      </c>
      <c r="C205" t="s">
        <v>257</v>
      </c>
      <c r="D205" s="1" t="s">
        <v>77</v>
      </c>
      <c r="F205" s="66"/>
      <c r="H205" s="114">
        <f>'MATRIZ 2018 COMPLETO PROPOSTA'!J205</f>
        <v>0</v>
      </c>
      <c r="I205" s="114">
        <f>'MATRIZ 2018 COMPLETO PROPOSTA'!O205</f>
        <v>1492201.0541216936</v>
      </c>
      <c r="J205" s="114">
        <f>'MATRIZ 2018 COMPLETO PROPOSTA'!R205</f>
        <v>0</v>
      </c>
      <c r="K205" s="114"/>
      <c r="L205" s="114">
        <f t="shared" si="10"/>
        <v>1492201.0541216936</v>
      </c>
      <c r="M205" s="114"/>
      <c r="N205" s="114">
        <f>'MATRIZ 2018 COMPLETO PROPOSTA'!AI205+'MATRIZ 2018 COMPLETO PROPOSTA'!AL205+'MATRIZ 2018 COMPLETO PROPOSTA'!AO205</f>
        <v>149106.42945736228</v>
      </c>
      <c r="O205" s="114"/>
      <c r="P205" s="114"/>
      <c r="Q205" s="93"/>
    </row>
    <row r="206" spans="1:17" x14ac:dyDescent="0.25">
      <c r="A206" s="5"/>
      <c r="B206" t="s">
        <v>238</v>
      </c>
      <c r="C206" t="s">
        <v>258</v>
      </c>
      <c r="D206" s="1" t="s">
        <v>77</v>
      </c>
      <c r="F206" s="66"/>
      <c r="H206" s="114">
        <f>'MATRIZ 2018 COMPLETO PROPOSTA'!J206</f>
        <v>0</v>
      </c>
      <c r="I206" s="114">
        <f>'MATRIZ 2018 COMPLETO PROPOSTA'!O206</f>
        <v>1345305.969452936</v>
      </c>
      <c r="J206" s="114">
        <f>'MATRIZ 2018 COMPLETO PROPOSTA'!R206</f>
        <v>0</v>
      </c>
      <c r="K206" s="114"/>
      <c r="L206" s="114">
        <f t="shared" si="10"/>
        <v>1345305.969452936</v>
      </c>
      <c r="M206" s="114"/>
      <c r="N206" s="114">
        <f>'MATRIZ 2018 COMPLETO PROPOSTA'!AI206+'MATRIZ 2018 COMPLETO PROPOSTA'!AL206+'MATRIZ 2018 COMPLETO PROPOSTA'!AO206</f>
        <v>203467.01172400586</v>
      </c>
      <c r="O206" s="114"/>
      <c r="P206" s="114"/>
      <c r="Q206" s="93"/>
    </row>
    <row r="207" spans="1:17" x14ac:dyDescent="0.25">
      <c r="A207" s="5"/>
      <c r="B207" t="s">
        <v>238</v>
      </c>
      <c r="C207" t="s">
        <v>259</v>
      </c>
      <c r="D207" s="1" t="s">
        <v>126</v>
      </c>
      <c r="F207" s="66"/>
      <c r="H207" s="114">
        <f>'MATRIZ 2018 COMPLETO PROPOSTA'!J207</f>
        <v>0</v>
      </c>
      <c r="I207" s="114">
        <f>'MATRIZ 2018 COMPLETO PROPOSTA'!O207</f>
        <v>2525953.3608443583</v>
      </c>
      <c r="J207" s="114">
        <f>'MATRIZ 2018 COMPLETO PROPOSTA'!R207</f>
        <v>0</v>
      </c>
      <c r="K207" s="114"/>
      <c r="L207" s="114">
        <f t="shared" si="10"/>
        <v>2525953.3608443583</v>
      </c>
      <c r="M207" s="114"/>
      <c r="N207" s="114">
        <f>'MATRIZ 2018 COMPLETO PROPOSTA'!AI207+'MATRIZ 2018 COMPLETO PROPOSTA'!AL207+'MATRIZ 2018 COMPLETO PROPOSTA'!AO207</f>
        <v>335982.31622637622</v>
      </c>
      <c r="O207" s="114"/>
      <c r="P207" s="114"/>
      <c r="Q207" s="93"/>
    </row>
    <row r="208" spans="1:17" x14ac:dyDescent="0.25">
      <c r="A208" s="5"/>
      <c r="B208" t="s">
        <v>238</v>
      </c>
      <c r="C208" t="s">
        <v>260</v>
      </c>
      <c r="D208" s="1" t="s">
        <v>79</v>
      </c>
      <c r="F208" s="66"/>
      <c r="H208" s="114">
        <f>'MATRIZ 2018 COMPLETO PROPOSTA'!J208</f>
        <v>10988418.928054046</v>
      </c>
      <c r="I208" s="114">
        <f>'MATRIZ 2018 COMPLETO PROPOSTA'!O208</f>
        <v>0</v>
      </c>
      <c r="J208" s="114">
        <f>'MATRIZ 2018 COMPLETO PROPOSTA'!R208</f>
        <v>0</v>
      </c>
      <c r="K208" s="114"/>
      <c r="L208" s="114">
        <f t="shared" si="10"/>
        <v>10988418.928054046</v>
      </c>
      <c r="M208" s="114"/>
      <c r="N208" s="114">
        <f>'MATRIZ 2018 COMPLETO PROPOSTA'!AI208+'MATRIZ 2018 COMPLETO PROPOSTA'!AL208+'MATRIZ 2018 COMPLETO PROPOSTA'!AO208</f>
        <v>3064538.0034347749</v>
      </c>
      <c r="O208" s="114"/>
      <c r="P208" s="114"/>
      <c r="Q208" s="93"/>
    </row>
    <row r="209" spans="1:17" x14ac:dyDescent="0.25">
      <c r="A209" s="5"/>
      <c r="B209" t="s">
        <v>238</v>
      </c>
      <c r="C209" t="s">
        <v>261</v>
      </c>
      <c r="D209" s="1" t="s">
        <v>79</v>
      </c>
      <c r="F209" s="66"/>
      <c r="H209" s="114">
        <f>'MATRIZ 2018 COMPLETO PROPOSTA'!J209</f>
        <v>6067545.3686246583</v>
      </c>
      <c r="I209" s="114">
        <f>'MATRIZ 2018 COMPLETO PROPOSTA'!O209</f>
        <v>0</v>
      </c>
      <c r="J209" s="114">
        <f>'MATRIZ 2018 COMPLETO PROPOSTA'!R209</f>
        <v>0</v>
      </c>
      <c r="K209" s="114"/>
      <c r="L209" s="114">
        <f t="shared" si="10"/>
        <v>6067545.3686246583</v>
      </c>
      <c r="M209" s="114"/>
      <c r="N209" s="114">
        <f>'MATRIZ 2018 COMPLETO PROPOSTA'!AI209+'MATRIZ 2018 COMPLETO PROPOSTA'!AL209+'MATRIZ 2018 COMPLETO PROPOSTA'!AO209</f>
        <v>1182214.139651383</v>
      </c>
      <c r="O209" s="114"/>
      <c r="P209" s="114"/>
      <c r="Q209" s="93"/>
    </row>
    <row r="210" spans="1:17" x14ac:dyDescent="0.25">
      <c r="A210" s="5"/>
      <c r="B210" t="s">
        <v>238</v>
      </c>
      <c r="C210" t="s">
        <v>262</v>
      </c>
      <c r="D210" s="1" t="s">
        <v>79</v>
      </c>
      <c r="F210" s="66"/>
      <c r="H210" s="114">
        <f>'MATRIZ 2018 COMPLETO PROPOSTA'!J210</f>
        <v>8651788.0630377606</v>
      </c>
      <c r="I210" s="114">
        <f>'MATRIZ 2018 COMPLETO PROPOSTA'!O210</f>
        <v>0</v>
      </c>
      <c r="J210" s="114">
        <f>'MATRIZ 2018 COMPLETO PROPOSTA'!R210</f>
        <v>0</v>
      </c>
      <c r="K210" s="114"/>
      <c r="L210" s="114">
        <f t="shared" si="10"/>
        <v>8651788.0630377606</v>
      </c>
      <c r="M210" s="114"/>
      <c r="N210" s="114">
        <f>'MATRIZ 2018 COMPLETO PROPOSTA'!AI210+'MATRIZ 2018 COMPLETO PROPOSTA'!AL210+'MATRIZ 2018 COMPLETO PROPOSTA'!AO210</f>
        <v>1564638.7746771504</v>
      </c>
      <c r="O210" s="114"/>
      <c r="P210" s="114"/>
      <c r="Q210" s="93"/>
    </row>
    <row r="211" spans="1:17" x14ac:dyDescent="0.25">
      <c r="A211" s="5"/>
      <c r="B211" t="s">
        <v>238</v>
      </c>
      <c r="C211" t="s">
        <v>263</v>
      </c>
      <c r="D211" s="1" t="s">
        <v>126</v>
      </c>
      <c r="F211" s="66"/>
      <c r="H211" s="114">
        <f>'MATRIZ 2018 COMPLETO PROPOSTA'!J211</f>
        <v>0</v>
      </c>
      <c r="I211" s="114">
        <f>'MATRIZ 2018 COMPLETO PROPOSTA'!O211</f>
        <v>2612700.3895994732</v>
      </c>
      <c r="J211" s="114">
        <f>'MATRIZ 2018 COMPLETO PROPOSTA'!R211</f>
        <v>0</v>
      </c>
      <c r="K211" s="114"/>
      <c r="L211" s="114">
        <f t="shared" si="10"/>
        <v>2612700.3895994732</v>
      </c>
      <c r="M211" s="114"/>
      <c r="N211" s="114">
        <f>'MATRIZ 2018 COMPLETO PROPOSTA'!AI211+'MATRIZ 2018 COMPLETO PROPOSTA'!AL211+'MATRIZ 2018 COMPLETO PROPOSTA'!AO211</f>
        <v>277913.4178967803</v>
      </c>
      <c r="O211" s="114"/>
      <c r="P211" s="114"/>
      <c r="Q211" s="93"/>
    </row>
    <row r="212" spans="1:17" x14ac:dyDescent="0.25">
      <c r="A212" s="5"/>
      <c r="B212" t="s">
        <v>238</v>
      </c>
      <c r="C212" t="s">
        <v>264</v>
      </c>
      <c r="D212" s="1" t="s">
        <v>79</v>
      </c>
      <c r="F212" s="66"/>
      <c r="H212" s="114">
        <f>'MATRIZ 2018 COMPLETO PROPOSTA'!J212</f>
        <v>18029295.383399427</v>
      </c>
      <c r="I212" s="114">
        <f>'MATRIZ 2018 COMPLETO PROPOSTA'!O212</f>
        <v>0</v>
      </c>
      <c r="J212" s="114">
        <f>'MATRIZ 2018 COMPLETO PROPOSTA'!R212</f>
        <v>0</v>
      </c>
      <c r="K212" s="114"/>
      <c r="L212" s="114">
        <f t="shared" si="10"/>
        <v>18029295.383399427</v>
      </c>
      <c r="M212" s="114"/>
      <c r="N212" s="114">
        <f>'MATRIZ 2018 COMPLETO PROPOSTA'!AI212+'MATRIZ 2018 COMPLETO PROPOSTA'!AL212+'MATRIZ 2018 COMPLETO PROPOSTA'!AO212</f>
        <v>3266292.1252334537</v>
      </c>
      <c r="O212" s="114"/>
      <c r="P212" s="114"/>
      <c r="Q212" s="93"/>
    </row>
    <row r="213" spans="1:17" x14ac:dyDescent="0.25">
      <c r="A213" s="5"/>
      <c r="B213" t="s">
        <v>238</v>
      </c>
      <c r="C213" t="s">
        <v>265</v>
      </c>
      <c r="D213" s="1" t="s">
        <v>83</v>
      </c>
      <c r="F213" s="66"/>
      <c r="H213" s="114">
        <f>'MATRIZ 2018 COMPLETO PROPOSTA'!J213</f>
        <v>0</v>
      </c>
      <c r="I213" s="114">
        <f>'MATRIZ 2018 COMPLETO PROPOSTA'!O213</f>
        <v>2987992.5740631716</v>
      </c>
      <c r="J213" s="114">
        <f>'MATRIZ 2018 COMPLETO PROPOSTA'!R213</f>
        <v>0</v>
      </c>
      <c r="K213" s="114"/>
      <c r="L213" s="114">
        <f t="shared" si="10"/>
        <v>2987992.5740631716</v>
      </c>
      <c r="M213" s="114"/>
      <c r="N213" s="114">
        <f>'MATRIZ 2018 COMPLETO PROPOSTA'!AI213+'MATRIZ 2018 COMPLETO PROPOSTA'!AL213+'MATRIZ 2018 COMPLETO PROPOSTA'!AO213</f>
        <v>399444.53385326569</v>
      </c>
      <c r="O213" s="114"/>
      <c r="P213" s="114"/>
      <c r="Q213" s="93"/>
    </row>
    <row r="214" spans="1:17" x14ac:dyDescent="0.25">
      <c r="A214" s="5"/>
      <c r="B214" t="s">
        <v>238</v>
      </c>
      <c r="C214" t="s">
        <v>266</v>
      </c>
      <c r="D214" s="1" t="s">
        <v>79</v>
      </c>
      <c r="F214" s="66"/>
      <c r="H214" s="114">
        <f>'MATRIZ 2018 COMPLETO PROPOSTA'!J214</f>
        <v>12882781.657478079</v>
      </c>
      <c r="I214" s="114">
        <f>'MATRIZ 2018 COMPLETO PROPOSTA'!O214</f>
        <v>0</v>
      </c>
      <c r="J214" s="114">
        <f>'MATRIZ 2018 COMPLETO PROPOSTA'!R214</f>
        <v>0</v>
      </c>
      <c r="K214" s="114"/>
      <c r="L214" s="114">
        <f t="shared" si="10"/>
        <v>12882781.657478079</v>
      </c>
      <c r="M214" s="114"/>
      <c r="N214" s="114">
        <f>'MATRIZ 2018 COMPLETO PROPOSTA'!AI214+'MATRIZ 2018 COMPLETO PROPOSTA'!AL214+'MATRIZ 2018 COMPLETO PROPOSTA'!AO214</f>
        <v>4035987.2324918504</v>
      </c>
      <c r="O214" s="114"/>
      <c r="P214" s="114"/>
      <c r="Q214" s="93"/>
    </row>
    <row r="215" spans="1:17" x14ac:dyDescent="0.25">
      <c r="A215" s="5"/>
      <c r="F215" s="66"/>
      <c r="H215" s="114"/>
      <c r="I215" s="114"/>
      <c r="J215" s="114"/>
      <c r="K215" s="114"/>
      <c r="L215" s="114"/>
      <c r="M215" s="114"/>
      <c r="N215" s="114"/>
      <c r="O215" s="114"/>
      <c r="P215" s="114"/>
      <c r="Q215" s="93"/>
    </row>
    <row r="216" spans="1:17" x14ac:dyDescent="0.25">
      <c r="A216" s="5"/>
      <c r="B216" s="98" t="s">
        <v>267</v>
      </c>
      <c r="C216" s="98" t="s">
        <v>268</v>
      </c>
      <c r="D216" s="98" t="s">
        <v>74</v>
      </c>
      <c r="E216" s="98"/>
      <c r="F216" s="100"/>
      <c r="G216" s="98"/>
      <c r="H216" s="115">
        <f>SUM(H217:H245)</f>
        <v>123283600.23044981</v>
      </c>
      <c r="I216" s="115">
        <f>SUM(I217:I245)</f>
        <v>17963665.269260176</v>
      </c>
      <c r="J216" s="115">
        <f>SUM(J217:J245)</f>
        <v>16203476.172804674</v>
      </c>
      <c r="K216" s="115"/>
      <c r="L216" s="115">
        <f>SUM(L217:L245)</f>
        <v>157450741.67251471</v>
      </c>
      <c r="M216" s="115"/>
      <c r="N216" s="115">
        <f>SUM(N217:N245)</f>
        <v>23390107.763151839</v>
      </c>
      <c r="O216" s="115"/>
      <c r="P216" s="115">
        <f>L216*'DADOS BASE PROPOSTA'!$I$14</f>
        <v>236176.11250877206</v>
      </c>
      <c r="Q216" s="93"/>
    </row>
    <row r="217" spans="1:17" x14ac:dyDescent="0.25">
      <c r="A217" s="5"/>
      <c r="B217" t="s">
        <v>267</v>
      </c>
      <c r="C217" t="s">
        <v>34</v>
      </c>
      <c r="D217" s="1" t="s">
        <v>75</v>
      </c>
      <c r="F217" s="66">
        <f>'MATRIZ 2018 COMPLETO PROPOSTA'!Q217</f>
        <v>28</v>
      </c>
      <c r="H217" s="114">
        <f>'MATRIZ 2018 COMPLETO PROPOSTA'!J217</f>
        <v>0</v>
      </c>
      <c r="I217" s="114">
        <f>SUMIF('MATRIZ 2018 COMPLETO PROPOSTA'!D218:D246,"ECR",'MATRIZ 2018 COMPLETO PROPOSTA'!O218:O246)</f>
        <v>0</v>
      </c>
      <c r="J217" s="114">
        <f>'MATRIZ 2018 COMPLETO PROPOSTA'!R217+'MATRIZ 2018 COMPLETO PROPOSTA'!Z217+'MATRIZ 2018 COMPLETO PROPOSTA'!AS217+'MATRIZ 2018 COMPLETO PROPOSTA'!AW217+'MATRIZ 2018 COMPLETO PROPOSTA'!BA217+SUM('MATRIZ 2018 COMPLETO PROPOSTA'!Z218:Z246)</f>
        <v>16203476.172804674</v>
      </c>
      <c r="K217" s="114"/>
      <c r="L217" s="114">
        <f t="shared" ref="L217:L245" si="11">SUM(H217:J217)</f>
        <v>16203476.172804674</v>
      </c>
      <c r="M217" s="114"/>
      <c r="N217" s="114">
        <f>'MATRIZ 2018 COMPLETO PROPOSTA'!AI217+'MATRIZ 2018 COMPLETO PROPOSTA'!AL217+'MATRIZ 2018 COMPLETO PROPOSTA'!AO217</f>
        <v>0</v>
      </c>
      <c r="O217" s="114"/>
      <c r="P217" s="114"/>
      <c r="Q217" s="93"/>
    </row>
    <row r="218" spans="1:17" x14ac:dyDescent="0.25">
      <c r="A218" s="5"/>
      <c r="B218" t="s">
        <v>267</v>
      </c>
      <c r="C218" t="s">
        <v>269</v>
      </c>
      <c r="D218" s="1" t="s">
        <v>79</v>
      </c>
      <c r="F218" s="66"/>
      <c r="H218" s="114">
        <f>'MATRIZ 2018 COMPLETO PROPOSTA'!J218</f>
        <v>6197584.7384668337</v>
      </c>
      <c r="I218" s="114">
        <f>'MATRIZ 2018 COMPLETO PROPOSTA'!O218</f>
        <v>0</v>
      </c>
      <c r="J218" s="114">
        <f>'MATRIZ 2018 COMPLETO PROPOSTA'!R218</f>
        <v>0</v>
      </c>
      <c r="K218" s="114"/>
      <c r="L218" s="114">
        <f t="shared" si="11"/>
        <v>6197584.7384668337</v>
      </c>
      <c r="M218" s="114"/>
      <c r="N218" s="114">
        <f>'MATRIZ 2018 COMPLETO PROPOSTA'!AI218+'MATRIZ 2018 COMPLETO PROPOSTA'!AL218+'MATRIZ 2018 COMPLETO PROPOSTA'!AO218</f>
        <v>676856.6625909966</v>
      </c>
      <c r="O218" s="114"/>
      <c r="P218" s="114"/>
      <c r="Q218" s="93"/>
    </row>
    <row r="219" spans="1:17" x14ac:dyDescent="0.25">
      <c r="A219" s="5"/>
      <c r="B219" t="s">
        <v>267</v>
      </c>
      <c r="C219" t="s">
        <v>270</v>
      </c>
      <c r="D219" s="1" t="s">
        <v>79</v>
      </c>
      <c r="F219" s="66"/>
      <c r="H219" s="114">
        <f>'MATRIZ 2018 COMPLETO PROPOSTA'!J219</f>
        <v>3278918.3763858275</v>
      </c>
      <c r="I219" s="114">
        <f>'MATRIZ 2018 COMPLETO PROPOSTA'!O219</f>
        <v>0</v>
      </c>
      <c r="J219" s="114">
        <f>'MATRIZ 2018 COMPLETO PROPOSTA'!R219</f>
        <v>0</v>
      </c>
      <c r="K219" s="114"/>
      <c r="L219" s="114">
        <f t="shared" si="11"/>
        <v>3278918.3763858275</v>
      </c>
      <c r="M219" s="114"/>
      <c r="N219" s="114">
        <f>'MATRIZ 2018 COMPLETO PROPOSTA'!AI219+'MATRIZ 2018 COMPLETO PROPOSTA'!AL219+'MATRIZ 2018 COMPLETO PROPOSTA'!AO219</f>
        <v>391898.38873386651</v>
      </c>
      <c r="O219" s="114"/>
      <c r="P219" s="114"/>
      <c r="Q219" s="93"/>
    </row>
    <row r="220" spans="1:17" x14ac:dyDescent="0.25">
      <c r="A220" s="5"/>
      <c r="B220" t="s">
        <v>267</v>
      </c>
      <c r="C220" t="s">
        <v>271</v>
      </c>
      <c r="D220" s="1" t="s">
        <v>83</v>
      </c>
      <c r="F220" s="66"/>
      <c r="H220" s="114">
        <f>'MATRIZ 2018 COMPLETO PROPOSTA'!J220</f>
        <v>0</v>
      </c>
      <c r="I220" s="114">
        <f>'MATRIZ 2018 COMPLETO PROPOSTA'!O220</f>
        <v>1047012.0379356538</v>
      </c>
      <c r="J220" s="114">
        <f>'MATRIZ 2018 COMPLETO PROPOSTA'!R220</f>
        <v>0</v>
      </c>
      <c r="K220" s="114"/>
      <c r="L220" s="114">
        <f t="shared" si="11"/>
        <v>1047012.0379356538</v>
      </c>
      <c r="M220" s="114"/>
      <c r="N220" s="114">
        <f>'MATRIZ 2018 COMPLETO PROPOSTA'!AI220+'MATRIZ 2018 COMPLETO PROPOSTA'!AL220+'MATRIZ 2018 COMPLETO PROPOSTA'!AO220</f>
        <v>33771.882857158576</v>
      </c>
      <c r="O220" s="114"/>
      <c r="P220" s="114"/>
      <c r="Q220" s="93"/>
    </row>
    <row r="221" spans="1:17" x14ac:dyDescent="0.25">
      <c r="A221" s="5"/>
      <c r="B221" t="s">
        <v>267</v>
      </c>
      <c r="C221" t="s">
        <v>272</v>
      </c>
      <c r="D221" s="1" t="s">
        <v>77</v>
      </c>
      <c r="F221" s="66"/>
      <c r="H221" s="114">
        <f>'MATRIZ 2018 COMPLETO PROPOSTA'!J221</f>
        <v>0</v>
      </c>
      <c r="I221" s="114">
        <f>'MATRIZ 2018 COMPLETO PROPOSTA'!O221</f>
        <v>1084465.0335711006</v>
      </c>
      <c r="J221" s="114">
        <f>'MATRIZ 2018 COMPLETO PROPOSTA'!R221</f>
        <v>0</v>
      </c>
      <c r="K221" s="114"/>
      <c r="L221" s="114">
        <f t="shared" si="11"/>
        <v>1084465.0335711006</v>
      </c>
      <c r="M221" s="114"/>
      <c r="N221" s="114">
        <f>'MATRIZ 2018 COMPLETO PROPOSTA'!AI221+'MATRIZ 2018 COMPLETO PROPOSTA'!AL221+'MATRIZ 2018 COMPLETO PROPOSTA'!AO221</f>
        <v>91403.2900581625</v>
      </c>
      <c r="O221" s="114"/>
      <c r="P221" s="114"/>
      <c r="Q221" s="93"/>
    </row>
    <row r="222" spans="1:17" x14ac:dyDescent="0.25">
      <c r="A222" s="5"/>
      <c r="B222" t="s">
        <v>267</v>
      </c>
      <c r="C222" t="s">
        <v>273</v>
      </c>
      <c r="D222" s="1" t="s">
        <v>77</v>
      </c>
      <c r="F222" s="66"/>
      <c r="H222" s="114">
        <f>'MATRIZ 2018 COMPLETO PROPOSTA'!J222</f>
        <v>0</v>
      </c>
      <c r="I222" s="114">
        <f>'MATRIZ 2018 COMPLETO PROPOSTA'!O222</f>
        <v>1175036.072790032</v>
      </c>
      <c r="J222" s="114">
        <f>'MATRIZ 2018 COMPLETO PROPOSTA'!R222</f>
        <v>0</v>
      </c>
      <c r="K222" s="114"/>
      <c r="L222" s="114">
        <f t="shared" si="11"/>
        <v>1175036.072790032</v>
      </c>
      <c r="M222" s="114"/>
      <c r="N222" s="114">
        <f>'MATRIZ 2018 COMPLETO PROPOSTA'!AI222+'MATRIZ 2018 COMPLETO PROPOSTA'!AL222+'MATRIZ 2018 COMPLETO PROPOSTA'!AO222</f>
        <v>126276.78804768046</v>
      </c>
      <c r="O222" s="114"/>
      <c r="P222" s="114"/>
      <c r="Q222" s="93"/>
    </row>
    <row r="223" spans="1:17" x14ac:dyDescent="0.25">
      <c r="A223" s="5"/>
      <c r="B223" t="s">
        <v>267</v>
      </c>
      <c r="C223" t="s">
        <v>274</v>
      </c>
      <c r="D223" s="1" t="s">
        <v>77</v>
      </c>
      <c r="F223" s="66"/>
      <c r="H223" s="114">
        <f>'MATRIZ 2018 COMPLETO PROPOSTA'!J223</f>
        <v>0</v>
      </c>
      <c r="I223" s="114">
        <f>'MATRIZ 2018 COMPLETO PROPOSTA'!O223</f>
        <v>1170590.0194171064</v>
      </c>
      <c r="J223" s="114">
        <f>'MATRIZ 2018 COMPLETO PROPOSTA'!R223</f>
        <v>0</v>
      </c>
      <c r="K223" s="114"/>
      <c r="L223" s="114">
        <f t="shared" si="11"/>
        <v>1170590.0194171064</v>
      </c>
      <c r="M223" s="114"/>
      <c r="N223" s="114">
        <f>'MATRIZ 2018 COMPLETO PROPOSTA'!AI223+'MATRIZ 2018 COMPLETO PROPOSTA'!AL223+'MATRIZ 2018 COMPLETO PROPOSTA'!AO223</f>
        <v>168510.00751315459</v>
      </c>
      <c r="O223" s="114"/>
      <c r="P223" s="114"/>
      <c r="Q223" s="93"/>
    </row>
    <row r="224" spans="1:17" x14ac:dyDescent="0.25">
      <c r="A224" s="5"/>
      <c r="B224" t="s">
        <v>267</v>
      </c>
      <c r="C224" t="s">
        <v>275</v>
      </c>
      <c r="D224" s="1" t="s">
        <v>79</v>
      </c>
      <c r="F224" s="66"/>
      <c r="H224" s="114">
        <f>'MATRIZ 2018 COMPLETO PROPOSTA'!J224</f>
        <v>3282534.5308034485</v>
      </c>
      <c r="I224" s="114">
        <f>'MATRIZ 2018 COMPLETO PROPOSTA'!O224</f>
        <v>0</v>
      </c>
      <c r="J224" s="114">
        <f>'MATRIZ 2018 COMPLETO PROPOSTA'!R224</f>
        <v>0</v>
      </c>
      <c r="K224" s="114"/>
      <c r="L224" s="114">
        <f t="shared" si="11"/>
        <v>3282534.5308034485</v>
      </c>
      <c r="M224" s="114"/>
      <c r="N224" s="114">
        <f>'MATRIZ 2018 COMPLETO PROPOSTA'!AI224+'MATRIZ 2018 COMPLETO PROPOSTA'!AL224+'MATRIZ 2018 COMPLETO PROPOSTA'!AO224</f>
        <v>615523.90023548191</v>
      </c>
      <c r="O224" s="114"/>
      <c r="P224" s="114"/>
      <c r="Q224" s="93"/>
    </row>
    <row r="225" spans="1:17" x14ac:dyDescent="0.25">
      <c r="A225" s="5"/>
      <c r="B225" t="s">
        <v>267</v>
      </c>
      <c r="C225" t="s">
        <v>276</v>
      </c>
      <c r="D225" s="1" t="s">
        <v>79</v>
      </c>
      <c r="F225" s="66"/>
      <c r="H225" s="114">
        <f>'MATRIZ 2018 COMPLETO PROPOSTA'!J225</f>
        <v>4140738.9262303561</v>
      </c>
      <c r="I225" s="114">
        <f>'MATRIZ 2018 COMPLETO PROPOSTA'!O225</f>
        <v>0</v>
      </c>
      <c r="J225" s="114">
        <f>'MATRIZ 2018 COMPLETO PROPOSTA'!R225</f>
        <v>0</v>
      </c>
      <c r="K225" s="114"/>
      <c r="L225" s="114">
        <f t="shared" si="11"/>
        <v>4140738.9262303561</v>
      </c>
      <c r="M225" s="114"/>
      <c r="N225" s="114">
        <f>'MATRIZ 2018 COMPLETO PROPOSTA'!AI225+'MATRIZ 2018 COMPLETO PROPOSTA'!AL225+'MATRIZ 2018 COMPLETO PROPOSTA'!AO225</f>
        <v>795902.08486921375</v>
      </c>
      <c r="O225" s="114"/>
      <c r="P225" s="114"/>
      <c r="Q225" s="93"/>
    </row>
    <row r="226" spans="1:17" x14ac:dyDescent="0.25">
      <c r="A226" s="5"/>
      <c r="B226" t="s">
        <v>267</v>
      </c>
      <c r="C226" t="s">
        <v>277</v>
      </c>
      <c r="D226" s="1" t="s">
        <v>79</v>
      </c>
      <c r="F226" s="66"/>
      <c r="H226" s="114">
        <f>'MATRIZ 2018 COMPLETO PROPOSTA'!J226</f>
        <v>4009899.5390507551</v>
      </c>
      <c r="I226" s="114">
        <f>'MATRIZ 2018 COMPLETO PROPOSTA'!O226</f>
        <v>0</v>
      </c>
      <c r="J226" s="114">
        <f>'MATRIZ 2018 COMPLETO PROPOSTA'!R226</f>
        <v>0</v>
      </c>
      <c r="K226" s="114"/>
      <c r="L226" s="114">
        <f t="shared" si="11"/>
        <v>4009899.5390507551</v>
      </c>
      <c r="M226" s="114"/>
      <c r="N226" s="114">
        <f>'MATRIZ 2018 COMPLETO PROPOSTA'!AI226+'MATRIZ 2018 COMPLETO PROPOSTA'!AL226+'MATRIZ 2018 COMPLETO PROPOSTA'!AO226</f>
        <v>741194.4876630255</v>
      </c>
      <c r="O226" s="114"/>
      <c r="P226" s="114"/>
      <c r="Q226" s="93"/>
    </row>
    <row r="227" spans="1:17" x14ac:dyDescent="0.25">
      <c r="A227" s="5"/>
      <c r="B227" t="s">
        <v>267</v>
      </c>
      <c r="C227" t="s">
        <v>278</v>
      </c>
      <c r="D227" s="1" t="s">
        <v>79</v>
      </c>
      <c r="F227" s="66"/>
      <c r="H227" s="114">
        <f>'MATRIZ 2018 COMPLETO PROPOSTA'!J227</f>
        <v>6910141.5217834804</v>
      </c>
      <c r="I227" s="114">
        <f>'MATRIZ 2018 COMPLETO PROPOSTA'!O227</f>
        <v>0</v>
      </c>
      <c r="J227" s="114">
        <f>'MATRIZ 2018 COMPLETO PROPOSTA'!R227</f>
        <v>0</v>
      </c>
      <c r="K227" s="114"/>
      <c r="L227" s="114">
        <f t="shared" si="11"/>
        <v>6910141.5217834804</v>
      </c>
      <c r="M227" s="114"/>
      <c r="N227" s="114">
        <f>'MATRIZ 2018 COMPLETO PROPOSTA'!AI227+'MATRIZ 2018 COMPLETO PROPOSTA'!AL227+'MATRIZ 2018 COMPLETO PROPOSTA'!AO227</f>
        <v>1669938.8629050674</v>
      </c>
      <c r="O227" s="114"/>
      <c r="P227" s="114"/>
      <c r="Q227" s="93"/>
    </row>
    <row r="228" spans="1:17" x14ac:dyDescent="0.25">
      <c r="A228" s="5"/>
      <c r="B228" t="s">
        <v>267</v>
      </c>
      <c r="C228" t="s">
        <v>279</v>
      </c>
      <c r="D228" s="1" t="s">
        <v>79</v>
      </c>
      <c r="F228" s="66"/>
      <c r="H228" s="114">
        <f>'MATRIZ 2018 COMPLETO PROPOSTA'!J228</f>
        <v>8588861.8511792701</v>
      </c>
      <c r="I228" s="114">
        <f>'MATRIZ 2018 COMPLETO PROPOSTA'!O228</f>
        <v>0</v>
      </c>
      <c r="J228" s="114">
        <f>'MATRIZ 2018 COMPLETO PROPOSTA'!R228</f>
        <v>0</v>
      </c>
      <c r="K228" s="114"/>
      <c r="L228" s="114">
        <f t="shared" si="11"/>
        <v>8588861.8511792701</v>
      </c>
      <c r="M228" s="114"/>
      <c r="N228" s="114">
        <f>'MATRIZ 2018 COMPLETO PROPOSTA'!AI228+'MATRIZ 2018 COMPLETO PROPOSTA'!AL228+'MATRIZ 2018 COMPLETO PROPOSTA'!AO228</f>
        <v>1436049.4098029139</v>
      </c>
      <c r="O228" s="114"/>
      <c r="P228" s="114"/>
      <c r="Q228" s="93"/>
    </row>
    <row r="229" spans="1:17" x14ac:dyDescent="0.25">
      <c r="A229" s="5"/>
      <c r="B229" t="s">
        <v>267</v>
      </c>
      <c r="C229" t="s">
        <v>280</v>
      </c>
      <c r="D229" s="1" t="s">
        <v>79</v>
      </c>
      <c r="F229" s="66"/>
      <c r="H229" s="114">
        <f>'MATRIZ 2018 COMPLETO PROPOSTA'!J229</f>
        <v>9895034.8077903502</v>
      </c>
      <c r="I229" s="114">
        <f>'MATRIZ 2018 COMPLETO PROPOSTA'!O229</f>
        <v>0</v>
      </c>
      <c r="J229" s="114">
        <f>'MATRIZ 2018 COMPLETO PROPOSTA'!R229</f>
        <v>0</v>
      </c>
      <c r="K229" s="114"/>
      <c r="L229" s="114">
        <f t="shared" si="11"/>
        <v>9895034.8077903502</v>
      </c>
      <c r="M229" s="114"/>
      <c r="N229" s="114">
        <f>'MATRIZ 2018 COMPLETO PROPOSTA'!AI229+'MATRIZ 2018 COMPLETO PROPOSTA'!AL229+'MATRIZ 2018 COMPLETO PROPOSTA'!AO229</f>
        <v>1801925.9217030625</v>
      </c>
      <c r="O229" s="114"/>
      <c r="P229" s="114"/>
      <c r="Q229" s="93"/>
    </row>
    <row r="230" spans="1:17" x14ac:dyDescent="0.25">
      <c r="A230" s="5"/>
      <c r="B230" t="s">
        <v>267</v>
      </c>
      <c r="C230" t="s">
        <v>281</v>
      </c>
      <c r="D230" s="1" t="s">
        <v>83</v>
      </c>
      <c r="F230" s="66"/>
      <c r="H230" s="114">
        <f>'MATRIZ 2018 COMPLETO PROPOSTA'!J230</f>
        <v>0</v>
      </c>
      <c r="I230" s="114">
        <f>'MATRIZ 2018 COMPLETO PROPOSTA'!O230</f>
        <v>2936268.4877001997</v>
      </c>
      <c r="J230" s="114">
        <f>'MATRIZ 2018 COMPLETO PROPOSTA'!R230</f>
        <v>0</v>
      </c>
      <c r="K230" s="114"/>
      <c r="L230" s="114">
        <f t="shared" si="11"/>
        <v>2936268.4877001997</v>
      </c>
      <c r="M230" s="114"/>
      <c r="N230" s="114">
        <f>'MATRIZ 2018 COMPLETO PROPOSTA'!AI230+'MATRIZ 2018 COMPLETO PROPOSTA'!AL230+'MATRIZ 2018 COMPLETO PROPOSTA'!AO230</f>
        <v>349720.82897392876</v>
      </c>
      <c r="O230" s="114"/>
      <c r="P230" s="114"/>
      <c r="Q230" s="93"/>
    </row>
    <row r="231" spans="1:17" x14ac:dyDescent="0.25">
      <c r="A231" s="5"/>
      <c r="B231" t="s">
        <v>267</v>
      </c>
      <c r="C231" t="s">
        <v>282</v>
      </c>
      <c r="D231" s="1" t="s">
        <v>83</v>
      </c>
      <c r="F231" s="66"/>
      <c r="H231" s="114">
        <f>'MATRIZ 2018 COMPLETO PROPOSTA'!J231</f>
        <v>0</v>
      </c>
      <c r="I231" s="114">
        <f>'MATRIZ 2018 COMPLETO PROPOSTA'!O231</f>
        <v>2366618.6857272405</v>
      </c>
      <c r="J231" s="114">
        <f>'MATRIZ 2018 COMPLETO PROPOSTA'!R231</f>
        <v>0</v>
      </c>
      <c r="K231" s="114"/>
      <c r="L231" s="114">
        <f t="shared" si="11"/>
        <v>2366618.6857272405</v>
      </c>
      <c r="M231" s="114"/>
      <c r="N231" s="114">
        <f>'MATRIZ 2018 COMPLETO PROPOSTA'!AI231+'MATRIZ 2018 COMPLETO PROPOSTA'!AL231+'MATRIZ 2018 COMPLETO PROPOSTA'!AO231</f>
        <v>339048.99783502618</v>
      </c>
      <c r="O231" s="114"/>
      <c r="P231" s="114"/>
      <c r="Q231" s="93"/>
    </row>
    <row r="232" spans="1:17" x14ac:dyDescent="0.25">
      <c r="A232" s="5"/>
      <c r="B232" t="s">
        <v>267</v>
      </c>
      <c r="C232" t="s">
        <v>283</v>
      </c>
      <c r="D232" s="1" t="s">
        <v>79</v>
      </c>
      <c r="F232" s="66"/>
      <c r="H232" s="114">
        <f>'MATRIZ 2018 COMPLETO PROPOSTA'!J232</f>
        <v>8762836.7240448575</v>
      </c>
      <c r="I232" s="114">
        <f>'MATRIZ 2018 COMPLETO PROPOSTA'!O232</f>
        <v>0</v>
      </c>
      <c r="J232" s="114">
        <f>'MATRIZ 2018 COMPLETO PROPOSTA'!R232</f>
        <v>0</v>
      </c>
      <c r="K232" s="114"/>
      <c r="L232" s="114">
        <f t="shared" si="11"/>
        <v>8762836.7240448575</v>
      </c>
      <c r="M232" s="114"/>
      <c r="N232" s="114">
        <f>'MATRIZ 2018 COMPLETO PROPOSTA'!AI232+'MATRIZ 2018 COMPLETO PROPOSTA'!AL232+'MATRIZ 2018 COMPLETO PROPOSTA'!AO232</f>
        <v>1360883.943443049</v>
      </c>
      <c r="O232" s="114"/>
      <c r="P232" s="114"/>
      <c r="Q232" s="93"/>
    </row>
    <row r="233" spans="1:17" x14ac:dyDescent="0.25">
      <c r="A233" s="5"/>
      <c r="B233" t="s">
        <v>267</v>
      </c>
      <c r="C233" t="s">
        <v>284</v>
      </c>
      <c r="D233" s="1" t="s">
        <v>83</v>
      </c>
      <c r="F233" s="66"/>
      <c r="H233" s="114">
        <f>'MATRIZ 2018 COMPLETO PROPOSTA'!J233</f>
        <v>0</v>
      </c>
      <c r="I233" s="114">
        <f>'MATRIZ 2018 COMPLETO PROPOSTA'!O233</f>
        <v>1044579.0494098224</v>
      </c>
      <c r="J233" s="114">
        <f>'MATRIZ 2018 COMPLETO PROPOSTA'!R233</f>
        <v>0</v>
      </c>
      <c r="K233" s="114"/>
      <c r="L233" s="114">
        <f t="shared" si="11"/>
        <v>1044579.0494098224</v>
      </c>
      <c r="M233" s="114"/>
      <c r="N233" s="114">
        <f>'MATRIZ 2018 COMPLETO PROPOSTA'!AI233+'MATRIZ 2018 COMPLETO PROPOSTA'!AL233+'MATRIZ 2018 COMPLETO PROPOSTA'!AO233</f>
        <v>14802.596289364761</v>
      </c>
      <c r="O233" s="114"/>
      <c r="P233" s="114"/>
      <c r="Q233" s="93"/>
    </row>
    <row r="234" spans="1:17" x14ac:dyDescent="0.25">
      <c r="A234" s="5"/>
      <c r="B234" t="s">
        <v>267</v>
      </c>
      <c r="C234" t="s">
        <v>285</v>
      </c>
      <c r="D234" s="1" t="s">
        <v>83</v>
      </c>
      <c r="F234" s="66"/>
      <c r="H234" s="114">
        <f>'MATRIZ 2018 COMPLETO PROPOSTA'!J234</f>
        <v>0</v>
      </c>
      <c r="I234" s="114">
        <f>'MATRIZ 2018 COMPLETO PROPOSTA'!O234</f>
        <v>2286890.4711048612</v>
      </c>
      <c r="J234" s="114">
        <f>'MATRIZ 2018 COMPLETO PROPOSTA'!R234</f>
        <v>0</v>
      </c>
      <c r="K234" s="114"/>
      <c r="L234" s="114">
        <f t="shared" si="11"/>
        <v>2286890.4711048612</v>
      </c>
      <c r="M234" s="114"/>
      <c r="N234" s="114">
        <f>'MATRIZ 2018 COMPLETO PROPOSTA'!AI234+'MATRIZ 2018 COMPLETO PROPOSTA'!AL234+'MATRIZ 2018 COMPLETO PROPOSTA'!AO234</f>
        <v>136644.19744976069</v>
      </c>
      <c r="O234" s="114"/>
      <c r="P234" s="114"/>
      <c r="Q234" s="93"/>
    </row>
    <row r="235" spans="1:17" x14ac:dyDescent="0.25">
      <c r="A235" s="5"/>
      <c r="B235" t="s">
        <v>267</v>
      </c>
      <c r="C235" t="s">
        <v>286</v>
      </c>
      <c r="D235" s="1" t="s">
        <v>79</v>
      </c>
      <c r="F235" s="66"/>
      <c r="H235" s="114">
        <f>'MATRIZ 2018 COMPLETO PROPOSTA'!J235</f>
        <v>3551862.6061552987</v>
      </c>
      <c r="I235" s="114">
        <f>'MATRIZ 2018 COMPLETO PROPOSTA'!O235</f>
        <v>0</v>
      </c>
      <c r="J235" s="114">
        <f>'MATRIZ 2018 COMPLETO PROPOSTA'!R235</f>
        <v>0</v>
      </c>
      <c r="K235" s="114"/>
      <c r="L235" s="114">
        <f t="shared" si="11"/>
        <v>3551862.6061552987</v>
      </c>
      <c r="M235" s="114"/>
      <c r="N235" s="114">
        <f>'MATRIZ 2018 COMPLETO PROPOSTA'!AI235+'MATRIZ 2018 COMPLETO PROPOSTA'!AL235+'MATRIZ 2018 COMPLETO PROPOSTA'!AO235</f>
        <v>661600.10364634451</v>
      </c>
      <c r="O235" s="114"/>
      <c r="P235" s="114"/>
      <c r="Q235" s="93"/>
    </row>
    <row r="236" spans="1:17" x14ac:dyDescent="0.25">
      <c r="A236" s="5"/>
      <c r="B236" t="s">
        <v>267</v>
      </c>
      <c r="C236" t="s">
        <v>139</v>
      </c>
      <c r="D236" s="1" t="s">
        <v>79</v>
      </c>
      <c r="F236" s="66"/>
      <c r="H236" s="114">
        <f>'MATRIZ 2018 COMPLETO PROPOSTA'!J236</f>
        <v>5659137.6433702344</v>
      </c>
      <c r="I236" s="114">
        <f>'MATRIZ 2018 COMPLETO PROPOSTA'!O236</f>
        <v>0</v>
      </c>
      <c r="J236" s="114">
        <f>'MATRIZ 2018 COMPLETO PROPOSTA'!R236</f>
        <v>0</v>
      </c>
      <c r="K236" s="114"/>
      <c r="L236" s="114">
        <f t="shared" si="11"/>
        <v>5659137.6433702344</v>
      </c>
      <c r="M236" s="114"/>
      <c r="N236" s="114">
        <f>'MATRIZ 2018 COMPLETO PROPOSTA'!AI236+'MATRIZ 2018 COMPLETO PROPOSTA'!AL236+'MATRIZ 2018 COMPLETO PROPOSTA'!AO236</f>
        <v>948400.35605092894</v>
      </c>
      <c r="O236" s="114"/>
      <c r="P236" s="114"/>
      <c r="Q236" s="93"/>
    </row>
    <row r="237" spans="1:17" x14ac:dyDescent="0.25">
      <c r="A237" s="5"/>
      <c r="B237" t="s">
        <v>267</v>
      </c>
      <c r="C237" t="s">
        <v>287</v>
      </c>
      <c r="D237" s="1" t="s">
        <v>79</v>
      </c>
      <c r="F237" s="66"/>
      <c r="H237" s="114">
        <f>'MATRIZ 2018 COMPLETO PROPOSTA'!J237</f>
        <v>3282534.5308034485</v>
      </c>
      <c r="I237" s="114">
        <f>'MATRIZ 2018 COMPLETO PROPOSTA'!O237</f>
        <v>0</v>
      </c>
      <c r="J237" s="114">
        <f>'MATRIZ 2018 COMPLETO PROPOSTA'!R237</f>
        <v>0</v>
      </c>
      <c r="K237" s="114"/>
      <c r="L237" s="114">
        <f t="shared" si="11"/>
        <v>3282534.5308034485</v>
      </c>
      <c r="M237" s="114"/>
      <c r="N237" s="114">
        <f>'MATRIZ 2018 COMPLETO PROPOSTA'!AI237+'MATRIZ 2018 COMPLETO PROPOSTA'!AL237+'MATRIZ 2018 COMPLETO PROPOSTA'!AO237</f>
        <v>544280.79337021033</v>
      </c>
      <c r="O237" s="114"/>
      <c r="P237" s="114"/>
      <c r="Q237" s="93"/>
    </row>
    <row r="238" spans="1:17" x14ac:dyDescent="0.25">
      <c r="A238" s="5"/>
      <c r="B238" t="s">
        <v>267</v>
      </c>
      <c r="C238" t="s">
        <v>288</v>
      </c>
      <c r="D238" s="1" t="s">
        <v>83</v>
      </c>
      <c r="F238" s="66"/>
      <c r="H238" s="114">
        <f>'MATRIZ 2018 COMPLETO PROPOSTA'!J238</f>
        <v>0</v>
      </c>
      <c r="I238" s="114">
        <f>'MATRIZ 2018 COMPLETO PROPOSTA'!O238</f>
        <v>2685009.5955499136</v>
      </c>
      <c r="J238" s="114">
        <f>'MATRIZ 2018 COMPLETO PROPOSTA'!R238</f>
        <v>0</v>
      </c>
      <c r="K238" s="114"/>
      <c r="L238" s="114">
        <f t="shared" si="11"/>
        <v>2685009.5955499136</v>
      </c>
      <c r="M238" s="114"/>
      <c r="N238" s="114">
        <f>'MATRIZ 2018 COMPLETO PROPOSTA'!AI238+'MATRIZ 2018 COMPLETO PROPOSTA'!AL238+'MATRIZ 2018 COMPLETO PROPOSTA'!AO238</f>
        <v>601138.12799442664</v>
      </c>
      <c r="O238" s="114"/>
      <c r="P238" s="114"/>
      <c r="Q238" s="93"/>
    </row>
    <row r="239" spans="1:17" x14ac:dyDescent="0.25">
      <c r="A239" s="5"/>
      <c r="B239" t="s">
        <v>267</v>
      </c>
      <c r="C239" t="s">
        <v>289</v>
      </c>
      <c r="D239" s="1" t="s">
        <v>79</v>
      </c>
      <c r="F239" s="66"/>
      <c r="H239" s="114">
        <f>'MATRIZ 2018 COMPLETO PROPOSTA'!J239</f>
        <v>4181247.2625269634</v>
      </c>
      <c r="I239" s="114">
        <f>'MATRIZ 2018 COMPLETO PROPOSTA'!O239</f>
        <v>0</v>
      </c>
      <c r="J239" s="114">
        <f>'MATRIZ 2018 COMPLETO PROPOSTA'!R239</f>
        <v>0</v>
      </c>
      <c r="K239" s="114"/>
      <c r="L239" s="114">
        <f t="shared" si="11"/>
        <v>4181247.2625269634</v>
      </c>
      <c r="M239" s="114"/>
      <c r="N239" s="114">
        <f>'MATRIZ 2018 COMPLETO PROPOSTA'!AI239+'MATRIZ 2018 COMPLETO PROPOSTA'!AL239+'MATRIZ 2018 COMPLETO PROPOSTA'!AO239</f>
        <v>930661.14201657067</v>
      </c>
      <c r="O239" s="114"/>
      <c r="P239" s="114"/>
      <c r="Q239" s="93"/>
    </row>
    <row r="240" spans="1:17" x14ac:dyDescent="0.25">
      <c r="A240" s="5"/>
      <c r="B240" t="s">
        <v>267</v>
      </c>
      <c r="C240" t="s">
        <v>290</v>
      </c>
      <c r="D240" s="1" t="s">
        <v>79</v>
      </c>
      <c r="F240" s="66"/>
      <c r="H240" s="114">
        <f>'MATRIZ 2018 COMPLETO PROPOSTA'!J240</f>
        <v>14956879.80926908</v>
      </c>
      <c r="I240" s="114">
        <f>'MATRIZ 2018 COMPLETO PROPOSTA'!O240</f>
        <v>0</v>
      </c>
      <c r="J240" s="114">
        <f>'MATRIZ 2018 COMPLETO PROPOSTA'!R240</f>
        <v>0</v>
      </c>
      <c r="K240" s="114"/>
      <c r="L240" s="114">
        <f t="shared" si="11"/>
        <v>14956879.80926908</v>
      </c>
      <c r="M240" s="114"/>
      <c r="N240" s="114">
        <f>'MATRIZ 2018 COMPLETO PROPOSTA'!AI240+'MATRIZ 2018 COMPLETO PROPOSTA'!AL240+'MATRIZ 2018 COMPLETO PROPOSTA'!AO240</f>
        <v>2273001.2991728568</v>
      </c>
      <c r="O240" s="114"/>
      <c r="P240" s="114"/>
      <c r="Q240" s="93"/>
    </row>
    <row r="241" spans="1:17" x14ac:dyDescent="0.25">
      <c r="A241" s="5"/>
      <c r="B241" t="s">
        <v>267</v>
      </c>
      <c r="C241" t="s">
        <v>291</v>
      </c>
      <c r="D241" s="1" t="s">
        <v>79</v>
      </c>
      <c r="F241" s="66"/>
      <c r="H241" s="114">
        <f>'MATRIZ 2018 COMPLETO PROPOSTA'!J241</f>
        <v>21340595.091910753</v>
      </c>
      <c r="I241" s="114">
        <f>'MATRIZ 2018 COMPLETO PROPOSTA'!O241</f>
        <v>0</v>
      </c>
      <c r="J241" s="114">
        <f>'MATRIZ 2018 COMPLETO PROPOSTA'!R241</f>
        <v>0</v>
      </c>
      <c r="K241" s="114"/>
      <c r="L241" s="114">
        <f t="shared" si="11"/>
        <v>21340595.091910753</v>
      </c>
      <c r="M241" s="114"/>
      <c r="N241" s="114">
        <f>'MATRIZ 2018 COMPLETO PROPOSTA'!AI241+'MATRIZ 2018 COMPLETO PROPOSTA'!AL241+'MATRIZ 2018 COMPLETO PROPOSTA'!AO241</f>
        <v>4109116.3675356717</v>
      </c>
      <c r="O241" s="114"/>
      <c r="P241" s="114"/>
      <c r="Q241" s="93"/>
    </row>
    <row r="242" spans="1:17" x14ac:dyDescent="0.25">
      <c r="A242" s="5"/>
      <c r="B242" t="s">
        <v>267</v>
      </c>
      <c r="C242" t="s">
        <v>292</v>
      </c>
      <c r="D242" s="1" t="s">
        <v>79</v>
      </c>
      <c r="F242" s="66"/>
      <c r="H242" s="114">
        <f>'MATRIZ 2018 COMPLETO PROPOSTA'!J242</f>
        <v>4946216.3642095197</v>
      </c>
      <c r="I242" s="114">
        <f>'MATRIZ 2018 COMPLETO PROPOSTA'!O242</f>
        <v>0</v>
      </c>
      <c r="J242" s="114">
        <f>'MATRIZ 2018 COMPLETO PROPOSTA'!R242</f>
        <v>0</v>
      </c>
      <c r="K242" s="114"/>
      <c r="L242" s="114">
        <f t="shared" si="11"/>
        <v>4946216.3642095197</v>
      </c>
      <c r="M242" s="114"/>
      <c r="N242" s="114">
        <f>'MATRIZ 2018 COMPLETO PROPOSTA'!AI242+'MATRIZ 2018 COMPLETO PROPOSTA'!AL242+'MATRIZ 2018 COMPLETO PROPOSTA'!AO242</f>
        <v>707780.1893577656</v>
      </c>
      <c r="O242" s="114"/>
      <c r="P242" s="114"/>
      <c r="Q242" s="93"/>
    </row>
    <row r="243" spans="1:17" x14ac:dyDescent="0.25">
      <c r="A243" s="5"/>
      <c r="B243" t="s">
        <v>267</v>
      </c>
      <c r="C243" t="s">
        <v>293</v>
      </c>
      <c r="D243" s="1" t="s">
        <v>79</v>
      </c>
      <c r="F243" s="66"/>
      <c r="H243" s="114">
        <f>'MATRIZ 2018 COMPLETO PROPOSTA'!J243</f>
        <v>4979121.7851083567</v>
      </c>
      <c r="I243" s="114">
        <f>'MATRIZ 2018 COMPLETO PROPOSTA'!O243</f>
        <v>0</v>
      </c>
      <c r="J243" s="114">
        <f>'MATRIZ 2018 COMPLETO PROPOSTA'!R243</f>
        <v>0</v>
      </c>
      <c r="K243" s="114"/>
      <c r="L243" s="114">
        <f t="shared" si="11"/>
        <v>4979121.7851083567</v>
      </c>
      <c r="M243" s="114"/>
      <c r="N243" s="114">
        <f>'MATRIZ 2018 COMPLETO PROPOSTA'!AI243+'MATRIZ 2018 COMPLETO PROPOSTA'!AL243+'MATRIZ 2018 COMPLETO PROPOSTA'!AO243</f>
        <v>759211.90913764387</v>
      </c>
      <c r="O243" s="114"/>
      <c r="P243" s="114"/>
      <c r="Q243" s="93"/>
    </row>
    <row r="244" spans="1:17" x14ac:dyDescent="0.25">
      <c r="A244" s="5"/>
      <c r="B244" t="s">
        <v>267</v>
      </c>
      <c r="C244" t="s">
        <v>294</v>
      </c>
      <c r="D244" s="1" t="s">
        <v>83</v>
      </c>
      <c r="F244" s="66"/>
      <c r="H244" s="114">
        <f>'MATRIZ 2018 COMPLETO PROPOSTA'!J244</f>
        <v>0</v>
      </c>
      <c r="I244" s="114">
        <f>'MATRIZ 2018 COMPLETO PROPOSTA'!O244</f>
        <v>2167195.8160542441</v>
      </c>
      <c r="J244" s="114">
        <f>'MATRIZ 2018 COMPLETO PROPOSTA'!R244</f>
        <v>0</v>
      </c>
      <c r="K244" s="114"/>
      <c r="L244" s="114">
        <f t="shared" si="11"/>
        <v>2167195.8160542441</v>
      </c>
      <c r="M244" s="114"/>
      <c r="N244" s="114">
        <f>'MATRIZ 2018 COMPLETO PROPOSTA'!AI244+'MATRIZ 2018 COMPLETO PROPOSTA'!AL244+'MATRIZ 2018 COMPLETO PROPOSTA'!AO244</f>
        <v>141353.0863966727</v>
      </c>
      <c r="O244" s="114"/>
      <c r="P244" s="114"/>
      <c r="Q244" s="93"/>
    </row>
    <row r="245" spans="1:17" x14ac:dyDescent="0.25">
      <c r="A245" s="5"/>
      <c r="B245" t="s">
        <v>267</v>
      </c>
      <c r="C245" t="s">
        <v>295</v>
      </c>
      <c r="D245" s="1" t="s">
        <v>79</v>
      </c>
      <c r="F245" s="66"/>
      <c r="H245" s="114">
        <f>'MATRIZ 2018 COMPLETO PROPOSTA'!J245</f>
        <v>5319454.1213609837</v>
      </c>
      <c r="I245" s="114">
        <f>'MATRIZ 2018 COMPLETO PROPOSTA'!O245</f>
        <v>0</v>
      </c>
      <c r="J245" s="114">
        <f>'MATRIZ 2018 COMPLETO PROPOSTA'!R245</f>
        <v>0</v>
      </c>
      <c r="K245" s="114"/>
      <c r="L245" s="114">
        <f t="shared" si="11"/>
        <v>5319454.1213609837</v>
      </c>
      <c r="M245" s="114"/>
      <c r="N245" s="114">
        <f>'MATRIZ 2018 COMPLETO PROPOSTA'!AI245+'MATRIZ 2018 COMPLETO PROPOSTA'!AL245+'MATRIZ 2018 COMPLETO PROPOSTA'!AO245</f>
        <v>963212.13750183536</v>
      </c>
      <c r="O245" s="114"/>
      <c r="P245" s="114"/>
      <c r="Q245" s="93"/>
    </row>
    <row r="246" spans="1:17" x14ac:dyDescent="0.25">
      <c r="A246" s="5"/>
      <c r="F246" s="66"/>
      <c r="H246" s="114"/>
      <c r="I246" s="114"/>
      <c r="J246" s="114"/>
      <c r="K246" s="114"/>
      <c r="L246" s="114"/>
      <c r="M246" s="114"/>
      <c r="N246" s="114"/>
      <c r="O246" s="114"/>
      <c r="P246" s="114"/>
      <c r="Q246" s="93"/>
    </row>
    <row r="247" spans="1:17" x14ac:dyDescent="0.25">
      <c r="A247" s="5"/>
      <c r="B247" s="98" t="s">
        <v>296</v>
      </c>
      <c r="C247" s="98" t="s">
        <v>297</v>
      </c>
      <c r="D247" s="98" t="s">
        <v>74</v>
      </c>
      <c r="E247" s="98"/>
      <c r="F247" s="100"/>
      <c r="G247" s="98"/>
      <c r="H247" s="115">
        <f>SUM(H248:H257)</f>
        <v>78509019.558463871</v>
      </c>
      <c r="I247" s="115">
        <f>SUM(I248:I257)</f>
        <v>0</v>
      </c>
      <c r="J247" s="115">
        <f>SUM(J248:J257)</f>
        <v>8151910.4908390958</v>
      </c>
      <c r="K247" s="115"/>
      <c r="L247" s="115">
        <f>SUM(L248:L257)</f>
        <v>86660930.049302965</v>
      </c>
      <c r="M247" s="115"/>
      <c r="N247" s="115">
        <f>SUM(N248:N257)</f>
        <v>10181707.727832314</v>
      </c>
      <c r="O247" s="115"/>
      <c r="P247" s="115">
        <f>L247*'DADOS BASE PROPOSTA'!$I$14</f>
        <v>129991.39507395445</v>
      </c>
      <c r="Q247" s="93"/>
    </row>
    <row r="248" spans="1:17" x14ac:dyDescent="0.25">
      <c r="A248" s="5"/>
      <c r="B248" t="s">
        <v>296</v>
      </c>
      <c r="C248" t="s">
        <v>34</v>
      </c>
      <c r="D248" s="1" t="s">
        <v>75</v>
      </c>
      <c r="F248" s="66">
        <f>'MATRIZ 2018 COMPLETO PROPOSTA'!Q248</f>
        <v>9</v>
      </c>
      <c r="H248" s="114">
        <f>'MATRIZ 2018 COMPLETO PROPOSTA'!J248</f>
        <v>0</v>
      </c>
      <c r="I248" s="114">
        <f>SUMIF('MATRIZ 2018 COMPLETO PROPOSTA'!D249:D258,"ECR",'MATRIZ 2018 COMPLETO PROPOSTA'!O249:O258)</f>
        <v>0</v>
      </c>
      <c r="J248" s="114">
        <f>'MATRIZ 2018 COMPLETO PROPOSTA'!R248+'MATRIZ 2018 COMPLETO PROPOSTA'!Z248+'MATRIZ 2018 COMPLETO PROPOSTA'!AS248+'MATRIZ 2018 COMPLETO PROPOSTA'!AW248+'MATRIZ 2018 COMPLETO PROPOSTA'!BA248+SUM('MATRIZ 2018 COMPLETO PROPOSTA'!Z249:Z258)</f>
        <v>8151910.4908390958</v>
      </c>
      <c r="K248" s="114"/>
      <c r="L248" s="114">
        <f t="shared" ref="L248:L257" si="12">SUM(H248:J248)</f>
        <v>8151910.4908390958</v>
      </c>
      <c r="M248" s="114"/>
      <c r="N248" s="114">
        <f>'MATRIZ 2018 COMPLETO PROPOSTA'!AI248+'MATRIZ 2018 COMPLETO PROPOSTA'!AL248+'MATRIZ 2018 COMPLETO PROPOSTA'!AO248</f>
        <v>0</v>
      </c>
      <c r="O248" s="114"/>
      <c r="P248" s="114"/>
      <c r="Q248" s="93"/>
    </row>
    <row r="249" spans="1:17" x14ac:dyDescent="0.25">
      <c r="A249" s="5"/>
      <c r="B249" t="s">
        <v>296</v>
      </c>
      <c r="C249" t="s">
        <v>298</v>
      </c>
      <c r="D249" s="1" t="s">
        <v>79</v>
      </c>
      <c r="F249" s="66"/>
      <c r="H249" s="114">
        <f>'MATRIZ 2018 COMPLETO PROPOSTA'!J249</f>
        <v>7116445.7700743675</v>
      </c>
      <c r="I249" s="114">
        <f>'MATRIZ 2018 COMPLETO PROPOSTA'!O249</f>
        <v>0</v>
      </c>
      <c r="J249" s="114">
        <f>'MATRIZ 2018 COMPLETO PROPOSTA'!R249</f>
        <v>0</v>
      </c>
      <c r="K249" s="114"/>
      <c r="L249" s="114">
        <f t="shared" si="12"/>
        <v>7116445.7700743675</v>
      </c>
      <c r="M249" s="114"/>
      <c r="N249" s="114">
        <f>'MATRIZ 2018 COMPLETO PROPOSTA'!AI249+'MATRIZ 2018 COMPLETO PROPOSTA'!AL249+'MATRIZ 2018 COMPLETO PROPOSTA'!AO249</f>
        <v>897236.70838818699</v>
      </c>
      <c r="O249" s="114"/>
      <c r="P249" s="114"/>
      <c r="Q249" s="93"/>
    </row>
    <row r="250" spans="1:17" x14ac:dyDescent="0.25">
      <c r="A250" s="5"/>
      <c r="B250" t="s">
        <v>296</v>
      </c>
      <c r="C250" t="s">
        <v>299</v>
      </c>
      <c r="D250" s="1" t="s">
        <v>79</v>
      </c>
      <c r="F250" s="66"/>
      <c r="H250" s="114">
        <f>'MATRIZ 2018 COMPLETO PROPOSTA'!J250</f>
        <v>40283283.476269722</v>
      </c>
      <c r="I250" s="114">
        <f>'MATRIZ 2018 COMPLETO PROPOSTA'!O250</f>
        <v>0</v>
      </c>
      <c r="J250" s="114">
        <f>'MATRIZ 2018 COMPLETO PROPOSTA'!R250</f>
        <v>0</v>
      </c>
      <c r="K250" s="114"/>
      <c r="L250" s="114">
        <f t="shared" si="12"/>
        <v>40283283.476269722</v>
      </c>
      <c r="M250" s="114"/>
      <c r="N250" s="114">
        <f>'MATRIZ 2018 COMPLETO PROPOSTA'!AI250+'MATRIZ 2018 COMPLETO PROPOSTA'!AL250+'MATRIZ 2018 COMPLETO PROPOSTA'!AO250</f>
        <v>5456950.2379221302</v>
      </c>
      <c r="O250" s="114"/>
      <c r="P250" s="114"/>
      <c r="Q250" s="93"/>
    </row>
    <row r="251" spans="1:17" x14ac:dyDescent="0.25">
      <c r="A251" s="5"/>
      <c r="B251" t="s">
        <v>296</v>
      </c>
      <c r="C251" t="s">
        <v>300</v>
      </c>
      <c r="D251" s="1" t="s">
        <v>79</v>
      </c>
      <c r="F251" s="66"/>
      <c r="H251" s="114">
        <f>'MATRIZ 2018 COMPLETO PROPOSTA'!J251</f>
        <v>3282534.5308034485</v>
      </c>
      <c r="I251" s="114">
        <f>'MATRIZ 2018 COMPLETO PROPOSTA'!O251</f>
        <v>0</v>
      </c>
      <c r="J251" s="114">
        <f>'MATRIZ 2018 COMPLETO PROPOSTA'!R251</f>
        <v>0</v>
      </c>
      <c r="K251" s="114"/>
      <c r="L251" s="114">
        <f t="shared" si="12"/>
        <v>3282534.5308034485</v>
      </c>
      <c r="M251" s="114"/>
      <c r="N251" s="114">
        <f>'MATRIZ 2018 COMPLETO PROPOSTA'!AI251+'MATRIZ 2018 COMPLETO PROPOSTA'!AL251+'MATRIZ 2018 COMPLETO PROPOSTA'!AO251</f>
        <v>258013.47138717509</v>
      </c>
      <c r="O251" s="114"/>
      <c r="P251" s="114"/>
      <c r="Q251" s="93"/>
    </row>
    <row r="252" spans="1:17" x14ac:dyDescent="0.25">
      <c r="A252" s="5"/>
      <c r="B252" t="s">
        <v>296</v>
      </c>
      <c r="C252" t="s">
        <v>301</v>
      </c>
      <c r="D252" s="1" t="s">
        <v>79</v>
      </c>
      <c r="F252" s="66"/>
      <c r="H252" s="114">
        <f>'MATRIZ 2018 COMPLETO PROPOSTA'!J252</f>
        <v>4063622.1074625677</v>
      </c>
      <c r="I252" s="114">
        <f>'MATRIZ 2018 COMPLETO PROPOSTA'!O252</f>
        <v>0</v>
      </c>
      <c r="J252" s="114">
        <f>'MATRIZ 2018 COMPLETO PROPOSTA'!R252</f>
        <v>0</v>
      </c>
      <c r="K252" s="114"/>
      <c r="L252" s="114">
        <f t="shared" si="12"/>
        <v>4063622.1074625677</v>
      </c>
      <c r="M252" s="114"/>
      <c r="N252" s="114">
        <f>'MATRIZ 2018 COMPLETO PROPOSTA'!AI252+'MATRIZ 2018 COMPLETO PROPOSTA'!AL252+'MATRIZ 2018 COMPLETO PROPOSTA'!AO252</f>
        <v>515836.65026836324</v>
      </c>
      <c r="O252" s="114"/>
      <c r="P252" s="114"/>
      <c r="Q252" s="93"/>
    </row>
    <row r="253" spans="1:17" x14ac:dyDescent="0.25">
      <c r="A253" s="5"/>
      <c r="B253" t="s">
        <v>296</v>
      </c>
      <c r="C253" t="s">
        <v>302</v>
      </c>
      <c r="D253" s="1" t="s">
        <v>79</v>
      </c>
      <c r="F253" s="66"/>
      <c r="H253" s="114">
        <f>'MATRIZ 2018 COMPLETO PROPOSTA'!J253</f>
        <v>4680216.2064278703</v>
      </c>
      <c r="I253" s="114">
        <f>'MATRIZ 2018 COMPLETO PROPOSTA'!O253</f>
        <v>0</v>
      </c>
      <c r="J253" s="114">
        <f>'MATRIZ 2018 COMPLETO PROPOSTA'!R253</f>
        <v>0</v>
      </c>
      <c r="K253" s="114"/>
      <c r="L253" s="114">
        <f t="shared" si="12"/>
        <v>4680216.2064278703</v>
      </c>
      <c r="M253" s="114"/>
      <c r="N253" s="114">
        <f>'MATRIZ 2018 COMPLETO PROPOSTA'!AI253+'MATRIZ 2018 COMPLETO PROPOSTA'!AL253+'MATRIZ 2018 COMPLETO PROPOSTA'!AO253</f>
        <v>584622.02733882784</v>
      </c>
      <c r="O253" s="114"/>
      <c r="P253" s="114"/>
      <c r="Q253" s="93"/>
    </row>
    <row r="254" spans="1:17" x14ac:dyDescent="0.25">
      <c r="A254" s="5"/>
      <c r="B254" t="s">
        <v>296</v>
      </c>
      <c r="C254" t="s">
        <v>303</v>
      </c>
      <c r="D254" s="1" t="s">
        <v>79</v>
      </c>
      <c r="F254" s="66"/>
      <c r="H254" s="114">
        <f>'MATRIZ 2018 COMPLETO PROPOSTA'!J254</f>
        <v>5660453.2426940622</v>
      </c>
      <c r="I254" s="114">
        <f>'MATRIZ 2018 COMPLETO PROPOSTA'!O254</f>
        <v>0</v>
      </c>
      <c r="J254" s="114">
        <f>'MATRIZ 2018 COMPLETO PROPOSTA'!R254</f>
        <v>0</v>
      </c>
      <c r="K254" s="114"/>
      <c r="L254" s="114">
        <f t="shared" si="12"/>
        <v>5660453.2426940622</v>
      </c>
      <c r="M254" s="114"/>
      <c r="N254" s="114">
        <f>'MATRIZ 2018 COMPLETO PROPOSTA'!AI254+'MATRIZ 2018 COMPLETO PROPOSTA'!AL254+'MATRIZ 2018 COMPLETO PROPOSTA'!AO254</f>
        <v>743506.13971082249</v>
      </c>
      <c r="O254" s="114"/>
      <c r="P254" s="114"/>
      <c r="Q254" s="93"/>
    </row>
    <row r="255" spans="1:17" x14ac:dyDescent="0.25">
      <c r="A255" s="5"/>
      <c r="B255" t="s">
        <v>296</v>
      </c>
      <c r="C255" t="s">
        <v>304</v>
      </c>
      <c r="D255" s="1" t="s">
        <v>79</v>
      </c>
      <c r="F255" s="66"/>
      <c r="H255" s="114">
        <f>'MATRIZ 2018 COMPLETO PROPOSTA'!J255</f>
        <v>3698330.4961658563</v>
      </c>
      <c r="I255" s="114">
        <f>'MATRIZ 2018 COMPLETO PROPOSTA'!O255</f>
        <v>0</v>
      </c>
      <c r="J255" s="114">
        <f>'MATRIZ 2018 COMPLETO PROPOSTA'!R255</f>
        <v>0</v>
      </c>
      <c r="K255" s="114"/>
      <c r="L255" s="114">
        <f t="shared" si="12"/>
        <v>3698330.4961658563</v>
      </c>
      <c r="M255" s="114"/>
      <c r="N255" s="114">
        <f>'MATRIZ 2018 COMPLETO PROPOSTA'!AI255+'MATRIZ 2018 COMPLETO PROPOSTA'!AL255+'MATRIZ 2018 COMPLETO PROPOSTA'!AO255</f>
        <v>560224.99063954758</v>
      </c>
      <c r="O255" s="114"/>
      <c r="P255" s="114"/>
      <c r="Q255" s="93"/>
    </row>
    <row r="256" spans="1:17" x14ac:dyDescent="0.25">
      <c r="A256" s="5"/>
      <c r="B256" t="s">
        <v>296</v>
      </c>
      <c r="C256" t="s">
        <v>305</v>
      </c>
      <c r="D256" s="1" t="s">
        <v>79</v>
      </c>
      <c r="F256" s="66"/>
      <c r="H256" s="114">
        <f>'MATRIZ 2018 COMPLETO PROPOSTA'!J256</f>
        <v>4826925.4907846861</v>
      </c>
      <c r="I256" s="114">
        <f>'MATRIZ 2018 COMPLETO PROPOSTA'!O256</f>
        <v>0</v>
      </c>
      <c r="J256" s="114">
        <f>'MATRIZ 2018 COMPLETO PROPOSTA'!R256</f>
        <v>0</v>
      </c>
      <c r="K256" s="114"/>
      <c r="L256" s="114">
        <f t="shared" si="12"/>
        <v>4826925.4907846861</v>
      </c>
      <c r="M256" s="114"/>
      <c r="N256" s="114">
        <f>'MATRIZ 2018 COMPLETO PROPOSTA'!AI256+'MATRIZ 2018 COMPLETO PROPOSTA'!AL256+'MATRIZ 2018 COMPLETO PROPOSTA'!AO256</f>
        <v>614557.32776722277</v>
      </c>
      <c r="O256" s="114"/>
      <c r="P256" s="114"/>
      <c r="Q256" s="93"/>
    </row>
    <row r="257" spans="1:17" x14ac:dyDescent="0.25">
      <c r="A257" s="5"/>
      <c r="B257" t="s">
        <v>296</v>
      </c>
      <c r="C257" t="s">
        <v>306</v>
      </c>
      <c r="D257" s="1" t="s">
        <v>79</v>
      </c>
      <c r="F257" s="66"/>
      <c r="H257" s="114">
        <f>'MATRIZ 2018 COMPLETO PROPOSTA'!J257</f>
        <v>4897208.2377812788</v>
      </c>
      <c r="I257" s="114">
        <f>'MATRIZ 2018 COMPLETO PROPOSTA'!O257</f>
        <v>0</v>
      </c>
      <c r="J257" s="114">
        <f>'MATRIZ 2018 COMPLETO PROPOSTA'!R257</f>
        <v>0</v>
      </c>
      <c r="K257" s="114"/>
      <c r="L257" s="114">
        <f t="shared" si="12"/>
        <v>4897208.2377812788</v>
      </c>
      <c r="M257" s="114"/>
      <c r="N257" s="114">
        <f>'MATRIZ 2018 COMPLETO PROPOSTA'!AI257+'MATRIZ 2018 COMPLETO PROPOSTA'!AL257+'MATRIZ 2018 COMPLETO PROPOSTA'!AO257</f>
        <v>550760.17441003723</v>
      </c>
      <c r="O257" s="114"/>
      <c r="P257" s="114"/>
      <c r="Q257" s="93"/>
    </row>
    <row r="258" spans="1:17" x14ac:dyDescent="0.25">
      <c r="A258" s="5"/>
      <c r="F258" s="66"/>
      <c r="H258" s="114"/>
      <c r="I258" s="114"/>
      <c r="J258" s="114"/>
      <c r="K258" s="114"/>
      <c r="L258" s="114"/>
      <c r="M258" s="114"/>
      <c r="N258" s="114"/>
      <c r="O258" s="114"/>
      <c r="P258" s="114"/>
      <c r="Q258" s="93"/>
    </row>
    <row r="259" spans="1:17" x14ac:dyDescent="0.25">
      <c r="A259" s="5"/>
      <c r="B259" s="98" t="s">
        <v>296</v>
      </c>
      <c r="C259" s="98" t="s">
        <v>307</v>
      </c>
      <c r="D259" s="98" t="s">
        <v>74</v>
      </c>
      <c r="E259" s="98"/>
      <c r="F259" s="100"/>
      <c r="G259" s="98"/>
      <c r="H259" s="115">
        <f>SUM(H260:H277)</f>
        <v>58199290.126071684</v>
      </c>
      <c r="I259" s="115">
        <f>SUM(I260:I277)</f>
        <v>12053203.645343706</v>
      </c>
      <c r="J259" s="115">
        <f>SUM(J260:J277)</f>
        <v>10204618.382513359</v>
      </c>
      <c r="K259" s="115"/>
      <c r="L259" s="115">
        <f>SUM(L260:L277)</f>
        <v>80457112.153928742</v>
      </c>
      <c r="M259" s="115"/>
      <c r="N259" s="115">
        <f>SUM(N260:N277)</f>
        <v>12307545.504712583</v>
      </c>
      <c r="O259" s="115"/>
      <c r="P259" s="115">
        <f>L259*'DADOS BASE PROPOSTA'!$I$14</f>
        <v>120685.66823089312</v>
      </c>
      <c r="Q259" s="93"/>
    </row>
    <row r="260" spans="1:17" x14ac:dyDescent="0.25">
      <c r="A260" s="5"/>
      <c r="B260" t="s">
        <v>296</v>
      </c>
      <c r="C260" t="s">
        <v>34</v>
      </c>
      <c r="D260" s="1" t="s">
        <v>75</v>
      </c>
      <c r="F260" s="66">
        <f>'MATRIZ 2018 COMPLETO PROPOSTA'!Q260</f>
        <v>17</v>
      </c>
      <c r="H260" s="114">
        <f>'MATRIZ 2018 COMPLETO PROPOSTA'!J260</f>
        <v>0</v>
      </c>
      <c r="I260" s="114">
        <f>SUMIF('MATRIZ 2018 COMPLETO PROPOSTA'!D261:D278,"ECR",'MATRIZ 2018 COMPLETO PROPOSTA'!O261:O278)</f>
        <v>0</v>
      </c>
      <c r="J260" s="114">
        <f>'MATRIZ 2018 COMPLETO PROPOSTA'!R260+'MATRIZ 2018 COMPLETO PROPOSTA'!Z260+'MATRIZ 2018 COMPLETO PROPOSTA'!AS260+'MATRIZ 2018 COMPLETO PROPOSTA'!AW260+'MATRIZ 2018 COMPLETO PROPOSTA'!BA260+SUM('MATRIZ 2018 COMPLETO PROPOSTA'!Z261:Z278)</f>
        <v>10204618.382513359</v>
      </c>
      <c r="K260" s="114"/>
      <c r="L260" s="114">
        <f t="shared" ref="L260:L277" si="13">SUM(H260:J260)</f>
        <v>10204618.382513359</v>
      </c>
      <c r="M260" s="114"/>
      <c r="N260" s="114">
        <f>'MATRIZ 2018 COMPLETO PROPOSTA'!AI260+'MATRIZ 2018 COMPLETO PROPOSTA'!AL260+'MATRIZ 2018 COMPLETO PROPOSTA'!AO260</f>
        <v>0</v>
      </c>
      <c r="O260" s="114"/>
      <c r="P260" s="114"/>
      <c r="Q260" s="93"/>
    </row>
    <row r="261" spans="1:17" x14ac:dyDescent="0.25">
      <c r="A261" s="5"/>
      <c r="B261" t="s">
        <v>296</v>
      </c>
      <c r="C261" t="s">
        <v>308</v>
      </c>
      <c r="D261" s="1" t="s">
        <v>77</v>
      </c>
      <c r="F261" s="66"/>
      <c r="H261" s="114">
        <f>'MATRIZ 2018 COMPLETO PROPOSTA'!J261</f>
        <v>0</v>
      </c>
      <c r="I261" s="114">
        <f>'MATRIZ 2018 COMPLETO PROPOSTA'!O261</f>
        <v>1127616.7318502923</v>
      </c>
      <c r="J261" s="114">
        <f>'MATRIZ 2018 COMPLETO PROPOSTA'!R261</f>
        <v>0</v>
      </c>
      <c r="K261" s="114"/>
      <c r="L261" s="114">
        <f t="shared" si="13"/>
        <v>1127616.7318502923</v>
      </c>
      <c r="M261" s="114"/>
      <c r="N261" s="114">
        <f>'MATRIZ 2018 COMPLETO PROPOSTA'!AI261+'MATRIZ 2018 COMPLETO PROPOSTA'!AL261+'MATRIZ 2018 COMPLETO PROPOSTA'!AO261</f>
        <v>48045.319472597082</v>
      </c>
      <c r="O261" s="114"/>
      <c r="P261" s="114"/>
      <c r="Q261" s="93"/>
    </row>
    <row r="262" spans="1:17" x14ac:dyDescent="0.25">
      <c r="A262" s="5"/>
      <c r="B262" t="s">
        <v>296</v>
      </c>
      <c r="C262" t="s">
        <v>309</v>
      </c>
      <c r="D262" s="1" t="s">
        <v>77</v>
      </c>
      <c r="F262" s="66"/>
      <c r="H262" s="114">
        <f>'MATRIZ 2018 COMPLETO PROPOSTA'!J262</f>
        <v>0</v>
      </c>
      <c r="I262" s="114">
        <f>'MATRIZ 2018 COMPLETO PROPOSTA'!O262</f>
        <v>1749638.2060151708</v>
      </c>
      <c r="J262" s="114">
        <f>'MATRIZ 2018 COMPLETO PROPOSTA'!R262</f>
        <v>0</v>
      </c>
      <c r="K262" s="114"/>
      <c r="L262" s="114">
        <f t="shared" si="13"/>
        <v>1749638.2060151708</v>
      </c>
      <c r="M262" s="114"/>
      <c r="N262" s="114">
        <f>'MATRIZ 2018 COMPLETO PROPOSTA'!AI262+'MATRIZ 2018 COMPLETO PROPOSTA'!AL262+'MATRIZ 2018 COMPLETO PROPOSTA'!AO262</f>
        <v>257731.28709624353</v>
      </c>
      <c r="O262" s="114"/>
      <c r="P262" s="114"/>
      <c r="Q262" s="93"/>
    </row>
    <row r="263" spans="1:17" x14ac:dyDescent="0.25">
      <c r="A263" s="5"/>
      <c r="B263" t="s">
        <v>296</v>
      </c>
      <c r="C263" t="s">
        <v>310</v>
      </c>
      <c r="D263" s="1" t="s">
        <v>77</v>
      </c>
      <c r="F263" s="66"/>
      <c r="H263" s="114">
        <f>'MATRIZ 2018 COMPLETO PROPOSTA'!J263</f>
        <v>0</v>
      </c>
      <c r="I263" s="114">
        <f>'MATRIZ 2018 COMPLETO PROPOSTA'!O263</f>
        <v>1253139.8382178156</v>
      </c>
      <c r="J263" s="114">
        <f>'MATRIZ 2018 COMPLETO PROPOSTA'!R263</f>
        <v>0</v>
      </c>
      <c r="K263" s="114"/>
      <c r="L263" s="114">
        <f t="shared" si="13"/>
        <v>1253139.8382178156</v>
      </c>
      <c r="M263" s="114"/>
      <c r="N263" s="114">
        <f>'MATRIZ 2018 COMPLETO PROPOSTA'!AI263+'MATRIZ 2018 COMPLETO PROPOSTA'!AL263+'MATRIZ 2018 COMPLETO PROPOSTA'!AO263</f>
        <v>85487.482157139049</v>
      </c>
      <c r="O263" s="114"/>
      <c r="P263" s="114"/>
      <c r="Q263" s="93"/>
    </row>
    <row r="264" spans="1:17" x14ac:dyDescent="0.25">
      <c r="A264" s="5"/>
      <c r="B264" t="s">
        <v>296</v>
      </c>
      <c r="C264" t="s">
        <v>311</v>
      </c>
      <c r="D264" s="1" t="s">
        <v>77</v>
      </c>
      <c r="F264" s="66"/>
      <c r="H264" s="114">
        <f>'MATRIZ 2018 COMPLETO PROPOSTA'!J264</f>
        <v>0</v>
      </c>
      <c r="I264" s="114">
        <f>'MATRIZ 2018 COMPLETO PROPOSTA'!O264</f>
        <v>1968743.3709711437</v>
      </c>
      <c r="J264" s="114">
        <f>'MATRIZ 2018 COMPLETO PROPOSTA'!R264</f>
        <v>0</v>
      </c>
      <c r="K264" s="114"/>
      <c r="L264" s="114">
        <f t="shared" si="13"/>
        <v>1968743.3709711437</v>
      </c>
      <c r="M264" s="114"/>
      <c r="N264" s="114">
        <f>'MATRIZ 2018 COMPLETO PROPOSTA'!AI264+'MATRIZ 2018 COMPLETO PROPOSTA'!AL264+'MATRIZ 2018 COMPLETO PROPOSTA'!AO264</f>
        <v>333063.67617519619</v>
      </c>
      <c r="O264" s="114"/>
      <c r="P264" s="114"/>
      <c r="Q264" s="93"/>
    </row>
    <row r="265" spans="1:17" x14ac:dyDescent="0.25">
      <c r="A265" s="5"/>
      <c r="B265" t="s">
        <v>296</v>
      </c>
      <c r="C265" t="s">
        <v>312</v>
      </c>
      <c r="D265" s="1" t="s">
        <v>77</v>
      </c>
      <c r="F265" s="66"/>
      <c r="H265" s="114">
        <f>'MATRIZ 2018 COMPLETO PROPOSTA'!J265</f>
        <v>0</v>
      </c>
      <c r="I265" s="114">
        <f>'MATRIZ 2018 COMPLETO PROPOSTA'!O265</f>
        <v>1419039.6979450996</v>
      </c>
      <c r="J265" s="114">
        <f>'MATRIZ 2018 COMPLETO PROPOSTA'!R265</f>
        <v>0</v>
      </c>
      <c r="K265" s="114"/>
      <c r="L265" s="114">
        <f t="shared" si="13"/>
        <v>1419039.6979450996</v>
      </c>
      <c r="M265" s="114"/>
      <c r="N265" s="114">
        <f>'MATRIZ 2018 COMPLETO PROPOSTA'!AI265+'MATRIZ 2018 COMPLETO PROPOSTA'!AL265+'MATRIZ 2018 COMPLETO PROPOSTA'!AO265</f>
        <v>130084.36991502997</v>
      </c>
      <c r="O265" s="114"/>
      <c r="P265" s="114"/>
      <c r="Q265" s="93"/>
    </row>
    <row r="266" spans="1:17" x14ac:dyDescent="0.25">
      <c r="A266" s="5"/>
      <c r="B266" t="s">
        <v>296</v>
      </c>
      <c r="C266" t="s">
        <v>313</v>
      </c>
      <c r="D266" s="1" t="s">
        <v>77</v>
      </c>
      <c r="F266" s="66"/>
      <c r="H266" s="114">
        <f>'MATRIZ 2018 COMPLETO PROPOSTA'!J266</f>
        <v>0</v>
      </c>
      <c r="I266" s="114">
        <f>'MATRIZ 2018 COMPLETO PROPOSTA'!O266</f>
        <v>1497683.8530586869</v>
      </c>
      <c r="J266" s="114">
        <f>'MATRIZ 2018 COMPLETO PROPOSTA'!R266</f>
        <v>0</v>
      </c>
      <c r="K266" s="114"/>
      <c r="L266" s="114">
        <f t="shared" si="13"/>
        <v>1497683.8530586869</v>
      </c>
      <c r="M266" s="114"/>
      <c r="N266" s="114">
        <f>'MATRIZ 2018 COMPLETO PROPOSTA'!AI266+'MATRIZ 2018 COMPLETO PROPOSTA'!AL266+'MATRIZ 2018 COMPLETO PROPOSTA'!AO266</f>
        <v>237697.77282858882</v>
      </c>
      <c r="O266" s="114"/>
      <c r="P266" s="114"/>
      <c r="Q266" s="93"/>
    </row>
    <row r="267" spans="1:17" x14ac:dyDescent="0.25">
      <c r="A267" s="5"/>
      <c r="B267" t="s">
        <v>296</v>
      </c>
      <c r="C267" t="s">
        <v>314</v>
      </c>
      <c r="D267" s="1" t="s">
        <v>79</v>
      </c>
      <c r="F267" s="66"/>
      <c r="H267" s="114">
        <f>'MATRIZ 2018 COMPLETO PROPOSTA'!J267</f>
        <v>11905523.599404875</v>
      </c>
      <c r="I267" s="114">
        <f>'MATRIZ 2018 COMPLETO PROPOSTA'!O267</f>
        <v>0</v>
      </c>
      <c r="J267" s="114">
        <f>'MATRIZ 2018 COMPLETO PROPOSTA'!R267</f>
        <v>0</v>
      </c>
      <c r="K267" s="114"/>
      <c r="L267" s="114">
        <f t="shared" si="13"/>
        <v>11905523.599404875</v>
      </c>
      <c r="M267" s="114"/>
      <c r="N267" s="114">
        <f>'MATRIZ 2018 COMPLETO PROPOSTA'!AI267+'MATRIZ 2018 COMPLETO PROPOSTA'!AL267+'MATRIZ 2018 COMPLETO PROPOSTA'!AO267</f>
        <v>2558679.9075676776</v>
      </c>
      <c r="O267" s="114"/>
      <c r="P267" s="114"/>
      <c r="Q267" s="93"/>
    </row>
    <row r="268" spans="1:17" x14ac:dyDescent="0.25">
      <c r="A268" s="5"/>
      <c r="B268" t="s">
        <v>296</v>
      </c>
      <c r="C268" t="s">
        <v>315</v>
      </c>
      <c r="D268" s="1" t="s">
        <v>79</v>
      </c>
      <c r="F268" s="66"/>
      <c r="H268" s="114">
        <f>'MATRIZ 2018 COMPLETO PROPOSTA'!J268</f>
        <v>4318229.4665325135</v>
      </c>
      <c r="I268" s="114">
        <f>'MATRIZ 2018 COMPLETO PROPOSTA'!O268</f>
        <v>0</v>
      </c>
      <c r="J268" s="114">
        <f>'MATRIZ 2018 COMPLETO PROPOSTA'!R268</f>
        <v>0</v>
      </c>
      <c r="K268" s="114"/>
      <c r="L268" s="114">
        <f t="shared" si="13"/>
        <v>4318229.4665325135</v>
      </c>
      <c r="M268" s="114"/>
      <c r="N268" s="114">
        <f>'MATRIZ 2018 COMPLETO PROPOSTA'!AI268+'MATRIZ 2018 COMPLETO PROPOSTA'!AL268+'MATRIZ 2018 COMPLETO PROPOSTA'!AO268</f>
        <v>515867.90461600927</v>
      </c>
      <c r="O268" s="114"/>
      <c r="P268" s="114"/>
      <c r="Q268" s="93"/>
    </row>
    <row r="269" spans="1:17" x14ac:dyDescent="0.25">
      <c r="A269" s="5"/>
      <c r="B269" t="s">
        <v>296</v>
      </c>
      <c r="C269" t="s">
        <v>316</v>
      </c>
      <c r="D269" s="1" t="s">
        <v>79</v>
      </c>
      <c r="F269" s="66"/>
      <c r="H269" s="114">
        <f>'MATRIZ 2018 COMPLETO PROPOSTA'!J269</f>
        <v>6270702.1843701303</v>
      </c>
      <c r="I269" s="114">
        <f>'MATRIZ 2018 COMPLETO PROPOSTA'!O269</f>
        <v>0</v>
      </c>
      <c r="J269" s="114">
        <f>'MATRIZ 2018 COMPLETO PROPOSTA'!R269</f>
        <v>0</v>
      </c>
      <c r="K269" s="114"/>
      <c r="L269" s="114">
        <f t="shared" si="13"/>
        <v>6270702.1843701303</v>
      </c>
      <c r="M269" s="114"/>
      <c r="N269" s="114">
        <f>'MATRIZ 2018 COMPLETO PROPOSTA'!AI269+'MATRIZ 2018 COMPLETO PROPOSTA'!AL269+'MATRIZ 2018 COMPLETO PROPOSTA'!AO269</f>
        <v>834825.69239312096</v>
      </c>
      <c r="O269" s="114"/>
      <c r="P269" s="114"/>
      <c r="Q269" s="93"/>
    </row>
    <row r="270" spans="1:17" x14ac:dyDescent="0.25">
      <c r="A270" s="5"/>
      <c r="B270" t="s">
        <v>296</v>
      </c>
      <c r="C270" t="s">
        <v>317</v>
      </c>
      <c r="D270" s="1" t="s">
        <v>79</v>
      </c>
      <c r="F270" s="66"/>
      <c r="H270" s="114">
        <f>'MATRIZ 2018 COMPLETO PROPOSTA'!J270</f>
        <v>3486267.0088746869</v>
      </c>
      <c r="I270" s="114">
        <f>'MATRIZ 2018 COMPLETO PROPOSTA'!O270</f>
        <v>0</v>
      </c>
      <c r="J270" s="114">
        <f>'MATRIZ 2018 COMPLETO PROPOSTA'!R270</f>
        <v>0</v>
      </c>
      <c r="K270" s="114"/>
      <c r="L270" s="114">
        <f t="shared" si="13"/>
        <v>3486267.0088746869</v>
      </c>
      <c r="M270" s="114"/>
      <c r="N270" s="114">
        <f>'MATRIZ 2018 COMPLETO PROPOSTA'!AI270+'MATRIZ 2018 COMPLETO PROPOSTA'!AL270+'MATRIZ 2018 COMPLETO PROPOSTA'!AO270</f>
        <v>712206.76603807742</v>
      </c>
      <c r="O270" s="114"/>
      <c r="P270" s="114"/>
      <c r="Q270" s="93"/>
    </row>
    <row r="271" spans="1:17" x14ac:dyDescent="0.25">
      <c r="A271" s="5"/>
      <c r="B271" t="s">
        <v>296</v>
      </c>
      <c r="C271" t="s">
        <v>318</v>
      </c>
      <c r="D271" s="1" t="s">
        <v>79</v>
      </c>
      <c r="F271" s="66"/>
      <c r="H271" s="114">
        <f>'MATRIZ 2018 COMPLETO PROPOSTA'!J271</f>
        <v>3325077.0050674141</v>
      </c>
      <c r="I271" s="114">
        <f>'MATRIZ 2018 COMPLETO PROPOSTA'!O271</f>
        <v>0</v>
      </c>
      <c r="J271" s="114">
        <f>'MATRIZ 2018 COMPLETO PROPOSTA'!R271</f>
        <v>0</v>
      </c>
      <c r="K271" s="114"/>
      <c r="L271" s="114">
        <f t="shared" si="13"/>
        <v>3325077.0050674141</v>
      </c>
      <c r="M271" s="114"/>
      <c r="N271" s="114">
        <f>'MATRIZ 2018 COMPLETO PROPOSTA'!AI271+'MATRIZ 2018 COMPLETO PROPOSTA'!AL271+'MATRIZ 2018 COMPLETO PROPOSTA'!AO271</f>
        <v>630687.82620605023</v>
      </c>
      <c r="O271" s="114"/>
      <c r="P271" s="114"/>
      <c r="Q271" s="93"/>
    </row>
    <row r="272" spans="1:17" x14ac:dyDescent="0.25">
      <c r="A272" s="5"/>
      <c r="B272" t="s">
        <v>296</v>
      </c>
      <c r="C272" t="s">
        <v>319</v>
      </c>
      <c r="D272" s="1" t="s">
        <v>79</v>
      </c>
      <c r="F272" s="66"/>
      <c r="H272" s="114">
        <f>'MATRIZ 2018 COMPLETO PROPOSTA'!J272</f>
        <v>3762210.1909072921</v>
      </c>
      <c r="I272" s="114">
        <f>'MATRIZ 2018 COMPLETO PROPOSTA'!O272</f>
        <v>0</v>
      </c>
      <c r="J272" s="114">
        <f>'MATRIZ 2018 COMPLETO PROPOSTA'!R272</f>
        <v>0</v>
      </c>
      <c r="K272" s="114"/>
      <c r="L272" s="114">
        <f t="shared" si="13"/>
        <v>3762210.1909072921</v>
      </c>
      <c r="M272" s="114"/>
      <c r="N272" s="114">
        <f>'MATRIZ 2018 COMPLETO PROPOSTA'!AI272+'MATRIZ 2018 COMPLETO PROPOSTA'!AL272+'MATRIZ 2018 COMPLETO PROPOSTA'!AO272</f>
        <v>533562.62682121061</v>
      </c>
      <c r="O272" s="114"/>
      <c r="P272" s="114"/>
      <c r="Q272" s="93"/>
    </row>
    <row r="273" spans="1:17" x14ac:dyDescent="0.25">
      <c r="A273" s="5"/>
      <c r="B273" t="s">
        <v>296</v>
      </c>
      <c r="C273" t="s">
        <v>320</v>
      </c>
      <c r="D273" s="1" t="s">
        <v>79</v>
      </c>
      <c r="F273" s="66"/>
      <c r="H273" s="114">
        <f>'MATRIZ 2018 COMPLETO PROPOSTA'!J273</f>
        <v>12450927.36889492</v>
      </c>
      <c r="I273" s="114">
        <f>'MATRIZ 2018 COMPLETO PROPOSTA'!O273</f>
        <v>0</v>
      </c>
      <c r="J273" s="114">
        <f>'MATRIZ 2018 COMPLETO PROPOSTA'!R273</f>
        <v>0</v>
      </c>
      <c r="K273" s="114"/>
      <c r="L273" s="114">
        <f t="shared" si="13"/>
        <v>12450927.36889492</v>
      </c>
      <c r="M273" s="114"/>
      <c r="N273" s="114">
        <f>'MATRIZ 2018 COMPLETO PROPOSTA'!AI273+'MATRIZ 2018 COMPLETO PROPOSTA'!AL273+'MATRIZ 2018 COMPLETO PROPOSTA'!AO273</f>
        <v>2383410.5656519793</v>
      </c>
      <c r="O273" s="114"/>
      <c r="P273" s="114"/>
      <c r="Q273" s="93"/>
    </row>
    <row r="274" spans="1:17" x14ac:dyDescent="0.25">
      <c r="A274" s="5"/>
      <c r="B274" t="s">
        <v>296</v>
      </c>
      <c r="C274" t="s">
        <v>321</v>
      </c>
      <c r="D274" s="1" t="s">
        <v>79</v>
      </c>
      <c r="F274" s="66"/>
      <c r="H274" s="114">
        <f>'MATRIZ 2018 COMPLETO PROPOSTA'!J274</f>
        <v>2480436.0754657113</v>
      </c>
      <c r="I274" s="114">
        <f>'MATRIZ 2018 COMPLETO PROPOSTA'!O274</f>
        <v>0</v>
      </c>
      <c r="J274" s="114">
        <f>'MATRIZ 2018 COMPLETO PROPOSTA'!R274</f>
        <v>0</v>
      </c>
      <c r="K274" s="114"/>
      <c r="L274" s="114">
        <f t="shared" si="13"/>
        <v>2480436.0754657113</v>
      </c>
      <c r="M274" s="114"/>
      <c r="N274" s="114">
        <f>'MATRIZ 2018 COMPLETO PROPOSTA'!AI274+'MATRIZ 2018 COMPLETO PROPOSTA'!AL274+'MATRIZ 2018 COMPLETO PROPOSTA'!AO274</f>
        <v>448299.70824515284</v>
      </c>
      <c r="O274" s="114"/>
      <c r="P274" s="114"/>
      <c r="Q274" s="93"/>
    </row>
    <row r="275" spans="1:17" x14ac:dyDescent="0.25">
      <c r="A275" s="5"/>
      <c r="B275" t="s">
        <v>296</v>
      </c>
      <c r="C275" t="s">
        <v>322</v>
      </c>
      <c r="D275" s="1" t="s">
        <v>79</v>
      </c>
      <c r="F275" s="66"/>
      <c r="H275" s="114">
        <f>'MATRIZ 2018 COMPLETO PROPOSTA'!J275</f>
        <v>2802545.1214930466</v>
      </c>
      <c r="I275" s="114">
        <f>'MATRIZ 2018 COMPLETO PROPOSTA'!O275</f>
        <v>0</v>
      </c>
      <c r="J275" s="114">
        <f>'MATRIZ 2018 COMPLETO PROPOSTA'!R275</f>
        <v>0</v>
      </c>
      <c r="K275" s="114"/>
      <c r="L275" s="114">
        <f t="shared" si="13"/>
        <v>2802545.1214930466</v>
      </c>
      <c r="M275" s="114"/>
      <c r="N275" s="114">
        <f>'MATRIZ 2018 COMPLETO PROPOSTA'!AI275+'MATRIZ 2018 COMPLETO PROPOSTA'!AL275+'MATRIZ 2018 COMPLETO PROPOSTA'!AO275</f>
        <v>253411.16746758559</v>
      </c>
      <c r="O275" s="114"/>
      <c r="P275" s="114"/>
      <c r="Q275" s="93"/>
    </row>
    <row r="276" spans="1:17" x14ac:dyDescent="0.25">
      <c r="A276" s="5"/>
      <c r="B276" t="s">
        <v>296</v>
      </c>
      <c r="C276" t="s">
        <v>323</v>
      </c>
      <c r="D276" s="1" t="s">
        <v>83</v>
      </c>
      <c r="F276" s="66"/>
      <c r="H276" s="114">
        <f>'MATRIZ 2018 COMPLETO PROPOSTA'!J276</f>
        <v>0</v>
      </c>
      <c r="I276" s="114">
        <f>'MATRIZ 2018 COMPLETO PROPOSTA'!O276</f>
        <v>3037341.947285498</v>
      </c>
      <c r="J276" s="114">
        <f>'MATRIZ 2018 COMPLETO PROPOSTA'!R276</f>
        <v>0</v>
      </c>
      <c r="K276" s="114"/>
      <c r="L276" s="114">
        <f t="shared" si="13"/>
        <v>3037341.947285498</v>
      </c>
      <c r="M276" s="114"/>
      <c r="N276" s="114">
        <f>'MATRIZ 2018 COMPLETO PROPOSTA'!AI276+'MATRIZ 2018 COMPLETO PROPOSTA'!AL276+'MATRIZ 2018 COMPLETO PROPOSTA'!AO276</f>
        <v>470069.21937412815</v>
      </c>
      <c r="O276" s="114"/>
      <c r="P276" s="114"/>
      <c r="Q276" s="93"/>
    </row>
    <row r="277" spans="1:17" x14ac:dyDescent="0.25">
      <c r="A277" s="5"/>
      <c r="B277" t="s">
        <v>296</v>
      </c>
      <c r="C277" t="s">
        <v>324</v>
      </c>
      <c r="D277" s="1" t="s">
        <v>79</v>
      </c>
      <c r="F277" s="66"/>
      <c r="H277" s="114">
        <f>'MATRIZ 2018 COMPLETO PROPOSTA'!J277</f>
        <v>7397372.1050610906</v>
      </c>
      <c r="I277" s="114">
        <f>'MATRIZ 2018 COMPLETO PROPOSTA'!O277</f>
        <v>0</v>
      </c>
      <c r="J277" s="114">
        <f>'MATRIZ 2018 COMPLETO PROPOSTA'!R277</f>
        <v>0</v>
      </c>
      <c r="K277" s="114"/>
      <c r="L277" s="114">
        <f t="shared" si="13"/>
        <v>7397372.1050610906</v>
      </c>
      <c r="M277" s="114"/>
      <c r="N277" s="114">
        <f>'MATRIZ 2018 COMPLETO PROPOSTA'!AI277+'MATRIZ 2018 COMPLETO PROPOSTA'!AL277+'MATRIZ 2018 COMPLETO PROPOSTA'!AO277</f>
        <v>1874414.2126867976</v>
      </c>
      <c r="O277" s="114"/>
      <c r="P277" s="114"/>
      <c r="Q277" s="93"/>
    </row>
    <row r="278" spans="1:17" x14ac:dyDescent="0.25">
      <c r="A278" s="5"/>
      <c r="F278" s="66"/>
      <c r="H278" s="114"/>
      <c r="I278" s="114"/>
      <c r="J278" s="114"/>
      <c r="K278" s="114"/>
      <c r="L278" s="114"/>
      <c r="M278" s="114"/>
      <c r="N278" s="114"/>
      <c r="O278" s="114"/>
      <c r="P278" s="114"/>
      <c r="Q278" s="93"/>
    </row>
    <row r="279" spans="1:17" x14ac:dyDescent="0.25">
      <c r="A279" s="5"/>
      <c r="B279" s="98" t="s">
        <v>296</v>
      </c>
      <c r="C279" s="98" t="s">
        <v>325</v>
      </c>
      <c r="D279" s="98" t="s">
        <v>74</v>
      </c>
      <c r="E279" s="98"/>
      <c r="F279" s="100"/>
      <c r="G279" s="98"/>
      <c r="H279" s="115">
        <f>SUM(H280:H291)</f>
        <v>43347267.127353877</v>
      </c>
      <c r="I279" s="115">
        <f>SUM(I280:I291)</f>
        <v>7015867.3868800588</v>
      </c>
      <c r="J279" s="115">
        <f>SUM(J280:J291)</f>
        <v>19617448.852003321</v>
      </c>
      <c r="K279" s="115"/>
      <c r="L279" s="115">
        <f>SUM(L280:L291)</f>
        <v>69980583.366237268</v>
      </c>
      <c r="M279" s="115"/>
      <c r="N279" s="115">
        <f>SUM(N280:N291)</f>
        <v>12431698.028911207</v>
      </c>
      <c r="O279" s="115"/>
      <c r="P279" s="115">
        <f>L279*'DADOS BASE PROPOSTA'!$I$14</f>
        <v>104970.87504935591</v>
      </c>
      <c r="Q279" s="93"/>
    </row>
    <row r="280" spans="1:17" x14ac:dyDescent="0.25">
      <c r="A280" s="5"/>
      <c r="B280" t="s">
        <v>296</v>
      </c>
      <c r="C280" t="s">
        <v>34</v>
      </c>
      <c r="D280" s="1" t="s">
        <v>75</v>
      </c>
      <c r="F280" s="66">
        <f>'MATRIZ 2018 COMPLETO PROPOSTA'!Q280</f>
        <v>11</v>
      </c>
      <c r="H280" s="114">
        <f>'MATRIZ 2018 COMPLETO PROPOSTA'!J280</f>
        <v>0</v>
      </c>
      <c r="I280" s="114">
        <f>SUMIF('MATRIZ 2018 COMPLETO PROPOSTA'!D281:D292,"ECR",'MATRIZ 2018 COMPLETO PROPOSTA'!O281:O292)</f>
        <v>0</v>
      </c>
      <c r="J280" s="114">
        <f>'MATRIZ 2018 COMPLETO PROPOSTA'!R280+'MATRIZ 2018 COMPLETO PROPOSTA'!Z280+'MATRIZ 2018 COMPLETO PROPOSTA'!AS280+'MATRIZ 2018 COMPLETO PROPOSTA'!AW280+'MATRIZ 2018 COMPLETO PROPOSTA'!BA280+SUM('MATRIZ 2018 COMPLETO PROPOSTA'!Z281:Z293)</f>
        <v>19617448.852003321</v>
      </c>
      <c r="K280" s="114"/>
      <c r="L280" s="114">
        <f t="shared" ref="L280:L291" si="14">SUM(H280:J280)</f>
        <v>19617448.852003321</v>
      </c>
      <c r="M280" s="114"/>
      <c r="N280" s="114">
        <f>'MATRIZ 2018 COMPLETO PROPOSTA'!AI280+'MATRIZ 2018 COMPLETO PROPOSTA'!AL280+'MATRIZ 2018 COMPLETO PROPOSTA'!AO280+SUMIF('MATRIZ 2018 COMPLETO PROPOSTA'!D281:D293,"ECR",'MATRIZ 2018 COMPLETO PROPOSTA'!AI281:AI293)+SUMIF('MATRIZ 2018 COMPLETO PROPOSTA'!D281:D293,"ECR",'MATRIZ 2018 COMPLETO PROPOSTA'!AO281:AO293)</f>
        <v>259583.08404467604</v>
      </c>
      <c r="O280" s="114"/>
      <c r="P280" s="114"/>
      <c r="Q280" s="93"/>
    </row>
    <row r="281" spans="1:17" x14ac:dyDescent="0.25">
      <c r="A281" s="5"/>
      <c r="B281" t="s">
        <v>296</v>
      </c>
      <c r="C281" t="s">
        <v>326</v>
      </c>
      <c r="D281" s="1" t="s">
        <v>79</v>
      </c>
      <c r="F281" s="66"/>
      <c r="H281" s="114">
        <f>'MATRIZ 2018 COMPLETO PROPOSTA'!J281</f>
        <v>4671072.6558078611</v>
      </c>
      <c r="I281" s="114">
        <f>'MATRIZ 2018 COMPLETO PROPOSTA'!O281</f>
        <v>0</v>
      </c>
      <c r="J281" s="114">
        <f>'MATRIZ 2018 COMPLETO PROPOSTA'!R281</f>
        <v>0</v>
      </c>
      <c r="K281" s="114"/>
      <c r="L281" s="114">
        <f t="shared" si="14"/>
        <v>4671072.6558078611</v>
      </c>
      <c r="M281" s="114"/>
      <c r="N281" s="114">
        <f>'MATRIZ 2018 COMPLETO PROPOSTA'!AI281+'MATRIZ 2018 COMPLETO PROPOSTA'!AL281+'MATRIZ 2018 COMPLETO PROPOSTA'!AO281</f>
        <v>915158.55984073319</v>
      </c>
      <c r="O281" s="114"/>
      <c r="P281" s="114"/>
      <c r="Q281" s="93"/>
    </row>
    <row r="282" spans="1:17" x14ac:dyDescent="0.25">
      <c r="A282" s="5"/>
      <c r="B282" t="s">
        <v>296</v>
      </c>
      <c r="C282" t="s">
        <v>327</v>
      </c>
      <c r="D282" s="1" t="s">
        <v>79</v>
      </c>
      <c r="F282" s="66"/>
      <c r="H282" s="114">
        <f>'MATRIZ 2018 COMPLETO PROPOSTA'!J282</f>
        <v>3401637.073674676</v>
      </c>
      <c r="I282" s="114">
        <f>'MATRIZ 2018 COMPLETO PROPOSTA'!O282</f>
        <v>0</v>
      </c>
      <c r="J282" s="114">
        <f>'MATRIZ 2018 COMPLETO PROPOSTA'!R282</f>
        <v>0</v>
      </c>
      <c r="K282" s="114"/>
      <c r="L282" s="114">
        <f t="shared" si="14"/>
        <v>3401637.073674676</v>
      </c>
      <c r="M282" s="114"/>
      <c r="N282" s="114">
        <f>'MATRIZ 2018 COMPLETO PROPOSTA'!AI282+'MATRIZ 2018 COMPLETO PROPOSTA'!AL282+'MATRIZ 2018 COMPLETO PROPOSTA'!AO282</f>
        <v>892912.90699430369</v>
      </c>
      <c r="O282" s="114"/>
      <c r="P282" s="114"/>
      <c r="Q282" s="93"/>
    </row>
    <row r="283" spans="1:17" x14ac:dyDescent="0.25">
      <c r="A283" s="5"/>
      <c r="B283" t="s">
        <v>296</v>
      </c>
      <c r="C283" t="s">
        <v>328</v>
      </c>
      <c r="D283" s="1" t="s">
        <v>79</v>
      </c>
      <c r="F283" s="66"/>
      <c r="H283" s="114">
        <f>'MATRIZ 2018 COMPLETO PROPOSTA'!J283</f>
        <v>5493655.9850725867</v>
      </c>
      <c r="I283" s="114">
        <f>'MATRIZ 2018 COMPLETO PROPOSTA'!O283</f>
        <v>0</v>
      </c>
      <c r="J283" s="114">
        <f>'MATRIZ 2018 COMPLETO PROPOSTA'!R283</f>
        <v>0</v>
      </c>
      <c r="K283" s="114"/>
      <c r="L283" s="114">
        <f t="shared" si="14"/>
        <v>5493655.9850725867</v>
      </c>
      <c r="M283" s="114"/>
      <c r="N283" s="114">
        <f>'MATRIZ 2018 COMPLETO PROPOSTA'!AI283+'MATRIZ 2018 COMPLETO PROPOSTA'!AL283+'MATRIZ 2018 COMPLETO PROPOSTA'!AO283</f>
        <v>1145844.94793337</v>
      </c>
      <c r="O283" s="114"/>
      <c r="P283" s="114"/>
      <c r="Q283" s="93"/>
    </row>
    <row r="284" spans="1:17" x14ac:dyDescent="0.25">
      <c r="A284" s="5"/>
      <c r="B284" t="s">
        <v>296</v>
      </c>
      <c r="C284" t="s">
        <v>329</v>
      </c>
      <c r="D284" s="1" t="s">
        <v>77</v>
      </c>
      <c r="F284" s="66"/>
      <c r="H284" s="114">
        <f>'MATRIZ 2018 COMPLETO PROPOSTA'!J284</f>
        <v>0</v>
      </c>
      <c r="I284" s="114">
        <f>'MATRIZ 2018 COMPLETO PROPOSTA'!O284</f>
        <v>1259036.1490202239</v>
      </c>
      <c r="J284" s="114">
        <f>'MATRIZ 2018 COMPLETO PROPOSTA'!R284</f>
        <v>0</v>
      </c>
      <c r="K284" s="114"/>
      <c r="L284" s="114">
        <f t="shared" si="14"/>
        <v>1259036.1490202239</v>
      </c>
      <c r="M284" s="114"/>
      <c r="N284" s="114">
        <f>'MATRIZ 2018 COMPLETO PROPOSTA'!AI284+'MATRIZ 2018 COMPLETO PROPOSTA'!AL284+'MATRIZ 2018 COMPLETO PROPOSTA'!AO284</f>
        <v>493095.41679558618</v>
      </c>
      <c r="O284" s="114"/>
      <c r="P284" s="114"/>
      <c r="Q284" s="93"/>
    </row>
    <row r="285" spans="1:17" x14ac:dyDescent="0.25">
      <c r="A285" s="5"/>
      <c r="B285" t="s">
        <v>296</v>
      </c>
      <c r="C285" t="s">
        <v>330</v>
      </c>
      <c r="D285" s="1" t="s">
        <v>77</v>
      </c>
      <c r="F285" s="66"/>
      <c r="H285" s="114">
        <f>'MATRIZ 2018 COMPLETO PROPOSTA'!J285</f>
        <v>0</v>
      </c>
      <c r="I285" s="114">
        <f>'MATRIZ 2018 COMPLETO PROPOSTA'!O285</f>
        <v>1165669.89309441</v>
      </c>
      <c r="J285" s="114">
        <f>'MATRIZ 2018 COMPLETO PROPOSTA'!R285</f>
        <v>0</v>
      </c>
      <c r="K285" s="114"/>
      <c r="L285" s="114">
        <f t="shared" si="14"/>
        <v>1165669.89309441</v>
      </c>
      <c r="M285" s="114"/>
      <c r="N285" s="114">
        <f>'MATRIZ 2018 COMPLETO PROPOSTA'!AI285+'MATRIZ 2018 COMPLETO PROPOSTA'!AL285+'MATRIZ 2018 COMPLETO PROPOSTA'!AO285</f>
        <v>430044.49949776515</v>
      </c>
      <c r="O285" s="114"/>
      <c r="P285" s="114"/>
      <c r="Q285" s="93"/>
    </row>
    <row r="286" spans="1:17" x14ac:dyDescent="0.25">
      <c r="A286" s="5"/>
      <c r="B286" t="s">
        <v>296</v>
      </c>
      <c r="C286" t="s">
        <v>331</v>
      </c>
      <c r="D286" s="1" t="s">
        <v>83</v>
      </c>
      <c r="F286" s="66"/>
      <c r="H286" s="114">
        <f>'MATRIZ 2018 COMPLETO PROPOSTA'!J286</f>
        <v>0</v>
      </c>
      <c r="I286" s="114">
        <f>'MATRIZ 2018 COMPLETO PROPOSTA'!O286</f>
        <v>2204912.6004417422</v>
      </c>
      <c r="J286" s="114">
        <f>'MATRIZ 2018 COMPLETO PROPOSTA'!R286</f>
        <v>0</v>
      </c>
      <c r="K286" s="114"/>
      <c r="L286" s="114">
        <f t="shared" si="14"/>
        <v>2204912.6004417422</v>
      </c>
      <c r="M286" s="114"/>
      <c r="N286" s="114">
        <f>'MATRIZ 2018 COMPLETO PROPOSTA'!AI286+'MATRIZ 2018 COMPLETO PROPOSTA'!AL286+'MATRIZ 2018 COMPLETO PROPOSTA'!AO286</f>
        <v>376227.40448089194</v>
      </c>
      <c r="O286" s="114"/>
      <c r="P286" s="114"/>
      <c r="Q286" s="93"/>
    </row>
    <row r="287" spans="1:17" x14ac:dyDescent="0.25">
      <c r="A287" s="5"/>
      <c r="B287" t="s">
        <v>296</v>
      </c>
      <c r="C287" t="s">
        <v>332</v>
      </c>
      <c r="D287" s="1" t="s">
        <v>79</v>
      </c>
      <c r="F287" s="66"/>
      <c r="H287" s="114">
        <f>'MATRIZ 2018 COMPLETO PROPOSTA'!J287</f>
        <v>9814395.2694638483</v>
      </c>
      <c r="I287" s="114">
        <f>'MATRIZ 2018 COMPLETO PROPOSTA'!O287</f>
        <v>0</v>
      </c>
      <c r="J287" s="114">
        <f>'MATRIZ 2018 COMPLETO PROPOSTA'!R287</f>
        <v>0</v>
      </c>
      <c r="K287" s="114"/>
      <c r="L287" s="114">
        <f t="shared" si="14"/>
        <v>9814395.2694638483</v>
      </c>
      <c r="M287" s="114"/>
      <c r="N287" s="114">
        <f>'MATRIZ 2018 COMPLETO PROPOSTA'!AI287+'MATRIZ 2018 COMPLETO PROPOSTA'!AL287+'MATRIZ 2018 COMPLETO PROPOSTA'!AO287</f>
        <v>2941323.924174007</v>
      </c>
      <c r="O287" s="114"/>
      <c r="P287" s="114"/>
      <c r="Q287" s="93"/>
    </row>
    <row r="288" spans="1:17" x14ac:dyDescent="0.25">
      <c r="A288" s="5"/>
      <c r="B288" t="s">
        <v>296</v>
      </c>
      <c r="C288" t="s">
        <v>333</v>
      </c>
      <c r="D288" s="1" t="s">
        <v>79</v>
      </c>
      <c r="F288" s="66"/>
      <c r="H288" s="114">
        <f>'MATRIZ 2018 COMPLETO PROPOSTA'!J288</f>
        <v>4004156.7766643106</v>
      </c>
      <c r="I288" s="114">
        <f>'MATRIZ 2018 COMPLETO PROPOSTA'!O288</f>
        <v>0</v>
      </c>
      <c r="J288" s="114">
        <f>'MATRIZ 2018 COMPLETO PROPOSTA'!R288</f>
        <v>0</v>
      </c>
      <c r="K288" s="114"/>
      <c r="L288" s="114">
        <f t="shared" si="14"/>
        <v>4004156.7766643106</v>
      </c>
      <c r="M288" s="114"/>
      <c r="N288" s="114">
        <f>'MATRIZ 2018 COMPLETO PROPOSTA'!AI288+'MATRIZ 2018 COMPLETO PROPOSTA'!AL288+'MATRIZ 2018 COMPLETO PROPOSTA'!AO288</f>
        <v>1062228.0717405137</v>
      </c>
      <c r="O288" s="114"/>
      <c r="P288" s="114"/>
      <c r="Q288" s="93"/>
    </row>
    <row r="289" spans="1:17" x14ac:dyDescent="0.25">
      <c r="A289" s="5"/>
      <c r="B289" t="s">
        <v>296</v>
      </c>
      <c r="C289" t="s">
        <v>334</v>
      </c>
      <c r="D289" s="1" t="s">
        <v>79</v>
      </c>
      <c r="F289" s="66"/>
      <c r="H289" s="114">
        <f>'MATRIZ 2018 COMPLETO PROPOSTA'!J289</f>
        <v>3478992.6782255853</v>
      </c>
      <c r="I289" s="114">
        <f>'MATRIZ 2018 COMPLETO PROPOSTA'!O289</f>
        <v>0</v>
      </c>
      <c r="J289" s="114">
        <f>'MATRIZ 2018 COMPLETO PROPOSTA'!R289</f>
        <v>0</v>
      </c>
      <c r="K289" s="114"/>
      <c r="L289" s="114">
        <f t="shared" si="14"/>
        <v>3478992.6782255853</v>
      </c>
      <c r="M289" s="114"/>
      <c r="N289" s="114">
        <f>'MATRIZ 2018 COMPLETO PROPOSTA'!AI289+'MATRIZ 2018 COMPLETO PROPOSTA'!AL289+'MATRIZ 2018 COMPLETO PROPOSTA'!AO289</f>
        <v>815384.79175659793</v>
      </c>
      <c r="O289" s="114"/>
      <c r="P289" s="114"/>
      <c r="Q289" s="93"/>
    </row>
    <row r="290" spans="1:17" x14ac:dyDescent="0.25">
      <c r="A290" s="5"/>
      <c r="B290" t="s">
        <v>296</v>
      </c>
      <c r="C290" t="s">
        <v>335</v>
      </c>
      <c r="D290" s="1" t="s">
        <v>79</v>
      </c>
      <c r="F290" s="66"/>
      <c r="H290" s="114">
        <f>'MATRIZ 2018 COMPLETO PROPOSTA'!J290</f>
        <v>12483356.688445013</v>
      </c>
      <c r="I290" s="114">
        <f>'MATRIZ 2018 COMPLETO PROPOSTA'!O290</f>
        <v>0</v>
      </c>
      <c r="J290" s="114">
        <f>'MATRIZ 2018 COMPLETO PROPOSTA'!R290</f>
        <v>0</v>
      </c>
      <c r="K290" s="114"/>
      <c r="L290" s="114">
        <f t="shared" si="14"/>
        <v>12483356.688445013</v>
      </c>
      <c r="M290" s="114"/>
      <c r="N290" s="114">
        <f>'MATRIZ 2018 COMPLETO PROPOSTA'!AI290+'MATRIZ 2018 COMPLETO PROPOSTA'!AL290+'MATRIZ 2018 COMPLETO PROPOSTA'!AO290</f>
        <v>2698032.2198038325</v>
      </c>
      <c r="O290" s="114"/>
      <c r="P290" s="114"/>
      <c r="Q290" s="93"/>
    </row>
    <row r="291" spans="1:17" x14ac:dyDescent="0.25">
      <c r="A291" s="5"/>
      <c r="B291" t="s">
        <v>296</v>
      </c>
      <c r="C291" t="s">
        <v>336</v>
      </c>
      <c r="D291" s="1" t="s">
        <v>83</v>
      </c>
      <c r="F291" s="66"/>
      <c r="H291" s="114">
        <f>'MATRIZ 2018 COMPLETO PROPOSTA'!J291</f>
        <v>0</v>
      </c>
      <c r="I291" s="114">
        <f>'MATRIZ 2018 COMPLETO PROPOSTA'!O291</f>
        <v>2386248.7443236816</v>
      </c>
      <c r="J291" s="114">
        <f>'MATRIZ 2018 COMPLETO PROPOSTA'!R291</f>
        <v>0</v>
      </c>
      <c r="K291" s="114"/>
      <c r="L291" s="114">
        <f t="shared" si="14"/>
        <v>2386248.7443236816</v>
      </c>
      <c r="M291" s="114"/>
      <c r="N291" s="114">
        <f>'MATRIZ 2018 COMPLETO PROPOSTA'!AI291+'MATRIZ 2018 COMPLETO PROPOSTA'!AL291+'MATRIZ 2018 COMPLETO PROPOSTA'!AO291</f>
        <v>401862.2018489301</v>
      </c>
      <c r="O291" s="114"/>
      <c r="P291" s="114"/>
      <c r="Q291" s="93"/>
    </row>
    <row r="292" spans="1:17" x14ac:dyDescent="0.25">
      <c r="A292" s="5"/>
      <c r="B292" t="s">
        <v>296</v>
      </c>
      <c r="C292" t="s">
        <v>337</v>
      </c>
      <c r="D292" s="1" t="s">
        <v>129</v>
      </c>
      <c r="F292" s="66"/>
      <c r="H292" s="114"/>
      <c r="I292" s="114" t="s">
        <v>759</v>
      </c>
      <c r="J292" s="114"/>
      <c r="K292" s="114"/>
      <c r="L292" s="114"/>
      <c r="M292" s="114"/>
      <c r="N292" s="114"/>
      <c r="O292" s="114"/>
      <c r="P292" s="114"/>
      <c r="Q292" s="93"/>
    </row>
    <row r="293" spans="1:17" x14ac:dyDescent="0.25">
      <c r="A293" s="5"/>
      <c r="B293" t="s">
        <v>296</v>
      </c>
      <c r="C293" t="s">
        <v>237</v>
      </c>
      <c r="D293" s="1" t="s">
        <v>129</v>
      </c>
      <c r="F293" s="66"/>
      <c r="H293" s="114"/>
      <c r="I293" s="114" t="s">
        <v>759</v>
      </c>
      <c r="J293" s="114"/>
      <c r="K293" s="114"/>
      <c r="L293" s="114"/>
      <c r="M293" s="114"/>
      <c r="N293" s="114"/>
      <c r="O293" s="114"/>
      <c r="P293" s="114"/>
      <c r="Q293" s="93"/>
    </row>
    <row r="294" spans="1:17" x14ac:dyDescent="0.25">
      <c r="A294" s="5"/>
      <c r="F294" s="66"/>
      <c r="H294" s="114"/>
      <c r="I294" s="114"/>
      <c r="J294" s="114"/>
      <c r="K294" s="114"/>
      <c r="L294" s="114"/>
      <c r="M294" s="114"/>
      <c r="N294" s="114"/>
      <c r="O294" s="114"/>
      <c r="P294" s="114"/>
      <c r="Q294" s="93"/>
    </row>
    <row r="295" spans="1:17" x14ac:dyDescent="0.25">
      <c r="A295" s="5"/>
      <c r="B295" s="98" t="s">
        <v>296</v>
      </c>
      <c r="C295" s="98" t="s">
        <v>338</v>
      </c>
      <c r="D295" s="98" t="s">
        <v>74</v>
      </c>
      <c r="E295" s="98"/>
      <c r="F295" s="100"/>
      <c r="G295" s="98"/>
      <c r="H295" s="115">
        <f>SUM(H296:H306)</f>
        <v>49486507.932415858</v>
      </c>
      <c r="I295" s="115">
        <f>SUM(I296:I306)</f>
        <v>4378423.1803763099</v>
      </c>
      <c r="J295" s="115">
        <f>SUM(J296:J306)</f>
        <v>11600183.451720685</v>
      </c>
      <c r="K295" s="115"/>
      <c r="L295" s="115">
        <f>SUM(L296:L306)</f>
        <v>65465114.564512856</v>
      </c>
      <c r="M295" s="115"/>
      <c r="N295" s="115">
        <f>SUM(N296:N306)</f>
        <v>8587231.2589528598</v>
      </c>
      <c r="O295" s="115"/>
      <c r="P295" s="115">
        <f>L295*'DADOS BASE PROPOSTA'!$I$14</f>
        <v>98197.671846769284</v>
      </c>
      <c r="Q295" s="93"/>
    </row>
    <row r="296" spans="1:17" x14ac:dyDescent="0.25">
      <c r="A296" s="5"/>
      <c r="B296" t="s">
        <v>296</v>
      </c>
      <c r="C296" t="s">
        <v>34</v>
      </c>
      <c r="D296" s="1" t="s">
        <v>75</v>
      </c>
      <c r="F296" s="66">
        <f>'MATRIZ 2018 COMPLETO PROPOSTA'!Q296</f>
        <v>10</v>
      </c>
      <c r="H296" s="114">
        <f>'MATRIZ 2018 COMPLETO PROPOSTA'!J296</f>
        <v>0</v>
      </c>
      <c r="I296" s="114">
        <f>SUMIF('MATRIZ 2018 COMPLETO PROPOSTA'!D297:D307,"ECR",'MATRIZ 2018 COMPLETO PROPOSTA'!O297:O307)</f>
        <v>0</v>
      </c>
      <c r="J296" s="114">
        <f>'MATRIZ 2018 COMPLETO PROPOSTA'!R296+'MATRIZ 2018 COMPLETO PROPOSTA'!Z296+'MATRIZ 2018 COMPLETO PROPOSTA'!AS296+'MATRIZ 2018 COMPLETO PROPOSTA'!AW296+'MATRIZ 2018 COMPLETO PROPOSTA'!BA296+SUM('MATRIZ 2018 COMPLETO PROPOSTA'!Z297:Z307)</f>
        <v>11600183.451720685</v>
      </c>
      <c r="K296" s="114"/>
      <c r="L296" s="114">
        <f t="shared" ref="L296:L306" si="15">SUM(H296:J296)</f>
        <v>11600183.451720685</v>
      </c>
      <c r="M296" s="114"/>
      <c r="N296" s="114">
        <f>'MATRIZ 2018 COMPLETO PROPOSTA'!AI296+'MATRIZ 2018 COMPLETO PROPOSTA'!AL296+'MATRIZ 2018 COMPLETO PROPOSTA'!AO296</f>
        <v>0</v>
      </c>
      <c r="O296" s="114"/>
      <c r="P296" s="114"/>
      <c r="Q296" s="93"/>
    </row>
    <row r="297" spans="1:17" x14ac:dyDescent="0.25">
      <c r="A297" s="5"/>
      <c r="B297" t="s">
        <v>296</v>
      </c>
      <c r="C297" t="s">
        <v>339</v>
      </c>
      <c r="D297" s="1" t="s">
        <v>77</v>
      </c>
      <c r="F297" s="66"/>
      <c r="H297" s="114">
        <f>'MATRIZ 2018 COMPLETO PROPOSTA'!J297</f>
        <v>0</v>
      </c>
      <c r="I297" s="114">
        <f>'MATRIZ 2018 COMPLETO PROPOSTA'!O297</f>
        <v>1139690.4755864702</v>
      </c>
      <c r="J297" s="114">
        <f>'MATRIZ 2018 COMPLETO PROPOSTA'!R297</f>
        <v>0</v>
      </c>
      <c r="K297" s="114"/>
      <c r="L297" s="114">
        <f t="shared" si="15"/>
        <v>1139690.4755864702</v>
      </c>
      <c r="M297" s="114"/>
      <c r="N297" s="114">
        <f>'MATRIZ 2018 COMPLETO PROPOSTA'!AI297+'MATRIZ 2018 COMPLETO PROPOSTA'!AL297+'MATRIZ 2018 COMPLETO PROPOSTA'!AO297</f>
        <v>138143.46030032463</v>
      </c>
      <c r="O297" s="114"/>
      <c r="P297" s="114"/>
      <c r="Q297" s="93"/>
    </row>
    <row r="298" spans="1:17" x14ac:dyDescent="0.25">
      <c r="A298" s="5"/>
      <c r="B298" t="s">
        <v>296</v>
      </c>
      <c r="C298" t="s">
        <v>340</v>
      </c>
      <c r="D298" s="1" t="s">
        <v>77</v>
      </c>
      <c r="F298" s="66"/>
      <c r="H298" s="114">
        <f>'MATRIZ 2018 COMPLETO PROPOSTA'!J298</f>
        <v>0</v>
      </c>
      <c r="I298" s="114">
        <f>'MATRIZ 2018 COMPLETO PROPOSTA'!O298</f>
        <v>521413.88752261008</v>
      </c>
      <c r="J298" s="114">
        <f>'MATRIZ 2018 COMPLETO PROPOSTA'!R298</f>
        <v>0</v>
      </c>
      <c r="K298" s="114"/>
      <c r="L298" s="114">
        <f t="shared" si="15"/>
        <v>521413.88752261008</v>
      </c>
      <c r="M298" s="114"/>
      <c r="N298" s="114">
        <f>'MATRIZ 2018 COMPLETO PROPOSTA'!AI298+'MATRIZ 2018 COMPLETO PROPOSTA'!AL298+'MATRIZ 2018 COMPLETO PROPOSTA'!AO298</f>
        <v>20123.897086339002</v>
      </c>
      <c r="O298" s="114"/>
      <c r="P298" s="114"/>
      <c r="Q298" s="93"/>
    </row>
    <row r="299" spans="1:17" x14ac:dyDescent="0.25">
      <c r="A299" s="5"/>
      <c r="B299" t="s">
        <v>296</v>
      </c>
      <c r="C299" t="s">
        <v>341</v>
      </c>
      <c r="D299" s="1" t="s">
        <v>77</v>
      </c>
      <c r="F299" s="66"/>
      <c r="H299" s="114">
        <f>'MATRIZ 2018 COMPLETO PROPOSTA'!J299</f>
        <v>0</v>
      </c>
      <c r="I299" s="114">
        <f>'MATRIZ 2018 COMPLETO PROPOSTA'!O299</f>
        <v>521611.35544832476</v>
      </c>
      <c r="J299" s="114">
        <f>'MATRIZ 2018 COMPLETO PROPOSTA'!R299</f>
        <v>0</v>
      </c>
      <c r="K299" s="114"/>
      <c r="L299" s="114">
        <f t="shared" si="15"/>
        <v>521611.35544832476</v>
      </c>
      <c r="M299" s="114"/>
      <c r="N299" s="114">
        <f>'MATRIZ 2018 COMPLETO PROPOSTA'!AI299+'MATRIZ 2018 COMPLETO PROPOSTA'!AL299+'MATRIZ 2018 COMPLETO PROPOSTA'!AO299</f>
        <v>26235.185551803119</v>
      </c>
      <c r="O299" s="114"/>
      <c r="P299" s="114"/>
      <c r="Q299" s="93"/>
    </row>
    <row r="300" spans="1:17" x14ac:dyDescent="0.25">
      <c r="A300" s="5"/>
      <c r="B300" t="s">
        <v>296</v>
      </c>
      <c r="C300" t="s">
        <v>342</v>
      </c>
      <c r="D300" s="1" t="s">
        <v>79</v>
      </c>
      <c r="F300" s="66"/>
      <c r="H300" s="114">
        <f>'MATRIZ 2018 COMPLETO PROPOSTA'!J300</f>
        <v>13600776.678710081</v>
      </c>
      <c r="I300" s="114">
        <f>'MATRIZ 2018 COMPLETO PROPOSTA'!O300</f>
        <v>0</v>
      </c>
      <c r="J300" s="114">
        <f>'MATRIZ 2018 COMPLETO PROPOSTA'!R300</f>
        <v>0</v>
      </c>
      <c r="K300" s="114"/>
      <c r="L300" s="114">
        <f t="shared" si="15"/>
        <v>13600776.678710081</v>
      </c>
      <c r="M300" s="114"/>
      <c r="N300" s="114">
        <f>'MATRIZ 2018 COMPLETO PROPOSTA'!AI300+'MATRIZ 2018 COMPLETO PROPOSTA'!AL300+'MATRIZ 2018 COMPLETO PROPOSTA'!AO300</f>
        <v>2006887.3971452443</v>
      </c>
      <c r="O300" s="114"/>
      <c r="P300" s="114"/>
      <c r="Q300" s="93"/>
    </row>
    <row r="301" spans="1:17" x14ac:dyDescent="0.25">
      <c r="A301" s="5"/>
      <c r="B301" t="s">
        <v>296</v>
      </c>
      <c r="C301" t="s">
        <v>343</v>
      </c>
      <c r="D301" s="1" t="s">
        <v>79</v>
      </c>
      <c r="F301" s="66"/>
      <c r="H301" s="114">
        <f>'MATRIZ 2018 COMPLETO PROPOSTA'!J301</f>
        <v>13826587.75090114</v>
      </c>
      <c r="I301" s="114">
        <f>'MATRIZ 2018 COMPLETO PROPOSTA'!O301</f>
        <v>0</v>
      </c>
      <c r="J301" s="114">
        <f>'MATRIZ 2018 COMPLETO PROPOSTA'!R301</f>
        <v>0</v>
      </c>
      <c r="K301" s="114"/>
      <c r="L301" s="114">
        <f t="shared" si="15"/>
        <v>13826587.75090114</v>
      </c>
      <c r="M301" s="114"/>
      <c r="N301" s="114">
        <f>'MATRIZ 2018 COMPLETO PROPOSTA'!AI301+'MATRIZ 2018 COMPLETO PROPOSTA'!AL301+'MATRIZ 2018 COMPLETO PROPOSTA'!AO301</f>
        <v>2725746.3274817443</v>
      </c>
      <c r="O301" s="114"/>
      <c r="P301" s="114"/>
      <c r="Q301" s="93"/>
    </row>
    <row r="302" spans="1:17" x14ac:dyDescent="0.25">
      <c r="A302" s="5"/>
      <c r="B302" t="s">
        <v>296</v>
      </c>
      <c r="C302" t="s">
        <v>344</v>
      </c>
      <c r="D302" s="1" t="s">
        <v>83</v>
      </c>
      <c r="F302" s="66"/>
      <c r="H302" s="114">
        <f>'MATRIZ 2018 COMPLETO PROPOSTA'!J302</f>
        <v>0</v>
      </c>
      <c r="I302" s="114">
        <f>'MATRIZ 2018 COMPLETO PROPOSTA'!O302</f>
        <v>2195707.4618189046</v>
      </c>
      <c r="J302" s="114">
        <f>'MATRIZ 2018 COMPLETO PROPOSTA'!R302</f>
        <v>0</v>
      </c>
      <c r="K302" s="114"/>
      <c r="L302" s="114">
        <f t="shared" si="15"/>
        <v>2195707.4618189046</v>
      </c>
      <c r="M302" s="114"/>
      <c r="N302" s="114">
        <f>'MATRIZ 2018 COMPLETO PROPOSTA'!AI302+'MATRIZ 2018 COMPLETO PROPOSTA'!AL302+'MATRIZ 2018 COMPLETO PROPOSTA'!AO302</f>
        <v>46841.269472130443</v>
      </c>
      <c r="O302" s="114"/>
      <c r="P302" s="114"/>
      <c r="Q302" s="93"/>
    </row>
    <row r="303" spans="1:17" x14ac:dyDescent="0.25">
      <c r="A303" s="5"/>
      <c r="B303" t="s">
        <v>296</v>
      </c>
      <c r="C303" t="s">
        <v>345</v>
      </c>
      <c r="D303" s="1" t="s">
        <v>79</v>
      </c>
      <c r="F303" s="66"/>
      <c r="H303" s="114">
        <f>'MATRIZ 2018 COMPLETO PROPOSTA'!J303</f>
        <v>3823957.0811383994</v>
      </c>
      <c r="I303" s="114">
        <f>'MATRIZ 2018 COMPLETO PROPOSTA'!O303</f>
        <v>0</v>
      </c>
      <c r="J303" s="114">
        <f>'MATRIZ 2018 COMPLETO PROPOSTA'!R303</f>
        <v>0</v>
      </c>
      <c r="K303" s="114"/>
      <c r="L303" s="114">
        <f t="shared" si="15"/>
        <v>3823957.0811383994</v>
      </c>
      <c r="M303" s="114"/>
      <c r="N303" s="114">
        <f>'MATRIZ 2018 COMPLETO PROPOSTA'!AI303+'MATRIZ 2018 COMPLETO PROPOSTA'!AL303+'MATRIZ 2018 COMPLETO PROPOSTA'!AO303</f>
        <v>661963.73260703951</v>
      </c>
      <c r="O303" s="114"/>
      <c r="P303" s="114"/>
      <c r="Q303" s="93"/>
    </row>
    <row r="304" spans="1:17" x14ac:dyDescent="0.25">
      <c r="A304" s="5"/>
      <c r="B304" t="s">
        <v>296</v>
      </c>
      <c r="C304" t="s">
        <v>346</v>
      </c>
      <c r="D304" s="1" t="s">
        <v>79</v>
      </c>
      <c r="F304" s="66"/>
      <c r="H304" s="114">
        <f>'MATRIZ 2018 COMPLETO PROPOSTA'!J304</f>
        <v>11670117.360059343</v>
      </c>
      <c r="I304" s="114">
        <f>'MATRIZ 2018 COMPLETO PROPOSTA'!O304</f>
        <v>0</v>
      </c>
      <c r="J304" s="114">
        <f>'MATRIZ 2018 COMPLETO PROPOSTA'!R304</f>
        <v>0</v>
      </c>
      <c r="K304" s="114"/>
      <c r="L304" s="114">
        <f t="shared" si="15"/>
        <v>11670117.360059343</v>
      </c>
      <c r="M304" s="114"/>
      <c r="N304" s="114">
        <f>'MATRIZ 2018 COMPLETO PROPOSTA'!AI304+'MATRIZ 2018 COMPLETO PROPOSTA'!AL304+'MATRIZ 2018 COMPLETO PROPOSTA'!AO304</f>
        <v>1822088.7507482227</v>
      </c>
      <c r="O304" s="114"/>
      <c r="P304" s="114"/>
      <c r="Q304" s="93"/>
    </row>
    <row r="305" spans="1:17" x14ac:dyDescent="0.25">
      <c r="A305" s="5"/>
      <c r="B305" t="s">
        <v>296</v>
      </c>
      <c r="C305" t="s">
        <v>347</v>
      </c>
      <c r="D305" s="1" t="s">
        <v>79</v>
      </c>
      <c r="F305" s="66"/>
      <c r="H305" s="114">
        <f>'MATRIZ 2018 COMPLETO PROPOSTA'!J305</f>
        <v>3282534.5308034485</v>
      </c>
      <c r="I305" s="114">
        <f>'MATRIZ 2018 COMPLETO PROPOSTA'!O305</f>
        <v>0</v>
      </c>
      <c r="J305" s="114">
        <f>'MATRIZ 2018 COMPLETO PROPOSTA'!R305</f>
        <v>0</v>
      </c>
      <c r="K305" s="114"/>
      <c r="L305" s="114">
        <f t="shared" si="15"/>
        <v>3282534.5308034485</v>
      </c>
      <c r="M305" s="114"/>
      <c r="N305" s="114">
        <f>'MATRIZ 2018 COMPLETO PROPOSTA'!AI305+'MATRIZ 2018 COMPLETO PROPOSTA'!AL305+'MATRIZ 2018 COMPLETO PROPOSTA'!AO305</f>
        <v>548920.84178165416</v>
      </c>
      <c r="O305" s="114"/>
      <c r="P305" s="114"/>
      <c r="Q305" s="93"/>
    </row>
    <row r="306" spans="1:17" x14ac:dyDescent="0.25">
      <c r="A306" s="5"/>
      <c r="B306" t="s">
        <v>296</v>
      </c>
      <c r="C306" t="s">
        <v>348</v>
      </c>
      <c r="D306" s="1" t="s">
        <v>79</v>
      </c>
      <c r="F306" s="66"/>
      <c r="H306" s="114">
        <f>'MATRIZ 2018 COMPLETO PROPOSTA'!J306</f>
        <v>3282534.5308034485</v>
      </c>
      <c r="I306" s="114">
        <f>'MATRIZ 2018 COMPLETO PROPOSTA'!O306</f>
        <v>0</v>
      </c>
      <c r="J306" s="114">
        <f>'MATRIZ 2018 COMPLETO PROPOSTA'!R306</f>
        <v>0</v>
      </c>
      <c r="K306" s="114"/>
      <c r="L306" s="114">
        <f t="shared" si="15"/>
        <v>3282534.5308034485</v>
      </c>
      <c r="M306" s="114"/>
      <c r="N306" s="114">
        <f>'MATRIZ 2018 COMPLETO PROPOSTA'!AI306+'MATRIZ 2018 COMPLETO PROPOSTA'!AL306+'MATRIZ 2018 COMPLETO PROPOSTA'!AO306</f>
        <v>590280.39677835791</v>
      </c>
      <c r="O306" s="114"/>
      <c r="P306" s="114"/>
      <c r="Q306" s="93"/>
    </row>
    <row r="307" spans="1:17" x14ac:dyDescent="0.25">
      <c r="A307" s="5"/>
      <c r="F307" s="66"/>
      <c r="H307" s="114"/>
      <c r="I307" s="114"/>
      <c r="J307" s="114"/>
      <c r="K307" s="114"/>
      <c r="L307" s="114"/>
      <c r="M307" s="114"/>
      <c r="N307" s="114"/>
      <c r="O307" s="114"/>
      <c r="P307" s="114"/>
      <c r="Q307" s="93"/>
    </row>
    <row r="308" spans="1:17" x14ac:dyDescent="0.25">
      <c r="A308" s="5"/>
      <c r="B308" s="98" t="s">
        <v>296</v>
      </c>
      <c r="C308" s="98" t="s">
        <v>349</v>
      </c>
      <c r="D308" s="98" t="s">
        <v>74</v>
      </c>
      <c r="E308" s="98"/>
      <c r="F308" s="100"/>
      <c r="G308" s="98"/>
      <c r="H308" s="115">
        <f>SUM(H309:H317)</f>
        <v>51324055.813903175</v>
      </c>
      <c r="I308" s="115">
        <f>SUM(I309:I317)</f>
        <v>2663025.0585689247</v>
      </c>
      <c r="J308" s="115">
        <f>SUM(J309:J317)</f>
        <v>17209050.993414402</v>
      </c>
      <c r="K308" s="115"/>
      <c r="L308" s="115">
        <f>SUM(L309:L317)</f>
        <v>71196131.865886509</v>
      </c>
      <c r="M308" s="115"/>
      <c r="N308" s="115">
        <f>SUM(N309:N317)</f>
        <v>15692042.656498881</v>
      </c>
      <c r="O308" s="115"/>
      <c r="P308" s="115">
        <f>L308*'DADOS BASE PROPOSTA'!$I$14</f>
        <v>106794.19779882977</v>
      </c>
      <c r="Q308" s="93"/>
    </row>
    <row r="309" spans="1:17" x14ac:dyDescent="0.25">
      <c r="A309" s="5"/>
      <c r="B309" t="s">
        <v>296</v>
      </c>
      <c r="C309" t="s">
        <v>34</v>
      </c>
      <c r="D309" s="1" t="s">
        <v>75</v>
      </c>
      <c r="F309" s="66">
        <f>'MATRIZ 2018 COMPLETO PROPOSTA'!Q309</f>
        <v>8</v>
      </c>
      <c r="H309" s="114">
        <f>'MATRIZ 2018 COMPLETO PROPOSTA'!J309</f>
        <v>0</v>
      </c>
      <c r="I309" s="114">
        <f>SUMIF('MATRIZ 2018 COMPLETO PROPOSTA'!D310:D318,"ECR",'MATRIZ 2018 COMPLETO PROPOSTA'!O310:O318)</f>
        <v>0</v>
      </c>
      <c r="J309" s="114">
        <f>'MATRIZ 2018 COMPLETO PROPOSTA'!R309+'MATRIZ 2018 COMPLETO PROPOSTA'!Z309+'MATRIZ 2018 COMPLETO PROPOSTA'!AS309+'MATRIZ 2018 COMPLETO PROPOSTA'!AW309+'MATRIZ 2018 COMPLETO PROPOSTA'!BA309+SUM('MATRIZ 2018 COMPLETO PROPOSTA'!Z310:Z318)</f>
        <v>17209050.993414402</v>
      </c>
      <c r="K309" s="114"/>
      <c r="L309" s="114">
        <f t="shared" ref="L309:L317" si="16">SUM(H309:J309)</f>
        <v>17209050.993414402</v>
      </c>
      <c r="M309" s="114"/>
      <c r="N309" s="114">
        <f>'MATRIZ 2018 COMPLETO PROPOSTA'!AI309+'MATRIZ 2018 COMPLETO PROPOSTA'!AL309+'MATRIZ 2018 COMPLETO PROPOSTA'!AO309+SUMIF('MATRIZ 2018 COMPLETO PROPOSTA'!D310:D318,"ECR",'MATRIZ 2018 COMPLETO PROPOSTA'!AO310:AO318)</f>
        <v>784400.44502643589</v>
      </c>
      <c r="O309" s="114"/>
      <c r="P309" s="114"/>
      <c r="Q309" s="93"/>
    </row>
    <row r="310" spans="1:17" x14ac:dyDescent="0.25">
      <c r="A310" s="5"/>
      <c r="B310" t="s">
        <v>296</v>
      </c>
      <c r="C310" t="s">
        <v>350</v>
      </c>
      <c r="D310" s="1" t="s">
        <v>77</v>
      </c>
      <c r="F310" s="66"/>
      <c r="H310" s="114">
        <f>'MATRIZ 2018 COMPLETO PROPOSTA'!J310</f>
        <v>0</v>
      </c>
      <c r="I310" s="114">
        <f>'MATRIZ 2018 COMPLETO PROPOSTA'!O310</f>
        <v>1295656.37134808</v>
      </c>
      <c r="J310" s="114">
        <f>'MATRIZ 2018 COMPLETO PROPOSTA'!R310</f>
        <v>0</v>
      </c>
      <c r="K310" s="114"/>
      <c r="L310" s="114">
        <f t="shared" si="16"/>
        <v>1295656.37134808</v>
      </c>
      <c r="M310" s="114"/>
      <c r="N310" s="114">
        <f>'MATRIZ 2018 COMPLETO PROPOSTA'!AI310+'MATRIZ 2018 COMPLETO PROPOSTA'!AL310+'MATRIZ 2018 COMPLETO PROPOSTA'!AO310</f>
        <v>340920.81867409882</v>
      </c>
      <c r="O310" s="114"/>
      <c r="P310" s="114"/>
      <c r="Q310" s="93"/>
    </row>
    <row r="311" spans="1:17" x14ac:dyDescent="0.25">
      <c r="A311" s="5"/>
      <c r="B311" t="s">
        <v>296</v>
      </c>
      <c r="C311" t="s">
        <v>351</v>
      </c>
      <c r="D311" s="1" t="s">
        <v>77</v>
      </c>
      <c r="F311" s="66"/>
      <c r="H311" s="114">
        <f>'MATRIZ 2018 COMPLETO PROPOSTA'!J311</f>
        <v>0</v>
      </c>
      <c r="I311" s="114">
        <f>'MATRIZ 2018 COMPLETO PROPOSTA'!O311</f>
        <v>1367368.6872208449</v>
      </c>
      <c r="J311" s="114">
        <f>'MATRIZ 2018 COMPLETO PROPOSTA'!R311</f>
        <v>0</v>
      </c>
      <c r="K311" s="114"/>
      <c r="L311" s="114">
        <f t="shared" si="16"/>
        <v>1367368.6872208449</v>
      </c>
      <c r="M311" s="114"/>
      <c r="N311" s="114">
        <f>'MATRIZ 2018 COMPLETO PROPOSTA'!AI311+'MATRIZ 2018 COMPLETO PROPOSTA'!AL311+'MATRIZ 2018 COMPLETO PROPOSTA'!AO311</f>
        <v>367115.89573827956</v>
      </c>
      <c r="O311" s="114"/>
      <c r="P311" s="114"/>
      <c r="Q311" s="93"/>
    </row>
    <row r="312" spans="1:17" x14ac:dyDescent="0.25">
      <c r="A312" s="5"/>
      <c r="B312" t="s">
        <v>296</v>
      </c>
      <c r="C312" t="s">
        <v>352</v>
      </c>
      <c r="D312" s="1" t="s">
        <v>79</v>
      </c>
      <c r="F312" s="66"/>
      <c r="H312" s="114">
        <f>'MATRIZ 2018 COMPLETO PROPOSTA'!J312</f>
        <v>11099791.771552693</v>
      </c>
      <c r="I312" s="114">
        <f>'MATRIZ 2018 COMPLETO PROPOSTA'!O312</f>
        <v>0</v>
      </c>
      <c r="J312" s="114">
        <f>'MATRIZ 2018 COMPLETO PROPOSTA'!R312</f>
        <v>0</v>
      </c>
      <c r="K312" s="114"/>
      <c r="L312" s="114">
        <f t="shared" si="16"/>
        <v>11099791.771552693</v>
      </c>
      <c r="M312" s="114"/>
      <c r="N312" s="114">
        <f>'MATRIZ 2018 COMPLETO PROPOSTA'!AI312+'MATRIZ 2018 COMPLETO PROPOSTA'!AL312+'MATRIZ 2018 COMPLETO PROPOSTA'!AO312</f>
        <v>2610209.7660684926</v>
      </c>
      <c r="O312" s="114"/>
      <c r="P312" s="114"/>
      <c r="Q312" s="93"/>
    </row>
    <row r="313" spans="1:17" x14ac:dyDescent="0.25">
      <c r="A313" s="5"/>
      <c r="B313" t="s">
        <v>296</v>
      </c>
      <c r="C313" t="s">
        <v>353</v>
      </c>
      <c r="D313" s="1" t="s">
        <v>79</v>
      </c>
      <c r="F313" s="66"/>
      <c r="H313" s="114">
        <f>'MATRIZ 2018 COMPLETO PROPOSTA'!J313</f>
        <v>11846967.918485973</v>
      </c>
      <c r="I313" s="114">
        <f>'MATRIZ 2018 COMPLETO PROPOSTA'!O313</f>
        <v>0</v>
      </c>
      <c r="J313" s="114">
        <f>'MATRIZ 2018 COMPLETO PROPOSTA'!R313</f>
        <v>0</v>
      </c>
      <c r="K313" s="114"/>
      <c r="L313" s="114">
        <f t="shared" si="16"/>
        <v>11846967.918485973</v>
      </c>
      <c r="M313" s="114"/>
      <c r="N313" s="114">
        <f>'MATRIZ 2018 COMPLETO PROPOSTA'!AI313+'MATRIZ 2018 COMPLETO PROPOSTA'!AL313+'MATRIZ 2018 COMPLETO PROPOSTA'!AO313</f>
        <v>3104475.5223388788</v>
      </c>
      <c r="O313" s="114"/>
      <c r="P313" s="114"/>
      <c r="Q313" s="93"/>
    </row>
    <row r="314" spans="1:17" x14ac:dyDescent="0.25">
      <c r="A314" s="5"/>
      <c r="B314" t="s">
        <v>296</v>
      </c>
      <c r="C314" t="s">
        <v>354</v>
      </c>
      <c r="D314" s="1" t="s">
        <v>79</v>
      </c>
      <c r="F314" s="66"/>
      <c r="H314" s="114">
        <f>'MATRIZ 2018 COMPLETO PROPOSTA'!J314</f>
        <v>16914827.788921092</v>
      </c>
      <c r="I314" s="114">
        <f>'MATRIZ 2018 COMPLETO PROPOSTA'!O314</f>
        <v>0</v>
      </c>
      <c r="J314" s="114">
        <f>'MATRIZ 2018 COMPLETO PROPOSTA'!R314</f>
        <v>0</v>
      </c>
      <c r="K314" s="114"/>
      <c r="L314" s="114">
        <f t="shared" si="16"/>
        <v>16914827.788921092</v>
      </c>
      <c r="M314" s="114"/>
      <c r="N314" s="114">
        <f>'MATRIZ 2018 COMPLETO PROPOSTA'!AI314+'MATRIZ 2018 COMPLETO PROPOSTA'!AL314+'MATRIZ 2018 COMPLETO PROPOSTA'!AO314</f>
        <v>6363128.0371219628</v>
      </c>
      <c r="O314" s="114"/>
      <c r="P314" s="114"/>
      <c r="Q314" s="93"/>
    </row>
    <row r="315" spans="1:17" x14ac:dyDescent="0.25">
      <c r="A315" s="5"/>
      <c r="B315" t="s">
        <v>296</v>
      </c>
      <c r="C315" t="s">
        <v>355</v>
      </c>
      <c r="D315" s="1" t="s">
        <v>79</v>
      </c>
      <c r="F315" s="66"/>
      <c r="H315" s="114">
        <f>'MATRIZ 2018 COMPLETO PROPOSTA'!J315</f>
        <v>3282534.5308034485</v>
      </c>
      <c r="I315" s="114">
        <f>'MATRIZ 2018 COMPLETO PROPOSTA'!O315</f>
        <v>0</v>
      </c>
      <c r="J315" s="114">
        <f>'MATRIZ 2018 COMPLETO PROPOSTA'!R315</f>
        <v>0</v>
      </c>
      <c r="K315" s="114"/>
      <c r="L315" s="114">
        <f t="shared" si="16"/>
        <v>3282534.5308034485</v>
      </c>
      <c r="M315" s="114"/>
      <c r="N315" s="114">
        <f>'MATRIZ 2018 COMPLETO PROPOSTA'!AI315+'MATRIZ 2018 COMPLETO PROPOSTA'!AL315+'MATRIZ 2018 COMPLETO PROPOSTA'!AO315</f>
        <v>611152.2536258403</v>
      </c>
      <c r="O315" s="114"/>
      <c r="P315" s="114"/>
      <c r="Q315" s="93"/>
    </row>
    <row r="316" spans="1:17" x14ac:dyDescent="0.25">
      <c r="A316" s="5"/>
      <c r="B316" t="s">
        <v>296</v>
      </c>
      <c r="C316" t="s">
        <v>356</v>
      </c>
      <c r="D316" s="1" t="s">
        <v>79</v>
      </c>
      <c r="F316" s="66"/>
      <c r="H316" s="114">
        <f>'MATRIZ 2018 COMPLETO PROPOSTA'!J316</f>
        <v>3579188.2443825859</v>
      </c>
      <c r="I316" s="114">
        <f>'MATRIZ 2018 COMPLETO PROPOSTA'!O316</f>
        <v>0</v>
      </c>
      <c r="J316" s="114">
        <f>'MATRIZ 2018 COMPLETO PROPOSTA'!R316</f>
        <v>0</v>
      </c>
      <c r="K316" s="114"/>
      <c r="L316" s="114">
        <f t="shared" si="16"/>
        <v>3579188.2443825859</v>
      </c>
      <c r="M316" s="114"/>
      <c r="N316" s="114">
        <f>'MATRIZ 2018 COMPLETO PROPOSTA'!AI316+'MATRIZ 2018 COMPLETO PROPOSTA'!AL316+'MATRIZ 2018 COMPLETO PROPOSTA'!AO316</f>
        <v>764891.16561719123</v>
      </c>
      <c r="O316" s="114"/>
      <c r="P316" s="114"/>
      <c r="Q316" s="93"/>
    </row>
    <row r="317" spans="1:17" x14ac:dyDescent="0.25">
      <c r="A317" s="5"/>
      <c r="B317" t="s">
        <v>296</v>
      </c>
      <c r="C317" t="s">
        <v>357</v>
      </c>
      <c r="D317" s="1" t="s">
        <v>79</v>
      </c>
      <c r="F317" s="66"/>
      <c r="H317" s="114">
        <f>'MATRIZ 2018 COMPLETO PROPOSTA'!J317</f>
        <v>4600745.559757391</v>
      </c>
      <c r="I317" s="114">
        <f>'MATRIZ 2018 COMPLETO PROPOSTA'!O317</f>
        <v>0</v>
      </c>
      <c r="J317" s="114">
        <f>'MATRIZ 2018 COMPLETO PROPOSTA'!R317</f>
        <v>0</v>
      </c>
      <c r="K317" s="114"/>
      <c r="L317" s="114">
        <f t="shared" si="16"/>
        <v>4600745.559757391</v>
      </c>
      <c r="M317" s="114"/>
      <c r="N317" s="114">
        <f>'MATRIZ 2018 COMPLETO PROPOSTA'!AI317+'MATRIZ 2018 COMPLETO PROPOSTA'!AL317+'MATRIZ 2018 COMPLETO PROPOSTA'!AO317</f>
        <v>745748.75228770252</v>
      </c>
      <c r="O317" s="114"/>
      <c r="P317" s="114"/>
      <c r="Q317" s="93"/>
    </row>
    <row r="318" spans="1:17" x14ac:dyDescent="0.25">
      <c r="A318" s="5"/>
      <c r="B318" t="s">
        <v>296</v>
      </c>
      <c r="C318" t="s">
        <v>358</v>
      </c>
      <c r="D318" s="1" t="s">
        <v>129</v>
      </c>
      <c r="F318" s="66"/>
      <c r="H318" s="114"/>
      <c r="I318" s="114" t="s">
        <v>759</v>
      </c>
      <c r="J318" s="114"/>
      <c r="K318" s="114"/>
      <c r="L318" s="114"/>
      <c r="M318" s="114"/>
      <c r="N318" s="114"/>
      <c r="O318" s="114"/>
      <c r="P318" s="114"/>
      <c r="Q318" s="93"/>
    </row>
    <row r="319" spans="1:17" x14ac:dyDescent="0.25">
      <c r="A319" s="5"/>
      <c r="F319" s="66"/>
      <c r="H319" s="114"/>
      <c r="I319" s="114"/>
      <c r="J319" s="114"/>
      <c r="K319" s="114"/>
      <c r="L319" s="114"/>
      <c r="M319" s="114"/>
      <c r="N319" s="114"/>
      <c r="O319" s="114"/>
      <c r="P319" s="114"/>
      <c r="Q319" s="93"/>
    </row>
    <row r="320" spans="1:17" x14ac:dyDescent="0.25">
      <c r="A320" s="5"/>
      <c r="B320" s="98" t="s">
        <v>296</v>
      </c>
      <c r="C320" s="98" t="s">
        <v>359</v>
      </c>
      <c r="D320" s="98" t="s">
        <v>74</v>
      </c>
      <c r="E320" s="98"/>
      <c r="F320" s="100"/>
      <c r="G320" s="98"/>
      <c r="H320" s="115">
        <f>SUM(H321:H330)</f>
        <v>32095394.071926974</v>
      </c>
      <c r="I320" s="115">
        <f>SUM(I321:I330)</f>
        <v>5809656.3722528862</v>
      </c>
      <c r="J320" s="115">
        <f>SUM(J321:J330)</f>
        <v>8836600.4091363214</v>
      </c>
      <c r="K320" s="115"/>
      <c r="L320" s="115">
        <f>SUM(L321:L330)</f>
        <v>46741650.85331618</v>
      </c>
      <c r="M320" s="115"/>
      <c r="N320" s="115">
        <f>SUM(N321:N330)</f>
        <v>5336676.6515971851</v>
      </c>
      <c r="O320" s="115"/>
      <c r="P320" s="115">
        <f>L320*'DADOS BASE PROPOSTA'!$I$14</f>
        <v>70112.476279974275</v>
      </c>
      <c r="Q320" s="93"/>
    </row>
    <row r="321" spans="1:17" x14ac:dyDescent="0.25">
      <c r="A321" s="5"/>
      <c r="B321" t="s">
        <v>296</v>
      </c>
      <c r="C321" t="s">
        <v>34</v>
      </c>
      <c r="D321" s="1" t="s">
        <v>75</v>
      </c>
      <c r="F321" s="66">
        <f>'MATRIZ 2018 COMPLETO PROPOSTA'!Q321</f>
        <v>9</v>
      </c>
      <c r="H321" s="114">
        <f>'MATRIZ 2018 COMPLETO PROPOSTA'!J321</f>
        <v>0</v>
      </c>
      <c r="I321" s="114">
        <f>SUMIF('MATRIZ 2018 COMPLETO PROPOSTA'!D322:D331,"ECR",'MATRIZ 2018 COMPLETO PROPOSTA'!O322:O331)</f>
        <v>0</v>
      </c>
      <c r="J321" s="114">
        <f>'MATRIZ 2018 COMPLETO PROPOSTA'!R321+'MATRIZ 2018 COMPLETO PROPOSTA'!Z321+'MATRIZ 2018 COMPLETO PROPOSTA'!AS321+'MATRIZ 2018 COMPLETO PROPOSTA'!AW321+'MATRIZ 2018 COMPLETO PROPOSTA'!BA321+SUM('MATRIZ 2018 COMPLETO PROPOSTA'!Z322:Z331)</f>
        <v>8836600.4091363214</v>
      </c>
      <c r="K321" s="114"/>
      <c r="L321" s="114">
        <f t="shared" ref="L321:L330" si="17">SUM(H321:J321)</f>
        <v>8836600.4091363214</v>
      </c>
      <c r="M321" s="114"/>
      <c r="N321" s="114">
        <f>'MATRIZ 2018 COMPLETO PROPOSTA'!AI321+'MATRIZ 2018 COMPLETO PROPOSTA'!AL321+'MATRIZ 2018 COMPLETO PROPOSTA'!AO321</f>
        <v>0</v>
      </c>
      <c r="O321" s="114"/>
      <c r="P321" s="114"/>
      <c r="Q321" s="93"/>
    </row>
    <row r="322" spans="1:17" x14ac:dyDescent="0.25">
      <c r="A322" s="5"/>
      <c r="B322" t="s">
        <v>296</v>
      </c>
      <c r="C322" t="s">
        <v>360</v>
      </c>
      <c r="D322" s="1" t="s">
        <v>77</v>
      </c>
      <c r="F322" s="66"/>
      <c r="H322" s="114">
        <f>'MATRIZ 2018 COMPLETO PROPOSTA'!J322</f>
        <v>0</v>
      </c>
      <c r="I322" s="114">
        <f>'MATRIZ 2018 COMPLETO PROPOSTA'!O322</f>
        <v>1211650.3910852009</v>
      </c>
      <c r="J322" s="114">
        <f>'MATRIZ 2018 COMPLETO PROPOSTA'!R322</f>
        <v>0</v>
      </c>
      <c r="K322" s="114"/>
      <c r="L322" s="114">
        <f t="shared" si="17"/>
        <v>1211650.3910852009</v>
      </c>
      <c r="M322" s="114"/>
      <c r="N322" s="114">
        <f>'MATRIZ 2018 COMPLETO PROPOSTA'!AI322+'MATRIZ 2018 COMPLETO PROPOSTA'!AL322+'MATRIZ 2018 COMPLETO PROPOSTA'!AO322</f>
        <v>111573.08463601323</v>
      </c>
      <c r="O322" s="114"/>
      <c r="P322" s="114"/>
      <c r="Q322" s="93"/>
    </row>
    <row r="323" spans="1:17" x14ac:dyDescent="0.25">
      <c r="A323" s="5"/>
      <c r="B323" t="s">
        <v>296</v>
      </c>
      <c r="C323" t="s">
        <v>361</v>
      </c>
      <c r="D323" s="1" t="s">
        <v>77</v>
      </c>
      <c r="F323" s="66"/>
      <c r="H323" s="114">
        <f>'MATRIZ 2018 COMPLETO PROPOSTA'!J323</f>
        <v>0</v>
      </c>
      <c r="I323" s="114">
        <f>'MATRIZ 2018 COMPLETO PROPOSTA'!O323</f>
        <v>1910380.6480536091</v>
      </c>
      <c r="J323" s="114">
        <f>'MATRIZ 2018 COMPLETO PROPOSTA'!R323</f>
        <v>0</v>
      </c>
      <c r="K323" s="114"/>
      <c r="L323" s="114">
        <f t="shared" si="17"/>
        <v>1910380.6480536091</v>
      </c>
      <c r="M323" s="114"/>
      <c r="N323" s="114">
        <f>'MATRIZ 2018 COMPLETO PROPOSTA'!AI323+'MATRIZ 2018 COMPLETO PROPOSTA'!AL323+'MATRIZ 2018 COMPLETO PROPOSTA'!AO323</f>
        <v>551462.25252199592</v>
      </c>
      <c r="O323" s="114"/>
      <c r="P323" s="114"/>
      <c r="Q323" s="93"/>
    </row>
    <row r="324" spans="1:17" x14ac:dyDescent="0.25">
      <c r="A324" s="5"/>
      <c r="B324" t="s">
        <v>296</v>
      </c>
      <c r="C324" t="s">
        <v>362</v>
      </c>
      <c r="D324" s="1" t="s">
        <v>79</v>
      </c>
      <c r="F324" s="66"/>
      <c r="H324" s="114">
        <f>'MATRIZ 2018 COMPLETO PROPOSTA'!J324</f>
        <v>5990004.4239952834</v>
      </c>
      <c r="I324" s="114">
        <f>'MATRIZ 2018 COMPLETO PROPOSTA'!O324</f>
        <v>0</v>
      </c>
      <c r="J324" s="114">
        <f>'MATRIZ 2018 COMPLETO PROPOSTA'!R324</f>
        <v>0</v>
      </c>
      <c r="K324" s="114"/>
      <c r="L324" s="114">
        <f t="shared" si="17"/>
        <v>5990004.4239952834</v>
      </c>
      <c r="M324" s="114"/>
      <c r="N324" s="114">
        <f>'MATRIZ 2018 COMPLETO PROPOSTA'!AI324+'MATRIZ 2018 COMPLETO PROPOSTA'!AL324+'MATRIZ 2018 COMPLETO PROPOSTA'!AO324</f>
        <v>669134.52405766258</v>
      </c>
      <c r="O324" s="114"/>
      <c r="P324" s="114"/>
      <c r="Q324" s="93"/>
    </row>
    <row r="325" spans="1:17" x14ac:dyDescent="0.25">
      <c r="A325" s="5"/>
      <c r="B325" t="s">
        <v>296</v>
      </c>
      <c r="C325" t="s">
        <v>363</v>
      </c>
      <c r="D325" s="1" t="s">
        <v>79</v>
      </c>
      <c r="F325" s="66"/>
      <c r="H325" s="114">
        <f>'MATRIZ 2018 COMPLETO PROPOSTA'!J325</f>
        <v>3282534.5308034485</v>
      </c>
      <c r="I325" s="114">
        <f>'MATRIZ 2018 COMPLETO PROPOSTA'!O325</f>
        <v>0</v>
      </c>
      <c r="J325" s="114">
        <f>'MATRIZ 2018 COMPLETO PROPOSTA'!R325</f>
        <v>0</v>
      </c>
      <c r="K325" s="114"/>
      <c r="L325" s="114">
        <f t="shared" si="17"/>
        <v>3282534.5308034485</v>
      </c>
      <c r="M325" s="114"/>
      <c r="N325" s="114">
        <f>'MATRIZ 2018 COMPLETO PROPOSTA'!AI325+'MATRIZ 2018 COMPLETO PROPOSTA'!AL325+'MATRIZ 2018 COMPLETO PROPOSTA'!AO325</f>
        <v>657536.79546515283</v>
      </c>
      <c r="O325" s="114"/>
      <c r="P325" s="114"/>
      <c r="Q325" s="93"/>
    </row>
    <row r="326" spans="1:17" x14ac:dyDescent="0.25">
      <c r="A326" s="5"/>
      <c r="B326" t="s">
        <v>296</v>
      </c>
      <c r="C326" t="s">
        <v>364</v>
      </c>
      <c r="D326" s="1" t="s">
        <v>83</v>
      </c>
      <c r="F326" s="66"/>
      <c r="H326" s="114">
        <f>'MATRIZ 2018 COMPLETO PROPOSTA'!J326</f>
        <v>0</v>
      </c>
      <c r="I326" s="114">
        <f>'MATRIZ 2018 COMPLETO PROPOSTA'!O326</f>
        <v>2687625.3331140764</v>
      </c>
      <c r="J326" s="114">
        <f>'MATRIZ 2018 COMPLETO PROPOSTA'!R326</f>
        <v>0</v>
      </c>
      <c r="K326" s="114"/>
      <c r="L326" s="114">
        <f t="shared" si="17"/>
        <v>2687625.3331140764</v>
      </c>
      <c r="M326" s="114"/>
      <c r="N326" s="114">
        <f>'MATRIZ 2018 COMPLETO PROPOSTA'!AI326+'MATRIZ 2018 COMPLETO PROPOSTA'!AL326+'MATRIZ 2018 COMPLETO PROPOSTA'!AO326</f>
        <v>282850.86288216972</v>
      </c>
      <c r="O326" s="114"/>
      <c r="P326" s="114"/>
      <c r="Q326" s="93"/>
    </row>
    <row r="327" spans="1:17" x14ac:dyDescent="0.25">
      <c r="A327" s="5"/>
      <c r="B327" t="s">
        <v>296</v>
      </c>
      <c r="C327" t="s">
        <v>365</v>
      </c>
      <c r="D327" s="1" t="s">
        <v>79</v>
      </c>
      <c r="F327" s="66"/>
      <c r="H327" s="114">
        <f>'MATRIZ 2018 COMPLETO PROPOSTA'!J327</f>
        <v>3282534.5308034485</v>
      </c>
      <c r="I327" s="114">
        <f>'MATRIZ 2018 COMPLETO PROPOSTA'!O327</f>
        <v>0</v>
      </c>
      <c r="J327" s="114">
        <f>'MATRIZ 2018 COMPLETO PROPOSTA'!R327</f>
        <v>0</v>
      </c>
      <c r="K327" s="114"/>
      <c r="L327" s="114">
        <f t="shared" si="17"/>
        <v>3282534.5308034485</v>
      </c>
      <c r="M327" s="114"/>
      <c r="N327" s="114">
        <f>'MATRIZ 2018 COMPLETO PROPOSTA'!AI327+'MATRIZ 2018 COMPLETO PROPOSTA'!AL327+'MATRIZ 2018 COMPLETO PROPOSTA'!AO327</f>
        <v>546417.95770525967</v>
      </c>
      <c r="O327" s="114"/>
      <c r="P327" s="114"/>
      <c r="Q327" s="93"/>
    </row>
    <row r="328" spans="1:17" x14ac:dyDescent="0.25">
      <c r="A328" s="5"/>
      <c r="B328" t="s">
        <v>296</v>
      </c>
      <c r="C328" t="s">
        <v>366</v>
      </c>
      <c r="D328" s="1" t="s">
        <v>79</v>
      </c>
      <c r="F328" s="66"/>
      <c r="H328" s="114">
        <f>'MATRIZ 2018 COMPLETO PROPOSTA'!J328</f>
        <v>7762223.080970671</v>
      </c>
      <c r="I328" s="114">
        <f>'MATRIZ 2018 COMPLETO PROPOSTA'!O328</f>
        <v>0</v>
      </c>
      <c r="J328" s="114">
        <f>'MATRIZ 2018 COMPLETO PROPOSTA'!R328</f>
        <v>0</v>
      </c>
      <c r="K328" s="114"/>
      <c r="L328" s="114">
        <f t="shared" si="17"/>
        <v>7762223.080970671</v>
      </c>
      <c r="M328" s="114"/>
      <c r="N328" s="114">
        <f>'MATRIZ 2018 COMPLETO PROPOSTA'!AI328+'MATRIZ 2018 COMPLETO PROPOSTA'!AL328+'MATRIZ 2018 COMPLETO PROPOSTA'!AO328</f>
        <v>916902.05784088792</v>
      </c>
      <c r="O328" s="114"/>
      <c r="P328" s="114"/>
      <c r="Q328" s="93"/>
    </row>
    <row r="329" spans="1:17" x14ac:dyDescent="0.25">
      <c r="A329" s="5"/>
      <c r="B329" t="s">
        <v>296</v>
      </c>
      <c r="C329" t="s">
        <v>367</v>
      </c>
      <c r="D329" s="1" t="s">
        <v>79</v>
      </c>
      <c r="F329" s="66"/>
      <c r="H329" s="114">
        <f>'MATRIZ 2018 COMPLETO PROPOSTA'!J329</f>
        <v>8495562.97455067</v>
      </c>
      <c r="I329" s="114">
        <f>'MATRIZ 2018 COMPLETO PROPOSTA'!O329</f>
        <v>0</v>
      </c>
      <c r="J329" s="114">
        <f>'MATRIZ 2018 COMPLETO PROPOSTA'!R329</f>
        <v>0</v>
      </c>
      <c r="K329" s="114"/>
      <c r="L329" s="114">
        <f t="shared" si="17"/>
        <v>8495562.97455067</v>
      </c>
      <c r="M329" s="114"/>
      <c r="N329" s="114">
        <f>'MATRIZ 2018 COMPLETO PROPOSTA'!AI329+'MATRIZ 2018 COMPLETO PROPOSTA'!AL329+'MATRIZ 2018 COMPLETO PROPOSTA'!AO329</f>
        <v>1054298.7108006414</v>
      </c>
      <c r="O329" s="114"/>
      <c r="P329" s="114"/>
      <c r="Q329" s="93"/>
    </row>
    <row r="330" spans="1:17" x14ac:dyDescent="0.25">
      <c r="A330" s="5"/>
      <c r="B330" t="s">
        <v>296</v>
      </c>
      <c r="C330" t="s">
        <v>368</v>
      </c>
      <c r="D330" s="1" t="s">
        <v>79</v>
      </c>
      <c r="F330" s="66"/>
      <c r="H330" s="114">
        <f>'MATRIZ 2018 COMPLETO PROPOSTA'!J330</f>
        <v>3282534.5308034485</v>
      </c>
      <c r="I330" s="114">
        <f>'MATRIZ 2018 COMPLETO PROPOSTA'!O330</f>
        <v>0</v>
      </c>
      <c r="J330" s="114">
        <f>'MATRIZ 2018 COMPLETO PROPOSTA'!R330</f>
        <v>0</v>
      </c>
      <c r="K330" s="114"/>
      <c r="L330" s="114">
        <f t="shared" si="17"/>
        <v>3282534.5308034485</v>
      </c>
      <c r="M330" s="114"/>
      <c r="N330" s="114">
        <f>'MATRIZ 2018 COMPLETO PROPOSTA'!AI330+'MATRIZ 2018 COMPLETO PROPOSTA'!AL330+'MATRIZ 2018 COMPLETO PROPOSTA'!AO330</f>
        <v>546500.40568740061</v>
      </c>
      <c r="O330" s="114"/>
      <c r="P330" s="114"/>
      <c r="Q330" s="93"/>
    </row>
    <row r="331" spans="1:17" x14ac:dyDescent="0.25">
      <c r="A331" s="5"/>
      <c r="F331" s="66"/>
      <c r="H331" s="114"/>
      <c r="I331" s="114"/>
      <c r="J331" s="114"/>
      <c r="K331" s="114"/>
      <c r="L331" s="114"/>
      <c r="M331" s="114"/>
      <c r="N331" s="114"/>
      <c r="O331" s="114"/>
      <c r="P331" s="114"/>
      <c r="Q331" s="93"/>
    </row>
    <row r="332" spans="1:17" x14ac:dyDescent="0.25">
      <c r="A332" s="5"/>
      <c r="B332" s="98" t="s">
        <v>369</v>
      </c>
      <c r="C332" s="98" t="s">
        <v>370</v>
      </c>
      <c r="D332" s="98" t="s">
        <v>74</v>
      </c>
      <c r="E332" s="98"/>
      <c r="F332" s="100"/>
      <c r="G332" s="98"/>
      <c r="H332" s="115">
        <f>SUM(H333:H343)</f>
        <v>27730928.989238571</v>
      </c>
      <c r="I332" s="115">
        <f>SUM(I333:I343)</f>
        <v>7445812.7483698437</v>
      </c>
      <c r="J332" s="115">
        <f>SUM(J333:J343)</f>
        <v>8578523.0108060334</v>
      </c>
      <c r="K332" s="115"/>
      <c r="L332" s="115">
        <f>SUM(L333:L343)</f>
        <v>43755264.748414449</v>
      </c>
      <c r="M332" s="115"/>
      <c r="N332" s="115">
        <f>SUM(N333:N343)</f>
        <v>5723741.4565989599</v>
      </c>
      <c r="O332" s="115"/>
      <c r="P332" s="115">
        <f>L332*'DADOS BASE PROPOSTA'!$I$14</f>
        <v>65632.897122621682</v>
      </c>
      <c r="Q332" s="93"/>
    </row>
    <row r="333" spans="1:17" x14ac:dyDescent="0.25">
      <c r="A333" s="5"/>
      <c r="B333" t="s">
        <v>369</v>
      </c>
      <c r="C333" t="s">
        <v>34</v>
      </c>
      <c r="D333" s="1" t="s">
        <v>75</v>
      </c>
      <c r="F333" s="66">
        <f>'MATRIZ 2018 COMPLETO PROPOSTA'!Q333</f>
        <v>10</v>
      </c>
      <c r="H333" s="114">
        <f>'MATRIZ 2018 COMPLETO PROPOSTA'!J333</f>
        <v>0</v>
      </c>
      <c r="I333" s="114">
        <f>SUMIF('MATRIZ 2018 COMPLETO PROPOSTA'!D334:D344,"ECR",'MATRIZ 2018 COMPLETO PROPOSTA'!O334:O344)</f>
        <v>0</v>
      </c>
      <c r="J333" s="114">
        <f>'MATRIZ 2018 COMPLETO PROPOSTA'!R333+'MATRIZ 2018 COMPLETO PROPOSTA'!Z333+'MATRIZ 2018 COMPLETO PROPOSTA'!AS333+'MATRIZ 2018 COMPLETO PROPOSTA'!AW333+'MATRIZ 2018 COMPLETO PROPOSTA'!BA333+SUM('MATRIZ 2018 COMPLETO PROPOSTA'!Z334:Z344)</f>
        <v>8578523.0108060334</v>
      </c>
      <c r="K333" s="114"/>
      <c r="L333" s="114">
        <f t="shared" ref="L333:L343" si="18">SUM(H333:J333)</f>
        <v>8578523.0108060334</v>
      </c>
      <c r="M333" s="114"/>
      <c r="N333" s="114">
        <f>'MATRIZ 2018 COMPLETO PROPOSTA'!AI333+'MATRIZ 2018 COMPLETO PROPOSTA'!AL333+'MATRIZ 2018 COMPLETO PROPOSTA'!AO333</f>
        <v>0</v>
      </c>
      <c r="O333" s="114"/>
      <c r="P333" s="114"/>
      <c r="Q333" s="93"/>
    </row>
    <row r="334" spans="1:17" x14ac:dyDescent="0.25">
      <c r="A334" s="5"/>
      <c r="B334" t="s">
        <v>369</v>
      </c>
      <c r="C334" t="s">
        <v>371</v>
      </c>
      <c r="D334" s="1" t="s">
        <v>79</v>
      </c>
      <c r="F334" s="66"/>
      <c r="H334" s="114">
        <f>'MATRIZ 2018 COMPLETO PROPOSTA'!J334</f>
        <v>3506629.2958916132</v>
      </c>
      <c r="I334" s="114">
        <f>'MATRIZ 2018 COMPLETO PROPOSTA'!O334</f>
        <v>0</v>
      </c>
      <c r="J334" s="114">
        <f>'MATRIZ 2018 COMPLETO PROPOSTA'!R334</f>
        <v>0</v>
      </c>
      <c r="K334" s="114"/>
      <c r="L334" s="114">
        <f t="shared" si="18"/>
        <v>3506629.2958916132</v>
      </c>
      <c r="M334" s="114"/>
      <c r="N334" s="114">
        <f>'MATRIZ 2018 COMPLETO PROPOSTA'!AI334+'MATRIZ 2018 COMPLETO PROPOSTA'!AL334+'MATRIZ 2018 COMPLETO PROPOSTA'!AO334</f>
        <v>697071.24827151687</v>
      </c>
      <c r="O334" s="114"/>
      <c r="P334" s="114"/>
      <c r="Q334" s="93"/>
    </row>
    <row r="335" spans="1:17" x14ac:dyDescent="0.25">
      <c r="A335" s="5"/>
      <c r="B335" t="s">
        <v>369</v>
      </c>
      <c r="C335" t="s">
        <v>372</v>
      </c>
      <c r="D335" s="1" t="s">
        <v>79</v>
      </c>
      <c r="F335" s="66"/>
      <c r="H335" s="114">
        <f>'MATRIZ 2018 COMPLETO PROPOSTA'!J335</f>
        <v>6502197.9794513853</v>
      </c>
      <c r="I335" s="114">
        <f>'MATRIZ 2018 COMPLETO PROPOSTA'!O335</f>
        <v>0</v>
      </c>
      <c r="J335" s="114">
        <f>'MATRIZ 2018 COMPLETO PROPOSTA'!R335</f>
        <v>0</v>
      </c>
      <c r="K335" s="114"/>
      <c r="L335" s="114">
        <f t="shared" si="18"/>
        <v>6502197.9794513853</v>
      </c>
      <c r="M335" s="114"/>
      <c r="N335" s="114">
        <f>'MATRIZ 2018 COMPLETO PROPOSTA'!AI335+'MATRIZ 2018 COMPLETO PROPOSTA'!AL335+'MATRIZ 2018 COMPLETO PROPOSTA'!AO335</f>
        <v>946490.51504770212</v>
      </c>
      <c r="O335" s="114"/>
      <c r="P335" s="114"/>
      <c r="Q335" s="93"/>
    </row>
    <row r="336" spans="1:17" x14ac:dyDescent="0.25">
      <c r="A336" s="5"/>
      <c r="B336" t="s">
        <v>369</v>
      </c>
      <c r="C336" t="s">
        <v>373</v>
      </c>
      <c r="D336" s="1" t="s">
        <v>79</v>
      </c>
      <c r="F336" s="66"/>
      <c r="H336" s="114">
        <f>'MATRIZ 2018 COMPLETO PROPOSTA'!J336</f>
        <v>3282534.5308034485</v>
      </c>
      <c r="I336" s="114">
        <f>'MATRIZ 2018 COMPLETO PROPOSTA'!O336</f>
        <v>0</v>
      </c>
      <c r="J336" s="114">
        <f>'MATRIZ 2018 COMPLETO PROPOSTA'!R336</f>
        <v>0</v>
      </c>
      <c r="K336" s="114"/>
      <c r="L336" s="114">
        <f t="shared" si="18"/>
        <v>3282534.5308034485</v>
      </c>
      <c r="M336" s="114"/>
      <c r="N336" s="114">
        <f>'MATRIZ 2018 COMPLETO PROPOSTA'!AI336+'MATRIZ 2018 COMPLETO PROPOSTA'!AL336+'MATRIZ 2018 COMPLETO PROPOSTA'!AO336</f>
        <v>686085.20215867891</v>
      </c>
      <c r="O336" s="114"/>
      <c r="P336" s="114"/>
      <c r="Q336" s="93"/>
    </row>
    <row r="337" spans="1:17" x14ac:dyDescent="0.25">
      <c r="A337" s="5"/>
      <c r="B337" t="s">
        <v>369</v>
      </c>
      <c r="C337" t="s">
        <v>374</v>
      </c>
      <c r="D337" s="1" t="s">
        <v>79</v>
      </c>
      <c r="F337" s="66"/>
      <c r="H337" s="114">
        <f>'MATRIZ 2018 COMPLETO PROPOSTA'!J337</f>
        <v>3284090.823705548</v>
      </c>
      <c r="I337" s="114">
        <f>'MATRIZ 2018 COMPLETO PROPOSTA'!O337</f>
        <v>0</v>
      </c>
      <c r="J337" s="114">
        <f>'MATRIZ 2018 COMPLETO PROPOSTA'!R337</f>
        <v>0</v>
      </c>
      <c r="K337" s="114"/>
      <c r="L337" s="114">
        <f t="shared" si="18"/>
        <v>3284090.823705548</v>
      </c>
      <c r="M337" s="114"/>
      <c r="N337" s="114">
        <f>'MATRIZ 2018 COMPLETO PROPOSTA'!AI337+'MATRIZ 2018 COMPLETO PROPOSTA'!AL337+'MATRIZ 2018 COMPLETO PROPOSTA'!AO337</f>
        <v>571354.07871228666</v>
      </c>
      <c r="O337" s="114"/>
      <c r="P337" s="114"/>
      <c r="Q337" s="93"/>
    </row>
    <row r="338" spans="1:17" x14ac:dyDescent="0.25">
      <c r="A338" s="5"/>
      <c r="B338" t="s">
        <v>369</v>
      </c>
      <c r="C338" t="s">
        <v>375</v>
      </c>
      <c r="D338" s="1" t="s">
        <v>83</v>
      </c>
      <c r="F338" s="66"/>
      <c r="H338" s="114">
        <f>'MATRIZ 2018 COMPLETO PROPOSTA'!J338</f>
        <v>0</v>
      </c>
      <c r="I338" s="114">
        <f>'MATRIZ 2018 COMPLETO PROPOSTA'!O338</f>
        <v>2440618.279960731</v>
      </c>
      <c r="J338" s="114">
        <f>'MATRIZ 2018 COMPLETO PROPOSTA'!R338</f>
        <v>0</v>
      </c>
      <c r="K338" s="114"/>
      <c r="L338" s="114">
        <f t="shared" si="18"/>
        <v>2440618.279960731</v>
      </c>
      <c r="M338" s="114"/>
      <c r="N338" s="114">
        <f>'MATRIZ 2018 COMPLETO PROPOSTA'!AI338+'MATRIZ 2018 COMPLETO PROPOSTA'!AL338+'MATRIZ 2018 COMPLETO PROPOSTA'!AO338</f>
        <v>400341.3808817754</v>
      </c>
      <c r="O338" s="114"/>
      <c r="P338" s="114"/>
      <c r="Q338" s="93"/>
    </row>
    <row r="339" spans="1:17" x14ac:dyDescent="0.25">
      <c r="A339" s="5"/>
      <c r="B339" t="s">
        <v>369</v>
      </c>
      <c r="C339" t="s">
        <v>376</v>
      </c>
      <c r="D339" s="1" t="s">
        <v>83</v>
      </c>
      <c r="F339" s="66"/>
      <c r="H339" s="114">
        <f>'MATRIZ 2018 COMPLETO PROPOSTA'!J339</f>
        <v>0</v>
      </c>
      <c r="I339" s="114">
        <f>'MATRIZ 2018 COMPLETO PROPOSTA'!O339</f>
        <v>2446066.1297074836</v>
      </c>
      <c r="J339" s="114">
        <f>'MATRIZ 2018 COMPLETO PROPOSTA'!R339</f>
        <v>0</v>
      </c>
      <c r="K339" s="114"/>
      <c r="L339" s="114">
        <f t="shared" si="18"/>
        <v>2446066.1297074836</v>
      </c>
      <c r="M339" s="114"/>
      <c r="N339" s="114">
        <f>'MATRIZ 2018 COMPLETO PROPOSTA'!AI339+'MATRIZ 2018 COMPLETO PROPOSTA'!AL339+'MATRIZ 2018 COMPLETO PROPOSTA'!AO339</f>
        <v>159291.77677433594</v>
      </c>
      <c r="O339" s="114"/>
      <c r="P339" s="114"/>
      <c r="Q339" s="93"/>
    </row>
    <row r="340" spans="1:17" x14ac:dyDescent="0.25">
      <c r="A340" s="5"/>
      <c r="B340" t="s">
        <v>369</v>
      </c>
      <c r="C340" t="s">
        <v>377</v>
      </c>
      <c r="D340" s="1" t="s">
        <v>83</v>
      </c>
      <c r="F340" s="66"/>
      <c r="H340" s="114">
        <f>'MATRIZ 2018 COMPLETO PROPOSTA'!J340</f>
        <v>0</v>
      </c>
      <c r="I340" s="114">
        <f>'MATRIZ 2018 COMPLETO PROPOSTA'!O340</f>
        <v>2559128.3387016291</v>
      </c>
      <c r="J340" s="114">
        <f>'MATRIZ 2018 COMPLETO PROPOSTA'!R340</f>
        <v>0</v>
      </c>
      <c r="K340" s="114"/>
      <c r="L340" s="114">
        <f t="shared" si="18"/>
        <v>2559128.3387016291</v>
      </c>
      <c r="M340" s="114"/>
      <c r="N340" s="114">
        <f>'MATRIZ 2018 COMPLETO PROPOSTA'!AI340+'MATRIZ 2018 COMPLETO PROPOSTA'!AL340+'MATRIZ 2018 COMPLETO PROPOSTA'!AO340</f>
        <v>310776.25181784923</v>
      </c>
      <c r="O340" s="114"/>
      <c r="P340" s="114"/>
      <c r="Q340" s="93"/>
    </row>
    <row r="341" spans="1:17" x14ac:dyDescent="0.25">
      <c r="A341" s="5"/>
      <c r="B341" t="s">
        <v>369</v>
      </c>
      <c r="C341" t="s">
        <v>378</v>
      </c>
      <c r="D341" s="1" t="s">
        <v>79</v>
      </c>
      <c r="F341" s="66"/>
      <c r="H341" s="114">
        <f>'MATRIZ 2018 COMPLETO PROPOSTA'!J341</f>
        <v>3458679.3353497507</v>
      </c>
      <c r="I341" s="114">
        <f>'MATRIZ 2018 COMPLETO PROPOSTA'!O341</f>
        <v>0</v>
      </c>
      <c r="J341" s="114">
        <f>'MATRIZ 2018 COMPLETO PROPOSTA'!R341</f>
        <v>0</v>
      </c>
      <c r="K341" s="114"/>
      <c r="L341" s="114">
        <f t="shared" si="18"/>
        <v>3458679.3353497507</v>
      </c>
      <c r="M341" s="114"/>
      <c r="N341" s="114">
        <f>'MATRIZ 2018 COMPLETO PROPOSTA'!AI341+'MATRIZ 2018 COMPLETO PROPOSTA'!AL341+'MATRIZ 2018 COMPLETO PROPOSTA'!AO341</f>
        <v>724591.22747102077</v>
      </c>
      <c r="O341" s="114"/>
      <c r="P341" s="114"/>
      <c r="Q341" s="93"/>
    </row>
    <row r="342" spans="1:17" x14ac:dyDescent="0.25">
      <c r="A342" s="5"/>
      <c r="B342" t="s">
        <v>369</v>
      </c>
      <c r="C342" t="s">
        <v>379</v>
      </c>
      <c r="D342" s="1" t="s">
        <v>79</v>
      </c>
      <c r="F342" s="66"/>
      <c r="H342" s="114">
        <f>'MATRIZ 2018 COMPLETO PROPOSTA'!J342</f>
        <v>4414262.4932333753</v>
      </c>
      <c r="I342" s="114">
        <f>'MATRIZ 2018 COMPLETO PROPOSTA'!O342</f>
        <v>0</v>
      </c>
      <c r="J342" s="114">
        <f>'MATRIZ 2018 COMPLETO PROPOSTA'!R342</f>
        <v>0</v>
      </c>
      <c r="K342" s="114"/>
      <c r="L342" s="114">
        <f t="shared" si="18"/>
        <v>4414262.4932333753</v>
      </c>
      <c r="M342" s="114"/>
      <c r="N342" s="114">
        <f>'MATRIZ 2018 COMPLETO PROPOSTA'!AI342+'MATRIZ 2018 COMPLETO PROPOSTA'!AL342+'MATRIZ 2018 COMPLETO PROPOSTA'!AO342</f>
        <v>673022.73847495962</v>
      </c>
      <c r="O342" s="114"/>
      <c r="P342" s="114"/>
      <c r="Q342" s="93"/>
    </row>
    <row r="343" spans="1:17" x14ac:dyDescent="0.25">
      <c r="A343" s="5"/>
      <c r="B343" t="s">
        <v>369</v>
      </c>
      <c r="C343" t="s">
        <v>380</v>
      </c>
      <c r="D343" s="1" t="s">
        <v>79</v>
      </c>
      <c r="F343" s="66"/>
      <c r="H343" s="114">
        <f>'MATRIZ 2018 COMPLETO PROPOSTA'!J343</f>
        <v>3282534.5308034485</v>
      </c>
      <c r="I343" s="114">
        <f>'MATRIZ 2018 COMPLETO PROPOSTA'!O343</f>
        <v>0</v>
      </c>
      <c r="J343" s="114">
        <f>'MATRIZ 2018 COMPLETO PROPOSTA'!R343</f>
        <v>0</v>
      </c>
      <c r="K343" s="114"/>
      <c r="L343" s="114">
        <f t="shared" si="18"/>
        <v>3282534.5308034485</v>
      </c>
      <c r="M343" s="114"/>
      <c r="N343" s="114">
        <f>'MATRIZ 2018 COMPLETO PROPOSTA'!AI343+'MATRIZ 2018 COMPLETO PROPOSTA'!AL343+'MATRIZ 2018 COMPLETO PROPOSTA'!AO343</f>
        <v>554717.03698883532</v>
      </c>
      <c r="O343" s="114"/>
      <c r="P343" s="114"/>
      <c r="Q343" s="93"/>
    </row>
    <row r="344" spans="1:17" x14ac:dyDescent="0.25">
      <c r="A344" s="5"/>
      <c r="F344" s="66"/>
      <c r="H344" s="114"/>
      <c r="I344" s="114"/>
      <c r="J344" s="114"/>
      <c r="K344" s="114"/>
      <c r="L344" s="114"/>
      <c r="M344" s="114"/>
      <c r="N344" s="114"/>
      <c r="O344" s="114"/>
      <c r="P344" s="114"/>
      <c r="Q344" s="93"/>
    </row>
    <row r="345" spans="1:17" x14ac:dyDescent="0.25">
      <c r="A345" s="5"/>
      <c r="B345" s="98" t="s">
        <v>381</v>
      </c>
      <c r="C345" s="98" t="s">
        <v>382</v>
      </c>
      <c r="D345" s="98" t="s">
        <v>74</v>
      </c>
      <c r="E345" s="98"/>
      <c r="F345" s="100"/>
      <c r="G345" s="98"/>
      <c r="H345" s="115">
        <f>SUM(H346:H365)</f>
        <v>78448983.215674907</v>
      </c>
      <c r="I345" s="115">
        <f>SUM(I346:I365)</f>
        <v>16536562.779267268</v>
      </c>
      <c r="J345" s="115">
        <f>SUM(J346:J365)</f>
        <v>14286046.353872571</v>
      </c>
      <c r="K345" s="115"/>
      <c r="L345" s="115">
        <f>SUM(L346:L365)</f>
        <v>109271592.34881471</v>
      </c>
      <c r="M345" s="115"/>
      <c r="N345" s="115">
        <f>SUM(N346:N365)</f>
        <v>16593642.090664921</v>
      </c>
      <c r="O345" s="115"/>
      <c r="P345" s="115">
        <f>L345*'DADOS BASE PROPOSTA'!$I$14</f>
        <v>163907.38852322206</v>
      </c>
      <c r="Q345" s="93"/>
    </row>
    <row r="346" spans="1:17" x14ac:dyDescent="0.25">
      <c r="A346" s="5"/>
      <c r="B346" t="s">
        <v>381</v>
      </c>
      <c r="C346" t="s">
        <v>34</v>
      </c>
      <c r="D346" s="1" t="s">
        <v>75</v>
      </c>
      <c r="F346" s="66">
        <f>'MATRIZ 2018 COMPLETO PROPOSTA'!Q346</f>
        <v>19</v>
      </c>
      <c r="H346" s="114">
        <f>'MATRIZ 2018 COMPLETO PROPOSTA'!J346</f>
        <v>0</v>
      </c>
      <c r="I346" s="114">
        <f>SUMIF('MATRIZ 2018 COMPLETO PROPOSTA'!D347:D366,"ECR",'MATRIZ 2018 COMPLETO PROPOSTA'!O347:O366)</f>
        <v>0</v>
      </c>
      <c r="J346" s="114">
        <f>'MATRIZ 2018 COMPLETO PROPOSTA'!R346+'MATRIZ 2018 COMPLETO PROPOSTA'!Z346+'MATRIZ 2018 COMPLETO PROPOSTA'!AS346+'MATRIZ 2018 COMPLETO PROPOSTA'!AW346+'MATRIZ 2018 COMPLETO PROPOSTA'!BA346+SUM('MATRIZ 2018 COMPLETO PROPOSTA'!Z347:Z366)</f>
        <v>14286046.353872571</v>
      </c>
      <c r="K346" s="114"/>
      <c r="L346" s="114">
        <f t="shared" ref="L346:L365" si="19">SUM(H346:J346)</f>
        <v>14286046.353872571</v>
      </c>
      <c r="M346" s="114"/>
      <c r="N346" s="114">
        <f>'MATRIZ 2018 COMPLETO PROPOSTA'!AI346+'MATRIZ 2018 COMPLETO PROPOSTA'!AL346+'MATRIZ 2018 COMPLETO PROPOSTA'!AO346</f>
        <v>0</v>
      </c>
      <c r="O346" s="114"/>
      <c r="P346" s="114"/>
      <c r="Q346" s="93"/>
    </row>
    <row r="347" spans="1:17" x14ac:dyDescent="0.25">
      <c r="A347" s="5"/>
      <c r="B347" t="s">
        <v>381</v>
      </c>
      <c r="C347" t="s">
        <v>383</v>
      </c>
      <c r="D347" s="1" t="s">
        <v>83</v>
      </c>
      <c r="F347" s="66"/>
      <c r="H347" s="114">
        <f>'MATRIZ 2018 COMPLETO PROPOSTA'!J347</f>
        <v>0</v>
      </c>
      <c r="I347" s="114">
        <f>'MATRIZ 2018 COMPLETO PROPOSTA'!O347</f>
        <v>2740388.949504503</v>
      </c>
      <c r="J347" s="114">
        <f>'MATRIZ 2018 COMPLETO PROPOSTA'!R347</f>
        <v>0</v>
      </c>
      <c r="K347" s="114"/>
      <c r="L347" s="114">
        <f t="shared" si="19"/>
        <v>2740388.949504503</v>
      </c>
      <c r="M347" s="114"/>
      <c r="N347" s="114">
        <f>'MATRIZ 2018 COMPLETO PROPOSTA'!AI347+'MATRIZ 2018 COMPLETO PROPOSTA'!AL347+'MATRIZ 2018 COMPLETO PROPOSTA'!AO347</f>
        <v>382005.04304157657</v>
      </c>
      <c r="O347" s="114"/>
      <c r="P347" s="114"/>
      <c r="Q347" s="93"/>
    </row>
    <row r="348" spans="1:17" x14ac:dyDescent="0.25">
      <c r="A348" s="5"/>
      <c r="B348" t="s">
        <v>381</v>
      </c>
      <c r="C348" t="s">
        <v>384</v>
      </c>
      <c r="D348" s="1" t="s">
        <v>77</v>
      </c>
      <c r="F348" s="66"/>
      <c r="H348" s="114">
        <f>'MATRIZ 2018 COMPLETO PROPOSTA'!J348</f>
        <v>0</v>
      </c>
      <c r="I348" s="114">
        <f>'MATRIZ 2018 COMPLETO PROPOSTA'!O348</f>
        <v>1374809.6873505276</v>
      </c>
      <c r="J348" s="114">
        <f>'MATRIZ 2018 COMPLETO PROPOSTA'!R348</f>
        <v>0</v>
      </c>
      <c r="K348" s="114"/>
      <c r="L348" s="114">
        <f t="shared" si="19"/>
        <v>1374809.6873505276</v>
      </c>
      <c r="M348" s="114"/>
      <c r="N348" s="114">
        <f>'MATRIZ 2018 COMPLETO PROPOSTA'!AI348+'MATRIZ 2018 COMPLETO PROPOSTA'!AL348+'MATRIZ 2018 COMPLETO PROPOSTA'!AO348</f>
        <v>221771.53555219545</v>
      </c>
      <c r="O348" s="114"/>
      <c r="P348" s="114"/>
      <c r="Q348" s="93"/>
    </row>
    <row r="349" spans="1:17" x14ac:dyDescent="0.25">
      <c r="A349" s="5"/>
      <c r="B349" t="s">
        <v>381</v>
      </c>
      <c r="C349" t="s">
        <v>385</v>
      </c>
      <c r="D349" s="1" t="s">
        <v>77</v>
      </c>
      <c r="F349" s="66"/>
      <c r="H349" s="114">
        <f>'MATRIZ 2018 COMPLETO PROPOSTA'!J349</f>
        <v>0</v>
      </c>
      <c r="I349" s="114">
        <f>'MATRIZ 2018 COMPLETO PROPOSTA'!O349</f>
        <v>1552347.3761109186</v>
      </c>
      <c r="J349" s="114">
        <f>'MATRIZ 2018 COMPLETO PROPOSTA'!R349</f>
        <v>0</v>
      </c>
      <c r="K349" s="114"/>
      <c r="L349" s="114">
        <f t="shared" si="19"/>
        <v>1552347.3761109186</v>
      </c>
      <c r="M349" s="114"/>
      <c r="N349" s="114">
        <f>'MATRIZ 2018 COMPLETO PROPOSTA'!AI349+'MATRIZ 2018 COMPLETO PROPOSTA'!AL349+'MATRIZ 2018 COMPLETO PROPOSTA'!AO349</f>
        <v>102143.33613913147</v>
      </c>
      <c r="O349" s="114"/>
      <c r="P349" s="114"/>
      <c r="Q349" s="93"/>
    </row>
    <row r="350" spans="1:17" x14ac:dyDescent="0.25">
      <c r="A350" s="5"/>
      <c r="B350" t="s">
        <v>381</v>
      </c>
      <c r="C350" t="s">
        <v>386</v>
      </c>
      <c r="D350" s="1" t="s">
        <v>77</v>
      </c>
      <c r="F350" s="66"/>
      <c r="H350" s="114">
        <f>'MATRIZ 2018 COMPLETO PROPOSTA'!J350</f>
        <v>0</v>
      </c>
      <c r="I350" s="114">
        <f>'MATRIZ 2018 COMPLETO PROPOSTA'!O350</f>
        <v>1341395.0119864359</v>
      </c>
      <c r="J350" s="114">
        <f>'MATRIZ 2018 COMPLETO PROPOSTA'!R350</f>
        <v>0</v>
      </c>
      <c r="K350" s="114"/>
      <c r="L350" s="114">
        <f t="shared" si="19"/>
        <v>1341395.0119864359</v>
      </c>
      <c r="M350" s="114"/>
      <c r="N350" s="114">
        <f>'MATRIZ 2018 COMPLETO PROPOSTA'!AI350+'MATRIZ 2018 COMPLETO PROPOSTA'!AL350+'MATRIZ 2018 COMPLETO PROPOSTA'!AO350</f>
        <v>231035.5139042144</v>
      </c>
      <c r="O350" s="114"/>
      <c r="P350" s="114"/>
      <c r="Q350" s="93"/>
    </row>
    <row r="351" spans="1:17" x14ac:dyDescent="0.25">
      <c r="A351" s="5"/>
      <c r="B351" t="s">
        <v>381</v>
      </c>
      <c r="C351" t="s">
        <v>387</v>
      </c>
      <c r="D351" s="1" t="s">
        <v>77</v>
      </c>
      <c r="F351" s="66"/>
      <c r="H351" s="114">
        <f>'MATRIZ 2018 COMPLETO PROPOSTA'!J351</f>
        <v>0</v>
      </c>
      <c r="I351" s="114">
        <f>'MATRIZ 2018 COMPLETO PROPOSTA'!O351</f>
        <v>1442256.2103781523</v>
      </c>
      <c r="J351" s="114">
        <f>'MATRIZ 2018 COMPLETO PROPOSTA'!R351</f>
        <v>0</v>
      </c>
      <c r="K351" s="114"/>
      <c r="L351" s="114">
        <f t="shared" si="19"/>
        <v>1442256.2103781523</v>
      </c>
      <c r="M351" s="114"/>
      <c r="N351" s="114">
        <f>'MATRIZ 2018 COMPLETO PROPOSTA'!AI351+'MATRIZ 2018 COMPLETO PROPOSTA'!AL351+'MATRIZ 2018 COMPLETO PROPOSTA'!AO351</f>
        <v>196497.65008042983</v>
      </c>
      <c r="O351" s="114"/>
      <c r="P351" s="114"/>
      <c r="Q351" s="93"/>
    </row>
    <row r="352" spans="1:17" x14ac:dyDescent="0.25">
      <c r="A352" s="5"/>
      <c r="B352" t="s">
        <v>381</v>
      </c>
      <c r="C352" t="s">
        <v>388</v>
      </c>
      <c r="D352" s="1" t="s">
        <v>77</v>
      </c>
      <c r="F352" s="66"/>
      <c r="H352" s="114">
        <f>'MATRIZ 2018 COMPLETO PROPOSTA'!J352</f>
        <v>0</v>
      </c>
      <c r="I352" s="114">
        <f>'MATRIZ 2018 COMPLETO PROPOSTA'!O352</f>
        <v>1642328.1337295673</v>
      </c>
      <c r="J352" s="114">
        <f>'MATRIZ 2018 COMPLETO PROPOSTA'!R352</f>
        <v>0</v>
      </c>
      <c r="K352" s="114"/>
      <c r="L352" s="114">
        <f t="shared" si="19"/>
        <v>1642328.1337295673</v>
      </c>
      <c r="M352" s="114"/>
      <c r="N352" s="114">
        <f>'MATRIZ 2018 COMPLETO PROPOSTA'!AI352+'MATRIZ 2018 COMPLETO PROPOSTA'!AL352+'MATRIZ 2018 COMPLETO PROPOSTA'!AO352</f>
        <v>270389.50661739084</v>
      </c>
      <c r="O352" s="114"/>
      <c r="P352" s="114"/>
      <c r="Q352" s="93"/>
    </row>
    <row r="353" spans="1:17" x14ac:dyDescent="0.25">
      <c r="A353" s="5"/>
      <c r="B353" t="s">
        <v>381</v>
      </c>
      <c r="C353" t="s">
        <v>389</v>
      </c>
      <c r="D353" s="1" t="s">
        <v>79</v>
      </c>
      <c r="F353" s="66"/>
      <c r="H353" s="114">
        <f>'MATRIZ 2018 COMPLETO PROPOSTA'!J353</f>
        <v>3470589.2100916621</v>
      </c>
      <c r="I353" s="114">
        <f>'MATRIZ 2018 COMPLETO PROPOSTA'!O353</f>
        <v>0</v>
      </c>
      <c r="J353" s="114">
        <f>'MATRIZ 2018 COMPLETO PROPOSTA'!R353</f>
        <v>0</v>
      </c>
      <c r="K353" s="114"/>
      <c r="L353" s="114">
        <f t="shared" si="19"/>
        <v>3470589.2100916621</v>
      </c>
      <c r="M353" s="114"/>
      <c r="N353" s="114">
        <f>'MATRIZ 2018 COMPLETO PROPOSTA'!AI353+'MATRIZ 2018 COMPLETO PROPOSTA'!AL353+'MATRIZ 2018 COMPLETO PROPOSTA'!AO353</f>
        <v>587730.05347433826</v>
      </c>
      <c r="O353" s="114"/>
      <c r="P353" s="114"/>
      <c r="Q353" s="93"/>
    </row>
    <row r="354" spans="1:17" x14ac:dyDescent="0.25">
      <c r="A354" s="5"/>
      <c r="B354" t="s">
        <v>381</v>
      </c>
      <c r="C354" t="s">
        <v>390</v>
      </c>
      <c r="D354" s="1" t="s">
        <v>79</v>
      </c>
      <c r="F354" s="66"/>
      <c r="H354" s="114">
        <f>'MATRIZ 2018 COMPLETO PROPOSTA'!J354</f>
        <v>5732385.6970372796</v>
      </c>
      <c r="I354" s="114">
        <f>'MATRIZ 2018 COMPLETO PROPOSTA'!O354</f>
        <v>0</v>
      </c>
      <c r="J354" s="114">
        <f>'MATRIZ 2018 COMPLETO PROPOSTA'!R354</f>
        <v>0</v>
      </c>
      <c r="K354" s="114"/>
      <c r="L354" s="114">
        <f t="shared" si="19"/>
        <v>5732385.6970372796</v>
      </c>
      <c r="M354" s="114"/>
      <c r="N354" s="114">
        <f>'MATRIZ 2018 COMPLETO PROPOSTA'!AI354+'MATRIZ 2018 COMPLETO PROPOSTA'!AL354+'MATRIZ 2018 COMPLETO PROPOSTA'!AO354</f>
        <v>1034159.2190962445</v>
      </c>
      <c r="O354" s="114"/>
      <c r="P354" s="114"/>
      <c r="Q354" s="93"/>
    </row>
    <row r="355" spans="1:17" x14ac:dyDescent="0.25">
      <c r="A355" s="5"/>
      <c r="B355" t="s">
        <v>381</v>
      </c>
      <c r="C355" t="s">
        <v>391</v>
      </c>
      <c r="D355" s="1" t="s">
        <v>79</v>
      </c>
      <c r="F355" s="66"/>
      <c r="H355" s="114">
        <f>'MATRIZ 2018 COMPLETO PROPOSTA'!J355</f>
        <v>7191998.6544594681</v>
      </c>
      <c r="I355" s="114">
        <f>'MATRIZ 2018 COMPLETO PROPOSTA'!O355</f>
        <v>0</v>
      </c>
      <c r="J355" s="114">
        <f>'MATRIZ 2018 COMPLETO PROPOSTA'!R355</f>
        <v>0</v>
      </c>
      <c r="K355" s="114"/>
      <c r="L355" s="114">
        <f t="shared" si="19"/>
        <v>7191998.6544594681</v>
      </c>
      <c r="M355" s="114"/>
      <c r="N355" s="114">
        <f>'MATRIZ 2018 COMPLETO PROPOSTA'!AI355+'MATRIZ 2018 COMPLETO PROPOSTA'!AL355+'MATRIZ 2018 COMPLETO PROPOSTA'!AO355</f>
        <v>1598998.7693458144</v>
      </c>
      <c r="O355" s="114"/>
      <c r="P355" s="114"/>
      <c r="Q355" s="93"/>
    </row>
    <row r="356" spans="1:17" x14ac:dyDescent="0.25">
      <c r="A356" s="5"/>
      <c r="B356" t="s">
        <v>381</v>
      </c>
      <c r="C356" t="s">
        <v>392</v>
      </c>
      <c r="D356" s="1" t="s">
        <v>79</v>
      </c>
      <c r="F356" s="66"/>
      <c r="H356" s="114">
        <f>'MATRIZ 2018 COMPLETO PROPOSTA'!J356</f>
        <v>9620342.7363248412</v>
      </c>
      <c r="I356" s="114">
        <f>'MATRIZ 2018 COMPLETO PROPOSTA'!O356</f>
        <v>0</v>
      </c>
      <c r="J356" s="114">
        <f>'MATRIZ 2018 COMPLETO PROPOSTA'!R356</f>
        <v>0</v>
      </c>
      <c r="K356" s="114"/>
      <c r="L356" s="114">
        <f t="shared" si="19"/>
        <v>9620342.7363248412</v>
      </c>
      <c r="M356" s="114"/>
      <c r="N356" s="114">
        <f>'MATRIZ 2018 COMPLETO PROPOSTA'!AI356+'MATRIZ 2018 COMPLETO PROPOSTA'!AL356+'MATRIZ 2018 COMPLETO PROPOSTA'!AO356</f>
        <v>1297269.7938969336</v>
      </c>
      <c r="O356" s="114"/>
      <c r="P356" s="114"/>
      <c r="Q356" s="93"/>
    </row>
    <row r="357" spans="1:17" x14ac:dyDescent="0.25">
      <c r="A357" s="5"/>
      <c r="B357" t="s">
        <v>381</v>
      </c>
      <c r="C357" t="s">
        <v>393</v>
      </c>
      <c r="D357" s="1" t="s">
        <v>79</v>
      </c>
      <c r="F357" s="66"/>
      <c r="H357" s="114">
        <f>'MATRIZ 2018 COMPLETO PROPOSTA'!J357</f>
        <v>8189812.9323975295</v>
      </c>
      <c r="I357" s="114">
        <f>'MATRIZ 2018 COMPLETO PROPOSTA'!O357</f>
        <v>0</v>
      </c>
      <c r="J357" s="114">
        <f>'MATRIZ 2018 COMPLETO PROPOSTA'!R357</f>
        <v>0</v>
      </c>
      <c r="K357" s="114"/>
      <c r="L357" s="114">
        <f t="shared" si="19"/>
        <v>8189812.9323975295</v>
      </c>
      <c r="M357" s="114"/>
      <c r="N357" s="114">
        <f>'MATRIZ 2018 COMPLETO PROPOSTA'!AI357+'MATRIZ 2018 COMPLETO PROPOSTA'!AL357+'MATRIZ 2018 COMPLETO PROPOSTA'!AO357</f>
        <v>1326023.6474801877</v>
      </c>
      <c r="O357" s="114"/>
      <c r="P357" s="114"/>
      <c r="Q357" s="93"/>
    </row>
    <row r="358" spans="1:17" x14ac:dyDescent="0.25">
      <c r="A358" s="5"/>
      <c r="B358" t="s">
        <v>381</v>
      </c>
      <c r="C358" t="s">
        <v>394</v>
      </c>
      <c r="D358" s="1" t="s">
        <v>79</v>
      </c>
      <c r="F358" s="66"/>
      <c r="H358" s="114">
        <f>'MATRIZ 2018 COMPLETO PROPOSTA'!J358</f>
        <v>14783939.793747423</v>
      </c>
      <c r="I358" s="114">
        <f>'MATRIZ 2018 COMPLETO PROPOSTA'!O358</f>
        <v>0</v>
      </c>
      <c r="J358" s="114">
        <f>'MATRIZ 2018 COMPLETO PROPOSTA'!R358</f>
        <v>0</v>
      </c>
      <c r="K358" s="114"/>
      <c r="L358" s="114">
        <f t="shared" si="19"/>
        <v>14783939.793747423</v>
      </c>
      <c r="M358" s="114"/>
      <c r="N358" s="114">
        <f>'MATRIZ 2018 COMPLETO PROPOSTA'!AI358+'MATRIZ 2018 COMPLETO PROPOSTA'!AL358+'MATRIZ 2018 COMPLETO PROPOSTA'!AO358</f>
        <v>2544991.0113544888</v>
      </c>
      <c r="O358" s="114"/>
      <c r="P358" s="114"/>
      <c r="Q358" s="93"/>
    </row>
    <row r="359" spans="1:17" x14ac:dyDescent="0.25">
      <c r="A359" s="5"/>
      <c r="B359" t="s">
        <v>381</v>
      </c>
      <c r="C359" t="s">
        <v>395</v>
      </c>
      <c r="D359" s="1" t="s">
        <v>79</v>
      </c>
      <c r="F359" s="66"/>
      <c r="H359" s="114">
        <f>'MATRIZ 2018 COMPLETO PROPOSTA'!J359</f>
        <v>4348336.5480964975</v>
      </c>
      <c r="I359" s="114">
        <f>'MATRIZ 2018 COMPLETO PROPOSTA'!O359</f>
        <v>0</v>
      </c>
      <c r="J359" s="114">
        <f>'MATRIZ 2018 COMPLETO PROPOSTA'!R359</f>
        <v>0</v>
      </c>
      <c r="K359" s="114"/>
      <c r="L359" s="114">
        <f t="shared" si="19"/>
        <v>4348336.5480964975</v>
      </c>
      <c r="M359" s="114"/>
      <c r="N359" s="114">
        <f>'MATRIZ 2018 COMPLETO PROPOSTA'!AI359+'MATRIZ 2018 COMPLETO PROPOSTA'!AL359+'MATRIZ 2018 COMPLETO PROPOSTA'!AO359</f>
        <v>1410025.4207016758</v>
      </c>
      <c r="O359" s="114"/>
      <c r="P359" s="114"/>
      <c r="Q359" s="93"/>
    </row>
    <row r="360" spans="1:17" x14ac:dyDescent="0.25">
      <c r="A360" s="5"/>
      <c r="B360" t="s">
        <v>381</v>
      </c>
      <c r="C360" t="s">
        <v>396</v>
      </c>
      <c r="D360" s="1" t="s">
        <v>79</v>
      </c>
      <c r="F360" s="66"/>
      <c r="H360" s="114">
        <f>'MATRIZ 2018 COMPLETO PROPOSTA'!J360</f>
        <v>4262052.1887532687</v>
      </c>
      <c r="I360" s="114">
        <f>'MATRIZ 2018 COMPLETO PROPOSTA'!O360</f>
        <v>0</v>
      </c>
      <c r="J360" s="114">
        <f>'MATRIZ 2018 COMPLETO PROPOSTA'!R360</f>
        <v>0</v>
      </c>
      <c r="K360" s="114"/>
      <c r="L360" s="114">
        <f t="shared" si="19"/>
        <v>4262052.1887532687</v>
      </c>
      <c r="M360" s="114"/>
      <c r="N360" s="114">
        <f>'MATRIZ 2018 COMPLETO PROPOSTA'!AI360+'MATRIZ 2018 COMPLETO PROPOSTA'!AL360+'MATRIZ 2018 COMPLETO PROPOSTA'!AO360</f>
        <v>785750.07939342142</v>
      </c>
      <c r="O360" s="114"/>
      <c r="P360" s="114"/>
      <c r="Q360" s="93"/>
    </row>
    <row r="361" spans="1:17" x14ac:dyDescent="0.25">
      <c r="A361" s="5"/>
      <c r="B361" t="s">
        <v>381</v>
      </c>
      <c r="C361" t="s">
        <v>397</v>
      </c>
      <c r="D361" s="1" t="s">
        <v>83</v>
      </c>
      <c r="F361" s="66"/>
      <c r="H361" s="114">
        <f>'MATRIZ 2018 COMPLETO PROPOSTA'!J361</f>
        <v>0</v>
      </c>
      <c r="I361" s="114">
        <f>'MATRIZ 2018 COMPLETO PROPOSTA'!O361</f>
        <v>3566212.4726794418</v>
      </c>
      <c r="J361" s="114">
        <f>'MATRIZ 2018 COMPLETO PROPOSTA'!R361</f>
        <v>0</v>
      </c>
      <c r="K361" s="114"/>
      <c r="L361" s="114">
        <f t="shared" si="19"/>
        <v>3566212.4726794418</v>
      </c>
      <c r="M361" s="114"/>
      <c r="N361" s="114">
        <f>'MATRIZ 2018 COMPLETO PROPOSTA'!AI361+'MATRIZ 2018 COMPLETO PROPOSTA'!AL361+'MATRIZ 2018 COMPLETO PROPOSTA'!AO361</f>
        <v>459278.86795168789</v>
      </c>
      <c r="O361" s="114"/>
      <c r="P361" s="114"/>
      <c r="Q361" s="93"/>
    </row>
    <row r="362" spans="1:17" x14ac:dyDescent="0.25">
      <c r="A362" s="5"/>
      <c r="B362" t="s">
        <v>381</v>
      </c>
      <c r="C362" t="s">
        <v>398</v>
      </c>
      <c r="D362" s="1" t="s">
        <v>79</v>
      </c>
      <c r="F362" s="66"/>
      <c r="H362" s="114">
        <f>'MATRIZ 2018 COMPLETO PROPOSTA'!J362</f>
        <v>4234496.2924769893</v>
      </c>
      <c r="I362" s="114">
        <f>'MATRIZ 2018 COMPLETO PROPOSTA'!O362</f>
        <v>0</v>
      </c>
      <c r="J362" s="114">
        <f>'MATRIZ 2018 COMPLETO PROPOSTA'!R362</f>
        <v>0</v>
      </c>
      <c r="K362" s="114"/>
      <c r="L362" s="114">
        <f t="shared" si="19"/>
        <v>4234496.2924769893</v>
      </c>
      <c r="M362" s="114"/>
      <c r="N362" s="114">
        <f>'MATRIZ 2018 COMPLETO PROPOSTA'!AI362+'MATRIZ 2018 COMPLETO PROPOSTA'!AL362+'MATRIZ 2018 COMPLETO PROPOSTA'!AO362</f>
        <v>476692.57539910928</v>
      </c>
      <c r="O362" s="114"/>
      <c r="P362" s="114"/>
      <c r="Q362" s="93"/>
    </row>
    <row r="363" spans="1:17" x14ac:dyDescent="0.25">
      <c r="A363" s="5"/>
      <c r="B363" t="s">
        <v>381</v>
      </c>
      <c r="C363" t="s">
        <v>399</v>
      </c>
      <c r="D363" s="1" t="s">
        <v>79</v>
      </c>
      <c r="F363" s="66"/>
      <c r="H363" s="114">
        <f>'MATRIZ 2018 COMPLETO PROPOSTA'!J363</f>
        <v>11036283.4083183</v>
      </c>
      <c r="I363" s="114">
        <f>'MATRIZ 2018 COMPLETO PROPOSTA'!O363</f>
        <v>0</v>
      </c>
      <c r="J363" s="114">
        <f>'MATRIZ 2018 COMPLETO PROPOSTA'!R363</f>
        <v>0</v>
      </c>
      <c r="K363" s="114"/>
      <c r="L363" s="114">
        <f t="shared" si="19"/>
        <v>11036283.4083183</v>
      </c>
      <c r="M363" s="114"/>
      <c r="N363" s="114">
        <f>'MATRIZ 2018 COMPLETO PROPOSTA'!AI363+'MATRIZ 2018 COMPLETO PROPOSTA'!AL363+'MATRIZ 2018 COMPLETO PROPOSTA'!AO363</f>
        <v>2747451.2417230229</v>
      </c>
      <c r="O363" s="114"/>
      <c r="P363" s="114"/>
      <c r="Q363" s="93"/>
    </row>
    <row r="364" spans="1:17" x14ac:dyDescent="0.25">
      <c r="A364" s="5"/>
      <c r="B364" t="s">
        <v>381</v>
      </c>
      <c r="C364" t="s">
        <v>400</v>
      </c>
      <c r="D364" s="1" t="s">
        <v>79</v>
      </c>
      <c r="F364" s="66"/>
      <c r="H364" s="114">
        <f>'MATRIZ 2018 COMPLETO PROPOSTA'!J364</f>
        <v>5578745.75397164</v>
      </c>
      <c r="I364" s="114">
        <f>'MATRIZ 2018 COMPLETO PROPOSTA'!O364</f>
        <v>0</v>
      </c>
      <c r="J364" s="114">
        <f>'MATRIZ 2018 COMPLETO PROPOSTA'!R364</f>
        <v>0</v>
      </c>
      <c r="K364" s="114"/>
      <c r="L364" s="114">
        <f t="shared" si="19"/>
        <v>5578745.75397164</v>
      </c>
      <c r="M364" s="114"/>
      <c r="N364" s="114">
        <f>'MATRIZ 2018 COMPLETO PROPOSTA'!AI364+'MATRIZ 2018 COMPLETO PROPOSTA'!AL364+'MATRIZ 2018 COMPLETO PROPOSTA'!AO364</f>
        <v>540722.84448527044</v>
      </c>
      <c r="O364" s="114"/>
      <c r="P364" s="114"/>
      <c r="Q364" s="93"/>
    </row>
    <row r="365" spans="1:17" x14ac:dyDescent="0.25">
      <c r="A365" s="5"/>
      <c r="B365" t="s">
        <v>381</v>
      </c>
      <c r="C365" t="s">
        <v>401</v>
      </c>
      <c r="D365" s="1" t="s">
        <v>83</v>
      </c>
      <c r="F365" s="66"/>
      <c r="H365" s="114">
        <f>'MATRIZ 2018 COMPLETO PROPOSTA'!J365</f>
        <v>0</v>
      </c>
      <c r="I365" s="114">
        <f>'MATRIZ 2018 COMPLETO PROPOSTA'!O365</f>
        <v>2876824.9375277222</v>
      </c>
      <c r="J365" s="114">
        <f>'MATRIZ 2018 COMPLETO PROPOSTA'!R365</f>
        <v>0</v>
      </c>
      <c r="K365" s="114"/>
      <c r="L365" s="114">
        <f t="shared" si="19"/>
        <v>2876824.9375277222</v>
      </c>
      <c r="M365" s="114"/>
      <c r="N365" s="114">
        <f>'MATRIZ 2018 COMPLETO PROPOSTA'!AI365+'MATRIZ 2018 COMPLETO PROPOSTA'!AL365+'MATRIZ 2018 COMPLETO PROPOSTA'!AO365</f>
        <v>380705.98102778755</v>
      </c>
      <c r="O365" s="114"/>
      <c r="P365" s="114"/>
      <c r="Q365" s="93"/>
    </row>
    <row r="366" spans="1:17" x14ac:dyDescent="0.25">
      <c r="A366" s="5"/>
      <c r="F366" s="66"/>
      <c r="H366" s="114"/>
      <c r="I366" s="114"/>
      <c r="J366" s="114"/>
      <c r="K366" s="114"/>
      <c r="L366" s="114"/>
      <c r="M366" s="114"/>
      <c r="N366" s="114"/>
      <c r="O366" s="114"/>
      <c r="P366" s="114"/>
      <c r="Q366" s="93"/>
    </row>
    <row r="367" spans="1:17" x14ac:dyDescent="0.25">
      <c r="A367" s="5"/>
      <c r="B367" s="98" t="s">
        <v>402</v>
      </c>
      <c r="C367" s="98" t="s">
        <v>403</v>
      </c>
      <c r="D367" s="98" t="s">
        <v>74</v>
      </c>
      <c r="E367" s="98"/>
      <c r="F367" s="100"/>
      <c r="G367" s="98"/>
      <c r="H367" s="115">
        <f>SUM(H368:H386)</f>
        <v>62678428.110969484</v>
      </c>
      <c r="I367" s="115">
        <f>SUM(I368:I386)</f>
        <v>13470350.026367327</v>
      </c>
      <c r="J367" s="115">
        <f>SUM(J368:J386)</f>
        <v>10504231.581047457</v>
      </c>
      <c r="K367" s="115"/>
      <c r="L367" s="115">
        <f>SUM(L368:L386)</f>
        <v>86653009.718384266</v>
      </c>
      <c r="M367" s="115"/>
      <c r="N367" s="115">
        <f>SUM(N368:N386)</f>
        <v>15468427.453167465</v>
      </c>
      <c r="O367" s="115"/>
      <c r="P367" s="115">
        <f>L367*'DADOS BASE PROPOSTA'!$I$14</f>
        <v>129979.5145775764</v>
      </c>
      <c r="Q367" s="93"/>
    </row>
    <row r="368" spans="1:17" x14ac:dyDescent="0.25">
      <c r="A368" s="5"/>
      <c r="B368" t="s">
        <v>402</v>
      </c>
      <c r="C368" t="s">
        <v>34</v>
      </c>
      <c r="D368" s="1" t="s">
        <v>75</v>
      </c>
      <c r="F368" s="66">
        <f>'MATRIZ 2018 COMPLETO PROPOSTA'!Q368</f>
        <v>18</v>
      </c>
      <c r="H368" s="114">
        <f>'MATRIZ 2018 COMPLETO PROPOSTA'!J368</f>
        <v>0</v>
      </c>
      <c r="I368" s="114">
        <f>SUMIF('MATRIZ 2018 COMPLETO PROPOSTA'!D369:D387,"ECR",'MATRIZ 2018 COMPLETO PROPOSTA'!O369:O387)</f>
        <v>0</v>
      </c>
      <c r="J368" s="114">
        <f>'MATRIZ 2018 COMPLETO PROPOSTA'!R368+'MATRIZ 2018 COMPLETO PROPOSTA'!Z368+'MATRIZ 2018 COMPLETO PROPOSTA'!AS368+'MATRIZ 2018 COMPLETO PROPOSTA'!AW368+'MATRIZ 2018 COMPLETO PROPOSTA'!BA368+SUM('MATRIZ 2018 COMPLETO PROPOSTA'!Z369:Z387)</f>
        <v>10504231.581047457</v>
      </c>
      <c r="K368" s="114"/>
      <c r="L368" s="114">
        <f t="shared" ref="L368:L386" si="20">SUM(H368:J368)</f>
        <v>10504231.581047457</v>
      </c>
      <c r="M368" s="114"/>
      <c r="N368" s="114">
        <f>'MATRIZ 2018 COMPLETO PROPOSTA'!AI368+'MATRIZ 2018 COMPLETO PROPOSTA'!AL368+'MATRIZ 2018 COMPLETO PROPOSTA'!AO368</f>
        <v>0</v>
      </c>
      <c r="O368" s="114"/>
      <c r="P368" s="114"/>
      <c r="Q368" s="93"/>
    </row>
    <row r="369" spans="1:17" x14ac:dyDescent="0.25">
      <c r="A369" s="5"/>
      <c r="B369" t="s">
        <v>402</v>
      </c>
      <c r="C369" t="s">
        <v>404</v>
      </c>
      <c r="D369" s="1" t="s">
        <v>79</v>
      </c>
      <c r="F369" s="66"/>
      <c r="H369" s="114">
        <f>'MATRIZ 2018 COMPLETO PROPOSTA'!J369</f>
        <v>5253854.4181298045</v>
      </c>
      <c r="I369" s="114">
        <f>'MATRIZ 2018 COMPLETO PROPOSTA'!O369</f>
        <v>0</v>
      </c>
      <c r="J369" s="114">
        <f>'MATRIZ 2018 COMPLETO PROPOSTA'!R369</f>
        <v>0</v>
      </c>
      <c r="K369" s="114"/>
      <c r="L369" s="114">
        <f t="shared" si="20"/>
        <v>5253854.4181298045</v>
      </c>
      <c r="M369" s="114"/>
      <c r="N369" s="114">
        <f>'MATRIZ 2018 COMPLETO PROPOSTA'!AI369+'MATRIZ 2018 COMPLETO PROPOSTA'!AL369+'MATRIZ 2018 COMPLETO PROPOSTA'!AO369</f>
        <v>1123294.6026422661</v>
      </c>
      <c r="O369" s="114"/>
      <c r="P369" s="114"/>
      <c r="Q369" s="93"/>
    </row>
    <row r="370" spans="1:17" x14ac:dyDescent="0.25">
      <c r="A370" s="5"/>
      <c r="B370" t="s">
        <v>402</v>
      </c>
      <c r="C370" t="s">
        <v>405</v>
      </c>
      <c r="D370" s="1" t="s">
        <v>79</v>
      </c>
      <c r="F370" s="66"/>
      <c r="H370" s="114">
        <f>'MATRIZ 2018 COMPLETO PROPOSTA'!J370</f>
        <v>2347399.5424155188</v>
      </c>
      <c r="I370" s="114">
        <f>'MATRIZ 2018 COMPLETO PROPOSTA'!O370</f>
        <v>0</v>
      </c>
      <c r="J370" s="114">
        <f>'MATRIZ 2018 COMPLETO PROPOSTA'!R370</f>
        <v>0</v>
      </c>
      <c r="K370" s="114"/>
      <c r="L370" s="114">
        <f t="shared" si="20"/>
        <v>2347399.5424155188</v>
      </c>
      <c r="M370" s="114"/>
      <c r="N370" s="114">
        <f>'MATRIZ 2018 COMPLETO PROPOSTA'!AI370+'MATRIZ 2018 COMPLETO PROPOSTA'!AL370+'MATRIZ 2018 COMPLETO PROPOSTA'!AO370</f>
        <v>282162.05769942212</v>
      </c>
      <c r="O370" s="114"/>
      <c r="P370" s="114"/>
      <c r="Q370" s="93"/>
    </row>
    <row r="371" spans="1:17" x14ac:dyDescent="0.25">
      <c r="A371" s="5"/>
      <c r="B371" t="s">
        <v>402</v>
      </c>
      <c r="C371" t="s">
        <v>406</v>
      </c>
      <c r="D371" s="1" t="s">
        <v>83</v>
      </c>
      <c r="F371" s="66"/>
      <c r="H371" s="114">
        <f>'MATRIZ 2018 COMPLETO PROPOSTA'!J371</f>
        <v>0</v>
      </c>
      <c r="I371" s="114">
        <f>'MATRIZ 2018 COMPLETO PROPOSTA'!O371</f>
        <v>2412838.1034854553</v>
      </c>
      <c r="J371" s="114">
        <f>'MATRIZ 2018 COMPLETO PROPOSTA'!R371</f>
        <v>0</v>
      </c>
      <c r="K371" s="114"/>
      <c r="L371" s="114">
        <f t="shared" si="20"/>
        <v>2412838.1034854553</v>
      </c>
      <c r="M371" s="114"/>
      <c r="N371" s="114">
        <f>'MATRIZ 2018 COMPLETO PROPOSTA'!AI371+'MATRIZ 2018 COMPLETO PROPOSTA'!AL371+'MATRIZ 2018 COMPLETO PROPOSTA'!AO371</f>
        <v>258690.7617097089</v>
      </c>
      <c r="O371" s="114"/>
      <c r="P371" s="114"/>
      <c r="Q371" s="93"/>
    </row>
    <row r="372" spans="1:17" x14ac:dyDescent="0.25">
      <c r="A372" s="5"/>
      <c r="B372" t="s">
        <v>402</v>
      </c>
      <c r="C372" t="s">
        <v>407</v>
      </c>
      <c r="D372" s="1" t="s">
        <v>77</v>
      </c>
      <c r="F372" s="66"/>
      <c r="H372" s="114">
        <f>'MATRIZ 2018 COMPLETO PROPOSTA'!J372</f>
        <v>0</v>
      </c>
      <c r="I372" s="114">
        <f>'MATRIZ 2018 COMPLETO PROPOSTA'!O372</f>
        <v>1305981.3724832607</v>
      </c>
      <c r="J372" s="114">
        <f>'MATRIZ 2018 COMPLETO PROPOSTA'!R372</f>
        <v>0</v>
      </c>
      <c r="K372" s="114"/>
      <c r="L372" s="114">
        <f t="shared" si="20"/>
        <v>1305981.3724832607</v>
      </c>
      <c r="M372" s="114"/>
      <c r="N372" s="114">
        <f>'MATRIZ 2018 COMPLETO PROPOSTA'!AI372+'MATRIZ 2018 COMPLETO PROPOSTA'!AL372+'MATRIZ 2018 COMPLETO PROPOSTA'!AO372</f>
        <v>176273.7402160588</v>
      </c>
      <c r="O372" s="114"/>
      <c r="P372" s="114"/>
      <c r="Q372" s="93"/>
    </row>
    <row r="373" spans="1:17" x14ac:dyDescent="0.25">
      <c r="A373" s="5"/>
      <c r="B373" t="s">
        <v>402</v>
      </c>
      <c r="C373" t="s">
        <v>408</v>
      </c>
      <c r="D373" s="1" t="s">
        <v>79</v>
      </c>
      <c r="F373" s="66"/>
      <c r="H373" s="114">
        <f>'MATRIZ 2018 COMPLETO PROPOSTA'!J373</f>
        <v>14875251.320549054</v>
      </c>
      <c r="I373" s="114">
        <f>'MATRIZ 2018 COMPLETO PROPOSTA'!O373</f>
        <v>0</v>
      </c>
      <c r="J373" s="114">
        <f>'MATRIZ 2018 COMPLETO PROPOSTA'!R373</f>
        <v>0</v>
      </c>
      <c r="K373" s="114"/>
      <c r="L373" s="114">
        <f t="shared" si="20"/>
        <v>14875251.320549054</v>
      </c>
      <c r="M373" s="114"/>
      <c r="N373" s="114">
        <f>'MATRIZ 2018 COMPLETO PROPOSTA'!AI373+'MATRIZ 2018 COMPLETO PROPOSTA'!AL373+'MATRIZ 2018 COMPLETO PROPOSTA'!AO373</f>
        <v>2850831.2372143827</v>
      </c>
      <c r="O373" s="114"/>
      <c r="P373" s="114"/>
      <c r="Q373" s="93"/>
    </row>
    <row r="374" spans="1:17" x14ac:dyDescent="0.25">
      <c r="A374" s="5"/>
      <c r="B374" t="s">
        <v>402</v>
      </c>
      <c r="C374" t="s">
        <v>409</v>
      </c>
      <c r="D374" s="1" t="s">
        <v>79</v>
      </c>
      <c r="F374" s="66"/>
      <c r="H374" s="114">
        <f>'MATRIZ 2018 COMPLETO PROPOSTA'!J374</f>
        <v>3998012.7348447954</v>
      </c>
      <c r="I374" s="114">
        <f>'MATRIZ 2018 COMPLETO PROPOSTA'!O374</f>
        <v>0</v>
      </c>
      <c r="J374" s="114">
        <f>'MATRIZ 2018 COMPLETO PROPOSTA'!R374</f>
        <v>0</v>
      </c>
      <c r="K374" s="114"/>
      <c r="L374" s="114">
        <f t="shared" si="20"/>
        <v>3998012.7348447954</v>
      </c>
      <c r="M374" s="114"/>
      <c r="N374" s="114">
        <f>'MATRIZ 2018 COMPLETO PROPOSTA'!AI374+'MATRIZ 2018 COMPLETO PROPOSTA'!AL374+'MATRIZ 2018 COMPLETO PROPOSTA'!AO374</f>
        <v>960812.40065641922</v>
      </c>
      <c r="O374" s="114"/>
      <c r="P374" s="114"/>
      <c r="Q374" s="93"/>
    </row>
    <row r="375" spans="1:17" x14ac:dyDescent="0.25">
      <c r="A375" s="5"/>
      <c r="B375" t="s">
        <v>402</v>
      </c>
      <c r="C375" t="s">
        <v>410</v>
      </c>
      <c r="D375" s="1" t="s">
        <v>79</v>
      </c>
      <c r="F375" s="66"/>
      <c r="H375" s="114">
        <f>'MATRIZ 2018 COMPLETO PROPOSTA'!J375</f>
        <v>2627728.6256432366</v>
      </c>
      <c r="I375" s="114">
        <f>'MATRIZ 2018 COMPLETO PROPOSTA'!O375</f>
        <v>0</v>
      </c>
      <c r="J375" s="114">
        <f>'MATRIZ 2018 COMPLETO PROPOSTA'!R375</f>
        <v>0</v>
      </c>
      <c r="K375" s="114"/>
      <c r="L375" s="114">
        <f t="shared" si="20"/>
        <v>2627728.6256432366</v>
      </c>
      <c r="M375" s="114"/>
      <c r="N375" s="114">
        <f>'MATRIZ 2018 COMPLETO PROPOSTA'!AI375+'MATRIZ 2018 COMPLETO PROPOSTA'!AL375+'MATRIZ 2018 COMPLETO PROPOSTA'!AO375</f>
        <v>500826.73987691617</v>
      </c>
      <c r="O375" s="114"/>
      <c r="P375" s="114"/>
      <c r="Q375" s="93"/>
    </row>
    <row r="376" spans="1:17" x14ac:dyDescent="0.25">
      <c r="A376" s="5"/>
      <c r="B376" t="s">
        <v>402</v>
      </c>
      <c r="C376" t="s">
        <v>411</v>
      </c>
      <c r="D376" s="1" t="s">
        <v>83</v>
      </c>
      <c r="F376" s="66"/>
      <c r="H376" s="114">
        <f>'MATRIZ 2018 COMPLETO PROPOSTA'!J376</f>
        <v>0</v>
      </c>
      <c r="I376" s="114">
        <f>'MATRIZ 2018 COMPLETO PROPOSTA'!O376</f>
        <v>2328411.59859613</v>
      </c>
      <c r="J376" s="114">
        <f>'MATRIZ 2018 COMPLETO PROPOSTA'!R376</f>
        <v>0</v>
      </c>
      <c r="K376" s="114"/>
      <c r="L376" s="114">
        <f t="shared" si="20"/>
        <v>2328411.59859613</v>
      </c>
      <c r="M376" s="114"/>
      <c r="N376" s="114">
        <f>'MATRIZ 2018 COMPLETO PROPOSTA'!AI376+'MATRIZ 2018 COMPLETO PROPOSTA'!AL376+'MATRIZ 2018 COMPLETO PROPOSTA'!AO376</f>
        <v>252933.12592135303</v>
      </c>
      <c r="O376" s="114"/>
      <c r="P376" s="114"/>
      <c r="Q376" s="93"/>
    </row>
    <row r="377" spans="1:17" x14ac:dyDescent="0.25">
      <c r="A377" s="5"/>
      <c r="B377" t="s">
        <v>402</v>
      </c>
      <c r="C377" t="s">
        <v>412</v>
      </c>
      <c r="D377" s="1" t="s">
        <v>79</v>
      </c>
      <c r="F377" s="66"/>
      <c r="H377" s="114">
        <f>'MATRIZ 2018 COMPLETO PROPOSTA'!J377</f>
        <v>12349499.436414808</v>
      </c>
      <c r="I377" s="114">
        <f>'MATRIZ 2018 COMPLETO PROPOSTA'!O377</f>
        <v>0</v>
      </c>
      <c r="J377" s="114">
        <f>'MATRIZ 2018 COMPLETO PROPOSTA'!R377</f>
        <v>0</v>
      </c>
      <c r="K377" s="114"/>
      <c r="L377" s="114">
        <f t="shared" si="20"/>
        <v>12349499.436414808</v>
      </c>
      <c r="M377" s="114"/>
      <c r="N377" s="114">
        <f>'MATRIZ 2018 COMPLETO PROPOSTA'!AI377+'MATRIZ 2018 COMPLETO PROPOSTA'!AL377+'MATRIZ 2018 COMPLETO PROPOSTA'!AO377</f>
        <v>2768204.9910126827</v>
      </c>
      <c r="O377" s="114"/>
      <c r="P377" s="114"/>
      <c r="Q377" s="93"/>
    </row>
    <row r="378" spans="1:17" x14ac:dyDescent="0.25">
      <c r="A378" s="5"/>
      <c r="B378" t="s">
        <v>402</v>
      </c>
      <c r="C378" t="s">
        <v>413</v>
      </c>
      <c r="D378" s="1" t="s">
        <v>79</v>
      </c>
      <c r="F378" s="66"/>
      <c r="H378" s="114">
        <f>'MATRIZ 2018 COMPLETO PROPOSTA'!J378</f>
        <v>3282534.5308034485</v>
      </c>
      <c r="I378" s="114">
        <f>'MATRIZ 2018 COMPLETO PROPOSTA'!O378</f>
        <v>0</v>
      </c>
      <c r="J378" s="114">
        <f>'MATRIZ 2018 COMPLETO PROPOSTA'!R378</f>
        <v>0</v>
      </c>
      <c r="K378" s="114"/>
      <c r="L378" s="114">
        <f t="shared" si="20"/>
        <v>3282534.5308034485</v>
      </c>
      <c r="M378" s="114"/>
      <c r="N378" s="114">
        <f>'MATRIZ 2018 COMPLETO PROPOSTA'!AI378+'MATRIZ 2018 COMPLETO PROPOSTA'!AL378+'MATRIZ 2018 COMPLETO PROPOSTA'!AO378</f>
        <v>652451.92987814278</v>
      </c>
      <c r="O378" s="114"/>
      <c r="P378" s="114"/>
      <c r="Q378" s="93"/>
    </row>
    <row r="379" spans="1:17" x14ac:dyDescent="0.25">
      <c r="A379" s="5"/>
      <c r="B379" t="s">
        <v>402</v>
      </c>
      <c r="C379" t="s">
        <v>414</v>
      </c>
      <c r="D379" s="1" t="s">
        <v>79</v>
      </c>
      <c r="F379" s="66"/>
      <c r="H379" s="114">
        <f>'MATRIZ 2018 COMPLETO PROPOSTA'!J379</f>
        <v>3282534.5308034485</v>
      </c>
      <c r="I379" s="114">
        <f>'MATRIZ 2018 COMPLETO PROPOSTA'!O379</f>
        <v>0</v>
      </c>
      <c r="J379" s="114">
        <f>'MATRIZ 2018 COMPLETO PROPOSTA'!R379</f>
        <v>0</v>
      </c>
      <c r="K379" s="114"/>
      <c r="L379" s="114">
        <f t="shared" si="20"/>
        <v>3282534.5308034485</v>
      </c>
      <c r="M379" s="114"/>
      <c r="N379" s="114">
        <f>'MATRIZ 2018 COMPLETO PROPOSTA'!AI379+'MATRIZ 2018 COMPLETO PROPOSTA'!AL379+'MATRIZ 2018 COMPLETO PROPOSTA'!AO379</f>
        <v>481393.15490498539</v>
      </c>
      <c r="O379" s="114"/>
      <c r="P379" s="114"/>
      <c r="Q379" s="93"/>
    </row>
    <row r="380" spans="1:17" x14ac:dyDescent="0.25">
      <c r="A380" s="5"/>
      <c r="B380" t="s">
        <v>402</v>
      </c>
      <c r="C380" t="s">
        <v>415</v>
      </c>
      <c r="D380" s="1" t="s">
        <v>79</v>
      </c>
      <c r="F380" s="66"/>
      <c r="H380" s="114">
        <f>'MATRIZ 2018 COMPLETO PROPOSTA'!J380</f>
        <v>3282534.5308034485</v>
      </c>
      <c r="I380" s="114">
        <f>'MATRIZ 2018 COMPLETO PROPOSTA'!O380</f>
        <v>0</v>
      </c>
      <c r="J380" s="114">
        <f>'MATRIZ 2018 COMPLETO PROPOSTA'!R380</f>
        <v>0</v>
      </c>
      <c r="K380" s="114"/>
      <c r="L380" s="114">
        <f t="shared" si="20"/>
        <v>3282534.5308034485</v>
      </c>
      <c r="M380" s="114"/>
      <c r="N380" s="114">
        <f>'MATRIZ 2018 COMPLETO PROPOSTA'!AI380+'MATRIZ 2018 COMPLETO PROPOSTA'!AL380+'MATRIZ 2018 COMPLETO PROPOSTA'!AO380</f>
        <v>650882.08395438548</v>
      </c>
      <c r="O380" s="114"/>
      <c r="P380" s="114"/>
      <c r="Q380" s="93"/>
    </row>
    <row r="381" spans="1:17" x14ac:dyDescent="0.25">
      <c r="A381" s="5"/>
      <c r="B381" t="s">
        <v>402</v>
      </c>
      <c r="C381" t="s">
        <v>416</v>
      </c>
      <c r="D381" s="1" t="s">
        <v>79</v>
      </c>
      <c r="F381" s="66"/>
      <c r="H381" s="114">
        <f>'MATRIZ 2018 COMPLETO PROPOSTA'!J381</f>
        <v>3292968.7699813037</v>
      </c>
      <c r="I381" s="114">
        <f>'MATRIZ 2018 COMPLETO PROPOSTA'!O381</f>
        <v>0</v>
      </c>
      <c r="J381" s="114">
        <f>'MATRIZ 2018 COMPLETO PROPOSTA'!R381</f>
        <v>0</v>
      </c>
      <c r="K381" s="114"/>
      <c r="L381" s="114">
        <f t="shared" si="20"/>
        <v>3292968.7699813037</v>
      </c>
      <c r="M381" s="114"/>
      <c r="N381" s="114">
        <f>'MATRIZ 2018 COMPLETO PROPOSTA'!AI381+'MATRIZ 2018 COMPLETO PROPOSTA'!AL381+'MATRIZ 2018 COMPLETO PROPOSTA'!AO381</f>
        <v>2118847.2708361796</v>
      </c>
      <c r="O381" s="114"/>
      <c r="P381" s="114"/>
      <c r="Q381" s="93"/>
    </row>
    <row r="382" spans="1:17" x14ac:dyDescent="0.25">
      <c r="A382" s="5"/>
      <c r="B382" t="s">
        <v>402</v>
      </c>
      <c r="C382" t="s">
        <v>417</v>
      </c>
      <c r="D382" s="1" t="s">
        <v>83</v>
      </c>
      <c r="F382" s="66"/>
      <c r="H382" s="114">
        <f>'MATRIZ 2018 COMPLETO PROPOSTA'!J382</f>
        <v>0</v>
      </c>
      <c r="I382" s="114">
        <f>'MATRIZ 2018 COMPLETO PROPOSTA'!O382</f>
        <v>2260307.049491345</v>
      </c>
      <c r="J382" s="114">
        <f>'MATRIZ 2018 COMPLETO PROPOSTA'!R382</f>
        <v>0</v>
      </c>
      <c r="K382" s="114"/>
      <c r="L382" s="114">
        <f t="shared" si="20"/>
        <v>2260307.049491345</v>
      </c>
      <c r="M382" s="114"/>
      <c r="N382" s="114">
        <f>'MATRIZ 2018 COMPLETO PROPOSTA'!AI382+'MATRIZ 2018 COMPLETO PROPOSTA'!AL382+'MATRIZ 2018 COMPLETO PROPOSTA'!AO382</f>
        <v>216817.4953237304</v>
      </c>
      <c r="O382" s="114"/>
      <c r="P382" s="114"/>
      <c r="Q382" s="93"/>
    </row>
    <row r="383" spans="1:17" x14ac:dyDescent="0.25">
      <c r="A383" s="5"/>
      <c r="B383" t="s">
        <v>402</v>
      </c>
      <c r="C383" t="s">
        <v>418</v>
      </c>
      <c r="D383" s="1" t="s">
        <v>83</v>
      </c>
      <c r="F383" s="66"/>
      <c r="H383" s="114">
        <f>'MATRIZ 2018 COMPLETO PROPOSTA'!J383</f>
        <v>0</v>
      </c>
      <c r="I383" s="114">
        <f>'MATRIZ 2018 COMPLETO PROPOSTA'!O383</f>
        <v>2583425.7911825501</v>
      </c>
      <c r="J383" s="114">
        <f>'MATRIZ 2018 COMPLETO PROPOSTA'!R383</f>
        <v>0</v>
      </c>
      <c r="K383" s="114"/>
      <c r="L383" s="114">
        <f t="shared" si="20"/>
        <v>2583425.7911825501</v>
      </c>
      <c r="M383" s="114"/>
      <c r="N383" s="114">
        <f>'MATRIZ 2018 COMPLETO PROPOSTA'!AI383+'MATRIZ 2018 COMPLETO PROPOSTA'!AL383+'MATRIZ 2018 COMPLETO PROPOSTA'!AO383</f>
        <v>418640.4276728215</v>
      </c>
      <c r="O383" s="114"/>
      <c r="P383" s="114"/>
      <c r="Q383" s="93"/>
    </row>
    <row r="384" spans="1:17" x14ac:dyDescent="0.25">
      <c r="A384" s="5"/>
      <c r="B384" t="s">
        <v>402</v>
      </c>
      <c r="C384" t="s">
        <v>419</v>
      </c>
      <c r="D384" s="1" t="s">
        <v>83</v>
      </c>
      <c r="F384" s="66"/>
      <c r="H384" s="114">
        <f>'MATRIZ 2018 COMPLETO PROPOSTA'!J384</f>
        <v>0</v>
      </c>
      <c r="I384" s="114">
        <f>'MATRIZ 2018 COMPLETO PROPOSTA'!O384</f>
        <v>2579386.1111285849</v>
      </c>
      <c r="J384" s="114">
        <f>'MATRIZ 2018 COMPLETO PROPOSTA'!R384</f>
        <v>0</v>
      </c>
      <c r="K384" s="114"/>
      <c r="L384" s="114">
        <f t="shared" si="20"/>
        <v>2579386.1111285849</v>
      </c>
      <c r="M384" s="114"/>
      <c r="N384" s="114">
        <f>'MATRIZ 2018 COMPLETO PROPOSTA'!AI384+'MATRIZ 2018 COMPLETO PROPOSTA'!AL384+'MATRIZ 2018 COMPLETO PROPOSTA'!AO384</f>
        <v>268928.08049261739</v>
      </c>
      <c r="O384" s="114"/>
      <c r="P384" s="114"/>
      <c r="Q384" s="93"/>
    </row>
    <row r="385" spans="1:17" x14ac:dyDescent="0.25">
      <c r="A385" s="5"/>
      <c r="B385" t="s">
        <v>402</v>
      </c>
      <c r="C385" t="s">
        <v>420</v>
      </c>
      <c r="D385" s="1" t="s">
        <v>79</v>
      </c>
      <c r="F385" s="66"/>
      <c r="H385" s="114">
        <f>'MATRIZ 2018 COMPLETO PROPOSTA'!J385</f>
        <v>3546792.2048023166</v>
      </c>
      <c r="I385" s="114">
        <f>'MATRIZ 2018 COMPLETO PROPOSTA'!O385</f>
        <v>0</v>
      </c>
      <c r="J385" s="114">
        <f>'MATRIZ 2018 COMPLETO PROPOSTA'!R385</f>
        <v>0</v>
      </c>
      <c r="K385" s="114"/>
      <c r="L385" s="114">
        <f t="shared" si="20"/>
        <v>3546792.2048023166</v>
      </c>
      <c r="M385" s="114"/>
      <c r="N385" s="114">
        <f>'MATRIZ 2018 COMPLETO PROPOSTA'!AI385+'MATRIZ 2018 COMPLETO PROPOSTA'!AL385+'MATRIZ 2018 COMPLETO PROPOSTA'!AO385</f>
        <v>637707.50594984787</v>
      </c>
      <c r="O385" s="114"/>
      <c r="P385" s="114"/>
      <c r="Q385" s="93"/>
    </row>
    <row r="386" spans="1:17" x14ac:dyDescent="0.25">
      <c r="A386" s="5"/>
      <c r="B386" t="s">
        <v>402</v>
      </c>
      <c r="C386" t="s">
        <v>421</v>
      </c>
      <c r="D386" s="1" t="s">
        <v>79</v>
      </c>
      <c r="F386" s="66"/>
      <c r="H386" s="114">
        <f>'MATRIZ 2018 COMPLETO PROPOSTA'!J386</f>
        <v>4539317.4657782903</v>
      </c>
      <c r="I386" s="114">
        <f>'MATRIZ 2018 COMPLETO PROPOSTA'!O386</f>
        <v>0</v>
      </c>
      <c r="J386" s="114">
        <f>'MATRIZ 2018 COMPLETO PROPOSTA'!R386</f>
        <v>0</v>
      </c>
      <c r="K386" s="114"/>
      <c r="L386" s="114">
        <f t="shared" si="20"/>
        <v>4539317.4657782903</v>
      </c>
      <c r="M386" s="114"/>
      <c r="N386" s="114">
        <f>'MATRIZ 2018 COMPLETO PROPOSTA'!AI386+'MATRIZ 2018 COMPLETO PROPOSTA'!AL386+'MATRIZ 2018 COMPLETO PROPOSTA'!AO386</f>
        <v>848729.84720554342</v>
      </c>
      <c r="O386" s="114"/>
      <c r="P386" s="114"/>
      <c r="Q386" s="93"/>
    </row>
    <row r="387" spans="1:17" x14ac:dyDescent="0.25">
      <c r="A387" s="5"/>
      <c r="F387" s="66"/>
      <c r="H387" s="114"/>
      <c r="I387" s="114"/>
      <c r="J387" s="114"/>
      <c r="K387" s="114"/>
      <c r="L387" s="114"/>
      <c r="M387" s="114"/>
      <c r="N387" s="114"/>
      <c r="O387" s="114"/>
      <c r="P387" s="114"/>
      <c r="Q387" s="93"/>
    </row>
    <row r="388" spans="1:17" x14ac:dyDescent="0.25">
      <c r="A388" s="5"/>
      <c r="B388" s="98" t="s">
        <v>422</v>
      </c>
      <c r="C388" s="98" t="s">
        <v>423</v>
      </c>
      <c r="D388" s="98" t="s">
        <v>74</v>
      </c>
      <c r="E388" s="98"/>
      <c r="F388" s="100"/>
      <c r="G388" s="98"/>
      <c r="H388" s="115">
        <f>SUM(H389:H407)</f>
        <v>71210139.396044284</v>
      </c>
      <c r="I388" s="115">
        <f>SUM(I389:I407)</f>
        <v>15126823.13126233</v>
      </c>
      <c r="J388" s="115">
        <f>SUM(J389:J407)</f>
        <v>16356249.004284356</v>
      </c>
      <c r="K388" s="115"/>
      <c r="L388" s="115">
        <f>SUM(L389:L407)</f>
        <v>102693211.53159097</v>
      </c>
      <c r="M388" s="115"/>
      <c r="N388" s="115">
        <f>SUM(N389:N407)</f>
        <v>16906700.513578054</v>
      </c>
      <c r="O388" s="115"/>
      <c r="P388" s="115">
        <f>L388*'DADOS BASE PROPOSTA'!$I$14</f>
        <v>154039.81729738644</v>
      </c>
      <c r="Q388" s="93"/>
    </row>
    <row r="389" spans="1:17" x14ac:dyDescent="0.25">
      <c r="A389" s="5"/>
      <c r="B389" t="s">
        <v>422</v>
      </c>
      <c r="C389" t="s">
        <v>34</v>
      </c>
      <c r="D389" s="1" t="s">
        <v>75</v>
      </c>
      <c r="F389" s="66">
        <f>'MATRIZ 2018 COMPLETO PROPOSTA'!Q389</f>
        <v>18</v>
      </c>
      <c r="H389" s="114">
        <f>'MATRIZ 2018 COMPLETO PROPOSTA'!J389</f>
        <v>0</v>
      </c>
      <c r="I389" s="114">
        <f>SUMIF('MATRIZ 2018 COMPLETO PROPOSTA'!D390:D408,"ECR",'MATRIZ 2018 COMPLETO PROPOSTA'!O390:O408)</f>
        <v>0</v>
      </c>
      <c r="J389" s="114">
        <f>'MATRIZ 2018 COMPLETO PROPOSTA'!R389+'MATRIZ 2018 COMPLETO PROPOSTA'!Z389+'MATRIZ 2018 COMPLETO PROPOSTA'!AS389+'MATRIZ 2018 COMPLETO PROPOSTA'!AW389+'MATRIZ 2018 COMPLETO PROPOSTA'!BA389+SUM('MATRIZ 2018 COMPLETO PROPOSTA'!Z390:Z408)</f>
        <v>16356249.004284356</v>
      </c>
      <c r="K389" s="114"/>
      <c r="L389" s="114">
        <f t="shared" ref="L389:L407" si="21">SUM(H389:J389)</f>
        <v>16356249.004284356</v>
      </c>
      <c r="M389" s="114"/>
      <c r="N389" s="114">
        <f>'MATRIZ 2018 COMPLETO PROPOSTA'!AI389+'MATRIZ 2018 COMPLETO PROPOSTA'!AL389+'MATRIZ 2018 COMPLETO PROPOSTA'!AO389</f>
        <v>0</v>
      </c>
      <c r="O389" s="114"/>
      <c r="P389" s="114"/>
      <c r="Q389" s="93"/>
    </row>
    <row r="390" spans="1:17" x14ac:dyDescent="0.25">
      <c r="A390" s="5"/>
      <c r="B390" t="s">
        <v>422</v>
      </c>
      <c r="C390" t="s">
        <v>424</v>
      </c>
      <c r="D390" s="1" t="s">
        <v>77</v>
      </c>
      <c r="F390" s="66"/>
      <c r="H390" s="114">
        <f>'MATRIZ 2018 COMPLETO PROPOSTA'!J390</f>
        <v>0</v>
      </c>
      <c r="I390" s="114">
        <f>'MATRIZ 2018 COMPLETO PROPOSTA'!O390</f>
        <v>1355522.3181432777</v>
      </c>
      <c r="J390" s="114">
        <f>'MATRIZ 2018 COMPLETO PROPOSTA'!R390</f>
        <v>0</v>
      </c>
      <c r="K390" s="114"/>
      <c r="L390" s="114">
        <f t="shared" si="21"/>
        <v>1355522.3181432777</v>
      </c>
      <c r="M390" s="114"/>
      <c r="N390" s="114">
        <f>'MATRIZ 2018 COMPLETO PROPOSTA'!AI390+'MATRIZ 2018 COMPLETO PROPOSTA'!AL390+'MATRIZ 2018 COMPLETO PROPOSTA'!AO390</f>
        <v>309337.15044084971</v>
      </c>
      <c r="O390" s="114"/>
      <c r="P390" s="114"/>
      <c r="Q390" s="93"/>
    </row>
    <row r="391" spans="1:17" x14ac:dyDescent="0.25">
      <c r="A391" s="5"/>
      <c r="B391" t="s">
        <v>422</v>
      </c>
      <c r="C391" t="s">
        <v>425</v>
      </c>
      <c r="D391" s="1" t="s">
        <v>77</v>
      </c>
      <c r="F391" s="66"/>
      <c r="H391" s="114">
        <f>'MATRIZ 2018 COMPLETO PROPOSTA'!J391</f>
        <v>0</v>
      </c>
      <c r="I391" s="114">
        <f>'MATRIZ 2018 COMPLETO PROPOSTA'!O391</f>
        <v>1114713.1777327543</v>
      </c>
      <c r="J391" s="114">
        <f>'MATRIZ 2018 COMPLETO PROPOSTA'!R391</f>
        <v>0</v>
      </c>
      <c r="K391" s="114"/>
      <c r="L391" s="114">
        <f t="shared" si="21"/>
        <v>1114713.1777327543</v>
      </c>
      <c r="M391" s="114"/>
      <c r="N391" s="114">
        <f>'MATRIZ 2018 COMPLETO PROPOSTA'!AI391+'MATRIZ 2018 COMPLETO PROPOSTA'!AL391+'MATRIZ 2018 COMPLETO PROPOSTA'!AO391</f>
        <v>60539.850077961615</v>
      </c>
      <c r="O391" s="114"/>
      <c r="P391" s="114"/>
      <c r="Q391" s="93"/>
    </row>
    <row r="392" spans="1:17" x14ac:dyDescent="0.25">
      <c r="A392" s="5"/>
      <c r="B392" t="s">
        <v>422</v>
      </c>
      <c r="C392" t="s">
        <v>426</v>
      </c>
      <c r="D392" s="1" t="s">
        <v>77</v>
      </c>
      <c r="F392" s="66"/>
      <c r="H392" s="114">
        <f>'MATRIZ 2018 COMPLETO PROPOSTA'!J392</f>
        <v>0</v>
      </c>
      <c r="I392" s="114">
        <f>'MATRIZ 2018 COMPLETO PROPOSTA'!O392</f>
        <v>1034548.8434370452</v>
      </c>
      <c r="J392" s="114">
        <f>'MATRIZ 2018 COMPLETO PROPOSTA'!R392</f>
        <v>0</v>
      </c>
      <c r="K392" s="114"/>
      <c r="L392" s="114">
        <f t="shared" si="21"/>
        <v>1034548.8434370452</v>
      </c>
      <c r="M392" s="114"/>
      <c r="N392" s="114">
        <f>'MATRIZ 2018 COMPLETO PROPOSTA'!AI392+'MATRIZ 2018 COMPLETO PROPOSTA'!AL392+'MATRIZ 2018 COMPLETO PROPOSTA'!AO392</f>
        <v>8625.5049410433749</v>
      </c>
      <c r="O392" s="114"/>
      <c r="P392" s="114"/>
      <c r="Q392" s="93"/>
    </row>
    <row r="393" spans="1:17" x14ac:dyDescent="0.25">
      <c r="A393" s="5"/>
      <c r="B393" t="s">
        <v>422</v>
      </c>
      <c r="C393" t="s">
        <v>427</v>
      </c>
      <c r="D393" s="1" t="s">
        <v>79</v>
      </c>
      <c r="F393" s="66"/>
      <c r="H393" s="114">
        <f>'MATRIZ 2018 COMPLETO PROPOSTA'!J393</f>
        <v>4237941.9875961831</v>
      </c>
      <c r="I393" s="114">
        <f>'MATRIZ 2018 COMPLETO PROPOSTA'!O393</f>
        <v>0</v>
      </c>
      <c r="J393" s="114">
        <f>'MATRIZ 2018 COMPLETO PROPOSTA'!R393</f>
        <v>0</v>
      </c>
      <c r="K393" s="114"/>
      <c r="L393" s="114">
        <f t="shared" si="21"/>
        <v>4237941.9875961831</v>
      </c>
      <c r="M393" s="114"/>
      <c r="N393" s="114">
        <f>'MATRIZ 2018 COMPLETO PROPOSTA'!AI393+'MATRIZ 2018 COMPLETO PROPOSTA'!AL393+'MATRIZ 2018 COMPLETO PROPOSTA'!AO393</f>
        <v>931054.85002242948</v>
      </c>
      <c r="O393" s="114"/>
      <c r="P393" s="114"/>
      <c r="Q393" s="93"/>
    </row>
    <row r="394" spans="1:17" x14ac:dyDescent="0.25">
      <c r="A394" s="5"/>
      <c r="B394" t="s">
        <v>422</v>
      </c>
      <c r="C394" t="s">
        <v>428</v>
      </c>
      <c r="D394" s="1" t="s">
        <v>79</v>
      </c>
      <c r="F394" s="66"/>
      <c r="H394" s="114">
        <f>'MATRIZ 2018 COMPLETO PROPOSTA'!J394</f>
        <v>7923208.4760406855</v>
      </c>
      <c r="I394" s="114">
        <f>'MATRIZ 2018 COMPLETO PROPOSTA'!O394</f>
        <v>0</v>
      </c>
      <c r="J394" s="114">
        <f>'MATRIZ 2018 COMPLETO PROPOSTA'!R394</f>
        <v>0</v>
      </c>
      <c r="K394" s="114"/>
      <c r="L394" s="114">
        <f t="shared" si="21"/>
        <v>7923208.4760406855</v>
      </c>
      <c r="M394" s="114"/>
      <c r="N394" s="114">
        <f>'MATRIZ 2018 COMPLETO PROPOSTA'!AI394+'MATRIZ 2018 COMPLETO PROPOSTA'!AL394+'MATRIZ 2018 COMPLETO PROPOSTA'!AO394</f>
        <v>1592046.8497262015</v>
      </c>
      <c r="O394" s="114"/>
      <c r="P394" s="114"/>
      <c r="Q394" s="93"/>
    </row>
    <row r="395" spans="1:17" x14ac:dyDescent="0.25">
      <c r="A395" s="5"/>
      <c r="B395" t="s">
        <v>422</v>
      </c>
      <c r="C395" t="s">
        <v>429</v>
      </c>
      <c r="D395" s="1" t="s">
        <v>79</v>
      </c>
      <c r="F395" s="66"/>
      <c r="H395" s="114">
        <f>'MATRIZ 2018 COMPLETO PROPOSTA'!J395</f>
        <v>9745039.5396306869</v>
      </c>
      <c r="I395" s="114">
        <f>'MATRIZ 2018 COMPLETO PROPOSTA'!O395</f>
        <v>0</v>
      </c>
      <c r="J395" s="114">
        <f>'MATRIZ 2018 COMPLETO PROPOSTA'!R395</f>
        <v>0</v>
      </c>
      <c r="K395" s="114"/>
      <c r="L395" s="114">
        <f t="shared" si="21"/>
        <v>9745039.5396306869</v>
      </c>
      <c r="M395" s="114"/>
      <c r="N395" s="114">
        <f>'MATRIZ 2018 COMPLETO PROPOSTA'!AI395+'MATRIZ 2018 COMPLETO PROPOSTA'!AL395+'MATRIZ 2018 COMPLETO PROPOSTA'!AO395</f>
        <v>2285977.8524369691</v>
      </c>
      <c r="O395" s="114"/>
      <c r="P395" s="114"/>
      <c r="Q395" s="93"/>
    </row>
    <row r="396" spans="1:17" x14ac:dyDescent="0.25">
      <c r="A396" s="5"/>
      <c r="B396" t="s">
        <v>422</v>
      </c>
      <c r="C396" t="s">
        <v>430</v>
      </c>
      <c r="D396" s="1" t="s">
        <v>83</v>
      </c>
      <c r="F396" s="66"/>
      <c r="H396" s="114">
        <f>'MATRIZ 2018 COMPLETO PROPOSTA'!J396</f>
        <v>0</v>
      </c>
      <c r="I396" s="114">
        <f>'MATRIZ 2018 COMPLETO PROPOSTA'!O396</f>
        <v>2463202.5138855497</v>
      </c>
      <c r="J396" s="114">
        <f>'MATRIZ 2018 COMPLETO PROPOSTA'!R396</f>
        <v>0</v>
      </c>
      <c r="K396" s="114"/>
      <c r="L396" s="114">
        <f t="shared" si="21"/>
        <v>2463202.5138855497</v>
      </c>
      <c r="M396" s="114"/>
      <c r="N396" s="114">
        <f>'MATRIZ 2018 COMPLETO PROPOSTA'!AI396+'MATRIZ 2018 COMPLETO PROPOSTA'!AL396+'MATRIZ 2018 COMPLETO PROPOSTA'!AO396</f>
        <v>96557.184222928379</v>
      </c>
      <c r="O396" s="114"/>
      <c r="P396" s="114"/>
      <c r="Q396" s="93"/>
    </row>
    <row r="397" spans="1:17" x14ac:dyDescent="0.25">
      <c r="A397" s="5"/>
      <c r="B397" t="s">
        <v>422</v>
      </c>
      <c r="C397" t="s">
        <v>431</v>
      </c>
      <c r="D397" s="1" t="s">
        <v>83</v>
      </c>
      <c r="F397" s="66"/>
      <c r="H397" s="114">
        <f>'MATRIZ 2018 COMPLETO PROPOSTA'!J397</f>
        <v>0</v>
      </c>
      <c r="I397" s="114">
        <f>'MATRIZ 2018 COMPLETO PROPOSTA'!O397</f>
        <v>2319932.8910234631</v>
      </c>
      <c r="J397" s="114">
        <f>'MATRIZ 2018 COMPLETO PROPOSTA'!R397</f>
        <v>0</v>
      </c>
      <c r="K397" s="114"/>
      <c r="L397" s="114">
        <f t="shared" si="21"/>
        <v>2319932.8910234631</v>
      </c>
      <c r="M397" s="114"/>
      <c r="N397" s="114">
        <f>'MATRIZ 2018 COMPLETO PROPOSTA'!AI397+'MATRIZ 2018 COMPLETO PROPOSTA'!AL397+'MATRIZ 2018 COMPLETO PROPOSTA'!AO397</f>
        <v>162133.00646765091</v>
      </c>
      <c r="O397" s="114"/>
      <c r="P397" s="114"/>
      <c r="Q397" s="93"/>
    </row>
    <row r="398" spans="1:17" x14ac:dyDescent="0.25">
      <c r="A398" s="5"/>
      <c r="B398" t="s">
        <v>422</v>
      </c>
      <c r="C398" t="s">
        <v>432</v>
      </c>
      <c r="D398" s="1" t="s">
        <v>79</v>
      </c>
      <c r="F398" s="66"/>
      <c r="H398" s="114">
        <f>'MATRIZ 2018 COMPLETO PROPOSTA'!J398</f>
        <v>3282534.5308034485</v>
      </c>
      <c r="I398" s="114">
        <f>'MATRIZ 2018 COMPLETO PROPOSTA'!O398</f>
        <v>0</v>
      </c>
      <c r="J398" s="114">
        <f>'MATRIZ 2018 COMPLETO PROPOSTA'!R398</f>
        <v>0</v>
      </c>
      <c r="K398" s="114"/>
      <c r="L398" s="114">
        <f t="shared" si="21"/>
        <v>3282534.5308034485</v>
      </c>
      <c r="M398" s="114"/>
      <c r="N398" s="114">
        <f>'MATRIZ 2018 COMPLETO PROPOSTA'!AI398+'MATRIZ 2018 COMPLETO PROPOSTA'!AL398+'MATRIZ 2018 COMPLETO PROPOSTA'!AO398</f>
        <v>465076.79666302458</v>
      </c>
      <c r="O398" s="114"/>
      <c r="P398" s="114"/>
      <c r="Q398" s="93"/>
    </row>
    <row r="399" spans="1:17" x14ac:dyDescent="0.25">
      <c r="A399" s="5"/>
      <c r="B399" t="s">
        <v>422</v>
      </c>
      <c r="C399" t="s">
        <v>433</v>
      </c>
      <c r="D399" s="1" t="s">
        <v>83</v>
      </c>
      <c r="F399" s="66"/>
      <c r="H399" s="114">
        <f>'MATRIZ 2018 COMPLETO PROPOSTA'!J399</f>
        <v>0</v>
      </c>
      <c r="I399" s="114">
        <f>'MATRIZ 2018 COMPLETO PROPOSTA'!O399</f>
        <v>2265058.4586203173</v>
      </c>
      <c r="J399" s="114">
        <f>'MATRIZ 2018 COMPLETO PROPOSTA'!R399</f>
        <v>0</v>
      </c>
      <c r="K399" s="114"/>
      <c r="L399" s="114">
        <f t="shared" si="21"/>
        <v>2265058.4586203173</v>
      </c>
      <c r="M399" s="114"/>
      <c r="N399" s="114">
        <f>'MATRIZ 2018 COMPLETO PROPOSTA'!AI399+'MATRIZ 2018 COMPLETO PROPOSTA'!AL399+'MATRIZ 2018 COMPLETO PROPOSTA'!AO399</f>
        <v>84464.303439445808</v>
      </c>
      <c r="O399" s="114"/>
      <c r="P399" s="114"/>
      <c r="Q399" s="93"/>
    </row>
    <row r="400" spans="1:17" x14ac:dyDescent="0.25">
      <c r="A400" s="5"/>
      <c r="B400" t="s">
        <v>422</v>
      </c>
      <c r="C400" t="s">
        <v>434</v>
      </c>
      <c r="D400" s="1" t="s">
        <v>83</v>
      </c>
      <c r="F400" s="66"/>
      <c r="H400" s="114">
        <f>'MATRIZ 2018 COMPLETO PROPOSTA'!J400</f>
        <v>0</v>
      </c>
      <c r="I400" s="114">
        <f>'MATRIZ 2018 COMPLETO PROPOSTA'!O400</f>
        <v>2319930.3898860659</v>
      </c>
      <c r="J400" s="114">
        <f>'MATRIZ 2018 COMPLETO PROPOSTA'!R400</f>
        <v>0</v>
      </c>
      <c r="K400" s="114"/>
      <c r="L400" s="114">
        <f t="shared" si="21"/>
        <v>2319930.3898860659</v>
      </c>
      <c r="M400" s="114"/>
      <c r="N400" s="114">
        <f>'MATRIZ 2018 COMPLETO PROPOSTA'!AI400+'MATRIZ 2018 COMPLETO PROPOSTA'!AL400+'MATRIZ 2018 COMPLETO PROPOSTA'!AO400</f>
        <v>124086.3956216877</v>
      </c>
      <c r="O400" s="114"/>
      <c r="P400" s="114"/>
      <c r="Q400" s="93"/>
    </row>
    <row r="401" spans="1:17" x14ac:dyDescent="0.25">
      <c r="A401" s="5"/>
      <c r="B401" t="s">
        <v>422</v>
      </c>
      <c r="C401" t="s">
        <v>435</v>
      </c>
      <c r="D401" s="1" t="s">
        <v>79</v>
      </c>
      <c r="F401" s="66"/>
      <c r="H401" s="114">
        <f>'MATRIZ 2018 COMPLETO PROPOSTA'!J401</f>
        <v>23999554.469512612</v>
      </c>
      <c r="I401" s="114">
        <f>'MATRIZ 2018 COMPLETO PROPOSTA'!O401</f>
        <v>0</v>
      </c>
      <c r="J401" s="114">
        <f>'MATRIZ 2018 COMPLETO PROPOSTA'!R401</f>
        <v>0</v>
      </c>
      <c r="K401" s="114"/>
      <c r="L401" s="114">
        <f t="shared" si="21"/>
        <v>23999554.469512612</v>
      </c>
      <c r="M401" s="114"/>
      <c r="N401" s="114">
        <f>'MATRIZ 2018 COMPLETO PROPOSTA'!AI401+'MATRIZ 2018 COMPLETO PROPOSTA'!AL401+'MATRIZ 2018 COMPLETO PROPOSTA'!AO401</f>
        <v>5513808.4038525578</v>
      </c>
      <c r="O401" s="114"/>
      <c r="P401" s="114"/>
      <c r="Q401" s="93"/>
    </row>
    <row r="402" spans="1:17" x14ac:dyDescent="0.25">
      <c r="A402" s="5"/>
      <c r="B402" t="s">
        <v>422</v>
      </c>
      <c r="C402" t="s">
        <v>436</v>
      </c>
      <c r="D402" s="1" t="s">
        <v>79</v>
      </c>
      <c r="F402" s="66"/>
      <c r="H402" s="114">
        <f>'MATRIZ 2018 COMPLETO PROPOSTA'!J402</f>
        <v>3572048.5910576168</v>
      </c>
      <c r="I402" s="114">
        <f>'MATRIZ 2018 COMPLETO PROPOSTA'!O402</f>
        <v>0</v>
      </c>
      <c r="J402" s="114">
        <f>'MATRIZ 2018 COMPLETO PROPOSTA'!R402</f>
        <v>0</v>
      </c>
      <c r="K402" s="114"/>
      <c r="L402" s="114">
        <f t="shared" si="21"/>
        <v>3572048.5910576168</v>
      </c>
      <c r="M402" s="114"/>
      <c r="N402" s="114">
        <f>'MATRIZ 2018 COMPLETO PROPOSTA'!AI402+'MATRIZ 2018 COMPLETO PROPOSTA'!AL402+'MATRIZ 2018 COMPLETO PROPOSTA'!AO402</f>
        <v>1050265.388485068</v>
      </c>
      <c r="O402" s="114"/>
      <c r="P402" s="114"/>
      <c r="Q402" s="93"/>
    </row>
    <row r="403" spans="1:17" x14ac:dyDescent="0.25">
      <c r="A403" s="5"/>
      <c r="B403" t="s">
        <v>422</v>
      </c>
      <c r="C403" t="s">
        <v>437</v>
      </c>
      <c r="D403" s="1" t="s">
        <v>79</v>
      </c>
      <c r="F403" s="66"/>
      <c r="H403" s="114">
        <f>'MATRIZ 2018 COMPLETO PROPOSTA'!J403</f>
        <v>5234129.6722296253</v>
      </c>
      <c r="I403" s="114">
        <f>'MATRIZ 2018 COMPLETO PROPOSTA'!O403</f>
        <v>0</v>
      </c>
      <c r="J403" s="114">
        <f>'MATRIZ 2018 COMPLETO PROPOSTA'!R403</f>
        <v>0</v>
      </c>
      <c r="K403" s="114"/>
      <c r="L403" s="114">
        <f t="shared" si="21"/>
        <v>5234129.6722296253</v>
      </c>
      <c r="M403" s="114"/>
      <c r="N403" s="114">
        <f>'MATRIZ 2018 COMPLETO PROPOSTA'!AI403+'MATRIZ 2018 COMPLETO PROPOSTA'!AL403+'MATRIZ 2018 COMPLETO PROPOSTA'!AO403</f>
        <v>1060291.3866675673</v>
      </c>
      <c r="O403" s="114"/>
      <c r="P403" s="114"/>
      <c r="Q403" s="93"/>
    </row>
    <row r="404" spans="1:17" x14ac:dyDescent="0.25">
      <c r="A404" s="5"/>
      <c r="B404" t="s">
        <v>422</v>
      </c>
      <c r="C404" t="s">
        <v>438</v>
      </c>
      <c r="D404" s="1" t="s">
        <v>79</v>
      </c>
      <c r="F404" s="66"/>
      <c r="H404" s="114">
        <f>'MATRIZ 2018 COMPLETO PROPOSTA'!J404</f>
        <v>3374786.1743745683</v>
      </c>
      <c r="I404" s="114">
        <f>'MATRIZ 2018 COMPLETO PROPOSTA'!O404</f>
        <v>0</v>
      </c>
      <c r="J404" s="114">
        <f>'MATRIZ 2018 COMPLETO PROPOSTA'!R404</f>
        <v>0</v>
      </c>
      <c r="K404" s="114"/>
      <c r="L404" s="114">
        <f t="shared" si="21"/>
        <v>3374786.1743745683</v>
      </c>
      <c r="M404" s="114"/>
      <c r="N404" s="114">
        <f>'MATRIZ 2018 COMPLETO PROPOSTA'!AI404+'MATRIZ 2018 COMPLETO PROPOSTA'!AL404+'MATRIZ 2018 COMPLETO PROPOSTA'!AO404</f>
        <v>1010015.0642945666</v>
      </c>
      <c r="O404" s="114"/>
      <c r="P404" s="114"/>
      <c r="Q404" s="93"/>
    </row>
    <row r="405" spans="1:17" x14ac:dyDescent="0.25">
      <c r="A405" s="5"/>
      <c r="B405" t="s">
        <v>422</v>
      </c>
      <c r="C405" t="s">
        <v>439</v>
      </c>
      <c r="D405" s="1" t="s">
        <v>79</v>
      </c>
      <c r="F405" s="66"/>
      <c r="H405" s="114">
        <f>'MATRIZ 2018 COMPLETO PROPOSTA'!J405</f>
        <v>3282534.5308034485</v>
      </c>
      <c r="I405" s="114">
        <f>'MATRIZ 2018 COMPLETO PROPOSTA'!O405</f>
        <v>0</v>
      </c>
      <c r="J405" s="114">
        <f>'MATRIZ 2018 COMPLETO PROPOSTA'!R405</f>
        <v>0</v>
      </c>
      <c r="K405" s="114"/>
      <c r="L405" s="114">
        <f t="shared" si="21"/>
        <v>3282534.5308034485</v>
      </c>
      <c r="M405" s="114"/>
      <c r="N405" s="114">
        <f>'MATRIZ 2018 COMPLETO PROPOSTA'!AI405+'MATRIZ 2018 COMPLETO PROPOSTA'!AL405+'MATRIZ 2018 COMPLETO PROPOSTA'!AO405</f>
        <v>738128.86945796385</v>
      </c>
      <c r="O405" s="114"/>
      <c r="P405" s="114"/>
      <c r="Q405" s="93"/>
    </row>
    <row r="406" spans="1:17" x14ac:dyDescent="0.25">
      <c r="A406" s="5"/>
      <c r="B406" t="s">
        <v>422</v>
      </c>
      <c r="C406" t="s">
        <v>440</v>
      </c>
      <c r="D406" s="1" t="s">
        <v>83</v>
      </c>
      <c r="F406" s="66"/>
      <c r="H406" s="114">
        <f>'MATRIZ 2018 COMPLETO PROPOSTA'!J406</f>
        <v>0</v>
      </c>
      <c r="I406" s="114">
        <f>'MATRIZ 2018 COMPLETO PROPOSTA'!O406</f>
        <v>2253914.5385338566</v>
      </c>
      <c r="J406" s="114">
        <f>'MATRIZ 2018 COMPLETO PROPOSTA'!R406</f>
        <v>0</v>
      </c>
      <c r="K406" s="114"/>
      <c r="L406" s="114">
        <f t="shared" si="21"/>
        <v>2253914.5385338566</v>
      </c>
      <c r="M406" s="114"/>
      <c r="N406" s="114">
        <f>'MATRIZ 2018 COMPLETO PROPOSTA'!AI406+'MATRIZ 2018 COMPLETO PROPOSTA'!AL406+'MATRIZ 2018 COMPLETO PROPOSTA'!AO406</f>
        <v>130883.00618601807</v>
      </c>
      <c r="O406" s="114"/>
      <c r="P406" s="114"/>
      <c r="Q406" s="93"/>
    </row>
    <row r="407" spans="1:17" x14ac:dyDescent="0.25">
      <c r="A407" s="5"/>
      <c r="B407" t="s">
        <v>422</v>
      </c>
      <c r="C407" t="s">
        <v>441</v>
      </c>
      <c r="D407" s="1" t="s">
        <v>79</v>
      </c>
      <c r="F407" s="66"/>
      <c r="H407" s="114">
        <f>'MATRIZ 2018 COMPLETO PROPOSTA'!J407</f>
        <v>6558361.4239954101</v>
      </c>
      <c r="I407" s="114">
        <f>'MATRIZ 2018 COMPLETO PROPOSTA'!O407</f>
        <v>0</v>
      </c>
      <c r="J407" s="114">
        <f>'MATRIZ 2018 COMPLETO PROPOSTA'!R407</f>
        <v>0</v>
      </c>
      <c r="K407" s="114"/>
      <c r="L407" s="114">
        <f t="shared" si="21"/>
        <v>6558361.4239954101</v>
      </c>
      <c r="M407" s="114"/>
      <c r="N407" s="114">
        <f>'MATRIZ 2018 COMPLETO PROPOSTA'!AI407+'MATRIZ 2018 COMPLETO PROPOSTA'!AL407+'MATRIZ 2018 COMPLETO PROPOSTA'!AO407</f>
        <v>1283408.6505741172</v>
      </c>
      <c r="O407" s="114"/>
      <c r="P407" s="114"/>
      <c r="Q407" s="93"/>
    </row>
    <row r="408" spans="1:17" x14ac:dyDescent="0.25">
      <c r="A408" s="5"/>
      <c r="F408" s="66"/>
      <c r="H408" s="114"/>
      <c r="I408" s="114"/>
      <c r="J408" s="114"/>
      <c r="K408" s="114"/>
      <c r="L408" s="114"/>
      <c r="M408" s="114"/>
      <c r="N408" s="114"/>
      <c r="O408" s="114"/>
      <c r="P408" s="114"/>
      <c r="Q408" s="93"/>
    </row>
    <row r="409" spans="1:17" x14ac:dyDescent="0.25">
      <c r="A409" s="5"/>
      <c r="B409" s="98" t="s">
        <v>442</v>
      </c>
      <c r="C409" s="98" t="s">
        <v>443</v>
      </c>
      <c r="D409" s="98" t="s">
        <v>74</v>
      </c>
      <c r="E409" s="98"/>
      <c r="F409" s="100"/>
      <c r="G409" s="98"/>
      <c r="H409" s="115">
        <f>SUM(H410:H425)</f>
        <v>88053464.255479604</v>
      </c>
      <c r="I409" s="115">
        <f>SUM(I410:I425)</f>
        <v>14294587.37658092</v>
      </c>
      <c r="J409" s="115">
        <f>SUM(J410:J425)</f>
        <v>10390418.459189236</v>
      </c>
      <c r="K409" s="115"/>
      <c r="L409" s="115">
        <f>SUM(L410:L425)</f>
        <v>112738470.09124976</v>
      </c>
      <c r="M409" s="115"/>
      <c r="N409" s="115">
        <f>SUM(N410:N425)</f>
        <v>18796982.157456659</v>
      </c>
      <c r="O409" s="115"/>
      <c r="P409" s="115">
        <f>L409*'DADOS BASE PROPOSTA'!$I$14</f>
        <v>169107.70513687466</v>
      </c>
      <c r="Q409" s="93"/>
    </row>
    <row r="410" spans="1:17" x14ac:dyDescent="0.25">
      <c r="A410" s="5"/>
      <c r="B410" t="s">
        <v>442</v>
      </c>
      <c r="C410" t="s">
        <v>34</v>
      </c>
      <c r="D410" s="1" t="s">
        <v>75</v>
      </c>
      <c r="F410" s="66">
        <f>'MATRIZ 2018 COMPLETO PROPOSTA'!Q410</f>
        <v>15</v>
      </c>
      <c r="H410" s="114">
        <f>'MATRIZ 2018 COMPLETO PROPOSTA'!J410</f>
        <v>0</v>
      </c>
      <c r="I410" s="114">
        <f>SUMIF('MATRIZ 2018 COMPLETO PROPOSTA'!D411:D426,"ECR",'MATRIZ 2018 COMPLETO PROPOSTA'!O411:O426)</f>
        <v>0</v>
      </c>
      <c r="J410" s="114">
        <f>'MATRIZ 2018 COMPLETO PROPOSTA'!R410+'MATRIZ 2018 COMPLETO PROPOSTA'!Z410+'MATRIZ 2018 COMPLETO PROPOSTA'!AS410+'MATRIZ 2018 COMPLETO PROPOSTA'!AW410+'MATRIZ 2018 COMPLETO PROPOSTA'!BA410+SUM('MATRIZ 2018 COMPLETO PROPOSTA'!Z411:Z426)</f>
        <v>10390418.459189236</v>
      </c>
      <c r="K410" s="114"/>
      <c r="L410" s="114">
        <f t="shared" ref="L410:L425" si="22">SUM(H410:J410)</f>
        <v>10390418.459189236</v>
      </c>
      <c r="M410" s="114"/>
      <c r="N410" s="114">
        <f>'MATRIZ 2018 COMPLETO PROPOSTA'!AI410+'MATRIZ 2018 COMPLETO PROPOSTA'!AL410+'MATRIZ 2018 COMPLETO PROPOSTA'!AO410</f>
        <v>0</v>
      </c>
      <c r="O410" s="114"/>
      <c r="P410" s="114"/>
      <c r="Q410" s="93"/>
    </row>
    <row r="411" spans="1:17" x14ac:dyDescent="0.25">
      <c r="A411" s="5"/>
      <c r="B411" t="s">
        <v>442</v>
      </c>
      <c r="C411" t="s">
        <v>444</v>
      </c>
      <c r="D411" s="1" t="s">
        <v>79</v>
      </c>
      <c r="F411" s="66"/>
      <c r="H411" s="114">
        <f>'MATRIZ 2018 COMPLETO PROPOSTA'!J411</f>
        <v>3305669.488814373</v>
      </c>
      <c r="I411" s="114">
        <f>'MATRIZ 2018 COMPLETO PROPOSTA'!O411</f>
        <v>0</v>
      </c>
      <c r="J411" s="114">
        <f>'MATRIZ 2018 COMPLETO PROPOSTA'!R411</f>
        <v>0</v>
      </c>
      <c r="K411" s="114"/>
      <c r="L411" s="114">
        <f t="shared" si="22"/>
        <v>3305669.488814373</v>
      </c>
      <c r="M411" s="114"/>
      <c r="N411" s="114">
        <f>'MATRIZ 2018 COMPLETO PROPOSTA'!AI411+'MATRIZ 2018 COMPLETO PROPOSTA'!AL411+'MATRIZ 2018 COMPLETO PROPOSTA'!AO411</f>
        <v>634471.15747014293</v>
      </c>
      <c r="O411" s="114"/>
      <c r="P411" s="114"/>
      <c r="Q411" s="93"/>
    </row>
    <row r="412" spans="1:17" x14ac:dyDescent="0.25">
      <c r="A412" s="5"/>
      <c r="B412" t="s">
        <v>442</v>
      </c>
      <c r="C412" t="s">
        <v>445</v>
      </c>
      <c r="D412" s="1" t="s">
        <v>79</v>
      </c>
      <c r="F412" s="66"/>
      <c r="H412" s="114">
        <f>'MATRIZ 2018 COMPLETO PROPOSTA'!J412</f>
        <v>8602767.5647738632</v>
      </c>
      <c r="I412" s="114">
        <f>'MATRIZ 2018 COMPLETO PROPOSTA'!O412</f>
        <v>0</v>
      </c>
      <c r="J412" s="114">
        <f>'MATRIZ 2018 COMPLETO PROPOSTA'!R412</f>
        <v>0</v>
      </c>
      <c r="K412" s="114"/>
      <c r="L412" s="114">
        <f t="shared" si="22"/>
        <v>8602767.5647738632</v>
      </c>
      <c r="M412" s="114"/>
      <c r="N412" s="114">
        <f>'MATRIZ 2018 COMPLETO PROPOSTA'!AI412+'MATRIZ 2018 COMPLETO PROPOSTA'!AL412+'MATRIZ 2018 COMPLETO PROPOSTA'!AO412</f>
        <v>1611719.8901860528</v>
      </c>
      <c r="O412" s="114"/>
      <c r="P412" s="114"/>
      <c r="Q412" s="93"/>
    </row>
    <row r="413" spans="1:17" x14ac:dyDescent="0.25">
      <c r="A413" s="5"/>
      <c r="B413" t="s">
        <v>442</v>
      </c>
      <c r="C413" t="s">
        <v>446</v>
      </c>
      <c r="D413" s="1" t="s">
        <v>79</v>
      </c>
      <c r="F413" s="66"/>
      <c r="H413" s="114">
        <f>'MATRIZ 2018 COMPLETO PROPOSTA'!J413</f>
        <v>6904956.2117574504</v>
      </c>
      <c r="I413" s="114">
        <f>'MATRIZ 2018 COMPLETO PROPOSTA'!O413</f>
        <v>0</v>
      </c>
      <c r="J413" s="114">
        <f>'MATRIZ 2018 COMPLETO PROPOSTA'!R413</f>
        <v>0</v>
      </c>
      <c r="K413" s="114"/>
      <c r="L413" s="114">
        <f t="shared" si="22"/>
        <v>6904956.2117574504</v>
      </c>
      <c r="M413" s="114"/>
      <c r="N413" s="114">
        <f>'MATRIZ 2018 COMPLETO PROPOSTA'!AI413+'MATRIZ 2018 COMPLETO PROPOSTA'!AL413+'MATRIZ 2018 COMPLETO PROPOSTA'!AO413</f>
        <v>1829381.143938391</v>
      </c>
      <c r="O413" s="114"/>
      <c r="P413" s="114"/>
      <c r="Q413" s="93"/>
    </row>
    <row r="414" spans="1:17" x14ac:dyDescent="0.25">
      <c r="A414" s="5"/>
      <c r="B414" t="s">
        <v>442</v>
      </c>
      <c r="C414" t="s">
        <v>447</v>
      </c>
      <c r="D414" s="1" t="s">
        <v>83</v>
      </c>
      <c r="F414" s="66"/>
      <c r="H414" s="114">
        <f>'MATRIZ 2018 COMPLETO PROPOSTA'!J414</f>
        <v>0</v>
      </c>
      <c r="I414" s="114">
        <f>'MATRIZ 2018 COMPLETO PROPOSTA'!O414</f>
        <v>2394283.7332087024</v>
      </c>
      <c r="J414" s="114">
        <f>'MATRIZ 2018 COMPLETO PROPOSTA'!R414</f>
        <v>0</v>
      </c>
      <c r="K414" s="114"/>
      <c r="L414" s="114">
        <f t="shared" si="22"/>
        <v>2394283.7332087024</v>
      </c>
      <c r="M414" s="114"/>
      <c r="N414" s="114">
        <f>'MATRIZ 2018 COMPLETO PROPOSTA'!AI414+'MATRIZ 2018 COMPLETO PROPOSTA'!AL414+'MATRIZ 2018 COMPLETO PROPOSTA'!AO414</f>
        <v>357472.70171649277</v>
      </c>
      <c r="O414" s="114"/>
      <c r="P414" s="114"/>
      <c r="Q414" s="93"/>
    </row>
    <row r="415" spans="1:17" x14ac:dyDescent="0.25">
      <c r="A415" s="5"/>
      <c r="B415" t="s">
        <v>442</v>
      </c>
      <c r="C415" t="s">
        <v>448</v>
      </c>
      <c r="D415" s="1" t="s">
        <v>79</v>
      </c>
      <c r="F415" s="66"/>
      <c r="H415" s="114">
        <f>'MATRIZ 2018 COMPLETO PROPOSTA'!J415</f>
        <v>5121760.563605939</v>
      </c>
      <c r="I415" s="114">
        <f>'MATRIZ 2018 COMPLETO PROPOSTA'!O415</f>
        <v>0</v>
      </c>
      <c r="J415" s="114">
        <f>'MATRIZ 2018 COMPLETO PROPOSTA'!R415</f>
        <v>0</v>
      </c>
      <c r="K415" s="114"/>
      <c r="L415" s="114">
        <f t="shared" si="22"/>
        <v>5121760.563605939</v>
      </c>
      <c r="M415" s="114"/>
      <c r="N415" s="114">
        <f>'MATRIZ 2018 COMPLETO PROPOSTA'!AI415+'MATRIZ 2018 COMPLETO PROPOSTA'!AL415+'MATRIZ 2018 COMPLETO PROPOSTA'!AO415</f>
        <v>823052.33393009054</v>
      </c>
      <c r="O415" s="114"/>
      <c r="P415" s="114"/>
      <c r="Q415" s="93"/>
    </row>
    <row r="416" spans="1:17" x14ac:dyDescent="0.25">
      <c r="A416" s="5"/>
      <c r="B416" t="s">
        <v>442</v>
      </c>
      <c r="C416" t="s">
        <v>449</v>
      </c>
      <c r="D416" s="1" t="s">
        <v>79</v>
      </c>
      <c r="F416" s="66"/>
      <c r="H416" s="114">
        <f>'MATRIZ 2018 COMPLETO PROPOSTA'!J416</f>
        <v>4632054.4469545884</v>
      </c>
      <c r="I416" s="114">
        <f>'MATRIZ 2018 COMPLETO PROPOSTA'!O416</f>
        <v>0</v>
      </c>
      <c r="J416" s="114">
        <f>'MATRIZ 2018 COMPLETO PROPOSTA'!R416</f>
        <v>0</v>
      </c>
      <c r="K416" s="114"/>
      <c r="L416" s="114">
        <f t="shared" si="22"/>
        <v>4632054.4469545884</v>
      </c>
      <c r="M416" s="114"/>
      <c r="N416" s="114">
        <f>'MATRIZ 2018 COMPLETO PROPOSTA'!AI416+'MATRIZ 2018 COMPLETO PROPOSTA'!AL416+'MATRIZ 2018 COMPLETO PROPOSTA'!AO416</f>
        <v>989732.32205549651</v>
      </c>
      <c r="O416" s="114"/>
      <c r="P416" s="114"/>
      <c r="Q416" s="93"/>
    </row>
    <row r="417" spans="1:17" x14ac:dyDescent="0.25">
      <c r="A417" s="5"/>
      <c r="B417" t="s">
        <v>442</v>
      </c>
      <c r="C417" t="s">
        <v>450</v>
      </c>
      <c r="D417" s="1" t="s">
        <v>83</v>
      </c>
      <c r="F417" s="66"/>
      <c r="H417" s="114">
        <f>'MATRIZ 2018 COMPLETO PROPOSTA'!J417</f>
        <v>0</v>
      </c>
      <c r="I417" s="114">
        <f>'MATRIZ 2018 COMPLETO PROPOSTA'!O417</f>
        <v>2339312.7827417003</v>
      </c>
      <c r="J417" s="114">
        <f>'MATRIZ 2018 COMPLETO PROPOSTA'!R417</f>
        <v>0</v>
      </c>
      <c r="K417" s="114"/>
      <c r="L417" s="114">
        <f t="shared" si="22"/>
        <v>2339312.7827417003</v>
      </c>
      <c r="M417" s="114"/>
      <c r="N417" s="114">
        <f>'MATRIZ 2018 COMPLETO PROPOSTA'!AI417+'MATRIZ 2018 COMPLETO PROPOSTA'!AL417+'MATRIZ 2018 COMPLETO PROPOSTA'!AO417</f>
        <v>311163.27362995734</v>
      </c>
      <c r="O417" s="114"/>
      <c r="P417" s="114"/>
      <c r="Q417" s="93"/>
    </row>
    <row r="418" spans="1:17" x14ac:dyDescent="0.25">
      <c r="A418" s="5"/>
      <c r="B418" t="s">
        <v>442</v>
      </c>
      <c r="C418" t="s">
        <v>451</v>
      </c>
      <c r="D418" s="1" t="s">
        <v>79</v>
      </c>
      <c r="F418" s="66"/>
      <c r="H418" s="114">
        <f>'MATRIZ 2018 COMPLETO PROPOSTA'!J418</f>
        <v>4378289.2653931044</v>
      </c>
      <c r="I418" s="114">
        <f>'MATRIZ 2018 COMPLETO PROPOSTA'!O418</f>
        <v>0</v>
      </c>
      <c r="J418" s="114">
        <f>'MATRIZ 2018 COMPLETO PROPOSTA'!R418</f>
        <v>0</v>
      </c>
      <c r="K418" s="114"/>
      <c r="L418" s="114">
        <f t="shared" si="22"/>
        <v>4378289.2653931044</v>
      </c>
      <c r="M418" s="114"/>
      <c r="N418" s="114">
        <f>'MATRIZ 2018 COMPLETO PROPOSTA'!AI418+'MATRIZ 2018 COMPLETO PROPOSTA'!AL418+'MATRIZ 2018 COMPLETO PROPOSTA'!AO418</f>
        <v>1437942.3909346436</v>
      </c>
      <c r="O418" s="114"/>
      <c r="P418" s="114"/>
      <c r="Q418" s="93"/>
    </row>
    <row r="419" spans="1:17" x14ac:dyDescent="0.25">
      <c r="A419" s="5"/>
      <c r="B419" t="s">
        <v>442</v>
      </c>
      <c r="C419" t="s">
        <v>452</v>
      </c>
      <c r="D419" s="1" t="s">
        <v>83</v>
      </c>
      <c r="F419" s="66"/>
      <c r="H419" s="114">
        <f>'MATRIZ 2018 COMPLETO PROPOSTA'!J419</f>
        <v>0</v>
      </c>
      <c r="I419" s="114">
        <f>'MATRIZ 2018 COMPLETO PROPOSTA'!O419</f>
        <v>2423944.0344363833</v>
      </c>
      <c r="J419" s="114">
        <f>'MATRIZ 2018 COMPLETO PROPOSTA'!R419</f>
        <v>0</v>
      </c>
      <c r="K419" s="114"/>
      <c r="L419" s="114">
        <f t="shared" si="22"/>
        <v>2423944.0344363833</v>
      </c>
      <c r="M419" s="114"/>
      <c r="N419" s="114">
        <f>'MATRIZ 2018 COMPLETO PROPOSTA'!AI419+'MATRIZ 2018 COMPLETO PROPOSTA'!AL419+'MATRIZ 2018 COMPLETO PROPOSTA'!AO419</f>
        <v>388930.55199882173</v>
      </c>
      <c r="O419" s="114"/>
      <c r="P419" s="114"/>
      <c r="Q419" s="93"/>
    </row>
    <row r="420" spans="1:17" x14ac:dyDescent="0.25">
      <c r="A420" s="5"/>
      <c r="B420" t="s">
        <v>442</v>
      </c>
      <c r="C420" t="s">
        <v>453</v>
      </c>
      <c r="D420" s="1" t="s">
        <v>83</v>
      </c>
      <c r="F420" s="66"/>
      <c r="H420" s="114">
        <f>'MATRIZ 2018 COMPLETO PROPOSTA'!J420</f>
        <v>0</v>
      </c>
      <c r="I420" s="114">
        <f>'MATRIZ 2018 COMPLETO PROPOSTA'!O420</f>
        <v>2446713.9717528359</v>
      </c>
      <c r="J420" s="114">
        <f>'MATRIZ 2018 COMPLETO PROPOSTA'!R420</f>
        <v>0</v>
      </c>
      <c r="K420" s="114"/>
      <c r="L420" s="114">
        <f t="shared" si="22"/>
        <v>2446713.9717528359</v>
      </c>
      <c r="M420" s="114"/>
      <c r="N420" s="114">
        <f>'MATRIZ 2018 COMPLETO PROPOSTA'!AI420+'MATRIZ 2018 COMPLETO PROPOSTA'!AL420+'MATRIZ 2018 COMPLETO PROPOSTA'!AO420</f>
        <v>284945.3128304751</v>
      </c>
      <c r="O420" s="114"/>
      <c r="P420" s="114"/>
      <c r="Q420" s="93"/>
    </row>
    <row r="421" spans="1:17" x14ac:dyDescent="0.25">
      <c r="A421" s="5"/>
      <c r="B421" t="s">
        <v>442</v>
      </c>
      <c r="C421" t="s">
        <v>454</v>
      </c>
      <c r="D421" s="1" t="s">
        <v>83</v>
      </c>
      <c r="F421" s="66"/>
      <c r="H421" s="114">
        <f>'MATRIZ 2018 COMPLETO PROPOSTA'!J421</f>
        <v>0</v>
      </c>
      <c r="I421" s="114">
        <f>'MATRIZ 2018 COMPLETO PROPOSTA'!O421</f>
        <v>2374332.4210428311</v>
      </c>
      <c r="J421" s="114">
        <f>'MATRIZ 2018 COMPLETO PROPOSTA'!R421</f>
        <v>0</v>
      </c>
      <c r="K421" s="114"/>
      <c r="L421" s="114">
        <f t="shared" si="22"/>
        <v>2374332.4210428311</v>
      </c>
      <c r="M421" s="114"/>
      <c r="N421" s="114">
        <f>'MATRIZ 2018 COMPLETO PROPOSTA'!AI421+'MATRIZ 2018 COMPLETO PROPOSTA'!AL421+'MATRIZ 2018 COMPLETO PROPOSTA'!AO421</f>
        <v>253166.23924144625</v>
      </c>
      <c r="O421" s="114"/>
      <c r="P421" s="114"/>
      <c r="Q421" s="93"/>
    </row>
    <row r="422" spans="1:17" x14ac:dyDescent="0.25">
      <c r="A422" s="5"/>
      <c r="B422" t="s">
        <v>442</v>
      </c>
      <c r="C422" t="s">
        <v>455</v>
      </c>
      <c r="D422" s="1" t="s">
        <v>83</v>
      </c>
      <c r="F422" s="66"/>
      <c r="H422" s="114">
        <f>'MATRIZ 2018 COMPLETO PROPOSTA'!J422</f>
        <v>0</v>
      </c>
      <c r="I422" s="114">
        <f>'MATRIZ 2018 COMPLETO PROPOSTA'!O422</f>
        <v>2316000.4333984666</v>
      </c>
      <c r="J422" s="114">
        <f>'MATRIZ 2018 COMPLETO PROPOSTA'!R422</f>
        <v>0</v>
      </c>
      <c r="K422" s="114"/>
      <c r="L422" s="114">
        <f t="shared" si="22"/>
        <v>2316000.4333984666</v>
      </c>
      <c r="M422" s="114"/>
      <c r="N422" s="114">
        <f>'MATRIZ 2018 COMPLETO PROPOSTA'!AI422+'MATRIZ 2018 COMPLETO PROPOSTA'!AL422+'MATRIZ 2018 COMPLETO PROPOSTA'!AO422</f>
        <v>290247.89382272278</v>
      </c>
      <c r="O422" s="114"/>
      <c r="P422" s="114"/>
      <c r="Q422" s="93"/>
    </row>
    <row r="423" spans="1:17" x14ac:dyDescent="0.25">
      <c r="A423" s="5"/>
      <c r="B423" t="s">
        <v>442</v>
      </c>
      <c r="C423" t="s">
        <v>456</v>
      </c>
      <c r="D423" s="1" t="s">
        <v>79</v>
      </c>
      <c r="F423" s="66"/>
      <c r="H423" s="114">
        <f>'MATRIZ 2018 COMPLETO PROPOSTA'!J423</f>
        <v>4925174.9805000992</v>
      </c>
      <c r="I423" s="114">
        <f>'MATRIZ 2018 COMPLETO PROPOSTA'!O423</f>
        <v>0</v>
      </c>
      <c r="J423" s="114">
        <f>'MATRIZ 2018 COMPLETO PROPOSTA'!R423</f>
        <v>0</v>
      </c>
      <c r="K423" s="114"/>
      <c r="L423" s="114">
        <f t="shared" si="22"/>
        <v>4925174.9805000992</v>
      </c>
      <c r="M423" s="114"/>
      <c r="N423" s="114">
        <f>'MATRIZ 2018 COMPLETO PROPOSTA'!AI423+'MATRIZ 2018 COMPLETO PROPOSTA'!AL423+'MATRIZ 2018 COMPLETO PROPOSTA'!AO423</f>
        <v>1174406.7127454313</v>
      </c>
      <c r="O423" s="114"/>
      <c r="P423" s="114"/>
      <c r="Q423" s="93"/>
    </row>
    <row r="424" spans="1:17" x14ac:dyDescent="0.25">
      <c r="A424" s="5"/>
      <c r="B424" t="s">
        <v>442</v>
      </c>
      <c r="C424" t="s">
        <v>457</v>
      </c>
      <c r="D424" s="1" t="s">
        <v>79</v>
      </c>
      <c r="F424" s="66"/>
      <c r="H424" s="114">
        <f>'MATRIZ 2018 COMPLETO PROPOSTA'!J424</f>
        <v>35675436.93988131</v>
      </c>
      <c r="I424" s="114">
        <f>'MATRIZ 2018 COMPLETO PROPOSTA'!O424</f>
        <v>0</v>
      </c>
      <c r="J424" s="114">
        <f>'MATRIZ 2018 COMPLETO PROPOSTA'!R424</f>
        <v>0</v>
      </c>
      <c r="K424" s="114"/>
      <c r="L424" s="114">
        <f t="shared" si="22"/>
        <v>35675436.93988131</v>
      </c>
      <c r="M424" s="114"/>
      <c r="N424" s="114">
        <f>'MATRIZ 2018 COMPLETO PROPOSTA'!AI424+'MATRIZ 2018 COMPLETO PROPOSTA'!AL424+'MATRIZ 2018 COMPLETO PROPOSTA'!AO424</f>
        <v>5784777.1434473787</v>
      </c>
      <c r="O424" s="114"/>
      <c r="P424" s="114"/>
      <c r="Q424" s="93"/>
    </row>
    <row r="425" spans="1:17" x14ac:dyDescent="0.25">
      <c r="A425" s="5"/>
      <c r="B425" t="s">
        <v>442</v>
      </c>
      <c r="C425" t="s">
        <v>458</v>
      </c>
      <c r="D425" s="1" t="s">
        <v>79</v>
      </c>
      <c r="F425" s="66"/>
      <c r="H425" s="114">
        <f>'MATRIZ 2018 COMPLETO PROPOSTA'!J425</f>
        <v>14507354.793798875</v>
      </c>
      <c r="I425" s="114">
        <f>'MATRIZ 2018 COMPLETO PROPOSTA'!O425</f>
        <v>0</v>
      </c>
      <c r="J425" s="114">
        <f>'MATRIZ 2018 COMPLETO PROPOSTA'!R425</f>
        <v>0</v>
      </c>
      <c r="K425" s="114"/>
      <c r="L425" s="114">
        <f t="shared" si="22"/>
        <v>14507354.793798875</v>
      </c>
      <c r="M425" s="114"/>
      <c r="N425" s="114">
        <f>'MATRIZ 2018 COMPLETO PROPOSTA'!AI425+'MATRIZ 2018 COMPLETO PROPOSTA'!AL425+'MATRIZ 2018 COMPLETO PROPOSTA'!AO425</f>
        <v>2625573.0895091183</v>
      </c>
      <c r="O425" s="114"/>
      <c r="P425" s="114"/>
      <c r="Q425" s="93"/>
    </row>
    <row r="426" spans="1:17" x14ac:dyDescent="0.25">
      <c r="A426" s="5"/>
      <c r="F426" s="66"/>
      <c r="H426" s="114"/>
      <c r="I426" s="114"/>
      <c r="J426" s="114"/>
      <c r="K426" s="114"/>
      <c r="L426" s="114"/>
      <c r="M426" s="114"/>
      <c r="N426" s="114"/>
      <c r="O426" s="114"/>
      <c r="P426" s="114"/>
      <c r="Q426" s="93"/>
    </row>
    <row r="427" spans="1:17" x14ac:dyDescent="0.25">
      <c r="A427" s="5"/>
      <c r="B427" s="98" t="s">
        <v>442</v>
      </c>
      <c r="C427" s="98" t="s">
        <v>459</v>
      </c>
      <c r="D427" s="98" t="s">
        <v>74</v>
      </c>
      <c r="E427" s="98"/>
      <c r="F427" s="100"/>
      <c r="G427" s="98"/>
      <c r="H427" s="115">
        <f>SUM(H428:H435)</f>
        <v>23257106.269040905</v>
      </c>
      <c r="I427" s="115">
        <f>SUM(I428:I435)</f>
        <v>4880843.687817812</v>
      </c>
      <c r="J427" s="115">
        <f>SUM(J428:J435)</f>
        <v>7726828.8817976592</v>
      </c>
      <c r="K427" s="115"/>
      <c r="L427" s="115">
        <f>SUM(L428:L435)</f>
        <v>35864778.838656373</v>
      </c>
      <c r="M427" s="115"/>
      <c r="N427" s="115">
        <f>SUM(N428:N435)</f>
        <v>6633198.2743741032</v>
      </c>
      <c r="O427" s="115"/>
      <c r="P427" s="115">
        <f>L427*'DADOS BASE PROPOSTA'!$I$14</f>
        <v>53797.168257984558</v>
      </c>
      <c r="Q427" s="93"/>
    </row>
    <row r="428" spans="1:17" x14ac:dyDescent="0.25">
      <c r="A428" s="5"/>
      <c r="B428" t="s">
        <v>442</v>
      </c>
      <c r="C428" t="s">
        <v>34</v>
      </c>
      <c r="D428" s="1" t="s">
        <v>75</v>
      </c>
      <c r="F428" s="66">
        <f>'MATRIZ 2018 COMPLETO PROPOSTA'!Q428</f>
        <v>7</v>
      </c>
      <c r="H428" s="114">
        <f>'MATRIZ 2018 COMPLETO PROPOSTA'!J428</f>
        <v>0</v>
      </c>
      <c r="I428" s="114">
        <f>SUMIF('MATRIZ 2018 COMPLETO PROPOSTA'!D429:D436,"ECR",'MATRIZ 2018 COMPLETO PROPOSTA'!O429:O436)</f>
        <v>0</v>
      </c>
      <c r="J428" s="114">
        <f>'MATRIZ 2018 COMPLETO PROPOSTA'!R428+'MATRIZ 2018 COMPLETO PROPOSTA'!Z428+'MATRIZ 2018 COMPLETO PROPOSTA'!AS428+'MATRIZ 2018 COMPLETO PROPOSTA'!AW428+'MATRIZ 2018 COMPLETO PROPOSTA'!BA428+SUM('MATRIZ 2018 COMPLETO PROPOSTA'!Z429:Z436)</f>
        <v>7726828.8817976592</v>
      </c>
      <c r="K428" s="114"/>
      <c r="L428" s="114">
        <f t="shared" ref="L428:L435" si="23">SUM(H428:J428)</f>
        <v>7726828.8817976592</v>
      </c>
      <c r="M428" s="114"/>
      <c r="N428" s="114">
        <f>'MATRIZ 2018 COMPLETO PROPOSTA'!AI428+'MATRIZ 2018 COMPLETO PROPOSTA'!AL428+'MATRIZ 2018 COMPLETO PROPOSTA'!AO428</f>
        <v>0</v>
      </c>
      <c r="O428" s="114"/>
      <c r="P428" s="114"/>
      <c r="Q428" s="93"/>
    </row>
    <row r="429" spans="1:17" x14ac:dyDescent="0.25">
      <c r="A429" s="5"/>
      <c r="B429" t="s">
        <v>442</v>
      </c>
      <c r="C429" t="s">
        <v>460</v>
      </c>
      <c r="D429" s="1" t="s">
        <v>79</v>
      </c>
      <c r="F429" s="66"/>
      <c r="H429" s="114">
        <f>'MATRIZ 2018 COMPLETO PROPOSTA'!J429</f>
        <v>3282534.5308034485</v>
      </c>
      <c r="I429" s="114">
        <f>'MATRIZ 2018 COMPLETO PROPOSTA'!O429</f>
        <v>0</v>
      </c>
      <c r="J429" s="114">
        <f>'MATRIZ 2018 COMPLETO PROPOSTA'!R429</f>
        <v>0</v>
      </c>
      <c r="K429" s="114"/>
      <c r="L429" s="114">
        <f t="shared" si="23"/>
        <v>3282534.5308034485</v>
      </c>
      <c r="M429" s="114"/>
      <c r="N429" s="114">
        <f>'MATRIZ 2018 COMPLETO PROPOSTA'!AI429+'MATRIZ 2018 COMPLETO PROPOSTA'!AL429+'MATRIZ 2018 COMPLETO PROPOSTA'!AO429</f>
        <v>899307.67847883236</v>
      </c>
      <c r="O429" s="114"/>
      <c r="P429" s="114"/>
      <c r="Q429" s="93"/>
    </row>
    <row r="430" spans="1:17" x14ac:dyDescent="0.25">
      <c r="A430" s="5"/>
      <c r="B430" t="s">
        <v>442</v>
      </c>
      <c r="C430" t="s">
        <v>461</v>
      </c>
      <c r="D430" s="1" t="s">
        <v>79</v>
      </c>
      <c r="F430" s="66"/>
      <c r="H430" s="114">
        <f>'MATRIZ 2018 COMPLETO PROPOSTA'!J430</f>
        <v>3282534.5308034485</v>
      </c>
      <c r="I430" s="114">
        <f>'MATRIZ 2018 COMPLETO PROPOSTA'!O430</f>
        <v>0</v>
      </c>
      <c r="J430" s="114">
        <f>'MATRIZ 2018 COMPLETO PROPOSTA'!R430</f>
        <v>0</v>
      </c>
      <c r="K430" s="114"/>
      <c r="L430" s="114">
        <f t="shared" si="23"/>
        <v>3282534.5308034485</v>
      </c>
      <c r="M430" s="114"/>
      <c r="N430" s="114">
        <f>'MATRIZ 2018 COMPLETO PROPOSTA'!AI430+'MATRIZ 2018 COMPLETO PROPOSTA'!AL430+'MATRIZ 2018 COMPLETO PROPOSTA'!AO430</f>
        <v>693167.69631059689</v>
      </c>
      <c r="O430" s="114"/>
      <c r="P430" s="114"/>
      <c r="Q430" s="93"/>
    </row>
    <row r="431" spans="1:17" x14ac:dyDescent="0.25">
      <c r="A431" s="5"/>
      <c r="B431" t="s">
        <v>442</v>
      </c>
      <c r="C431" t="s">
        <v>462</v>
      </c>
      <c r="D431" s="1" t="s">
        <v>79</v>
      </c>
      <c r="F431" s="66"/>
      <c r="H431" s="114">
        <f>'MATRIZ 2018 COMPLETO PROPOSTA'!J431</f>
        <v>7766298.3969047768</v>
      </c>
      <c r="I431" s="114">
        <f>'MATRIZ 2018 COMPLETO PROPOSTA'!O431</f>
        <v>0</v>
      </c>
      <c r="J431" s="114">
        <f>'MATRIZ 2018 COMPLETO PROPOSTA'!R431</f>
        <v>0</v>
      </c>
      <c r="K431" s="114"/>
      <c r="L431" s="114">
        <f t="shared" si="23"/>
        <v>7766298.3969047768</v>
      </c>
      <c r="M431" s="114"/>
      <c r="N431" s="114">
        <f>'MATRIZ 2018 COMPLETO PROPOSTA'!AI431+'MATRIZ 2018 COMPLETO PROPOSTA'!AL431+'MATRIZ 2018 COMPLETO PROPOSTA'!AO431</f>
        <v>1757627.0980185757</v>
      </c>
      <c r="O431" s="114"/>
      <c r="P431" s="114"/>
      <c r="Q431" s="93"/>
    </row>
    <row r="432" spans="1:17" x14ac:dyDescent="0.25">
      <c r="A432" s="5"/>
      <c r="B432" t="s">
        <v>442</v>
      </c>
      <c r="C432" t="s">
        <v>463</v>
      </c>
      <c r="D432" s="1" t="s">
        <v>79</v>
      </c>
      <c r="F432" s="66"/>
      <c r="H432" s="114">
        <f>'MATRIZ 2018 COMPLETO PROPOSTA'!J432</f>
        <v>5193678.5875814995</v>
      </c>
      <c r="I432" s="114">
        <f>'MATRIZ 2018 COMPLETO PROPOSTA'!O432</f>
        <v>0</v>
      </c>
      <c r="J432" s="114">
        <f>'MATRIZ 2018 COMPLETO PROPOSTA'!R432</f>
        <v>0</v>
      </c>
      <c r="K432" s="114"/>
      <c r="L432" s="114">
        <f t="shared" si="23"/>
        <v>5193678.5875814995</v>
      </c>
      <c r="M432" s="114"/>
      <c r="N432" s="114">
        <f>'MATRIZ 2018 COMPLETO PROPOSTA'!AI432+'MATRIZ 2018 COMPLETO PROPOSTA'!AL432+'MATRIZ 2018 COMPLETO PROPOSTA'!AO432</f>
        <v>1332242.6929095257</v>
      </c>
      <c r="O432" s="114"/>
      <c r="P432" s="114"/>
      <c r="Q432" s="93"/>
    </row>
    <row r="433" spans="1:17" x14ac:dyDescent="0.25">
      <c r="A433" s="5"/>
      <c r="B433" t="s">
        <v>442</v>
      </c>
      <c r="C433" t="s">
        <v>464</v>
      </c>
      <c r="D433" s="1" t="s">
        <v>79</v>
      </c>
      <c r="F433" s="66"/>
      <c r="H433" s="114">
        <f>'MATRIZ 2018 COMPLETO PROPOSTA'!J433</f>
        <v>3732060.2229477325</v>
      </c>
      <c r="I433" s="114">
        <f>'MATRIZ 2018 COMPLETO PROPOSTA'!O433</f>
        <v>0</v>
      </c>
      <c r="J433" s="114">
        <f>'MATRIZ 2018 COMPLETO PROPOSTA'!R433</f>
        <v>0</v>
      </c>
      <c r="K433" s="114"/>
      <c r="L433" s="114">
        <f t="shared" si="23"/>
        <v>3732060.2229477325</v>
      </c>
      <c r="M433" s="114"/>
      <c r="N433" s="114">
        <f>'MATRIZ 2018 COMPLETO PROPOSTA'!AI433+'MATRIZ 2018 COMPLETO PROPOSTA'!AL433+'MATRIZ 2018 COMPLETO PROPOSTA'!AO433</f>
        <v>894482.34901888377</v>
      </c>
      <c r="O433" s="114"/>
      <c r="P433" s="114"/>
      <c r="Q433" s="93"/>
    </row>
    <row r="434" spans="1:17" x14ac:dyDescent="0.25">
      <c r="A434" s="5"/>
      <c r="B434" t="s">
        <v>442</v>
      </c>
      <c r="C434" t="s">
        <v>465</v>
      </c>
      <c r="D434" s="1" t="s">
        <v>126</v>
      </c>
      <c r="F434" s="66"/>
      <c r="H434" s="114">
        <f>'MATRIZ 2018 COMPLETO PROPOSTA'!J434</f>
        <v>0</v>
      </c>
      <c r="I434" s="114">
        <f>'MATRIZ 2018 COMPLETO PROPOSTA'!O434</f>
        <v>2497782.5536610498</v>
      </c>
      <c r="J434" s="114">
        <f>'MATRIZ 2018 COMPLETO PROPOSTA'!R434</f>
        <v>0</v>
      </c>
      <c r="K434" s="114"/>
      <c r="L434" s="114">
        <f t="shared" si="23"/>
        <v>2497782.5536610498</v>
      </c>
      <c r="M434" s="114"/>
      <c r="N434" s="114">
        <f>'MATRIZ 2018 COMPLETO PROPOSTA'!AI434+'MATRIZ 2018 COMPLETO PROPOSTA'!AL434+'MATRIZ 2018 COMPLETO PROPOSTA'!AO434</f>
        <v>497724.32700876286</v>
      </c>
      <c r="O434" s="114"/>
      <c r="P434" s="114"/>
      <c r="Q434" s="93"/>
    </row>
    <row r="435" spans="1:17" x14ac:dyDescent="0.25">
      <c r="A435" s="5"/>
      <c r="B435" t="s">
        <v>442</v>
      </c>
      <c r="C435" t="s">
        <v>466</v>
      </c>
      <c r="D435" s="1" t="s">
        <v>83</v>
      </c>
      <c r="F435" s="66"/>
      <c r="H435" s="114">
        <f>'MATRIZ 2018 COMPLETO PROPOSTA'!J435</f>
        <v>0</v>
      </c>
      <c r="I435" s="114">
        <f>'MATRIZ 2018 COMPLETO PROPOSTA'!O435</f>
        <v>2383061.1341567617</v>
      </c>
      <c r="J435" s="114">
        <f>'MATRIZ 2018 COMPLETO PROPOSTA'!R435</f>
        <v>0</v>
      </c>
      <c r="K435" s="114"/>
      <c r="L435" s="114">
        <f t="shared" si="23"/>
        <v>2383061.1341567617</v>
      </c>
      <c r="M435" s="114"/>
      <c r="N435" s="114">
        <f>'MATRIZ 2018 COMPLETO PROPOSTA'!AI435+'MATRIZ 2018 COMPLETO PROPOSTA'!AL435+'MATRIZ 2018 COMPLETO PROPOSTA'!AO435</f>
        <v>558646.43262892624</v>
      </c>
      <c r="O435" s="114"/>
      <c r="P435" s="114"/>
      <c r="Q435" s="93"/>
    </row>
    <row r="436" spans="1:17" x14ac:dyDescent="0.25">
      <c r="A436" s="5"/>
      <c r="F436" s="66"/>
      <c r="H436" s="114"/>
      <c r="I436" s="114"/>
      <c r="J436" s="114"/>
      <c r="K436" s="114"/>
      <c r="L436" s="114"/>
      <c r="M436" s="114"/>
      <c r="N436" s="114"/>
      <c r="O436" s="114"/>
      <c r="P436" s="114"/>
      <c r="Q436" s="93"/>
    </row>
    <row r="437" spans="1:17" x14ac:dyDescent="0.25">
      <c r="A437" s="5"/>
      <c r="B437" s="98" t="s">
        <v>467</v>
      </c>
      <c r="C437" s="98" t="s">
        <v>468</v>
      </c>
      <c r="D437" s="98" t="s">
        <v>74</v>
      </c>
      <c r="E437" s="98"/>
      <c r="F437" s="100"/>
      <c r="G437" s="98"/>
      <c r="H437" s="115">
        <f>SUM(H438:H458)</f>
        <v>59963494.635561079</v>
      </c>
      <c r="I437" s="115">
        <f>SUM(I438:I458)</f>
        <v>20069870.542262405</v>
      </c>
      <c r="J437" s="115">
        <f>SUM(J438:J458)</f>
        <v>12020113.310091672</v>
      </c>
      <c r="K437" s="115"/>
      <c r="L437" s="115">
        <f>SUM(L438:L458)</f>
        <v>92053478.487915143</v>
      </c>
      <c r="M437" s="115"/>
      <c r="N437" s="115">
        <f>SUM(N438:N458)</f>
        <v>16328674.613211056</v>
      </c>
      <c r="O437" s="115"/>
      <c r="P437" s="115">
        <f>L437*'DADOS BASE PROPOSTA'!$I$14</f>
        <v>138080.21773187272</v>
      </c>
      <c r="Q437" s="93"/>
    </row>
    <row r="438" spans="1:17" x14ac:dyDescent="0.25">
      <c r="A438" s="5"/>
      <c r="B438" t="s">
        <v>467</v>
      </c>
      <c r="C438" t="s">
        <v>34</v>
      </c>
      <c r="D438" s="1" t="s">
        <v>75</v>
      </c>
      <c r="F438" s="66">
        <f>'MATRIZ 2018 COMPLETO PROPOSTA'!Q438</f>
        <v>20</v>
      </c>
      <c r="H438" s="114">
        <f>'MATRIZ 2018 COMPLETO PROPOSTA'!J438</f>
        <v>0</v>
      </c>
      <c r="I438" s="114">
        <f>SUMIF('MATRIZ 2018 COMPLETO PROPOSTA'!D439:D459,"ECR",'MATRIZ 2018 COMPLETO PROPOSTA'!O439:O459)</f>
        <v>0</v>
      </c>
      <c r="J438" s="114">
        <f>'MATRIZ 2018 COMPLETO PROPOSTA'!R438+'MATRIZ 2018 COMPLETO PROPOSTA'!Z438+'MATRIZ 2018 COMPLETO PROPOSTA'!AS438+'MATRIZ 2018 COMPLETO PROPOSTA'!AW438+'MATRIZ 2018 COMPLETO PROPOSTA'!BA438+SUM('MATRIZ 2018 COMPLETO PROPOSTA'!Z439:Z459)</f>
        <v>12020113.310091672</v>
      </c>
      <c r="K438" s="114"/>
      <c r="L438" s="114">
        <f t="shared" ref="L438:L458" si="24">SUM(H438:J438)</f>
        <v>12020113.310091672</v>
      </c>
      <c r="M438" s="114"/>
      <c r="N438" s="114">
        <f>'MATRIZ 2018 COMPLETO PROPOSTA'!AI438+'MATRIZ 2018 COMPLETO PROPOSTA'!AL438+'MATRIZ 2018 COMPLETO PROPOSTA'!AO438</f>
        <v>0</v>
      </c>
      <c r="O438" s="114"/>
      <c r="P438" s="114"/>
      <c r="Q438" s="93"/>
    </row>
    <row r="439" spans="1:17" x14ac:dyDescent="0.25">
      <c r="A439" s="5"/>
      <c r="B439" t="s">
        <v>467</v>
      </c>
      <c r="C439" t="s">
        <v>469</v>
      </c>
      <c r="D439" s="1" t="s">
        <v>79</v>
      </c>
      <c r="F439" s="66"/>
      <c r="H439" s="114">
        <f>'MATRIZ 2018 COMPLETO PROPOSTA'!J439</f>
        <v>3282534.5308034485</v>
      </c>
      <c r="I439" s="114">
        <f>'MATRIZ 2018 COMPLETO PROPOSTA'!O439</f>
        <v>0</v>
      </c>
      <c r="J439" s="114">
        <f>'MATRIZ 2018 COMPLETO PROPOSTA'!R439</f>
        <v>0</v>
      </c>
      <c r="K439" s="114"/>
      <c r="L439" s="114">
        <f t="shared" si="24"/>
        <v>3282534.5308034485</v>
      </c>
      <c r="M439" s="114"/>
      <c r="N439" s="114">
        <f>'MATRIZ 2018 COMPLETO PROPOSTA'!AI439+'MATRIZ 2018 COMPLETO PROPOSTA'!AL439+'MATRIZ 2018 COMPLETO PROPOSTA'!AO439</f>
        <v>955068.50113175099</v>
      </c>
      <c r="O439" s="114"/>
      <c r="P439" s="114"/>
      <c r="Q439" s="93"/>
    </row>
    <row r="440" spans="1:17" x14ac:dyDescent="0.25">
      <c r="A440" s="5"/>
      <c r="B440" t="s">
        <v>467</v>
      </c>
      <c r="C440" t="s">
        <v>470</v>
      </c>
      <c r="D440" s="1" t="s">
        <v>77</v>
      </c>
      <c r="F440" s="66"/>
      <c r="H440" s="114">
        <f>'MATRIZ 2018 COMPLETO PROPOSTA'!J440</f>
        <v>0</v>
      </c>
      <c r="I440" s="114">
        <f>'MATRIZ 2018 COMPLETO PROPOSTA'!O440</f>
        <v>1161851.3576780655</v>
      </c>
      <c r="J440" s="114">
        <f>'MATRIZ 2018 COMPLETO PROPOSTA'!R440</f>
        <v>0</v>
      </c>
      <c r="K440" s="114"/>
      <c r="L440" s="114">
        <f t="shared" si="24"/>
        <v>1161851.3576780655</v>
      </c>
      <c r="M440" s="114"/>
      <c r="N440" s="114">
        <f>'MATRIZ 2018 COMPLETO PROPOSTA'!AI440+'MATRIZ 2018 COMPLETO PROPOSTA'!AL440+'MATRIZ 2018 COMPLETO PROPOSTA'!AO440</f>
        <v>76929.427717224011</v>
      </c>
      <c r="O440" s="114"/>
      <c r="P440" s="114"/>
      <c r="Q440" s="93"/>
    </row>
    <row r="441" spans="1:17" x14ac:dyDescent="0.25">
      <c r="A441" s="5"/>
      <c r="B441" t="s">
        <v>467</v>
      </c>
      <c r="C441" t="s">
        <v>471</v>
      </c>
      <c r="D441" s="1" t="s">
        <v>77</v>
      </c>
      <c r="F441" s="66"/>
      <c r="H441" s="114">
        <f>'MATRIZ 2018 COMPLETO PROPOSTA'!J441</f>
        <v>0</v>
      </c>
      <c r="I441" s="114">
        <f>'MATRIZ 2018 COMPLETO PROPOSTA'!O441</f>
        <v>1074329.6415799719</v>
      </c>
      <c r="J441" s="114">
        <f>'MATRIZ 2018 COMPLETO PROPOSTA'!R441</f>
        <v>0</v>
      </c>
      <c r="K441" s="114"/>
      <c r="L441" s="114">
        <f t="shared" si="24"/>
        <v>1074329.6415799719</v>
      </c>
      <c r="M441" s="114"/>
      <c r="N441" s="114">
        <f>'MATRIZ 2018 COMPLETO PROPOSTA'!AI441+'MATRIZ 2018 COMPLETO PROPOSTA'!AL441+'MATRIZ 2018 COMPLETO PROPOSTA'!AO441</f>
        <v>70762.226213438218</v>
      </c>
      <c r="O441" s="114"/>
      <c r="P441" s="114"/>
      <c r="Q441" s="93"/>
    </row>
    <row r="442" spans="1:17" x14ac:dyDescent="0.25">
      <c r="A442" s="5"/>
      <c r="B442" t="s">
        <v>467</v>
      </c>
      <c r="C442" t="s">
        <v>472</v>
      </c>
      <c r="D442" s="1" t="s">
        <v>77</v>
      </c>
      <c r="F442" s="66"/>
      <c r="H442" s="114">
        <f>'MATRIZ 2018 COMPLETO PROPOSTA'!J442</f>
        <v>0</v>
      </c>
      <c r="I442" s="114">
        <f>'MATRIZ 2018 COMPLETO PROPOSTA'!O442</f>
        <v>1085075.6950919933</v>
      </c>
      <c r="J442" s="114">
        <f>'MATRIZ 2018 COMPLETO PROPOSTA'!R442</f>
        <v>0</v>
      </c>
      <c r="K442" s="114"/>
      <c r="L442" s="114">
        <f t="shared" si="24"/>
        <v>1085075.6950919933</v>
      </c>
      <c r="M442" s="114"/>
      <c r="N442" s="114">
        <f>'MATRIZ 2018 COMPLETO PROPOSTA'!AI442+'MATRIZ 2018 COMPLETO PROPOSTA'!AL442+'MATRIZ 2018 COMPLETO PROPOSTA'!AO442</f>
        <v>136057.84583842414</v>
      </c>
      <c r="O442" s="114"/>
      <c r="P442" s="114"/>
      <c r="Q442" s="93"/>
    </row>
    <row r="443" spans="1:17" x14ac:dyDescent="0.25">
      <c r="A443" s="5"/>
      <c r="B443" t="s">
        <v>467</v>
      </c>
      <c r="C443" t="s">
        <v>473</v>
      </c>
      <c r="D443" s="1" t="s">
        <v>83</v>
      </c>
      <c r="F443" s="66"/>
      <c r="H443" s="114">
        <f>'MATRIZ 2018 COMPLETO PROPOSTA'!J443</f>
        <v>0</v>
      </c>
      <c r="I443" s="114">
        <f>'MATRIZ 2018 COMPLETO PROPOSTA'!O443</f>
        <v>2862392.0713617066</v>
      </c>
      <c r="J443" s="114">
        <f>'MATRIZ 2018 COMPLETO PROPOSTA'!R443</f>
        <v>0</v>
      </c>
      <c r="K443" s="114"/>
      <c r="L443" s="114">
        <f t="shared" si="24"/>
        <v>2862392.0713617066</v>
      </c>
      <c r="M443" s="114"/>
      <c r="N443" s="114">
        <f>'MATRIZ 2018 COMPLETO PROPOSTA'!AI443+'MATRIZ 2018 COMPLETO PROPOSTA'!AL443+'MATRIZ 2018 COMPLETO PROPOSTA'!AO443</f>
        <v>329895.36094263569</v>
      </c>
      <c r="O443" s="114"/>
      <c r="P443" s="114"/>
      <c r="Q443" s="93"/>
    </row>
    <row r="444" spans="1:17" x14ac:dyDescent="0.25">
      <c r="A444" s="5"/>
      <c r="B444" t="s">
        <v>467</v>
      </c>
      <c r="C444" t="s">
        <v>474</v>
      </c>
      <c r="D444" s="1" t="s">
        <v>83</v>
      </c>
      <c r="F444" s="66"/>
      <c r="H444" s="114">
        <f>'MATRIZ 2018 COMPLETO PROPOSTA'!J444</f>
        <v>0</v>
      </c>
      <c r="I444" s="114">
        <f>'MATRIZ 2018 COMPLETO PROPOSTA'!O444</f>
        <v>3070012.2150070076</v>
      </c>
      <c r="J444" s="114">
        <f>'MATRIZ 2018 COMPLETO PROPOSTA'!R444</f>
        <v>0</v>
      </c>
      <c r="K444" s="114"/>
      <c r="L444" s="114">
        <f t="shared" si="24"/>
        <v>3070012.2150070076</v>
      </c>
      <c r="M444" s="114"/>
      <c r="N444" s="114">
        <f>'MATRIZ 2018 COMPLETO PROPOSTA'!AI444+'MATRIZ 2018 COMPLETO PROPOSTA'!AL444+'MATRIZ 2018 COMPLETO PROPOSTA'!AO444</f>
        <v>501235.54750093643</v>
      </c>
      <c r="O444" s="114"/>
      <c r="P444" s="114"/>
      <c r="Q444" s="93"/>
    </row>
    <row r="445" spans="1:17" x14ac:dyDescent="0.25">
      <c r="A445" s="5"/>
      <c r="B445" t="s">
        <v>467</v>
      </c>
      <c r="C445" t="s">
        <v>475</v>
      </c>
      <c r="D445" s="1" t="s">
        <v>79</v>
      </c>
      <c r="F445" s="66"/>
      <c r="H445" s="114">
        <f>'MATRIZ 2018 COMPLETO PROPOSTA'!J445</f>
        <v>4196433.7510677278</v>
      </c>
      <c r="I445" s="114">
        <f>'MATRIZ 2018 COMPLETO PROPOSTA'!O445</f>
        <v>0</v>
      </c>
      <c r="J445" s="114">
        <f>'MATRIZ 2018 COMPLETO PROPOSTA'!R445</f>
        <v>0</v>
      </c>
      <c r="K445" s="114"/>
      <c r="L445" s="114">
        <f t="shared" si="24"/>
        <v>4196433.7510677278</v>
      </c>
      <c r="M445" s="114"/>
      <c r="N445" s="114">
        <f>'MATRIZ 2018 COMPLETO PROPOSTA'!AI445+'MATRIZ 2018 COMPLETO PROPOSTA'!AL445+'MATRIZ 2018 COMPLETO PROPOSTA'!AO445</f>
        <v>1032859.7959908054</v>
      </c>
      <c r="O445" s="114"/>
      <c r="P445" s="114"/>
      <c r="Q445" s="93"/>
    </row>
    <row r="446" spans="1:17" x14ac:dyDescent="0.25">
      <c r="A446" s="5"/>
      <c r="B446" t="s">
        <v>467</v>
      </c>
      <c r="C446" t="s">
        <v>476</v>
      </c>
      <c r="D446" s="1" t="s">
        <v>79</v>
      </c>
      <c r="F446" s="66"/>
      <c r="H446" s="114">
        <f>'MATRIZ 2018 COMPLETO PROPOSTA'!J446</f>
        <v>5334265.7315305909</v>
      </c>
      <c r="I446" s="114">
        <f>'MATRIZ 2018 COMPLETO PROPOSTA'!O446</f>
        <v>0</v>
      </c>
      <c r="J446" s="114">
        <f>'MATRIZ 2018 COMPLETO PROPOSTA'!R446</f>
        <v>0</v>
      </c>
      <c r="K446" s="114"/>
      <c r="L446" s="114">
        <f t="shared" si="24"/>
        <v>5334265.7315305909</v>
      </c>
      <c r="M446" s="114"/>
      <c r="N446" s="114">
        <f>'MATRIZ 2018 COMPLETO PROPOSTA'!AI446+'MATRIZ 2018 COMPLETO PROPOSTA'!AL446+'MATRIZ 2018 COMPLETO PROPOSTA'!AO446</f>
        <v>936252.23132695607</v>
      </c>
      <c r="O446" s="114"/>
      <c r="P446" s="114"/>
      <c r="Q446" s="93"/>
    </row>
    <row r="447" spans="1:17" x14ac:dyDescent="0.25">
      <c r="A447" s="5"/>
      <c r="B447" t="s">
        <v>467</v>
      </c>
      <c r="C447" t="s">
        <v>477</v>
      </c>
      <c r="D447" s="1" t="s">
        <v>83</v>
      </c>
      <c r="F447" s="66"/>
      <c r="H447" s="114">
        <f>'MATRIZ 2018 COMPLETO PROPOSTA'!J447</f>
        <v>0</v>
      </c>
      <c r="I447" s="114">
        <f>'MATRIZ 2018 COMPLETO PROPOSTA'!O447</f>
        <v>2849077.1057153828</v>
      </c>
      <c r="J447" s="114">
        <f>'MATRIZ 2018 COMPLETO PROPOSTA'!R447</f>
        <v>0</v>
      </c>
      <c r="K447" s="114"/>
      <c r="L447" s="114">
        <f t="shared" si="24"/>
        <v>2849077.1057153828</v>
      </c>
      <c r="M447" s="114"/>
      <c r="N447" s="114">
        <f>'MATRIZ 2018 COMPLETO PROPOSTA'!AI447+'MATRIZ 2018 COMPLETO PROPOSTA'!AL447+'MATRIZ 2018 COMPLETO PROPOSTA'!AO447</f>
        <v>481966.22330218321</v>
      </c>
      <c r="O447" s="114"/>
      <c r="P447" s="114"/>
      <c r="Q447" s="93"/>
    </row>
    <row r="448" spans="1:17" x14ac:dyDescent="0.25">
      <c r="A448" s="5"/>
      <c r="B448" t="s">
        <v>467</v>
      </c>
      <c r="C448" t="s">
        <v>478</v>
      </c>
      <c r="D448" s="1" t="s">
        <v>79</v>
      </c>
      <c r="F448" s="66"/>
      <c r="H448" s="114">
        <f>'MATRIZ 2018 COMPLETO PROPOSTA'!J448</f>
        <v>4001217.7060806397</v>
      </c>
      <c r="I448" s="114">
        <f>'MATRIZ 2018 COMPLETO PROPOSTA'!O448</f>
        <v>0</v>
      </c>
      <c r="J448" s="114">
        <f>'MATRIZ 2018 COMPLETO PROPOSTA'!R448</f>
        <v>0</v>
      </c>
      <c r="K448" s="114"/>
      <c r="L448" s="114">
        <f t="shared" si="24"/>
        <v>4001217.7060806397</v>
      </c>
      <c r="M448" s="114"/>
      <c r="N448" s="114">
        <f>'MATRIZ 2018 COMPLETO PROPOSTA'!AI448+'MATRIZ 2018 COMPLETO PROPOSTA'!AL448+'MATRIZ 2018 COMPLETO PROPOSTA'!AO448</f>
        <v>879624.76409479347</v>
      </c>
      <c r="O448" s="114"/>
      <c r="P448" s="114"/>
      <c r="Q448" s="93"/>
    </row>
    <row r="449" spans="1:17" x14ac:dyDescent="0.25">
      <c r="A449" s="5"/>
      <c r="B449" t="s">
        <v>467</v>
      </c>
      <c r="C449" t="s">
        <v>479</v>
      </c>
      <c r="D449" s="1" t="s">
        <v>79</v>
      </c>
      <c r="F449" s="66"/>
      <c r="H449" s="114">
        <f>'MATRIZ 2018 COMPLETO PROPOSTA'!J449</f>
        <v>3835718.7790000369</v>
      </c>
      <c r="I449" s="114">
        <f>'MATRIZ 2018 COMPLETO PROPOSTA'!O449</f>
        <v>0</v>
      </c>
      <c r="J449" s="114">
        <f>'MATRIZ 2018 COMPLETO PROPOSTA'!R449</f>
        <v>0</v>
      </c>
      <c r="K449" s="114"/>
      <c r="L449" s="114">
        <f t="shared" si="24"/>
        <v>3835718.7790000369</v>
      </c>
      <c r="M449" s="114"/>
      <c r="N449" s="114">
        <f>'MATRIZ 2018 COMPLETO PROPOSTA'!AI449+'MATRIZ 2018 COMPLETO PROPOSTA'!AL449+'MATRIZ 2018 COMPLETO PROPOSTA'!AO449</f>
        <v>750586.04399183346</v>
      </c>
      <c r="O449" s="114"/>
      <c r="P449" s="114"/>
      <c r="Q449" s="93"/>
    </row>
    <row r="450" spans="1:17" x14ac:dyDescent="0.25">
      <c r="A450" s="5"/>
      <c r="B450" t="s">
        <v>467</v>
      </c>
      <c r="C450" t="s">
        <v>480</v>
      </c>
      <c r="D450" s="1" t="s">
        <v>83</v>
      </c>
      <c r="F450" s="66"/>
      <c r="H450" s="114">
        <f>'MATRIZ 2018 COMPLETO PROPOSTA'!J450</f>
        <v>0</v>
      </c>
      <c r="I450" s="114">
        <f>'MATRIZ 2018 COMPLETO PROPOSTA'!O450</f>
        <v>2650635.8168902532</v>
      </c>
      <c r="J450" s="114">
        <f>'MATRIZ 2018 COMPLETO PROPOSTA'!R450</f>
        <v>0</v>
      </c>
      <c r="K450" s="114"/>
      <c r="L450" s="114">
        <f t="shared" si="24"/>
        <v>2650635.8168902532</v>
      </c>
      <c r="M450" s="114"/>
      <c r="N450" s="114">
        <f>'MATRIZ 2018 COMPLETO PROPOSTA'!AI450+'MATRIZ 2018 COMPLETO PROPOSTA'!AL450+'MATRIZ 2018 COMPLETO PROPOSTA'!AO450</f>
        <v>458142.01057548187</v>
      </c>
      <c r="O450" s="114"/>
      <c r="P450" s="114"/>
      <c r="Q450" s="93"/>
    </row>
    <row r="451" spans="1:17" x14ac:dyDescent="0.25">
      <c r="A451" s="5"/>
      <c r="B451" t="s">
        <v>467</v>
      </c>
      <c r="C451" t="s">
        <v>481</v>
      </c>
      <c r="D451" s="1" t="s">
        <v>79</v>
      </c>
      <c r="F451" s="66"/>
      <c r="H451" s="114">
        <f>'MATRIZ 2018 COMPLETO PROPOSTA'!J451</f>
        <v>4333131.9856839506</v>
      </c>
      <c r="I451" s="114">
        <f>'MATRIZ 2018 COMPLETO PROPOSTA'!O451</f>
        <v>0</v>
      </c>
      <c r="J451" s="114">
        <f>'MATRIZ 2018 COMPLETO PROPOSTA'!R451</f>
        <v>0</v>
      </c>
      <c r="K451" s="114"/>
      <c r="L451" s="114">
        <f t="shared" si="24"/>
        <v>4333131.9856839506</v>
      </c>
      <c r="M451" s="114"/>
      <c r="N451" s="114">
        <f>'MATRIZ 2018 COMPLETO PROPOSTA'!AI451+'MATRIZ 2018 COMPLETO PROPOSTA'!AL451+'MATRIZ 2018 COMPLETO PROPOSTA'!AO451</f>
        <v>937428.66081049817</v>
      </c>
      <c r="O451" s="114"/>
      <c r="P451" s="114"/>
      <c r="Q451" s="93"/>
    </row>
    <row r="452" spans="1:17" x14ac:dyDescent="0.25">
      <c r="A452" s="5"/>
      <c r="B452" t="s">
        <v>467</v>
      </c>
      <c r="C452" t="s">
        <v>482</v>
      </c>
      <c r="D452" s="1" t="s">
        <v>79</v>
      </c>
      <c r="F452" s="66"/>
      <c r="H452" s="114">
        <f>'MATRIZ 2018 COMPLETO PROPOSTA'!J452</f>
        <v>3735959.8834213992</v>
      </c>
      <c r="I452" s="114">
        <f>'MATRIZ 2018 COMPLETO PROPOSTA'!O452</f>
        <v>0</v>
      </c>
      <c r="J452" s="114">
        <f>'MATRIZ 2018 COMPLETO PROPOSTA'!R452</f>
        <v>0</v>
      </c>
      <c r="K452" s="114"/>
      <c r="L452" s="114">
        <f t="shared" si="24"/>
        <v>3735959.8834213992</v>
      </c>
      <c r="M452" s="114"/>
      <c r="N452" s="114">
        <f>'MATRIZ 2018 COMPLETO PROPOSTA'!AI452+'MATRIZ 2018 COMPLETO PROPOSTA'!AL452+'MATRIZ 2018 COMPLETO PROPOSTA'!AO452</f>
        <v>1023850.272019205</v>
      </c>
      <c r="O452" s="114"/>
      <c r="P452" s="114"/>
      <c r="Q452" s="93"/>
    </row>
    <row r="453" spans="1:17" x14ac:dyDescent="0.25">
      <c r="A453" s="5"/>
      <c r="B453" t="s">
        <v>467</v>
      </c>
      <c r="C453" t="s">
        <v>483</v>
      </c>
      <c r="D453" s="1" t="s">
        <v>83</v>
      </c>
      <c r="F453" s="66"/>
      <c r="H453" s="114">
        <f>'MATRIZ 2018 COMPLETO PROPOSTA'!J453</f>
        <v>0</v>
      </c>
      <c r="I453" s="114">
        <f>'MATRIZ 2018 COMPLETO PROPOSTA'!O453</f>
        <v>2592509.0511666867</v>
      </c>
      <c r="J453" s="114">
        <f>'MATRIZ 2018 COMPLETO PROPOSTA'!R453</f>
        <v>0</v>
      </c>
      <c r="K453" s="114"/>
      <c r="L453" s="114">
        <f t="shared" si="24"/>
        <v>2592509.0511666867</v>
      </c>
      <c r="M453" s="114"/>
      <c r="N453" s="114">
        <f>'MATRIZ 2018 COMPLETO PROPOSTA'!AI453+'MATRIZ 2018 COMPLETO PROPOSTA'!AL453+'MATRIZ 2018 COMPLETO PROPOSTA'!AO453</f>
        <v>239800.23528047721</v>
      </c>
      <c r="O453" s="114"/>
      <c r="P453" s="114"/>
      <c r="Q453" s="93"/>
    </row>
    <row r="454" spans="1:17" x14ac:dyDescent="0.25">
      <c r="A454" s="5"/>
      <c r="B454" t="s">
        <v>467</v>
      </c>
      <c r="C454" t="s">
        <v>484</v>
      </c>
      <c r="D454" s="1" t="s">
        <v>79</v>
      </c>
      <c r="F454" s="66"/>
      <c r="H454" s="114">
        <f>'MATRIZ 2018 COMPLETO PROPOSTA'!J454</f>
        <v>3282534.5308034485</v>
      </c>
      <c r="I454" s="114">
        <f>'MATRIZ 2018 COMPLETO PROPOSTA'!O454</f>
        <v>0</v>
      </c>
      <c r="J454" s="114">
        <f>'MATRIZ 2018 COMPLETO PROPOSTA'!R454</f>
        <v>0</v>
      </c>
      <c r="K454" s="114"/>
      <c r="L454" s="114">
        <f t="shared" si="24"/>
        <v>3282534.5308034485</v>
      </c>
      <c r="M454" s="114"/>
      <c r="N454" s="114">
        <f>'MATRIZ 2018 COMPLETO PROPOSTA'!AI454+'MATRIZ 2018 COMPLETO PROPOSTA'!AL454+'MATRIZ 2018 COMPLETO PROPOSTA'!AO454</f>
        <v>651873.93827429973</v>
      </c>
      <c r="O454" s="114"/>
      <c r="P454" s="114"/>
      <c r="Q454" s="93"/>
    </row>
    <row r="455" spans="1:17" x14ac:dyDescent="0.25">
      <c r="A455" s="5"/>
      <c r="B455" t="s">
        <v>467</v>
      </c>
      <c r="C455" t="s">
        <v>485</v>
      </c>
      <c r="D455" s="1" t="s">
        <v>79</v>
      </c>
      <c r="F455" s="66"/>
      <c r="H455" s="114">
        <f>'MATRIZ 2018 COMPLETO PROPOSTA'!J455</f>
        <v>16206058.764620401</v>
      </c>
      <c r="I455" s="114">
        <f>'MATRIZ 2018 COMPLETO PROPOSTA'!O455</f>
        <v>0</v>
      </c>
      <c r="J455" s="114">
        <f>'MATRIZ 2018 COMPLETO PROPOSTA'!R455</f>
        <v>0</v>
      </c>
      <c r="K455" s="114"/>
      <c r="L455" s="114">
        <f t="shared" si="24"/>
        <v>16206058.764620401</v>
      </c>
      <c r="M455" s="114"/>
      <c r="N455" s="114">
        <f>'MATRIZ 2018 COMPLETO PROPOSTA'!AI455+'MATRIZ 2018 COMPLETO PROPOSTA'!AL455+'MATRIZ 2018 COMPLETO PROPOSTA'!AO455</f>
        <v>4210114.6397324381</v>
      </c>
      <c r="O455" s="114"/>
      <c r="P455" s="114"/>
      <c r="Q455" s="93"/>
    </row>
    <row r="456" spans="1:17" x14ac:dyDescent="0.25">
      <c r="A456" s="5"/>
      <c r="B456" t="s">
        <v>467</v>
      </c>
      <c r="C456" t="s">
        <v>486</v>
      </c>
      <c r="D456" s="1" t="s">
        <v>79</v>
      </c>
      <c r="F456" s="66"/>
      <c r="H456" s="114">
        <f>'MATRIZ 2018 COMPLETO PROPOSTA'!J456</f>
        <v>7477324.3448353233</v>
      </c>
      <c r="I456" s="114">
        <f>'MATRIZ 2018 COMPLETO PROPOSTA'!O456</f>
        <v>0</v>
      </c>
      <c r="J456" s="114">
        <f>'MATRIZ 2018 COMPLETO PROPOSTA'!R456</f>
        <v>0</v>
      </c>
      <c r="K456" s="114"/>
      <c r="L456" s="114">
        <f t="shared" si="24"/>
        <v>7477324.3448353233</v>
      </c>
      <c r="M456" s="114"/>
      <c r="N456" s="114">
        <f>'MATRIZ 2018 COMPLETO PROPOSTA'!AI456+'MATRIZ 2018 COMPLETO PROPOSTA'!AL456+'MATRIZ 2018 COMPLETO PROPOSTA'!AO456</f>
        <v>1469516.0296900275</v>
      </c>
      <c r="O456" s="114"/>
      <c r="P456" s="114"/>
      <c r="Q456" s="93"/>
    </row>
    <row r="457" spans="1:17" x14ac:dyDescent="0.25">
      <c r="A457" s="5"/>
      <c r="B457" t="s">
        <v>467</v>
      </c>
      <c r="C457" t="s">
        <v>487</v>
      </c>
      <c r="D457" s="1" t="s">
        <v>79</v>
      </c>
      <c r="F457" s="66"/>
      <c r="H457" s="114">
        <f>'MATRIZ 2018 COMPLETO PROPOSTA'!J457</f>
        <v>4278314.6277141143</v>
      </c>
      <c r="I457" s="114">
        <f>'MATRIZ 2018 COMPLETO PROPOSTA'!O457</f>
        <v>0</v>
      </c>
      <c r="J457" s="114">
        <f>'MATRIZ 2018 COMPLETO PROPOSTA'!R457</f>
        <v>0</v>
      </c>
      <c r="K457" s="114"/>
      <c r="L457" s="114">
        <f t="shared" si="24"/>
        <v>4278314.6277141143</v>
      </c>
      <c r="M457" s="114"/>
      <c r="N457" s="114">
        <f>'MATRIZ 2018 COMPLETO PROPOSTA'!AI457+'MATRIZ 2018 COMPLETO PROPOSTA'!AL457+'MATRIZ 2018 COMPLETO PROPOSTA'!AO457</f>
        <v>796668.99902210524</v>
      </c>
      <c r="O457" s="114"/>
      <c r="P457" s="114"/>
      <c r="Q457" s="93"/>
    </row>
    <row r="458" spans="1:17" x14ac:dyDescent="0.25">
      <c r="A458" s="5"/>
      <c r="B458" t="s">
        <v>467</v>
      </c>
      <c r="C458" t="s">
        <v>488</v>
      </c>
      <c r="D458" s="1" t="s">
        <v>83</v>
      </c>
      <c r="F458" s="66"/>
      <c r="H458" s="114">
        <f>'MATRIZ 2018 COMPLETO PROPOSTA'!J458</f>
        <v>0</v>
      </c>
      <c r="I458" s="114">
        <f>'MATRIZ 2018 COMPLETO PROPOSTA'!O458</f>
        <v>2723987.5877713393</v>
      </c>
      <c r="J458" s="114">
        <f>'MATRIZ 2018 COMPLETO PROPOSTA'!R458</f>
        <v>0</v>
      </c>
      <c r="K458" s="114"/>
      <c r="L458" s="114">
        <f t="shared" si="24"/>
        <v>2723987.5877713393</v>
      </c>
      <c r="M458" s="114"/>
      <c r="N458" s="114">
        <f>'MATRIZ 2018 COMPLETO PROPOSTA'!AI458+'MATRIZ 2018 COMPLETO PROPOSTA'!AL458+'MATRIZ 2018 COMPLETO PROPOSTA'!AO458</f>
        <v>390041.85975554259</v>
      </c>
      <c r="O458" s="114"/>
      <c r="P458" s="114"/>
      <c r="Q458" s="93"/>
    </row>
    <row r="459" spans="1:17" x14ac:dyDescent="0.25">
      <c r="A459" s="5"/>
      <c r="F459" s="66"/>
      <c r="H459" s="114"/>
      <c r="I459" s="114"/>
      <c r="J459" s="114"/>
      <c r="K459" s="114"/>
      <c r="L459" s="114"/>
      <c r="M459" s="114"/>
      <c r="N459" s="114"/>
      <c r="O459" s="114"/>
      <c r="P459" s="114"/>
      <c r="Q459" s="93"/>
    </row>
    <row r="460" spans="1:17" x14ac:dyDescent="0.25">
      <c r="A460" s="5"/>
      <c r="B460" s="98" t="s">
        <v>489</v>
      </c>
      <c r="C460" s="98" t="s">
        <v>490</v>
      </c>
      <c r="D460" s="98" t="s">
        <v>74</v>
      </c>
      <c r="E460" s="98"/>
      <c r="F460" s="100"/>
      <c r="G460" s="98"/>
      <c r="H460" s="115">
        <f>SUM(H461:H486)</f>
        <v>56379265.151068635</v>
      </c>
      <c r="I460" s="115">
        <f>SUM(I461:I486)</f>
        <v>22790909.983768135</v>
      </c>
      <c r="J460" s="115">
        <f>SUM(J461:J486)</f>
        <v>17128384.451994415</v>
      </c>
      <c r="K460" s="115"/>
      <c r="L460" s="115">
        <f>SUM(L461:L486)</f>
        <v>96298559.586831197</v>
      </c>
      <c r="M460" s="115"/>
      <c r="N460" s="115">
        <f>SUM(N461:N486)</f>
        <v>12494816.252423676</v>
      </c>
      <c r="O460" s="115"/>
      <c r="P460" s="115">
        <f>L460*'DADOS BASE PROPOSTA'!$I$14</f>
        <v>144447.83938024679</v>
      </c>
      <c r="Q460" s="93"/>
    </row>
    <row r="461" spans="1:17" x14ac:dyDescent="0.25">
      <c r="A461" s="5"/>
      <c r="B461" t="s">
        <v>489</v>
      </c>
      <c r="C461" t="s">
        <v>34</v>
      </c>
      <c r="D461" s="1" t="s">
        <v>75</v>
      </c>
      <c r="F461" s="66">
        <f>'MATRIZ 2018 COMPLETO PROPOSTA'!Q461</f>
        <v>25</v>
      </c>
      <c r="H461" s="114">
        <f>'MATRIZ 2018 COMPLETO PROPOSTA'!J461</f>
        <v>0</v>
      </c>
      <c r="I461" s="114">
        <f>SUMIF('MATRIZ 2018 COMPLETO PROPOSTA'!D462:D487,"ECR",'MATRIZ 2018 COMPLETO PROPOSTA'!O462:O487)</f>
        <v>0</v>
      </c>
      <c r="J461" s="114">
        <f>'MATRIZ 2018 COMPLETO PROPOSTA'!R461+'MATRIZ 2018 COMPLETO PROPOSTA'!Z461+'MATRIZ 2018 COMPLETO PROPOSTA'!AS461+'MATRIZ 2018 COMPLETO PROPOSTA'!AW461+'MATRIZ 2018 COMPLETO PROPOSTA'!BA461+SUM('MATRIZ 2018 COMPLETO PROPOSTA'!Z462:Z487)</f>
        <v>17128384.451994415</v>
      </c>
      <c r="K461" s="114"/>
      <c r="L461" s="114">
        <f t="shared" ref="L461:L486" si="25">SUM(H461:J461)</f>
        <v>17128384.451994415</v>
      </c>
      <c r="M461" s="114"/>
      <c r="N461" s="114">
        <f>'MATRIZ 2018 COMPLETO PROPOSTA'!AI461+'MATRIZ 2018 COMPLETO PROPOSTA'!AL461+'MATRIZ 2018 COMPLETO PROPOSTA'!AO461</f>
        <v>0</v>
      </c>
      <c r="O461" s="114"/>
      <c r="P461" s="114"/>
      <c r="Q461" s="93"/>
    </row>
    <row r="462" spans="1:17" x14ac:dyDescent="0.25">
      <c r="A462" s="5"/>
      <c r="B462" t="s">
        <v>489</v>
      </c>
      <c r="C462" t="s">
        <v>491</v>
      </c>
      <c r="D462" s="1" t="s">
        <v>79</v>
      </c>
      <c r="F462" s="66"/>
      <c r="H462" s="114">
        <f>'MATRIZ 2018 COMPLETO PROPOSTA'!J462</f>
        <v>3282534.5308034485</v>
      </c>
      <c r="I462" s="114">
        <f>'MATRIZ 2018 COMPLETO PROPOSTA'!O462</f>
        <v>0</v>
      </c>
      <c r="J462" s="114">
        <f>'MATRIZ 2018 COMPLETO PROPOSTA'!R462</f>
        <v>0</v>
      </c>
      <c r="K462" s="114"/>
      <c r="L462" s="114">
        <f t="shared" si="25"/>
        <v>3282534.5308034485</v>
      </c>
      <c r="M462" s="114"/>
      <c r="N462" s="114">
        <f>'MATRIZ 2018 COMPLETO PROPOSTA'!AI462+'MATRIZ 2018 COMPLETO PROPOSTA'!AL462+'MATRIZ 2018 COMPLETO PROPOSTA'!AO462</f>
        <v>411652.08533794526</v>
      </c>
      <c r="O462" s="114"/>
      <c r="P462" s="114"/>
      <c r="Q462" s="93"/>
    </row>
    <row r="463" spans="1:17" x14ac:dyDescent="0.25">
      <c r="A463" s="5"/>
      <c r="B463" t="s">
        <v>489</v>
      </c>
      <c r="C463" t="s">
        <v>492</v>
      </c>
      <c r="D463" s="1" t="s">
        <v>77</v>
      </c>
      <c r="F463" s="66"/>
      <c r="H463" s="114">
        <f>'MATRIZ 2018 COMPLETO PROPOSTA'!J463</f>
        <v>0</v>
      </c>
      <c r="I463" s="114">
        <f>'MATRIZ 2018 COMPLETO PROPOSTA'!O463</f>
        <v>1487653.6007233984</v>
      </c>
      <c r="J463" s="114">
        <f>'MATRIZ 2018 COMPLETO PROPOSTA'!R463</f>
        <v>0</v>
      </c>
      <c r="K463" s="114"/>
      <c r="L463" s="114">
        <f t="shared" si="25"/>
        <v>1487653.6007233984</v>
      </c>
      <c r="M463" s="114"/>
      <c r="N463" s="114">
        <f>'MATRIZ 2018 COMPLETO PROPOSTA'!AI463+'MATRIZ 2018 COMPLETO PROPOSTA'!AL463+'MATRIZ 2018 COMPLETO PROPOSTA'!AO463</f>
        <v>160637.36843304307</v>
      </c>
      <c r="O463" s="114"/>
      <c r="P463" s="114"/>
      <c r="Q463" s="93"/>
    </row>
    <row r="464" spans="1:17" x14ac:dyDescent="0.25">
      <c r="A464" s="5"/>
      <c r="B464" t="s">
        <v>489</v>
      </c>
      <c r="C464" t="s">
        <v>493</v>
      </c>
      <c r="D464" s="1" t="s">
        <v>77</v>
      </c>
      <c r="F464" s="66"/>
      <c r="H464" s="114">
        <f>'MATRIZ 2018 COMPLETO PROPOSTA'!J464</f>
        <v>0</v>
      </c>
      <c r="I464" s="114">
        <f>'MATRIZ 2018 COMPLETO PROPOSTA'!O464</f>
        <v>1127332.2844521988</v>
      </c>
      <c r="J464" s="114">
        <f>'MATRIZ 2018 COMPLETO PROPOSTA'!R464</f>
        <v>0</v>
      </c>
      <c r="K464" s="114"/>
      <c r="L464" s="114">
        <f t="shared" si="25"/>
        <v>1127332.2844521988</v>
      </c>
      <c r="M464" s="114"/>
      <c r="N464" s="114">
        <f>'MATRIZ 2018 COMPLETO PROPOSTA'!AI464+'MATRIZ 2018 COMPLETO PROPOSTA'!AL464+'MATRIZ 2018 COMPLETO PROPOSTA'!AO464</f>
        <v>85655.783835847411</v>
      </c>
      <c r="O464" s="114"/>
      <c r="P464" s="114"/>
      <c r="Q464" s="93"/>
    </row>
    <row r="465" spans="1:17" x14ac:dyDescent="0.25">
      <c r="A465" s="5"/>
      <c r="B465" t="s">
        <v>489</v>
      </c>
      <c r="C465" t="s">
        <v>494</v>
      </c>
      <c r="D465" s="1" t="s">
        <v>77</v>
      </c>
      <c r="F465" s="66"/>
      <c r="H465" s="114">
        <f>'MATRIZ 2018 COMPLETO PROPOSTA'!J465</f>
        <v>0</v>
      </c>
      <c r="I465" s="114">
        <f>'MATRIZ 2018 COMPLETO PROPOSTA'!O465</f>
        <v>1258868.1656825049</v>
      </c>
      <c r="J465" s="114">
        <f>'MATRIZ 2018 COMPLETO PROPOSTA'!R465</f>
        <v>0</v>
      </c>
      <c r="K465" s="114"/>
      <c r="L465" s="114">
        <f t="shared" si="25"/>
        <v>1258868.1656825049</v>
      </c>
      <c r="M465" s="114"/>
      <c r="N465" s="114">
        <f>'MATRIZ 2018 COMPLETO PROPOSTA'!AI465+'MATRIZ 2018 COMPLETO PROPOSTA'!AL465+'MATRIZ 2018 COMPLETO PROPOSTA'!AO465</f>
        <v>293465.60071448202</v>
      </c>
      <c r="O465" s="114"/>
      <c r="P465" s="114"/>
      <c r="Q465" s="93"/>
    </row>
    <row r="466" spans="1:17" x14ac:dyDescent="0.25">
      <c r="A466" s="5"/>
      <c r="B466" t="s">
        <v>489</v>
      </c>
      <c r="C466" t="s">
        <v>495</v>
      </c>
      <c r="D466" s="1" t="s">
        <v>77</v>
      </c>
      <c r="F466" s="66"/>
      <c r="H466" s="114">
        <f>'MATRIZ 2018 COMPLETO PROPOSTA'!J466</f>
        <v>0</v>
      </c>
      <c r="I466" s="114">
        <f>'MATRIZ 2018 COMPLETO PROPOSTA'!O466</f>
        <v>1259798.3487752259</v>
      </c>
      <c r="J466" s="114">
        <f>'MATRIZ 2018 COMPLETO PROPOSTA'!R466</f>
        <v>0</v>
      </c>
      <c r="K466" s="114"/>
      <c r="L466" s="114">
        <f t="shared" si="25"/>
        <v>1259798.3487752259</v>
      </c>
      <c r="M466" s="114"/>
      <c r="N466" s="114">
        <f>'MATRIZ 2018 COMPLETO PROPOSTA'!AI466+'MATRIZ 2018 COMPLETO PROPOSTA'!AL466+'MATRIZ 2018 COMPLETO PROPOSTA'!AO466</f>
        <v>150434.56870852172</v>
      </c>
      <c r="O466" s="114"/>
      <c r="P466" s="114"/>
      <c r="Q466" s="93"/>
    </row>
    <row r="467" spans="1:17" x14ac:dyDescent="0.25">
      <c r="A467" s="5"/>
      <c r="B467" t="s">
        <v>489</v>
      </c>
      <c r="C467" t="s">
        <v>496</v>
      </c>
      <c r="D467" s="1" t="s">
        <v>77</v>
      </c>
      <c r="F467" s="66"/>
      <c r="H467" s="114">
        <f>'MATRIZ 2018 COMPLETO PROPOSTA'!J467</f>
        <v>0</v>
      </c>
      <c r="I467" s="114">
        <f>'MATRIZ 2018 COMPLETO PROPOSTA'!O467</f>
        <v>1139906.4493473182</v>
      </c>
      <c r="J467" s="114">
        <f>'MATRIZ 2018 COMPLETO PROPOSTA'!R467</f>
        <v>0</v>
      </c>
      <c r="K467" s="114"/>
      <c r="L467" s="114">
        <f t="shared" si="25"/>
        <v>1139906.4493473182</v>
      </c>
      <c r="M467" s="114"/>
      <c r="N467" s="114">
        <f>'MATRIZ 2018 COMPLETO PROPOSTA'!AI467+'MATRIZ 2018 COMPLETO PROPOSTA'!AL467+'MATRIZ 2018 COMPLETO PROPOSTA'!AO467</f>
        <v>151506.27288884879</v>
      </c>
      <c r="O467" s="114"/>
      <c r="P467" s="114"/>
      <c r="Q467" s="93"/>
    </row>
    <row r="468" spans="1:17" x14ac:dyDescent="0.25">
      <c r="A468" s="5"/>
      <c r="B468" t="s">
        <v>489</v>
      </c>
      <c r="C468" t="s">
        <v>497</v>
      </c>
      <c r="D468" s="1" t="s">
        <v>79</v>
      </c>
      <c r="F468" s="66"/>
      <c r="H468" s="114">
        <f>'MATRIZ 2018 COMPLETO PROPOSTA'!J468</f>
        <v>3305874.6289634937</v>
      </c>
      <c r="I468" s="114">
        <f>'MATRIZ 2018 COMPLETO PROPOSTA'!O468</f>
        <v>0</v>
      </c>
      <c r="J468" s="114">
        <f>'MATRIZ 2018 COMPLETO PROPOSTA'!R468</f>
        <v>0</v>
      </c>
      <c r="K468" s="114"/>
      <c r="L468" s="114">
        <f t="shared" si="25"/>
        <v>3305874.6289634937</v>
      </c>
      <c r="M468" s="114"/>
      <c r="N468" s="114">
        <f>'MATRIZ 2018 COMPLETO PROPOSTA'!AI468+'MATRIZ 2018 COMPLETO PROPOSTA'!AL468+'MATRIZ 2018 COMPLETO PROPOSTA'!AO468</f>
        <v>517549.00683349534</v>
      </c>
      <c r="O468" s="114"/>
      <c r="P468" s="114"/>
      <c r="Q468" s="93"/>
    </row>
    <row r="469" spans="1:17" x14ac:dyDescent="0.25">
      <c r="A469" s="5"/>
      <c r="B469" t="s">
        <v>489</v>
      </c>
      <c r="C469" t="s">
        <v>498</v>
      </c>
      <c r="D469" s="1" t="s">
        <v>83</v>
      </c>
      <c r="F469" s="66"/>
      <c r="H469" s="114">
        <f>'MATRIZ 2018 COMPLETO PROPOSTA'!J469</f>
        <v>0</v>
      </c>
      <c r="I469" s="114">
        <f>'MATRIZ 2018 COMPLETO PROPOSTA'!O469</f>
        <v>2209736.118167663</v>
      </c>
      <c r="J469" s="114">
        <f>'MATRIZ 2018 COMPLETO PROPOSTA'!R469</f>
        <v>0</v>
      </c>
      <c r="K469" s="114"/>
      <c r="L469" s="114">
        <f t="shared" si="25"/>
        <v>2209736.118167663</v>
      </c>
      <c r="M469" s="114"/>
      <c r="N469" s="114">
        <f>'MATRIZ 2018 COMPLETO PROPOSTA'!AI469+'MATRIZ 2018 COMPLETO PROPOSTA'!AL469+'MATRIZ 2018 COMPLETO PROPOSTA'!AO469</f>
        <v>145179.34624517465</v>
      </c>
      <c r="O469" s="114"/>
      <c r="P469" s="114"/>
      <c r="Q469" s="93"/>
    </row>
    <row r="470" spans="1:17" x14ac:dyDescent="0.25">
      <c r="A470" s="5"/>
      <c r="B470" t="s">
        <v>489</v>
      </c>
      <c r="C470" t="s">
        <v>499</v>
      </c>
      <c r="D470" s="1" t="s">
        <v>83</v>
      </c>
      <c r="F470" s="66"/>
      <c r="H470" s="114">
        <f>'MATRIZ 2018 COMPLETO PROPOSTA'!J470</f>
        <v>0</v>
      </c>
      <c r="I470" s="114">
        <f>'MATRIZ 2018 COMPLETO PROPOSTA'!O470</f>
        <v>2484946.6585609866</v>
      </c>
      <c r="J470" s="114">
        <f>'MATRIZ 2018 COMPLETO PROPOSTA'!R470</f>
        <v>0</v>
      </c>
      <c r="K470" s="114"/>
      <c r="L470" s="114">
        <f t="shared" si="25"/>
        <v>2484946.6585609866</v>
      </c>
      <c r="M470" s="114"/>
      <c r="N470" s="114">
        <f>'MATRIZ 2018 COMPLETO PROPOSTA'!AI470+'MATRIZ 2018 COMPLETO PROPOSTA'!AL470+'MATRIZ 2018 COMPLETO PROPOSTA'!AO470</f>
        <v>267452.66963402665</v>
      </c>
      <c r="O470" s="114"/>
      <c r="P470" s="114"/>
      <c r="Q470" s="93"/>
    </row>
    <row r="471" spans="1:17" x14ac:dyDescent="0.25">
      <c r="A471" s="5"/>
      <c r="B471" t="s">
        <v>489</v>
      </c>
      <c r="C471" t="s">
        <v>500</v>
      </c>
      <c r="D471" s="1" t="s">
        <v>83</v>
      </c>
      <c r="F471" s="66"/>
      <c r="H471" s="114">
        <f>'MATRIZ 2018 COMPLETO PROPOSTA'!J471</f>
        <v>0</v>
      </c>
      <c r="I471" s="114">
        <f>'MATRIZ 2018 COMPLETO PROPOSTA'!O471</f>
        <v>2382720.9353760239</v>
      </c>
      <c r="J471" s="114">
        <f>'MATRIZ 2018 COMPLETO PROPOSTA'!R471</f>
        <v>0</v>
      </c>
      <c r="K471" s="114"/>
      <c r="L471" s="114">
        <f t="shared" si="25"/>
        <v>2382720.9353760239</v>
      </c>
      <c r="M471" s="114"/>
      <c r="N471" s="114">
        <f>'MATRIZ 2018 COMPLETO PROPOSTA'!AI471+'MATRIZ 2018 COMPLETO PROPOSTA'!AL471+'MATRIZ 2018 COMPLETO PROPOSTA'!AO471</f>
        <v>325657.95263192628</v>
      </c>
      <c r="O471" s="114"/>
      <c r="P471" s="114"/>
      <c r="Q471" s="93"/>
    </row>
    <row r="472" spans="1:17" x14ac:dyDescent="0.25">
      <c r="A472" s="5"/>
      <c r="B472" t="s">
        <v>489</v>
      </c>
      <c r="C472" t="s">
        <v>501</v>
      </c>
      <c r="D472" s="1" t="s">
        <v>79</v>
      </c>
      <c r="F472" s="66"/>
      <c r="H472" s="114">
        <f>'MATRIZ 2018 COMPLETO PROPOSTA'!J472</f>
        <v>9030127.9357549213</v>
      </c>
      <c r="I472" s="114">
        <f>'MATRIZ 2018 COMPLETO PROPOSTA'!O472</f>
        <v>0</v>
      </c>
      <c r="J472" s="114">
        <f>'MATRIZ 2018 COMPLETO PROPOSTA'!R472</f>
        <v>0</v>
      </c>
      <c r="K472" s="114"/>
      <c r="L472" s="114">
        <f t="shared" si="25"/>
        <v>9030127.9357549213</v>
      </c>
      <c r="M472" s="114"/>
      <c r="N472" s="114">
        <f>'MATRIZ 2018 COMPLETO PROPOSTA'!AI472+'MATRIZ 2018 COMPLETO PROPOSTA'!AL472+'MATRIZ 2018 COMPLETO PROPOSTA'!AO472</f>
        <v>1892232.8807811977</v>
      </c>
      <c r="O472" s="114"/>
      <c r="P472" s="114"/>
      <c r="Q472" s="93"/>
    </row>
    <row r="473" spans="1:17" x14ac:dyDescent="0.25">
      <c r="A473" s="5"/>
      <c r="B473" t="s">
        <v>489</v>
      </c>
      <c r="C473" t="s">
        <v>502</v>
      </c>
      <c r="D473" s="1" t="s">
        <v>79</v>
      </c>
      <c r="F473" s="66"/>
      <c r="H473" s="114">
        <f>'MATRIZ 2018 COMPLETO PROPOSTA'!J473</f>
        <v>3282534.5308034485</v>
      </c>
      <c r="I473" s="114">
        <f>'MATRIZ 2018 COMPLETO PROPOSTA'!O473</f>
        <v>0</v>
      </c>
      <c r="J473" s="114">
        <f>'MATRIZ 2018 COMPLETO PROPOSTA'!R473</f>
        <v>0</v>
      </c>
      <c r="K473" s="114"/>
      <c r="L473" s="114">
        <f t="shared" si="25"/>
        <v>3282534.5308034485</v>
      </c>
      <c r="M473" s="114"/>
      <c r="N473" s="114">
        <f>'MATRIZ 2018 COMPLETO PROPOSTA'!AI473+'MATRIZ 2018 COMPLETO PROPOSTA'!AL473+'MATRIZ 2018 COMPLETO PROPOSTA'!AO473</f>
        <v>606459.23097742849</v>
      </c>
      <c r="O473" s="114"/>
      <c r="P473" s="114"/>
      <c r="Q473" s="93"/>
    </row>
    <row r="474" spans="1:17" x14ac:dyDescent="0.25">
      <c r="A474" s="5"/>
      <c r="B474" t="s">
        <v>489</v>
      </c>
      <c r="C474" t="s">
        <v>503</v>
      </c>
      <c r="D474" s="1" t="s">
        <v>79</v>
      </c>
      <c r="F474" s="66"/>
      <c r="H474" s="114">
        <f>'MATRIZ 2018 COMPLETO PROPOSTA'!J474</f>
        <v>3282534.5308034485</v>
      </c>
      <c r="I474" s="114">
        <f>'MATRIZ 2018 COMPLETO PROPOSTA'!O474</f>
        <v>0</v>
      </c>
      <c r="J474" s="114">
        <f>'MATRIZ 2018 COMPLETO PROPOSTA'!R474</f>
        <v>0</v>
      </c>
      <c r="K474" s="114"/>
      <c r="L474" s="114">
        <f t="shared" si="25"/>
        <v>3282534.5308034485</v>
      </c>
      <c r="M474" s="114"/>
      <c r="N474" s="114">
        <f>'MATRIZ 2018 COMPLETO PROPOSTA'!AI474+'MATRIZ 2018 COMPLETO PROPOSTA'!AL474+'MATRIZ 2018 COMPLETO PROPOSTA'!AO474</f>
        <v>353454.89519980829</v>
      </c>
      <c r="O474" s="114"/>
      <c r="P474" s="114"/>
      <c r="Q474" s="93"/>
    </row>
    <row r="475" spans="1:17" x14ac:dyDescent="0.25">
      <c r="A475" s="5"/>
      <c r="B475" t="s">
        <v>489</v>
      </c>
      <c r="C475" t="s">
        <v>504</v>
      </c>
      <c r="D475" s="1" t="s">
        <v>79</v>
      </c>
      <c r="F475" s="66"/>
      <c r="H475" s="114">
        <f>'MATRIZ 2018 COMPLETO PROPOSTA'!J475</f>
        <v>3282534.5308034485</v>
      </c>
      <c r="I475" s="114">
        <f>'MATRIZ 2018 COMPLETO PROPOSTA'!O475</f>
        <v>0</v>
      </c>
      <c r="J475" s="114">
        <f>'MATRIZ 2018 COMPLETO PROPOSTA'!R475</f>
        <v>0</v>
      </c>
      <c r="K475" s="114"/>
      <c r="L475" s="114">
        <f t="shared" si="25"/>
        <v>3282534.5308034485</v>
      </c>
      <c r="M475" s="114"/>
      <c r="N475" s="114">
        <f>'MATRIZ 2018 COMPLETO PROPOSTA'!AI475+'MATRIZ 2018 COMPLETO PROPOSTA'!AL475+'MATRIZ 2018 COMPLETO PROPOSTA'!AO475</f>
        <v>421874.57738055912</v>
      </c>
      <c r="O475" s="114"/>
      <c r="P475" s="114"/>
      <c r="Q475" s="93"/>
    </row>
    <row r="476" spans="1:17" x14ac:dyDescent="0.25">
      <c r="A476" s="5"/>
      <c r="B476" t="s">
        <v>489</v>
      </c>
      <c r="C476" t="s">
        <v>505</v>
      </c>
      <c r="D476" s="1" t="s">
        <v>79</v>
      </c>
      <c r="F476" s="66"/>
      <c r="H476" s="114">
        <f>'MATRIZ 2018 COMPLETO PROPOSTA'!J476</f>
        <v>3282534.5308034485</v>
      </c>
      <c r="I476" s="114">
        <f>'MATRIZ 2018 COMPLETO PROPOSTA'!O476</f>
        <v>0</v>
      </c>
      <c r="J476" s="114">
        <f>'MATRIZ 2018 COMPLETO PROPOSTA'!R476</f>
        <v>0</v>
      </c>
      <c r="K476" s="114"/>
      <c r="L476" s="114">
        <f t="shared" si="25"/>
        <v>3282534.5308034485</v>
      </c>
      <c r="M476" s="114"/>
      <c r="N476" s="114">
        <f>'MATRIZ 2018 COMPLETO PROPOSTA'!AI476+'MATRIZ 2018 COMPLETO PROPOSTA'!AL476+'MATRIZ 2018 COMPLETO PROPOSTA'!AO476</f>
        <v>414324.17059900757</v>
      </c>
      <c r="O476" s="114"/>
      <c r="P476" s="114"/>
      <c r="Q476" s="93"/>
    </row>
    <row r="477" spans="1:17" x14ac:dyDescent="0.25">
      <c r="A477" s="5"/>
      <c r="B477" t="s">
        <v>489</v>
      </c>
      <c r="C477" t="s">
        <v>506</v>
      </c>
      <c r="D477" s="1" t="s">
        <v>83</v>
      </c>
      <c r="F477" s="66"/>
      <c r="H477" s="114">
        <f>'MATRIZ 2018 COMPLETO PROPOSTA'!J477</f>
        <v>0</v>
      </c>
      <c r="I477" s="114">
        <f>'MATRIZ 2018 COMPLETO PROPOSTA'!O477</f>
        <v>2378159.4264659802</v>
      </c>
      <c r="J477" s="114">
        <f>'MATRIZ 2018 COMPLETO PROPOSTA'!R477</f>
        <v>0</v>
      </c>
      <c r="K477" s="114"/>
      <c r="L477" s="114">
        <f t="shared" si="25"/>
        <v>2378159.4264659802</v>
      </c>
      <c r="M477" s="114"/>
      <c r="N477" s="114">
        <f>'MATRIZ 2018 COMPLETO PROPOSTA'!AI477+'MATRIZ 2018 COMPLETO PROPOSTA'!AL477+'MATRIZ 2018 COMPLETO PROPOSTA'!AO477</f>
        <v>294697.88715136406</v>
      </c>
      <c r="O477" s="114"/>
      <c r="P477" s="114"/>
      <c r="Q477" s="93"/>
    </row>
    <row r="478" spans="1:17" x14ac:dyDescent="0.25">
      <c r="A478" s="5"/>
      <c r="B478" t="s">
        <v>489</v>
      </c>
      <c r="C478" t="s">
        <v>507</v>
      </c>
      <c r="D478" s="1" t="s">
        <v>79</v>
      </c>
      <c r="F478" s="66"/>
      <c r="H478" s="114">
        <f>'MATRIZ 2018 COMPLETO PROPOSTA'!J478</f>
        <v>3282534.5308034485</v>
      </c>
      <c r="I478" s="114">
        <f>'MATRIZ 2018 COMPLETO PROPOSTA'!O478</f>
        <v>0</v>
      </c>
      <c r="J478" s="114">
        <f>'MATRIZ 2018 COMPLETO PROPOSTA'!R478</f>
        <v>0</v>
      </c>
      <c r="K478" s="114"/>
      <c r="L478" s="114">
        <f t="shared" si="25"/>
        <v>3282534.5308034485</v>
      </c>
      <c r="M478" s="114"/>
      <c r="N478" s="114">
        <f>'MATRIZ 2018 COMPLETO PROPOSTA'!AI478+'MATRIZ 2018 COMPLETO PROPOSTA'!AL478+'MATRIZ 2018 COMPLETO PROPOSTA'!AO478</f>
        <v>443476.13056333608</v>
      </c>
      <c r="O478" s="114"/>
      <c r="P478" s="114"/>
      <c r="Q478" s="93"/>
    </row>
    <row r="479" spans="1:17" x14ac:dyDescent="0.25">
      <c r="A479" s="5"/>
      <c r="B479" t="s">
        <v>489</v>
      </c>
      <c r="C479" t="s">
        <v>508</v>
      </c>
      <c r="D479" s="1" t="s">
        <v>79</v>
      </c>
      <c r="F479" s="66"/>
      <c r="H479" s="114">
        <f>'MATRIZ 2018 COMPLETO PROPOSTA'!J479</f>
        <v>9480363.5544520169</v>
      </c>
      <c r="I479" s="114">
        <f>'MATRIZ 2018 COMPLETO PROPOSTA'!O479</f>
        <v>0</v>
      </c>
      <c r="J479" s="114">
        <f>'MATRIZ 2018 COMPLETO PROPOSTA'!R479</f>
        <v>0</v>
      </c>
      <c r="K479" s="114"/>
      <c r="L479" s="114">
        <f t="shared" si="25"/>
        <v>9480363.5544520169</v>
      </c>
      <c r="M479" s="114"/>
      <c r="N479" s="114">
        <f>'MATRIZ 2018 COMPLETO PROPOSTA'!AI479+'MATRIZ 2018 COMPLETO PROPOSTA'!AL479+'MATRIZ 2018 COMPLETO PROPOSTA'!AO479</f>
        <v>1742985.6803439618</v>
      </c>
      <c r="O479" s="114"/>
      <c r="P479" s="114"/>
      <c r="Q479" s="93"/>
    </row>
    <row r="480" spans="1:17" x14ac:dyDescent="0.25">
      <c r="A480" s="5"/>
      <c r="B480" t="s">
        <v>489</v>
      </c>
      <c r="C480" t="s">
        <v>509</v>
      </c>
      <c r="D480" s="1" t="s">
        <v>79</v>
      </c>
      <c r="F480" s="66"/>
      <c r="H480" s="114">
        <f>'MATRIZ 2018 COMPLETO PROPOSTA'!J480</f>
        <v>4178962.6567250742</v>
      </c>
      <c r="I480" s="114">
        <f>'MATRIZ 2018 COMPLETO PROPOSTA'!O480</f>
        <v>0</v>
      </c>
      <c r="J480" s="114">
        <f>'MATRIZ 2018 COMPLETO PROPOSTA'!R480</f>
        <v>0</v>
      </c>
      <c r="K480" s="114"/>
      <c r="L480" s="114">
        <f t="shared" si="25"/>
        <v>4178962.6567250742</v>
      </c>
      <c r="M480" s="114"/>
      <c r="N480" s="114">
        <f>'MATRIZ 2018 COMPLETO PROPOSTA'!AI480+'MATRIZ 2018 COMPLETO PROPOSTA'!AL480+'MATRIZ 2018 COMPLETO PROPOSTA'!AO480</f>
        <v>777823.83901348233</v>
      </c>
      <c r="O480" s="114"/>
      <c r="P480" s="114"/>
      <c r="Q480" s="93"/>
    </row>
    <row r="481" spans="1:17" x14ac:dyDescent="0.25">
      <c r="A481" s="5"/>
      <c r="B481" t="s">
        <v>489</v>
      </c>
      <c r="C481" t="s">
        <v>510</v>
      </c>
      <c r="D481" s="1" t="s">
        <v>79</v>
      </c>
      <c r="F481" s="66"/>
      <c r="H481" s="114">
        <f>'MATRIZ 2018 COMPLETO PROPOSTA'!J481</f>
        <v>3282534.5308034485</v>
      </c>
      <c r="I481" s="114">
        <f>'MATRIZ 2018 COMPLETO PROPOSTA'!O481</f>
        <v>0</v>
      </c>
      <c r="J481" s="114">
        <f>'MATRIZ 2018 COMPLETO PROPOSTA'!R481</f>
        <v>0</v>
      </c>
      <c r="K481" s="114"/>
      <c r="L481" s="114">
        <f t="shared" si="25"/>
        <v>3282534.5308034485</v>
      </c>
      <c r="M481" s="114"/>
      <c r="N481" s="114">
        <f>'MATRIZ 2018 COMPLETO PROPOSTA'!AI481+'MATRIZ 2018 COMPLETO PROPOSTA'!AL481+'MATRIZ 2018 COMPLETO PROPOSTA'!AO481</f>
        <v>491118.39614090364</v>
      </c>
      <c r="O481" s="114"/>
      <c r="P481" s="114"/>
      <c r="Q481" s="93"/>
    </row>
    <row r="482" spans="1:17" x14ac:dyDescent="0.25">
      <c r="A482" s="5"/>
      <c r="B482" t="s">
        <v>489</v>
      </c>
      <c r="C482" t="s">
        <v>511</v>
      </c>
      <c r="D482" s="1" t="s">
        <v>83</v>
      </c>
      <c r="F482" s="66"/>
      <c r="H482" s="114">
        <f>'MATRIZ 2018 COMPLETO PROPOSTA'!J482</f>
        <v>0</v>
      </c>
      <c r="I482" s="114">
        <f>'MATRIZ 2018 COMPLETO PROPOSTA'!O482</f>
        <v>2417664.616666954</v>
      </c>
      <c r="J482" s="114">
        <f>'MATRIZ 2018 COMPLETO PROPOSTA'!R482</f>
        <v>0</v>
      </c>
      <c r="K482" s="114"/>
      <c r="L482" s="114">
        <f t="shared" si="25"/>
        <v>2417664.616666954</v>
      </c>
      <c r="M482" s="114"/>
      <c r="N482" s="114">
        <f>'MATRIZ 2018 COMPLETO PROPOSTA'!AI482+'MATRIZ 2018 COMPLETO PROPOSTA'!AL482+'MATRIZ 2018 COMPLETO PROPOSTA'!AO482</f>
        <v>996288.11751751392</v>
      </c>
      <c r="O482" s="114"/>
      <c r="P482" s="114"/>
      <c r="Q482" s="93"/>
    </row>
    <row r="483" spans="1:17" x14ac:dyDescent="0.25">
      <c r="A483" s="5"/>
      <c r="B483" t="s">
        <v>489</v>
      </c>
      <c r="C483" t="s">
        <v>512</v>
      </c>
      <c r="D483" s="1" t="s">
        <v>83</v>
      </c>
      <c r="F483" s="66"/>
      <c r="H483" s="114">
        <f>'MATRIZ 2018 COMPLETO PROPOSTA'!J483</f>
        <v>0</v>
      </c>
      <c r="I483" s="114">
        <f>'MATRIZ 2018 COMPLETO PROPOSTA'!O483</f>
        <v>2227996.6762378607</v>
      </c>
      <c r="J483" s="114">
        <f>'MATRIZ 2018 COMPLETO PROPOSTA'!R483</f>
        <v>0</v>
      </c>
      <c r="K483" s="114"/>
      <c r="L483" s="114">
        <f t="shared" si="25"/>
        <v>2227996.6762378607</v>
      </c>
      <c r="M483" s="114"/>
      <c r="N483" s="114">
        <f>'MATRIZ 2018 COMPLETO PROPOSTA'!AI483+'MATRIZ 2018 COMPLETO PROPOSTA'!AL483+'MATRIZ 2018 COMPLETO PROPOSTA'!AO483</f>
        <v>215652.56242248474</v>
      </c>
      <c r="O483" s="114"/>
      <c r="P483" s="114"/>
      <c r="Q483" s="93"/>
    </row>
    <row r="484" spans="1:17" x14ac:dyDescent="0.25">
      <c r="A484" s="5"/>
      <c r="B484" t="s">
        <v>489</v>
      </c>
      <c r="C484" t="s">
        <v>513</v>
      </c>
      <c r="D484" s="1" t="s">
        <v>79</v>
      </c>
      <c r="F484" s="66"/>
      <c r="H484" s="114">
        <f>'MATRIZ 2018 COMPLETO PROPOSTA'!J484</f>
        <v>4123660.1287455414</v>
      </c>
      <c r="I484" s="114">
        <f>'MATRIZ 2018 COMPLETO PROPOSTA'!O484</f>
        <v>0</v>
      </c>
      <c r="J484" s="114">
        <f>'MATRIZ 2018 COMPLETO PROPOSTA'!R484</f>
        <v>0</v>
      </c>
      <c r="K484" s="114"/>
      <c r="L484" s="114">
        <f t="shared" si="25"/>
        <v>4123660.1287455414</v>
      </c>
      <c r="M484" s="114"/>
      <c r="N484" s="114">
        <f>'MATRIZ 2018 COMPLETO PROPOSTA'!AI484+'MATRIZ 2018 COMPLETO PROPOSTA'!AL484+'MATRIZ 2018 COMPLETO PROPOSTA'!AO484</f>
        <v>533588.34506557672</v>
      </c>
      <c r="O484" s="114"/>
      <c r="P484" s="114"/>
      <c r="Q484" s="93"/>
    </row>
    <row r="485" spans="1:17" x14ac:dyDescent="0.25">
      <c r="A485" s="5"/>
      <c r="B485" t="s">
        <v>489</v>
      </c>
      <c r="C485" t="s">
        <v>514</v>
      </c>
      <c r="D485" s="1" t="s">
        <v>79</v>
      </c>
      <c r="F485" s="66"/>
      <c r="H485" s="114">
        <f>'MATRIZ 2018 COMPLETO PROPOSTA'!J485</f>
        <v>3282534.5308034485</v>
      </c>
      <c r="I485" s="114">
        <f>'MATRIZ 2018 COMPLETO PROPOSTA'!O485</f>
        <v>0</v>
      </c>
      <c r="J485" s="114">
        <f>'MATRIZ 2018 COMPLETO PROPOSTA'!R485</f>
        <v>0</v>
      </c>
      <c r="K485" s="114"/>
      <c r="L485" s="114">
        <f t="shared" si="25"/>
        <v>3282534.5308034485</v>
      </c>
      <c r="M485" s="114"/>
      <c r="N485" s="114">
        <f>'MATRIZ 2018 COMPLETO PROPOSTA'!AI485+'MATRIZ 2018 COMPLETO PROPOSTA'!AL485+'MATRIZ 2018 COMPLETO PROPOSTA'!AO485</f>
        <v>510249.57155940752</v>
      </c>
      <c r="O485" s="114"/>
      <c r="P485" s="114"/>
      <c r="Q485" s="93"/>
    </row>
    <row r="486" spans="1:17" x14ac:dyDescent="0.25">
      <c r="A486" s="5"/>
      <c r="B486" t="s">
        <v>489</v>
      </c>
      <c r="C486" t="s">
        <v>515</v>
      </c>
      <c r="D486" s="1" t="s">
        <v>83</v>
      </c>
      <c r="F486" s="66"/>
      <c r="H486" s="114">
        <f>'MATRIZ 2018 COMPLETO PROPOSTA'!J486</f>
        <v>0</v>
      </c>
      <c r="I486" s="114">
        <f>'MATRIZ 2018 COMPLETO PROPOSTA'!O486</f>
        <v>2416126.7033120226</v>
      </c>
      <c r="J486" s="114">
        <f>'MATRIZ 2018 COMPLETO PROPOSTA'!R486</f>
        <v>0</v>
      </c>
      <c r="K486" s="114"/>
      <c r="L486" s="114">
        <f t="shared" si="25"/>
        <v>2416126.7033120226</v>
      </c>
      <c r="M486" s="114"/>
      <c r="N486" s="114">
        <f>'MATRIZ 2018 COMPLETO PROPOSTA'!AI486+'MATRIZ 2018 COMPLETO PROPOSTA'!AL486+'MATRIZ 2018 COMPLETO PROPOSTA'!AO486</f>
        <v>291399.31244433456</v>
      </c>
      <c r="O486" s="114"/>
      <c r="P486" s="114"/>
      <c r="Q486" s="93"/>
    </row>
    <row r="487" spans="1:17" x14ac:dyDescent="0.25">
      <c r="A487" s="5"/>
      <c r="F487" s="66"/>
      <c r="H487" s="114"/>
      <c r="I487" s="114"/>
      <c r="J487" s="114"/>
      <c r="K487" s="114"/>
      <c r="L487" s="114"/>
      <c r="M487" s="114"/>
      <c r="N487" s="114"/>
      <c r="O487" s="114"/>
      <c r="P487" s="114"/>
      <c r="Q487" s="93"/>
    </row>
    <row r="488" spans="1:17" x14ac:dyDescent="0.25">
      <c r="A488" s="5"/>
      <c r="B488" s="98" t="s">
        <v>516</v>
      </c>
      <c r="C488" s="98" t="s">
        <v>517</v>
      </c>
      <c r="D488" s="98" t="s">
        <v>74</v>
      </c>
      <c r="E488" s="98"/>
      <c r="F488" s="100"/>
      <c r="G488" s="98"/>
      <c r="H488" s="115">
        <f>SUM(H489:H497)</f>
        <v>50040058.91836074</v>
      </c>
      <c r="I488" s="115">
        <f>SUM(I489:I497)</f>
        <v>0</v>
      </c>
      <c r="J488" s="115">
        <f>SUM(J489:J497)</f>
        <v>9512901.8772301152</v>
      </c>
      <c r="K488" s="115"/>
      <c r="L488" s="115">
        <f>SUM(L489:L497)</f>
        <v>59552960.795590855</v>
      </c>
      <c r="M488" s="115"/>
      <c r="N488" s="115">
        <f>SUM(N489:N497)</f>
        <v>9259638.3638654817</v>
      </c>
      <c r="O488" s="115"/>
      <c r="P488" s="115">
        <f>L488*'DADOS BASE PROPOSTA'!$I$14</f>
        <v>89329.441193386287</v>
      </c>
      <c r="Q488" s="93"/>
    </row>
    <row r="489" spans="1:17" x14ac:dyDescent="0.25">
      <c r="A489" s="5"/>
      <c r="B489" t="s">
        <v>516</v>
      </c>
      <c r="C489" t="s">
        <v>34</v>
      </c>
      <c r="D489" s="1" t="s">
        <v>75</v>
      </c>
      <c r="F489" s="66">
        <f>'MATRIZ 2018 COMPLETO PROPOSTA'!Q489</f>
        <v>8</v>
      </c>
      <c r="H489" s="114">
        <f>'MATRIZ 2018 COMPLETO PROPOSTA'!J489</f>
        <v>0</v>
      </c>
      <c r="I489" s="114">
        <f>SUMIF('MATRIZ 2018 COMPLETO PROPOSTA'!D490:D498,"ECR",'MATRIZ 2018 COMPLETO PROPOSTA'!O490:O498)</f>
        <v>0</v>
      </c>
      <c r="J489" s="114">
        <f>'MATRIZ 2018 COMPLETO PROPOSTA'!R489+'MATRIZ 2018 COMPLETO PROPOSTA'!Z489+'MATRIZ 2018 COMPLETO PROPOSTA'!AS489+'MATRIZ 2018 COMPLETO PROPOSTA'!AW489+'MATRIZ 2018 COMPLETO PROPOSTA'!BA489+SUM('MATRIZ 2018 COMPLETO PROPOSTA'!Z490:Z498)</f>
        <v>9512901.8772301152</v>
      </c>
      <c r="K489" s="114"/>
      <c r="L489" s="114">
        <f t="shared" ref="L489:L497" si="26">SUM(H489:J489)</f>
        <v>9512901.8772301152</v>
      </c>
      <c r="M489" s="114"/>
      <c r="N489" s="114">
        <f>'MATRIZ 2018 COMPLETO PROPOSTA'!AI489+'MATRIZ 2018 COMPLETO PROPOSTA'!AL489+'MATRIZ 2018 COMPLETO PROPOSTA'!AO489</f>
        <v>0</v>
      </c>
      <c r="O489" s="114"/>
      <c r="P489" s="114"/>
      <c r="Q489" s="93"/>
    </row>
    <row r="490" spans="1:17" x14ac:dyDescent="0.25">
      <c r="A490" s="5"/>
      <c r="B490" t="s">
        <v>516</v>
      </c>
      <c r="C490" t="s">
        <v>518</v>
      </c>
      <c r="D490" s="1" t="s">
        <v>79</v>
      </c>
      <c r="F490" s="66"/>
      <c r="H490" s="114">
        <f>'MATRIZ 2018 COMPLETO PROPOSTA'!J490</f>
        <v>3282534.5308034485</v>
      </c>
      <c r="I490" s="114">
        <f>'MATRIZ 2018 COMPLETO PROPOSTA'!O490</f>
        <v>0</v>
      </c>
      <c r="J490" s="114">
        <f>'MATRIZ 2018 COMPLETO PROPOSTA'!R490</f>
        <v>0</v>
      </c>
      <c r="K490" s="114"/>
      <c r="L490" s="114">
        <f t="shared" si="26"/>
        <v>3282534.5308034485</v>
      </c>
      <c r="M490" s="114"/>
      <c r="N490" s="114">
        <f>'MATRIZ 2018 COMPLETO PROPOSTA'!AI490+'MATRIZ 2018 COMPLETO PROPOSTA'!AL490+'MATRIZ 2018 COMPLETO PROPOSTA'!AO490</f>
        <v>400886.43288304034</v>
      </c>
      <c r="O490" s="114"/>
      <c r="P490" s="114"/>
      <c r="Q490" s="93"/>
    </row>
    <row r="491" spans="1:17" x14ac:dyDescent="0.25">
      <c r="A491" s="5"/>
      <c r="B491" t="s">
        <v>516</v>
      </c>
      <c r="C491" t="s">
        <v>519</v>
      </c>
      <c r="D491" s="1" t="s">
        <v>79</v>
      </c>
      <c r="F491" s="66"/>
      <c r="H491" s="114">
        <f>'MATRIZ 2018 COMPLETO PROPOSTA'!J491</f>
        <v>4135689.132135944</v>
      </c>
      <c r="I491" s="114">
        <f>'MATRIZ 2018 COMPLETO PROPOSTA'!O491</f>
        <v>0</v>
      </c>
      <c r="J491" s="114">
        <f>'MATRIZ 2018 COMPLETO PROPOSTA'!R491</f>
        <v>0</v>
      </c>
      <c r="K491" s="114"/>
      <c r="L491" s="114">
        <f t="shared" si="26"/>
        <v>4135689.132135944</v>
      </c>
      <c r="M491" s="114"/>
      <c r="N491" s="114">
        <f>'MATRIZ 2018 COMPLETO PROPOSTA'!AI491+'MATRIZ 2018 COMPLETO PROPOSTA'!AL491+'MATRIZ 2018 COMPLETO PROPOSTA'!AO491</f>
        <v>741541.69419367984</v>
      </c>
      <c r="O491" s="114"/>
      <c r="P491" s="114"/>
      <c r="Q491" s="93"/>
    </row>
    <row r="492" spans="1:17" x14ac:dyDescent="0.25">
      <c r="A492" s="5"/>
      <c r="B492" t="s">
        <v>516</v>
      </c>
      <c r="C492" t="s">
        <v>520</v>
      </c>
      <c r="D492" s="1" t="s">
        <v>79</v>
      </c>
      <c r="F492" s="66"/>
      <c r="H492" s="114">
        <f>'MATRIZ 2018 COMPLETO PROPOSTA'!J492</f>
        <v>22798851.450433705</v>
      </c>
      <c r="I492" s="114">
        <f>'MATRIZ 2018 COMPLETO PROPOSTA'!O492</f>
        <v>0</v>
      </c>
      <c r="J492" s="114">
        <f>'MATRIZ 2018 COMPLETO PROPOSTA'!R492</f>
        <v>0</v>
      </c>
      <c r="K492" s="114"/>
      <c r="L492" s="114">
        <f t="shared" si="26"/>
        <v>22798851.450433705</v>
      </c>
      <c r="M492" s="114"/>
      <c r="N492" s="114">
        <f>'MATRIZ 2018 COMPLETO PROPOSTA'!AI492+'MATRIZ 2018 COMPLETO PROPOSTA'!AL492+'MATRIZ 2018 COMPLETO PROPOSTA'!AO492</f>
        <v>5576939.9924222874</v>
      </c>
      <c r="O492" s="114"/>
      <c r="P492" s="114"/>
      <c r="Q492" s="93"/>
    </row>
    <row r="493" spans="1:17" x14ac:dyDescent="0.25">
      <c r="A493" s="5"/>
      <c r="B493" t="s">
        <v>516</v>
      </c>
      <c r="C493" t="s">
        <v>521</v>
      </c>
      <c r="D493" s="1" t="s">
        <v>79</v>
      </c>
      <c r="F493" s="66"/>
      <c r="H493" s="114">
        <f>'MATRIZ 2018 COMPLETO PROPOSTA'!J493</f>
        <v>3282534.5308034485</v>
      </c>
      <c r="I493" s="114">
        <f>'MATRIZ 2018 COMPLETO PROPOSTA'!O493</f>
        <v>0</v>
      </c>
      <c r="J493" s="114">
        <f>'MATRIZ 2018 COMPLETO PROPOSTA'!R493</f>
        <v>0</v>
      </c>
      <c r="K493" s="114"/>
      <c r="L493" s="114">
        <f t="shared" si="26"/>
        <v>3282534.5308034485</v>
      </c>
      <c r="M493" s="114"/>
      <c r="N493" s="114">
        <f>'MATRIZ 2018 COMPLETO PROPOSTA'!AI493+'MATRIZ 2018 COMPLETO PROPOSTA'!AL493+'MATRIZ 2018 COMPLETO PROPOSTA'!AO493</f>
        <v>268444.52505421452</v>
      </c>
      <c r="O493" s="114"/>
      <c r="P493" s="114"/>
      <c r="Q493" s="93"/>
    </row>
    <row r="494" spans="1:17" x14ac:dyDescent="0.25">
      <c r="A494" s="5"/>
      <c r="B494" t="s">
        <v>516</v>
      </c>
      <c r="C494" t="s">
        <v>522</v>
      </c>
      <c r="D494" s="1" t="s">
        <v>79</v>
      </c>
      <c r="F494" s="66"/>
      <c r="H494" s="114">
        <f>'MATRIZ 2018 COMPLETO PROPOSTA'!J494</f>
        <v>3282534.5308034485</v>
      </c>
      <c r="I494" s="114">
        <f>'MATRIZ 2018 COMPLETO PROPOSTA'!O494</f>
        <v>0</v>
      </c>
      <c r="J494" s="114">
        <f>'MATRIZ 2018 COMPLETO PROPOSTA'!R494</f>
        <v>0</v>
      </c>
      <c r="K494" s="114"/>
      <c r="L494" s="114">
        <f t="shared" si="26"/>
        <v>3282534.5308034485</v>
      </c>
      <c r="M494" s="114"/>
      <c r="N494" s="114">
        <f>'MATRIZ 2018 COMPLETO PROPOSTA'!AI494+'MATRIZ 2018 COMPLETO PROPOSTA'!AL494+'MATRIZ 2018 COMPLETO PROPOSTA'!AO494</f>
        <v>455282.83686305693</v>
      </c>
      <c r="O494" s="114"/>
      <c r="P494" s="114"/>
      <c r="Q494" s="93"/>
    </row>
    <row r="495" spans="1:17" x14ac:dyDescent="0.25">
      <c r="A495" s="5"/>
      <c r="B495" t="s">
        <v>516</v>
      </c>
      <c r="C495" t="s">
        <v>523</v>
      </c>
      <c r="D495" s="1" t="s">
        <v>79</v>
      </c>
      <c r="F495" s="66"/>
      <c r="H495" s="114">
        <f>'MATRIZ 2018 COMPLETO PROPOSTA'!J495</f>
        <v>6692845.6817738507</v>
      </c>
      <c r="I495" s="114">
        <f>'MATRIZ 2018 COMPLETO PROPOSTA'!O495</f>
        <v>0</v>
      </c>
      <c r="J495" s="114">
        <f>'MATRIZ 2018 COMPLETO PROPOSTA'!R495</f>
        <v>0</v>
      </c>
      <c r="K495" s="114"/>
      <c r="L495" s="114">
        <f t="shared" si="26"/>
        <v>6692845.6817738507</v>
      </c>
      <c r="M495" s="114"/>
      <c r="N495" s="114">
        <f>'MATRIZ 2018 COMPLETO PROPOSTA'!AI495+'MATRIZ 2018 COMPLETO PROPOSTA'!AL495+'MATRIZ 2018 COMPLETO PROPOSTA'!AO495</f>
        <v>1170251.4145468746</v>
      </c>
      <c r="O495" s="114"/>
      <c r="P495" s="114"/>
      <c r="Q495" s="93"/>
    </row>
    <row r="496" spans="1:17" x14ac:dyDescent="0.25">
      <c r="A496" s="5"/>
      <c r="B496" t="s">
        <v>516</v>
      </c>
      <c r="C496" t="s">
        <v>524</v>
      </c>
      <c r="D496" s="1" t="s">
        <v>79</v>
      </c>
      <c r="F496" s="66"/>
      <c r="H496" s="114">
        <f>'MATRIZ 2018 COMPLETO PROPOSTA'!J496</f>
        <v>3282534.5308034485</v>
      </c>
      <c r="I496" s="114">
        <f>'MATRIZ 2018 COMPLETO PROPOSTA'!O496</f>
        <v>0</v>
      </c>
      <c r="J496" s="114">
        <f>'MATRIZ 2018 COMPLETO PROPOSTA'!R496</f>
        <v>0</v>
      </c>
      <c r="K496" s="114"/>
      <c r="L496" s="114">
        <f t="shared" si="26"/>
        <v>3282534.5308034485</v>
      </c>
      <c r="M496" s="114"/>
      <c r="N496" s="114">
        <f>'MATRIZ 2018 COMPLETO PROPOSTA'!AI496+'MATRIZ 2018 COMPLETO PROPOSTA'!AL496+'MATRIZ 2018 COMPLETO PROPOSTA'!AO496</f>
        <v>358492.84987930616</v>
      </c>
      <c r="O496" s="114"/>
      <c r="P496" s="114"/>
      <c r="Q496" s="93"/>
    </row>
    <row r="497" spans="1:17" x14ac:dyDescent="0.25">
      <c r="A497" s="5"/>
      <c r="B497" t="s">
        <v>516</v>
      </c>
      <c r="C497" t="s">
        <v>144</v>
      </c>
      <c r="D497" s="1" t="s">
        <v>79</v>
      </c>
      <c r="F497" s="66"/>
      <c r="H497" s="114">
        <f>'MATRIZ 2018 COMPLETO PROPOSTA'!J497</f>
        <v>3282534.5308034485</v>
      </c>
      <c r="I497" s="114">
        <f>'MATRIZ 2018 COMPLETO PROPOSTA'!O497</f>
        <v>0</v>
      </c>
      <c r="J497" s="114">
        <f>'MATRIZ 2018 COMPLETO PROPOSTA'!R497</f>
        <v>0</v>
      </c>
      <c r="K497" s="114"/>
      <c r="L497" s="114">
        <f t="shared" si="26"/>
        <v>3282534.5308034485</v>
      </c>
      <c r="M497" s="114"/>
      <c r="N497" s="114">
        <f>'MATRIZ 2018 COMPLETO PROPOSTA'!AI497+'MATRIZ 2018 COMPLETO PROPOSTA'!AL497+'MATRIZ 2018 COMPLETO PROPOSTA'!AO497</f>
        <v>287798.61802302318</v>
      </c>
      <c r="O497" s="114"/>
      <c r="P497" s="114"/>
      <c r="Q497" s="93"/>
    </row>
    <row r="498" spans="1:17" x14ac:dyDescent="0.25">
      <c r="A498" s="5"/>
      <c r="F498" s="66"/>
      <c r="H498" s="114"/>
      <c r="I498" s="114"/>
      <c r="J498" s="114"/>
      <c r="K498" s="114"/>
      <c r="L498" s="114"/>
      <c r="M498" s="114"/>
      <c r="N498" s="114"/>
      <c r="O498" s="114"/>
      <c r="P498" s="114"/>
      <c r="Q498" s="93"/>
    </row>
    <row r="499" spans="1:17" x14ac:dyDescent="0.25">
      <c r="A499" s="5"/>
      <c r="B499" s="98" t="s">
        <v>516</v>
      </c>
      <c r="C499" s="98" t="s">
        <v>525</v>
      </c>
      <c r="D499" s="98" t="s">
        <v>74</v>
      </c>
      <c r="E499" s="98"/>
      <c r="F499" s="100"/>
      <c r="G499" s="98"/>
      <c r="H499" s="115">
        <f>SUM(H500:H514)</f>
        <v>72288286.125775635</v>
      </c>
      <c r="I499" s="115">
        <f>SUM(I500:I514)</f>
        <v>0</v>
      </c>
      <c r="J499" s="115">
        <f>SUM(J500:J514)</f>
        <v>9095544.3405646179</v>
      </c>
      <c r="K499" s="115"/>
      <c r="L499" s="115">
        <f>SUM(L500:L514)</f>
        <v>81383830.466340274</v>
      </c>
      <c r="M499" s="115"/>
      <c r="N499" s="115">
        <f>SUM(N500:N514)</f>
        <v>8998430.3485378698</v>
      </c>
      <c r="O499" s="115"/>
      <c r="P499" s="115">
        <f>L499*'DADOS BASE PROPOSTA'!$I$14</f>
        <v>122075.74569951041</v>
      </c>
      <c r="Q499" s="93"/>
    </row>
    <row r="500" spans="1:17" x14ac:dyDescent="0.25">
      <c r="A500" s="5"/>
      <c r="B500" t="s">
        <v>516</v>
      </c>
      <c r="C500" t="s">
        <v>34</v>
      </c>
      <c r="D500" s="1" t="s">
        <v>75</v>
      </c>
      <c r="F500" s="66">
        <f>'MATRIZ 2018 COMPLETO PROPOSTA'!Q500</f>
        <v>14</v>
      </c>
      <c r="H500" s="114">
        <f>'MATRIZ 2018 COMPLETO PROPOSTA'!J500</f>
        <v>0</v>
      </c>
      <c r="I500" s="114">
        <f>SUMIF('MATRIZ 2018 COMPLETO PROPOSTA'!D501:D515,"ECR",'MATRIZ 2018 COMPLETO PROPOSTA'!O501:O515)</f>
        <v>0</v>
      </c>
      <c r="J500" s="114">
        <f>'MATRIZ 2018 COMPLETO PROPOSTA'!R500+'MATRIZ 2018 COMPLETO PROPOSTA'!Z500+'MATRIZ 2018 COMPLETO PROPOSTA'!AS500+'MATRIZ 2018 COMPLETO PROPOSTA'!AW500+'MATRIZ 2018 COMPLETO PROPOSTA'!BA500+SUM('MATRIZ 2018 COMPLETO PROPOSTA'!Z501:Z515)</f>
        <v>9095544.3405646179</v>
      </c>
      <c r="K500" s="114"/>
      <c r="L500" s="114">
        <f t="shared" ref="L500:L514" si="27">SUM(H500:J500)</f>
        <v>9095544.3405646179</v>
      </c>
      <c r="M500" s="114"/>
      <c r="N500" s="114">
        <f>'MATRIZ 2018 COMPLETO PROPOSTA'!AI500+'MATRIZ 2018 COMPLETO PROPOSTA'!AL500+'MATRIZ 2018 COMPLETO PROPOSTA'!AO500</f>
        <v>0</v>
      </c>
      <c r="O500" s="114"/>
      <c r="P500" s="114"/>
      <c r="Q500" s="93"/>
    </row>
    <row r="501" spans="1:17" x14ac:dyDescent="0.25">
      <c r="A501" s="5"/>
      <c r="B501" t="s">
        <v>516</v>
      </c>
      <c r="C501" t="s">
        <v>526</v>
      </c>
      <c r="D501" s="1" t="s">
        <v>79</v>
      </c>
      <c r="F501" s="66"/>
      <c r="H501" s="114">
        <f>'MATRIZ 2018 COMPLETO PROPOSTA'!J501</f>
        <v>5753140.4417122435</v>
      </c>
      <c r="I501" s="114">
        <f>'MATRIZ 2018 COMPLETO PROPOSTA'!O501</f>
        <v>0</v>
      </c>
      <c r="J501" s="114">
        <f>'MATRIZ 2018 COMPLETO PROPOSTA'!R501</f>
        <v>0</v>
      </c>
      <c r="K501" s="114"/>
      <c r="L501" s="114">
        <f t="shared" si="27"/>
        <v>5753140.4417122435</v>
      </c>
      <c r="M501" s="114"/>
      <c r="N501" s="114">
        <f>'MATRIZ 2018 COMPLETO PROPOSTA'!AI501+'MATRIZ 2018 COMPLETO PROPOSTA'!AL501+'MATRIZ 2018 COMPLETO PROPOSTA'!AO501</f>
        <v>1451808.601284767</v>
      </c>
      <c r="O501" s="114"/>
      <c r="P501" s="114"/>
      <c r="Q501" s="93"/>
    </row>
    <row r="502" spans="1:17" x14ac:dyDescent="0.25">
      <c r="A502" s="5"/>
      <c r="B502" t="s">
        <v>516</v>
      </c>
      <c r="C502" t="s">
        <v>527</v>
      </c>
      <c r="D502" s="1" t="s">
        <v>79</v>
      </c>
      <c r="F502" s="66"/>
      <c r="H502" s="114">
        <f>'MATRIZ 2018 COMPLETO PROPOSTA'!J502</f>
        <v>3860213.0633231769</v>
      </c>
      <c r="I502" s="114">
        <f>'MATRIZ 2018 COMPLETO PROPOSTA'!O502</f>
        <v>0</v>
      </c>
      <c r="J502" s="114">
        <f>'MATRIZ 2018 COMPLETO PROPOSTA'!R502</f>
        <v>0</v>
      </c>
      <c r="K502" s="114"/>
      <c r="L502" s="114">
        <f t="shared" si="27"/>
        <v>3860213.0633231769</v>
      </c>
      <c r="M502" s="114"/>
      <c r="N502" s="114">
        <f>'MATRIZ 2018 COMPLETO PROPOSTA'!AI502+'MATRIZ 2018 COMPLETO PROPOSTA'!AL502+'MATRIZ 2018 COMPLETO PROPOSTA'!AO502</f>
        <v>484553.22772708489</v>
      </c>
      <c r="O502" s="114"/>
      <c r="P502" s="114"/>
      <c r="Q502" s="93"/>
    </row>
    <row r="503" spans="1:17" x14ac:dyDescent="0.25">
      <c r="A503" s="5"/>
      <c r="B503" t="s">
        <v>516</v>
      </c>
      <c r="C503" t="s">
        <v>528</v>
      </c>
      <c r="D503" s="1" t="s">
        <v>79</v>
      </c>
      <c r="F503" s="66"/>
      <c r="H503" s="114">
        <f>'MATRIZ 2018 COMPLETO PROPOSTA'!J503</f>
        <v>2692867.0176685737</v>
      </c>
      <c r="I503" s="114">
        <f>'MATRIZ 2018 COMPLETO PROPOSTA'!O503</f>
        <v>0</v>
      </c>
      <c r="J503" s="114">
        <f>'MATRIZ 2018 COMPLETO PROPOSTA'!R503</f>
        <v>0</v>
      </c>
      <c r="K503" s="114"/>
      <c r="L503" s="114">
        <f t="shared" si="27"/>
        <v>2692867.0176685737</v>
      </c>
      <c r="M503" s="114"/>
      <c r="N503" s="114">
        <f>'MATRIZ 2018 COMPLETO PROPOSTA'!AI503+'MATRIZ 2018 COMPLETO PROPOSTA'!AL503+'MATRIZ 2018 COMPLETO PROPOSTA'!AO503</f>
        <v>261490.00367975299</v>
      </c>
      <c r="O503" s="114"/>
      <c r="P503" s="114"/>
      <c r="Q503" s="93"/>
    </row>
    <row r="504" spans="1:17" x14ac:dyDescent="0.25">
      <c r="A504" s="5"/>
      <c r="B504" t="s">
        <v>516</v>
      </c>
      <c r="C504" t="s">
        <v>529</v>
      </c>
      <c r="D504" s="1" t="s">
        <v>79</v>
      </c>
      <c r="F504" s="66"/>
      <c r="H504" s="114">
        <f>'MATRIZ 2018 COMPLETO PROPOSTA'!J504</f>
        <v>7604617.4869603254</v>
      </c>
      <c r="I504" s="114">
        <f>'MATRIZ 2018 COMPLETO PROPOSTA'!O504</f>
        <v>0</v>
      </c>
      <c r="J504" s="114">
        <f>'MATRIZ 2018 COMPLETO PROPOSTA'!R504</f>
        <v>0</v>
      </c>
      <c r="K504" s="114"/>
      <c r="L504" s="114">
        <f t="shared" si="27"/>
        <v>7604617.4869603254</v>
      </c>
      <c r="M504" s="114"/>
      <c r="N504" s="114">
        <f>'MATRIZ 2018 COMPLETO PROPOSTA'!AI504+'MATRIZ 2018 COMPLETO PROPOSTA'!AL504+'MATRIZ 2018 COMPLETO PROPOSTA'!AO504</f>
        <v>786139.09616912971</v>
      </c>
      <c r="O504" s="114"/>
      <c r="P504" s="114"/>
      <c r="Q504" s="93"/>
    </row>
    <row r="505" spans="1:17" x14ac:dyDescent="0.25">
      <c r="A505" s="5"/>
      <c r="B505" t="s">
        <v>516</v>
      </c>
      <c r="C505" t="s">
        <v>530</v>
      </c>
      <c r="D505" s="1" t="s">
        <v>79</v>
      </c>
      <c r="F505" s="66"/>
      <c r="H505" s="114">
        <f>'MATRIZ 2018 COMPLETO PROPOSTA'!J505</f>
        <v>2831811.8395035071</v>
      </c>
      <c r="I505" s="114">
        <f>'MATRIZ 2018 COMPLETO PROPOSTA'!O505</f>
        <v>0</v>
      </c>
      <c r="J505" s="114">
        <f>'MATRIZ 2018 COMPLETO PROPOSTA'!R505</f>
        <v>0</v>
      </c>
      <c r="K505" s="114"/>
      <c r="L505" s="114">
        <f t="shared" si="27"/>
        <v>2831811.8395035071</v>
      </c>
      <c r="M505" s="114"/>
      <c r="N505" s="114">
        <f>'MATRIZ 2018 COMPLETO PROPOSTA'!AI505+'MATRIZ 2018 COMPLETO PROPOSTA'!AL505+'MATRIZ 2018 COMPLETO PROPOSTA'!AO505</f>
        <v>294593.52542218979</v>
      </c>
      <c r="O505" s="114"/>
      <c r="P505" s="114"/>
      <c r="Q505" s="93"/>
    </row>
    <row r="506" spans="1:17" x14ac:dyDescent="0.25">
      <c r="A506" s="5"/>
      <c r="B506" t="s">
        <v>516</v>
      </c>
      <c r="C506" t="s">
        <v>531</v>
      </c>
      <c r="D506" s="1" t="s">
        <v>79</v>
      </c>
      <c r="F506" s="66"/>
      <c r="H506" s="114">
        <f>'MATRIZ 2018 COMPLETO PROPOSTA'!J506</f>
        <v>7299119.429904636</v>
      </c>
      <c r="I506" s="114">
        <f>'MATRIZ 2018 COMPLETO PROPOSTA'!O506</f>
        <v>0</v>
      </c>
      <c r="J506" s="114">
        <f>'MATRIZ 2018 COMPLETO PROPOSTA'!R506</f>
        <v>0</v>
      </c>
      <c r="K506" s="114"/>
      <c r="L506" s="114">
        <f t="shared" si="27"/>
        <v>7299119.429904636</v>
      </c>
      <c r="M506" s="114"/>
      <c r="N506" s="114">
        <f>'MATRIZ 2018 COMPLETO PROPOSTA'!AI506+'MATRIZ 2018 COMPLETO PROPOSTA'!AL506+'MATRIZ 2018 COMPLETO PROPOSTA'!AO506</f>
        <v>825640.77757607109</v>
      </c>
      <c r="O506" s="114"/>
      <c r="P506" s="114"/>
      <c r="Q506" s="93"/>
    </row>
    <row r="507" spans="1:17" x14ac:dyDescent="0.25">
      <c r="A507" s="5"/>
      <c r="B507" t="s">
        <v>516</v>
      </c>
      <c r="C507" t="s">
        <v>532</v>
      </c>
      <c r="D507" s="1" t="s">
        <v>79</v>
      </c>
      <c r="F507" s="66"/>
      <c r="H507" s="114">
        <f>'MATRIZ 2018 COMPLETO PROPOSTA'!J507</f>
        <v>3282534.5308034485</v>
      </c>
      <c r="I507" s="114">
        <f>'MATRIZ 2018 COMPLETO PROPOSTA'!O507</f>
        <v>0</v>
      </c>
      <c r="J507" s="114">
        <f>'MATRIZ 2018 COMPLETO PROPOSTA'!R507</f>
        <v>0</v>
      </c>
      <c r="K507" s="114"/>
      <c r="L507" s="114">
        <f t="shared" si="27"/>
        <v>3282534.5308034485</v>
      </c>
      <c r="M507" s="114"/>
      <c r="N507" s="114">
        <f>'MATRIZ 2018 COMPLETO PROPOSTA'!AI507+'MATRIZ 2018 COMPLETO PROPOSTA'!AL507+'MATRIZ 2018 COMPLETO PROPOSTA'!AO507</f>
        <v>318964.59484813258</v>
      </c>
      <c r="O507" s="114"/>
      <c r="P507" s="114"/>
      <c r="Q507" s="93"/>
    </row>
    <row r="508" spans="1:17" x14ac:dyDescent="0.25">
      <c r="A508" s="5"/>
      <c r="B508" t="s">
        <v>516</v>
      </c>
      <c r="C508" t="s">
        <v>533</v>
      </c>
      <c r="D508" s="1" t="s">
        <v>79</v>
      </c>
      <c r="F508" s="66"/>
      <c r="H508" s="114">
        <f>'MATRIZ 2018 COMPLETO PROPOSTA'!J508</f>
        <v>3249704.8902039826</v>
      </c>
      <c r="I508" s="114">
        <f>'MATRIZ 2018 COMPLETO PROPOSTA'!O508</f>
        <v>0</v>
      </c>
      <c r="J508" s="114">
        <f>'MATRIZ 2018 COMPLETO PROPOSTA'!R508</f>
        <v>0</v>
      </c>
      <c r="K508" s="114"/>
      <c r="L508" s="114">
        <f t="shared" si="27"/>
        <v>3249704.8902039826</v>
      </c>
      <c r="M508" s="114"/>
      <c r="N508" s="114">
        <f>'MATRIZ 2018 COMPLETO PROPOSTA'!AI508+'MATRIZ 2018 COMPLETO PROPOSTA'!AL508+'MATRIZ 2018 COMPLETO PROPOSTA'!AO508</f>
        <v>424503.98469713092</v>
      </c>
      <c r="O508" s="114"/>
      <c r="P508" s="114"/>
      <c r="Q508" s="93"/>
    </row>
    <row r="509" spans="1:17" x14ac:dyDescent="0.25">
      <c r="A509" s="5"/>
      <c r="B509" t="s">
        <v>516</v>
      </c>
      <c r="C509" t="s">
        <v>534</v>
      </c>
      <c r="D509" s="1" t="s">
        <v>79</v>
      </c>
      <c r="F509" s="66"/>
      <c r="H509" s="114">
        <f>'MATRIZ 2018 COMPLETO PROPOSTA'!J509</f>
        <v>10297560.8093348</v>
      </c>
      <c r="I509" s="114">
        <f>'MATRIZ 2018 COMPLETO PROPOSTA'!O509</f>
        <v>0</v>
      </c>
      <c r="J509" s="114">
        <f>'MATRIZ 2018 COMPLETO PROPOSTA'!R509</f>
        <v>0</v>
      </c>
      <c r="K509" s="114"/>
      <c r="L509" s="114">
        <f t="shared" si="27"/>
        <v>10297560.8093348</v>
      </c>
      <c r="M509" s="114"/>
      <c r="N509" s="114">
        <f>'MATRIZ 2018 COMPLETO PROPOSTA'!AI509+'MATRIZ 2018 COMPLETO PROPOSTA'!AL509+'MATRIZ 2018 COMPLETO PROPOSTA'!AO509</f>
        <v>1173366.8462991468</v>
      </c>
      <c r="O509" s="114"/>
      <c r="P509" s="114"/>
      <c r="Q509" s="93"/>
    </row>
    <row r="510" spans="1:17" x14ac:dyDescent="0.25">
      <c r="A510" s="5"/>
      <c r="B510" t="s">
        <v>516</v>
      </c>
      <c r="C510" t="s">
        <v>535</v>
      </c>
      <c r="D510" s="1" t="s">
        <v>79</v>
      </c>
      <c r="F510" s="66"/>
      <c r="H510" s="114">
        <f>'MATRIZ 2018 COMPLETO PROPOSTA'!J510</f>
        <v>3282534.5308034485</v>
      </c>
      <c r="I510" s="114">
        <f>'MATRIZ 2018 COMPLETO PROPOSTA'!O510</f>
        <v>0</v>
      </c>
      <c r="J510" s="114">
        <f>'MATRIZ 2018 COMPLETO PROPOSTA'!R510</f>
        <v>0</v>
      </c>
      <c r="K510" s="114"/>
      <c r="L510" s="114">
        <f t="shared" si="27"/>
        <v>3282534.5308034485</v>
      </c>
      <c r="M510" s="114"/>
      <c r="N510" s="114">
        <f>'MATRIZ 2018 COMPLETO PROPOSTA'!AI510+'MATRIZ 2018 COMPLETO PROPOSTA'!AL510+'MATRIZ 2018 COMPLETO PROPOSTA'!AO510</f>
        <v>486538.31535732764</v>
      </c>
      <c r="O510" s="114"/>
      <c r="P510" s="114"/>
      <c r="Q510" s="93"/>
    </row>
    <row r="511" spans="1:17" x14ac:dyDescent="0.25">
      <c r="A511" s="5"/>
      <c r="B511" t="s">
        <v>516</v>
      </c>
      <c r="C511" t="s">
        <v>536</v>
      </c>
      <c r="D511" s="1" t="s">
        <v>79</v>
      </c>
      <c r="F511" s="66"/>
      <c r="H511" s="114">
        <f>'MATRIZ 2018 COMPLETO PROPOSTA'!J511</f>
        <v>6297536.2782101519</v>
      </c>
      <c r="I511" s="114">
        <f>'MATRIZ 2018 COMPLETO PROPOSTA'!O511</f>
        <v>0</v>
      </c>
      <c r="J511" s="114">
        <f>'MATRIZ 2018 COMPLETO PROPOSTA'!R511</f>
        <v>0</v>
      </c>
      <c r="K511" s="114"/>
      <c r="L511" s="114">
        <f t="shared" si="27"/>
        <v>6297536.2782101519</v>
      </c>
      <c r="M511" s="114"/>
      <c r="N511" s="114">
        <f>'MATRIZ 2018 COMPLETO PROPOSTA'!AI511+'MATRIZ 2018 COMPLETO PROPOSTA'!AL511+'MATRIZ 2018 COMPLETO PROPOSTA'!AO511</f>
        <v>760824.63836608978</v>
      </c>
      <c r="O511" s="114"/>
      <c r="P511" s="114"/>
      <c r="Q511" s="93"/>
    </row>
    <row r="512" spans="1:17" x14ac:dyDescent="0.25">
      <c r="A512" s="5"/>
      <c r="B512" t="s">
        <v>516</v>
      </c>
      <c r="C512" t="s">
        <v>537</v>
      </c>
      <c r="D512" s="1" t="s">
        <v>79</v>
      </c>
      <c r="F512" s="66"/>
      <c r="H512" s="114">
        <f>'MATRIZ 2018 COMPLETO PROPOSTA'!J512</f>
        <v>7071082.4742067559</v>
      </c>
      <c r="I512" s="114">
        <f>'MATRIZ 2018 COMPLETO PROPOSTA'!O512</f>
        <v>0</v>
      </c>
      <c r="J512" s="114">
        <f>'MATRIZ 2018 COMPLETO PROPOSTA'!R512</f>
        <v>0</v>
      </c>
      <c r="K512" s="114"/>
      <c r="L512" s="114">
        <f t="shared" si="27"/>
        <v>7071082.4742067559</v>
      </c>
      <c r="M512" s="114"/>
      <c r="N512" s="114">
        <f>'MATRIZ 2018 COMPLETO PROPOSTA'!AI512+'MATRIZ 2018 COMPLETO PROPOSTA'!AL512+'MATRIZ 2018 COMPLETO PROPOSTA'!AO512</f>
        <v>770004.60658037895</v>
      </c>
      <c r="O512" s="114"/>
      <c r="P512" s="114"/>
      <c r="Q512" s="93"/>
    </row>
    <row r="513" spans="1:17" x14ac:dyDescent="0.25">
      <c r="A513" s="5"/>
      <c r="B513" t="s">
        <v>516</v>
      </c>
      <c r="C513" t="s">
        <v>538</v>
      </c>
      <c r="D513" s="1" t="s">
        <v>79</v>
      </c>
      <c r="F513" s="66"/>
      <c r="H513" s="114">
        <f>'MATRIZ 2018 COMPLETO PROPOSTA'!J513</f>
        <v>2754512.9300232045</v>
      </c>
      <c r="I513" s="114">
        <f>'MATRIZ 2018 COMPLETO PROPOSTA'!O513</f>
        <v>0</v>
      </c>
      <c r="J513" s="114">
        <f>'MATRIZ 2018 COMPLETO PROPOSTA'!R513</f>
        <v>0</v>
      </c>
      <c r="K513" s="114"/>
      <c r="L513" s="114">
        <f t="shared" si="27"/>
        <v>2754512.9300232045</v>
      </c>
      <c r="M513" s="114"/>
      <c r="N513" s="114">
        <f>'MATRIZ 2018 COMPLETO PROPOSTA'!AI513+'MATRIZ 2018 COMPLETO PROPOSTA'!AL513+'MATRIZ 2018 COMPLETO PROPOSTA'!AO513</f>
        <v>278737.21668841754</v>
      </c>
      <c r="O513" s="114"/>
      <c r="P513" s="114"/>
      <c r="Q513" s="93"/>
    </row>
    <row r="514" spans="1:17" x14ac:dyDescent="0.25">
      <c r="A514" s="5"/>
      <c r="B514" t="s">
        <v>516</v>
      </c>
      <c r="C514" t="s">
        <v>539</v>
      </c>
      <c r="D514" s="1" t="s">
        <v>79</v>
      </c>
      <c r="F514" s="66"/>
      <c r="H514" s="114">
        <f>'MATRIZ 2018 COMPLETO PROPOSTA'!J514</f>
        <v>6011050.403117381</v>
      </c>
      <c r="I514" s="114">
        <f>'MATRIZ 2018 COMPLETO PROPOSTA'!O514</f>
        <v>0</v>
      </c>
      <c r="J514" s="114">
        <f>'MATRIZ 2018 COMPLETO PROPOSTA'!R514</f>
        <v>0</v>
      </c>
      <c r="K514" s="114"/>
      <c r="L514" s="114">
        <f t="shared" si="27"/>
        <v>6011050.403117381</v>
      </c>
      <c r="M514" s="114"/>
      <c r="N514" s="114">
        <f>'MATRIZ 2018 COMPLETO PROPOSTA'!AI514+'MATRIZ 2018 COMPLETO PROPOSTA'!AL514+'MATRIZ 2018 COMPLETO PROPOSTA'!AO514</f>
        <v>681264.91384225001</v>
      </c>
      <c r="O514" s="114"/>
      <c r="P514" s="114"/>
      <c r="Q514" s="93"/>
    </row>
    <row r="515" spans="1:17" x14ac:dyDescent="0.25">
      <c r="A515" s="5"/>
      <c r="F515" s="66"/>
      <c r="H515" s="114"/>
      <c r="I515" s="114"/>
      <c r="J515" s="114"/>
      <c r="K515" s="114"/>
      <c r="L515" s="114"/>
      <c r="M515" s="114"/>
      <c r="N515" s="114"/>
      <c r="O515" s="114"/>
      <c r="P515" s="114"/>
      <c r="Q515" s="93"/>
    </row>
    <row r="516" spans="1:17" x14ac:dyDescent="0.25">
      <c r="A516" s="5"/>
      <c r="B516" s="98" t="s">
        <v>516</v>
      </c>
      <c r="C516" s="98" t="s">
        <v>540</v>
      </c>
      <c r="D516" s="98" t="s">
        <v>74</v>
      </c>
      <c r="E516" s="98"/>
      <c r="F516" s="100"/>
      <c r="G516" s="98"/>
      <c r="H516" s="115">
        <f>SUM(H517:H529)</f>
        <v>53163337.481289364</v>
      </c>
      <c r="I516" s="115">
        <f>SUM(I517:I529)</f>
        <v>2324383.3102839775</v>
      </c>
      <c r="J516" s="115">
        <f>SUM(J517:J529)</f>
        <v>8687358.7830439024</v>
      </c>
      <c r="K516" s="115"/>
      <c r="L516" s="115">
        <f>SUM(L517:L529)</f>
        <v>64175079.574617252</v>
      </c>
      <c r="M516" s="115"/>
      <c r="N516" s="115">
        <f>SUM(N517:N529)</f>
        <v>8110993.1830256926</v>
      </c>
      <c r="O516" s="115"/>
      <c r="P516" s="115">
        <f>L516*'DADOS BASE PROPOSTA'!$I$14</f>
        <v>96262.619361925885</v>
      </c>
      <c r="Q516" s="93"/>
    </row>
    <row r="517" spans="1:17" x14ac:dyDescent="0.25">
      <c r="A517" s="5"/>
      <c r="B517" t="s">
        <v>516</v>
      </c>
      <c r="C517" t="s">
        <v>34</v>
      </c>
      <c r="D517" s="1" t="s">
        <v>75</v>
      </c>
      <c r="F517" s="66">
        <f>'MATRIZ 2018 COMPLETO PROPOSTA'!Q517</f>
        <v>12</v>
      </c>
      <c r="H517" s="114">
        <f>'MATRIZ 2018 COMPLETO PROPOSTA'!J517</f>
        <v>0</v>
      </c>
      <c r="I517" s="114">
        <f>SUMIF('MATRIZ 2018 COMPLETO PROPOSTA'!D518:D530,"ECR",'MATRIZ 2018 COMPLETO PROPOSTA'!O518:O530)</f>
        <v>0</v>
      </c>
      <c r="J517" s="114">
        <f>'MATRIZ 2018 COMPLETO PROPOSTA'!R517+'MATRIZ 2018 COMPLETO PROPOSTA'!Z517+'MATRIZ 2018 COMPLETO PROPOSTA'!AS517+'MATRIZ 2018 COMPLETO PROPOSTA'!AW517+'MATRIZ 2018 COMPLETO PROPOSTA'!BA517+SUM('MATRIZ 2018 COMPLETO PROPOSTA'!Z518:Z530)</f>
        <v>8687358.7830439024</v>
      </c>
      <c r="K517" s="114"/>
      <c r="L517" s="114">
        <f t="shared" ref="L517:L529" si="28">SUM(H517:J517)</f>
        <v>8687358.7830439024</v>
      </c>
      <c r="M517" s="114"/>
      <c r="N517" s="114">
        <f>'MATRIZ 2018 COMPLETO PROPOSTA'!AI517+'MATRIZ 2018 COMPLETO PROPOSTA'!AL517+'MATRIZ 2018 COMPLETO PROPOSTA'!AO517</f>
        <v>0</v>
      </c>
      <c r="O517" s="114"/>
      <c r="P517" s="114"/>
      <c r="Q517" s="93"/>
    </row>
    <row r="518" spans="1:17" x14ac:dyDescent="0.25">
      <c r="A518" s="5"/>
      <c r="B518" t="s">
        <v>516</v>
      </c>
      <c r="C518" t="s">
        <v>541</v>
      </c>
      <c r="D518" s="1" t="s">
        <v>79</v>
      </c>
      <c r="F518" s="66"/>
      <c r="H518" s="114">
        <f>'MATRIZ 2018 COMPLETO PROPOSTA'!J518</f>
        <v>2862106.1910646083</v>
      </c>
      <c r="I518" s="114">
        <f>'MATRIZ 2018 COMPLETO PROPOSTA'!O518</f>
        <v>0</v>
      </c>
      <c r="J518" s="114">
        <f>'MATRIZ 2018 COMPLETO PROPOSTA'!R518</f>
        <v>0</v>
      </c>
      <c r="K518" s="114"/>
      <c r="L518" s="114">
        <f t="shared" si="28"/>
        <v>2862106.1910646083</v>
      </c>
      <c r="M518" s="114"/>
      <c r="N518" s="114">
        <f>'MATRIZ 2018 COMPLETO PROPOSTA'!AI518+'MATRIZ 2018 COMPLETO PROPOSTA'!AL518+'MATRIZ 2018 COMPLETO PROPOSTA'!AO518</f>
        <v>272414.48057642928</v>
      </c>
      <c r="O518" s="114"/>
      <c r="P518" s="114"/>
      <c r="Q518" s="93"/>
    </row>
    <row r="519" spans="1:17" x14ac:dyDescent="0.25">
      <c r="A519" s="5"/>
      <c r="B519" t="s">
        <v>516</v>
      </c>
      <c r="C519" t="s">
        <v>542</v>
      </c>
      <c r="D519" s="1" t="s">
        <v>77</v>
      </c>
      <c r="F519" s="66"/>
      <c r="H519" s="114">
        <f>'MATRIZ 2018 COMPLETO PROPOSTA'!J519</f>
        <v>0</v>
      </c>
      <c r="I519" s="114">
        <f>'MATRIZ 2018 COMPLETO PROPOSTA'!O519</f>
        <v>1058227.0276948905</v>
      </c>
      <c r="J519" s="114">
        <f>'MATRIZ 2018 COMPLETO PROPOSTA'!R519</f>
        <v>0</v>
      </c>
      <c r="K519" s="114"/>
      <c r="L519" s="114">
        <f t="shared" si="28"/>
        <v>1058227.0276948905</v>
      </c>
      <c r="M519" s="114"/>
      <c r="N519" s="114">
        <f>'MATRIZ 2018 COMPLETO PROPOSTA'!AI519+'MATRIZ 2018 COMPLETO PROPOSTA'!AL519+'MATRIZ 2018 COMPLETO PROPOSTA'!AO519</f>
        <v>180810.40218590695</v>
      </c>
      <c r="O519" s="114"/>
      <c r="P519" s="114"/>
      <c r="Q519" s="93"/>
    </row>
    <row r="520" spans="1:17" x14ac:dyDescent="0.25">
      <c r="A520" s="5"/>
      <c r="B520" t="s">
        <v>516</v>
      </c>
      <c r="C520" t="s">
        <v>543</v>
      </c>
      <c r="D520" s="1" t="s">
        <v>77</v>
      </c>
      <c r="F520" s="66"/>
      <c r="H520" s="114">
        <f>'MATRIZ 2018 COMPLETO PROPOSTA'!J520</f>
        <v>0</v>
      </c>
      <c r="I520" s="114">
        <f>'MATRIZ 2018 COMPLETO PROPOSTA'!O520</f>
        <v>1266156.282589087</v>
      </c>
      <c r="J520" s="114">
        <f>'MATRIZ 2018 COMPLETO PROPOSTA'!R520</f>
        <v>0</v>
      </c>
      <c r="K520" s="114"/>
      <c r="L520" s="114">
        <f t="shared" si="28"/>
        <v>1266156.282589087</v>
      </c>
      <c r="M520" s="114"/>
      <c r="N520" s="114">
        <f>'MATRIZ 2018 COMPLETO PROPOSTA'!AI520+'MATRIZ 2018 COMPLETO PROPOSTA'!AL520+'MATRIZ 2018 COMPLETO PROPOSTA'!AO520</f>
        <v>122017.47729212347</v>
      </c>
      <c r="O520" s="114"/>
      <c r="P520" s="114"/>
      <c r="Q520" s="93"/>
    </row>
    <row r="521" spans="1:17" x14ac:dyDescent="0.25">
      <c r="A521" s="5"/>
      <c r="B521" t="s">
        <v>516</v>
      </c>
      <c r="C521" t="s">
        <v>527</v>
      </c>
      <c r="D521" s="1" t="s">
        <v>79</v>
      </c>
      <c r="F521" s="66"/>
      <c r="H521" s="114">
        <f>'MATRIZ 2018 COMPLETO PROPOSTA'!J521</f>
        <v>5293385.1949227611</v>
      </c>
      <c r="I521" s="114">
        <f>'MATRIZ 2018 COMPLETO PROPOSTA'!O521</f>
        <v>0</v>
      </c>
      <c r="J521" s="114">
        <f>'MATRIZ 2018 COMPLETO PROPOSTA'!R521</f>
        <v>0</v>
      </c>
      <c r="K521" s="114"/>
      <c r="L521" s="114">
        <f t="shared" si="28"/>
        <v>5293385.1949227611</v>
      </c>
      <c r="M521" s="114"/>
      <c r="N521" s="114">
        <f>'MATRIZ 2018 COMPLETO PROPOSTA'!AI521+'MATRIZ 2018 COMPLETO PROPOSTA'!AL521+'MATRIZ 2018 COMPLETO PROPOSTA'!AO521</f>
        <v>885675.61610885814</v>
      </c>
      <c r="O521" s="114"/>
      <c r="P521" s="114"/>
      <c r="Q521" s="93"/>
    </row>
    <row r="522" spans="1:17" x14ac:dyDescent="0.25">
      <c r="A522" s="5"/>
      <c r="B522" t="s">
        <v>516</v>
      </c>
      <c r="C522" t="s">
        <v>544</v>
      </c>
      <c r="D522" s="1" t="s">
        <v>79</v>
      </c>
      <c r="F522" s="66"/>
      <c r="H522" s="114">
        <f>'MATRIZ 2018 COMPLETO PROPOSTA'!J522</f>
        <v>2628440.0371915875</v>
      </c>
      <c r="I522" s="114">
        <f>'MATRIZ 2018 COMPLETO PROPOSTA'!O522</f>
        <v>0</v>
      </c>
      <c r="J522" s="114">
        <f>'MATRIZ 2018 COMPLETO PROPOSTA'!R522</f>
        <v>0</v>
      </c>
      <c r="K522" s="114"/>
      <c r="L522" s="114">
        <f t="shared" si="28"/>
        <v>2628440.0371915875</v>
      </c>
      <c r="M522" s="114"/>
      <c r="N522" s="114">
        <f>'MATRIZ 2018 COMPLETO PROPOSTA'!AI522+'MATRIZ 2018 COMPLETO PROPOSTA'!AL522+'MATRIZ 2018 COMPLETO PROPOSTA'!AO522</f>
        <v>194559.268638546</v>
      </c>
      <c r="O522" s="114"/>
      <c r="P522" s="114"/>
      <c r="Q522" s="93"/>
    </row>
    <row r="523" spans="1:17" x14ac:dyDescent="0.25">
      <c r="A523" s="5"/>
      <c r="B523" t="s">
        <v>516</v>
      </c>
      <c r="C523" t="s">
        <v>545</v>
      </c>
      <c r="D523" s="1" t="s">
        <v>79</v>
      </c>
      <c r="F523" s="66"/>
      <c r="H523" s="114">
        <f>'MATRIZ 2018 COMPLETO PROPOSTA'!J523</f>
        <v>11539670.975001333</v>
      </c>
      <c r="I523" s="114">
        <f>'MATRIZ 2018 COMPLETO PROPOSTA'!O523</f>
        <v>0</v>
      </c>
      <c r="J523" s="114">
        <f>'MATRIZ 2018 COMPLETO PROPOSTA'!R523</f>
        <v>0</v>
      </c>
      <c r="K523" s="114"/>
      <c r="L523" s="114">
        <f t="shared" si="28"/>
        <v>11539670.975001333</v>
      </c>
      <c r="M523" s="114"/>
      <c r="N523" s="114">
        <f>'MATRIZ 2018 COMPLETO PROPOSTA'!AI523+'MATRIZ 2018 COMPLETO PROPOSTA'!AL523+'MATRIZ 2018 COMPLETO PROPOSTA'!AO523</f>
        <v>1960078.3723873422</v>
      </c>
      <c r="O523" s="114"/>
      <c r="P523" s="114"/>
      <c r="Q523" s="93"/>
    </row>
    <row r="524" spans="1:17" x14ac:dyDescent="0.25">
      <c r="A524" s="5"/>
      <c r="B524" t="s">
        <v>516</v>
      </c>
      <c r="C524" t="s">
        <v>546</v>
      </c>
      <c r="D524" s="1" t="s">
        <v>79</v>
      </c>
      <c r="F524" s="66"/>
      <c r="H524" s="114">
        <f>'MATRIZ 2018 COMPLETO PROPOSTA'!J524</f>
        <v>5645554.9593846817</v>
      </c>
      <c r="I524" s="114">
        <f>'MATRIZ 2018 COMPLETO PROPOSTA'!O524</f>
        <v>0</v>
      </c>
      <c r="J524" s="114">
        <f>'MATRIZ 2018 COMPLETO PROPOSTA'!R524</f>
        <v>0</v>
      </c>
      <c r="K524" s="114"/>
      <c r="L524" s="114">
        <f t="shared" si="28"/>
        <v>5645554.9593846817</v>
      </c>
      <c r="M524" s="114"/>
      <c r="N524" s="114">
        <f>'MATRIZ 2018 COMPLETO PROPOSTA'!AI524+'MATRIZ 2018 COMPLETO PROPOSTA'!AL524+'MATRIZ 2018 COMPLETO PROPOSTA'!AO524</f>
        <v>732611.19235361449</v>
      </c>
      <c r="O524" s="114"/>
      <c r="P524" s="114"/>
      <c r="Q524" s="93"/>
    </row>
    <row r="525" spans="1:17" x14ac:dyDescent="0.25">
      <c r="A525" s="5"/>
      <c r="B525" t="s">
        <v>516</v>
      </c>
      <c r="C525" t="s">
        <v>547</v>
      </c>
      <c r="D525" s="1" t="s">
        <v>79</v>
      </c>
      <c r="F525" s="66"/>
      <c r="H525" s="114">
        <f>'MATRIZ 2018 COMPLETO PROPOSTA'!J525</f>
        <v>4172536.0548510524</v>
      </c>
      <c r="I525" s="114">
        <f>'MATRIZ 2018 COMPLETO PROPOSTA'!O525</f>
        <v>0</v>
      </c>
      <c r="J525" s="114">
        <f>'MATRIZ 2018 COMPLETO PROPOSTA'!R525</f>
        <v>0</v>
      </c>
      <c r="K525" s="114"/>
      <c r="L525" s="114">
        <f t="shared" si="28"/>
        <v>4172536.0548510524</v>
      </c>
      <c r="M525" s="114"/>
      <c r="N525" s="114">
        <f>'MATRIZ 2018 COMPLETO PROPOSTA'!AI525+'MATRIZ 2018 COMPLETO PROPOSTA'!AL525+'MATRIZ 2018 COMPLETO PROPOSTA'!AO525</f>
        <v>723607.88513341371</v>
      </c>
      <c r="O525" s="114"/>
      <c r="P525" s="114"/>
      <c r="Q525" s="93"/>
    </row>
    <row r="526" spans="1:17" x14ac:dyDescent="0.25">
      <c r="A526" s="5"/>
      <c r="B526" t="s">
        <v>516</v>
      </c>
      <c r="C526" t="s">
        <v>548</v>
      </c>
      <c r="D526" s="1" t="s">
        <v>79</v>
      </c>
      <c r="F526" s="66"/>
      <c r="H526" s="114">
        <f>'MATRIZ 2018 COMPLETO PROPOSTA'!J526</f>
        <v>3282534.5308034485</v>
      </c>
      <c r="I526" s="114">
        <f>'MATRIZ 2018 COMPLETO PROPOSTA'!O526</f>
        <v>0</v>
      </c>
      <c r="J526" s="114">
        <f>'MATRIZ 2018 COMPLETO PROPOSTA'!R526</f>
        <v>0</v>
      </c>
      <c r="K526" s="114"/>
      <c r="L526" s="114">
        <f t="shared" si="28"/>
        <v>3282534.5308034485</v>
      </c>
      <c r="M526" s="114"/>
      <c r="N526" s="114">
        <f>'MATRIZ 2018 COMPLETO PROPOSTA'!AI526+'MATRIZ 2018 COMPLETO PROPOSTA'!AL526+'MATRIZ 2018 COMPLETO PROPOSTA'!AO526</f>
        <v>537723.59267336433</v>
      </c>
      <c r="O526" s="114"/>
      <c r="P526" s="114"/>
      <c r="Q526" s="93"/>
    </row>
    <row r="527" spans="1:17" x14ac:dyDescent="0.25">
      <c r="A527" s="5"/>
      <c r="B527" t="s">
        <v>516</v>
      </c>
      <c r="C527" t="s">
        <v>549</v>
      </c>
      <c r="D527" s="1" t="s">
        <v>79</v>
      </c>
      <c r="F527" s="66"/>
      <c r="H527" s="114">
        <f>'MATRIZ 2018 COMPLETO PROPOSTA'!J527</f>
        <v>9772076.2307227012</v>
      </c>
      <c r="I527" s="114">
        <f>'MATRIZ 2018 COMPLETO PROPOSTA'!O527</f>
        <v>0</v>
      </c>
      <c r="J527" s="114">
        <f>'MATRIZ 2018 COMPLETO PROPOSTA'!R527</f>
        <v>0</v>
      </c>
      <c r="K527" s="114"/>
      <c r="L527" s="114">
        <f t="shared" si="28"/>
        <v>9772076.2307227012</v>
      </c>
      <c r="M527" s="114"/>
      <c r="N527" s="114">
        <f>'MATRIZ 2018 COMPLETO PROPOSTA'!AI527+'MATRIZ 2018 COMPLETO PROPOSTA'!AL527+'MATRIZ 2018 COMPLETO PROPOSTA'!AO527</f>
        <v>1327757.2208121924</v>
      </c>
      <c r="O527" s="114"/>
      <c r="P527" s="114"/>
      <c r="Q527" s="93"/>
    </row>
    <row r="528" spans="1:17" x14ac:dyDescent="0.25">
      <c r="A528" s="5"/>
      <c r="B528" t="s">
        <v>516</v>
      </c>
      <c r="C528" t="s">
        <v>550</v>
      </c>
      <c r="D528" s="1" t="s">
        <v>79</v>
      </c>
      <c r="F528" s="66"/>
      <c r="H528" s="114">
        <f>'MATRIZ 2018 COMPLETO PROPOSTA'!J528</f>
        <v>3398547.9901710455</v>
      </c>
      <c r="I528" s="114">
        <f>'MATRIZ 2018 COMPLETO PROPOSTA'!O528</f>
        <v>0</v>
      </c>
      <c r="J528" s="114">
        <f>'MATRIZ 2018 COMPLETO PROPOSTA'!R528</f>
        <v>0</v>
      </c>
      <c r="K528" s="114"/>
      <c r="L528" s="114">
        <f t="shared" si="28"/>
        <v>3398547.9901710455</v>
      </c>
      <c r="M528" s="114"/>
      <c r="N528" s="114">
        <f>'MATRIZ 2018 COMPLETO PROPOSTA'!AI528+'MATRIZ 2018 COMPLETO PROPOSTA'!AL528+'MATRIZ 2018 COMPLETO PROPOSTA'!AO528</f>
        <v>531259.58731179475</v>
      </c>
      <c r="O528" s="114"/>
      <c r="P528" s="114"/>
      <c r="Q528" s="93"/>
    </row>
    <row r="529" spans="1:17" x14ac:dyDescent="0.25">
      <c r="A529" s="5"/>
      <c r="B529" t="s">
        <v>516</v>
      </c>
      <c r="C529" t="s">
        <v>551</v>
      </c>
      <c r="D529" s="1" t="s">
        <v>79</v>
      </c>
      <c r="F529" s="66"/>
      <c r="H529" s="114">
        <f>'MATRIZ 2018 COMPLETO PROPOSTA'!J529</f>
        <v>4568485.3171761492</v>
      </c>
      <c r="I529" s="114">
        <f>'MATRIZ 2018 COMPLETO PROPOSTA'!O529</f>
        <v>0</v>
      </c>
      <c r="J529" s="114">
        <f>'MATRIZ 2018 COMPLETO PROPOSTA'!R529</f>
        <v>0</v>
      </c>
      <c r="K529" s="114"/>
      <c r="L529" s="114">
        <f t="shared" si="28"/>
        <v>4568485.3171761492</v>
      </c>
      <c r="M529" s="114"/>
      <c r="N529" s="114">
        <f>'MATRIZ 2018 COMPLETO PROPOSTA'!AI529+'MATRIZ 2018 COMPLETO PROPOSTA'!AL529+'MATRIZ 2018 COMPLETO PROPOSTA'!AO529</f>
        <v>642478.08755210682</v>
      </c>
      <c r="O529" s="114"/>
      <c r="P529" s="114"/>
      <c r="Q529" s="93"/>
    </row>
    <row r="530" spans="1:17" x14ac:dyDescent="0.25">
      <c r="A530" s="5"/>
      <c r="F530" s="66"/>
      <c r="H530" s="114"/>
      <c r="I530" s="114"/>
      <c r="J530" s="114"/>
      <c r="K530" s="114"/>
      <c r="L530" s="114"/>
      <c r="M530" s="114"/>
      <c r="N530" s="114"/>
      <c r="O530" s="114"/>
      <c r="P530" s="114"/>
      <c r="Q530" s="93"/>
    </row>
    <row r="531" spans="1:17" x14ac:dyDescent="0.25">
      <c r="A531" s="5"/>
      <c r="B531" s="98" t="s">
        <v>516</v>
      </c>
      <c r="C531" s="98" t="s">
        <v>552</v>
      </c>
      <c r="D531" s="98" t="s">
        <v>74</v>
      </c>
      <c r="E531" s="98"/>
      <c r="F531" s="100"/>
      <c r="G531" s="98"/>
      <c r="H531" s="115">
        <f>SUM(H532:H543)</f>
        <v>74721695.612583205</v>
      </c>
      <c r="I531" s="115">
        <f>SUM(I532:I543)</f>
        <v>7966143.3406364266</v>
      </c>
      <c r="J531" s="115">
        <f>SUM(J532:J543)</f>
        <v>9394739.9934954662</v>
      </c>
      <c r="K531" s="115"/>
      <c r="L531" s="115">
        <f>SUM(L532:L543)</f>
        <v>92082578.946715102</v>
      </c>
      <c r="M531" s="115"/>
      <c r="N531" s="115">
        <f>SUM(N532:N543)</f>
        <v>13461520.580258938</v>
      </c>
      <c r="O531" s="115"/>
      <c r="P531" s="115">
        <f>L531*'DADOS BASE PROPOSTA'!$I$14</f>
        <v>138123.86842007266</v>
      </c>
      <c r="Q531" s="93"/>
    </row>
    <row r="532" spans="1:17" x14ac:dyDescent="0.25">
      <c r="A532" s="5"/>
      <c r="B532" t="s">
        <v>516</v>
      </c>
      <c r="C532" t="s">
        <v>34</v>
      </c>
      <c r="D532" s="1" t="s">
        <v>75</v>
      </c>
      <c r="F532" s="66">
        <f>'MATRIZ 2018 COMPLETO PROPOSTA'!Q532</f>
        <v>11</v>
      </c>
      <c r="H532" s="114">
        <f>'MATRIZ 2018 COMPLETO PROPOSTA'!J532</f>
        <v>0</v>
      </c>
      <c r="I532" s="114">
        <f>SUMIF('MATRIZ 2018 COMPLETO PROPOSTA'!D533:D544,"ECR",'MATRIZ 2018 COMPLETO PROPOSTA'!O533:O544)</f>
        <v>0</v>
      </c>
      <c r="J532" s="114">
        <f>'MATRIZ 2018 COMPLETO PROPOSTA'!R532+'MATRIZ 2018 COMPLETO PROPOSTA'!Z532+'MATRIZ 2018 COMPLETO PROPOSTA'!AS532+'MATRIZ 2018 COMPLETO PROPOSTA'!AW532+'MATRIZ 2018 COMPLETO PROPOSTA'!BA532+SUM('MATRIZ 2018 COMPLETO PROPOSTA'!Z533:Z544)</f>
        <v>9394739.9934954662</v>
      </c>
      <c r="K532" s="114"/>
      <c r="L532" s="114">
        <f t="shared" ref="L532:L543" si="29">SUM(H532:J532)</f>
        <v>9394739.9934954662</v>
      </c>
      <c r="M532" s="114"/>
      <c r="N532" s="114">
        <f>'MATRIZ 2018 COMPLETO PROPOSTA'!AI532+'MATRIZ 2018 COMPLETO PROPOSTA'!AL532+'MATRIZ 2018 COMPLETO PROPOSTA'!AO532</f>
        <v>0</v>
      </c>
      <c r="O532" s="114"/>
      <c r="P532" s="114"/>
      <c r="Q532" s="93"/>
    </row>
    <row r="533" spans="1:17" x14ac:dyDescent="0.25">
      <c r="A533" s="5"/>
      <c r="B533" t="s">
        <v>516</v>
      </c>
      <c r="C533" t="s">
        <v>553</v>
      </c>
      <c r="D533" s="1" t="s">
        <v>77</v>
      </c>
      <c r="F533" s="66"/>
      <c r="H533" s="114">
        <f>'MATRIZ 2018 COMPLETO PROPOSTA'!J533</f>
        <v>0</v>
      </c>
      <c r="I533" s="114">
        <f>'MATRIZ 2018 COMPLETO PROPOSTA'!O533</f>
        <v>1465062.9182890444</v>
      </c>
      <c r="J533" s="114">
        <f>'MATRIZ 2018 COMPLETO PROPOSTA'!R533</f>
        <v>0</v>
      </c>
      <c r="K533" s="114"/>
      <c r="L533" s="114">
        <f t="shared" si="29"/>
        <v>1465062.9182890444</v>
      </c>
      <c r="M533" s="114"/>
      <c r="N533" s="114">
        <f>'MATRIZ 2018 COMPLETO PROPOSTA'!AI533+'MATRIZ 2018 COMPLETO PROPOSTA'!AL533+'MATRIZ 2018 COMPLETO PROPOSTA'!AO533</f>
        <v>278997.98521984939</v>
      </c>
      <c r="O533" s="114"/>
      <c r="P533" s="114"/>
      <c r="Q533" s="93"/>
    </row>
    <row r="534" spans="1:17" x14ac:dyDescent="0.25">
      <c r="A534" s="5"/>
      <c r="B534" t="s">
        <v>516</v>
      </c>
      <c r="C534" t="s">
        <v>554</v>
      </c>
      <c r="D534" s="1" t="s">
        <v>77</v>
      </c>
      <c r="F534" s="66"/>
      <c r="H534" s="114">
        <f>'MATRIZ 2018 COMPLETO PROPOSTA'!J534</f>
        <v>0</v>
      </c>
      <c r="I534" s="114">
        <f>'MATRIZ 2018 COMPLETO PROPOSTA'!O534</f>
        <v>1737276.6637581824</v>
      </c>
      <c r="J534" s="114">
        <f>'MATRIZ 2018 COMPLETO PROPOSTA'!R534</f>
        <v>0</v>
      </c>
      <c r="K534" s="114"/>
      <c r="L534" s="114">
        <f t="shared" si="29"/>
        <v>1737276.6637581824</v>
      </c>
      <c r="M534" s="114"/>
      <c r="N534" s="114">
        <f>'MATRIZ 2018 COMPLETO PROPOSTA'!AI534+'MATRIZ 2018 COMPLETO PROPOSTA'!AL534+'MATRIZ 2018 COMPLETO PROPOSTA'!AO534</f>
        <v>118547.7881197329</v>
      </c>
      <c r="O534" s="114"/>
      <c r="P534" s="114"/>
      <c r="Q534" s="93"/>
    </row>
    <row r="535" spans="1:17" x14ac:dyDescent="0.25">
      <c r="A535" s="5"/>
      <c r="B535" t="s">
        <v>516</v>
      </c>
      <c r="C535" t="s">
        <v>555</v>
      </c>
      <c r="D535" s="1" t="s">
        <v>77</v>
      </c>
      <c r="F535" s="66"/>
      <c r="H535" s="114">
        <f>'MATRIZ 2018 COMPLETO PROPOSTA'!J535</f>
        <v>0</v>
      </c>
      <c r="I535" s="114">
        <f>'MATRIZ 2018 COMPLETO PROPOSTA'!O535</f>
        <v>1796241.0140241873</v>
      </c>
      <c r="J535" s="114">
        <f>'MATRIZ 2018 COMPLETO PROPOSTA'!R535</f>
        <v>0</v>
      </c>
      <c r="K535" s="114"/>
      <c r="L535" s="114">
        <f t="shared" si="29"/>
        <v>1796241.0140241873</v>
      </c>
      <c r="M535" s="114"/>
      <c r="N535" s="114">
        <f>'MATRIZ 2018 COMPLETO PROPOSTA'!AI535+'MATRIZ 2018 COMPLETO PROPOSTA'!AL535+'MATRIZ 2018 COMPLETO PROPOSTA'!AO535</f>
        <v>235279.6662616203</v>
      </c>
      <c r="O535" s="114"/>
      <c r="P535" s="114"/>
      <c r="Q535" s="93"/>
    </row>
    <row r="536" spans="1:17" x14ac:dyDescent="0.25">
      <c r="A536" s="5"/>
      <c r="B536" t="s">
        <v>516</v>
      </c>
      <c r="C536" t="s">
        <v>556</v>
      </c>
      <c r="D536" s="1" t="s">
        <v>79</v>
      </c>
      <c r="F536" s="66"/>
      <c r="H536" s="114">
        <f>'MATRIZ 2018 COMPLETO PROPOSTA'!J536</f>
        <v>10509197.788884584</v>
      </c>
      <c r="I536" s="114">
        <f>'MATRIZ 2018 COMPLETO PROPOSTA'!O536</f>
        <v>0</v>
      </c>
      <c r="J536" s="114">
        <f>'MATRIZ 2018 COMPLETO PROPOSTA'!R536</f>
        <v>0</v>
      </c>
      <c r="K536" s="114"/>
      <c r="L536" s="114">
        <f t="shared" si="29"/>
        <v>10509197.788884584</v>
      </c>
      <c r="M536" s="114"/>
      <c r="N536" s="114">
        <f>'MATRIZ 2018 COMPLETO PROPOSTA'!AI536+'MATRIZ 2018 COMPLETO PROPOSTA'!AL536+'MATRIZ 2018 COMPLETO PROPOSTA'!AO536</f>
        <v>1488835.1253467966</v>
      </c>
      <c r="O536" s="114"/>
      <c r="P536" s="114"/>
      <c r="Q536" s="93"/>
    </row>
    <row r="537" spans="1:17" x14ac:dyDescent="0.25">
      <c r="A537" s="5"/>
      <c r="B537" t="s">
        <v>516</v>
      </c>
      <c r="C537" t="s">
        <v>557</v>
      </c>
      <c r="D537" s="1" t="s">
        <v>79</v>
      </c>
      <c r="F537" s="66"/>
      <c r="H537" s="114">
        <f>'MATRIZ 2018 COMPLETO PROPOSTA'!J537</f>
        <v>6904297.9979923945</v>
      </c>
      <c r="I537" s="114">
        <f>'MATRIZ 2018 COMPLETO PROPOSTA'!O537</f>
        <v>0</v>
      </c>
      <c r="J537" s="114">
        <f>'MATRIZ 2018 COMPLETO PROPOSTA'!R537</f>
        <v>0</v>
      </c>
      <c r="K537" s="114"/>
      <c r="L537" s="114">
        <f t="shared" si="29"/>
        <v>6904297.9979923945</v>
      </c>
      <c r="M537" s="114"/>
      <c r="N537" s="114">
        <f>'MATRIZ 2018 COMPLETO PROPOSTA'!AI537+'MATRIZ 2018 COMPLETO PROPOSTA'!AL537+'MATRIZ 2018 COMPLETO PROPOSTA'!AO537</f>
        <v>1357904.8161162017</v>
      </c>
      <c r="O537" s="114"/>
      <c r="P537" s="114"/>
      <c r="Q537" s="93"/>
    </row>
    <row r="538" spans="1:17" x14ac:dyDescent="0.25">
      <c r="A538" s="5"/>
      <c r="B538" t="s">
        <v>516</v>
      </c>
      <c r="C538" t="s">
        <v>558</v>
      </c>
      <c r="D538" s="1" t="s">
        <v>79</v>
      </c>
      <c r="F538" s="66"/>
      <c r="H538" s="114">
        <f>'MATRIZ 2018 COMPLETO PROPOSTA'!J538</f>
        <v>32357665.063644059</v>
      </c>
      <c r="I538" s="114">
        <f>'MATRIZ 2018 COMPLETO PROPOSTA'!O538</f>
        <v>0</v>
      </c>
      <c r="J538" s="114">
        <f>'MATRIZ 2018 COMPLETO PROPOSTA'!R538</f>
        <v>0</v>
      </c>
      <c r="K538" s="114"/>
      <c r="L538" s="114">
        <f t="shared" si="29"/>
        <v>32357665.063644059</v>
      </c>
      <c r="M538" s="114"/>
      <c r="N538" s="114">
        <f>'MATRIZ 2018 COMPLETO PROPOSTA'!AI538+'MATRIZ 2018 COMPLETO PROPOSTA'!AL538+'MATRIZ 2018 COMPLETO PROPOSTA'!AO538</f>
        <v>5530942.3954995945</v>
      </c>
      <c r="O538" s="114"/>
      <c r="P538" s="114"/>
      <c r="Q538" s="93"/>
    </row>
    <row r="539" spans="1:17" x14ac:dyDescent="0.25">
      <c r="A539" s="5"/>
      <c r="B539" t="s">
        <v>516</v>
      </c>
      <c r="C539" t="s">
        <v>559</v>
      </c>
      <c r="D539" s="1" t="s">
        <v>79</v>
      </c>
      <c r="F539" s="66"/>
      <c r="H539" s="114">
        <f>'MATRIZ 2018 COMPLETO PROPOSTA'!J539</f>
        <v>6790245.5286925929</v>
      </c>
      <c r="I539" s="114">
        <f>'MATRIZ 2018 COMPLETO PROPOSTA'!O539</f>
        <v>0</v>
      </c>
      <c r="J539" s="114">
        <f>'MATRIZ 2018 COMPLETO PROPOSTA'!R539</f>
        <v>0</v>
      </c>
      <c r="K539" s="114"/>
      <c r="L539" s="114">
        <f t="shared" si="29"/>
        <v>6790245.5286925929</v>
      </c>
      <c r="M539" s="114"/>
      <c r="N539" s="114">
        <f>'MATRIZ 2018 COMPLETO PROPOSTA'!AI539+'MATRIZ 2018 COMPLETO PROPOSTA'!AL539+'MATRIZ 2018 COMPLETO PROPOSTA'!AO539</f>
        <v>1140712.7558805954</v>
      </c>
      <c r="O539" s="114"/>
      <c r="P539" s="114"/>
      <c r="Q539" s="93"/>
    </row>
    <row r="540" spans="1:17" x14ac:dyDescent="0.25">
      <c r="A540" s="5"/>
      <c r="B540" t="s">
        <v>516</v>
      </c>
      <c r="C540" t="s">
        <v>560</v>
      </c>
      <c r="D540" s="1" t="s">
        <v>79</v>
      </c>
      <c r="F540" s="66"/>
      <c r="H540" s="114">
        <f>'MATRIZ 2018 COMPLETO PROPOSTA'!J540</f>
        <v>5751042.6856836807</v>
      </c>
      <c r="I540" s="114">
        <f>'MATRIZ 2018 COMPLETO PROPOSTA'!O540</f>
        <v>0</v>
      </c>
      <c r="J540" s="114">
        <f>'MATRIZ 2018 COMPLETO PROPOSTA'!R540</f>
        <v>0</v>
      </c>
      <c r="K540" s="114"/>
      <c r="L540" s="114">
        <f t="shared" si="29"/>
        <v>5751042.6856836807</v>
      </c>
      <c r="M540" s="114"/>
      <c r="N540" s="114">
        <f>'MATRIZ 2018 COMPLETO PROPOSTA'!AI540+'MATRIZ 2018 COMPLETO PROPOSTA'!AL540+'MATRIZ 2018 COMPLETO PROPOSTA'!AO540</f>
        <v>816702.70009502745</v>
      </c>
      <c r="O540" s="114"/>
      <c r="P540" s="114"/>
      <c r="Q540" s="93"/>
    </row>
    <row r="541" spans="1:17" x14ac:dyDescent="0.25">
      <c r="A541" s="5"/>
      <c r="B541" t="s">
        <v>516</v>
      </c>
      <c r="C541" t="s">
        <v>561</v>
      </c>
      <c r="D541" s="1" t="s">
        <v>79</v>
      </c>
      <c r="F541" s="66"/>
      <c r="H541" s="114">
        <f>'MATRIZ 2018 COMPLETO PROPOSTA'!J541</f>
        <v>9126712.0168824494</v>
      </c>
      <c r="I541" s="114">
        <f>'MATRIZ 2018 COMPLETO PROPOSTA'!O541</f>
        <v>0</v>
      </c>
      <c r="J541" s="114">
        <f>'MATRIZ 2018 COMPLETO PROPOSTA'!R541</f>
        <v>0</v>
      </c>
      <c r="K541" s="114"/>
      <c r="L541" s="114">
        <f t="shared" si="29"/>
        <v>9126712.0168824494</v>
      </c>
      <c r="M541" s="114"/>
      <c r="N541" s="114">
        <f>'MATRIZ 2018 COMPLETO PROPOSTA'!AI541+'MATRIZ 2018 COMPLETO PROPOSTA'!AL541+'MATRIZ 2018 COMPLETO PROPOSTA'!AO541</f>
        <v>1651584.0564174152</v>
      </c>
      <c r="O541" s="114"/>
      <c r="P541" s="114"/>
      <c r="Q541" s="93"/>
    </row>
    <row r="542" spans="1:17" x14ac:dyDescent="0.25">
      <c r="A542" s="5"/>
      <c r="B542" t="s">
        <v>516</v>
      </c>
      <c r="C542" t="s">
        <v>562</v>
      </c>
      <c r="D542" s="1" t="s">
        <v>79</v>
      </c>
      <c r="F542" s="66"/>
      <c r="H542" s="114">
        <f>'MATRIZ 2018 COMPLETO PROPOSTA'!J542</f>
        <v>3282534.5308034485</v>
      </c>
      <c r="I542" s="114">
        <f>'MATRIZ 2018 COMPLETO PROPOSTA'!O542</f>
        <v>0</v>
      </c>
      <c r="J542" s="114">
        <f>'MATRIZ 2018 COMPLETO PROPOSTA'!R542</f>
        <v>0</v>
      </c>
      <c r="K542" s="114"/>
      <c r="L542" s="114">
        <f t="shared" si="29"/>
        <v>3282534.5308034485</v>
      </c>
      <c r="M542" s="114"/>
      <c r="N542" s="114">
        <f>'MATRIZ 2018 COMPLETO PROPOSTA'!AI542+'MATRIZ 2018 COMPLETO PROPOSTA'!AL542+'MATRIZ 2018 COMPLETO PROPOSTA'!AO542</f>
        <v>554292.20290348271</v>
      </c>
      <c r="O542" s="114"/>
      <c r="P542" s="114"/>
      <c r="Q542" s="93"/>
    </row>
    <row r="543" spans="1:17" x14ac:dyDescent="0.25">
      <c r="A543" s="5"/>
      <c r="B543" t="s">
        <v>516</v>
      </c>
      <c r="C543" t="s">
        <v>563</v>
      </c>
      <c r="D543" s="1" t="s">
        <v>83</v>
      </c>
      <c r="F543" s="66"/>
      <c r="H543" s="114">
        <f>'MATRIZ 2018 COMPLETO PROPOSTA'!J543</f>
        <v>0</v>
      </c>
      <c r="I543" s="114">
        <f>'MATRIZ 2018 COMPLETO PROPOSTA'!O543</f>
        <v>2967562.7445650115</v>
      </c>
      <c r="J543" s="114">
        <f>'MATRIZ 2018 COMPLETO PROPOSTA'!R543</f>
        <v>0</v>
      </c>
      <c r="K543" s="114"/>
      <c r="L543" s="114">
        <f t="shared" si="29"/>
        <v>2967562.7445650115</v>
      </c>
      <c r="M543" s="114"/>
      <c r="N543" s="114">
        <f>'MATRIZ 2018 COMPLETO PROPOSTA'!AI543+'MATRIZ 2018 COMPLETO PROPOSTA'!AL543+'MATRIZ 2018 COMPLETO PROPOSTA'!AO543</f>
        <v>287721.08839862095</v>
      </c>
      <c r="O543" s="114"/>
      <c r="P543" s="114"/>
      <c r="Q543" s="93"/>
    </row>
    <row r="544" spans="1:17" x14ac:dyDescent="0.25">
      <c r="A544" s="5"/>
      <c r="F544" s="66"/>
      <c r="H544" s="114"/>
      <c r="I544" s="114"/>
      <c r="J544" s="114"/>
      <c r="K544" s="114"/>
      <c r="L544" s="114"/>
      <c r="M544" s="114"/>
      <c r="N544" s="114"/>
      <c r="O544" s="114"/>
      <c r="P544" s="114"/>
      <c r="Q544" s="93"/>
    </row>
    <row r="545" spans="1:17" x14ac:dyDescent="0.25">
      <c r="A545" s="5"/>
      <c r="B545" s="98" t="s">
        <v>564</v>
      </c>
      <c r="C545" s="98" t="s">
        <v>565</v>
      </c>
      <c r="D545" s="98" t="s">
        <v>74</v>
      </c>
      <c r="E545" s="98"/>
      <c r="F545" s="100"/>
      <c r="G545" s="98"/>
      <c r="H545" s="115">
        <f>SUM(H546:H566)</f>
        <v>112058949.29385971</v>
      </c>
      <c r="I545" s="115">
        <f>SUM(I546:I566)</f>
        <v>11707727.876609206</v>
      </c>
      <c r="J545" s="115">
        <f>SUM(J546:J566)</f>
        <v>15832936.646219723</v>
      </c>
      <c r="K545" s="115"/>
      <c r="L545" s="115">
        <f>SUM(L546:L566)</f>
        <v>139599613.81668866</v>
      </c>
      <c r="M545" s="115"/>
      <c r="N545" s="115">
        <f>SUM(N546:N566)</f>
        <v>24757634.586149324</v>
      </c>
      <c r="O545" s="115"/>
      <c r="P545" s="115">
        <f>L545*'DADOS BASE PROPOSTA'!$I$14</f>
        <v>209399.42072503298</v>
      </c>
      <c r="Q545" s="93"/>
    </row>
    <row r="546" spans="1:17" x14ac:dyDescent="0.25">
      <c r="A546" s="5"/>
      <c r="B546" t="s">
        <v>564</v>
      </c>
      <c r="C546" t="s">
        <v>34</v>
      </c>
      <c r="D546" s="1" t="s">
        <v>75</v>
      </c>
      <c r="F546" s="66">
        <f>'MATRIZ 2018 COMPLETO PROPOSTA'!Q546</f>
        <v>20</v>
      </c>
      <c r="H546" s="114">
        <f>'MATRIZ 2018 COMPLETO PROPOSTA'!J546</f>
        <v>0</v>
      </c>
      <c r="I546" s="114">
        <f>SUMIF('MATRIZ 2018 COMPLETO PROPOSTA'!D547:D567,"ECR",'MATRIZ 2018 COMPLETO PROPOSTA'!O547:O567)</f>
        <v>0</v>
      </c>
      <c r="J546" s="114">
        <f>'MATRIZ 2018 COMPLETO PROPOSTA'!R546+'MATRIZ 2018 COMPLETO PROPOSTA'!Z546+'MATRIZ 2018 COMPLETO PROPOSTA'!AS546+'MATRIZ 2018 COMPLETO PROPOSTA'!AW546+'MATRIZ 2018 COMPLETO PROPOSTA'!BA546+SUM('MATRIZ 2018 COMPLETO PROPOSTA'!Z547:Z567)</f>
        <v>15832936.646219723</v>
      </c>
      <c r="K546" s="114"/>
      <c r="L546" s="114">
        <f t="shared" ref="L546:L566" si="30">SUM(H546:J546)</f>
        <v>15832936.646219723</v>
      </c>
      <c r="M546" s="114"/>
      <c r="N546" s="114">
        <f>'MATRIZ 2018 COMPLETO PROPOSTA'!AI546+'MATRIZ 2018 COMPLETO PROPOSTA'!AL546+'MATRIZ 2018 COMPLETO PROPOSTA'!AO546</f>
        <v>0</v>
      </c>
      <c r="O546" s="114"/>
      <c r="P546" s="114"/>
      <c r="Q546" s="93"/>
    </row>
    <row r="547" spans="1:17" x14ac:dyDescent="0.25">
      <c r="A547" s="5"/>
      <c r="B547" t="s">
        <v>564</v>
      </c>
      <c r="C547" t="s">
        <v>566</v>
      </c>
      <c r="D547" s="1" t="s">
        <v>79</v>
      </c>
      <c r="F547" s="66"/>
      <c r="H547" s="114">
        <f>'MATRIZ 2018 COMPLETO PROPOSTA'!J547</f>
        <v>6658484.1908652475</v>
      </c>
      <c r="I547" s="114">
        <f>'MATRIZ 2018 COMPLETO PROPOSTA'!O547</f>
        <v>0</v>
      </c>
      <c r="J547" s="114">
        <f>'MATRIZ 2018 COMPLETO PROPOSTA'!R547</f>
        <v>0</v>
      </c>
      <c r="K547" s="114"/>
      <c r="L547" s="114">
        <f t="shared" si="30"/>
        <v>6658484.1908652475</v>
      </c>
      <c r="M547" s="114"/>
      <c r="N547" s="114">
        <f>'MATRIZ 2018 COMPLETO PROPOSTA'!AI547+'MATRIZ 2018 COMPLETO PROPOSTA'!AL547+'MATRIZ 2018 COMPLETO PROPOSTA'!AO547</f>
        <v>948010.41687679442</v>
      </c>
      <c r="O547" s="114"/>
      <c r="P547" s="114"/>
      <c r="Q547" s="93"/>
    </row>
    <row r="548" spans="1:17" x14ac:dyDescent="0.25">
      <c r="A548" s="5"/>
      <c r="B548" t="s">
        <v>564</v>
      </c>
      <c r="C548" t="s">
        <v>567</v>
      </c>
      <c r="D548" s="1" t="s">
        <v>77</v>
      </c>
      <c r="F548" s="66"/>
      <c r="H548" s="114">
        <f>'MATRIZ 2018 COMPLETO PROPOSTA'!J548</f>
        <v>0</v>
      </c>
      <c r="I548" s="114">
        <f>'MATRIZ 2018 COMPLETO PROPOSTA'!O548</f>
        <v>1540645.0049722192</v>
      </c>
      <c r="J548" s="114">
        <f>'MATRIZ 2018 COMPLETO PROPOSTA'!R548</f>
        <v>0</v>
      </c>
      <c r="K548" s="114"/>
      <c r="L548" s="114">
        <f t="shared" si="30"/>
        <v>1540645.0049722192</v>
      </c>
      <c r="M548" s="114"/>
      <c r="N548" s="114">
        <f>'MATRIZ 2018 COMPLETO PROPOSTA'!AI548+'MATRIZ 2018 COMPLETO PROPOSTA'!AL548+'MATRIZ 2018 COMPLETO PROPOSTA'!AO548</f>
        <v>295658.10337672097</v>
      </c>
      <c r="O548" s="114"/>
      <c r="P548" s="114"/>
      <c r="Q548" s="93"/>
    </row>
    <row r="549" spans="1:17" x14ac:dyDescent="0.25">
      <c r="A549" s="5"/>
      <c r="B549" t="s">
        <v>564</v>
      </c>
      <c r="C549" t="s">
        <v>568</v>
      </c>
      <c r="D549" s="1" t="s">
        <v>77</v>
      </c>
      <c r="F549" s="66"/>
      <c r="H549" s="114">
        <f>'MATRIZ 2018 COMPLETO PROPOSTA'!J549</f>
        <v>0</v>
      </c>
      <c r="I549" s="114">
        <f>'MATRIZ 2018 COMPLETO PROPOSTA'!O549</f>
        <v>1488056.7420839106</v>
      </c>
      <c r="J549" s="114">
        <f>'MATRIZ 2018 COMPLETO PROPOSTA'!R549</f>
        <v>0</v>
      </c>
      <c r="K549" s="114"/>
      <c r="L549" s="114">
        <f t="shared" si="30"/>
        <v>1488056.7420839106</v>
      </c>
      <c r="M549" s="114"/>
      <c r="N549" s="114">
        <f>'MATRIZ 2018 COMPLETO PROPOSTA'!AI549+'MATRIZ 2018 COMPLETO PROPOSTA'!AL549+'MATRIZ 2018 COMPLETO PROPOSTA'!AO549</f>
        <v>298851.92474451271</v>
      </c>
      <c r="O549" s="114"/>
      <c r="P549" s="114"/>
      <c r="Q549" s="93"/>
    </row>
    <row r="550" spans="1:17" x14ac:dyDescent="0.25">
      <c r="A550" s="5"/>
      <c r="B550" t="s">
        <v>564</v>
      </c>
      <c r="C550" t="s">
        <v>569</v>
      </c>
      <c r="D550" s="1" t="s">
        <v>79</v>
      </c>
      <c r="F550" s="66"/>
      <c r="H550" s="114">
        <f>'MATRIZ 2018 COMPLETO PROPOSTA'!J550</f>
        <v>5714447.3627698291</v>
      </c>
      <c r="I550" s="114">
        <f>'MATRIZ 2018 COMPLETO PROPOSTA'!O550</f>
        <v>0</v>
      </c>
      <c r="J550" s="114">
        <f>'MATRIZ 2018 COMPLETO PROPOSTA'!R550</f>
        <v>0</v>
      </c>
      <c r="K550" s="114"/>
      <c r="L550" s="114">
        <f t="shared" si="30"/>
        <v>5714447.3627698291</v>
      </c>
      <c r="M550" s="114"/>
      <c r="N550" s="114">
        <f>'MATRIZ 2018 COMPLETO PROPOSTA'!AI550+'MATRIZ 2018 COMPLETO PROPOSTA'!AL550+'MATRIZ 2018 COMPLETO PROPOSTA'!AO550</f>
        <v>1184404.6769002238</v>
      </c>
      <c r="O550" s="114"/>
      <c r="P550" s="114"/>
      <c r="Q550" s="93"/>
    </row>
    <row r="551" spans="1:17" x14ac:dyDescent="0.25">
      <c r="A551" s="5"/>
      <c r="B551" t="s">
        <v>564</v>
      </c>
      <c r="C551" t="s">
        <v>570</v>
      </c>
      <c r="D551" s="1" t="s">
        <v>83</v>
      </c>
      <c r="F551" s="66"/>
      <c r="H551" s="114">
        <f>'MATRIZ 2018 COMPLETO PROPOSTA'!J551</f>
        <v>0</v>
      </c>
      <c r="I551" s="114">
        <f>'MATRIZ 2018 COMPLETO PROPOSTA'!O551</f>
        <v>2819265.4274004665</v>
      </c>
      <c r="J551" s="114">
        <f>'MATRIZ 2018 COMPLETO PROPOSTA'!R551</f>
        <v>0</v>
      </c>
      <c r="K551" s="114"/>
      <c r="L551" s="114">
        <f t="shared" si="30"/>
        <v>2819265.4274004665</v>
      </c>
      <c r="M551" s="114"/>
      <c r="N551" s="114">
        <f>'MATRIZ 2018 COMPLETO PROPOSTA'!AI551+'MATRIZ 2018 COMPLETO PROPOSTA'!AL551+'MATRIZ 2018 COMPLETO PROPOSTA'!AO551</f>
        <v>573310.34761161578</v>
      </c>
      <c r="O551" s="114"/>
      <c r="P551" s="114"/>
      <c r="Q551" s="93"/>
    </row>
    <row r="552" spans="1:17" x14ac:dyDescent="0.25">
      <c r="A552" s="5"/>
      <c r="B552" t="s">
        <v>564</v>
      </c>
      <c r="C552" t="s">
        <v>571</v>
      </c>
      <c r="D552" s="1" t="s">
        <v>83</v>
      </c>
      <c r="F552" s="66"/>
      <c r="H552" s="114">
        <f>'MATRIZ 2018 COMPLETO PROPOSTA'!J552</f>
        <v>0</v>
      </c>
      <c r="I552" s="114">
        <f>'MATRIZ 2018 COMPLETO PROPOSTA'!O552</f>
        <v>2973393.6596981552</v>
      </c>
      <c r="J552" s="114">
        <f>'MATRIZ 2018 COMPLETO PROPOSTA'!R552</f>
        <v>0</v>
      </c>
      <c r="K552" s="114"/>
      <c r="L552" s="114">
        <f t="shared" si="30"/>
        <v>2973393.6596981552</v>
      </c>
      <c r="M552" s="114"/>
      <c r="N552" s="114">
        <f>'MATRIZ 2018 COMPLETO PROPOSTA'!AI552+'MATRIZ 2018 COMPLETO PROPOSTA'!AL552+'MATRIZ 2018 COMPLETO PROPOSTA'!AO552</f>
        <v>590643.68145361193</v>
      </c>
      <c r="O552" s="114"/>
      <c r="P552" s="114"/>
      <c r="Q552" s="93"/>
    </row>
    <row r="553" spans="1:17" x14ac:dyDescent="0.25">
      <c r="A553" s="5"/>
      <c r="B553" t="s">
        <v>564</v>
      </c>
      <c r="C553" t="s">
        <v>572</v>
      </c>
      <c r="D553" s="1" t="s">
        <v>79</v>
      </c>
      <c r="F553" s="66"/>
      <c r="H553" s="114">
        <f>'MATRIZ 2018 COMPLETO PROPOSTA'!J553</f>
        <v>6939445.0103152664</v>
      </c>
      <c r="I553" s="114">
        <f>'MATRIZ 2018 COMPLETO PROPOSTA'!O553</f>
        <v>0</v>
      </c>
      <c r="J553" s="114">
        <f>'MATRIZ 2018 COMPLETO PROPOSTA'!R553</f>
        <v>0</v>
      </c>
      <c r="K553" s="114"/>
      <c r="L553" s="114">
        <f t="shared" si="30"/>
        <v>6939445.0103152664</v>
      </c>
      <c r="M553" s="114"/>
      <c r="N553" s="114">
        <f>'MATRIZ 2018 COMPLETO PROPOSTA'!AI553+'MATRIZ 2018 COMPLETO PROPOSTA'!AL553+'MATRIZ 2018 COMPLETO PROPOSTA'!AO553</f>
        <v>1657409.4833929737</v>
      </c>
      <c r="O553" s="114"/>
      <c r="P553" s="114"/>
      <c r="Q553" s="93"/>
    </row>
    <row r="554" spans="1:17" x14ac:dyDescent="0.25">
      <c r="A554" s="5"/>
      <c r="B554" t="s">
        <v>564</v>
      </c>
      <c r="C554" t="s">
        <v>573</v>
      </c>
      <c r="D554" s="1" t="s">
        <v>79</v>
      </c>
      <c r="F554" s="66"/>
      <c r="H554" s="114">
        <f>'MATRIZ 2018 COMPLETO PROPOSTA'!J554</f>
        <v>5861756.8619703045</v>
      </c>
      <c r="I554" s="114">
        <f>'MATRIZ 2018 COMPLETO PROPOSTA'!O554</f>
        <v>0</v>
      </c>
      <c r="J554" s="114">
        <f>'MATRIZ 2018 COMPLETO PROPOSTA'!R554</f>
        <v>0</v>
      </c>
      <c r="K554" s="114"/>
      <c r="L554" s="114">
        <f t="shared" si="30"/>
        <v>5861756.8619703045</v>
      </c>
      <c r="M554" s="114"/>
      <c r="N554" s="114">
        <f>'MATRIZ 2018 COMPLETO PROPOSTA'!AI554+'MATRIZ 2018 COMPLETO PROPOSTA'!AL554+'MATRIZ 2018 COMPLETO PROPOSTA'!AO554</f>
        <v>1124810.2758212518</v>
      </c>
      <c r="O554" s="114"/>
      <c r="P554" s="114"/>
      <c r="Q554" s="93"/>
    </row>
    <row r="555" spans="1:17" x14ac:dyDescent="0.25">
      <c r="A555" s="5"/>
      <c r="B555" t="s">
        <v>564</v>
      </c>
      <c r="C555" t="s">
        <v>574</v>
      </c>
      <c r="D555" s="1" t="s">
        <v>79</v>
      </c>
      <c r="F555" s="66"/>
      <c r="H555" s="114">
        <f>'MATRIZ 2018 COMPLETO PROPOSTA'!J555</f>
        <v>4844416.8937147688</v>
      </c>
      <c r="I555" s="114">
        <f>'MATRIZ 2018 COMPLETO PROPOSTA'!O555</f>
        <v>0</v>
      </c>
      <c r="J555" s="114">
        <f>'MATRIZ 2018 COMPLETO PROPOSTA'!R555</f>
        <v>0</v>
      </c>
      <c r="K555" s="114"/>
      <c r="L555" s="114">
        <f t="shared" si="30"/>
        <v>4844416.8937147688</v>
      </c>
      <c r="M555" s="114"/>
      <c r="N555" s="114">
        <f>'MATRIZ 2018 COMPLETO PROPOSTA'!AI555+'MATRIZ 2018 COMPLETO PROPOSTA'!AL555+'MATRIZ 2018 COMPLETO PROPOSTA'!AO555</f>
        <v>1087064.0236820201</v>
      </c>
      <c r="O555" s="114"/>
      <c r="P555" s="114"/>
      <c r="Q555" s="93"/>
    </row>
    <row r="556" spans="1:17" x14ac:dyDescent="0.25">
      <c r="A556" s="5"/>
      <c r="B556" t="s">
        <v>564</v>
      </c>
      <c r="C556" t="s">
        <v>575</v>
      </c>
      <c r="D556" s="1" t="s">
        <v>79</v>
      </c>
      <c r="F556" s="66"/>
      <c r="H556" s="114">
        <f>'MATRIZ 2018 COMPLETO PROPOSTA'!J556</f>
        <v>6721654.7887411769</v>
      </c>
      <c r="I556" s="114">
        <f>'MATRIZ 2018 COMPLETO PROPOSTA'!O556</f>
        <v>0</v>
      </c>
      <c r="J556" s="114">
        <f>'MATRIZ 2018 COMPLETO PROPOSTA'!R556</f>
        <v>0</v>
      </c>
      <c r="K556" s="114"/>
      <c r="L556" s="114">
        <f t="shared" si="30"/>
        <v>6721654.7887411769</v>
      </c>
      <c r="M556" s="114"/>
      <c r="N556" s="114">
        <f>'MATRIZ 2018 COMPLETO PROPOSTA'!AI556+'MATRIZ 2018 COMPLETO PROPOSTA'!AL556+'MATRIZ 2018 COMPLETO PROPOSTA'!AO556</f>
        <v>900811.43429382076</v>
      </c>
      <c r="O556" s="114"/>
      <c r="P556" s="114"/>
      <c r="Q556" s="93"/>
    </row>
    <row r="557" spans="1:17" x14ac:dyDescent="0.25">
      <c r="A557" s="5"/>
      <c r="B557" t="s">
        <v>564</v>
      </c>
      <c r="C557" t="s">
        <v>576</v>
      </c>
      <c r="D557" s="1" t="s">
        <v>79</v>
      </c>
      <c r="F557" s="66"/>
      <c r="H557" s="114">
        <f>'MATRIZ 2018 COMPLETO PROPOSTA'!J557</f>
        <v>7582566.5394723648</v>
      </c>
      <c r="I557" s="114">
        <f>'MATRIZ 2018 COMPLETO PROPOSTA'!O557</f>
        <v>0</v>
      </c>
      <c r="J557" s="114">
        <f>'MATRIZ 2018 COMPLETO PROPOSTA'!R557</f>
        <v>0</v>
      </c>
      <c r="K557" s="114"/>
      <c r="L557" s="114">
        <f t="shared" si="30"/>
        <v>7582566.5394723648</v>
      </c>
      <c r="M557" s="114"/>
      <c r="N557" s="114">
        <f>'MATRIZ 2018 COMPLETO PROPOSTA'!AI557+'MATRIZ 2018 COMPLETO PROPOSTA'!AL557+'MATRIZ 2018 COMPLETO PROPOSTA'!AO557</f>
        <v>2126956.5048014787</v>
      </c>
      <c r="O557" s="114"/>
      <c r="P557" s="114"/>
      <c r="Q557" s="93"/>
    </row>
    <row r="558" spans="1:17" x14ac:dyDescent="0.25">
      <c r="A558" s="5"/>
      <c r="B558" t="s">
        <v>564</v>
      </c>
      <c r="C558" t="s">
        <v>577</v>
      </c>
      <c r="D558" s="1" t="s">
        <v>79</v>
      </c>
      <c r="F558" s="66"/>
      <c r="H558" s="114">
        <f>'MATRIZ 2018 COMPLETO PROPOSTA'!J558</f>
        <v>30683606.153264504</v>
      </c>
      <c r="I558" s="114">
        <f>'MATRIZ 2018 COMPLETO PROPOSTA'!O558</f>
        <v>0</v>
      </c>
      <c r="J558" s="114">
        <f>'MATRIZ 2018 COMPLETO PROPOSTA'!R558</f>
        <v>0</v>
      </c>
      <c r="K558" s="114"/>
      <c r="L558" s="114">
        <f t="shared" si="30"/>
        <v>30683606.153264504</v>
      </c>
      <c r="M558" s="114"/>
      <c r="N558" s="114">
        <f>'MATRIZ 2018 COMPLETO PROPOSTA'!AI558+'MATRIZ 2018 COMPLETO PROPOSTA'!AL558+'MATRIZ 2018 COMPLETO PROPOSTA'!AO558</f>
        <v>6627507.7641605977</v>
      </c>
      <c r="O558" s="114"/>
      <c r="P558" s="114"/>
      <c r="Q558" s="93"/>
    </row>
    <row r="559" spans="1:17" x14ac:dyDescent="0.25">
      <c r="A559" s="5"/>
      <c r="B559" t="s">
        <v>564</v>
      </c>
      <c r="C559" t="s">
        <v>578</v>
      </c>
      <c r="D559" s="1" t="s">
        <v>79</v>
      </c>
      <c r="F559" s="66"/>
      <c r="H559" s="114">
        <f>'MATRIZ 2018 COMPLETO PROPOSTA'!J559</f>
        <v>3282534.5308034485</v>
      </c>
      <c r="I559" s="114">
        <f>'MATRIZ 2018 COMPLETO PROPOSTA'!O559</f>
        <v>0</v>
      </c>
      <c r="J559" s="114">
        <f>'MATRIZ 2018 COMPLETO PROPOSTA'!R559</f>
        <v>0</v>
      </c>
      <c r="K559" s="114"/>
      <c r="L559" s="114">
        <f t="shared" si="30"/>
        <v>3282534.5308034485</v>
      </c>
      <c r="M559" s="114"/>
      <c r="N559" s="114">
        <f>'MATRIZ 2018 COMPLETO PROPOSTA'!AI559+'MATRIZ 2018 COMPLETO PROPOSTA'!AL559+'MATRIZ 2018 COMPLETO PROPOSTA'!AO559</f>
        <v>798378.10679015401</v>
      </c>
      <c r="O559" s="114"/>
      <c r="P559" s="114"/>
      <c r="Q559" s="93"/>
    </row>
    <row r="560" spans="1:17" x14ac:dyDescent="0.25">
      <c r="A560" s="5"/>
      <c r="B560" t="s">
        <v>564</v>
      </c>
      <c r="C560" t="s">
        <v>579</v>
      </c>
      <c r="D560" s="1" t="s">
        <v>79</v>
      </c>
      <c r="F560" s="66"/>
      <c r="H560" s="114">
        <f>'MATRIZ 2018 COMPLETO PROPOSTA'!J560</f>
        <v>6182254.6979399966</v>
      </c>
      <c r="I560" s="114">
        <f>'MATRIZ 2018 COMPLETO PROPOSTA'!O560</f>
        <v>0</v>
      </c>
      <c r="J560" s="114">
        <f>'MATRIZ 2018 COMPLETO PROPOSTA'!R560</f>
        <v>0</v>
      </c>
      <c r="K560" s="114"/>
      <c r="L560" s="114">
        <f t="shared" si="30"/>
        <v>6182254.6979399966</v>
      </c>
      <c r="M560" s="114"/>
      <c r="N560" s="114">
        <f>'MATRIZ 2018 COMPLETO PROPOSTA'!AI560+'MATRIZ 2018 COMPLETO PROPOSTA'!AL560+'MATRIZ 2018 COMPLETO PROPOSTA'!AO560</f>
        <v>885610.47817724943</v>
      </c>
      <c r="O560" s="114"/>
      <c r="P560" s="114"/>
      <c r="Q560" s="93"/>
    </row>
    <row r="561" spans="1:17" x14ac:dyDescent="0.25">
      <c r="A561" s="5"/>
      <c r="B561" t="s">
        <v>564</v>
      </c>
      <c r="C561" t="s">
        <v>580</v>
      </c>
      <c r="D561" s="1" t="s">
        <v>79</v>
      </c>
      <c r="F561" s="66"/>
      <c r="H561" s="114">
        <f>'MATRIZ 2018 COMPLETO PROPOSTA'!J561</f>
        <v>4572297.5492565138</v>
      </c>
      <c r="I561" s="114">
        <f>'MATRIZ 2018 COMPLETO PROPOSTA'!O561</f>
        <v>0</v>
      </c>
      <c r="J561" s="114">
        <f>'MATRIZ 2018 COMPLETO PROPOSTA'!R561</f>
        <v>0</v>
      </c>
      <c r="K561" s="114"/>
      <c r="L561" s="114">
        <f t="shared" si="30"/>
        <v>4572297.5492565138</v>
      </c>
      <c r="M561" s="114"/>
      <c r="N561" s="114">
        <f>'MATRIZ 2018 COMPLETO PROPOSTA'!AI561+'MATRIZ 2018 COMPLETO PROPOSTA'!AL561+'MATRIZ 2018 COMPLETO PROPOSTA'!AO561</f>
        <v>1111173.56207817</v>
      </c>
      <c r="O561" s="114"/>
      <c r="P561" s="114"/>
      <c r="Q561" s="93"/>
    </row>
    <row r="562" spans="1:17" x14ac:dyDescent="0.25">
      <c r="A562" s="5"/>
      <c r="B562" t="s">
        <v>564</v>
      </c>
      <c r="C562" t="s">
        <v>581</v>
      </c>
      <c r="D562" s="1" t="s">
        <v>79</v>
      </c>
      <c r="F562" s="66"/>
      <c r="H562" s="114">
        <f>'MATRIZ 2018 COMPLETO PROPOSTA'!J562</f>
        <v>5496395.8350906381</v>
      </c>
      <c r="I562" s="114">
        <f>'MATRIZ 2018 COMPLETO PROPOSTA'!O562</f>
        <v>0</v>
      </c>
      <c r="J562" s="114">
        <f>'MATRIZ 2018 COMPLETO PROPOSTA'!R562</f>
        <v>0</v>
      </c>
      <c r="K562" s="114"/>
      <c r="L562" s="114">
        <f t="shared" si="30"/>
        <v>5496395.8350906381</v>
      </c>
      <c r="M562" s="114"/>
      <c r="N562" s="114">
        <f>'MATRIZ 2018 COMPLETO PROPOSTA'!AI562+'MATRIZ 2018 COMPLETO PROPOSTA'!AL562+'MATRIZ 2018 COMPLETO PROPOSTA'!AO562</f>
        <v>945888.71504691523</v>
      </c>
      <c r="O562" s="114"/>
      <c r="P562" s="114"/>
      <c r="Q562" s="93"/>
    </row>
    <row r="563" spans="1:17" x14ac:dyDescent="0.25">
      <c r="A563" s="5"/>
      <c r="B563" t="s">
        <v>564</v>
      </c>
      <c r="C563" t="s">
        <v>582</v>
      </c>
      <c r="D563" s="1" t="s">
        <v>79</v>
      </c>
      <c r="F563" s="66"/>
      <c r="H563" s="114">
        <f>'MATRIZ 2018 COMPLETO PROPOSTA'!J563</f>
        <v>7418299.8776576165</v>
      </c>
      <c r="I563" s="114">
        <f>'MATRIZ 2018 COMPLETO PROPOSTA'!O563</f>
        <v>0</v>
      </c>
      <c r="J563" s="114">
        <f>'MATRIZ 2018 COMPLETO PROPOSTA'!R563</f>
        <v>0</v>
      </c>
      <c r="K563" s="114"/>
      <c r="L563" s="114">
        <f t="shared" si="30"/>
        <v>7418299.8776576165</v>
      </c>
      <c r="M563" s="114"/>
      <c r="N563" s="114">
        <f>'MATRIZ 2018 COMPLETO PROPOSTA'!AI563+'MATRIZ 2018 COMPLETO PROPOSTA'!AL563+'MATRIZ 2018 COMPLETO PROPOSTA'!AO563</f>
        <v>1121641.7044909024</v>
      </c>
      <c r="O563" s="114"/>
      <c r="P563" s="114"/>
      <c r="Q563" s="93"/>
    </row>
    <row r="564" spans="1:17" x14ac:dyDescent="0.25">
      <c r="A564" s="5"/>
      <c r="B564" t="s">
        <v>564</v>
      </c>
      <c r="C564" t="s">
        <v>583</v>
      </c>
      <c r="D564" s="1" t="s">
        <v>79</v>
      </c>
      <c r="F564" s="66"/>
      <c r="H564" s="114">
        <f>'MATRIZ 2018 COMPLETO PROPOSTA'!J564</f>
        <v>5329440.1653882796</v>
      </c>
      <c r="I564" s="114">
        <f>'MATRIZ 2018 COMPLETO PROPOSTA'!O564</f>
        <v>0</v>
      </c>
      <c r="J564" s="114">
        <f>'MATRIZ 2018 COMPLETO PROPOSTA'!R564</f>
        <v>0</v>
      </c>
      <c r="K564" s="114"/>
      <c r="L564" s="114">
        <f t="shared" si="30"/>
        <v>5329440.1653882796</v>
      </c>
      <c r="M564" s="114"/>
      <c r="N564" s="114">
        <f>'MATRIZ 2018 COMPLETO PROPOSTA'!AI564+'MATRIZ 2018 COMPLETO PROPOSTA'!AL564+'MATRIZ 2018 COMPLETO PROPOSTA'!AO564</f>
        <v>1202219.2508755294</v>
      </c>
      <c r="O564" s="114"/>
      <c r="P564" s="114"/>
      <c r="Q564" s="93"/>
    </row>
    <row r="565" spans="1:17" x14ac:dyDescent="0.25">
      <c r="A565" s="5"/>
      <c r="B565" t="s">
        <v>564</v>
      </c>
      <c r="C565" t="s">
        <v>584</v>
      </c>
      <c r="D565" s="1" t="s">
        <v>79</v>
      </c>
      <c r="F565" s="66"/>
      <c r="H565" s="114">
        <f>'MATRIZ 2018 COMPLETO PROPOSTA'!J565</f>
        <v>4771348.8366097575</v>
      </c>
      <c r="I565" s="114">
        <f>'MATRIZ 2018 COMPLETO PROPOSTA'!O565</f>
        <v>0</v>
      </c>
      <c r="J565" s="114">
        <f>'MATRIZ 2018 COMPLETO PROPOSTA'!R565</f>
        <v>0</v>
      </c>
      <c r="K565" s="114"/>
      <c r="L565" s="114">
        <f t="shared" si="30"/>
        <v>4771348.8366097575</v>
      </c>
      <c r="M565" s="114"/>
      <c r="N565" s="114">
        <f>'MATRIZ 2018 COMPLETO PROPOSTA'!AI565+'MATRIZ 2018 COMPLETO PROPOSTA'!AL565+'MATRIZ 2018 COMPLETO PROPOSTA'!AO565</f>
        <v>867147.16436022252</v>
      </c>
      <c r="O565" s="114"/>
      <c r="P565" s="114"/>
      <c r="Q565" s="93"/>
    </row>
    <row r="566" spans="1:17" x14ac:dyDescent="0.25">
      <c r="A566" s="5"/>
      <c r="B566" t="s">
        <v>564</v>
      </c>
      <c r="C566" t="s">
        <v>585</v>
      </c>
      <c r="D566" s="1" t="s">
        <v>83</v>
      </c>
      <c r="F566" s="66"/>
      <c r="H566" s="114">
        <f>'MATRIZ 2018 COMPLETO PROPOSTA'!J566</f>
        <v>0</v>
      </c>
      <c r="I566" s="114">
        <f>'MATRIZ 2018 COMPLETO PROPOSTA'!O566</f>
        <v>2886367.0424544541</v>
      </c>
      <c r="J566" s="114">
        <f>'MATRIZ 2018 COMPLETO PROPOSTA'!R566</f>
        <v>0</v>
      </c>
      <c r="K566" s="114"/>
      <c r="L566" s="114">
        <f t="shared" si="30"/>
        <v>2886367.0424544541</v>
      </c>
      <c r="M566" s="114"/>
      <c r="N566" s="114">
        <f>'MATRIZ 2018 COMPLETO PROPOSTA'!AI566+'MATRIZ 2018 COMPLETO PROPOSTA'!AL566+'MATRIZ 2018 COMPLETO PROPOSTA'!AO566</f>
        <v>410136.96721455781</v>
      </c>
      <c r="O566" s="114"/>
      <c r="P566" s="114"/>
      <c r="Q566" s="93"/>
    </row>
    <row r="567" spans="1:17" x14ac:dyDescent="0.25">
      <c r="A567" s="5"/>
      <c r="F567" s="66"/>
      <c r="H567" s="114"/>
      <c r="I567" s="114"/>
      <c r="J567" s="114"/>
      <c r="K567" s="114"/>
      <c r="L567" s="114"/>
      <c r="M567" s="114"/>
      <c r="N567" s="114"/>
      <c r="O567" s="114"/>
      <c r="P567" s="114"/>
      <c r="Q567" s="93"/>
    </row>
    <row r="568" spans="1:17" x14ac:dyDescent="0.25">
      <c r="A568" s="5"/>
      <c r="B568" s="98" t="s">
        <v>586</v>
      </c>
      <c r="C568" s="98" t="s">
        <v>587</v>
      </c>
      <c r="D568" s="98" t="s">
        <v>74</v>
      </c>
      <c r="E568" s="98"/>
      <c r="F568" s="100"/>
      <c r="G568" s="98"/>
      <c r="H568" s="115">
        <f>SUM(H569:H578)</f>
        <v>40959447.699560106</v>
      </c>
      <c r="I568" s="115">
        <f>SUM(I569:I578)</f>
        <v>6115671.3244772004</v>
      </c>
      <c r="J568" s="115">
        <f>SUM(J569:J578)</f>
        <v>11320981.112430967</v>
      </c>
      <c r="K568" s="115"/>
      <c r="L568" s="115">
        <f>SUM(L569:L578)</f>
        <v>58396100.136468276</v>
      </c>
      <c r="M568" s="115"/>
      <c r="N568" s="115">
        <f>SUM(N569:N578)</f>
        <v>8402411.7934275288</v>
      </c>
      <c r="O568" s="115"/>
      <c r="P568" s="115">
        <f>L568*'DADOS BASE PROPOSTA'!$I$14</f>
        <v>87594.150204702411</v>
      </c>
      <c r="Q568" s="93"/>
    </row>
    <row r="569" spans="1:17" x14ac:dyDescent="0.25">
      <c r="A569" s="5"/>
      <c r="B569" t="s">
        <v>586</v>
      </c>
      <c r="C569" t="s">
        <v>34</v>
      </c>
      <c r="D569" s="1" t="s">
        <v>75</v>
      </c>
      <c r="F569" s="66">
        <f>'MATRIZ 2018 COMPLETO PROPOSTA'!Q569</f>
        <v>9</v>
      </c>
      <c r="H569" s="114">
        <f>'MATRIZ 2018 COMPLETO PROPOSTA'!J569</f>
        <v>0</v>
      </c>
      <c r="I569" s="114">
        <f>SUMIF('MATRIZ 2018 COMPLETO PROPOSTA'!D570:D579,"ECR",'MATRIZ 2018 COMPLETO PROPOSTA'!O570:O579)</f>
        <v>0</v>
      </c>
      <c r="J569" s="114">
        <f>'MATRIZ 2018 COMPLETO PROPOSTA'!R569+'MATRIZ 2018 COMPLETO PROPOSTA'!Z569+'MATRIZ 2018 COMPLETO PROPOSTA'!AS569+'MATRIZ 2018 COMPLETO PROPOSTA'!AW569+'MATRIZ 2018 COMPLETO PROPOSTA'!BA569+SUM('MATRIZ 2018 COMPLETO PROPOSTA'!Z570:Z579)</f>
        <v>11320981.112430967</v>
      </c>
      <c r="K569" s="114"/>
      <c r="L569" s="114">
        <f t="shared" ref="L569:L578" si="31">SUM(H569:J569)</f>
        <v>11320981.112430967</v>
      </c>
      <c r="M569" s="114"/>
      <c r="N569" s="114">
        <f>'MATRIZ 2018 COMPLETO PROPOSTA'!AI569+'MATRIZ 2018 COMPLETO PROPOSTA'!AL569+'MATRIZ 2018 COMPLETO PROPOSTA'!AO569</f>
        <v>0</v>
      </c>
      <c r="O569" s="114"/>
      <c r="P569" s="114"/>
      <c r="Q569" s="93"/>
    </row>
    <row r="570" spans="1:17" x14ac:dyDescent="0.25">
      <c r="A570" s="5"/>
      <c r="B570" t="s">
        <v>586</v>
      </c>
      <c r="C570" t="s">
        <v>588</v>
      </c>
      <c r="D570" s="1" t="s">
        <v>79</v>
      </c>
      <c r="F570" s="66"/>
      <c r="H570" s="114">
        <f>'MATRIZ 2018 COMPLETO PROPOSTA'!J570</f>
        <v>6687684.4465535088</v>
      </c>
      <c r="I570" s="114">
        <f>'MATRIZ 2018 COMPLETO PROPOSTA'!O570</f>
        <v>0</v>
      </c>
      <c r="J570" s="114">
        <f>'MATRIZ 2018 COMPLETO PROPOSTA'!R570</f>
        <v>0</v>
      </c>
      <c r="K570" s="114"/>
      <c r="L570" s="114">
        <f t="shared" si="31"/>
        <v>6687684.4465535088</v>
      </c>
      <c r="M570" s="114"/>
      <c r="N570" s="114">
        <f>'MATRIZ 2018 COMPLETO PROPOSTA'!AI570+'MATRIZ 2018 COMPLETO PROPOSTA'!AL570+'MATRIZ 2018 COMPLETO PROPOSTA'!AO570</f>
        <v>1173162.9726652512</v>
      </c>
      <c r="O570" s="114"/>
      <c r="P570" s="114"/>
      <c r="Q570" s="93"/>
    </row>
    <row r="571" spans="1:17" x14ac:dyDescent="0.25">
      <c r="A571" s="5"/>
      <c r="B571" t="s">
        <v>586</v>
      </c>
      <c r="C571" t="s">
        <v>589</v>
      </c>
      <c r="D571" s="1" t="s">
        <v>77</v>
      </c>
      <c r="F571" s="66"/>
      <c r="H571" s="114">
        <f>'MATRIZ 2018 COMPLETO PROPOSTA'!J571</f>
        <v>0</v>
      </c>
      <c r="I571" s="114">
        <f>'MATRIZ 2018 COMPLETO PROPOSTA'!O571</f>
        <v>1095841.5910710529</v>
      </c>
      <c r="J571" s="114">
        <f>'MATRIZ 2018 COMPLETO PROPOSTA'!R571</f>
        <v>0</v>
      </c>
      <c r="K571" s="114"/>
      <c r="L571" s="114">
        <f t="shared" si="31"/>
        <v>1095841.5910710529</v>
      </c>
      <c r="M571" s="114"/>
      <c r="N571" s="114">
        <f>'MATRIZ 2018 COMPLETO PROPOSTA'!AI571+'MATRIZ 2018 COMPLETO PROPOSTA'!AL571+'MATRIZ 2018 COMPLETO PROPOSTA'!AO571</f>
        <v>64286.43645712304</v>
      </c>
      <c r="O571" s="114"/>
      <c r="P571" s="114"/>
      <c r="Q571" s="93"/>
    </row>
    <row r="572" spans="1:17" x14ac:dyDescent="0.25">
      <c r="A572" s="5"/>
      <c r="B572" t="s">
        <v>586</v>
      </c>
      <c r="C572" t="s">
        <v>590</v>
      </c>
      <c r="D572" s="1" t="s">
        <v>79</v>
      </c>
      <c r="F572" s="66"/>
      <c r="H572" s="114">
        <f>'MATRIZ 2018 COMPLETO PROPOSTA'!J572</f>
        <v>5723221.0298288045</v>
      </c>
      <c r="I572" s="114">
        <f>'MATRIZ 2018 COMPLETO PROPOSTA'!O572</f>
        <v>0</v>
      </c>
      <c r="J572" s="114">
        <f>'MATRIZ 2018 COMPLETO PROPOSTA'!R572</f>
        <v>0</v>
      </c>
      <c r="K572" s="114"/>
      <c r="L572" s="114">
        <f t="shared" si="31"/>
        <v>5723221.0298288045</v>
      </c>
      <c r="M572" s="114"/>
      <c r="N572" s="114">
        <f>'MATRIZ 2018 COMPLETO PROPOSTA'!AI572+'MATRIZ 2018 COMPLETO PROPOSTA'!AL572+'MATRIZ 2018 COMPLETO PROPOSTA'!AO572</f>
        <v>1186299.3359744432</v>
      </c>
      <c r="O572" s="114"/>
      <c r="P572" s="114"/>
      <c r="Q572" s="93"/>
    </row>
    <row r="573" spans="1:17" x14ac:dyDescent="0.25">
      <c r="A573" s="5"/>
      <c r="B573" t="s">
        <v>586</v>
      </c>
      <c r="C573" t="s">
        <v>591</v>
      </c>
      <c r="D573" s="1" t="s">
        <v>79</v>
      </c>
      <c r="F573" s="66"/>
      <c r="H573" s="114">
        <f>'MATRIZ 2018 COMPLETO PROPOSTA'!J573</f>
        <v>9053809.340859741</v>
      </c>
      <c r="I573" s="114">
        <f>'MATRIZ 2018 COMPLETO PROPOSTA'!O573</f>
        <v>0</v>
      </c>
      <c r="J573" s="114">
        <f>'MATRIZ 2018 COMPLETO PROPOSTA'!R573</f>
        <v>0</v>
      </c>
      <c r="K573" s="114"/>
      <c r="L573" s="114">
        <f t="shared" si="31"/>
        <v>9053809.340859741</v>
      </c>
      <c r="M573" s="114"/>
      <c r="N573" s="114">
        <f>'MATRIZ 2018 COMPLETO PROPOSTA'!AI573+'MATRIZ 2018 COMPLETO PROPOSTA'!AL573+'MATRIZ 2018 COMPLETO PROPOSTA'!AO573</f>
        <v>2252227.0477506188</v>
      </c>
      <c r="O573" s="114"/>
      <c r="P573" s="114"/>
      <c r="Q573" s="93"/>
    </row>
    <row r="574" spans="1:17" x14ac:dyDescent="0.25">
      <c r="A574" s="5"/>
      <c r="B574" t="s">
        <v>586</v>
      </c>
      <c r="C574" t="s">
        <v>592</v>
      </c>
      <c r="D574" s="1" t="s">
        <v>83</v>
      </c>
      <c r="F574" s="66"/>
      <c r="H574" s="114">
        <f>'MATRIZ 2018 COMPLETO PROPOSTA'!J574</f>
        <v>0</v>
      </c>
      <c r="I574" s="114">
        <f>'MATRIZ 2018 COMPLETO PROPOSTA'!O574</f>
        <v>2532721.3145705005</v>
      </c>
      <c r="J574" s="114">
        <f>'MATRIZ 2018 COMPLETO PROPOSTA'!R574</f>
        <v>0</v>
      </c>
      <c r="K574" s="114"/>
      <c r="L574" s="114">
        <f t="shared" si="31"/>
        <v>2532721.3145705005</v>
      </c>
      <c r="M574" s="114"/>
      <c r="N574" s="114">
        <f>'MATRIZ 2018 COMPLETO PROPOSTA'!AI574+'MATRIZ 2018 COMPLETO PROPOSTA'!AL574+'MATRIZ 2018 COMPLETO PROPOSTA'!AO574</f>
        <v>302515.13085325895</v>
      </c>
      <c r="O574" s="114"/>
      <c r="P574" s="114"/>
      <c r="Q574" s="93"/>
    </row>
    <row r="575" spans="1:17" x14ac:dyDescent="0.25">
      <c r="A575" s="5"/>
      <c r="B575" t="s">
        <v>586</v>
      </c>
      <c r="C575" t="s">
        <v>593</v>
      </c>
      <c r="D575" s="1" t="s">
        <v>79</v>
      </c>
      <c r="F575" s="66"/>
      <c r="H575" s="114">
        <f>'MATRIZ 2018 COMPLETO PROPOSTA'!J575</f>
        <v>7717590.5674572941</v>
      </c>
      <c r="I575" s="114">
        <f>'MATRIZ 2018 COMPLETO PROPOSTA'!O575</f>
        <v>0</v>
      </c>
      <c r="J575" s="114">
        <f>'MATRIZ 2018 COMPLETO PROPOSTA'!R575</f>
        <v>0</v>
      </c>
      <c r="K575" s="114"/>
      <c r="L575" s="114">
        <f t="shared" si="31"/>
        <v>7717590.5674572941</v>
      </c>
      <c r="M575" s="114"/>
      <c r="N575" s="114">
        <f>'MATRIZ 2018 COMPLETO PROPOSTA'!AI575+'MATRIZ 2018 COMPLETO PROPOSTA'!AL575+'MATRIZ 2018 COMPLETO PROPOSTA'!AO575</f>
        <v>743327.18901015993</v>
      </c>
      <c r="O575" s="114"/>
      <c r="P575" s="114"/>
      <c r="Q575" s="93"/>
    </row>
    <row r="576" spans="1:17" x14ac:dyDescent="0.25">
      <c r="A576" s="5"/>
      <c r="B576" t="s">
        <v>586</v>
      </c>
      <c r="C576" t="s">
        <v>594</v>
      </c>
      <c r="D576" s="1" t="s">
        <v>79</v>
      </c>
      <c r="F576" s="66"/>
      <c r="H576" s="114">
        <f>'MATRIZ 2018 COMPLETO PROPOSTA'!J576</f>
        <v>6337703.1559612062</v>
      </c>
      <c r="I576" s="114">
        <f>'MATRIZ 2018 COMPLETO PROPOSTA'!O576</f>
        <v>0</v>
      </c>
      <c r="J576" s="114">
        <f>'MATRIZ 2018 COMPLETO PROPOSTA'!R576</f>
        <v>0</v>
      </c>
      <c r="K576" s="114"/>
      <c r="L576" s="114">
        <f t="shared" si="31"/>
        <v>6337703.1559612062</v>
      </c>
      <c r="M576" s="114"/>
      <c r="N576" s="114">
        <f>'MATRIZ 2018 COMPLETO PROPOSTA'!AI576+'MATRIZ 2018 COMPLETO PROPOSTA'!AL576+'MATRIZ 2018 COMPLETO PROPOSTA'!AO576</f>
        <v>896007.55219015875</v>
      </c>
      <c r="O576" s="114"/>
      <c r="P576" s="114"/>
      <c r="Q576" s="93"/>
    </row>
    <row r="577" spans="1:17" x14ac:dyDescent="0.25">
      <c r="A577" s="5"/>
      <c r="B577" t="s">
        <v>586</v>
      </c>
      <c r="C577" t="s">
        <v>595</v>
      </c>
      <c r="D577" s="1" t="s">
        <v>83</v>
      </c>
      <c r="F577" s="66"/>
      <c r="H577" s="114">
        <f>'MATRIZ 2018 COMPLETO PROPOSTA'!J577</f>
        <v>0</v>
      </c>
      <c r="I577" s="114">
        <f>'MATRIZ 2018 COMPLETO PROPOSTA'!O577</f>
        <v>2487108.4188356469</v>
      </c>
      <c r="J577" s="114">
        <f>'MATRIZ 2018 COMPLETO PROPOSTA'!R577</f>
        <v>0</v>
      </c>
      <c r="K577" s="114"/>
      <c r="L577" s="114">
        <f t="shared" si="31"/>
        <v>2487108.4188356469</v>
      </c>
      <c r="M577" s="114"/>
      <c r="N577" s="114">
        <f>'MATRIZ 2018 COMPLETO PROPOSTA'!AI577+'MATRIZ 2018 COMPLETO PROPOSTA'!AL577+'MATRIZ 2018 COMPLETO PROPOSTA'!AO577</f>
        <v>1177469.5017189756</v>
      </c>
      <c r="O577" s="114"/>
      <c r="P577" s="114"/>
      <c r="Q577" s="93"/>
    </row>
    <row r="578" spans="1:17" x14ac:dyDescent="0.25">
      <c r="A578" s="5"/>
      <c r="B578" t="s">
        <v>586</v>
      </c>
      <c r="C578" t="s">
        <v>596</v>
      </c>
      <c r="D578" s="1" t="s">
        <v>79</v>
      </c>
      <c r="F578" s="66"/>
      <c r="H578" s="114">
        <f>'MATRIZ 2018 COMPLETO PROPOSTA'!J578</f>
        <v>5439439.1588995475</v>
      </c>
      <c r="I578" s="114">
        <f>'MATRIZ 2018 COMPLETO PROPOSTA'!O578</f>
        <v>0</v>
      </c>
      <c r="J578" s="114">
        <f>'MATRIZ 2018 COMPLETO PROPOSTA'!R578</f>
        <v>0</v>
      </c>
      <c r="K578" s="114"/>
      <c r="L578" s="114">
        <f t="shared" si="31"/>
        <v>5439439.1588995475</v>
      </c>
      <c r="M578" s="114"/>
      <c r="N578" s="114">
        <f>'MATRIZ 2018 COMPLETO PROPOSTA'!AI578+'MATRIZ 2018 COMPLETO PROPOSTA'!AL578+'MATRIZ 2018 COMPLETO PROPOSTA'!AO578</f>
        <v>607116.62680754031</v>
      </c>
      <c r="O578" s="114"/>
      <c r="P578" s="114"/>
      <c r="Q578" s="93"/>
    </row>
    <row r="579" spans="1:17" x14ac:dyDescent="0.25">
      <c r="A579" s="5"/>
      <c r="F579" s="66"/>
      <c r="H579" s="114"/>
      <c r="I579" s="114"/>
      <c r="J579" s="114"/>
      <c r="K579" s="114"/>
      <c r="L579" s="114"/>
      <c r="M579" s="114"/>
      <c r="N579" s="114"/>
      <c r="O579" s="114"/>
      <c r="P579" s="114"/>
      <c r="Q579" s="93"/>
    </row>
    <row r="580" spans="1:17" x14ac:dyDescent="0.25">
      <c r="A580" s="5"/>
      <c r="B580" s="98" t="s">
        <v>597</v>
      </c>
      <c r="C580" s="98" t="s">
        <v>598</v>
      </c>
      <c r="D580" s="98" t="s">
        <v>74</v>
      </c>
      <c r="E580" s="98"/>
      <c r="F580" s="100"/>
      <c r="G580" s="98"/>
      <c r="H580" s="115">
        <f>SUM(H581:H586)</f>
        <v>15623708.649428733</v>
      </c>
      <c r="I580" s="115">
        <f>SUM(I581:I586)</f>
        <v>3558032.5529457903</v>
      </c>
      <c r="J580" s="115">
        <f>SUM(J581:J586)</f>
        <v>7062962.7855566777</v>
      </c>
      <c r="K580" s="115"/>
      <c r="L580" s="115">
        <f>SUM(L581:L586)</f>
        <v>26244703.987931203</v>
      </c>
      <c r="M580" s="115"/>
      <c r="N580" s="115">
        <f>SUM(N581:N586)</f>
        <v>2795471.0877639148</v>
      </c>
      <c r="O580" s="115"/>
      <c r="P580" s="115">
        <f>L580*'DADOS BASE PROPOSTA'!$I$14</f>
        <v>39367.055981896803</v>
      </c>
      <c r="Q580" s="93"/>
    </row>
    <row r="581" spans="1:17" x14ac:dyDescent="0.25">
      <c r="A581" s="5"/>
      <c r="B581" t="s">
        <v>597</v>
      </c>
      <c r="C581" t="s">
        <v>34</v>
      </c>
      <c r="D581" s="1" t="s">
        <v>75</v>
      </c>
      <c r="F581" s="66">
        <f>'MATRIZ 2018 COMPLETO PROPOSTA'!Q581</f>
        <v>5</v>
      </c>
      <c r="H581" s="114">
        <f>'MATRIZ 2018 COMPLETO PROPOSTA'!J581</f>
        <v>0</v>
      </c>
      <c r="I581" s="114">
        <f>SUMIF('MATRIZ 2018 COMPLETO PROPOSTA'!D582:D587,"ECR",'MATRIZ 2018 COMPLETO PROPOSTA'!O582:O587)</f>
        <v>0</v>
      </c>
      <c r="J581" s="114">
        <f>'MATRIZ 2018 COMPLETO PROPOSTA'!R581+'MATRIZ 2018 COMPLETO PROPOSTA'!Z581+'MATRIZ 2018 COMPLETO PROPOSTA'!AS581+'MATRIZ 2018 COMPLETO PROPOSTA'!AW581+'MATRIZ 2018 COMPLETO PROPOSTA'!BA581+SUM('MATRIZ 2018 COMPLETO PROPOSTA'!Z582:Z587)</f>
        <v>7062962.7855566777</v>
      </c>
      <c r="K581" s="114"/>
      <c r="L581" s="114">
        <f t="shared" ref="L581:L586" si="32">SUM(H581:J581)</f>
        <v>7062962.7855566777</v>
      </c>
      <c r="M581" s="114"/>
      <c r="N581" s="114">
        <f>'MATRIZ 2018 COMPLETO PROPOSTA'!AI581+'MATRIZ 2018 COMPLETO PROPOSTA'!AL581+'MATRIZ 2018 COMPLETO PROPOSTA'!AO581</f>
        <v>0</v>
      </c>
      <c r="O581" s="114"/>
      <c r="P581" s="114"/>
      <c r="Q581" s="93"/>
    </row>
    <row r="582" spans="1:17" x14ac:dyDescent="0.25">
      <c r="A582" s="5"/>
      <c r="B582" t="s">
        <v>597</v>
      </c>
      <c r="C582" t="s">
        <v>599</v>
      </c>
      <c r="D582" s="1" t="s">
        <v>79</v>
      </c>
      <c r="F582" s="66"/>
      <c r="H582" s="114">
        <f>'MATRIZ 2018 COMPLETO PROPOSTA'!J582</f>
        <v>3282534.5308034485</v>
      </c>
      <c r="I582" s="114">
        <f>'MATRIZ 2018 COMPLETO PROPOSTA'!O582</f>
        <v>0</v>
      </c>
      <c r="J582" s="114">
        <f>'MATRIZ 2018 COMPLETO PROPOSTA'!R582</f>
        <v>0</v>
      </c>
      <c r="K582" s="114"/>
      <c r="L582" s="114">
        <f t="shared" si="32"/>
        <v>3282534.5308034485</v>
      </c>
      <c r="M582" s="114"/>
      <c r="N582" s="114">
        <f>'MATRIZ 2018 COMPLETO PROPOSTA'!AI582+'MATRIZ 2018 COMPLETO PROPOSTA'!AL582+'MATRIZ 2018 COMPLETO PROPOSTA'!AO582</f>
        <v>499272.8734235153</v>
      </c>
      <c r="O582" s="114"/>
      <c r="P582" s="114"/>
      <c r="Q582" s="93"/>
    </row>
    <row r="583" spans="1:17" x14ac:dyDescent="0.25">
      <c r="A583" s="5"/>
      <c r="B583" t="s">
        <v>597</v>
      </c>
      <c r="C583" t="s">
        <v>600</v>
      </c>
      <c r="D583" s="1" t="s">
        <v>77</v>
      </c>
      <c r="F583" s="66"/>
      <c r="H583" s="114">
        <f>'MATRIZ 2018 COMPLETO PROPOSTA'!J583</f>
        <v>0</v>
      </c>
      <c r="I583" s="114">
        <f>'MATRIZ 2018 COMPLETO PROPOSTA'!O583</f>
        <v>1102600.8671001066</v>
      </c>
      <c r="J583" s="114">
        <f>'MATRIZ 2018 COMPLETO PROPOSTA'!R583</f>
        <v>0</v>
      </c>
      <c r="K583" s="114"/>
      <c r="L583" s="114">
        <f t="shared" si="32"/>
        <v>1102600.8671001066</v>
      </c>
      <c r="M583" s="114"/>
      <c r="N583" s="114">
        <f>'MATRIZ 2018 COMPLETO PROPOSTA'!AI583+'MATRIZ 2018 COMPLETO PROPOSTA'!AL583+'MATRIZ 2018 COMPLETO PROPOSTA'!AO583</f>
        <v>106198.96989958157</v>
      </c>
      <c r="O583" s="114"/>
      <c r="P583" s="114"/>
      <c r="Q583" s="93"/>
    </row>
    <row r="584" spans="1:17" x14ac:dyDescent="0.25">
      <c r="A584" s="5"/>
      <c r="B584" t="s">
        <v>597</v>
      </c>
      <c r="C584" t="s">
        <v>601</v>
      </c>
      <c r="D584" s="1" t="s">
        <v>79</v>
      </c>
      <c r="F584" s="66"/>
      <c r="H584" s="114">
        <f>'MATRIZ 2018 COMPLETO PROPOSTA'!J584</f>
        <v>7994011.1845083768</v>
      </c>
      <c r="I584" s="114">
        <f>'MATRIZ 2018 COMPLETO PROPOSTA'!O584</f>
        <v>0</v>
      </c>
      <c r="J584" s="114">
        <f>'MATRIZ 2018 COMPLETO PROPOSTA'!R584</f>
        <v>0</v>
      </c>
      <c r="K584" s="114"/>
      <c r="L584" s="114">
        <f t="shared" si="32"/>
        <v>7994011.1845083768</v>
      </c>
      <c r="M584" s="114"/>
      <c r="N584" s="114">
        <f>'MATRIZ 2018 COMPLETO PROPOSTA'!AI584+'MATRIZ 2018 COMPLETO PROPOSTA'!AL584+'MATRIZ 2018 COMPLETO PROPOSTA'!AO584</f>
        <v>1501372.1311985971</v>
      </c>
      <c r="O584" s="114"/>
      <c r="P584" s="114"/>
      <c r="Q584" s="93"/>
    </row>
    <row r="585" spans="1:17" x14ac:dyDescent="0.25">
      <c r="A585" s="5"/>
      <c r="B585" t="s">
        <v>597</v>
      </c>
      <c r="C585" t="s">
        <v>602</v>
      </c>
      <c r="D585" s="1" t="s">
        <v>83</v>
      </c>
      <c r="F585" s="66"/>
      <c r="H585" s="114">
        <f>'MATRIZ 2018 COMPLETO PROPOSTA'!J585</f>
        <v>0</v>
      </c>
      <c r="I585" s="114">
        <f>'MATRIZ 2018 COMPLETO PROPOSTA'!O585</f>
        <v>2455431.6858456838</v>
      </c>
      <c r="J585" s="114">
        <f>'MATRIZ 2018 COMPLETO PROPOSTA'!R585</f>
        <v>0</v>
      </c>
      <c r="K585" s="114"/>
      <c r="L585" s="114">
        <f t="shared" si="32"/>
        <v>2455431.6858456838</v>
      </c>
      <c r="M585" s="114"/>
      <c r="N585" s="114">
        <f>'MATRIZ 2018 COMPLETO PROPOSTA'!AI585+'MATRIZ 2018 COMPLETO PROPOSTA'!AL585+'MATRIZ 2018 COMPLETO PROPOSTA'!AO585</f>
        <v>222480.38059489895</v>
      </c>
      <c r="O585" s="114"/>
      <c r="P585" s="114"/>
      <c r="Q585" s="93"/>
    </row>
    <row r="586" spans="1:17" x14ac:dyDescent="0.25">
      <c r="A586" s="5"/>
      <c r="B586" t="s">
        <v>597</v>
      </c>
      <c r="C586" t="s">
        <v>603</v>
      </c>
      <c r="D586" s="1" t="s">
        <v>79</v>
      </c>
      <c r="F586" s="66"/>
      <c r="H586" s="114">
        <f>'MATRIZ 2018 COMPLETO PROPOSTA'!J586</f>
        <v>4347162.9341169074</v>
      </c>
      <c r="I586" s="114">
        <f>'MATRIZ 2018 COMPLETO PROPOSTA'!O586</f>
        <v>0</v>
      </c>
      <c r="J586" s="114">
        <f>'MATRIZ 2018 COMPLETO PROPOSTA'!R586</f>
        <v>0</v>
      </c>
      <c r="K586" s="114"/>
      <c r="L586" s="114">
        <f t="shared" si="32"/>
        <v>4347162.9341169074</v>
      </c>
      <c r="M586" s="114"/>
      <c r="N586" s="114">
        <f>'MATRIZ 2018 COMPLETO PROPOSTA'!AI586+'MATRIZ 2018 COMPLETO PROPOSTA'!AL586+'MATRIZ 2018 COMPLETO PROPOSTA'!AO586</f>
        <v>466146.73264732212</v>
      </c>
      <c r="O586" s="114"/>
      <c r="P586" s="114"/>
      <c r="Q586" s="93"/>
    </row>
    <row r="587" spans="1:17" x14ac:dyDescent="0.25">
      <c r="A587" s="5"/>
      <c r="F587" s="66"/>
      <c r="H587" s="114"/>
      <c r="I587" s="114"/>
      <c r="J587" s="114"/>
      <c r="K587" s="114"/>
      <c r="L587" s="114"/>
      <c r="M587" s="114"/>
      <c r="N587" s="114"/>
      <c r="O587" s="114"/>
      <c r="P587" s="114"/>
      <c r="Q587" s="93"/>
    </row>
    <row r="588" spans="1:17" x14ac:dyDescent="0.25">
      <c r="A588" s="5"/>
      <c r="B588" s="98" t="s">
        <v>604</v>
      </c>
      <c r="C588" s="98" t="s">
        <v>605</v>
      </c>
      <c r="D588" s="98" t="s">
        <v>74</v>
      </c>
      <c r="E588" s="98"/>
      <c r="F588" s="100"/>
      <c r="G588" s="98"/>
      <c r="H588" s="115">
        <f>SUM(H589:H606)</f>
        <v>65901805.293879315</v>
      </c>
      <c r="I588" s="115">
        <f>SUM(I589:I606)</f>
        <v>10430347.212907441</v>
      </c>
      <c r="J588" s="115">
        <f>SUM(J589:J606)</f>
        <v>10000406.492536662</v>
      </c>
      <c r="K588" s="115"/>
      <c r="L588" s="115">
        <f>SUM(L589:L606)</f>
        <v>86332558.999323428</v>
      </c>
      <c r="M588" s="115"/>
      <c r="N588" s="115">
        <f>SUM(N589:N606)</f>
        <v>12635127.488826614</v>
      </c>
      <c r="O588" s="115"/>
      <c r="P588" s="115">
        <f>L588*'DADOS BASE PROPOSTA'!$I$14</f>
        <v>129498.83849898515</v>
      </c>
      <c r="Q588" s="93"/>
    </row>
    <row r="589" spans="1:17" x14ac:dyDescent="0.25">
      <c r="A589" s="5"/>
      <c r="B589" t="s">
        <v>604</v>
      </c>
      <c r="C589" t="s">
        <v>34</v>
      </c>
      <c r="D589" s="1" t="s">
        <v>75</v>
      </c>
      <c r="F589" s="66">
        <f>'MATRIZ 2018 COMPLETO PROPOSTA'!Q589</f>
        <v>17</v>
      </c>
      <c r="H589" s="114">
        <f>'MATRIZ 2018 COMPLETO PROPOSTA'!J589</f>
        <v>0</v>
      </c>
      <c r="I589" s="114">
        <f>SUMIF('MATRIZ 2018 COMPLETO PROPOSTA'!D590:D607,"ECR",'MATRIZ 2018 COMPLETO PROPOSTA'!O590:O607)</f>
        <v>0</v>
      </c>
      <c r="J589" s="114">
        <f>'MATRIZ 2018 COMPLETO PROPOSTA'!R589+'MATRIZ 2018 COMPLETO PROPOSTA'!Z589+'MATRIZ 2018 COMPLETO PROPOSTA'!AS589+'MATRIZ 2018 COMPLETO PROPOSTA'!AW589+'MATRIZ 2018 COMPLETO PROPOSTA'!BA589+SUM('MATRIZ 2018 COMPLETO PROPOSTA'!Z590:Z607)</f>
        <v>10000406.492536662</v>
      </c>
      <c r="K589" s="114"/>
      <c r="L589" s="114">
        <f t="shared" ref="L589:L606" si="33">SUM(H589:J589)</f>
        <v>10000406.492536662</v>
      </c>
      <c r="M589" s="114"/>
      <c r="N589" s="114">
        <f>'MATRIZ 2018 COMPLETO PROPOSTA'!AI589+'MATRIZ 2018 COMPLETO PROPOSTA'!AL589+'MATRIZ 2018 COMPLETO PROPOSTA'!AO589</f>
        <v>0</v>
      </c>
      <c r="O589" s="114"/>
      <c r="P589" s="114"/>
      <c r="Q589" s="93"/>
    </row>
    <row r="590" spans="1:17" x14ac:dyDescent="0.25">
      <c r="A590" s="5"/>
      <c r="B590" t="s">
        <v>604</v>
      </c>
      <c r="C590" t="s">
        <v>606</v>
      </c>
      <c r="D590" s="1" t="s">
        <v>83</v>
      </c>
      <c r="F590" s="66"/>
      <c r="H590" s="114">
        <f>'MATRIZ 2018 COMPLETO PROPOSTA'!J590</f>
        <v>0</v>
      </c>
      <c r="I590" s="114">
        <f>'MATRIZ 2018 COMPLETO PROPOSTA'!O590</f>
        <v>2309747.1836287444</v>
      </c>
      <c r="J590" s="114">
        <f>'MATRIZ 2018 COMPLETO PROPOSTA'!R590</f>
        <v>0</v>
      </c>
      <c r="K590" s="114"/>
      <c r="L590" s="114">
        <f t="shared" si="33"/>
        <v>2309747.1836287444</v>
      </c>
      <c r="M590" s="114"/>
      <c r="N590" s="114">
        <f>'MATRIZ 2018 COMPLETO PROPOSTA'!AI590+'MATRIZ 2018 COMPLETO PROPOSTA'!AL590+'MATRIZ 2018 COMPLETO PROPOSTA'!AO590</f>
        <v>166262.99278573738</v>
      </c>
      <c r="O590" s="114"/>
      <c r="P590" s="114"/>
      <c r="Q590" s="93"/>
    </row>
    <row r="591" spans="1:17" x14ac:dyDescent="0.25">
      <c r="A591" s="5"/>
      <c r="B591" t="s">
        <v>604</v>
      </c>
      <c r="C591" t="s">
        <v>607</v>
      </c>
      <c r="D591" s="1" t="s">
        <v>77</v>
      </c>
      <c r="F591" s="66"/>
      <c r="H591" s="114">
        <f>'MATRIZ 2018 COMPLETO PROPOSTA'!J591</f>
        <v>0</v>
      </c>
      <c r="I591" s="114">
        <f>'MATRIZ 2018 COMPLETO PROPOSTA'!O591</f>
        <v>1108045.6798326955</v>
      </c>
      <c r="J591" s="114">
        <f>'MATRIZ 2018 COMPLETO PROPOSTA'!R591</f>
        <v>0</v>
      </c>
      <c r="K591" s="114"/>
      <c r="L591" s="114">
        <f t="shared" si="33"/>
        <v>1108045.6798326955</v>
      </c>
      <c r="M591" s="114"/>
      <c r="N591" s="114">
        <f>'MATRIZ 2018 COMPLETO PROPOSTA'!AI591+'MATRIZ 2018 COMPLETO PROPOSTA'!AL591+'MATRIZ 2018 COMPLETO PROPOSTA'!AO591</f>
        <v>118526.4109525831</v>
      </c>
      <c r="O591" s="114"/>
      <c r="P591" s="114"/>
      <c r="Q591" s="93"/>
    </row>
    <row r="592" spans="1:17" x14ac:dyDescent="0.25">
      <c r="A592" s="5"/>
      <c r="B592" t="s">
        <v>604</v>
      </c>
      <c r="C592" t="s">
        <v>608</v>
      </c>
      <c r="D592" s="1" t="s">
        <v>79</v>
      </c>
      <c r="F592" s="66"/>
      <c r="H592" s="114">
        <f>'MATRIZ 2018 COMPLETO PROPOSTA'!J592</f>
        <v>8461956.3005412724</v>
      </c>
      <c r="I592" s="114">
        <f>'MATRIZ 2018 COMPLETO PROPOSTA'!O592</f>
        <v>0</v>
      </c>
      <c r="J592" s="114">
        <f>'MATRIZ 2018 COMPLETO PROPOSTA'!R592</f>
        <v>0</v>
      </c>
      <c r="K592" s="114"/>
      <c r="L592" s="114">
        <f t="shared" si="33"/>
        <v>8461956.3005412724</v>
      </c>
      <c r="M592" s="114"/>
      <c r="N592" s="114">
        <f>'MATRIZ 2018 COMPLETO PROPOSTA'!AI592+'MATRIZ 2018 COMPLETO PROPOSTA'!AL592+'MATRIZ 2018 COMPLETO PROPOSTA'!AO592</f>
        <v>1034559.6890315942</v>
      </c>
      <c r="O592" s="114"/>
      <c r="P592" s="114"/>
      <c r="Q592" s="93"/>
    </row>
    <row r="593" spans="1:17" x14ac:dyDescent="0.25">
      <c r="A593" s="5"/>
      <c r="B593" t="s">
        <v>604</v>
      </c>
      <c r="C593" t="s">
        <v>609</v>
      </c>
      <c r="D593" s="1" t="s">
        <v>79</v>
      </c>
      <c r="F593" s="66"/>
      <c r="H593" s="114">
        <f>'MATRIZ 2018 COMPLETO PROPOSTA'!J593</f>
        <v>3693272.9788123569</v>
      </c>
      <c r="I593" s="114">
        <f>'MATRIZ 2018 COMPLETO PROPOSTA'!O593</f>
        <v>0</v>
      </c>
      <c r="J593" s="114">
        <f>'MATRIZ 2018 COMPLETO PROPOSTA'!R593</f>
        <v>0</v>
      </c>
      <c r="K593" s="114"/>
      <c r="L593" s="114">
        <f t="shared" si="33"/>
        <v>3693272.9788123569</v>
      </c>
      <c r="M593" s="114"/>
      <c r="N593" s="114">
        <f>'MATRIZ 2018 COMPLETO PROPOSTA'!AI593+'MATRIZ 2018 COMPLETO PROPOSTA'!AL593+'MATRIZ 2018 COMPLETO PROPOSTA'!AO593</f>
        <v>663468.54077715124</v>
      </c>
      <c r="O593" s="114"/>
      <c r="P593" s="114"/>
      <c r="Q593" s="93"/>
    </row>
    <row r="594" spans="1:17" x14ac:dyDescent="0.25">
      <c r="A594" s="5"/>
      <c r="B594" t="s">
        <v>604</v>
      </c>
      <c r="C594" t="s">
        <v>610</v>
      </c>
      <c r="D594" s="1" t="s">
        <v>79</v>
      </c>
      <c r="F594" s="66"/>
      <c r="H594" s="114">
        <f>'MATRIZ 2018 COMPLETO PROPOSTA'!J594</f>
        <v>5136147.4481988177</v>
      </c>
      <c r="I594" s="114">
        <f>'MATRIZ 2018 COMPLETO PROPOSTA'!O594</f>
        <v>0</v>
      </c>
      <c r="J594" s="114">
        <f>'MATRIZ 2018 COMPLETO PROPOSTA'!R594</f>
        <v>0</v>
      </c>
      <c r="K594" s="114"/>
      <c r="L594" s="114">
        <f t="shared" si="33"/>
        <v>5136147.4481988177</v>
      </c>
      <c r="M594" s="114"/>
      <c r="N594" s="114">
        <f>'MATRIZ 2018 COMPLETO PROPOSTA'!AI594+'MATRIZ 2018 COMPLETO PROPOSTA'!AL594+'MATRIZ 2018 COMPLETO PROPOSTA'!AO594</f>
        <v>740689.87385282852</v>
      </c>
      <c r="O594" s="114"/>
      <c r="P594" s="114"/>
      <c r="Q594" s="93"/>
    </row>
    <row r="595" spans="1:17" x14ac:dyDescent="0.25">
      <c r="A595" s="5"/>
      <c r="B595" t="s">
        <v>604</v>
      </c>
      <c r="C595" t="s">
        <v>611</v>
      </c>
      <c r="D595" s="1" t="s">
        <v>79</v>
      </c>
      <c r="F595" s="66"/>
      <c r="H595" s="114">
        <f>'MATRIZ 2018 COMPLETO PROPOSTA'!J595</f>
        <v>3962399.5324060279</v>
      </c>
      <c r="I595" s="114">
        <f>'MATRIZ 2018 COMPLETO PROPOSTA'!O595</f>
        <v>0</v>
      </c>
      <c r="J595" s="114">
        <f>'MATRIZ 2018 COMPLETO PROPOSTA'!R595</f>
        <v>0</v>
      </c>
      <c r="K595" s="114"/>
      <c r="L595" s="114">
        <f t="shared" si="33"/>
        <v>3962399.5324060279</v>
      </c>
      <c r="M595" s="114"/>
      <c r="N595" s="114">
        <f>'MATRIZ 2018 COMPLETO PROPOSTA'!AI595+'MATRIZ 2018 COMPLETO PROPOSTA'!AL595+'MATRIZ 2018 COMPLETO PROPOSTA'!AO595</f>
        <v>842117.49951658584</v>
      </c>
      <c r="O595" s="114"/>
      <c r="P595" s="114"/>
      <c r="Q595" s="93"/>
    </row>
    <row r="596" spans="1:17" x14ac:dyDescent="0.25">
      <c r="A596" s="5"/>
      <c r="B596" t="s">
        <v>604</v>
      </c>
      <c r="C596" t="s">
        <v>612</v>
      </c>
      <c r="D596" s="1" t="s">
        <v>79</v>
      </c>
      <c r="F596" s="66"/>
      <c r="H596" s="114">
        <f>'MATRIZ 2018 COMPLETO PROPOSTA'!J596</f>
        <v>3394227.0470045414</v>
      </c>
      <c r="I596" s="114">
        <f>'MATRIZ 2018 COMPLETO PROPOSTA'!O596</f>
        <v>0</v>
      </c>
      <c r="J596" s="114">
        <f>'MATRIZ 2018 COMPLETO PROPOSTA'!R596</f>
        <v>0</v>
      </c>
      <c r="K596" s="114"/>
      <c r="L596" s="114">
        <f t="shared" si="33"/>
        <v>3394227.0470045414</v>
      </c>
      <c r="M596" s="114"/>
      <c r="N596" s="114">
        <f>'MATRIZ 2018 COMPLETO PROPOSTA'!AI596+'MATRIZ 2018 COMPLETO PROPOSTA'!AL596+'MATRIZ 2018 COMPLETO PROPOSTA'!AO596</f>
        <v>596834.84553419508</v>
      </c>
      <c r="O596" s="114"/>
      <c r="P596" s="114"/>
      <c r="Q596" s="93"/>
    </row>
    <row r="597" spans="1:17" x14ac:dyDescent="0.25">
      <c r="A597" s="5"/>
      <c r="B597" t="s">
        <v>604</v>
      </c>
      <c r="C597" t="s">
        <v>613</v>
      </c>
      <c r="D597" s="1" t="s">
        <v>79</v>
      </c>
      <c r="F597" s="66"/>
      <c r="H597" s="114">
        <f>'MATRIZ 2018 COMPLETO PROPOSTA'!J597</f>
        <v>3282534.5308034485</v>
      </c>
      <c r="I597" s="114">
        <f>'MATRIZ 2018 COMPLETO PROPOSTA'!O597</f>
        <v>0</v>
      </c>
      <c r="J597" s="114">
        <f>'MATRIZ 2018 COMPLETO PROPOSTA'!R597</f>
        <v>0</v>
      </c>
      <c r="K597" s="114"/>
      <c r="L597" s="114">
        <f t="shared" si="33"/>
        <v>3282534.5308034485</v>
      </c>
      <c r="M597" s="114"/>
      <c r="N597" s="114">
        <f>'MATRIZ 2018 COMPLETO PROPOSTA'!AI597+'MATRIZ 2018 COMPLETO PROPOSTA'!AL597+'MATRIZ 2018 COMPLETO PROPOSTA'!AO597</f>
        <v>475913.43762928247</v>
      </c>
      <c r="O597" s="114"/>
      <c r="P597" s="114"/>
      <c r="Q597" s="93"/>
    </row>
    <row r="598" spans="1:17" x14ac:dyDescent="0.25">
      <c r="A598" s="5"/>
      <c r="B598" t="s">
        <v>604</v>
      </c>
      <c r="C598" t="s">
        <v>614</v>
      </c>
      <c r="D598" s="1" t="s">
        <v>79</v>
      </c>
      <c r="F598" s="66"/>
      <c r="H598" s="114">
        <f>'MATRIZ 2018 COMPLETO PROPOSTA'!J598</f>
        <v>4934100.5451782858</v>
      </c>
      <c r="I598" s="114">
        <f>'MATRIZ 2018 COMPLETO PROPOSTA'!O598</f>
        <v>0</v>
      </c>
      <c r="J598" s="114">
        <f>'MATRIZ 2018 COMPLETO PROPOSTA'!R598</f>
        <v>0</v>
      </c>
      <c r="K598" s="114"/>
      <c r="L598" s="114">
        <f t="shared" si="33"/>
        <v>4934100.5451782858</v>
      </c>
      <c r="M598" s="114"/>
      <c r="N598" s="114">
        <f>'MATRIZ 2018 COMPLETO PROPOSTA'!AI598+'MATRIZ 2018 COMPLETO PROPOSTA'!AL598+'MATRIZ 2018 COMPLETO PROPOSTA'!AO598</f>
        <v>546983.65395596053</v>
      </c>
      <c r="O598" s="114"/>
      <c r="P598" s="114"/>
      <c r="Q598" s="93"/>
    </row>
    <row r="599" spans="1:17" x14ac:dyDescent="0.25">
      <c r="A599" s="5"/>
      <c r="B599" t="s">
        <v>604</v>
      </c>
      <c r="C599" t="s">
        <v>615</v>
      </c>
      <c r="D599" s="1" t="s">
        <v>79</v>
      </c>
      <c r="F599" s="66"/>
      <c r="H599" s="114">
        <f>'MATRIZ 2018 COMPLETO PROPOSTA'!J599</f>
        <v>3282534.5308034485</v>
      </c>
      <c r="I599" s="114">
        <f>'MATRIZ 2018 COMPLETO PROPOSTA'!O599</f>
        <v>0</v>
      </c>
      <c r="J599" s="114">
        <f>'MATRIZ 2018 COMPLETO PROPOSTA'!R599</f>
        <v>0</v>
      </c>
      <c r="K599" s="114"/>
      <c r="L599" s="114">
        <f t="shared" si="33"/>
        <v>3282534.5308034485</v>
      </c>
      <c r="M599" s="114"/>
      <c r="N599" s="114">
        <f>'MATRIZ 2018 COMPLETO PROPOSTA'!AI599+'MATRIZ 2018 COMPLETO PROPOSTA'!AL599+'MATRIZ 2018 COMPLETO PROPOSTA'!AO599</f>
        <v>597697.35235582618</v>
      </c>
      <c r="O599" s="114"/>
      <c r="P599" s="114"/>
      <c r="Q599" s="93"/>
    </row>
    <row r="600" spans="1:17" x14ac:dyDescent="0.25">
      <c r="A600" s="5"/>
      <c r="B600" t="s">
        <v>604</v>
      </c>
      <c r="C600" t="s">
        <v>616</v>
      </c>
      <c r="D600" s="1" t="s">
        <v>79</v>
      </c>
      <c r="F600" s="66"/>
      <c r="H600" s="114">
        <f>'MATRIZ 2018 COMPLETO PROPOSTA'!J600</f>
        <v>6760610.3575970037</v>
      </c>
      <c r="I600" s="114">
        <f>'MATRIZ 2018 COMPLETO PROPOSTA'!O600</f>
        <v>0</v>
      </c>
      <c r="J600" s="114">
        <f>'MATRIZ 2018 COMPLETO PROPOSTA'!R600</f>
        <v>0</v>
      </c>
      <c r="K600" s="114"/>
      <c r="L600" s="114">
        <f t="shared" si="33"/>
        <v>6760610.3575970037</v>
      </c>
      <c r="M600" s="114"/>
      <c r="N600" s="114">
        <f>'MATRIZ 2018 COMPLETO PROPOSTA'!AI600+'MATRIZ 2018 COMPLETO PROPOSTA'!AL600+'MATRIZ 2018 COMPLETO PROPOSTA'!AO600</f>
        <v>1480695.4565653149</v>
      </c>
      <c r="O600" s="114"/>
      <c r="P600" s="114"/>
      <c r="Q600" s="93"/>
    </row>
    <row r="601" spans="1:17" x14ac:dyDescent="0.25">
      <c r="A601" s="5"/>
      <c r="B601" t="s">
        <v>604</v>
      </c>
      <c r="C601" t="s">
        <v>617</v>
      </c>
      <c r="D601" s="1" t="s">
        <v>79</v>
      </c>
      <c r="F601" s="66"/>
      <c r="H601" s="114">
        <f>'MATRIZ 2018 COMPLETO PROPOSTA'!J601</f>
        <v>3282534.5308034485</v>
      </c>
      <c r="I601" s="114">
        <f>'MATRIZ 2018 COMPLETO PROPOSTA'!O601</f>
        <v>0</v>
      </c>
      <c r="J601" s="114">
        <f>'MATRIZ 2018 COMPLETO PROPOSTA'!R601</f>
        <v>0</v>
      </c>
      <c r="K601" s="114"/>
      <c r="L601" s="114">
        <f t="shared" si="33"/>
        <v>3282534.5308034485</v>
      </c>
      <c r="M601" s="114"/>
      <c r="N601" s="114">
        <f>'MATRIZ 2018 COMPLETO PROPOSTA'!AI601+'MATRIZ 2018 COMPLETO PROPOSTA'!AL601+'MATRIZ 2018 COMPLETO PROPOSTA'!AO601</f>
        <v>546931.64059474343</v>
      </c>
      <c r="O601" s="114"/>
      <c r="P601" s="114"/>
      <c r="Q601" s="93"/>
    </row>
    <row r="602" spans="1:17" x14ac:dyDescent="0.25">
      <c r="A602" s="5"/>
      <c r="B602" t="s">
        <v>604</v>
      </c>
      <c r="C602" t="s">
        <v>618</v>
      </c>
      <c r="D602" s="1" t="s">
        <v>79</v>
      </c>
      <c r="F602" s="66"/>
      <c r="H602" s="114">
        <f>'MATRIZ 2018 COMPLETO PROPOSTA'!J602</f>
        <v>7617272.0933511648</v>
      </c>
      <c r="I602" s="114">
        <f>'MATRIZ 2018 COMPLETO PROPOSTA'!O602</f>
        <v>0</v>
      </c>
      <c r="J602" s="114">
        <f>'MATRIZ 2018 COMPLETO PROPOSTA'!R602</f>
        <v>0</v>
      </c>
      <c r="K602" s="114"/>
      <c r="L602" s="114">
        <f t="shared" si="33"/>
        <v>7617272.0933511648</v>
      </c>
      <c r="M602" s="114"/>
      <c r="N602" s="114">
        <f>'MATRIZ 2018 COMPLETO PROPOSTA'!AI602+'MATRIZ 2018 COMPLETO PROPOSTA'!AL602+'MATRIZ 2018 COMPLETO PROPOSTA'!AO602</f>
        <v>1421581.3484082127</v>
      </c>
      <c r="O602" s="114"/>
      <c r="P602" s="114"/>
      <c r="Q602" s="93"/>
    </row>
    <row r="603" spans="1:17" x14ac:dyDescent="0.25">
      <c r="A603" s="5"/>
      <c r="B603" t="s">
        <v>604</v>
      </c>
      <c r="C603" t="s">
        <v>619</v>
      </c>
      <c r="D603" s="1" t="s">
        <v>83</v>
      </c>
      <c r="F603" s="66"/>
      <c r="H603" s="114">
        <f>'MATRIZ 2018 COMPLETO PROPOSTA'!J603</f>
        <v>0</v>
      </c>
      <c r="I603" s="114">
        <f>'MATRIZ 2018 COMPLETO PROPOSTA'!O603</f>
        <v>2283643.2177368682</v>
      </c>
      <c r="J603" s="114">
        <f>'MATRIZ 2018 COMPLETO PROPOSTA'!R603</f>
        <v>0</v>
      </c>
      <c r="K603" s="114"/>
      <c r="L603" s="114">
        <f t="shared" si="33"/>
        <v>2283643.2177368682</v>
      </c>
      <c r="M603" s="114"/>
      <c r="N603" s="114">
        <f>'MATRIZ 2018 COMPLETO PROPOSTA'!AI603+'MATRIZ 2018 COMPLETO PROPOSTA'!AL603+'MATRIZ 2018 COMPLETO PROPOSTA'!AO603</f>
        <v>173732.99658744005</v>
      </c>
      <c r="O603" s="114"/>
      <c r="P603" s="114"/>
      <c r="Q603" s="93"/>
    </row>
    <row r="604" spans="1:17" x14ac:dyDescent="0.25">
      <c r="A604" s="5"/>
      <c r="B604" t="s">
        <v>604</v>
      </c>
      <c r="C604" t="s">
        <v>620</v>
      </c>
      <c r="D604" s="1" t="s">
        <v>79</v>
      </c>
      <c r="F604" s="66"/>
      <c r="H604" s="114">
        <f>'MATRIZ 2018 COMPLETO PROPOSTA'!J604</f>
        <v>12094215.398379499</v>
      </c>
      <c r="I604" s="114">
        <f>'MATRIZ 2018 COMPLETO PROPOSTA'!O604</f>
        <v>0</v>
      </c>
      <c r="J604" s="114">
        <f>'MATRIZ 2018 COMPLETO PROPOSTA'!R604</f>
        <v>0</v>
      </c>
      <c r="K604" s="114"/>
      <c r="L604" s="114">
        <f t="shared" si="33"/>
        <v>12094215.398379499</v>
      </c>
      <c r="M604" s="114"/>
      <c r="N604" s="114">
        <f>'MATRIZ 2018 COMPLETO PROPOSTA'!AI604+'MATRIZ 2018 COMPLETO PROPOSTA'!AL604+'MATRIZ 2018 COMPLETO PROPOSTA'!AO604</f>
        <v>2748310.6753516803</v>
      </c>
      <c r="O604" s="114"/>
      <c r="P604" s="114"/>
      <c r="Q604" s="93"/>
    </row>
    <row r="605" spans="1:17" x14ac:dyDescent="0.25">
      <c r="A605" s="5"/>
      <c r="B605" t="s">
        <v>604</v>
      </c>
      <c r="C605" t="s">
        <v>621</v>
      </c>
      <c r="D605" s="1" t="s">
        <v>83</v>
      </c>
      <c r="F605" s="66"/>
      <c r="H605" s="114">
        <f>'MATRIZ 2018 COMPLETO PROPOSTA'!J605</f>
        <v>0</v>
      </c>
      <c r="I605" s="114">
        <f>'MATRIZ 2018 COMPLETO PROPOSTA'!O605</f>
        <v>2434696.9285371741</v>
      </c>
      <c r="J605" s="114">
        <f>'MATRIZ 2018 COMPLETO PROPOSTA'!R605</f>
        <v>0</v>
      </c>
      <c r="K605" s="114"/>
      <c r="L605" s="114">
        <f t="shared" si="33"/>
        <v>2434696.9285371741</v>
      </c>
      <c r="M605" s="114"/>
      <c r="N605" s="114">
        <f>'MATRIZ 2018 COMPLETO PROPOSTA'!AI605+'MATRIZ 2018 COMPLETO PROPOSTA'!AL605+'MATRIZ 2018 COMPLETO PROPOSTA'!AO605</f>
        <v>151800.72452714221</v>
      </c>
      <c r="O605" s="114"/>
      <c r="P605" s="114"/>
      <c r="Q605" s="93"/>
    </row>
    <row r="606" spans="1:17" x14ac:dyDescent="0.25">
      <c r="A606" s="5"/>
      <c r="B606" t="s">
        <v>604</v>
      </c>
      <c r="C606" t="s">
        <v>622</v>
      </c>
      <c r="D606" s="1" t="s">
        <v>83</v>
      </c>
      <c r="F606" s="66"/>
      <c r="H606" s="114">
        <f>'MATRIZ 2018 COMPLETO PROPOSTA'!J606</f>
        <v>0</v>
      </c>
      <c r="I606" s="114">
        <f>'MATRIZ 2018 COMPLETO PROPOSTA'!O606</f>
        <v>2294214.2031719582</v>
      </c>
      <c r="J606" s="114">
        <f>'MATRIZ 2018 COMPLETO PROPOSTA'!R606</f>
        <v>0</v>
      </c>
      <c r="K606" s="114"/>
      <c r="L606" s="114">
        <f t="shared" si="33"/>
        <v>2294214.2031719582</v>
      </c>
      <c r="M606" s="114"/>
      <c r="N606" s="114">
        <f>'MATRIZ 2018 COMPLETO PROPOSTA'!AI606+'MATRIZ 2018 COMPLETO PROPOSTA'!AL606+'MATRIZ 2018 COMPLETO PROPOSTA'!AO606</f>
        <v>329020.35040033545</v>
      </c>
      <c r="O606" s="114"/>
      <c r="P606" s="114"/>
      <c r="Q606" s="93"/>
    </row>
    <row r="607" spans="1:17" x14ac:dyDescent="0.25">
      <c r="A607" s="5"/>
      <c r="F607" s="66"/>
      <c r="H607" s="114"/>
      <c r="I607" s="114"/>
      <c r="J607" s="114"/>
      <c r="K607" s="114"/>
      <c r="L607" s="114"/>
      <c r="M607" s="114"/>
      <c r="N607" s="114"/>
      <c r="O607" s="114"/>
      <c r="P607" s="114"/>
      <c r="Q607" s="93"/>
    </row>
    <row r="608" spans="1:17" x14ac:dyDescent="0.25">
      <c r="A608" s="5"/>
      <c r="B608" s="98" t="s">
        <v>604</v>
      </c>
      <c r="C608" s="98" t="s">
        <v>623</v>
      </c>
      <c r="D608" s="98" t="s">
        <v>74</v>
      </c>
      <c r="E608" s="98"/>
      <c r="F608" s="100"/>
      <c r="G608" s="98"/>
      <c r="H608" s="115">
        <f>SUM(H609:H620)</f>
        <v>43877825.1002132</v>
      </c>
      <c r="I608" s="115">
        <f>SUM(I609:I620)</f>
        <v>7212144.0220300937</v>
      </c>
      <c r="J608" s="115">
        <f>SUM(J609:J620)</f>
        <v>9132512.7954401989</v>
      </c>
      <c r="K608" s="115"/>
      <c r="L608" s="115">
        <f>SUM(L609:L620)</f>
        <v>60222481.917683482</v>
      </c>
      <c r="M608" s="115"/>
      <c r="N608" s="115">
        <f>SUM(N609:N620)</f>
        <v>14001907.317756422</v>
      </c>
      <c r="O608" s="115"/>
      <c r="P608" s="115">
        <f>L608*'DADOS BASE PROPOSTA'!$I$14</f>
        <v>90333.722876525222</v>
      </c>
      <c r="Q608" s="93"/>
    </row>
    <row r="609" spans="1:17" x14ac:dyDescent="0.25">
      <c r="A609" s="5"/>
      <c r="B609" t="s">
        <v>604</v>
      </c>
      <c r="C609" t="s">
        <v>34</v>
      </c>
      <c r="D609" s="1" t="s">
        <v>75</v>
      </c>
      <c r="F609" s="66">
        <f>'MATRIZ 2018 COMPLETO PROPOSTA'!Q609</f>
        <v>11</v>
      </c>
      <c r="H609" s="114">
        <f>'MATRIZ 2018 COMPLETO PROPOSTA'!J609</f>
        <v>0</v>
      </c>
      <c r="I609" s="114">
        <f>SUMIF('MATRIZ 2018 COMPLETO PROPOSTA'!D610:D621,"ECR",'MATRIZ 2018 COMPLETO PROPOSTA'!O610:O621)</f>
        <v>0</v>
      </c>
      <c r="J609" s="114">
        <f>'MATRIZ 2018 COMPLETO PROPOSTA'!R609+'MATRIZ 2018 COMPLETO PROPOSTA'!Z609+'MATRIZ 2018 COMPLETO PROPOSTA'!AS609+'MATRIZ 2018 COMPLETO PROPOSTA'!AW609+'MATRIZ 2018 COMPLETO PROPOSTA'!BA609+SUM('MATRIZ 2018 COMPLETO PROPOSTA'!Z610:Z621)</f>
        <v>9132512.7954401989</v>
      </c>
      <c r="K609" s="114"/>
      <c r="L609" s="114">
        <f t="shared" ref="L609:L620" si="34">SUM(H609:J609)</f>
        <v>9132512.7954401989</v>
      </c>
      <c r="M609" s="114"/>
      <c r="N609" s="114">
        <f>'MATRIZ 2018 COMPLETO PROPOSTA'!AI609+'MATRIZ 2018 COMPLETO PROPOSTA'!AL609+'MATRIZ 2018 COMPLETO PROPOSTA'!AO609+SUMIF('MATRIZ 2018 COMPLETO PROPOSTA'!D610:D621,"ECR",'MATRIZ 2018 COMPLETO PROPOSTA'!AI610:AI621)+SUMIF('MATRIZ 2018 COMPLETO PROPOSTA'!D610:D621,"ECR",'MATRIZ 2018 COMPLETO PROPOSTA'!AO610:AO621)</f>
        <v>80520.918573437579</v>
      </c>
      <c r="O609" s="114"/>
      <c r="P609" s="114"/>
      <c r="Q609" s="93"/>
    </row>
    <row r="610" spans="1:17" x14ac:dyDescent="0.25">
      <c r="A610" s="5"/>
      <c r="B610" t="s">
        <v>604</v>
      </c>
      <c r="C610" t="s">
        <v>624</v>
      </c>
      <c r="D610" s="1" t="s">
        <v>79</v>
      </c>
      <c r="F610" s="66"/>
      <c r="H610" s="114">
        <f>'MATRIZ 2018 COMPLETO PROPOSTA'!J610</f>
        <v>8283816.8007815396</v>
      </c>
      <c r="I610" s="114">
        <f>'MATRIZ 2018 COMPLETO PROPOSTA'!O610</f>
        <v>0</v>
      </c>
      <c r="J610" s="114">
        <f>'MATRIZ 2018 COMPLETO PROPOSTA'!R610</f>
        <v>0</v>
      </c>
      <c r="K610" s="114"/>
      <c r="L610" s="114">
        <f t="shared" si="34"/>
        <v>8283816.8007815396</v>
      </c>
      <c r="M610" s="114"/>
      <c r="N610" s="114">
        <f>'MATRIZ 2018 COMPLETO PROPOSTA'!AI610+'MATRIZ 2018 COMPLETO PROPOSTA'!AL610+'MATRIZ 2018 COMPLETO PROPOSTA'!AO610</f>
        <v>2162834.6705761212</v>
      </c>
      <c r="O610" s="114"/>
      <c r="P610" s="114"/>
      <c r="Q610" s="93"/>
    </row>
    <row r="611" spans="1:17" x14ac:dyDescent="0.25">
      <c r="A611" s="5"/>
      <c r="B611" t="s">
        <v>604</v>
      </c>
      <c r="C611" t="s">
        <v>625</v>
      </c>
      <c r="D611" s="1" t="s">
        <v>77</v>
      </c>
      <c r="F611" s="66"/>
      <c r="H611" s="114">
        <f>'MATRIZ 2018 COMPLETO PROPOSTA'!J611</f>
        <v>0</v>
      </c>
      <c r="I611" s="114">
        <f>'MATRIZ 2018 COMPLETO PROPOSTA'!O611</f>
        <v>1220941.1759977702</v>
      </c>
      <c r="J611" s="114">
        <f>'MATRIZ 2018 COMPLETO PROPOSTA'!R611</f>
        <v>0</v>
      </c>
      <c r="K611" s="114"/>
      <c r="L611" s="114">
        <f t="shared" si="34"/>
        <v>1220941.1759977702</v>
      </c>
      <c r="M611" s="114"/>
      <c r="N611" s="114">
        <f>'MATRIZ 2018 COMPLETO PROPOSTA'!AI611+'MATRIZ 2018 COMPLETO PROPOSTA'!AL611+'MATRIZ 2018 COMPLETO PROPOSTA'!AO611</f>
        <v>182503.85662450141</v>
      </c>
      <c r="O611" s="114"/>
      <c r="P611" s="114"/>
      <c r="Q611" s="93"/>
    </row>
    <row r="612" spans="1:17" x14ac:dyDescent="0.25">
      <c r="A612" s="5"/>
      <c r="B612" t="s">
        <v>604</v>
      </c>
      <c r="C612" t="s">
        <v>626</v>
      </c>
      <c r="D612" s="1" t="s">
        <v>79</v>
      </c>
      <c r="F612" s="66"/>
      <c r="H612" s="114">
        <f>'MATRIZ 2018 COMPLETO PROPOSTA'!J612</f>
        <v>4690538.3544102106</v>
      </c>
      <c r="I612" s="114">
        <f>'MATRIZ 2018 COMPLETO PROPOSTA'!O612</f>
        <v>0</v>
      </c>
      <c r="J612" s="114">
        <f>'MATRIZ 2018 COMPLETO PROPOSTA'!R612</f>
        <v>0</v>
      </c>
      <c r="K612" s="114"/>
      <c r="L612" s="114">
        <f t="shared" si="34"/>
        <v>4690538.3544102106</v>
      </c>
      <c r="M612" s="114"/>
      <c r="N612" s="114">
        <f>'MATRIZ 2018 COMPLETO PROPOSTA'!AI612+'MATRIZ 2018 COMPLETO PROPOSTA'!AL612+'MATRIZ 2018 COMPLETO PROPOSTA'!AO612</f>
        <v>1520376.1289905112</v>
      </c>
      <c r="O612" s="114"/>
      <c r="P612" s="114"/>
      <c r="Q612" s="93"/>
    </row>
    <row r="613" spans="1:17" x14ac:dyDescent="0.25">
      <c r="A613" s="5"/>
      <c r="B613" t="s">
        <v>604</v>
      </c>
      <c r="C613" t="s">
        <v>627</v>
      </c>
      <c r="D613" s="1" t="s">
        <v>126</v>
      </c>
      <c r="F613" s="66"/>
      <c r="H613" s="114">
        <f>'MATRIZ 2018 COMPLETO PROPOSTA'!J613</f>
        <v>0</v>
      </c>
      <c r="I613" s="114">
        <f>'MATRIZ 2018 COMPLETO PROPOSTA'!O613</f>
        <v>2997916.7891518902</v>
      </c>
      <c r="J613" s="114">
        <f>'MATRIZ 2018 COMPLETO PROPOSTA'!R613</f>
        <v>0</v>
      </c>
      <c r="K613" s="114"/>
      <c r="L613" s="114">
        <f t="shared" si="34"/>
        <v>2997916.7891518902</v>
      </c>
      <c r="M613" s="114"/>
      <c r="N613" s="114">
        <f>'MATRIZ 2018 COMPLETO PROPOSTA'!AI613+'MATRIZ 2018 COMPLETO PROPOSTA'!AL613+'MATRIZ 2018 COMPLETO PROPOSTA'!AO613</f>
        <v>1596406.6007943107</v>
      </c>
      <c r="O613" s="114"/>
      <c r="P613" s="114"/>
      <c r="Q613" s="93"/>
    </row>
    <row r="614" spans="1:17" x14ac:dyDescent="0.25">
      <c r="A614" s="5"/>
      <c r="B614" t="s">
        <v>604</v>
      </c>
      <c r="C614" t="s">
        <v>628</v>
      </c>
      <c r="D614" s="1" t="s">
        <v>79</v>
      </c>
      <c r="F614" s="66"/>
      <c r="H614" s="114">
        <f>'MATRIZ 2018 COMPLETO PROPOSTA'!J614</f>
        <v>5835594.35856691</v>
      </c>
      <c r="I614" s="114">
        <f>'MATRIZ 2018 COMPLETO PROPOSTA'!O614</f>
        <v>0</v>
      </c>
      <c r="J614" s="114">
        <f>'MATRIZ 2018 COMPLETO PROPOSTA'!R614</f>
        <v>0</v>
      </c>
      <c r="K614" s="114"/>
      <c r="L614" s="114">
        <f t="shared" si="34"/>
        <v>5835594.35856691</v>
      </c>
      <c r="M614" s="114"/>
      <c r="N614" s="114">
        <f>'MATRIZ 2018 COMPLETO PROPOSTA'!AI614+'MATRIZ 2018 COMPLETO PROPOSTA'!AL614+'MATRIZ 2018 COMPLETO PROPOSTA'!AO614</f>
        <v>841779.96344360302</v>
      </c>
      <c r="O614" s="114"/>
      <c r="P614" s="114"/>
      <c r="Q614" s="93"/>
    </row>
    <row r="615" spans="1:17" x14ac:dyDescent="0.25">
      <c r="A615" s="5"/>
      <c r="B615" t="s">
        <v>604</v>
      </c>
      <c r="C615" t="s">
        <v>629</v>
      </c>
      <c r="D615" s="1" t="s">
        <v>79</v>
      </c>
      <c r="F615" s="66"/>
      <c r="H615" s="114">
        <f>'MATRIZ 2018 COMPLETO PROPOSTA'!J615</f>
        <v>3902195.3767844313</v>
      </c>
      <c r="I615" s="114">
        <f>'MATRIZ 2018 COMPLETO PROPOSTA'!O615</f>
        <v>0</v>
      </c>
      <c r="J615" s="114">
        <f>'MATRIZ 2018 COMPLETO PROPOSTA'!R615</f>
        <v>0</v>
      </c>
      <c r="K615" s="114"/>
      <c r="L615" s="114">
        <f t="shared" si="34"/>
        <v>3902195.3767844313</v>
      </c>
      <c r="M615" s="114"/>
      <c r="N615" s="114">
        <f>'MATRIZ 2018 COMPLETO PROPOSTA'!AI615+'MATRIZ 2018 COMPLETO PROPOSTA'!AL615+'MATRIZ 2018 COMPLETO PROPOSTA'!AO615</f>
        <v>569368.29292437818</v>
      </c>
      <c r="O615" s="114"/>
      <c r="P615" s="114"/>
      <c r="Q615" s="93"/>
    </row>
    <row r="616" spans="1:17" x14ac:dyDescent="0.25">
      <c r="A616" s="5"/>
      <c r="B616" t="s">
        <v>604</v>
      </c>
      <c r="C616" t="s">
        <v>630</v>
      </c>
      <c r="D616" s="1" t="s">
        <v>79</v>
      </c>
      <c r="F616" s="66"/>
      <c r="H616" s="114">
        <f>'MATRIZ 2018 COMPLETO PROPOSTA'!J616</f>
        <v>4525304.1423809938</v>
      </c>
      <c r="I616" s="114">
        <f>'MATRIZ 2018 COMPLETO PROPOSTA'!O616</f>
        <v>0</v>
      </c>
      <c r="J616" s="114">
        <f>'MATRIZ 2018 COMPLETO PROPOSTA'!R616</f>
        <v>0</v>
      </c>
      <c r="K616" s="114"/>
      <c r="L616" s="114">
        <f t="shared" si="34"/>
        <v>4525304.1423809938</v>
      </c>
      <c r="M616" s="114"/>
      <c r="N616" s="114">
        <f>'MATRIZ 2018 COMPLETO PROPOSTA'!AI616+'MATRIZ 2018 COMPLETO PROPOSTA'!AL616+'MATRIZ 2018 COMPLETO PROPOSTA'!AO616</f>
        <v>725788.39174181712</v>
      </c>
      <c r="O616" s="114"/>
      <c r="P616" s="114"/>
      <c r="Q616" s="93"/>
    </row>
    <row r="617" spans="1:17" x14ac:dyDescent="0.25">
      <c r="A617" s="5"/>
      <c r="B617" t="s">
        <v>604</v>
      </c>
      <c r="C617" t="s">
        <v>631</v>
      </c>
      <c r="D617" s="1" t="s">
        <v>126</v>
      </c>
      <c r="F617" s="66"/>
      <c r="H617" s="114">
        <f>'MATRIZ 2018 COMPLETO PROPOSTA'!J617</f>
        <v>0</v>
      </c>
      <c r="I617" s="114">
        <f>'MATRIZ 2018 COMPLETO PROPOSTA'!O617</f>
        <v>2993286.0568804331</v>
      </c>
      <c r="J617" s="114">
        <f>'MATRIZ 2018 COMPLETO PROPOSTA'!R617</f>
        <v>0</v>
      </c>
      <c r="K617" s="114"/>
      <c r="L617" s="114">
        <f t="shared" si="34"/>
        <v>2993286.0568804331</v>
      </c>
      <c r="M617" s="114"/>
      <c r="N617" s="114">
        <f>'MATRIZ 2018 COMPLETO PROPOSTA'!AI617+'MATRIZ 2018 COMPLETO PROPOSTA'!AL617+'MATRIZ 2018 COMPLETO PROPOSTA'!AO617</f>
        <v>374435.05771624669</v>
      </c>
      <c r="O617" s="114"/>
      <c r="P617" s="114"/>
      <c r="Q617" s="93"/>
    </row>
    <row r="618" spans="1:17" x14ac:dyDescent="0.25">
      <c r="A618" s="5"/>
      <c r="B618" t="s">
        <v>604</v>
      </c>
      <c r="C618" t="s">
        <v>632</v>
      </c>
      <c r="D618" s="1" t="s">
        <v>79</v>
      </c>
      <c r="F618" s="66"/>
      <c r="H618" s="114">
        <f>'MATRIZ 2018 COMPLETO PROPOSTA'!J618</f>
        <v>4682618.5105983643</v>
      </c>
      <c r="I618" s="114">
        <f>'MATRIZ 2018 COMPLETO PROPOSTA'!O618</f>
        <v>0</v>
      </c>
      <c r="J618" s="114">
        <f>'MATRIZ 2018 COMPLETO PROPOSTA'!R618</f>
        <v>0</v>
      </c>
      <c r="K618" s="114"/>
      <c r="L618" s="114">
        <f t="shared" si="34"/>
        <v>4682618.5105983643</v>
      </c>
      <c r="M618" s="114"/>
      <c r="N618" s="114">
        <f>'MATRIZ 2018 COMPLETO PROPOSTA'!AI618+'MATRIZ 2018 COMPLETO PROPOSTA'!AL618+'MATRIZ 2018 COMPLETO PROPOSTA'!AO618</f>
        <v>655279.45144306496</v>
      </c>
      <c r="O618" s="114"/>
      <c r="P618" s="114"/>
      <c r="Q618" s="93"/>
    </row>
    <row r="619" spans="1:17" x14ac:dyDescent="0.25">
      <c r="A619" s="5"/>
      <c r="B619" t="s">
        <v>604</v>
      </c>
      <c r="C619" t="s">
        <v>633</v>
      </c>
      <c r="D619" s="1" t="s">
        <v>79</v>
      </c>
      <c r="F619" s="66"/>
      <c r="H619" s="114">
        <f>'MATRIZ 2018 COMPLETO PROPOSTA'!J619</f>
        <v>3604241.2991997888</v>
      </c>
      <c r="I619" s="114">
        <f>'MATRIZ 2018 COMPLETO PROPOSTA'!O619</f>
        <v>0</v>
      </c>
      <c r="J619" s="114">
        <f>'MATRIZ 2018 COMPLETO PROPOSTA'!R619</f>
        <v>0</v>
      </c>
      <c r="K619" s="114"/>
      <c r="L619" s="114">
        <f t="shared" si="34"/>
        <v>3604241.2991997888</v>
      </c>
      <c r="M619" s="114"/>
      <c r="N619" s="114">
        <f>'MATRIZ 2018 COMPLETO PROPOSTA'!AI619+'MATRIZ 2018 COMPLETO PROPOSTA'!AL619+'MATRIZ 2018 COMPLETO PROPOSTA'!AO619</f>
        <v>2109567.0454398338</v>
      </c>
      <c r="O619" s="114"/>
      <c r="P619" s="114"/>
      <c r="Q619" s="93"/>
    </row>
    <row r="620" spans="1:17" x14ac:dyDescent="0.25">
      <c r="A620" s="5"/>
      <c r="B620" t="s">
        <v>604</v>
      </c>
      <c r="C620" t="s">
        <v>634</v>
      </c>
      <c r="D620" s="1" t="s">
        <v>79</v>
      </c>
      <c r="F620" s="66"/>
      <c r="H620" s="114">
        <f>'MATRIZ 2018 COMPLETO PROPOSTA'!J620</f>
        <v>8353516.2574909618</v>
      </c>
      <c r="I620" s="114">
        <f>'MATRIZ 2018 COMPLETO PROPOSTA'!O620</f>
        <v>0</v>
      </c>
      <c r="J620" s="114">
        <f>'MATRIZ 2018 COMPLETO PROPOSTA'!R620</f>
        <v>0</v>
      </c>
      <c r="K620" s="114"/>
      <c r="L620" s="114">
        <f t="shared" si="34"/>
        <v>8353516.2574909618</v>
      </c>
      <c r="M620" s="114"/>
      <c r="N620" s="114">
        <f>'MATRIZ 2018 COMPLETO PROPOSTA'!AI620+'MATRIZ 2018 COMPLETO PROPOSTA'!AL620+'MATRIZ 2018 COMPLETO PROPOSTA'!AO620</f>
        <v>3183046.9394885958</v>
      </c>
      <c r="O620" s="114"/>
      <c r="P620" s="114"/>
      <c r="Q620" s="93"/>
    </row>
    <row r="621" spans="1:17" x14ac:dyDescent="0.25">
      <c r="A621" s="5"/>
      <c r="B621" t="s">
        <v>604</v>
      </c>
      <c r="C621" t="s">
        <v>635</v>
      </c>
      <c r="D621" s="1" t="s">
        <v>129</v>
      </c>
      <c r="F621" s="66"/>
      <c r="H621" s="114"/>
      <c r="I621" s="114" t="s">
        <v>759</v>
      </c>
      <c r="J621" s="114"/>
      <c r="K621" s="114"/>
      <c r="L621" s="114"/>
      <c r="M621" s="114"/>
      <c r="N621" s="114"/>
      <c r="O621" s="114"/>
      <c r="P621" s="114"/>
      <c r="Q621" s="93"/>
    </row>
    <row r="622" spans="1:17" x14ac:dyDescent="0.25">
      <c r="A622" s="5"/>
      <c r="F622" s="66"/>
      <c r="H622" s="114"/>
      <c r="I622" s="114"/>
      <c r="J622" s="114"/>
      <c r="K622" s="114"/>
      <c r="L622" s="114"/>
      <c r="M622" s="114"/>
      <c r="N622" s="114"/>
      <c r="O622" s="114"/>
      <c r="P622" s="114"/>
      <c r="Q622" s="93"/>
    </row>
    <row r="623" spans="1:17" x14ac:dyDescent="0.25">
      <c r="A623" s="5"/>
      <c r="B623" s="98" t="s">
        <v>604</v>
      </c>
      <c r="C623" s="98" t="s">
        <v>636</v>
      </c>
      <c r="D623" s="98" t="s">
        <v>74</v>
      </c>
      <c r="E623" s="98"/>
      <c r="F623" s="100"/>
      <c r="G623" s="98"/>
      <c r="H623" s="115">
        <f>SUM(H624:H638)</f>
        <v>57009387.75946115</v>
      </c>
      <c r="I623" s="115">
        <f>SUM(I624:I638)</f>
        <v>9575295.6965278182</v>
      </c>
      <c r="J623" s="115">
        <f>SUM(J624:J638)</f>
        <v>10432921.906095585</v>
      </c>
      <c r="K623" s="115"/>
      <c r="L623" s="115">
        <f>SUM(L624:L638)</f>
        <v>77017605.362084538</v>
      </c>
      <c r="M623" s="115"/>
      <c r="N623" s="115">
        <f>SUM(N624:N638)</f>
        <v>11153742.757607758</v>
      </c>
      <c r="O623" s="115"/>
      <c r="P623" s="115">
        <f>L623*'DADOS BASE PROPOSTA'!$I$14</f>
        <v>115526.40804312681</v>
      </c>
      <c r="Q623" s="93"/>
    </row>
    <row r="624" spans="1:17" x14ac:dyDescent="0.25">
      <c r="A624" s="5"/>
      <c r="B624" t="s">
        <v>604</v>
      </c>
      <c r="C624" t="s">
        <v>34</v>
      </c>
      <c r="D624" s="1" t="s">
        <v>75</v>
      </c>
      <c r="F624" s="66">
        <f>'MATRIZ 2018 COMPLETO PROPOSTA'!Q624</f>
        <v>14</v>
      </c>
      <c r="H624" s="114">
        <f>'MATRIZ 2018 COMPLETO PROPOSTA'!J624</f>
        <v>0</v>
      </c>
      <c r="I624" s="114">
        <f>SUMIF('MATRIZ 2018 COMPLETO PROPOSTA'!D625:D639,"ECR",'MATRIZ 2018 COMPLETO PROPOSTA'!O625:O639)</f>
        <v>0</v>
      </c>
      <c r="J624" s="114">
        <f>'MATRIZ 2018 COMPLETO PROPOSTA'!R624+'MATRIZ 2018 COMPLETO PROPOSTA'!Z624+'MATRIZ 2018 COMPLETO PROPOSTA'!AS624+'MATRIZ 2018 COMPLETO PROPOSTA'!AW624+'MATRIZ 2018 COMPLETO PROPOSTA'!BA624+SUM('MATRIZ 2018 COMPLETO PROPOSTA'!Z625:Z639)</f>
        <v>10432921.906095585</v>
      </c>
      <c r="K624" s="114"/>
      <c r="L624" s="114">
        <f t="shared" ref="L624:L638" si="35">SUM(H624:J624)</f>
        <v>10432921.906095585</v>
      </c>
      <c r="M624" s="114"/>
      <c r="N624" s="114">
        <f>'MATRIZ 2018 COMPLETO PROPOSTA'!AI624+'MATRIZ 2018 COMPLETO PROPOSTA'!AL624+'MATRIZ 2018 COMPLETO PROPOSTA'!AO624</f>
        <v>0</v>
      </c>
      <c r="O624" s="114"/>
      <c r="P624" s="114"/>
      <c r="Q624" s="93"/>
    </row>
    <row r="625" spans="1:17" x14ac:dyDescent="0.25">
      <c r="A625" s="5"/>
      <c r="B625" t="s">
        <v>604</v>
      </c>
      <c r="C625" t="s">
        <v>637</v>
      </c>
      <c r="D625" s="1" t="s">
        <v>77</v>
      </c>
      <c r="F625" s="66"/>
      <c r="H625" s="114">
        <f>'MATRIZ 2018 COMPLETO PROPOSTA'!J625</f>
        <v>0</v>
      </c>
      <c r="I625" s="114">
        <f>'MATRIZ 2018 COMPLETO PROPOSTA'!O625</f>
        <v>1418940.7048222716</v>
      </c>
      <c r="J625" s="114">
        <f>'MATRIZ 2018 COMPLETO PROPOSTA'!R625</f>
        <v>0</v>
      </c>
      <c r="K625" s="114"/>
      <c r="L625" s="114">
        <f t="shared" si="35"/>
        <v>1418940.7048222716</v>
      </c>
      <c r="M625" s="114"/>
      <c r="N625" s="114">
        <f>'MATRIZ 2018 COMPLETO PROPOSTA'!AI625+'MATRIZ 2018 COMPLETO PROPOSTA'!AL625+'MATRIZ 2018 COMPLETO PROPOSTA'!AO625</f>
        <v>174648.13959470252</v>
      </c>
      <c r="O625" s="114"/>
      <c r="P625" s="114"/>
      <c r="Q625" s="93"/>
    </row>
    <row r="626" spans="1:17" x14ac:dyDescent="0.25">
      <c r="A626" s="5"/>
      <c r="B626" t="s">
        <v>604</v>
      </c>
      <c r="C626" t="s">
        <v>638</v>
      </c>
      <c r="D626" s="1" t="s">
        <v>77</v>
      </c>
      <c r="F626" s="66"/>
      <c r="H626" s="114">
        <f>'MATRIZ 2018 COMPLETO PROPOSTA'!J626</f>
        <v>0</v>
      </c>
      <c r="I626" s="114">
        <f>'MATRIZ 2018 COMPLETO PROPOSTA'!O626</f>
        <v>1234804.6671706811</v>
      </c>
      <c r="J626" s="114">
        <f>'MATRIZ 2018 COMPLETO PROPOSTA'!R626</f>
        <v>0</v>
      </c>
      <c r="K626" s="114"/>
      <c r="L626" s="114">
        <f t="shared" si="35"/>
        <v>1234804.6671706811</v>
      </c>
      <c r="M626" s="114"/>
      <c r="N626" s="114">
        <f>'MATRIZ 2018 COMPLETO PROPOSTA'!AI626+'MATRIZ 2018 COMPLETO PROPOSTA'!AL626+'MATRIZ 2018 COMPLETO PROPOSTA'!AO626</f>
        <v>92754.695908505368</v>
      </c>
      <c r="O626" s="114"/>
      <c r="P626" s="114"/>
      <c r="Q626" s="93"/>
    </row>
    <row r="627" spans="1:17" x14ac:dyDescent="0.25">
      <c r="A627" s="5"/>
      <c r="B627" t="s">
        <v>604</v>
      </c>
      <c r="C627" t="s">
        <v>639</v>
      </c>
      <c r="D627" s="1" t="s">
        <v>79</v>
      </c>
      <c r="F627" s="66"/>
      <c r="H627" s="114">
        <f>'MATRIZ 2018 COMPLETO PROPOSTA'!J627</f>
        <v>3566845.6831817892</v>
      </c>
      <c r="I627" s="114">
        <f>'MATRIZ 2018 COMPLETO PROPOSTA'!O627</f>
        <v>0</v>
      </c>
      <c r="J627" s="114">
        <f>'MATRIZ 2018 COMPLETO PROPOSTA'!R627</f>
        <v>0</v>
      </c>
      <c r="K627" s="114"/>
      <c r="L627" s="114">
        <f t="shared" si="35"/>
        <v>3566845.6831817892</v>
      </c>
      <c r="M627" s="114"/>
      <c r="N627" s="114">
        <f>'MATRIZ 2018 COMPLETO PROPOSTA'!AI627+'MATRIZ 2018 COMPLETO PROPOSTA'!AL627+'MATRIZ 2018 COMPLETO PROPOSTA'!AO627</f>
        <v>457309.23903356225</v>
      </c>
      <c r="O627" s="114"/>
      <c r="P627" s="114"/>
      <c r="Q627" s="93"/>
    </row>
    <row r="628" spans="1:17" x14ac:dyDescent="0.25">
      <c r="A628" s="5"/>
      <c r="B628" t="s">
        <v>604</v>
      </c>
      <c r="C628" t="s">
        <v>640</v>
      </c>
      <c r="D628" s="1" t="s">
        <v>79</v>
      </c>
      <c r="F628" s="66"/>
      <c r="H628" s="114">
        <f>'MATRIZ 2018 COMPLETO PROPOSTA'!J628</f>
        <v>3282534.5308034485</v>
      </c>
      <c r="I628" s="114">
        <f>'MATRIZ 2018 COMPLETO PROPOSTA'!O628</f>
        <v>0</v>
      </c>
      <c r="J628" s="114">
        <f>'MATRIZ 2018 COMPLETO PROPOSTA'!R628</f>
        <v>0</v>
      </c>
      <c r="K628" s="114"/>
      <c r="L628" s="114">
        <f t="shared" si="35"/>
        <v>3282534.5308034485</v>
      </c>
      <c r="M628" s="114"/>
      <c r="N628" s="114">
        <f>'MATRIZ 2018 COMPLETO PROPOSTA'!AI628+'MATRIZ 2018 COMPLETO PROPOSTA'!AL628+'MATRIZ 2018 COMPLETO PROPOSTA'!AO628</f>
        <v>523451.17079440132</v>
      </c>
      <c r="O628" s="114"/>
      <c r="P628" s="114"/>
      <c r="Q628" s="93"/>
    </row>
    <row r="629" spans="1:17" x14ac:dyDescent="0.25">
      <c r="A629" s="5"/>
      <c r="B629" t="s">
        <v>604</v>
      </c>
      <c r="C629" t="s">
        <v>641</v>
      </c>
      <c r="D629" s="1" t="s">
        <v>79</v>
      </c>
      <c r="F629" s="66"/>
      <c r="H629" s="114">
        <f>'MATRIZ 2018 COMPLETO PROPOSTA'!J629</f>
        <v>4938743.7582088914</v>
      </c>
      <c r="I629" s="114">
        <f>'MATRIZ 2018 COMPLETO PROPOSTA'!O629</f>
        <v>0</v>
      </c>
      <c r="J629" s="114">
        <f>'MATRIZ 2018 COMPLETO PROPOSTA'!R629</f>
        <v>0</v>
      </c>
      <c r="K629" s="114"/>
      <c r="L629" s="114">
        <f t="shared" si="35"/>
        <v>4938743.7582088914</v>
      </c>
      <c r="M629" s="114"/>
      <c r="N629" s="114">
        <f>'MATRIZ 2018 COMPLETO PROPOSTA'!AI629+'MATRIZ 2018 COMPLETO PROPOSTA'!AL629+'MATRIZ 2018 COMPLETO PROPOSTA'!AO629</f>
        <v>792772.69836111087</v>
      </c>
      <c r="O629" s="114"/>
      <c r="P629" s="114"/>
      <c r="Q629" s="93"/>
    </row>
    <row r="630" spans="1:17" x14ac:dyDescent="0.25">
      <c r="A630" s="5"/>
      <c r="B630" t="s">
        <v>604</v>
      </c>
      <c r="C630" t="s">
        <v>642</v>
      </c>
      <c r="D630" s="1" t="s">
        <v>83</v>
      </c>
      <c r="F630" s="66"/>
      <c r="H630" s="114">
        <f>'MATRIZ 2018 COMPLETO PROPOSTA'!J630</f>
        <v>0</v>
      </c>
      <c r="I630" s="114">
        <f>'MATRIZ 2018 COMPLETO PROPOSTA'!O630</f>
        <v>2314541.7162992242</v>
      </c>
      <c r="J630" s="114">
        <f>'MATRIZ 2018 COMPLETO PROPOSTA'!R630</f>
        <v>0</v>
      </c>
      <c r="K630" s="114"/>
      <c r="L630" s="114">
        <f t="shared" si="35"/>
        <v>2314541.7162992242</v>
      </c>
      <c r="M630" s="114"/>
      <c r="N630" s="114">
        <f>'MATRIZ 2018 COMPLETO PROPOSTA'!AI630+'MATRIZ 2018 COMPLETO PROPOSTA'!AL630+'MATRIZ 2018 COMPLETO PROPOSTA'!AO630</f>
        <v>118505.2730785109</v>
      </c>
      <c r="O630" s="114"/>
      <c r="P630" s="114"/>
      <c r="Q630" s="93"/>
    </row>
    <row r="631" spans="1:17" x14ac:dyDescent="0.25">
      <c r="A631" s="5"/>
      <c r="B631" t="s">
        <v>604</v>
      </c>
      <c r="C631" t="s">
        <v>643</v>
      </c>
      <c r="D631" s="1" t="s">
        <v>83</v>
      </c>
      <c r="F631" s="66"/>
      <c r="H631" s="114">
        <f>'MATRIZ 2018 COMPLETO PROPOSTA'!J631</f>
        <v>0</v>
      </c>
      <c r="I631" s="114">
        <f>'MATRIZ 2018 COMPLETO PROPOSTA'!O631</f>
        <v>2147979.4177072551</v>
      </c>
      <c r="J631" s="114">
        <f>'MATRIZ 2018 COMPLETO PROPOSTA'!R631</f>
        <v>0</v>
      </c>
      <c r="K631" s="114"/>
      <c r="L631" s="114">
        <f t="shared" si="35"/>
        <v>2147979.4177072551</v>
      </c>
      <c r="M631" s="114"/>
      <c r="N631" s="114">
        <f>'MATRIZ 2018 COMPLETO PROPOSTA'!AI631+'MATRIZ 2018 COMPLETO PROPOSTA'!AL631+'MATRIZ 2018 COMPLETO PROPOSTA'!AO631</f>
        <v>71697.069248462503</v>
      </c>
      <c r="O631" s="114"/>
      <c r="P631" s="114"/>
      <c r="Q631" s="93"/>
    </row>
    <row r="632" spans="1:17" x14ac:dyDescent="0.25">
      <c r="A632" s="5"/>
      <c r="B632" t="s">
        <v>604</v>
      </c>
      <c r="C632" t="s">
        <v>644</v>
      </c>
      <c r="D632" s="1" t="s">
        <v>79</v>
      </c>
      <c r="F632" s="66"/>
      <c r="H632" s="114">
        <f>'MATRIZ 2018 COMPLETO PROPOSTA'!J632</f>
        <v>3998013.3098000661</v>
      </c>
      <c r="I632" s="114">
        <f>'MATRIZ 2018 COMPLETO PROPOSTA'!O632</f>
        <v>0</v>
      </c>
      <c r="J632" s="114">
        <f>'MATRIZ 2018 COMPLETO PROPOSTA'!R632</f>
        <v>0</v>
      </c>
      <c r="K632" s="114"/>
      <c r="L632" s="114">
        <f t="shared" si="35"/>
        <v>3998013.3098000661</v>
      </c>
      <c r="M632" s="114"/>
      <c r="N632" s="114">
        <f>'MATRIZ 2018 COMPLETO PROPOSTA'!AI632+'MATRIZ 2018 COMPLETO PROPOSTA'!AL632+'MATRIZ 2018 COMPLETO PROPOSTA'!AO632</f>
        <v>677327.40912343154</v>
      </c>
      <c r="O632" s="114"/>
      <c r="P632" s="114"/>
      <c r="Q632" s="93"/>
    </row>
    <row r="633" spans="1:17" x14ac:dyDescent="0.25">
      <c r="A633" s="5"/>
      <c r="B633" t="s">
        <v>604</v>
      </c>
      <c r="C633" t="s">
        <v>645</v>
      </c>
      <c r="D633" s="1" t="s">
        <v>79</v>
      </c>
      <c r="F633" s="66"/>
      <c r="H633" s="114">
        <f>'MATRIZ 2018 COMPLETO PROPOSTA'!J633</f>
        <v>20801923.646600749</v>
      </c>
      <c r="I633" s="114">
        <f>'MATRIZ 2018 COMPLETO PROPOSTA'!O633</f>
        <v>0</v>
      </c>
      <c r="J633" s="114">
        <f>'MATRIZ 2018 COMPLETO PROPOSTA'!R633</f>
        <v>0</v>
      </c>
      <c r="K633" s="114"/>
      <c r="L633" s="114">
        <f t="shared" si="35"/>
        <v>20801923.646600749</v>
      </c>
      <c r="M633" s="114"/>
      <c r="N633" s="114">
        <f>'MATRIZ 2018 COMPLETO PROPOSTA'!AI633+'MATRIZ 2018 COMPLETO PROPOSTA'!AL633+'MATRIZ 2018 COMPLETO PROPOSTA'!AO633</f>
        <v>3701157.4453635118</v>
      </c>
      <c r="O633" s="114"/>
      <c r="P633" s="114"/>
      <c r="Q633" s="93"/>
    </row>
    <row r="634" spans="1:17" x14ac:dyDescent="0.25">
      <c r="A634" s="5"/>
      <c r="B634" t="s">
        <v>604</v>
      </c>
      <c r="C634" t="s">
        <v>646</v>
      </c>
      <c r="D634" s="1" t="s">
        <v>79</v>
      </c>
      <c r="F634" s="66"/>
      <c r="H634" s="114">
        <f>'MATRIZ 2018 COMPLETO PROPOSTA'!J634</f>
        <v>8607051.0199038684</v>
      </c>
      <c r="I634" s="114">
        <f>'MATRIZ 2018 COMPLETO PROPOSTA'!O634</f>
        <v>0</v>
      </c>
      <c r="J634" s="114">
        <f>'MATRIZ 2018 COMPLETO PROPOSTA'!R634</f>
        <v>0</v>
      </c>
      <c r="K634" s="114"/>
      <c r="L634" s="114">
        <f t="shared" si="35"/>
        <v>8607051.0199038684</v>
      </c>
      <c r="M634" s="114"/>
      <c r="N634" s="114">
        <f>'MATRIZ 2018 COMPLETO PROPOSTA'!AI634+'MATRIZ 2018 COMPLETO PROPOSTA'!AL634+'MATRIZ 2018 COMPLETO PROPOSTA'!AO634</f>
        <v>2258246.7420676509</v>
      </c>
      <c r="O634" s="114"/>
      <c r="P634" s="114"/>
      <c r="Q634" s="93"/>
    </row>
    <row r="635" spans="1:17" x14ac:dyDescent="0.25">
      <c r="A635" s="5"/>
      <c r="B635" t="s">
        <v>604</v>
      </c>
      <c r="C635" t="s">
        <v>647</v>
      </c>
      <c r="D635" s="1" t="s">
        <v>79</v>
      </c>
      <c r="F635" s="66"/>
      <c r="H635" s="114">
        <f>'MATRIZ 2018 COMPLETO PROPOSTA'!J635</f>
        <v>3282534.5308034485</v>
      </c>
      <c r="I635" s="114">
        <f>'MATRIZ 2018 COMPLETO PROPOSTA'!O635</f>
        <v>0</v>
      </c>
      <c r="J635" s="114">
        <f>'MATRIZ 2018 COMPLETO PROPOSTA'!R635</f>
        <v>0</v>
      </c>
      <c r="K635" s="114"/>
      <c r="L635" s="114">
        <f t="shared" si="35"/>
        <v>3282534.5308034485</v>
      </c>
      <c r="M635" s="114"/>
      <c r="N635" s="114">
        <f>'MATRIZ 2018 COMPLETO PROPOSTA'!AI635+'MATRIZ 2018 COMPLETO PROPOSTA'!AL635+'MATRIZ 2018 COMPLETO PROPOSTA'!AO635</f>
        <v>661961.64595765865</v>
      </c>
      <c r="O635" s="114"/>
      <c r="P635" s="114"/>
      <c r="Q635" s="93"/>
    </row>
    <row r="636" spans="1:17" x14ac:dyDescent="0.25">
      <c r="A636" s="5"/>
      <c r="B636" t="s">
        <v>604</v>
      </c>
      <c r="C636" t="s">
        <v>648</v>
      </c>
      <c r="D636" s="1" t="s">
        <v>83</v>
      </c>
      <c r="F636" s="66"/>
      <c r="H636" s="114">
        <f>'MATRIZ 2018 COMPLETO PROPOSTA'!J636</f>
        <v>0</v>
      </c>
      <c r="I636" s="114">
        <f>'MATRIZ 2018 COMPLETO PROPOSTA'!O636</f>
        <v>2459029.1905283858</v>
      </c>
      <c r="J636" s="114">
        <f>'MATRIZ 2018 COMPLETO PROPOSTA'!R636</f>
        <v>0</v>
      </c>
      <c r="K636" s="114"/>
      <c r="L636" s="114">
        <f t="shared" si="35"/>
        <v>2459029.1905283858</v>
      </c>
      <c r="M636" s="114"/>
      <c r="N636" s="114">
        <f>'MATRIZ 2018 COMPLETO PROPOSTA'!AI636+'MATRIZ 2018 COMPLETO PROPOSTA'!AL636+'MATRIZ 2018 COMPLETO PROPOSTA'!AO636</f>
        <v>170296.72639379266</v>
      </c>
      <c r="O636" s="114"/>
      <c r="P636" s="114"/>
      <c r="Q636" s="93"/>
    </row>
    <row r="637" spans="1:17" x14ac:dyDescent="0.25">
      <c r="A637" s="5"/>
      <c r="B637" t="s">
        <v>604</v>
      </c>
      <c r="C637" t="s">
        <v>649</v>
      </c>
      <c r="D637" s="1" t="s">
        <v>79</v>
      </c>
      <c r="F637" s="66"/>
      <c r="H637" s="114">
        <f>'MATRIZ 2018 COMPLETO PROPOSTA'!J637</f>
        <v>5249206.7493554326</v>
      </c>
      <c r="I637" s="114">
        <f>'MATRIZ 2018 COMPLETO PROPOSTA'!O637</f>
        <v>0</v>
      </c>
      <c r="J637" s="114">
        <f>'MATRIZ 2018 COMPLETO PROPOSTA'!R637</f>
        <v>0</v>
      </c>
      <c r="K637" s="114"/>
      <c r="L637" s="114">
        <f t="shared" si="35"/>
        <v>5249206.7493554326</v>
      </c>
      <c r="M637" s="114"/>
      <c r="N637" s="114">
        <f>'MATRIZ 2018 COMPLETO PROPOSTA'!AI637+'MATRIZ 2018 COMPLETO PROPOSTA'!AL637+'MATRIZ 2018 COMPLETO PROPOSTA'!AO637</f>
        <v>922235.84817493451</v>
      </c>
      <c r="O637" s="114"/>
      <c r="P637" s="114"/>
      <c r="Q637" s="93"/>
    </row>
    <row r="638" spans="1:17" x14ac:dyDescent="0.25">
      <c r="A638" s="5"/>
      <c r="B638" t="s">
        <v>604</v>
      </c>
      <c r="C638" t="s">
        <v>650</v>
      </c>
      <c r="D638" s="1" t="s">
        <v>79</v>
      </c>
      <c r="F638" s="66"/>
      <c r="H638" s="114">
        <f>'MATRIZ 2018 COMPLETO PROPOSTA'!J638</f>
        <v>3282534.5308034485</v>
      </c>
      <c r="I638" s="114">
        <f>'MATRIZ 2018 COMPLETO PROPOSTA'!O638</f>
        <v>0</v>
      </c>
      <c r="J638" s="114">
        <f>'MATRIZ 2018 COMPLETO PROPOSTA'!R638</f>
        <v>0</v>
      </c>
      <c r="K638" s="114"/>
      <c r="L638" s="114">
        <f t="shared" si="35"/>
        <v>3282534.5308034485</v>
      </c>
      <c r="M638" s="114"/>
      <c r="N638" s="114">
        <f>'MATRIZ 2018 COMPLETO PROPOSTA'!AI638+'MATRIZ 2018 COMPLETO PROPOSTA'!AL638+'MATRIZ 2018 COMPLETO PROPOSTA'!AO638</f>
        <v>531378.65450752073</v>
      </c>
      <c r="O638" s="114"/>
      <c r="P638" s="114"/>
      <c r="Q638" s="93"/>
    </row>
    <row r="639" spans="1:17" x14ac:dyDescent="0.25">
      <c r="A639" s="5"/>
      <c r="F639" s="66"/>
      <c r="H639" s="114"/>
      <c r="I639" s="114"/>
      <c r="J639" s="114"/>
      <c r="K639" s="114"/>
      <c r="L639" s="114"/>
      <c r="M639" s="114"/>
      <c r="N639" s="114"/>
      <c r="O639" s="114"/>
      <c r="P639" s="114"/>
      <c r="Q639" s="93"/>
    </row>
    <row r="640" spans="1:17" x14ac:dyDescent="0.25">
      <c r="A640" s="5"/>
      <c r="B640" s="98" t="s">
        <v>651</v>
      </c>
      <c r="C640" s="98" t="s">
        <v>652</v>
      </c>
      <c r="D640" s="98" t="s">
        <v>74</v>
      </c>
      <c r="E640" s="98"/>
      <c r="F640" s="100"/>
      <c r="G640" s="98"/>
      <c r="H640" s="115">
        <f>SUM(H641:H656)</f>
        <v>68644866.407582536</v>
      </c>
      <c r="I640" s="115">
        <f>SUM(I641:I656)</f>
        <v>10643871.639849115</v>
      </c>
      <c r="J640" s="115">
        <f>SUM(J641:J656)</f>
        <v>9314290.2359972987</v>
      </c>
      <c r="K640" s="115"/>
      <c r="L640" s="115">
        <f>SUM(L641:L656)</f>
        <v>88603028.283428937</v>
      </c>
      <c r="M640" s="115"/>
      <c r="N640" s="115">
        <f>SUM(N641:N656)</f>
        <v>14776036.813387377</v>
      </c>
      <c r="O640" s="115"/>
      <c r="P640" s="115">
        <f>L640*'DADOS BASE PROPOSTA'!$I$14</f>
        <v>132904.54242514342</v>
      </c>
      <c r="Q640" s="93"/>
    </row>
    <row r="641" spans="1:17" x14ac:dyDescent="0.25">
      <c r="A641" s="5"/>
      <c r="B641" t="s">
        <v>651</v>
      </c>
      <c r="C641" t="s">
        <v>34</v>
      </c>
      <c r="D641" s="1" t="s">
        <v>75</v>
      </c>
      <c r="F641" s="66">
        <f>'MATRIZ 2018 COMPLETO PROPOSTA'!Q641</f>
        <v>15</v>
      </c>
      <c r="H641" s="114">
        <f>'MATRIZ 2018 COMPLETO PROPOSTA'!J641</f>
        <v>0</v>
      </c>
      <c r="I641" s="114">
        <f>SUMIF('MATRIZ 2018 COMPLETO PROPOSTA'!D642:D657,"ECR",'MATRIZ 2018 COMPLETO PROPOSTA'!O642:O657)</f>
        <v>0</v>
      </c>
      <c r="J641" s="114">
        <f>'MATRIZ 2018 COMPLETO PROPOSTA'!R641+'MATRIZ 2018 COMPLETO PROPOSTA'!Z641+'MATRIZ 2018 COMPLETO PROPOSTA'!AS641+'MATRIZ 2018 COMPLETO PROPOSTA'!AW641+'MATRIZ 2018 COMPLETO PROPOSTA'!BA641+SUM('MATRIZ 2018 COMPLETO PROPOSTA'!Z642:Z657)</f>
        <v>9314290.2359972987</v>
      </c>
      <c r="K641" s="114"/>
      <c r="L641" s="114">
        <f t="shared" ref="L641:L656" si="36">SUM(H641:J641)</f>
        <v>9314290.2359972987</v>
      </c>
      <c r="M641" s="114"/>
      <c r="N641" s="114">
        <f>'MATRIZ 2018 COMPLETO PROPOSTA'!AI641+'MATRIZ 2018 COMPLETO PROPOSTA'!AL641+'MATRIZ 2018 COMPLETO PROPOSTA'!AO641</f>
        <v>0</v>
      </c>
      <c r="O641" s="114"/>
      <c r="P641" s="114"/>
      <c r="Q641" s="93"/>
    </row>
    <row r="642" spans="1:17" x14ac:dyDescent="0.25">
      <c r="A642" s="5"/>
      <c r="B642" t="s">
        <v>651</v>
      </c>
      <c r="C642" t="s">
        <v>653</v>
      </c>
      <c r="D642" s="1" t="s">
        <v>79</v>
      </c>
      <c r="F642" s="66"/>
      <c r="H642" s="114">
        <f>'MATRIZ 2018 COMPLETO PROPOSTA'!J642</f>
        <v>9458661.4504180998</v>
      </c>
      <c r="I642" s="114">
        <f>'MATRIZ 2018 COMPLETO PROPOSTA'!O642</f>
        <v>0</v>
      </c>
      <c r="J642" s="114">
        <f>'MATRIZ 2018 COMPLETO PROPOSTA'!R642</f>
        <v>0</v>
      </c>
      <c r="K642" s="114"/>
      <c r="L642" s="114">
        <f t="shared" si="36"/>
        <v>9458661.4504180998</v>
      </c>
      <c r="M642" s="114"/>
      <c r="N642" s="114">
        <f>'MATRIZ 2018 COMPLETO PROPOSTA'!AI642+'MATRIZ 2018 COMPLETO PROPOSTA'!AL642+'MATRIZ 2018 COMPLETO PROPOSTA'!AO642</f>
        <v>1312535.6606156395</v>
      </c>
      <c r="O642" s="114"/>
      <c r="P642" s="114"/>
      <c r="Q642" s="93"/>
    </row>
    <row r="643" spans="1:17" x14ac:dyDescent="0.25">
      <c r="A643" s="5"/>
      <c r="B643" t="s">
        <v>651</v>
      </c>
      <c r="C643" t="s">
        <v>654</v>
      </c>
      <c r="D643" s="1" t="s">
        <v>77</v>
      </c>
      <c r="F643" s="66"/>
      <c r="H643" s="114">
        <f>'MATRIZ 2018 COMPLETO PROPOSTA'!J643</f>
        <v>0</v>
      </c>
      <c r="I643" s="114">
        <f>'MATRIZ 2018 COMPLETO PROPOSTA'!O643</f>
        <v>1202517.5215907276</v>
      </c>
      <c r="J643" s="114">
        <f>'MATRIZ 2018 COMPLETO PROPOSTA'!R643</f>
        <v>0</v>
      </c>
      <c r="K643" s="114"/>
      <c r="L643" s="114">
        <f t="shared" si="36"/>
        <v>1202517.5215907276</v>
      </c>
      <c r="M643" s="114"/>
      <c r="N643" s="114">
        <f>'MATRIZ 2018 COMPLETO PROPOSTA'!AI643+'MATRIZ 2018 COMPLETO PROPOSTA'!AL643+'MATRIZ 2018 COMPLETO PROPOSTA'!AO643</f>
        <v>359375.7876531292</v>
      </c>
      <c r="O643" s="114"/>
      <c r="P643" s="114"/>
      <c r="Q643" s="93"/>
    </row>
    <row r="644" spans="1:17" x14ac:dyDescent="0.25">
      <c r="A644" s="5"/>
      <c r="B644" t="s">
        <v>651</v>
      </c>
      <c r="C644" t="s">
        <v>655</v>
      </c>
      <c r="D644" s="1" t="s">
        <v>77</v>
      </c>
      <c r="F644" s="66"/>
      <c r="H644" s="114">
        <f>'MATRIZ 2018 COMPLETO PROPOSTA'!J644</f>
        <v>0</v>
      </c>
      <c r="I644" s="114">
        <f>'MATRIZ 2018 COMPLETO PROPOSTA'!O644</f>
        <v>2126306.5263205343</v>
      </c>
      <c r="J644" s="114">
        <f>'MATRIZ 2018 COMPLETO PROPOSTA'!R644</f>
        <v>0</v>
      </c>
      <c r="K644" s="114"/>
      <c r="L644" s="114">
        <f t="shared" si="36"/>
        <v>2126306.5263205343</v>
      </c>
      <c r="M644" s="114"/>
      <c r="N644" s="114">
        <f>'MATRIZ 2018 COMPLETO PROPOSTA'!AI644+'MATRIZ 2018 COMPLETO PROPOSTA'!AL644+'MATRIZ 2018 COMPLETO PROPOSTA'!AO644</f>
        <v>507071.64640635555</v>
      </c>
      <c r="O644" s="114"/>
      <c r="P644" s="114"/>
      <c r="Q644" s="93"/>
    </row>
    <row r="645" spans="1:17" x14ac:dyDescent="0.25">
      <c r="A645" s="5"/>
      <c r="B645" t="s">
        <v>651</v>
      </c>
      <c r="C645" t="s">
        <v>656</v>
      </c>
      <c r="D645" s="1" t="s">
        <v>79</v>
      </c>
      <c r="F645" s="66"/>
      <c r="H645" s="114">
        <f>'MATRIZ 2018 COMPLETO PROPOSTA'!J645</f>
        <v>3282534.5308034485</v>
      </c>
      <c r="I645" s="114">
        <f>'MATRIZ 2018 COMPLETO PROPOSTA'!O645</f>
        <v>0</v>
      </c>
      <c r="J645" s="114">
        <f>'MATRIZ 2018 COMPLETO PROPOSTA'!R645</f>
        <v>0</v>
      </c>
      <c r="K645" s="114"/>
      <c r="L645" s="114">
        <f t="shared" si="36"/>
        <v>3282534.5308034485</v>
      </c>
      <c r="M645" s="114"/>
      <c r="N645" s="114">
        <f>'MATRIZ 2018 COMPLETO PROPOSTA'!AI645+'MATRIZ 2018 COMPLETO PROPOSTA'!AL645+'MATRIZ 2018 COMPLETO PROPOSTA'!AO645</f>
        <v>547705.69014663587</v>
      </c>
      <c r="O645" s="114"/>
      <c r="P645" s="114"/>
      <c r="Q645" s="93"/>
    </row>
    <row r="646" spans="1:17" x14ac:dyDescent="0.25">
      <c r="A646" s="5"/>
      <c r="B646" t="s">
        <v>651</v>
      </c>
      <c r="C646" t="s">
        <v>657</v>
      </c>
      <c r="D646" s="1" t="s">
        <v>83</v>
      </c>
      <c r="F646" s="66"/>
      <c r="H646" s="114">
        <f>'MATRIZ 2018 COMPLETO PROPOSTA'!J646</f>
        <v>0</v>
      </c>
      <c r="I646" s="114">
        <f>'MATRIZ 2018 COMPLETO PROPOSTA'!O646</f>
        <v>2318114.5127327684</v>
      </c>
      <c r="J646" s="114">
        <f>'MATRIZ 2018 COMPLETO PROPOSTA'!R646</f>
        <v>0</v>
      </c>
      <c r="K646" s="114"/>
      <c r="L646" s="114">
        <f t="shared" si="36"/>
        <v>2318114.5127327684</v>
      </c>
      <c r="M646" s="114"/>
      <c r="N646" s="114">
        <f>'MATRIZ 2018 COMPLETO PROPOSTA'!AI646+'MATRIZ 2018 COMPLETO PROPOSTA'!AL646+'MATRIZ 2018 COMPLETO PROPOSTA'!AO646</f>
        <v>327083.9659503118</v>
      </c>
      <c r="O646" s="114"/>
      <c r="P646" s="114"/>
      <c r="Q646" s="93"/>
    </row>
    <row r="647" spans="1:17" x14ac:dyDescent="0.25">
      <c r="A647" s="5"/>
      <c r="B647" t="s">
        <v>651</v>
      </c>
      <c r="C647" t="s">
        <v>658</v>
      </c>
      <c r="D647" s="1" t="s">
        <v>79</v>
      </c>
      <c r="F647" s="66"/>
      <c r="H647" s="114">
        <f>'MATRIZ 2018 COMPLETO PROPOSTA'!J647</f>
        <v>11215626.532321142</v>
      </c>
      <c r="I647" s="114">
        <f>'MATRIZ 2018 COMPLETO PROPOSTA'!O647</f>
        <v>0</v>
      </c>
      <c r="J647" s="114">
        <f>'MATRIZ 2018 COMPLETO PROPOSTA'!R647</f>
        <v>0</v>
      </c>
      <c r="K647" s="114"/>
      <c r="L647" s="114">
        <f t="shared" si="36"/>
        <v>11215626.532321142</v>
      </c>
      <c r="M647" s="114"/>
      <c r="N647" s="114">
        <f>'MATRIZ 2018 COMPLETO PROPOSTA'!AI647+'MATRIZ 2018 COMPLETO PROPOSTA'!AL647+'MATRIZ 2018 COMPLETO PROPOSTA'!AO647</f>
        <v>1821624.0478135312</v>
      </c>
      <c r="O647" s="114"/>
      <c r="P647" s="114"/>
      <c r="Q647" s="93"/>
    </row>
    <row r="648" spans="1:17" x14ac:dyDescent="0.25">
      <c r="A648" s="5"/>
      <c r="B648" t="s">
        <v>651</v>
      </c>
      <c r="C648" t="s">
        <v>659</v>
      </c>
      <c r="D648" s="1" t="s">
        <v>79</v>
      </c>
      <c r="F648" s="66"/>
      <c r="H648" s="114">
        <f>'MATRIZ 2018 COMPLETO PROPOSTA'!J648</f>
        <v>11330433.529204641</v>
      </c>
      <c r="I648" s="114">
        <f>'MATRIZ 2018 COMPLETO PROPOSTA'!O648</f>
        <v>0</v>
      </c>
      <c r="J648" s="114">
        <f>'MATRIZ 2018 COMPLETO PROPOSTA'!R648</f>
        <v>0</v>
      </c>
      <c r="K648" s="114"/>
      <c r="L648" s="114">
        <f t="shared" si="36"/>
        <v>11330433.529204641</v>
      </c>
      <c r="M648" s="114"/>
      <c r="N648" s="114">
        <f>'MATRIZ 2018 COMPLETO PROPOSTA'!AI648+'MATRIZ 2018 COMPLETO PROPOSTA'!AL648+'MATRIZ 2018 COMPLETO PROPOSTA'!AO648</f>
        <v>2510130.0408444726</v>
      </c>
      <c r="O648" s="114"/>
      <c r="P648" s="114"/>
      <c r="Q648" s="93"/>
    </row>
    <row r="649" spans="1:17" x14ac:dyDescent="0.25">
      <c r="A649" s="5"/>
      <c r="B649" t="s">
        <v>651</v>
      </c>
      <c r="C649" t="s">
        <v>660</v>
      </c>
      <c r="D649" s="1" t="s">
        <v>83</v>
      </c>
      <c r="F649" s="66"/>
      <c r="H649" s="114">
        <f>'MATRIZ 2018 COMPLETO PROPOSTA'!J649</f>
        <v>0</v>
      </c>
      <c r="I649" s="114">
        <f>'MATRIZ 2018 COMPLETO PROPOSTA'!O649</f>
        <v>2652754.6865141215</v>
      </c>
      <c r="J649" s="114">
        <f>'MATRIZ 2018 COMPLETO PROPOSTA'!R649</f>
        <v>0</v>
      </c>
      <c r="K649" s="114"/>
      <c r="L649" s="114">
        <f t="shared" si="36"/>
        <v>2652754.6865141215</v>
      </c>
      <c r="M649" s="114"/>
      <c r="N649" s="114">
        <f>'MATRIZ 2018 COMPLETO PROPOSTA'!AI649+'MATRIZ 2018 COMPLETO PROPOSTA'!AL649+'MATRIZ 2018 COMPLETO PROPOSTA'!AO649</f>
        <v>409592.47438295977</v>
      </c>
      <c r="O649" s="114"/>
      <c r="P649" s="114"/>
      <c r="Q649" s="93"/>
    </row>
    <row r="650" spans="1:17" x14ac:dyDescent="0.25">
      <c r="A650" s="5"/>
      <c r="B650" t="s">
        <v>651</v>
      </c>
      <c r="C650" t="s">
        <v>661</v>
      </c>
      <c r="D650" s="1" t="s">
        <v>79</v>
      </c>
      <c r="F650" s="66"/>
      <c r="H650" s="114">
        <f>'MATRIZ 2018 COMPLETO PROPOSTA'!J650</f>
        <v>3183405.8428831464</v>
      </c>
      <c r="I650" s="114">
        <f>'MATRIZ 2018 COMPLETO PROPOSTA'!O650</f>
        <v>0</v>
      </c>
      <c r="J650" s="114">
        <f>'MATRIZ 2018 COMPLETO PROPOSTA'!R650</f>
        <v>0</v>
      </c>
      <c r="K650" s="114"/>
      <c r="L650" s="114">
        <f t="shared" si="36"/>
        <v>3183405.8428831464</v>
      </c>
      <c r="M650" s="114"/>
      <c r="N650" s="114">
        <f>'MATRIZ 2018 COMPLETO PROPOSTA'!AI650+'MATRIZ 2018 COMPLETO PROPOSTA'!AL650+'MATRIZ 2018 COMPLETO PROPOSTA'!AO650</f>
        <v>278618.20575550891</v>
      </c>
      <c r="O650" s="114"/>
      <c r="P650" s="114"/>
      <c r="Q650" s="93"/>
    </row>
    <row r="651" spans="1:17" x14ac:dyDescent="0.25">
      <c r="A651" s="5"/>
      <c r="B651" t="s">
        <v>651</v>
      </c>
      <c r="C651" t="s">
        <v>662</v>
      </c>
      <c r="D651" s="1" t="s">
        <v>79</v>
      </c>
      <c r="F651" s="66"/>
      <c r="H651" s="114">
        <f>'MATRIZ 2018 COMPLETO PROPOSTA'!J651</f>
        <v>3282534.5308034485</v>
      </c>
      <c r="I651" s="114">
        <f>'MATRIZ 2018 COMPLETO PROPOSTA'!O651</f>
        <v>0</v>
      </c>
      <c r="J651" s="114">
        <f>'MATRIZ 2018 COMPLETO PROPOSTA'!R651</f>
        <v>0</v>
      </c>
      <c r="K651" s="114"/>
      <c r="L651" s="114">
        <f t="shared" si="36"/>
        <v>3282534.5308034485</v>
      </c>
      <c r="M651" s="114"/>
      <c r="N651" s="114">
        <f>'MATRIZ 2018 COMPLETO PROPOSTA'!AI651+'MATRIZ 2018 COMPLETO PROPOSTA'!AL651+'MATRIZ 2018 COMPLETO PROPOSTA'!AO651</f>
        <v>372583.74050185562</v>
      </c>
      <c r="O651" s="114"/>
      <c r="P651" s="114"/>
      <c r="Q651" s="93"/>
    </row>
    <row r="652" spans="1:17" x14ac:dyDescent="0.25">
      <c r="A652" s="5"/>
      <c r="B652" t="s">
        <v>651</v>
      </c>
      <c r="C652" t="s">
        <v>663</v>
      </c>
      <c r="D652" s="1" t="s">
        <v>79</v>
      </c>
      <c r="F652" s="66"/>
      <c r="H652" s="114">
        <f>'MATRIZ 2018 COMPLETO PROPOSTA'!J652</f>
        <v>9517673.4817238599</v>
      </c>
      <c r="I652" s="114">
        <f>'MATRIZ 2018 COMPLETO PROPOSTA'!O652</f>
        <v>0</v>
      </c>
      <c r="J652" s="114">
        <f>'MATRIZ 2018 COMPLETO PROPOSTA'!R652</f>
        <v>0</v>
      </c>
      <c r="K652" s="114"/>
      <c r="L652" s="114">
        <f t="shared" si="36"/>
        <v>9517673.4817238599</v>
      </c>
      <c r="M652" s="114"/>
      <c r="N652" s="114">
        <f>'MATRIZ 2018 COMPLETO PROPOSTA'!AI652+'MATRIZ 2018 COMPLETO PROPOSTA'!AL652+'MATRIZ 2018 COMPLETO PROPOSTA'!AO652</f>
        <v>2704666.0539579913</v>
      </c>
      <c r="O652" s="114"/>
      <c r="P652" s="114"/>
      <c r="Q652" s="93"/>
    </row>
    <row r="653" spans="1:17" x14ac:dyDescent="0.25">
      <c r="A653" s="5"/>
      <c r="B653" t="s">
        <v>651</v>
      </c>
      <c r="C653" t="s">
        <v>664</v>
      </c>
      <c r="D653" s="1" t="s">
        <v>79</v>
      </c>
      <c r="F653" s="66"/>
      <c r="H653" s="114">
        <f>'MATRIZ 2018 COMPLETO PROPOSTA'!J653</f>
        <v>7676508.1399783436</v>
      </c>
      <c r="I653" s="114">
        <f>'MATRIZ 2018 COMPLETO PROPOSTA'!O653</f>
        <v>0</v>
      </c>
      <c r="J653" s="114">
        <f>'MATRIZ 2018 COMPLETO PROPOSTA'!R653</f>
        <v>0</v>
      </c>
      <c r="K653" s="114"/>
      <c r="L653" s="114">
        <f t="shared" si="36"/>
        <v>7676508.1399783436</v>
      </c>
      <c r="M653" s="114"/>
      <c r="N653" s="114">
        <f>'MATRIZ 2018 COMPLETO PROPOSTA'!AI653+'MATRIZ 2018 COMPLETO PROPOSTA'!AL653+'MATRIZ 2018 COMPLETO PROPOSTA'!AO653</f>
        <v>2054266.7890570136</v>
      </c>
      <c r="O653" s="114"/>
      <c r="P653" s="114"/>
      <c r="Q653" s="93"/>
    </row>
    <row r="654" spans="1:17" x14ac:dyDescent="0.25">
      <c r="A654" s="5"/>
      <c r="B654" t="s">
        <v>651</v>
      </c>
      <c r="C654" t="s">
        <v>665</v>
      </c>
      <c r="D654" s="1" t="s">
        <v>83</v>
      </c>
      <c r="F654" s="66"/>
      <c r="H654" s="114">
        <f>'MATRIZ 2018 COMPLETO PROPOSTA'!J654</f>
        <v>0</v>
      </c>
      <c r="I654" s="114">
        <f>'MATRIZ 2018 COMPLETO PROPOSTA'!O654</f>
        <v>2344178.3926909622</v>
      </c>
      <c r="J654" s="114">
        <f>'MATRIZ 2018 COMPLETO PROPOSTA'!R654</f>
        <v>0</v>
      </c>
      <c r="K654" s="114"/>
      <c r="L654" s="114">
        <f t="shared" si="36"/>
        <v>2344178.3926909622</v>
      </c>
      <c r="M654" s="114"/>
      <c r="N654" s="114">
        <f>'MATRIZ 2018 COMPLETO PROPOSTA'!AI654+'MATRIZ 2018 COMPLETO PROPOSTA'!AL654+'MATRIZ 2018 COMPLETO PROPOSTA'!AO654</f>
        <v>350641.14804916427</v>
      </c>
      <c r="O654" s="114"/>
      <c r="P654" s="114"/>
      <c r="Q654" s="93"/>
    </row>
    <row r="655" spans="1:17" x14ac:dyDescent="0.25">
      <c r="A655" s="5"/>
      <c r="B655" t="s">
        <v>651</v>
      </c>
      <c r="C655" t="s">
        <v>666</v>
      </c>
      <c r="D655" s="1" t="s">
        <v>79</v>
      </c>
      <c r="F655" s="66"/>
      <c r="H655" s="114">
        <f>'MATRIZ 2018 COMPLETO PROPOSTA'!J655</f>
        <v>3282534.5308034485</v>
      </c>
      <c r="I655" s="114">
        <f>'MATRIZ 2018 COMPLETO PROPOSTA'!O655</f>
        <v>0</v>
      </c>
      <c r="J655" s="114">
        <f>'MATRIZ 2018 COMPLETO PROPOSTA'!R655</f>
        <v>0</v>
      </c>
      <c r="K655" s="114"/>
      <c r="L655" s="114">
        <f t="shared" si="36"/>
        <v>3282534.5308034485</v>
      </c>
      <c r="M655" s="114"/>
      <c r="N655" s="114">
        <f>'MATRIZ 2018 COMPLETO PROPOSTA'!AI655+'MATRIZ 2018 COMPLETO PROPOSTA'!AL655+'MATRIZ 2018 COMPLETO PROPOSTA'!AO655</f>
        <v>398277.29673218779</v>
      </c>
      <c r="O655" s="114"/>
      <c r="P655" s="114"/>
      <c r="Q655" s="93"/>
    </row>
    <row r="656" spans="1:17" x14ac:dyDescent="0.25">
      <c r="A656" s="5"/>
      <c r="B656" t="s">
        <v>651</v>
      </c>
      <c r="C656" t="s">
        <v>667</v>
      </c>
      <c r="D656" s="1" t="s">
        <v>79</v>
      </c>
      <c r="F656" s="66"/>
      <c r="H656" s="114">
        <f>'MATRIZ 2018 COMPLETO PROPOSTA'!J656</f>
        <v>6414953.8386429548</v>
      </c>
      <c r="I656" s="114">
        <f>'MATRIZ 2018 COMPLETO PROPOSTA'!O656</f>
        <v>0</v>
      </c>
      <c r="J656" s="114">
        <f>'MATRIZ 2018 COMPLETO PROPOSTA'!R656</f>
        <v>0</v>
      </c>
      <c r="K656" s="114"/>
      <c r="L656" s="114">
        <f t="shared" si="36"/>
        <v>6414953.8386429548</v>
      </c>
      <c r="M656" s="114"/>
      <c r="N656" s="114">
        <f>'MATRIZ 2018 COMPLETO PROPOSTA'!AI656+'MATRIZ 2018 COMPLETO PROPOSTA'!AL656+'MATRIZ 2018 COMPLETO PROPOSTA'!AO656</f>
        <v>821864.26552062307</v>
      </c>
      <c r="O656" s="114"/>
      <c r="P656" s="114"/>
      <c r="Q656" s="93"/>
    </row>
    <row r="657" spans="1:17" x14ac:dyDescent="0.25">
      <c r="A657" s="5"/>
      <c r="F657" s="66"/>
      <c r="H657" s="114"/>
      <c r="I657" s="114"/>
      <c r="J657" s="114"/>
      <c r="K657" s="114"/>
      <c r="L657" s="114"/>
      <c r="M657" s="114"/>
      <c r="N657" s="114"/>
      <c r="O657" s="114"/>
      <c r="P657" s="114"/>
      <c r="Q657" s="93"/>
    </row>
    <row r="658" spans="1:17" x14ac:dyDescent="0.25">
      <c r="A658" s="5"/>
      <c r="B658" s="98" t="s">
        <v>651</v>
      </c>
      <c r="C658" s="98" t="s">
        <v>668</v>
      </c>
      <c r="D658" s="98" t="s">
        <v>74</v>
      </c>
      <c r="E658" s="98"/>
      <c r="F658" s="100"/>
      <c r="G658" s="98"/>
      <c r="H658" s="115">
        <f>SUM(H659:H681)</f>
        <v>91174132.58389321</v>
      </c>
      <c r="I658" s="115">
        <f>SUM(I659:I681)</f>
        <v>5627552.9044978525</v>
      </c>
      <c r="J658" s="115">
        <f>SUM(J659:J681)</f>
        <v>11747924.685491085</v>
      </c>
      <c r="K658" s="115"/>
      <c r="L658" s="115">
        <f>SUM(L659:L681)</f>
        <v>108549610.17388216</v>
      </c>
      <c r="M658" s="115"/>
      <c r="N658" s="115">
        <f>SUM(N659:N681)</f>
        <v>17243713.923434943</v>
      </c>
      <c r="O658" s="115"/>
      <c r="P658" s="115">
        <f>L658*'DADOS BASE PROPOSTA'!$I$14</f>
        <v>162824.41526082324</v>
      </c>
      <c r="Q658" s="93"/>
    </row>
    <row r="659" spans="1:17" x14ac:dyDescent="0.25">
      <c r="A659" s="5"/>
      <c r="B659" t="s">
        <v>651</v>
      </c>
      <c r="C659" t="s">
        <v>34</v>
      </c>
      <c r="D659" s="1" t="s">
        <v>75</v>
      </c>
      <c r="F659" s="66">
        <f>'MATRIZ 2018 COMPLETO PROPOSTA'!Q659</f>
        <v>22</v>
      </c>
      <c r="H659" s="114">
        <f>'MATRIZ 2018 COMPLETO PROPOSTA'!J659</f>
        <v>0</v>
      </c>
      <c r="I659" s="114">
        <f>SUMIF('MATRIZ 2018 COMPLETO PROPOSTA'!D660:D682,"ECR",'MATRIZ 2018 COMPLETO PROPOSTA'!O660:O682)</f>
        <v>362.70666752805846</v>
      </c>
      <c r="J659" s="114">
        <f>'MATRIZ 2018 COMPLETO PROPOSTA'!R659+'MATRIZ 2018 COMPLETO PROPOSTA'!Z659+'MATRIZ 2018 COMPLETO PROPOSTA'!AS659+'MATRIZ 2018 COMPLETO PROPOSTA'!AW659+'MATRIZ 2018 COMPLETO PROPOSTA'!BA659+SUM('MATRIZ 2018 COMPLETO PROPOSTA'!Z660:Z682)</f>
        <v>11747924.685491085</v>
      </c>
      <c r="K659" s="114"/>
      <c r="L659" s="114">
        <f t="shared" ref="L659:L681" si="37">SUM(H659:J659)</f>
        <v>11748287.392158613</v>
      </c>
      <c r="M659" s="114"/>
      <c r="N659" s="114">
        <f>'MATRIZ 2018 COMPLETO PROPOSTA'!AI659+'MATRIZ 2018 COMPLETO PROPOSTA'!AL659+'MATRIZ 2018 COMPLETO PROPOSTA'!AO659+SUMIF('MATRIZ 2018 COMPLETO PROPOSTA'!D660:D682,"ECR",'MATRIZ 2018 COMPLETO PROPOSTA'!AI660:AI682)+SUMIF('MATRIZ 2018 COMPLETO PROPOSTA'!D660:D682,"ECR",'MATRIZ 2018 COMPLETO PROPOSTA'!AO660:AO682)</f>
        <v>377874.99003913969</v>
      </c>
      <c r="O659" s="114"/>
      <c r="P659" s="114"/>
      <c r="Q659" s="93"/>
    </row>
    <row r="660" spans="1:17" x14ac:dyDescent="0.25">
      <c r="A660" s="5"/>
      <c r="B660" t="s">
        <v>651</v>
      </c>
      <c r="C660" t="s">
        <v>669</v>
      </c>
      <c r="D660" s="1" t="s">
        <v>79</v>
      </c>
      <c r="F660" s="66"/>
      <c r="H660" s="114">
        <f>'MATRIZ 2018 COMPLETO PROPOSTA'!J660</f>
        <v>3682825.4800421488</v>
      </c>
      <c r="I660" s="114">
        <f>'MATRIZ 2018 COMPLETO PROPOSTA'!O660</f>
        <v>0</v>
      </c>
      <c r="J660" s="114">
        <f>'MATRIZ 2018 COMPLETO PROPOSTA'!R660</f>
        <v>0</v>
      </c>
      <c r="K660" s="114"/>
      <c r="L660" s="114">
        <f t="shared" si="37"/>
        <v>3682825.4800421488</v>
      </c>
      <c r="M660" s="114"/>
      <c r="N660" s="114">
        <f>'MATRIZ 2018 COMPLETO PROPOSTA'!AI660+'MATRIZ 2018 COMPLETO PROPOSTA'!AL660+'MATRIZ 2018 COMPLETO PROPOSTA'!AO660</f>
        <v>641505.66374784859</v>
      </c>
      <c r="O660" s="114"/>
      <c r="P660" s="114"/>
      <c r="Q660" s="93"/>
    </row>
    <row r="661" spans="1:17" x14ac:dyDescent="0.25">
      <c r="A661" s="5"/>
      <c r="B661" t="s">
        <v>651</v>
      </c>
      <c r="C661" t="s">
        <v>670</v>
      </c>
      <c r="D661" s="1" t="s">
        <v>77</v>
      </c>
      <c r="F661" s="66"/>
      <c r="H661" s="114">
        <f>'MATRIZ 2018 COMPLETO PROPOSTA'!J661</f>
        <v>0</v>
      </c>
      <c r="I661" s="114">
        <f>'MATRIZ 2018 COMPLETO PROPOSTA'!O661</f>
        <v>1055648.9787514382</v>
      </c>
      <c r="J661" s="114">
        <f>'MATRIZ 2018 COMPLETO PROPOSTA'!R661</f>
        <v>0</v>
      </c>
      <c r="K661" s="114"/>
      <c r="L661" s="114">
        <f t="shared" si="37"/>
        <v>1055648.9787514382</v>
      </c>
      <c r="M661" s="114"/>
      <c r="N661" s="114">
        <f>'MATRIZ 2018 COMPLETO PROPOSTA'!AI661+'MATRIZ 2018 COMPLETO PROPOSTA'!AL661+'MATRIZ 2018 COMPLETO PROPOSTA'!AO661</f>
        <v>128834.90126091319</v>
      </c>
      <c r="O661" s="114"/>
      <c r="P661" s="114"/>
      <c r="Q661" s="93"/>
    </row>
    <row r="662" spans="1:17" x14ac:dyDescent="0.25">
      <c r="A662" s="5"/>
      <c r="B662" t="s">
        <v>651</v>
      </c>
      <c r="C662" t="s">
        <v>671</v>
      </c>
      <c r="D662" s="1" t="s">
        <v>79</v>
      </c>
      <c r="F662" s="66"/>
      <c r="H662" s="114">
        <f>'MATRIZ 2018 COMPLETO PROPOSTA'!J662</f>
        <v>3246004.4896478644</v>
      </c>
      <c r="I662" s="114">
        <f>'MATRIZ 2018 COMPLETO PROPOSTA'!O662</f>
        <v>0</v>
      </c>
      <c r="J662" s="114">
        <f>'MATRIZ 2018 COMPLETO PROPOSTA'!R662</f>
        <v>0</v>
      </c>
      <c r="K662" s="114"/>
      <c r="L662" s="114">
        <f t="shared" si="37"/>
        <v>3246004.4896478644</v>
      </c>
      <c r="M662" s="114"/>
      <c r="N662" s="114">
        <f>'MATRIZ 2018 COMPLETO PROPOSTA'!AI662+'MATRIZ 2018 COMPLETO PROPOSTA'!AL662+'MATRIZ 2018 COMPLETO PROPOSTA'!AO662</f>
        <v>792421.73785235244</v>
      </c>
      <c r="O662" s="114"/>
      <c r="P662" s="114"/>
      <c r="Q662" s="93"/>
    </row>
    <row r="663" spans="1:17" x14ac:dyDescent="0.25">
      <c r="A663" s="5"/>
      <c r="B663" t="s">
        <v>651</v>
      </c>
      <c r="C663" t="s">
        <v>672</v>
      </c>
      <c r="D663" s="1" t="s">
        <v>79</v>
      </c>
      <c r="F663" s="66"/>
      <c r="H663" s="114">
        <f>'MATRIZ 2018 COMPLETO PROPOSTA'!J663</f>
        <v>3296884.0630657757</v>
      </c>
      <c r="I663" s="114">
        <f>'MATRIZ 2018 COMPLETO PROPOSTA'!O663</f>
        <v>0</v>
      </c>
      <c r="J663" s="114">
        <f>'MATRIZ 2018 COMPLETO PROPOSTA'!R663</f>
        <v>0</v>
      </c>
      <c r="K663" s="114"/>
      <c r="L663" s="114">
        <f t="shared" si="37"/>
        <v>3296884.0630657757</v>
      </c>
      <c r="M663" s="114"/>
      <c r="N663" s="114">
        <f>'MATRIZ 2018 COMPLETO PROPOSTA'!AI663+'MATRIZ 2018 COMPLETO PROPOSTA'!AL663+'MATRIZ 2018 COMPLETO PROPOSTA'!AO663</f>
        <v>783531.98704066547</v>
      </c>
      <c r="O663" s="114"/>
      <c r="P663" s="114"/>
      <c r="Q663" s="93"/>
    </row>
    <row r="664" spans="1:17" x14ac:dyDescent="0.25">
      <c r="A664" s="5"/>
      <c r="B664" t="s">
        <v>651</v>
      </c>
      <c r="C664" t="s">
        <v>673</v>
      </c>
      <c r="D664" s="1" t="s">
        <v>79</v>
      </c>
      <c r="F664" s="66"/>
      <c r="H664" s="114">
        <f>'MATRIZ 2018 COMPLETO PROPOSTA'!J664</f>
        <v>4467826.2720979825</v>
      </c>
      <c r="I664" s="114">
        <f>'MATRIZ 2018 COMPLETO PROPOSTA'!O664</f>
        <v>0</v>
      </c>
      <c r="J664" s="114">
        <f>'MATRIZ 2018 COMPLETO PROPOSTA'!R664</f>
        <v>0</v>
      </c>
      <c r="K664" s="114"/>
      <c r="L664" s="114">
        <f t="shared" si="37"/>
        <v>4467826.2720979825</v>
      </c>
      <c r="M664" s="114"/>
      <c r="N664" s="114">
        <f>'MATRIZ 2018 COMPLETO PROPOSTA'!AI664+'MATRIZ 2018 COMPLETO PROPOSTA'!AL664+'MATRIZ 2018 COMPLETO PROPOSTA'!AO664</f>
        <v>718532.75026813615</v>
      </c>
      <c r="O664" s="114"/>
      <c r="P664" s="114"/>
      <c r="Q664" s="93"/>
    </row>
    <row r="665" spans="1:17" x14ac:dyDescent="0.25">
      <c r="A665" s="5"/>
      <c r="B665" t="s">
        <v>651</v>
      </c>
      <c r="C665" t="s">
        <v>674</v>
      </c>
      <c r="D665" s="1" t="s">
        <v>79</v>
      </c>
      <c r="F665" s="66"/>
      <c r="H665" s="114">
        <f>'MATRIZ 2018 COMPLETO PROPOSTA'!J665</f>
        <v>4639341.2466924302</v>
      </c>
      <c r="I665" s="114">
        <f>'MATRIZ 2018 COMPLETO PROPOSTA'!O665</f>
        <v>0</v>
      </c>
      <c r="J665" s="114">
        <f>'MATRIZ 2018 COMPLETO PROPOSTA'!R665</f>
        <v>0</v>
      </c>
      <c r="K665" s="114"/>
      <c r="L665" s="114">
        <f t="shared" si="37"/>
        <v>4639341.2466924302</v>
      </c>
      <c r="M665" s="114"/>
      <c r="N665" s="114">
        <f>'MATRIZ 2018 COMPLETO PROPOSTA'!AI665+'MATRIZ 2018 COMPLETO PROPOSTA'!AL665+'MATRIZ 2018 COMPLETO PROPOSTA'!AO665</f>
        <v>690950.49866858847</v>
      </c>
      <c r="O665" s="114"/>
      <c r="P665" s="114"/>
      <c r="Q665" s="93"/>
    </row>
    <row r="666" spans="1:17" x14ac:dyDescent="0.25">
      <c r="A666" s="5"/>
      <c r="B666" t="s">
        <v>651</v>
      </c>
      <c r="C666" t="s">
        <v>675</v>
      </c>
      <c r="D666" s="1" t="s">
        <v>79</v>
      </c>
      <c r="F666" s="66"/>
      <c r="H666" s="114">
        <f>'MATRIZ 2018 COMPLETO PROPOSTA'!J666</f>
        <v>23143233.598719101</v>
      </c>
      <c r="I666" s="114">
        <f>'MATRIZ 2018 COMPLETO PROPOSTA'!O666</f>
        <v>0</v>
      </c>
      <c r="J666" s="114">
        <f>'MATRIZ 2018 COMPLETO PROPOSTA'!R666</f>
        <v>0</v>
      </c>
      <c r="K666" s="114"/>
      <c r="L666" s="114">
        <f t="shared" si="37"/>
        <v>23143233.598719101</v>
      </c>
      <c r="M666" s="114"/>
      <c r="N666" s="114">
        <f>'MATRIZ 2018 COMPLETO PROPOSTA'!AI666+'MATRIZ 2018 COMPLETO PROPOSTA'!AL666+'MATRIZ 2018 COMPLETO PROPOSTA'!AO666</f>
        <v>3296866.8588469271</v>
      </c>
      <c r="O666" s="114"/>
      <c r="P666" s="114"/>
      <c r="Q666" s="93"/>
    </row>
    <row r="667" spans="1:17" x14ac:dyDescent="0.25">
      <c r="A667" s="5"/>
      <c r="B667" t="s">
        <v>651</v>
      </c>
      <c r="C667" t="s">
        <v>676</v>
      </c>
      <c r="D667" s="1" t="s">
        <v>79</v>
      </c>
      <c r="F667" s="66"/>
      <c r="H667" s="114">
        <f>'MATRIZ 2018 COMPLETO PROPOSTA'!J667</f>
        <v>3282534.5308034485</v>
      </c>
      <c r="I667" s="114">
        <f>'MATRIZ 2018 COMPLETO PROPOSTA'!O667</f>
        <v>0</v>
      </c>
      <c r="J667" s="114">
        <f>'MATRIZ 2018 COMPLETO PROPOSTA'!R667</f>
        <v>0</v>
      </c>
      <c r="K667" s="114"/>
      <c r="L667" s="114">
        <f t="shared" si="37"/>
        <v>3282534.5308034485</v>
      </c>
      <c r="M667" s="114"/>
      <c r="N667" s="114">
        <f>'MATRIZ 2018 COMPLETO PROPOSTA'!AI667+'MATRIZ 2018 COMPLETO PROPOSTA'!AL667+'MATRIZ 2018 COMPLETO PROPOSTA'!AO667</f>
        <v>862185.29386810213</v>
      </c>
      <c r="O667" s="114"/>
      <c r="P667" s="114"/>
      <c r="Q667" s="93"/>
    </row>
    <row r="668" spans="1:17" x14ac:dyDescent="0.25">
      <c r="A668" s="5"/>
      <c r="B668" t="s">
        <v>651</v>
      </c>
      <c r="C668" t="s">
        <v>677</v>
      </c>
      <c r="D668" s="1" t="s">
        <v>79</v>
      </c>
      <c r="F668" s="66"/>
      <c r="H668" s="114">
        <f>'MATRIZ 2018 COMPLETO PROPOSTA'!J668</f>
        <v>2074270.672751117</v>
      </c>
      <c r="I668" s="114">
        <f>'MATRIZ 2018 COMPLETO PROPOSTA'!O668</f>
        <v>0</v>
      </c>
      <c r="J668" s="114">
        <f>'MATRIZ 2018 COMPLETO PROPOSTA'!R668</f>
        <v>0</v>
      </c>
      <c r="K668" s="114"/>
      <c r="L668" s="114">
        <f t="shared" si="37"/>
        <v>2074270.672751117</v>
      </c>
      <c r="M668" s="114"/>
      <c r="N668" s="114">
        <f>'MATRIZ 2018 COMPLETO PROPOSTA'!AI668+'MATRIZ 2018 COMPLETO PROPOSTA'!AL668+'MATRIZ 2018 COMPLETO PROPOSTA'!AO668</f>
        <v>424434.29308696062</v>
      </c>
      <c r="O668" s="114"/>
      <c r="P668" s="114"/>
      <c r="Q668" s="93"/>
    </row>
    <row r="669" spans="1:17" x14ac:dyDescent="0.25">
      <c r="A669" s="5"/>
      <c r="B669" t="s">
        <v>651</v>
      </c>
      <c r="C669" t="s">
        <v>678</v>
      </c>
      <c r="D669" s="1" t="s">
        <v>79</v>
      </c>
      <c r="F669" s="66"/>
      <c r="H669" s="114">
        <f>'MATRIZ 2018 COMPLETO PROPOSTA'!J669</f>
        <v>3454803.0503461543</v>
      </c>
      <c r="I669" s="114">
        <f>'MATRIZ 2018 COMPLETO PROPOSTA'!O669</f>
        <v>0</v>
      </c>
      <c r="J669" s="114">
        <f>'MATRIZ 2018 COMPLETO PROPOSTA'!R669</f>
        <v>0</v>
      </c>
      <c r="K669" s="114"/>
      <c r="L669" s="114">
        <f t="shared" si="37"/>
        <v>3454803.0503461543</v>
      </c>
      <c r="M669" s="114"/>
      <c r="N669" s="114">
        <f>'MATRIZ 2018 COMPLETO PROPOSTA'!AI669+'MATRIZ 2018 COMPLETO PROPOSTA'!AL669+'MATRIZ 2018 COMPLETO PROPOSTA'!AO669</f>
        <v>702457.92551779514</v>
      </c>
      <c r="O669" s="114"/>
      <c r="P669" s="114"/>
      <c r="Q669" s="93"/>
    </row>
    <row r="670" spans="1:17" x14ac:dyDescent="0.25">
      <c r="A670" s="5"/>
      <c r="B670" t="s">
        <v>651</v>
      </c>
      <c r="C670" t="s">
        <v>679</v>
      </c>
      <c r="D670" s="1" t="s">
        <v>79</v>
      </c>
      <c r="F670" s="66"/>
      <c r="H670" s="114">
        <f>'MATRIZ 2018 COMPLETO PROPOSTA'!J670</f>
        <v>3282534.5308034485</v>
      </c>
      <c r="I670" s="114">
        <f>'MATRIZ 2018 COMPLETO PROPOSTA'!O670</f>
        <v>0</v>
      </c>
      <c r="J670" s="114">
        <f>'MATRIZ 2018 COMPLETO PROPOSTA'!R670</f>
        <v>0</v>
      </c>
      <c r="K670" s="114"/>
      <c r="L670" s="114">
        <f t="shared" si="37"/>
        <v>3282534.5308034485</v>
      </c>
      <c r="M670" s="114"/>
      <c r="N670" s="114">
        <f>'MATRIZ 2018 COMPLETO PROPOSTA'!AI670+'MATRIZ 2018 COMPLETO PROPOSTA'!AL670+'MATRIZ 2018 COMPLETO PROPOSTA'!AO670</f>
        <v>785897.90136183915</v>
      </c>
      <c r="O670" s="114"/>
      <c r="P670" s="114"/>
      <c r="Q670" s="93"/>
    </row>
    <row r="671" spans="1:17" x14ac:dyDescent="0.25">
      <c r="A671" s="5"/>
      <c r="B671" t="s">
        <v>651</v>
      </c>
      <c r="C671" t="s">
        <v>680</v>
      </c>
      <c r="D671" s="1" t="s">
        <v>79</v>
      </c>
      <c r="F671" s="66"/>
      <c r="H671" s="114">
        <f>'MATRIZ 2018 COMPLETO PROPOSTA'!J671</f>
        <v>4354841.1989910835</v>
      </c>
      <c r="I671" s="114">
        <f>'MATRIZ 2018 COMPLETO PROPOSTA'!O671</f>
        <v>0</v>
      </c>
      <c r="J671" s="114">
        <f>'MATRIZ 2018 COMPLETO PROPOSTA'!R671</f>
        <v>0</v>
      </c>
      <c r="K671" s="114"/>
      <c r="L671" s="114">
        <f t="shared" si="37"/>
        <v>4354841.1989910835</v>
      </c>
      <c r="M671" s="114"/>
      <c r="N671" s="114">
        <f>'MATRIZ 2018 COMPLETO PROPOSTA'!AI671+'MATRIZ 2018 COMPLETO PROPOSTA'!AL671+'MATRIZ 2018 COMPLETO PROPOSTA'!AO671</f>
        <v>795751.02364978881</v>
      </c>
      <c r="O671" s="114"/>
      <c r="P671" s="114"/>
      <c r="Q671" s="93"/>
    </row>
    <row r="672" spans="1:17" x14ac:dyDescent="0.25">
      <c r="A672" s="5"/>
      <c r="B672" t="s">
        <v>651</v>
      </c>
      <c r="C672" t="s">
        <v>681</v>
      </c>
      <c r="D672" s="1" t="s">
        <v>79</v>
      </c>
      <c r="F672" s="66"/>
      <c r="H672" s="114">
        <f>'MATRIZ 2018 COMPLETO PROPOSTA'!J672</f>
        <v>4286477.4065905316</v>
      </c>
      <c r="I672" s="114">
        <f>'MATRIZ 2018 COMPLETO PROPOSTA'!O672</f>
        <v>0</v>
      </c>
      <c r="J672" s="114">
        <f>'MATRIZ 2018 COMPLETO PROPOSTA'!R672</f>
        <v>0</v>
      </c>
      <c r="K672" s="114"/>
      <c r="L672" s="114">
        <f t="shared" si="37"/>
        <v>4286477.4065905316</v>
      </c>
      <c r="M672" s="114"/>
      <c r="N672" s="114">
        <f>'MATRIZ 2018 COMPLETO PROPOSTA'!AI672+'MATRIZ 2018 COMPLETO PROPOSTA'!AL672+'MATRIZ 2018 COMPLETO PROPOSTA'!AO672</f>
        <v>899056.93281403673</v>
      </c>
      <c r="O672" s="114"/>
      <c r="P672" s="114"/>
      <c r="Q672" s="93"/>
    </row>
    <row r="673" spans="1:17" x14ac:dyDescent="0.25">
      <c r="A673" s="5"/>
      <c r="B673" t="s">
        <v>651</v>
      </c>
      <c r="C673" t="s">
        <v>682</v>
      </c>
      <c r="D673" s="1" t="s">
        <v>79</v>
      </c>
      <c r="F673" s="66"/>
      <c r="H673" s="114">
        <f>'MATRIZ 2018 COMPLETO PROPOSTA'!J673</f>
        <v>5925184.3465077672</v>
      </c>
      <c r="I673" s="114">
        <f>'MATRIZ 2018 COMPLETO PROPOSTA'!O673</f>
        <v>0</v>
      </c>
      <c r="J673" s="114">
        <f>'MATRIZ 2018 COMPLETO PROPOSTA'!R673</f>
        <v>0</v>
      </c>
      <c r="K673" s="114"/>
      <c r="L673" s="114">
        <f t="shared" si="37"/>
        <v>5925184.3465077672</v>
      </c>
      <c r="M673" s="114"/>
      <c r="N673" s="114">
        <f>'MATRIZ 2018 COMPLETO PROPOSTA'!AI673+'MATRIZ 2018 COMPLETO PROPOSTA'!AL673+'MATRIZ 2018 COMPLETO PROPOSTA'!AO673</f>
        <v>890355.05229682103</v>
      </c>
      <c r="O673" s="114"/>
      <c r="P673" s="114"/>
      <c r="Q673" s="93"/>
    </row>
    <row r="674" spans="1:17" x14ac:dyDescent="0.25">
      <c r="A674" s="5"/>
      <c r="B674" t="s">
        <v>651</v>
      </c>
      <c r="C674" t="s">
        <v>683</v>
      </c>
      <c r="D674" s="1" t="s">
        <v>79</v>
      </c>
      <c r="F674" s="66"/>
      <c r="H674" s="114">
        <f>'MATRIZ 2018 COMPLETO PROPOSTA'!J674</f>
        <v>4618335.136540941</v>
      </c>
      <c r="I674" s="114">
        <f>'MATRIZ 2018 COMPLETO PROPOSTA'!O674</f>
        <v>0</v>
      </c>
      <c r="J674" s="114">
        <f>'MATRIZ 2018 COMPLETO PROPOSTA'!R674</f>
        <v>0</v>
      </c>
      <c r="K674" s="114"/>
      <c r="L674" s="114">
        <f t="shared" si="37"/>
        <v>4618335.136540941</v>
      </c>
      <c r="M674" s="114"/>
      <c r="N674" s="114">
        <f>'MATRIZ 2018 COMPLETO PROPOSTA'!AI674+'MATRIZ 2018 COMPLETO PROPOSTA'!AL674+'MATRIZ 2018 COMPLETO PROPOSTA'!AO674</f>
        <v>1096285.9714151269</v>
      </c>
      <c r="O674" s="114"/>
      <c r="P674" s="114"/>
      <c r="Q674" s="93"/>
    </row>
    <row r="675" spans="1:17" x14ac:dyDescent="0.25">
      <c r="A675" s="5"/>
      <c r="B675" t="s">
        <v>651</v>
      </c>
      <c r="C675" t="s">
        <v>684</v>
      </c>
      <c r="D675" s="1" t="s">
        <v>79</v>
      </c>
      <c r="F675" s="66"/>
      <c r="H675" s="114">
        <f>'MATRIZ 2018 COMPLETO PROPOSTA'!J675</f>
        <v>3282534.5308034485</v>
      </c>
      <c r="I675" s="114">
        <f>'MATRIZ 2018 COMPLETO PROPOSTA'!O675</f>
        <v>0</v>
      </c>
      <c r="J675" s="114">
        <f>'MATRIZ 2018 COMPLETO PROPOSTA'!R675</f>
        <v>0</v>
      </c>
      <c r="K675" s="114"/>
      <c r="L675" s="114">
        <f t="shared" si="37"/>
        <v>3282534.5308034485</v>
      </c>
      <c r="M675" s="114"/>
      <c r="N675" s="114">
        <f>'MATRIZ 2018 COMPLETO PROPOSTA'!AI675+'MATRIZ 2018 COMPLETO PROPOSTA'!AL675+'MATRIZ 2018 COMPLETO PROPOSTA'!AO675</f>
        <v>880624.13806631556</v>
      </c>
      <c r="O675" s="114"/>
      <c r="P675" s="114"/>
      <c r="Q675" s="93"/>
    </row>
    <row r="676" spans="1:17" x14ac:dyDescent="0.25">
      <c r="A676" s="5"/>
      <c r="B676" t="s">
        <v>651</v>
      </c>
      <c r="C676" t="s">
        <v>685</v>
      </c>
      <c r="D676" s="1" t="s">
        <v>83</v>
      </c>
      <c r="F676" s="66"/>
      <c r="H676" s="114">
        <f>'MATRIZ 2018 COMPLETO PROPOSTA'!J676</f>
        <v>0</v>
      </c>
      <c r="I676" s="114">
        <f>'MATRIZ 2018 COMPLETO PROPOSTA'!O676</f>
        <v>2252654.1746588214</v>
      </c>
      <c r="J676" s="114">
        <f>'MATRIZ 2018 COMPLETO PROPOSTA'!R676</f>
        <v>0</v>
      </c>
      <c r="K676" s="114"/>
      <c r="L676" s="114">
        <f t="shared" si="37"/>
        <v>2252654.1746588214</v>
      </c>
      <c r="M676" s="114"/>
      <c r="N676" s="114">
        <f>'MATRIZ 2018 COMPLETO PROPOSTA'!AI676+'MATRIZ 2018 COMPLETO PROPOSTA'!AL676+'MATRIZ 2018 COMPLETO PROPOSTA'!AO676</f>
        <v>368606.2848424011</v>
      </c>
      <c r="O676" s="114"/>
      <c r="P676" s="114"/>
      <c r="Q676" s="93"/>
    </row>
    <row r="677" spans="1:17" x14ac:dyDescent="0.25">
      <c r="A677" s="5"/>
      <c r="B677" t="s">
        <v>651</v>
      </c>
      <c r="C677" t="s">
        <v>686</v>
      </c>
      <c r="D677" s="1" t="s">
        <v>79</v>
      </c>
      <c r="F677" s="66"/>
      <c r="H677" s="114">
        <f>'MATRIZ 2018 COMPLETO PROPOSTA'!J677</f>
        <v>5207372.9636544921</v>
      </c>
      <c r="I677" s="114">
        <f>'MATRIZ 2018 COMPLETO PROPOSTA'!O677</f>
        <v>0</v>
      </c>
      <c r="J677" s="114">
        <f>'MATRIZ 2018 COMPLETO PROPOSTA'!R677</f>
        <v>0</v>
      </c>
      <c r="K677" s="114"/>
      <c r="L677" s="114">
        <f t="shared" si="37"/>
        <v>5207372.9636544921</v>
      </c>
      <c r="M677" s="114"/>
      <c r="N677" s="114">
        <f>'MATRIZ 2018 COMPLETO PROPOSTA'!AI677+'MATRIZ 2018 COMPLETO PROPOSTA'!AL677+'MATRIZ 2018 COMPLETO PROPOSTA'!AO677</f>
        <v>828470.29113644059</v>
      </c>
      <c r="O677" s="114"/>
      <c r="P677" s="114"/>
      <c r="Q677" s="93"/>
    </row>
    <row r="678" spans="1:17" x14ac:dyDescent="0.25">
      <c r="A678" s="5"/>
      <c r="B678" t="s">
        <v>651</v>
      </c>
      <c r="C678" t="s">
        <v>687</v>
      </c>
      <c r="D678" s="1" t="s">
        <v>79</v>
      </c>
      <c r="F678" s="66"/>
      <c r="H678" s="114">
        <f>'MATRIZ 2018 COMPLETO PROPOSTA'!J678</f>
        <v>3315971.4551754012</v>
      </c>
      <c r="I678" s="114">
        <f>'MATRIZ 2018 COMPLETO PROPOSTA'!O678</f>
        <v>0</v>
      </c>
      <c r="J678" s="114">
        <f>'MATRIZ 2018 COMPLETO PROPOSTA'!R678</f>
        <v>0</v>
      </c>
      <c r="K678" s="114"/>
      <c r="L678" s="114">
        <f t="shared" si="37"/>
        <v>3315971.4551754012</v>
      </c>
      <c r="M678" s="114"/>
      <c r="N678" s="114">
        <f>'MATRIZ 2018 COMPLETO PROPOSTA'!AI678+'MATRIZ 2018 COMPLETO PROPOSTA'!AL678+'MATRIZ 2018 COMPLETO PROPOSTA'!AO678</f>
        <v>532065.68953440979</v>
      </c>
      <c r="O678" s="114"/>
      <c r="P678" s="114"/>
      <c r="Q678" s="93"/>
    </row>
    <row r="679" spans="1:17" x14ac:dyDescent="0.25">
      <c r="A679" s="5"/>
      <c r="B679" t="s">
        <v>651</v>
      </c>
      <c r="C679" t="s">
        <v>688</v>
      </c>
      <c r="D679" s="1" t="s">
        <v>83</v>
      </c>
      <c r="F679" s="66"/>
      <c r="H679" s="114">
        <f>'MATRIZ 2018 COMPLETO PROPOSTA'!J679</f>
        <v>0</v>
      </c>
      <c r="I679" s="114">
        <f>'MATRIZ 2018 COMPLETO PROPOSTA'!O679</f>
        <v>2318887.0444200644</v>
      </c>
      <c r="J679" s="114">
        <f>'MATRIZ 2018 COMPLETO PROPOSTA'!R679</f>
        <v>0</v>
      </c>
      <c r="K679" s="114"/>
      <c r="L679" s="114">
        <f t="shared" si="37"/>
        <v>2318887.0444200644</v>
      </c>
      <c r="M679" s="114"/>
      <c r="N679" s="114">
        <f>'MATRIZ 2018 COMPLETO PROPOSTA'!AI679+'MATRIZ 2018 COMPLETO PROPOSTA'!AL679+'MATRIZ 2018 COMPLETO PROPOSTA'!AO679</f>
        <v>194710.44871593316</v>
      </c>
      <c r="O679" s="114"/>
      <c r="P679" s="114"/>
      <c r="Q679" s="93"/>
    </row>
    <row r="680" spans="1:17" x14ac:dyDescent="0.25">
      <c r="A680" s="5"/>
      <c r="B680" t="s">
        <v>651</v>
      </c>
      <c r="C680" t="s">
        <v>689</v>
      </c>
      <c r="D680" s="1" t="s">
        <v>79</v>
      </c>
      <c r="F680" s="66"/>
      <c r="H680" s="114">
        <f>'MATRIZ 2018 COMPLETO PROPOSTA'!J680</f>
        <v>2455680.7827411769</v>
      </c>
      <c r="I680" s="114">
        <f>'MATRIZ 2018 COMPLETO PROPOSTA'!O680</f>
        <v>0</v>
      </c>
      <c r="J680" s="114">
        <f>'MATRIZ 2018 COMPLETO PROPOSTA'!R680</f>
        <v>0</v>
      </c>
      <c r="K680" s="114"/>
      <c r="L680" s="114">
        <f t="shared" si="37"/>
        <v>2455680.7827411769</v>
      </c>
      <c r="M680" s="114"/>
      <c r="N680" s="114">
        <f>'MATRIZ 2018 COMPLETO PROPOSTA'!AI680+'MATRIZ 2018 COMPLETO PROPOSTA'!AL680+'MATRIZ 2018 COMPLETO PROPOSTA'!AO680</f>
        <v>157248.73414072752</v>
      </c>
      <c r="O680" s="114"/>
      <c r="P680" s="114"/>
      <c r="Q680" s="93"/>
    </row>
    <row r="681" spans="1:17" x14ac:dyDescent="0.25">
      <c r="A681" s="5"/>
      <c r="B681" t="s">
        <v>651</v>
      </c>
      <c r="C681" t="s">
        <v>690</v>
      </c>
      <c r="D681" s="1" t="s">
        <v>79</v>
      </c>
      <c r="F681" s="66"/>
      <c r="H681" s="114">
        <f>'MATRIZ 2018 COMPLETO PROPOSTA'!J681</f>
        <v>3157476.8279189114</v>
      </c>
      <c r="I681" s="114">
        <f>'MATRIZ 2018 COMPLETO PROPOSTA'!O681</f>
        <v>0</v>
      </c>
      <c r="J681" s="114">
        <f>'MATRIZ 2018 COMPLETO PROPOSTA'!R681</f>
        <v>0</v>
      </c>
      <c r="K681" s="114"/>
      <c r="L681" s="114">
        <f t="shared" si="37"/>
        <v>3157476.8279189114</v>
      </c>
      <c r="M681" s="114"/>
      <c r="N681" s="114">
        <f>'MATRIZ 2018 COMPLETO PROPOSTA'!AI681+'MATRIZ 2018 COMPLETO PROPOSTA'!AL681+'MATRIZ 2018 COMPLETO PROPOSTA'!AO681</f>
        <v>395044.55526367069</v>
      </c>
      <c r="O681" s="114"/>
      <c r="P681" s="114"/>
      <c r="Q681" s="93"/>
    </row>
    <row r="682" spans="1:17" x14ac:dyDescent="0.25">
      <c r="A682" s="5"/>
      <c r="B682" t="s">
        <v>651</v>
      </c>
      <c r="C682" t="s">
        <v>237</v>
      </c>
      <c r="D682" s="1" t="s">
        <v>129</v>
      </c>
      <c r="F682" s="66"/>
      <c r="H682" s="114"/>
      <c r="I682" s="114" t="s">
        <v>759</v>
      </c>
      <c r="J682" s="114"/>
      <c r="K682" s="114"/>
      <c r="L682" s="114"/>
      <c r="M682" s="114"/>
      <c r="N682" s="114"/>
      <c r="O682" s="114"/>
      <c r="P682" s="114"/>
      <c r="Q682" s="93"/>
    </row>
    <row r="683" spans="1:17" x14ac:dyDescent="0.25">
      <c r="A683" s="5"/>
      <c r="F683" s="66"/>
      <c r="H683" s="114"/>
      <c r="I683" s="114"/>
      <c r="J683" s="114"/>
      <c r="K683" s="114"/>
      <c r="L683" s="114"/>
      <c r="M683" s="114"/>
      <c r="N683" s="114"/>
      <c r="O683" s="114"/>
      <c r="P683" s="114"/>
      <c r="Q683" s="93"/>
    </row>
    <row r="684" spans="1:17" x14ac:dyDescent="0.25">
      <c r="A684" s="5"/>
      <c r="B684" s="98" t="s">
        <v>691</v>
      </c>
      <c r="C684" s="98" t="s">
        <v>692</v>
      </c>
      <c r="D684" s="98" t="s">
        <v>74</v>
      </c>
      <c r="E684" s="98"/>
      <c r="F684" s="100"/>
      <c r="G684" s="98"/>
      <c r="H684" s="115">
        <f>SUM(H685:H694)</f>
        <v>39450426.229153149</v>
      </c>
      <c r="I684" s="115">
        <f>SUM(I685:I694)</f>
        <v>6488138.3899544617</v>
      </c>
      <c r="J684" s="115">
        <f>SUM(J685:J694)</f>
        <v>8128284.7356093423</v>
      </c>
      <c r="K684" s="115"/>
      <c r="L684" s="115">
        <f>SUM(L685:L694)</f>
        <v>54066849.354716957</v>
      </c>
      <c r="M684" s="115"/>
      <c r="N684" s="115">
        <f>SUM(N685:N694)</f>
        <v>6972474.4080913449</v>
      </c>
      <c r="O684" s="115"/>
      <c r="P684" s="115">
        <f>L684*'DADOS BASE PROPOSTA'!$I$14</f>
        <v>81100.274032075438</v>
      </c>
      <c r="Q684" s="93"/>
    </row>
    <row r="685" spans="1:17" x14ac:dyDescent="0.25">
      <c r="A685" s="5"/>
      <c r="B685" t="s">
        <v>691</v>
      </c>
      <c r="C685" t="s">
        <v>34</v>
      </c>
      <c r="D685" s="1" t="s">
        <v>75</v>
      </c>
      <c r="F685" s="66">
        <f>'MATRIZ 2018 COMPLETO PROPOSTA'!Q685</f>
        <v>9</v>
      </c>
      <c r="H685" s="114">
        <f>'MATRIZ 2018 COMPLETO PROPOSTA'!J685</f>
        <v>0</v>
      </c>
      <c r="I685" s="114">
        <f>SUMIF('MATRIZ 2018 COMPLETO PROPOSTA'!D686:D695,"ECR",'MATRIZ 2018 COMPLETO PROPOSTA'!O686:O695)</f>
        <v>0</v>
      </c>
      <c r="J685" s="114">
        <f>'MATRIZ 2018 COMPLETO PROPOSTA'!R685+'MATRIZ 2018 COMPLETO PROPOSTA'!Z685+'MATRIZ 2018 COMPLETO PROPOSTA'!AS685+'MATRIZ 2018 COMPLETO PROPOSTA'!AW685+'MATRIZ 2018 COMPLETO PROPOSTA'!BA685+SUM('MATRIZ 2018 COMPLETO PROPOSTA'!Z686:Z695)</f>
        <v>8128284.7356093423</v>
      </c>
      <c r="K685" s="114"/>
      <c r="L685" s="114">
        <f t="shared" ref="L685:L694" si="38">SUM(H685:J685)</f>
        <v>8128284.7356093423</v>
      </c>
      <c r="M685" s="114"/>
      <c r="N685" s="114">
        <f>'MATRIZ 2018 COMPLETO PROPOSTA'!AI685+'MATRIZ 2018 COMPLETO PROPOSTA'!AL685+'MATRIZ 2018 COMPLETO PROPOSTA'!AO685</f>
        <v>0</v>
      </c>
      <c r="O685" s="114"/>
      <c r="P685" s="114"/>
      <c r="Q685" s="93"/>
    </row>
    <row r="686" spans="1:17" x14ac:dyDescent="0.25">
      <c r="A686" s="5"/>
      <c r="B686" t="s">
        <v>691</v>
      </c>
      <c r="C686" t="s">
        <v>693</v>
      </c>
      <c r="D686" s="1" t="s">
        <v>79</v>
      </c>
      <c r="F686" s="66"/>
      <c r="H686" s="114">
        <f>'MATRIZ 2018 COMPLETO PROPOSTA'!J686</f>
        <v>16320637.672510082</v>
      </c>
      <c r="I686" s="114">
        <f>'MATRIZ 2018 COMPLETO PROPOSTA'!O686</f>
        <v>0</v>
      </c>
      <c r="J686" s="114">
        <f>'MATRIZ 2018 COMPLETO PROPOSTA'!R686</f>
        <v>0</v>
      </c>
      <c r="K686" s="114"/>
      <c r="L686" s="114">
        <f t="shared" si="38"/>
        <v>16320637.672510082</v>
      </c>
      <c r="M686" s="114"/>
      <c r="N686" s="114">
        <f>'MATRIZ 2018 COMPLETO PROPOSTA'!AI686+'MATRIZ 2018 COMPLETO PROPOSTA'!AL686+'MATRIZ 2018 COMPLETO PROPOSTA'!AO686</f>
        <v>3136514.9463851447</v>
      </c>
      <c r="O686" s="114"/>
      <c r="P686" s="114"/>
      <c r="Q686" s="93"/>
    </row>
    <row r="687" spans="1:17" x14ac:dyDescent="0.25">
      <c r="A687" s="5"/>
      <c r="B687" t="s">
        <v>691</v>
      </c>
      <c r="C687" t="s">
        <v>694</v>
      </c>
      <c r="D687" s="1" t="s">
        <v>79</v>
      </c>
      <c r="F687" s="66"/>
      <c r="H687" s="114">
        <f>'MATRIZ 2018 COMPLETO PROPOSTA'!J687</f>
        <v>3282534.5308034485</v>
      </c>
      <c r="I687" s="114">
        <f>'MATRIZ 2018 COMPLETO PROPOSTA'!O687</f>
        <v>0</v>
      </c>
      <c r="J687" s="114">
        <f>'MATRIZ 2018 COMPLETO PROPOSTA'!R687</f>
        <v>0</v>
      </c>
      <c r="K687" s="114"/>
      <c r="L687" s="114">
        <f t="shared" si="38"/>
        <v>3282534.5308034485</v>
      </c>
      <c r="M687" s="114"/>
      <c r="N687" s="114">
        <f>'MATRIZ 2018 COMPLETO PROPOSTA'!AI687+'MATRIZ 2018 COMPLETO PROPOSTA'!AL687+'MATRIZ 2018 COMPLETO PROPOSTA'!AO687</f>
        <v>542078.09940773016</v>
      </c>
      <c r="O687" s="114"/>
      <c r="P687" s="114"/>
      <c r="Q687" s="93"/>
    </row>
    <row r="688" spans="1:17" x14ac:dyDescent="0.25">
      <c r="A688" s="5"/>
      <c r="B688" t="s">
        <v>691</v>
      </c>
      <c r="C688" t="s">
        <v>433</v>
      </c>
      <c r="D688" s="1" t="s">
        <v>79</v>
      </c>
      <c r="F688" s="66"/>
      <c r="H688" s="114">
        <f>'MATRIZ 2018 COMPLETO PROPOSTA'!J688</f>
        <v>2977391.9820225695</v>
      </c>
      <c r="I688" s="114">
        <f>'MATRIZ 2018 COMPLETO PROPOSTA'!O688</f>
        <v>0</v>
      </c>
      <c r="J688" s="114">
        <f>'MATRIZ 2018 COMPLETO PROPOSTA'!R688</f>
        <v>0</v>
      </c>
      <c r="K688" s="114"/>
      <c r="L688" s="114">
        <f t="shared" si="38"/>
        <v>2977391.9820225695</v>
      </c>
      <c r="M688" s="114"/>
      <c r="N688" s="114">
        <f>'MATRIZ 2018 COMPLETO PROPOSTA'!AI688+'MATRIZ 2018 COMPLETO PROPOSTA'!AL688+'MATRIZ 2018 COMPLETO PROPOSTA'!AO688</f>
        <v>495169.83853977802</v>
      </c>
      <c r="O688" s="114"/>
      <c r="P688" s="114"/>
      <c r="Q688" s="93"/>
    </row>
    <row r="689" spans="1:17" x14ac:dyDescent="0.25">
      <c r="A689" s="5"/>
      <c r="B689" t="s">
        <v>691</v>
      </c>
      <c r="C689" t="s">
        <v>695</v>
      </c>
      <c r="D689" s="1" t="s">
        <v>79</v>
      </c>
      <c r="F689" s="66"/>
      <c r="H689" s="114">
        <f>'MATRIZ 2018 COMPLETO PROPOSTA'!J689</f>
        <v>5046353.9284441872</v>
      </c>
      <c r="I689" s="114">
        <f>'MATRIZ 2018 COMPLETO PROPOSTA'!O689</f>
        <v>0</v>
      </c>
      <c r="J689" s="114">
        <f>'MATRIZ 2018 COMPLETO PROPOSTA'!R689</f>
        <v>0</v>
      </c>
      <c r="K689" s="114"/>
      <c r="L689" s="114">
        <f t="shared" si="38"/>
        <v>5046353.9284441872</v>
      </c>
      <c r="M689" s="114"/>
      <c r="N689" s="114">
        <f>'MATRIZ 2018 COMPLETO PROPOSTA'!AI689+'MATRIZ 2018 COMPLETO PROPOSTA'!AL689+'MATRIZ 2018 COMPLETO PROPOSTA'!AO689</f>
        <v>1192186.6809954077</v>
      </c>
      <c r="O689" s="114"/>
      <c r="P689" s="114"/>
      <c r="Q689" s="93"/>
    </row>
    <row r="690" spans="1:17" x14ac:dyDescent="0.25">
      <c r="A690" s="5"/>
      <c r="B690" t="s">
        <v>691</v>
      </c>
      <c r="C690" t="s">
        <v>696</v>
      </c>
      <c r="D690" s="1" t="s">
        <v>79</v>
      </c>
      <c r="F690" s="66"/>
      <c r="H690" s="114">
        <f>'MATRIZ 2018 COMPLETO PROPOSTA'!J690</f>
        <v>2698985.6615205798</v>
      </c>
      <c r="I690" s="114">
        <f>'MATRIZ 2018 COMPLETO PROPOSTA'!O690</f>
        <v>0</v>
      </c>
      <c r="J690" s="114">
        <f>'MATRIZ 2018 COMPLETO PROPOSTA'!R690</f>
        <v>0</v>
      </c>
      <c r="K690" s="114"/>
      <c r="L690" s="114">
        <f t="shared" si="38"/>
        <v>2698985.6615205798</v>
      </c>
      <c r="M690" s="114"/>
      <c r="N690" s="114">
        <f>'MATRIZ 2018 COMPLETO PROPOSTA'!AI690+'MATRIZ 2018 COMPLETO PROPOSTA'!AL690+'MATRIZ 2018 COMPLETO PROPOSTA'!AO690</f>
        <v>118921.24131897665</v>
      </c>
      <c r="O690" s="114"/>
      <c r="P690" s="114"/>
      <c r="Q690" s="93"/>
    </row>
    <row r="691" spans="1:17" x14ac:dyDescent="0.25">
      <c r="A691" s="5"/>
      <c r="B691" t="s">
        <v>691</v>
      </c>
      <c r="C691" t="s">
        <v>697</v>
      </c>
      <c r="D691" s="1" t="s">
        <v>83</v>
      </c>
      <c r="F691" s="66"/>
      <c r="H691" s="114">
        <f>'MATRIZ 2018 COMPLETO PROPOSTA'!J691</f>
        <v>0</v>
      </c>
      <c r="I691" s="114">
        <f>'MATRIZ 2018 COMPLETO PROPOSTA'!O691</f>
        <v>2087467.4094275283</v>
      </c>
      <c r="J691" s="114">
        <f>'MATRIZ 2018 COMPLETO PROPOSTA'!R691</f>
        <v>0</v>
      </c>
      <c r="K691" s="114"/>
      <c r="L691" s="114">
        <f t="shared" si="38"/>
        <v>2087467.4094275283</v>
      </c>
      <c r="M691" s="114"/>
      <c r="N691" s="114">
        <f>'MATRIZ 2018 COMPLETO PROPOSTA'!AI691+'MATRIZ 2018 COMPLETO PROPOSTA'!AL691+'MATRIZ 2018 COMPLETO PROPOSTA'!AO691</f>
        <v>0</v>
      </c>
      <c r="O691" s="114"/>
      <c r="P691" s="114"/>
      <c r="Q691" s="93"/>
    </row>
    <row r="692" spans="1:17" x14ac:dyDescent="0.25">
      <c r="A692" s="5"/>
      <c r="B692" t="s">
        <v>691</v>
      </c>
      <c r="C692" t="s">
        <v>698</v>
      </c>
      <c r="D692" s="1" t="s">
        <v>83</v>
      </c>
      <c r="F692" s="66"/>
      <c r="H692" s="114">
        <f>'MATRIZ 2018 COMPLETO PROPOSTA'!J692</f>
        <v>0</v>
      </c>
      <c r="I692" s="114">
        <f>'MATRIZ 2018 COMPLETO PROPOSTA'!O692</f>
        <v>2182489.574151766</v>
      </c>
      <c r="J692" s="114">
        <f>'MATRIZ 2018 COMPLETO PROPOSTA'!R692</f>
        <v>0</v>
      </c>
      <c r="K692" s="114"/>
      <c r="L692" s="114">
        <f t="shared" si="38"/>
        <v>2182489.574151766</v>
      </c>
      <c r="M692" s="114"/>
      <c r="N692" s="114">
        <f>'MATRIZ 2018 COMPLETO PROPOSTA'!AI692+'MATRIZ 2018 COMPLETO PROPOSTA'!AL692+'MATRIZ 2018 COMPLETO PROPOSTA'!AO692</f>
        <v>105505.15878262994</v>
      </c>
      <c r="O692" s="114"/>
      <c r="P692" s="114"/>
      <c r="Q692" s="93"/>
    </row>
    <row r="693" spans="1:17" x14ac:dyDescent="0.25">
      <c r="A693" s="5"/>
      <c r="B693" t="s">
        <v>691</v>
      </c>
      <c r="C693" t="s">
        <v>699</v>
      </c>
      <c r="D693" s="1" t="s">
        <v>79</v>
      </c>
      <c r="F693" s="66"/>
      <c r="H693" s="114">
        <f>'MATRIZ 2018 COMPLETO PROPOSTA'!J693</f>
        <v>9124522.4538522828</v>
      </c>
      <c r="I693" s="114">
        <f>'MATRIZ 2018 COMPLETO PROPOSTA'!O693</f>
        <v>0</v>
      </c>
      <c r="J693" s="114">
        <f>'MATRIZ 2018 COMPLETO PROPOSTA'!R693</f>
        <v>0</v>
      </c>
      <c r="K693" s="114"/>
      <c r="L693" s="114">
        <f t="shared" si="38"/>
        <v>9124522.4538522828</v>
      </c>
      <c r="M693" s="114"/>
      <c r="N693" s="114">
        <f>'MATRIZ 2018 COMPLETO PROPOSTA'!AI693+'MATRIZ 2018 COMPLETO PROPOSTA'!AL693+'MATRIZ 2018 COMPLETO PROPOSTA'!AO693</f>
        <v>1167375.960834054</v>
      </c>
      <c r="O693" s="114"/>
      <c r="P693" s="114"/>
      <c r="Q693" s="93"/>
    </row>
    <row r="694" spans="1:17" x14ac:dyDescent="0.25">
      <c r="A694" s="5"/>
      <c r="B694" t="s">
        <v>691</v>
      </c>
      <c r="C694" t="s">
        <v>700</v>
      </c>
      <c r="D694" s="1" t="s">
        <v>83</v>
      </c>
      <c r="F694" s="66"/>
      <c r="H694" s="114">
        <f>'MATRIZ 2018 COMPLETO PROPOSTA'!J694</f>
        <v>0</v>
      </c>
      <c r="I694" s="114">
        <f>'MATRIZ 2018 COMPLETO PROPOSTA'!O694</f>
        <v>2218181.406375167</v>
      </c>
      <c r="J694" s="114">
        <f>'MATRIZ 2018 COMPLETO PROPOSTA'!R694</f>
        <v>0</v>
      </c>
      <c r="K694" s="114"/>
      <c r="L694" s="114">
        <f t="shared" si="38"/>
        <v>2218181.406375167</v>
      </c>
      <c r="M694" s="114"/>
      <c r="N694" s="114">
        <f>'MATRIZ 2018 COMPLETO PROPOSTA'!AI694+'MATRIZ 2018 COMPLETO PROPOSTA'!AL694+'MATRIZ 2018 COMPLETO PROPOSTA'!AO694</f>
        <v>214722.48182762336</v>
      </c>
      <c r="O694" s="114"/>
      <c r="P694" s="114"/>
      <c r="Q694" s="93"/>
    </row>
    <row r="695" spans="1:17" x14ac:dyDescent="0.25">
      <c r="A695" s="5"/>
      <c r="F695" s="66"/>
      <c r="H695" s="114"/>
      <c r="I695" s="114"/>
      <c r="J695" s="114"/>
      <c r="K695" s="114"/>
      <c r="L695" s="114"/>
      <c r="M695" s="114"/>
      <c r="N695" s="114"/>
      <c r="O695" s="114"/>
      <c r="P695" s="114"/>
      <c r="Q695" s="93"/>
    </row>
    <row r="696" spans="1:17" x14ac:dyDescent="0.25">
      <c r="A696" s="5"/>
      <c r="B696" s="98" t="s">
        <v>701</v>
      </c>
      <c r="C696" s="98" t="s">
        <v>702</v>
      </c>
      <c r="D696" s="98" t="s">
        <v>74</v>
      </c>
      <c r="E696" s="98"/>
      <c r="F696" s="100"/>
      <c r="G696" s="98"/>
      <c r="H696" s="115">
        <f>SUM(H697:H735)</f>
        <v>118451592.21589644</v>
      </c>
      <c r="I696" s="115">
        <f>SUM(I697:I735)</f>
        <v>24789119.349153735</v>
      </c>
      <c r="J696" s="115">
        <f>SUM(J697:J735)</f>
        <v>15925431.285805516</v>
      </c>
      <c r="K696" s="115"/>
      <c r="L696" s="115">
        <f>SUM(L697:L735)</f>
        <v>159166142.85085577</v>
      </c>
      <c r="M696" s="115"/>
      <c r="N696" s="115">
        <f>SUM(N697:N735)</f>
        <v>27315251.409103796</v>
      </c>
      <c r="O696" s="115"/>
      <c r="P696" s="115">
        <f>L696*'DADOS BASE PROPOSTA'!$I$14</f>
        <v>238749.21427628366</v>
      </c>
      <c r="Q696" s="93"/>
    </row>
    <row r="697" spans="1:17" x14ac:dyDescent="0.25">
      <c r="A697" s="5"/>
      <c r="B697" t="s">
        <v>701</v>
      </c>
      <c r="C697" t="s">
        <v>34</v>
      </c>
      <c r="D697" s="1" t="s">
        <v>75</v>
      </c>
      <c r="F697" s="66">
        <f>'MATRIZ 2018 COMPLETO PROPOSTA'!Q697</f>
        <v>38</v>
      </c>
      <c r="H697" s="114">
        <f>'MATRIZ 2018 COMPLETO PROPOSTA'!J697</f>
        <v>0</v>
      </c>
      <c r="I697" s="114">
        <f>SUMIF('MATRIZ 2018 COMPLETO PROPOSTA'!D698:D736,"ECR",'MATRIZ 2018 COMPLETO PROPOSTA'!O698:O736)</f>
        <v>0</v>
      </c>
      <c r="J697" s="114">
        <f>'MATRIZ 2018 COMPLETO PROPOSTA'!R697+'MATRIZ 2018 COMPLETO PROPOSTA'!Z697+'MATRIZ 2018 COMPLETO PROPOSTA'!AS697+'MATRIZ 2018 COMPLETO PROPOSTA'!AW697+'MATRIZ 2018 COMPLETO PROPOSTA'!BA697+SUM('MATRIZ 2018 COMPLETO PROPOSTA'!Z698:Z736)</f>
        <v>15925431.285805516</v>
      </c>
      <c r="K697" s="114"/>
      <c r="L697" s="114">
        <f t="shared" ref="L697:L735" si="39">SUM(H697:J697)</f>
        <v>15925431.285805516</v>
      </c>
      <c r="M697" s="114"/>
      <c r="N697" s="114">
        <f>'MATRIZ 2018 COMPLETO PROPOSTA'!AI697+'MATRIZ 2018 COMPLETO PROPOSTA'!AL697+'MATRIZ 2018 COMPLETO PROPOSTA'!AO697</f>
        <v>0</v>
      </c>
      <c r="O697" s="114"/>
      <c r="P697" s="114"/>
      <c r="Q697" s="93"/>
    </row>
    <row r="698" spans="1:17" x14ac:dyDescent="0.25">
      <c r="A698" s="5"/>
      <c r="B698" t="s">
        <v>701</v>
      </c>
      <c r="C698" t="s">
        <v>703</v>
      </c>
      <c r="D698" s="1" t="s">
        <v>79</v>
      </c>
      <c r="F698" s="66"/>
      <c r="H698" s="114">
        <f>'MATRIZ 2018 COMPLETO PROPOSTA'!J698</f>
        <v>3659514.6672631823</v>
      </c>
      <c r="I698" s="114">
        <f>'MATRIZ 2018 COMPLETO PROPOSTA'!O698</f>
        <v>0</v>
      </c>
      <c r="J698" s="114">
        <f>'MATRIZ 2018 COMPLETO PROPOSTA'!R698</f>
        <v>0</v>
      </c>
      <c r="K698" s="114"/>
      <c r="L698" s="114">
        <f t="shared" si="39"/>
        <v>3659514.6672631823</v>
      </c>
      <c r="M698" s="114"/>
      <c r="N698" s="114">
        <f>'MATRIZ 2018 COMPLETO PROPOSTA'!AI698+'MATRIZ 2018 COMPLETO PROPOSTA'!AL698+'MATRIZ 2018 COMPLETO PROPOSTA'!AO698</f>
        <v>635481.83213141456</v>
      </c>
      <c r="O698" s="114"/>
      <c r="P698" s="114"/>
      <c r="Q698" s="93"/>
    </row>
    <row r="699" spans="1:17" x14ac:dyDescent="0.25">
      <c r="A699" s="5"/>
      <c r="B699" t="s">
        <v>701</v>
      </c>
      <c r="C699" t="s">
        <v>704</v>
      </c>
      <c r="D699" s="1" t="s">
        <v>77</v>
      </c>
      <c r="F699" s="66"/>
      <c r="H699" s="114">
        <f>'MATRIZ 2018 COMPLETO PROPOSTA'!J699</f>
        <v>0</v>
      </c>
      <c r="I699" s="114">
        <f>'MATRIZ 2018 COMPLETO PROPOSTA'!O699</f>
        <v>1113102.6012055585</v>
      </c>
      <c r="J699" s="114">
        <f>'MATRIZ 2018 COMPLETO PROPOSTA'!R699</f>
        <v>0</v>
      </c>
      <c r="K699" s="114"/>
      <c r="L699" s="114">
        <f t="shared" si="39"/>
        <v>1113102.6012055585</v>
      </c>
      <c r="M699" s="114"/>
      <c r="N699" s="114">
        <f>'MATRIZ 2018 COMPLETO PROPOSTA'!AI699+'MATRIZ 2018 COMPLETO PROPOSTA'!AL699+'MATRIZ 2018 COMPLETO PROPOSTA'!AO699</f>
        <v>182886.10653853879</v>
      </c>
      <c r="O699" s="114"/>
      <c r="P699" s="114"/>
      <c r="Q699" s="93"/>
    </row>
    <row r="700" spans="1:17" x14ac:dyDescent="0.25">
      <c r="A700" s="5"/>
      <c r="B700" t="s">
        <v>701</v>
      </c>
      <c r="C700" t="s">
        <v>705</v>
      </c>
      <c r="D700" s="1" t="s">
        <v>77</v>
      </c>
      <c r="F700" s="66"/>
      <c r="H700" s="114">
        <f>'MATRIZ 2018 COMPLETO PROPOSTA'!J700</f>
        <v>0</v>
      </c>
      <c r="I700" s="114">
        <f>'MATRIZ 2018 COMPLETO PROPOSTA'!O700</f>
        <v>1145996.353240388</v>
      </c>
      <c r="J700" s="114">
        <f>'MATRIZ 2018 COMPLETO PROPOSTA'!R700</f>
        <v>0</v>
      </c>
      <c r="K700" s="114"/>
      <c r="L700" s="114">
        <f t="shared" si="39"/>
        <v>1145996.353240388</v>
      </c>
      <c r="M700" s="114"/>
      <c r="N700" s="114">
        <f>'MATRIZ 2018 COMPLETO PROPOSTA'!AI700+'MATRIZ 2018 COMPLETO PROPOSTA'!AL700+'MATRIZ 2018 COMPLETO PROPOSTA'!AO700</f>
        <v>309691.83427029534</v>
      </c>
      <c r="O700" s="114"/>
      <c r="P700" s="114"/>
      <c r="Q700" s="93"/>
    </row>
    <row r="701" spans="1:17" x14ac:dyDescent="0.25">
      <c r="A701" s="5"/>
      <c r="B701" t="s">
        <v>701</v>
      </c>
      <c r="C701" t="s">
        <v>706</v>
      </c>
      <c r="D701" s="1" t="s">
        <v>77</v>
      </c>
      <c r="F701" s="66"/>
      <c r="H701" s="114">
        <f>'MATRIZ 2018 COMPLETO PROPOSTA'!J701</f>
        <v>0</v>
      </c>
      <c r="I701" s="114">
        <f>'MATRIZ 2018 COMPLETO PROPOSTA'!O701</f>
        <v>1034548.8434370452</v>
      </c>
      <c r="J701" s="114">
        <f>'MATRIZ 2018 COMPLETO PROPOSTA'!R701</f>
        <v>0</v>
      </c>
      <c r="K701" s="114"/>
      <c r="L701" s="114">
        <f t="shared" si="39"/>
        <v>1034548.8434370452</v>
      </c>
      <c r="M701" s="114"/>
      <c r="N701" s="114">
        <f>'MATRIZ 2018 COMPLETO PROPOSTA'!AI701+'MATRIZ 2018 COMPLETO PROPOSTA'!AL701+'MATRIZ 2018 COMPLETO PROPOSTA'!AO701</f>
        <v>0</v>
      </c>
      <c r="O701" s="114"/>
      <c r="P701" s="114"/>
      <c r="Q701" s="93"/>
    </row>
    <row r="702" spans="1:17" x14ac:dyDescent="0.25">
      <c r="A702" s="5"/>
      <c r="B702" t="s">
        <v>701</v>
      </c>
      <c r="C702" t="s">
        <v>707</v>
      </c>
      <c r="D702" s="1" t="s">
        <v>77</v>
      </c>
      <c r="F702" s="66"/>
      <c r="H702" s="114">
        <f>'MATRIZ 2018 COMPLETO PROPOSTA'!J702</f>
        <v>0</v>
      </c>
      <c r="I702" s="114">
        <f>'MATRIZ 2018 COMPLETO PROPOSTA'!O702</f>
        <v>1034548.8434370452</v>
      </c>
      <c r="J702" s="114">
        <f>'MATRIZ 2018 COMPLETO PROPOSTA'!R702</f>
        <v>0</v>
      </c>
      <c r="K702" s="114"/>
      <c r="L702" s="114">
        <f t="shared" si="39"/>
        <v>1034548.8434370452</v>
      </c>
      <c r="M702" s="114"/>
      <c r="N702" s="114">
        <f>'MATRIZ 2018 COMPLETO PROPOSTA'!AI702+'MATRIZ 2018 COMPLETO PROPOSTA'!AL702+'MATRIZ 2018 COMPLETO PROPOSTA'!AO702</f>
        <v>0</v>
      </c>
      <c r="O702" s="114"/>
      <c r="P702" s="114"/>
      <c r="Q702" s="93"/>
    </row>
    <row r="703" spans="1:17" x14ac:dyDescent="0.25">
      <c r="A703" s="5"/>
      <c r="B703" t="s">
        <v>701</v>
      </c>
      <c r="C703" t="s">
        <v>708</v>
      </c>
      <c r="D703" s="1" t="s">
        <v>77</v>
      </c>
      <c r="F703" s="66"/>
      <c r="H703" s="114">
        <f>'MATRIZ 2018 COMPLETO PROPOSTA'!J703</f>
        <v>0</v>
      </c>
      <c r="I703" s="114">
        <f>'MATRIZ 2018 COMPLETO PROPOSTA'!O703</f>
        <v>1034548.8434370452</v>
      </c>
      <c r="J703" s="114">
        <f>'MATRIZ 2018 COMPLETO PROPOSTA'!R703</f>
        <v>0</v>
      </c>
      <c r="K703" s="114"/>
      <c r="L703" s="114">
        <f t="shared" si="39"/>
        <v>1034548.8434370452</v>
      </c>
      <c r="M703" s="114"/>
      <c r="N703" s="114">
        <f>'MATRIZ 2018 COMPLETO PROPOSTA'!AI703+'MATRIZ 2018 COMPLETO PROPOSTA'!AL703+'MATRIZ 2018 COMPLETO PROPOSTA'!AO703</f>
        <v>0</v>
      </c>
      <c r="O703" s="114"/>
      <c r="P703" s="114"/>
      <c r="Q703" s="93"/>
    </row>
    <row r="704" spans="1:17" x14ac:dyDescent="0.25">
      <c r="A704" s="5"/>
      <c r="B704" t="s">
        <v>701</v>
      </c>
      <c r="C704" t="s">
        <v>709</v>
      </c>
      <c r="D704" s="1" t="s">
        <v>77</v>
      </c>
      <c r="F704" s="66"/>
      <c r="H704" s="114">
        <f>'MATRIZ 2018 COMPLETO PROPOSTA'!J704</f>
        <v>0</v>
      </c>
      <c r="I704" s="114">
        <f>'MATRIZ 2018 COMPLETO PROPOSTA'!O704</f>
        <v>1241648.9162533074</v>
      </c>
      <c r="J704" s="114">
        <f>'MATRIZ 2018 COMPLETO PROPOSTA'!R704</f>
        <v>0</v>
      </c>
      <c r="K704" s="114"/>
      <c r="L704" s="114">
        <f t="shared" si="39"/>
        <v>1241648.9162533074</v>
      </c>
      <c r="M704" s="114"/>
      <c r="N704" s="114">
        <f>'MATRIZ 2018 COMPLETO PROPOSTA'!AI704+'MATRIZ 2018 COMPLETO PROPOSTA'!AL704+'MATRIZ 2018 COMPLETO PROPOSTA'!AO704</f>
        <v>355463.41378054378</v>
      </c>
      <c r="O704" s="114"/>
      <c r="P704" s="114"/>
      <c r="Q704" s="93"/>
    </row>
    <row r="705" spans="1:17" x14ac:dyDescent="0.25">
      <c r="A705" s="5"/>
      <c r="B705" t="s">
        <v>701</v>
      </c>
      <c r="C705" t="s">
        <v>710</v>
      </c>
      <c r="D705" s="1" t="s">
        <v>79</v>
      </c>
      <c r="F705" s="66"/>
      <c r="H705" s="114">
        <f>'MATRIZ 2018 COMPLETO PROPOSTA'!J705</f>
        <v>4766726.765621176</v>
      </c>
      <c r="I705" s="114">
        <f>'MATRIZ 2018 COMPLETO PROPOSTA'!O705</f>
        <v>0</v>
      </c>
      <c r="J705" s="114">
        <f>'MATRIZ 2018 COMPLETO PROPOSTA'!R705</f>
        <v>0</v>
      </c>
      <c r="K705" s="114"/>
      <c r="L705" s="114">
        <f t="shared" si="39"/>
        <v>4766726.765621176</v>
      </c>
      <c r="M705" s="114"/>
      <c r="N705" s="114">
        <f>'MATRIZ 2018 COMPLETO PROPOSTA'!AI705+'MATRIZ 2018 COMPLETO PROPOSTA'!AL705+'MATRIZ 2018 COMPLETO PROPOSTA'!AO705</f>
        <v>748580.55904332036</v>
      </c>
      <c r="O705" s="114"/>
      <c r="P705" s="114"/>
      <c r="Q705" s="93"/>
    </row>
    <row r="706" spans="1:17" x14ac:dyDescent="0.25">
      <c r="A706" s="5"/>
      <c r="B706" t="s">
        <v>701</v>
      </c>
      <c r="C706" t="s">
        <v>711</v>
      </c>
      <c r="D706" s="1" t="s">
        <v>79</v>
      </c>
      <c r="F706" s="66"/>
      <c r="H706" s="114">
        <f>'MATRIZ 2018 COMPLETO PROPOSTA'!J706</f>
        <v>4695703.1293439865</v>
      </c>
      <c r="I706" s="114">
        <f>'MATRIZ 2018 COMPLETO PROPOSTA'!O706</f>
        <v>0</v>
      </c>
      <c r="J706" s="114">
        <f>'MATRIZ 2018 COMPLETO PROPOSTA'!R706</f>
        <v>0</v>
      </c>
      <c r="K706" s="114"/>
      <c r="L706" s="114">
        <f t="shared" si="39"/>
        <v>4695703.1293439865</v>
      </c>
      <c r="M706" s="114"/>
      <c r="N706" s="114">
        <f>'MATRIZ 2018 COMPLETO PROPOSTA'!AI706+'MATRIZ 2018 COMPLETO PROPOSTA'!AL706+'MATRIZ 2018 COMPLETO PROPOSTA'!AO706</f>
        <v>846967.35338847141</v>
      </c>
      <c r="O706" s="114"/>
      <c r="P706" s="114"/>
      <c r="Q706" s="93"/>
    </row>
    <row r="707" spans="1:17" x14ac:dyDescent="0.25">
      <c r="A707" s="5"/>
      <c r="B707" t="s">
        <v>701</v>
      </c>
      <c r="C707" t="s">
        <v>712</v>
      </c>
      <c r="D707" s="1" t="s">
        <v>79</v>
      </c>
      <c r="F707" s="66"/>
      <c r="H707" s="114">
        <f>'MATRIZ 2018 COMPLETO PROPOSTA'!J707</f>
        <v>3282534.5308034485</v>
      </c>
      <c r="I707" s="114">
        <f>'MATRIZ 2018 COMPLETO PROPOSTA'!O707</f>
        <v>0</v>
      </c>
      <c r="J707" s="114">
        <f>'MATRIZ 2018 COMPLETO PROPOSTA'!R707</f>
        <v>0</v>
      </c>
      <c r="K707" s="114"/>
      <c r="L707" s="114">
        <f t="shared" si="39"/>
        <v>3282534.5308034485</v>
      </c>
      <c r="M707" s="114"/>
      <c r="N707" s="114">
        <f>'MATRIZ 2018 COMPLETO PROPOSTA'!AI707+'MATRIZ 2018 COMPLETO PROPOSTA'!AL707+'MATRIZ 2018 COMPLETO PROPOSTA'!AO707</f>
        <v>772433.4399811076</v>
      </c>
      <c r="O707" s="114"/>
      <c r="P707" s="114"/>
      <c r="Q707" s="93"/>
    </row>
    <row r="708" spans="1:17" x14ac:dyDescent="0.25">
      <c r="A708" s="5"/>
      <c r="B708" t="s">
        <v>701</v>
      </c>
      <c r="C708" t="s">
        <v>713</v>
      </c>
      <c r="D708" s="1" t="s">
        <v>79</v>
      </c>
      <c r="F708" s="66"/>
      <c r="H708" s="114">
        <f>'MATRIZ 2018 COMPLETO PROPOSTA'!J708</f>
        <v>3282534.5308034485</v>
      </c>
      <c r="I708" s="114">
        <f>'MATRIZ 2018 COMPLETO PROPOSTA'!O708</f>
        <v>0</v>
      </c>
      <c r="J708" s="114">
        <f>'MATRIZ 2018 COMPLETO PROPOSTA'!R708</f>
        <v>0</v>
      </c>
      <c r="K708" s="114"/>
      <c r="L708" s="114">
        <f t="shared" si="39"/>
        <v>3282534.5308034485</v>
      </c>
      <c r="M708" s="114"/>
      <c r="N708" s="114">
        <f>'MATRIZ 2018 COMPLETO PROPOSTA'!AI708+'MATRIZ 2018 COMPLETO PROPOSTA'!AL708+'MATRIZ 2018 COMPLETO PROPOSTA'!AO708</f>
        <v>835597.31601534248</v>
      </c>
      <c r="O708" s="114"/>
      <c r="P708" s="114"/>
      <c r="Q708" s="93"/>
    </row>
    <row r="709" spans="1:17" x14ac:dyDescent="0.25">
      <c r="A709" s="5"/>
      <c r="B709" t="s">
        <v>701</v>
      </c>
      <c r="C709" t="s">
        <v>714</v>
      </c>
      <c r="D709" s="1" t="s">
        <v>79</v>
      </c>
      <c r="F709" s="66"/>
      <c r="H709" s="114">
        <f>'MATRIZ 2018 COMPLETO PROPOSTA'!J709</f>
        <v>4585000.5880580293</v>
      </c>
      <c r="I709" s="114">
        <f>'MATRIZ 2018 COMPLETO PROPOSTA'!O709</f>
        <v>0</v>
      </c>
      <c r="J709" s="114">
        <f>'MATRIZ 2018 COMPLETO PROPOSTA'!R709</f>
        <v>0</v>
      </c>
      <c r="K709" s="114"/>
      <c r="L709" s="114">
        <f t="shared" si="39"/>
        <v>4585000.5880580293</v>
      </c>
      <c r="M709" s="114"/>
      <c r="N709" s="114">
        <f>'MATRIZ 2018 COMPLETO PROPOSTA'!AI709+'MATRIZ 2018 COMPLETO PROPOSTA'!AL709+'MATRIZ 2018 COMPLETO PROPOSTA'!AO709</f>
        <v>778100.27425962349</v>
      </c>
      <c r="O709" s="114"/>
      <c r="P709" s="114"/>
      <c r="Q709" s="93"/>
    </row>
    <row r="710" spans="1:17" x14ac:dyDescent="0.25">
      <c r="A710" s="5"/>
      <c r="B710" t="s">
        <v>701</v>
      </c>
      <c r="C710" t="s">
        <v>715</v>
      </c>
      <c r="D710" s="1" t="s">
        <v>83</v>
      </c>
      <c r="F710" s="66"/>
      <c r="H710" s="114">
        <f>'MATRIZ 2018 COMPLETO PROPOSTA'!J710</f>
        <v>0</v>
      </c>
      <c r="I710" s="114">
        <f>'MATRIZ 2018 COMPLETO PROPOSTA'!O710</f>
        <v>2582499.8121229638</v>
      </c>
      <c r="J710" s="114">
        <f>'MATRIZ 2018 COMPLETO PROPOSTA'!R710</f>
        <v>0</v>
      </c>
      <c r="K710" s="114"/>
      <c r="L710" s="114">
        <f t="shared" si="39"/>
        <v>2582499.8121229638</v>
      </c>
      <c r="M710" s="114"/>
      <c r="N710" s="114">
        <f>'MATRIZ 2018 COMPLETO PROPOSTA'!AI710+'MATRIZ 2018 COMPLETO PROPOSTA'!AL710+'MATRIZ 2018 COMPLETO PROPOSTA'!AO710</f>
        <v>373232.74770234246</v>
      </c>
      <c r="O710" s="114"/>
      <c r="P710" s="114"/>
      <c r="Q710" s="93"/>
    </row>
    <row r="711" spans="1:17" x14ac:dyDescent="0.25">
      <c r="A711" s="5"/>
      <c r="B711" t="s">
        <v>701</v>
      </c>
      <c r="C711" t="s">
        <v>716</v>
      </c>
      <c r="D711" s="1" t="s">
        <v>79</v>
      </c>
      <c r="F711" s="66"/>
      <c r="H711" s="114">
        <f>'MATRIZ 2018 COMPLETO PROPOSTA'!J711</f>
        <v>3282534.5308034485</v>
      </c>
      <c r="I711" s="114">
        <f>'MATRIZ 2018 COMPLETO PROPOSTA'!O711</f>
        <v>0</v>
      </c>
      <c r="J711" s="114">
        <f>'MATRIZ 2018 COMPLETO PROPOSTA'!R711</f>
        <v>0</v>
      </c>
      <c r="K711" s="114"/>
      <c r="L711" s="114">
        <f t="shared" si="39"/>
        <v>3282534.5308034485</v>
      </c>
      <c r="M711" s="114"/>
      <c r="N711" s="114">
        <f>'MATRIZ 2018 COMPLETO PROPOSTA'!AI711+'MATRIZ 2018 COMPLETO PROPOSTA'!AL711+'MATRIZ 2018 COMPLETO PROPOSTA'!AO711</f>
        <v>719455.70751640596</v>
      </c>
      <c r="O711" s="114"/>
      <c r="P711" s="114"/>
      <c r="Q711" s="93"/>
    </row>
    <row r="712" spans="1:17" x14ac:dyDescent="0.25">
      <c r="A712" s="5"/>
      <c r="B712" t="s">
        <v>701</v>
      </c>
      <c r="C712" t="s">
        <v>717</v>
      </c>
      <c r="D712" s="1" t="s">
        <v>79</v>
      </c>
      <c r="F712" s="66"/>
      <c r="H712" s="114">
        <f>'MATRIZ 2018 COMPLETO PROPOSTA'!J712</f>
        <v>3282534.5308034485</v>
      </c>
      <c r="I712" s="114">
        <f>'MATRIZ 2018 COMPLETO PROPOSTA'!O712</f>
        <v>0</v>
      </c>
      <c r="J712" s="114">
        <f>'MATRIZ 2018 COMPLETO PROPOSTA'!R712</f>
        <v>0</v>
      </c>
      <c r="K712" s="114"/>
      <c r="L712" s="114">
        <f t="shared" si="39"/>
        <v>3282534.5308034485</v>
      </c>
      <c r="M712" s="114"/>
      <c r="N712" s="114">
        <f>'MATRIZ 2018 COMPLETO PROPOSTA'!AI712+'MATRIZ 2018 COMPLETO PROPOSTA'!AL712+'MATRIZ 2018 COMPLETO PROPOSTA'!AO712</f>
        <v>562359.84510623175</v>
      </c>
      <c r="O712" s="114"/>
      <c r="P712" s="114"/>
      <c r="Q712" s="93"/>
    </row>
    <row r="713" spans="1:17" x14ac:dyDescent="0.25">
      <c r="A713" s="5"/>
      <c r="B713" t="s">
        <v>701</v>
      </c>
      <c r="C713" t="s">
        <v>718</v>
      </c>
      <c r="D713" s="1" t="s">
        <v>79</v>
      </c>
      <c r="F713" s="66"/>
      <c r="H713" s="114">
        <f>'MATRIZ 2018 COMPLETO PROPOSTA'!J713</f>
        <v>3282534.5308034485</v>
      </c>
      <c r="I713" s="114">
        <f>'MATRIZ 2018 COMPLETO PROPOSTA'!O713</f>
        <v>0</v>
      </c>
      <c r="J713" s="114">
        <f>'MATRIZ 2018 COMPLETO PROPOSTA'!R713</f>
        <v>0</v>
      </c>
      <c r="K713" s="114"/>
      <c r="L713" s="114">
        <f t="shared" si="39"/>
        <v>3282534.5308034485</v>
      </c>
      <c r="M713" s="114"/>
      <c r="N713" s="114">
        <f>'MATRIZ 2018 COMPLETO PROPOSTA'!AI713+'MATRIZ 2018 COMPLETO PROPOSTA'!AL713+'MATRIZ 2018 COMPLETO PROPOSTA'!AO713</f>
        <v>1056592.142370879</v>
      </c>
      <c r="O713" s="114"/>
      <c r="P713" s="114"/>
      <c r="Q713" s="93"/>
    </row>
    <row r="714" spans="1:17" x14ac:dyDescent="0.25">
      <c r="A714" s="5"/>
      <c r="B714" t="s">
        <v>701</v>
      </c>
      <c r="C714" t="s">
        <v>719</v>
      </c>
      <c r="D714" s="1" t="s">
        <v>79</v>
      </c>
      <c r="F714" s="66"/>
      <c r="H714" s="114">
        <f>'MATRIZ 2018 COMPLETO PROPOSTA'!J714</f>
        <v>3282534.5308034485</v>
      </c>
      <c r="I714" s="114">
        <f>'MATRIZ 2018 COMPLETO PROPOSTA'!O714</f>
        <v>0</v>
      </c>
      <c r="J714" s="114">
        <f>'MATRIZ 2018 COMPLETO PROPOSTA'!R714</f>
        <v>0</v>
      </c>
      <c r="K714" s="114"/>
      <c r="L714" s="114">
        <f t="shared" si="39"/>
        <v>3282534.5308034485</v>
      </c>
      <c r="M714" s="114"/>
      <c r="N714" s="114">
        <f>'MATRIZ 2018 COMPLETO PROPOSTA'!AI714+'MATRIZ 2018 COMPLETO PROPOSTA'!AL714+'MATRIZ 2018 COMPLETO PROPOSTA'!AO714</f>
        <v>382350.09338144265</v>
      </c>
      <c r="O714" s="114"/>
      <c r="P714" s="114"/>
      <c r="Q714" s="93"/>
    </row>
    <row r="715" spans="1:17" x14ac:dyDescent="0.25">
      <c r="A715" s="5"/>
      <c r="B715" t="s">
        <v>701</v>
      </c>
      <c r="C715" t="s">
        <v>720</v>
      </c>
      <c r="D715" s="1" t="s">
        <v>79</v>
      </c>
      <c r="F715" s="66"/>
      <c r="H715" s="114">
        <f>'MATRIZ 2018 COMPLETO PROPOSTA'!J715</f>
        <v>5658278.5034596184</v>
      </c>
      <c r="I715" s="114">
        <f>'MATRIZ 2018 COMPLETO PROPOSTA'!O715</f>
        <v>0</v>
      </c>
      <c r="J715" s="114">
        <f>'MATRIZ 2018 COMPLETO PROPOSTA'!R715</f>
        <v>0</v>
      </c>
      <c r="K715" s="114"/>
      <c r="L715" s="114">
        <f t="shared" si="39"/>
        <v>5658278.5034596184</v>
      </c>
      <c r="M715" s="114"/>
      <c r="N715" s="114">
        <f>'MATRIZ 2018 COMPLETO PROPOSTA'!AI715+'MATRIZ 2018 COMPLETO PROPOSTA'!AL715+'MATRIZ 2018 COMPLETO PROPOSTA'!AO715</f>
        <v>961248.44499712042</v>
      </c>
      <c r="O715" s="114"/>
      <c r="P715" s="114"/>
      <c r="Q715" s="93"/>
    </row>
    <row r="716" spans="1:17" x14ac:dyDescent="0.25">
      <c r="A716" s="5"/>
      <c r="B716" t="s">
        <v>701</v>
      </c>
      <c r="C716" t="s">
        <v>721</v>
      </c>
      <c r="D716" s="1" t="s">
        <v>79</v>
      </c>
      <c r="F716" s="66"/>
      <c r="H716" s="114">
        <f>'MATRIZ 2018 COMPLETO PROPOSTA'!J716</f>
        <v>4923512.8552405983</v>
      </c>
      <c r="I716" s="114">
        <f>'MATRIZ 2018 COMPLETO PROPOSTA'!O716</f>
        <v>0</v>
      </c>
      <c r="J716" s="114">
        <f>'MATRIZ 2018 COMPLETO PROPOSTA'!R716</f>
        <v>0</v>
      </c>
      <c r="K716" s="114"/>
      <c r="L716" s="114">
        <f t="shared" si="39"/>
        <v>4923512.8552405983</v>
      </c>
      <c r="M716" s="114"/>
      <c r="N716" s="114">
        <f>'MATRIZ 2018 COMPLETO PROPOSTA'!AI716+'MATRIZ 2018 COMPLETO PROPOSTA'!AL716+'MATRIZ 2018 COMPLETO PROPOSTA'!AO716</f>
        <v>1084647.4617416079</v>
      </c>
      <c r="O716" s="114"/>
      <c r="P716" s="114"/>
      <c r="Q716" s="93"/>
    </row>
    <row r="717" spans="1:17" x14ac:dyDescent="0.25">
      <c r="A717" s="5"/>
      <c r="B717" t="s">
        <v>701</v>
      </c>
      <c r="C717" t="s">
        <v>722</v>
      </c>
      <c r="D717" s="1" t="s">
        <v>79</v>
      </c>
      <c r="F717" s="66"/>
      <c r="H717" s="114">
        <f>'MATRIZ 2018 COMPLETO PROPOSTA'!J717</f>
        <v>3352340.9645130336</v>
      </c>
      <c r="I717" s="114">
        <f>'MATRIZ 2018 COMPLETO PROPOSTA'!O717</f>
        <v>0</v>
      </c>
      <c r="J717" s="114">
        <f>'MATRIZ 2018 COMPLETO PROPOSTA'!R717</f>
        <v>0</v>
      </c>
      <c r="K717" s="114"/>
      <c r="L717" s="114">
        <f t="shared" si="39"/>
        <v>3352340.9645130336</v>
      </c>
      <c r="M717" s="114"/>
      <c r="N717" s="114">
        <f>'MATRIZ 2018 COMPLETO PROPOSTA'!AI717+'MATRIZ 2018 COMPLETO PROPOSTA'!AL717+'MATRIZ 2018 COMPLETO PROPOSTA'!AO717</f>
        <v>610893.72265207022</v>
      </c>
      <c r="O717" s="114"/>
      <c r="P717" s="114"/>
      <c r="Q717" s="93"/>
    </row>
    <row r="718" spans="1:17" x14ac:dyDescent="0.25">
      <c r="A718" s="5"/>
      <c r="B718" t="s">
        <v>701</v>
      </c>
      <c r="C718" t="s">
        <v>723</v>
      </c>
      <c r="D718" s="1" t="s">
        <v>79</v>
      </c>
      <c r="F718" s="66"/>
      <c r="H718" s="114">
        <f>'MATRIZ 2018 COMPLETO PROPOSTA'!J718</f>
        <v>3282534.5308034485</v>
      </c>
      <c r="I718" s="114">
        <f>'MATRIZ 2018 COMPLETO PROPOSTA'!O718</f>
        <v>0</v>
      </c>
      <c r="J718" s="114">
        <f>'MATRIZ 2018 COMPLETO PROPOSTA'!R718</f>
        <v>0</v>
      </c>
      <c r="K718" s="114"/>
      <c r="L718" s="114">
        <f t="shared" si="39"/>
        <v>3282534.5308034485</v>
      </c>
      <c r="M718" s="114"/>
      <c r="N718" s="114">
        <f>'MATRIZ 2018 COMPLETO PROPOSTA'!AI718+'MATRIZ 2018 COMPLETO PROPOSTA'!AL718+'MATRIZ 2018 COMPLETO PROPOSTA'!AO718</f>
        <v>695462.71124042606</v>
      </c>
      <c r="O718" s="114"/>
      <c r="P718" s="114"/>
      <c r="Q718" s="93"/>
    </row>
    <row r="719" spans="1:17" x14ac:dyDescent="0.25">
      <c r="A719" s="5"/>
      <c r="B719" t="s">
        <v>701</v>
      </c>
      <c r="C719" t="s">
        <v>724</v>
      </c>
      <c r="D719" s="1" t="s">
        <v>83</v>
      </c>
      <c r="F719" s="66"/>
      <c r="H719" s="114">
        <f>'MATRIZ 2018 COMPLETO PROPOSTA'!J719</f>
        <v>0</v>
      </c>
      <c r="I719" s="114">
        <f>'MATRIZ 2018 COMPLETO PROPOSTA'!O719</f>
        <v>2169641.5980134998</v>
      </c>
      <c r="J719" s="114">
        <f>'MATRIZ 2018 COMPLETO PROPOSTA'!R719</f>
        <v>0</v>
      </c>
      <c r="K719" s="114"/>
      <c r="L719" s="114">
        <f t="shared" si="39"/>
        <v>2169641.5980134998</v>
      </c>
      <c r="M719" s="114"/>
      <c r="N719" s="114">
        <f>'MATRIZ 2018 COMPLETO PROPOSTA'!AI719+'MATRIZ 2018 COMPLETO PROPOSTA'!AL719+'MATRIZ 2018 COMPLETO PROPOSTA'!AO719</f>
        <v>312488.97105497401</v>
      </c>
      <c r="O719" s="114"/>
      <c r="P719" s="114"/>
      <c r="Q719" s="93"/>
    </row>
    <row r="720" spans="1:17" x14ac:dyDescent="0.25">
      <c r="A720" s="5"/>
      <c r="B720" t="s">
        <v>701</v>
      </c>
      <c r="C720" t="s">
        <v>725</v>
      </c>
      <c r="D720" s="1" t="s">
        <v>83</v>
      </c>
      <c r="F720" s="66"/>
      <c r="H720" s="114">
        <f>'MATRIZ 2018 COMPLETO PROPOSTA'!J720</f>
        <v>0</v>
      </c>
      <c r="I720" s="114">
        <f>'MATRIZ 2018 COMPLETO PROPOSTA'!O720</f>
        <v>2539923.7085910086</v>
      </c>
      <c r="J720" s="114">
        <f>'MATRIZ 2018 COMPLETO PROPOSTA'!R720</f>
        <v>0</v>
      </c>
      <c r="K720" s="114"/>
      <c r="L720" s="114">
        <f t="shared" si="39"/>
        <v>2539923.7085910086</v>
      </c>
      <c r="M720" s="114"/>
      <c r="N720" s="114">
        <f>'MATRIZ 2018 COMPLETO PROPOSTA'!AI720+'MATRIZ 2018 COMPLETO PROPOSTA'!AL720+'MATRIZ 2018 COMPLETO PROPOSTA'!AO720</f>
        <v>446391.80417813035</v>
      </c>
      <c r="O720" s="114"/>
      <c r="P720" s="114"/>
      <c r="Q720" s="93"/>
    </row>
    <row r="721" spans="1:17" x14ac:dyDescent="0.25">
      <c r="A721" s="5"/>
      <c r="B721" t="s">
        <v>701</v>
      </c>
      <c r="C721" t="s">
        <v>726</v>
      </c>
      <c r="D721" s="1" t="s">
        <v>79</v>
      </c>
      <c r="F721" s="66"/>
      <c r="H721" s="114">
        <f>'MATRIZ 2018 COMPLETO PROPOSTA'!J721</f>
        <v>3886499.7254789039</v>
      </c>
      <c r="I721" s="114">
        <f>'MATRIZ 2018 COMPLETO PROPOSTA'!O721</f>
        <v>0</v>
      </c>
      <c r="J721" s="114">
        <f>'MATRIZ 2018 COMPLETO PROPOSTA'!R721</f>
        <v>0</v>
      </c>
      <c r="K721" s="114"/>
      <c r="L721" s="114">
        <f t="shared" si="39"/>
        <v>3886499.7254789039</v>
      </c>
      <c r="M721" s="114"/>
      <c r="N721" s="114">
        <f>'MATRIZ 2018 COMPLETO PROPOSTA'!AI721+'MATRIZ 2018 COMPLETO PROPOSTA'!AL721+'MATRIZ 2018 COMPLETO PROPOSTA'!AO721</f>
        <v>612803.59289482795</v>
      </c>
      <c r="O721" s="114"/>
      <c r="P721" s="114"/>
      <c r="Q721" s="93"/>
    </row>
    <row r="722" spans="1:17" x14ac:dyDescent="0.25">
      <c r="A722" s="5"/>
      <c r="B722" t="s">
        <v>701</v>
      </c>
      <c r="C722" t="s">
        <v>727</v>
      </c>
      <c r="D722" s="1" t="s">
        <v>79</v>
      </c>
      <c r="F722" s="66"/>
      <c r="H722" s="114">
        <f>'MATRIZ 2018 COMPLETO PROPOSTA'!J722</f>
        <v>3586544.8909151047</v>
      </c>
      <c r="I722" s="114">
        <f>'MATRIZ 2018 COMPLETO PROPOSTA'!O722</f>
        <v>0</v>
      </c>
      <c r="J722" s="114">
        <f>'MATRIZ 2018 COMPLETO PROPOSTA'!R722</f>
        <v>0</v>
      </c>
      <c r="K722" s="114"/>
      <c r="L722" s="114">
        <f t="shared" si="39"/>
        <v>3586544.8909151047</v>
      </c>
      <c r="M722" s="114"/>
      <c r="N722" s="114">
        <f>'MATRIZ 2018 COMPLETO PROPOSTA'!AI722+'MATRIZ 2018 COMPLETO PROPOSTA'!AL722+'MATRIZ 2018 COMPLETO PROPOSTA'!AO722</f>
        <v>649480.541912282</v>
      </c>
      <c r="O722" s="114"/>
      <c r="P722" s="114"/>
      <c r="Q722" s="93"/>
    </row>
    <row r="723" spans="1:17" x14ac:dyDescent="0.25">
      <c r="A723" s="5"/>
      <c r="B723" t="s">
        <v>701</v>
      </c>
      <c r="C723" t="s">
        <v>728</v>
      </c>
      <c r="D723" s="1" t="s">
        <v>79</v>
      </c>
      <c r="F723" s="66"/>
      <c r="H723" s="114">
        <f>'MATRIZ 2018 COMPLETO PROPOSTA'!J723</f>
        <v>3519731.5664647254</v>
      </c>
      <c r="I723" s="114">
        <f>'MATRIZ 2018 COMPLETO PROPOSTA'!O723</f>
        <v>0</v>
      </c>
      <c r="J723" s="114">
        <f>'MATRIZ 2018 COMPLETO PROPOSTA'!R723</f>
        <v>0</v>
      </c>
      <c r="K723" s="114"/>
      <c r="L723" s="114">
        <f t="shared" si="39"/>
        <v>3519731.5664647254</v>
      </c>
      <c r="M723" s="114"/>
      <c r="N723" s="114">
        <f>'MATRIZ 2018 COMPLETO PROPOSTA'!AI723+'MATRIZ 2018 COMPLETO PROPOSTA'!AL723+'MATRIZ 2018 COMPLETO PROPOSTA'!AO723</f>
        <v>982234.68613470043</v>
      </c>
      <c r="O723" s="114"/>
      <c r="P723" s="114"/>
      <c r="Q723" s="93"/>
    </row>
    <row r="724" spans="1:17" x14ac:dyDescent="0.25">
      <c r="A724" s="5"/>
      <c r="B724" t="s">
        <v>701</v>
      </c>
      <c r="C724" t="s">
        <v>729</v>
      </c>
      <c r="D724" s="1" t="s">
        <v>83</v>
      </c>
      <c r="F724" s="66"/>
      <c r="H724" s="114">
        <f>'MATRIZ 2018 COMPLETO PROPOSTA'!J724</f>
        <v>0</v>
      </c>
      <c r="I724" s="114">
        <f>'MATRIZ 2018 COMPLETO PROPOSTA'!O724</f>
        <v>2973596.1783729373</v>
      </c>
      <c r="J724" s="114">
        <f>'MATRIZ 2018 COMPLETO PROPOSTA'!R724</f>
        <v>0</v>
      </c>
      <c r="K724" s="114"/>
      <c r="L724" s="114">
        <f t="shared" si="39"/>
        <v>2973596.1783729373</v>
      </c>
      <c r="M724" s="114"/>
      <c r="N724" s="114">
        <f>'MATRIZ 2018 COMPLETO PROPOSTA'!AI724+'MATRIZ 2018 COMPLETO PROPOSTA'!AL724+'MATRIZ 2018 COMPLETO PROPOSTA'!AO724</f>
        <v>574027.85741088528</v>
      </c>
      <c r="O724" s="114"/>
      <c r="P724" s="114"/>
      <c r="Q724" s="93"/>
    </row>
    <row r="725" spans="1:17" x14ac:dyDescent="0.25">
      <c r="A725" s="5"/>
      <c r="B725" t="s">
        <v>701</v>
      </c>
      <c r="C725" t="s">
        <v>730</v>
      </c>
      <c r="D725" s="1" t="s">
        <v>79</v>
      </c>
      <c r="F725" s="66"/>
      <c r="H725" s="114">
        <f>'MATRIZ 2018 COMPLETO PROPOSTA'!J725</f>
        <v>3282534.5308034485</v>
      </c>
      <c r="I725" s="114">
        <f>'MATRIZ 2018 COMPLETO PROPOSTA'!O725</f>
        <v>0</v>
      </c>
      <c r="J725" s="114">
        <f>'MATRIZ 2018 COMPLETO PROPOSTA'!R725</f>
        <v>0</v>
      </c>
      <c r="K725" s="114"/>
      <c r="L725" s="114">
        <f t="shared" si="39"/>
        <v>3282534.5308034485</v>
      </c>
      <c r="M725" s="114"/>
      <c r="N725" s="114">
        <f>'MATRIZ 2018 COMPLETO PROPOSTA'!AI725+'MATRIZ 2018 COMPLETO PROPOSTA'!AL725+'MATRIZ 2018 COMPLETO PROPOSTA'!AO725</f>
        <v>531318.70264121052</v>
      </c>
      <c r="O725" s="114"/>
      <c r="P725" s="114"/>
      <c r="Q725" s="93"/>
    </row>
    <row r="726" spans="1:17" x14ac:dyDescent="0.25">
      <c r="A726" s="5"/>
      <c r="B726" t="s">
        <v>701</v>
      </c>
      <c r="C726" t="s">
        <v>685</v>
      </c>
      <c r="D726" s="1" t="s">
        <v>79</v>
      </c>
      <c r="F726" s="66"/>
      <c r="H726" s="114">
        <f>'MATRIZ 2018 COMPLETO PROPOSTA'!J726</f>
        <v>3556396.3677602233</v>
      </c>
      <c r="I726" s="114">
        <f>'MATRIZ 2018 COMPLETO PROPOSTA'!O726</f>
        <v>0</v>
      </c>
      <c r="J726" s="114">
        <f>'MATRIZ 2018 COMPLETO PROPOSTA'!R726</f>
        <v>0</v>
      </c>
      <c r="K726" s="114"/>
      <c r="L726" s="114">
        <f t="shared" si="39"/>
        <v>3556396.3677602233</v>
      </c>
      <c r="M726" s="114"/>
      <c r="N726" s="114">
        <f>'MATRIZ 2018 COMPLETO PROPOSTA'!AI726+'MATRIZ 2018 COMPLETO PROPOSTA'!AL726+'MATRIZ 2018 COMPLETO PROPOSTA'!AO726</f>
        <v>708430.29354923975</v>
      </c>
      <c r="O726" s="114"/>
      <c r="P726" s="114"/>
      <c r="Q726" s="93"/>
    </row>
    <row r="727" spans="1:17" x14ac:dyDescent="0.25">
      <c r="A727" s="5"/>
      <c r="B727" t="s">
        <v>701</v>
      </c>
      <c r="C727" t="s">
        <v>731</v>
      </c>
      <c r="D727" s="1" t="s">
        <v>79</v>
      </c>
      <c r="F727" s="66"/>
      <c r="H727" s="114">
        <f>'MATRIZ 2018 COMPLETO PROPOSTA'!J727</f>
        <v>3832465.7338942015</v>
      </c>
      <c r="I727" s="114">
        <f>'MATRIZ 2018 COMPLETO PROPOSTA'!O727</f>
        <v>0</v>
      </c>
      <c r="J727" s="114">
        <f>'MATRIZ 2018 COMPLETO PROPOSTA'!R727</f>
        <v>0</v>
      </c>
      <c r="K727" s="114"/>
      <c r="L727" s="114">
        <f t="shared" si="39"/>
        <v>3832465.7338942015</v>
      </c>
      <c r="M727" s="114"/>
      <c r="N727" s="114">
        <f>'MATRIZ 2018 COMPLETO PROPOSTA'!AI727+'MATRIZ 2018 COMPLETO PROPOSTA'!AL727+'MATRIZ 2018 COMPLETO PROPOSTA'!AO727</f>
        <v>728927.80142586585</v>
      </c>
      <c r="O727" s="114"/>
      <c r="P727" s="114"/>
      <c r="Q727" s="93"/>
    </row>
    <row r="728" spans="1:17" x14ac:dyDescent="0.25">
      <c r="A728" s="5"/>
      <c r="B728" t="s">
        <v>701</v>
      </c>
      <c r="C728" t="s">
        <v>732</v>
      </c>
      <c r="D728" s="1" t="s">
        <v>83</v>
      </c>
      <c r="F728" s="66"/>
      <c r="H728" s="114">
        <f>'MATRIZ 2018 COMPLETO PROPOSTA'!J728</f>
        <v>0</v>
      </c>
      <c r="I728" s="114">
        <f>'MATRIZ 2018 COMPLETO PROPOSTA'!O728</f>
        <v>3343484.4735685447</v>
      </c>
      <c r="J728" s="114">
        <f>'MATRIZ 2018 COMPLETO PROPOSTA'!R728</f>
        <v>0</v>
      </c>
      <c r="K728" s="114"/>
      <c r="L728" s="114">
        <f t="shared" si="39"/>
        <v>3343484.4735685447</v>
      </c>
      <c r="M728" s="114"/>
      <c r="N728" s="114">
        <f>'MATRIZ 2018 COMPLETO PROPOSTA'!AI728+'MATRIZ 2018 COMPLETO PROPOSTA'!AL728+'MATRIZ 2018 COMPLETO PROPOSTA'!AO728</f>
        <v>747820.54904104839</v>
      </c>
      <c r="O728" s="114"/>
      <c r="P728" s="114"/>
      <c r="Q728" s="93"/>
    </row>
    <row r="729" spans="1:17" x14ac:dyDescent="0.25">
      <c r="A729" s="5"/>
      <c r="B729" t="s">
        <v>701</v>
      </c>
      <c r="C729" t="s">
        <v>733</v>
      </c>
      <c r="D729" s="1" t="s">
        <v>79</v>
      </c>
      <c r="F729" s="66"/>
      <c r="H729" s="114">
        <f>'MATRIZ 2018 COMPLETO PROPOSTA'!J729</f>
        <v>24940792.7920218</v>
      </c>
      <c r="I729" s="114">
        <f>'MATRIZ 2018 COMPLETO PROPOSTA'!O729</f>
        <v>0</v>
      </c>
      <c r="J729" s="114">
        <f>'MATRIZ 2018 COMPLETO PROPOSTA'!R729</f>
        <v>0</v>
      </c>
      <c r="K729" s="114"/>
      <c r="L729" s="114">
        <f t="shared" si="39"/>
        <v>24940792.7920218</v>
      </c>
      <c r="M729" s="114"/>
      <c r="N729" s="114">
        <f>'MATRIZ 2018 COMPLETO PROPOSTA'!AI729+'MATRIZ 2018 COMPLETO PROPOSTA'!AL729+'MATRIZ 2018 COMPLETO PROPOSTA'!AO729</f>
        <v>4205677.3736616783</v>
      </c>
      <c r="O729" s="114"/>
      <c r="P729" s="114"/>
      <c r="Q729" s="93"/>
    </row>
    <row r="730" spans="1:17" x14ac:dyDescent="0.25">
      <c r="A730" s="5"/>
      <c r="B730" t="s">
        <v>701</v>
      </c>
      <c r="C730" t="s">
        <v>734</v>
      </c>
      <c r="D730" s="1" t="s">
        <v>83</v>
      </c>
      <c r="F730" s="66"/>
      <c r="H730" s="114">
        <f>'MATRIZ 2018 COMPLETO PROPOSTA'!J730</f>
        <v>0</v>
      </c>
      <c r="I730" s="114">
        <f>'MATRIZ 2018 COMPLETO PROPOSTA'!O730</f>
        <v>2194729.5477571432</v>
      </c>
      <c r="J730" s="114">
        <f>'MATRIZ 2018 COMPLETO PROPOSTA'!R730</f>
        <v>0</v>
      </c>
      <c r="K730" s="114"/>
      <c r="L730" s="114">
        <f t="shared" si="39"/>
        <v>2194729.5477571432</v>
      </c>
      <c r="M730" s="114"/>
      <c r="N730" s="114">
        <f>'MATRIZ 2018 COMPLETO PROPOSTA'!AI730+'MATRIZ 2018 COMPLETO PROPOSTA'!AL730+'MATRIZ 2018 COMPLETO PROPOSTA'!AO730</f>
        <v>679679.37044763844</v>
      </c>
      <c r="O730" s="114"/>
      <c r="P730" s="114"/>
      <c r="Q730" s="93"/>
    </row>
    <row r="731" spans="1:17" x14ac:dyDescent="0.25">
      <c r="A731" s="5"/>
      <c r="B731" t="s">
        <v>701</v>
      </c>
      <c r="C731" t="s">
        <v>735</v>
      </c>
      <c r="D731" s="1" t="s">
        <v>79</v>
      </c>
      <c r="F731" s="66"/>
      <c r="H731" s="114">
        <f>'MATRIZ 2018 COMPLETO PROPOSTA'!J731</f>
        <v>3997947.8831344866</v>
      </c>
      <c r="I731" s="114">
        <f>'MATRIZ 2018 COMPLETO PROPOSTA'!O731</f>
        <v>0</v>
      </c>
      <c r="J731" s="114">
        <f>'MATRIZ 2018 COMPLETO PROPOSTA'!R731</f>
        <v>0</v>
      </c>
      <c r="K731" s="114"/>
      <c r="L731" s="114">
        <f t="shared" si="39"/>
        <v>3997947.8831344866</v>
      </c>
      <c r="M731" s="114"/>
      <c r="N731" s="114">
        <f>'MATRIZ 2018 COMPLETO PROPOSTA'!AI731+'MATRIZ 2018 COMPLETO PROPOSTA'!AL731+'MATRIZ 2018 COMPLETO PROPOSTA'!AO731</f>
        <v>745979.66818543151</v>
      </c>
      <c r="O731" s="114"/>
      <c r="P731" s="114"/>
      <c r="Q731" s="93"/>
    </row>
    <row r="732" spans="1:17" x14ac:dyDescent="0.25">
      <c r="A732" s="5"/>
      <c r="B732" t="s">
        <v>701</v>
      </c>
      <c r="C732" t="s">
        <v>736</v>
      </c>
      <c r="D732" s="1" t="s">
        <v>79</v>
      </c>
      <c r="F732" s="66"/>
      <c r="H732" s="114">
        <f>'MATRIZ 2018 COMPLETO PROPOSTA'!J732</f>
        <v>5017842.4530665455</v>
      </c>
      <c r="I732" s="114">
        <f>'MATRIZ 2018 COMPLETO PROPOSTA'!O732</f>
        <v>0</v>
      </c>
      <c r="J732" s="114">
        <f>'MATRIZ 2018 COMPLETO PROPOSTA'!R732</f>
        <v>0</v>
      </c>
      <c r="K732" s="114"/>
      <c r="L732" s="114">
        <f t="shared" si="39"/>
        <v>5017842.4530665455</v>
      </c>
      <c r="M732" s="114"/>
      <c r="N732" s="114">
        <f>'MATRIZ 2018 COMPLETO PROPOSTA'!AI732+'MATRIZ 2018 COMPLETO PROPOSTA'!AL732+'MATRIZ 2018 COMPLETO PROPOSTA'!AO732</f>
        <v>1258441.1314973454</v>
      </c>
      <c r="O732" s="114"/>
      <c r="P732" s="114"/>
      <c r="Q732" s="93"/>
    </row>
    <row r="733" spans="1:17" x14ac:dyDescent="0.25">
      <c r="A733" s="5"/>
      <c r="B733" t="s">
        <v>701</v>
      </c>
      <c r="C733" t="s">
        <v>737</v>
      </c>
      <c r="D733" s="1" t="s">
        <v>83</v>
      </c>
      <c r="F733" s="66"/>
      <c r="H733" s="114">
        <f>'MATRIZ 2018 COMPLETO PROPOSTA'!J733</f>
        <v>0</v>
      </c>
      <c r="I733" s="114">
        <f>'MATRIZ 2018 COMPLETO PROPOSTA'!O733</f>
        <v>2380849.6297172527</v>
      </c>
      <c r="J733" s="114">
        <f>'MATRIZ 2018 COMPLETO PROPOSTA'!R733</f>
        <v>0</v>
      </c>
      <c r="K733" s="114"/>
      <c r="L733" s="114">
        <f t="shared" si="39"/>
        <v>2380849.6297172527</v>
      </c>
      <c r="M733" s="114"/>
      <c r="N733" s="114">
        <f>'MATRIZ 2018 COMPLETO PROPOSTA'!AI733+'MATRIZ 2018 COMPLETO PROPOSTA'!AL733+'MATRIZ 2018 COMPLETO PROPOSTA'!AO733</f>
        <v>363473.90960710199</v>
      </c>
      <c r="O733" s="114"/>
      <c r="P733" s="114"/>
      <c r="Q733" s="93"/>
    </row>
    <row r="734" spans="1:17" x14ac:dyDescent="0.25">
      <c r="A734" s="5"/>
      <c r="B734" t="s">
        <v>701</v>
      </c>
      <c r="C734" t="s">
        <v>738</v>
      </c>
      <c r="D734" s="1" t="s">
        <v>79</v>
      </c>
      <c r="F734" s="66"/>
      <c r="H734" s="114">
        <f>'MATRIZ 2018 COMPLETO PROPOSTA'!J734</f>
        <v>3744705.7341649467</v>
      </c>
      <c r="I734" s="114">
        <f>'MATRIZ 2018 COMPLETO PROPOSTA'!O734</f>
        <v>0</v>
      </c>
      <c r="J734" s="114">
        <f>'MATRIZ 2018 COMPLETO PROPOSTA'!R734</f>
        <v>0</v>
      </c>
      <c r="K734" s="114"/>
      <c r="L734" s="114">
        <f t="shared" si="39"/>
        <v>3744705.7341649467</v>
      </c>
      <c r="M734" s="114"/>
      <c r="N734" s="114">
        <f>'MATRIZ 2018 COMPLETO PROPOSTA'!AI734+'MATRIZ 2018 COMPLETO PROPOSTA'!AL734+'MATRIZ 2018 COMPLETO PROPOSTA'!AO734</f>
        <v>1148933.0743333511</v>
      </c>
      <c r="O734" s="114"/>
      <c r="P734" s="114"/>
      <c r="Q734" s="93"/>
    </row>
    <row r="735" spans="1:17" x14ac:dyDescent="0.25">
      <c r="A735" s="5"/>
      <c r="B735" t="s">
        <v>701</v>
      </c>
      <c r="C735" t="s">
        <v>739</v>
      </c>
      <c r="D735" s="1" t="s">
        <v>79</v>
      </c>
      <c r="F735" s="66"/>
      <c r="H735" s="114">
        <f>'MATRIZ 2018 COMPLETO PROPOSTA'!J735</f>
        <v>4467311.3490682999</v>
      </c>
      <c r="I735" s="114">
        <f>'MATRIZ 2018 COMPLETO PROPOSTA'!O735</f>
        <v>0</v>
      </c>
      <c r="J735" s="114">
        <f>'MATRIZ 2018 COMPLETO PROPOSTA'!R735</f>
        <v>0</v>
      </c>
      <c r="K735" s="114"/>
      <c r="L735" s="114">
        <f t="shared" si="39"/>
        <v>4467311.3490682999</v>
      </c>
      <c r="M735" s="114"/>
      <c r="N735" s="114">
        <f>'MATRIZ 2018 COMPLETO PROPOSTA'!AI735+'MATRIZ 2018 COMPLETO PROPOSTA'!AL735+'MATRIZ 2018 COMPLETO PROPOSTA'!AO735</f>
        <v>707697.07501089957</v>
      </c>
      <c r="O735" s="114"/>
      <c r="P735" s="114"/>
      <c r="Q735" s="93"/>
    </row>
    <row r="736" spans="1:17" x14ac:dyDescent="0.25">
      <c r="A736" s="5"/>
      <c r="F736" s="66"/>
      <c r="H736" s="114"/>
      <c r="I736" s="114"/>
      <c r="J736" s="114"/>
      <c r="K736" s="114"/>
      <c r="L736" s="114"/>
      <c r="M736" s="114"/>
      <c r="N736" s="114"/>
      <c r="O736" s="114"/>
      <c r="P736" s="114"/>
      <c r="Q736" s="93"/>
    </row>
    <row r="737" spans="1:17" x14ac:dyDescent="0.25">
      <c r="A737" s="5"/>
      <c r="B737" s="98" t="s">
        <v>740</v>
      </c>
      <c r="C737" s="98" t="s">
        <v>741</v>
      </c>
      <c r="D737" s="98" t="s">
        <v>74</v>
      </c>
      <c r="E737" s="98"/>
      <c r="F737" s="100"/>
      <c r="G737" s="98"/>
      <c r="H737" s="115">
        <f>SUM(H738:H749)</f>
        <v>44608403.487428725</v>
      </c>
      <c r="I737" s="115">
        <f>SUM(I738:I749)</f>
        <v>11678600.993943412</v>
      </c>
      <c r="J737" s="115">
        <f>SUM(J738:J749)</f>
        <v>8338331.9047657</v>
      </c>
      <c r="K737" s="115"/>
      <c r="L737" s="115">
        <f>SUM(L738:L749)</f>
        <v>64625336.386137843</v>
      </c>
      <c r="M737" s="115"/>
      <c r="N737" s="115">
        <f>SUM(N738:N749)</f>
        <v>8561321.851056803</v>
      </c>
      <c r="O737" s="115"/>
      <c r="P737" s="115">
        <f>L737*'DADOS BASE PROPOSTA'!$I$14</f>
        <v>96938.004579206769</v>
      </c>
      <c r="Q737" s="93"/>
    </row>
    <row r="738" spans="1:17" x14ac:dyDescent="0.25">
      <c r="A738" s="5"/>
      <c r="B738" t="s">
        <v>740</v>
      </c>
      <c r="C738" t="s">
        <v>34</v>
      </c>
      <c r="D738" s="1" t="s">
        <v>75</v>
      </c>
      <c r="F738" s="66">
        <f>'MATRIZ 2018 COMPLETO PROPOSTA'!Q738</f>
        <v>11</v>
      </c>
      <c r="H738" s="114">
        <f>'MATRIZ 2018 COMPLETO PROPOSTA'!J738</f>
        <v>0</v>
      </c>
      <c r="I738" s="114">
        <f>SUMIF('MATRIZ 2018 COMPLETO PROPOSTA'!D739:D750,"ECR",'MATRIZ 2018 COMPLETO PROPOSTA'!O739:O750)</f>
        <v>0</v>
      </c>
      <c r="J738" s="114">
        <f>'MATRIZ 2018 COMPLETO PROPOSTA'!R738+'MATRIZ 2018 COMPLETO PROPOSTA'!Z738+'MATRIZ 2018 COMPLETO PROPOSTA'!AS738+'MATRIZ 2018 COMPLETO PROPOSTA'!AW738+'MATRIZ 2018 COMPLETO PROPOSTA'!BA738+SUM('MATRIZ 2018 COMPLETO PROPOSTA'!Z739:Z750)</f>
        <v>8338331.9047657</v>
      </c>
      <c r="K738" s="114"/>
      <c r="L738" s="114">
        <f t="shared" ref="L738:L749" si="40">SUM(H738:J738)</f>
        <v>8338331.9047657</v>
      </c>
      <c r="M738" s="114"/>
      <c r="N738" s="114">
        <f>'MATRIZ 2018 COMPLETO PROPOSTA'!AI738+'MATRIZ 2018 COMPLETO PROPOSTA'!AL738+'MATRIZ 2018 COMPLETO PROPOSTA'!AO738</f>
        <v>0</v>
      </c>
      <c r="O738" s="114"/>
      <c r="P738" s="114"/>
      <c r="Q738" s="93"/>
    </row>
    <row r="739" spans="1:17" x14ac:dyDescent="0.25">
      <c r="A739" s="5"/>
      <c r="B739" t="s">
        <v>740</v>
      </c>
      <c r="C739" t="s">
        <v>742</v>
      </c>
      <c r="D739" s="1" t="s">
        <v>79</v>
      </c>
      <c r="F739" s="66"/>
      <c r="H739" s="114">
        <f>'MATRIZ 2018 COMPLETO PROPOSTA'!J739</f>
        <v>3850635.0905123628</v>
      </c>
      <c r="I739" s="114">
        <f>'MATRIZ 2018 COMPLETO PROPOSTA'!O739</f>
        <v>0</v>
      </c>
      <c r="J739" s="114">
        <f>'MATRIZ 2018 COMPLETO PROPOSTA'!R739</f>
        <v>0</v>
      </c>
      <c r="K739" s="114"/>
      <c r="L739" s="114">
        <f t="shared" si="40"/>
        <v>3850635.0905123628</v>
      </c>
      <c r="M739" s="114"/>
      <c r="N739" s="114">
        <f>'MATRIZ 2018 COMPLETO PROPOSTA'!AI739+'MATRIZ 2018 COMPLETO PROPOSTA'!AL739+'MATRIZ 2018 COMPLETO PROPOSTA'!AO739</f>
        <v>628179.89815030294</v>
      </c>
      <c r="O739" s="114"/>
      <c r="P739" s="114"/>
      <c r="Q739" s="93"/>
    </row>
    <row r="740" spans="1:17" x14ac:dyDescent="0.25">
      <c r="A740" s="5"/>
      <c r="B740" t="s">
        <v>740</v>
      </c>
      <c r="C740" t="s">
        <v>743</v>
      </c>
      <c r="D740" s="1" t="s">
        <v>79</v>
      </c>
      <c r="F740" s="66"/>
      <c r="H740" s="114">
        <f>'MATRIZ 2018 COMPLETO PROPOSTA'!J740</f>
        <v>11523862.364406381</v>
      </c>
      <c r="I740" s="114">
        <f>'MATRIZ 2018 COMPLETO PROPOSTA'!O740</f>
        <v>0</v>
      </c>
      <c r="J740" s="114">
        <f>'MATRIZ 2018 COMPLETO PROPOSTA'!R740</f>
        <v>0</v>
      </c>
      <c r="K740" s="114"/>
      <c r="L740" s="114">
        <f t="shared" si="40"/>
        <v>11523862.364406381</v>
      </c>
      <c r="M740" s="114"/>
      <c r="N740" s="114">
        <f>'MATRIZ 2018 COMPLETO PROPOSTA'!AI740+'MATRIZ 2018 COMPLETO PROPOSTA'!AL740+'MATRIZ 2018 COMPLETO PROPOSTA'!AO740</f>
        <v>1728593.1492793169</v>
      </c>
      <c r="O740" s="114"/>
      <c r="P740" s="114"/>
      <c r="Q740" s="93"/>
    </row>
    <row r="741" spans="1:17" x14ac:dyDescent="0.25">
      <c r="A741" s="5"/>
      <c r="B741" t="s">
        <v>740</v>
      </c>
      <c r="C741" t="s">
        <v>744</v>
      </c>
      <c r="D741" s="1" t="s">
        <v>77</v>
      </c>
      <c r="F741" s="66"/>
      <c r="H741" s="114">
        <f>'MATRIZ 2018 COMPLETO PROPOSTA'!J741</f>
        <v>0</v>
      </c>
      <c r="I741" s="114">
        <f>'MATRIZ 2018 COMPLETO PROPOSTA'!O741</f>
        <v>1407954.0078907886</v>
      </c>
      <c r="J741" s="114">
        <f>'MATRIZ 2018 COMPLETO PROPOSTA'!R741</f>
        <v>0</v>
      </c>
      <c r="K741" s="114"/>
      <c r="L741" s="114">
        <f t="shared" si="40"/>
        <v>1407954.0078907886</v>
      </c>
      <c r="M741" s="114"/>
      <c r="N741" s="114">
        <f>'MATRIZ 2018 COMPLETO PROPOSTA'!AI741+'MATRIZ 2018 COMPLETO PROPOSTA'!AL741+'MATRIZ 2018 COMPLETO PROPOSTA'!AO741</f>
        <v>326908.21773262956</v>
      </c>
      <c r="O741" s="114"/>
      <c r="P741" s="114"/>
      <c r="Q741" s="93"/>
    </row>
    <row r="742" spans="1:17" x14ac:dyDescent="0.25">
      <c r="A742" s="5"/>
      <c r="B742" t="s">
        <v>740</v>
      </c>
      <c r="C742" t="s">
        <v>745</v>
      </c>
      <c r="D742" s="1" t="s">
        <v>77</v>
      </c>
      <c r="F742" s="66"/>
      <c r="H742" s="114">
        <f>'MATRIZ 2018 COMPLETO PROPOSTA'!J742</f>
        <v>0</v>
      </c>
      <c r="I742" s="114">
        <f>'MATRIZ 2018 COMPLETO PROPOSTA'!O742</f>
        <v>1438714.1206637255</v>
      </c>
      <c r="J742" s="114">
        <f>'MATRIZ 2018 COMPLETO PROPOSTA'!R742</f>
        <v>0</v>
      </c>
      <c r="K742" s="114"/>
      <c r="L742" s="114">
        <f t="shared" si="40"/>
        <v>1438714.1206637255</v>
      </c>
      <c r="M742" s="114"/>
      <c r="N742" s="114">
        <f>'MATRIZ 2018 COMPLETO PROPOSTA'!AI742+'MATRIZ 2018 COMPLETO PROPOSTA'!AL742+'MATRIZ 2018 COMPLETO PROPOSTA'!AO742</f>
        <v>224744.81919370531</v>
      </c>
      <c r="O742" s="114"/>
      <c r="P742" s="114"/>
      <c r="Q742" s="93"/>
    </row>
    <row r="743" spans="1:17" x14ac:dyDescent="0.25">
      <c r="A743" s="5"/>
      <c r="B743" t="s">
        <v>740</v>
      </c>
      <c r="C743" t="s">
        <v>746</v>
      </c>
      <c r="D743" s="1" t="s">
        <v>77</v>
      </c>
      <c r="F743" s="66"/>
      <c r="H743" s="114">
        <f>'MATRIZ 2018 COMPLETO PROPOSTA'!J743</f>
        <v>0</v>
      </c>
      <c r="I743" s="114">
        <f>'MATRIZ 2018 COMPLETO PROPOSTA'!O743</f>
        <v>1651934.2228367424</v>
      </c>
      <c r="J743" s="114">
        <f>'MATRIZ 2018 COMPLETO PROPOSTA'!R743</f>
        <v>0</v>
      </c>
      <c r="K743" s="114"/>
      <c r="L743" s="114">
        <f t="shared" si="40"/>
        <v>1651934.2228367424</v>
      </c>
      <c r="M743" s="114"/>
      <c r="N743" s="114">
        <f>'MATRIZ 2018 COMPLETO PROPOSTA'!AI743+'MATRIZ 2018 COMPLETO PROPOSTA'!AL743+'MATRIZ 2018 COMPLETO PROPOSTA'!AO743</f>
        <v>260276.64391711552</v>
      </c>
      <c r="O743" s="114"/>
      <c r="P743" s="114"/>
      <c r="Q743" s="93"/>
    </row>
    <row r="744" spans="1:17" x14ac:dyDescent="0.25">
      <c r="A744" s="5"/>
      <c r="B744" t="s">
        <v>740</v>
      </c>
      <c r="C744" t="s">
        <v>747</v>
      </c>
      <c r="D744" s="1" t="s">
        <v>126</v>
      </c>
      <c r="F744" s="66"/>
      <c r="H744" s="114">
        <f>'MATRIZ 2018 COMPLETO PROPOSTA'!J744</f>
        <v>0</v>
      </c>
      <c r="I744" s="114">
        <f>'MATRIZ 2018 COMPLETO PROPOSTA'!O744</f>
        <v>3278276.1610553674</v>
      </c>
      <c r="J744" s="114">
        <f>'MATRIZ 2018 COMPLETO PROPOSTA'!R744</f>
        <v>0</v>
      </c>
      <c r="K744" s="114"/>
      <c r="L744" s="114">
        <f t="shared" si="40"/>
        <v>3278276.1610553674</v>
      </c>
      <c r="M744" s="114"/>
      <c r="N744" s="114">
        <f>'MATRIZ 2018 COMPLETO PROPOSTA'!AI744+'MATRIZ 2018 COMPLETO PROPOSTA'!AL744+'MATRIZ 2018 COMPLETO PROPOSTA'!AO744</f>
        <v>502781.95567291934</v>
      </c>
      <c r="O744" s="114"/>
      <c r="P744" s="114"/>
      <c r="Q744" s="93"/>
    </row>
    <row r="745" spans="1:17" x14ac:dyDescent="0.25">
      <c r="A745" s="5"/>
      <c r="B745" t="s">
        <v>740</v>
      </c>
      <c r="C745" t="s">
        <v>748</v>
      </c>
      <c r="D745" s="1" t="s">
        <v>126</v>
      </c>
      <c r="F745" s="66"/>
      <c r="H745" s="114">
        <f>'MATRIZ 2018 COMPLETO PROPOSTA'!J745</f>
        <v>0</v>
      </c>
      <c r="I745" s="114">
        <f>'MATRIZ 2018 COMPLETO PROPOSTA'!O745</f>
        <v>3901722.4814967872</v>
      </c>
      <c r="J745" s="114">
        <f>'MATRIZ 2018 COMPLETO PROPOSTA'!R745</f>
        <v>0</v>
      </c>
      <c r="K745" s="114"/>
      <c r="L745" s="114">
        <f t="shared" si="40"/>
        <v>3901722.4814967872</v>
      </c>
      <c r="M745" s="114"/>
      <c r="N745" s="114">
        <f>'MATRIZ 2018 COMPLETO PROPOSTA'!AI745+'MATRIZ 2018 COMPLETO PROPOSTA'!AL745+'MATRIZ 2018 COMPLETO PROPOSTA'!AO745</f>
        <v>430242.93096299452</v>
      </c>
      <c r="O745" s="114"/>
      <c r="P745" s="114"/>
      <c r="Q745" s="93"/>
    </row>
    <row r="746" spans="1:17" x14ac:dyDescent="0.25">
      <c r="A746" s="5"/>
      <c r="B746" t="s">
        <v>740</v>
      </c>
      <c r="C746" t="s">
        <v>749</v>
      </c>
      <c r="D746" s="1" t="s">
        <v>79</v>
      </c>
      <c r="F746" s="66"/>
      <c r="H746" s="114">
        <f>'MATRIZ 2018 COMPLETO PROPOSTA'!J746</f>
        <v>3282534.5308034485</v>
      </c>
      <c r="I746" s="114">
        <f>'MATRIZ 2018 COMPLETO PROPOSTA'!O746</f>
        <v>0</v>
      </c>
      <c r="J746" s="114">
        <f>'MATRIZ 2018 COMPLETO PROPOSTA'!R746</f>
        <v>0</v>
      </c>
      <c r="K746" s="114"/>
      <c r="L746" s="114">
        <f t="shared" si="40"/>
        <v>3282534.5308034485</v>
      </c>
      <c r="M746" s="114"/>
      <c r="N746" s="114">
        <f>'MATRIZ 2018 COMPLETO PROPOSTA'!AI746+'MATRIZ 2018 COMPLETO PROPOSTA'!AL746+'MATRIZ 2018 COMPLETO PROPOSTA'!AO746</f>
        <v>335305.64342440688</v>
      </c>
      <c r="O746" s="114"/>
      <c r="P746" s="114"/>
      <c r="Q746" s="93"/>
    </row>
    <row r="747" spans="1:17" x14ac:dyDescent="0.25">
      <c r="A747" s="5"/>
      <c r="B747" t="s">
        <v>740</v>
      </c>
      <c r="C747" t="s">
        <v>508</v>
      </c>
      <c r="D747" s="1" t="s">
        <v>79</v>
      </c>
      <c r="F747" s="66"/>
      <c r="H747" s="114">
        <f>'MATRIZ 2018 COMPLETO PROPOSTA'!J747</f>
        <v>16713486.29882559</v>
      </c>
      <c r="I747" s="114">
        <f>'MATRIZ 2018 COMPLETO PROPOSTA'!O747</f>
        <v>0</v>
      </c>
      <c r="J747" s="114">
        <f>'MATRIZ 2018 COMPLETO PROPOSTA'!R747</f>
        <v>0</v>
      </c>
      <c r="K747" s="114"/>
      <c r="L747" s="114">
        <f t="shared" si="40"/>
        <v>16713486.29882559</v>
      </c>
      <c r="M747" s="114"/>
      <c r="N747" s="114">
        <f>'MATRIZ 2018 COMPLETO PROPOSTA'!AI747+'MATRIZ 2018 COMPLETO PROPOSTA'!AL747+'MATRIZ 2018 COMPLETO PROPOSTA'!AO747</f>
        <v>2661722.6373583181</v>
      </c>
      <c r="O747" s="114"/>
      <c r="P747" s="114"/>
      <c r="Q747" s="93"/>
    </row>
    <row r="748" spans="1:17" x14ac:dyDescent="0.25">
      <c r="A748" s="5"/>
      <c r="B748" t="s">
        <v>740</v>
      </c>
      <c r="C748" t="s">
        <v>750</v>
      </c>
      <c r="D748" s="1" t="s">
        <v>79</v>
      </c>
      <c r="F748" s="66"/>
      <c r="H748" s="114">
        <f>'MATRIZ 2018 COMPLETO PROPOSTA'!J748</f>
        <v>5674584.9632703178</v>
      </c>
      <c r="I748" s="114">
        <f>'MATRIZ 2018 COMPLETO PROPOSTA'!O748</f>
        <v>0</v>
      </c>
      <c r="J748" s="114">
        <f>'MATRIZ 2018 COMPLETO PROPOSTA'!R748</f>
        <v>0</v>
      </c>
      <c r="K748" s="114"/>
      <c r="L748" s="114">
        <f t="shared" si="40"/>
        <v>5674584.9632703178</v>
      </c>
      <c r="M748" s="114"/>
      <c r="N748" s="114">
        <f>'MATRIZ 2018 COMPLETO PROPOSTA'!AI748+'MATRIZ 2018 COMPLETO PROPOSTA'!AL748+'MATRIZ 2018 COMPLETO PROPOSTA'!AO748</f>
        <v>793583.32661682647</v>
      </c>
      <c r="O748" s="114"/>
      <c r="P748" s="114"/>
      <c r="Q748" s="93"/>
    </row>
    <row r="749" spans="1:17" x14ac:dyDescent="0.25">
      <c r="A749" s="5"/>
      <c r="B749" t="s">
        <v>740</v>
      </c>
      <c r="C749" t="s">
        <v>751</v>
      </c>
      <c r="D749" s="1" t="s">
        <v>79</v>
      </c>
      <c r="F749" s="66"/>
      <c r="H749" s="114">
        <f>'MATRIZ 2018 COMPLETO PROPOSTA'!J749</f>
        <v>3563300.239610625</v>
      </c>
      <c r="I749" s="114">
        <f>'MATRIZ 2018 COMPLETO PROPOSTA'!O749</f>
        <v>0</v>
      </c>
      <c r="J749" s="114">
        <f>'MATRIZ 2018 COMPLETO PROPOSTA'!R749</f>
        <v>0</v>
      </c>
      <c r="K749" s="114"/>
      <c r="L749" s="114">
        <f t="shared" si="40"/>
        <v>3563300.239610625</v>
      </c>
      <c r="M749" s="114"/>
      <c r="N749" s="114">
        <f>'MATRIZ 2018 COMPLETO PROPOSTA'!AI749+'MATRIZ 2018 COMPLETO PROPOSTA'!AL749+'MATRIZ 2018 COMPLETO PROPOSTA'!AO749</f>
        <v>668982.62874826638</v>
      </c>
      <c r="O749" s="114"/>
      <c r="P749" s="114"/>
      <c r="Q749" s="93"/>
    </row>
    <row r="750" spans="1:17" x14ac:dyDescent="0.25">
      <c r="A750" s="5"/>
      <c r="F750" s="66"/>
      <c r="H750" s="114"/>
      <c r="I750" s="114"/>
      <c r="J750" s="114"/>
      <c r="K750" s="114"/>
      <c r="L750" s="114"/>
      <c r="M750" s="114"/>
      <c r="N750" s="114"/>
      <c r="O750" s="114"/>
      <c r="P750" s="114"/>
      <c r="Q750" s="18"/>
    </row>
    <row r="751" spans="1:17" x14ac:dyDescent="0.25">
      <c r="A751" s="5"/>
      <c r="F751" s="66"/>
      <c r="H751" s="114"/>
      <c r="I751" s="114"/>
      <c r="J751" s="114"/>
      <c r="K751" s="114"/>
      <c r="L751" s="114"/>
      <c r="M751" s="114"/>
      <c r="N751" s="114"/>
      <c r="O751" s="114"/>
      <c r="P751" s="114"/>
      <c r="Q751" s="18"/>
    </row>
    <row r="752" spans="1:17" x14ac:dyDescent="0.25">
      <c r="A752" s="5"/>
      <c r="F752" s="66"/>
      <c r="H752" s="114"/>
      <c r="I752" s="114"/>
      <c r="J752" s="114"/>
      <c r="K752" s="114"/>
      <c r="L752" s="114"/>
      <c r="M752" s="114"/>
      <c r="N752" s="114"/>
      <c r="O752" s="114"/>
      <c r="P752" s="114"/>
      <c r="Q752" s="18"/>
    </row>
    <row r="753" spans="1:17" x14ac:dyDescent="0.25">
      <c r="A753" s="5"/>
      <c r="F753" s="66"/>
      <c r="H753" s="114"/>
      <c r="I753" s="114"/>
      <c r="J753" s="114"/>
      <c r="K753" s="114"/>
      <c r="L753" s="114"/>
      <c r="M753" s="114"/>
      <c r="N753" s="114"/>
      <c r="O753" s="114"/>
      <c r="P753" s="114"/>
      <c r="Q753" s="18"/>
    </row>
    <row r="754" spans="1:17" x14ac:dyDescent="0.25">
      <c r="A754" s="5"/>
      <c r="F754" s="66"/>
      <c r="H754" s="114"/>
      <c r="I754" s="114"/>
      <c r="J754" s="114"/>
      <c r="K754" s="114"/>
      <c r="L754" s="114"/>
      <c r="M754" s="114"/>
      <c r="N754" s="114"/>
      <c r="O754" s="114"/>
      <c r="P754" s="114"/>
      <c r="Q754" s="18"/>
    </row>
    <row r="755" spans="1:17" x14ac:dyDescent="0.25">
      <c r="A755" s="5"/>
      <c r="F755" s="66"/>
      <c r="H755" s="114"/>
      <c r="I755" s="114"/>
      <c r="J755" s="114"/>
      <c r="K755" s="114"/>
      <c r="L755" s="114"/>
      <c r="M755" s="114"/>
      <c r="N755" s="114"/>
      <c r="O755" s="114"/>
      <c r="P755" s="114"/>
      <c r="Q755" s="18"/>
    </row>
    <row r="756" spans="1:17" x14ac:dyDescent="0.25">
      <c r="A756" s="5"/>
      <c r="F756" s="66"/>
      <c r="H756" s="114"/>
      <c r="I756" s="114"/>
      <c r="J756" s="114"/>
      <c r="K756" s="114"/>
      <c r="L756" s="114"/>
      <c r="M756" s="114"/>
      <c r="N756" s="114"/>
      <c r="O756" s="114"/>
      <c r="P756" s="114"/>
      <c r="Q756" s="18"/>
    </row>
    <row r="757" spans="1:17" x14ac:dyDescent="0.25">
      <c r="A757" s="5"/>
      <c r="F757" s="66"/>
      <c r="H757" s="114"/>
      <c r="I757" s="114"/>
      <c r="J757" s="114"/>
      <c r="K757" s="114"/>
      <c r="L757" s="114"/>
      <c r="M757" s="114"/>
      <c r="N757" s="114"/>
      <c r="O757" s="114"/>
      <c r="P757" s="114"/>
      <c r="Q757" s="18"/>
    </row>
    <row r="758" spans="1:17" x14ac:dyDescent="0.25">
      <c r="A758" s="5"/>
      <c r="F758" s="66"/>
      <c r="H758" s="114"/>
      <c r="I758" s="114"/>
      <c r="J758" s="114"/>
      <c r="K758" s="114"/>
      <c r="L758" s="114"/>
      <c r="M758" s="114"/>
      <c r="N758" s="114"/>
      <c r="O758" s="114"/>
      <c r="P758" s="114"/>
      <c r="Q758" s="18"/>
    </row>
    <row r="759" spans="1:17" x14ac:dyDescent="0.25">
      <c r="A759" s="5"/>
      <c r="F759" s="66"/>
      <c r="H759" s="114"/>
      <c r="I759" s="114"/>
      <c r="J759" s="114"/>
      <c r="K759" s="114"/>
      <c r="L759" s="114"/>
      <c r="M759" s="114"/>
      <c r="N759" s="114"/>
      <c r="O759" s="114"/>
      <c r="P759" s="114"/>
      <c r="Q759" s="18"/>
    </row>
    <row r="760" spans="1:17" x14ac:dyDescent="0.25">
      <c r="A760" s="5"/>
      <c r="F760" s="66"/>
      <c r="H760" s="114"/>
      <c r="I760" s="114"/>
      <c r="J760" s="114"/>
      <c r="K760" s="114"/>
      <c r="L760" s="114"/>
      <c r="M760" s="114"/>
      <c r="N760" s="114"/>
      <c r="O760" s="114"/>
      <c r="P760" s="114"/>
      <c r="Q760" s="18"/>
    </row>
    <row r="761" spans="1:17" x14ac:dyDescent="0.25">
      <c r="A761" s="5"/>
      <c r="F761" s="66"/>
      <c r="H761" s="114"/>
      <c r="I761" s="114"/>
      <c r="J761" s="114"/>
      <c r="K761" s="114"/>
      <c r="L761" s="114"/>
      <c r="M761" s="114"/>
      <c r="N761" s="114"/>
      <c r="O761" s="114"/>
      <c r="P761" s="114"/>
      <c r="Q761" s="18"/>
    </row>
    <row r="762" spans="1:17" x14ac:dyDescent="0.25">
      <c r="A762" s="5"/>
      <c r="F762" s="66"/>
      <c r="H762" s="114"/>
      <c r="I762" s="114"/>
      <c r="J762" s="114"/>
      <c r="K762" s="114"/>
      <c r="L762" s="114"/>
      <c r="M762" s="114"/>
      <c r="N762" s="114"/>
      <c r="O762" s="114"/>
      <c r="P762" s="114"/>
      <c r="Q762" s="18"/>
    </row>
    <row r="763" spans="1:17" x14ac:dyDescent="0.25">
      <c r="A763" s="5"/>
      <c r="F763" s="66"/>
      <c r="H763" s="114"/>
      <c r="I763" s="114"/>
      <c r="J763" s="114"/>
      <c r="K763" s="114"/>
      <c r="L763" s="114"/>
      <c r="M763" s="114"/>
      <c r="N763" s="114"/>
      <c r="O763" s="114"/>
      <c r="P763" s="114"/>
      <c r="Q763" s="18"/>
    </row>
    <row r="764" spans="1:17" x14ac:dyDescent="0.25">
      <c r="A764" s="5"/>
      <c r="F764" s="66"/>
      <c r="H764" s="114"/>
      <c r="I764" s="114"/>
      <c r="J764" s="114"/>
      <c r="K764" s="114"/>
      <c r="L764" s="114"/>
      <c r="M764" s="114"/>
      <c r="N764" s="114"/>
      <c r="O764" s="114"/>
      <c r="P764" s="114"/>
      <c r="Q764" s="18"/>
    </row>
    <row r="765" spans="1:17" x14ac:dyDescent="0.25">
      <c r="A765" s="5"/>
      <c r="F765" s="66"/>
      <c r="H765" s="114"/>
      <c r="I765" s="114"/>
      <c r="J765" s="114"/>
      <c r="K765" s="114"/>
      <c r="L765" s="114"/>
      <c r="M765" s="114"/>
      <c r="N765" s="114"/>
      <c r="O765" s="114"/>
      <c r="P765" s="114"/>
      <c r="Q765" s="18"/>
    </row>
    <row r="766" spans="1:17" x14ac:dyDescent="0.25">
      <c r="A766" s="5"/>
      <c r="F766" s="66"/>
      <c r="H766" s="114"/>
      <c r="I766" s="114"/>
      <c r="J766" s="114"/>
      <c r="K766" s="114"/>
      <c r="L766" s="114"/>
      <c r="M766" s="114"/>
      <c r="N766" s="114"/>
      <c r="O766" s="114"/>
      <c r="P766" s="114"/>
      <c r="Q766" s="18"/>
    </row>
    <row r="767" spans="1:17" x14ac:dyDescent="0.25">
      <c r="A767" s="5"/>
      <c r="F767" s="66"/>
      <c r="H767" s="114"/>
      <c r="I767" s="114"/>
      <c r="J767" s="114"/>
      <c r="K767" s="114"/>
      <c r="L767" s="114"/>
      <c r="M767" s="114"/>
      <c r="N767" s="114"/>
      <c r="O767" s="114"/>
      <c r="P767" s="114"/>
      <c r="Q767" s="18"/>
    </row>
    <row r="768" spans="1:17" x14ac:dyDescent="0.25">
      <c r="A768" s="5"/>
      <c r="F768" s="66"/>
      <c r="H768" s="114"/>
      <c r="I768" s="114"/>
      <c r="J768" s="114"/>
      <c r="K768" s="114"/>
      <c r="L768" s="114"/>
      <c r="M768" s="114"/>
      <c r="N768" s="114"/>
      <c r="O768" s="114"/>
      <c r="P768" s="114"/>
      <c r="Q768" s="18"/>
    </row>
    <row r="769" spans="1:17" x14ac:dyDescent="0.25">
      <c r="A769" s="5"/>
      <c r="F769" s="66"/>
      <c r="H769" s="114"/>
      <c r="I769" s="114"/>
      <c r="J769" s="114"/>
      <c r="K769" s="114"/>
      <c r="L769" s="114"/>
      <c r="M769" s="114"/>
      <c r="N769" s="114"/>
      <c r="O769" s="114"/>
      <c r="P769" s="114"/>
      <c r="Q769" s="18"/>
    </row>
    <row r="770" spans="1:17" x14ac:dyDescent="0.25">
      <c r="A770" s="5"/>
      <c r="F770" s="66"/>
      <c r="H770" s="114"/>
      <c r="I770" s="114"/>
      <c r="J770" s="114"/>
      <c r="K770" s="114"/>
      <c r="L770" s="114"/>
      <c r="M770" s="114"/>
      <c r="N770" s="114"/>
      <c r="O770" s="114"/>
      <c r="P770" s="114"/>
      <c r="Q770" s="18"/>
    </row>
    <row r="771" spans="1:17" x14ac:dyDescent="0.25">
      <c r="A771" s="5"/>
      <c r="F771" s="66"/>
      <c r="H771" s="114"/>
      <c r="I771" s="114"/>
      <c r="J771" s="114"/>
      <c r="K771" s="114"/>
      <c r="L771" s="114"/>
      <c r="M771" s="114"/>
      <c r="N771" s="114"/>
      <c r="O771" s="114"/>
      <c r="P771" s="114"/>
      <c r="Q771" s="18"/>
    </row>
    <row r="772" spans="1:17" x14ac:dyDescent="0.25">
      <c r="A772" s="5"/>
      <c r="F772" s="66"/>
      <c r="H772" s="114"/>
      <c r="I772" s="114"/>
      <c r="J772" s="114"/>
      <c r="K772" s="114"/>
      <c r="L772" s="114"/>
      <c r="M772" s="114"/>
      <c r="N772" s="114"/>
      <c r="O772" s="114"/>
      <c r="P772" s="114"/>
      <c r="Q772" s="18"/>
    </row>
    <row r="773" spans="1:17" x14ac:dyDescent="0.25">
      <c r="A773" s="5"/>
      <c r="F773" s="66"/>
      <c r="H773" s="114"/>
      <c r="I773" s="114"/>
      <c r="J773" s="114"/>
      <c r="K773" s="114"/>
      <c r="L773" s="114"/>
      <c r="M773" s="114"/>
      <c r="N773" s="114"/>
      <c r="O773" s="114"/>
      <c r="P773" s="114"/>
      <c r="Q773" s="18"/>
    </row>
    <row r="774" spans="1:17" x14ac:dyDescent="0.25">
      <c r="A774" s="5"/>
      <c r="F774" s="66"/>
      <c r="H774" s="114"/>
      <c r="I774" s="114"/>
      <c r="J774" s="114"/>
      <c r="K774" s="114"/>
      <c r="L774" s="114"/>
      <c r="M774" s="114"/>
      <c r="N774" s="114"/>
      <c r="O774" s="114"/>
      <c r="P774" s="114"/>
      <c r="Q774" s="18"/>
    </row>
    <row r="775" spans="1:17" x14ac:dyDescent="0.25">
      <c r="A775" s="5"/>
      <c r="F775" s="66"/>
      <c r="H775" s="114"/>
      <c r="I775" s="114"/>
      <c r="J775" s="114"/>
      <c r="K775" s="114"/>
      <c r="L775" s="114"/>
      <c r="M775" s="114"/>
      <c r="N775" s="114"/>
      <c r="O775" s="114"/>
      <c r="P775" s="114"/>
      <c r="Q775" s="18"/>
    </row>
    <row r="776" spans="1:17" x14ac:dyDescent="0.25">
      <c r="A776" s="5"/>
      <c r="F776" s="66"/>
      <c r="H776" s="114"/>
      <c r="I776" s="114"/>
      <c r="J776" s="114"/>
      <c r="K776" s="114"/>
      <c r="L776" s="114"/>
      <c r="M776" s="114"/>
      <c r="N776" s="114"/>
      <c r="O776" s="114"/>
      <c r="P776" s="114"/>
      <c r="Q776" s="18"/>
    </row>
    <row r="777" spans="1:17" x14ac:dyDescent="0.25">
      <c r="A777" s="5"/>
      <c r="F777" s="66"/>
      <c r="H777" s="114"/>
      <c r="I777" s="114"/>
      <c r="J777" s="114"/>
      <c r="K777" s="114"/>
      <c r="L777" s="114"/>
      <c r="M777" s="114"/>
      <c r="N777" s="114"/>
      <c r="O777" s="114"/>
      <c r="P777" s="114"/>
      <c r="Q777" s="18"/>
    </row>
    <row r="778" spans="1:17" x14ac:dyDescent="0.25">
      <c r="A778" s="5"/>
      <c r="F778" s="66"/>
      <c r="H778" s="114"/>
      <c r="I778" s="114"/>
      <c r="J778" s="114"/>
      <c r="K778" s="114"/>
      <c r="L778" s="114"/>
      <c r="M778" s="114"/>
      <c r="N778" s="114"/>
      <c r="O778" s="114"/>
      <c r="P778" s="114"/>
      <c r="Q778" s="18"/>
    </row>
    <row r="779" spans="1:17" x14ac:dyDescent="0.25">
      <c r="A779" s="5"/>
      <c r="F779" s="66"/>
      <c r="H779" s="114"/>
      <c r="I779" s="114"/>
      <c r="J779" s="114"/>
      <c r="K779" s="114"/>
      <c r="L779" s="114"/>
      <c r="M779" s="114"/>
      <c r="N779" s="114"/>
      <c r="O779" s="114"/>
      <c r="P779" s="114"/>
      <c r="Q779" s="18"/>
    </row>
    <row r="780" spans="1:17" x14ac:dyDescent="0.25">
      <c r="A780" s="5"/>
      <c r="F780" s="66"/>
      <c r="H780" s="114"/>
      <c r="I780" s="114"/>
      <c r="J780" s="114"/>
      <c r="K780" s="114"/>
      <c r="L780" s="114"/>
      <c r="M780" s="114"/>
      <c r="N780" s="114"/>
      <c r="O780" s="114"/>
      <c r="P780" s="114"/>
      <c r="Q780" s="18"/>
    </row>
    <row r="781" spans="1:17" x14ac:dyDescent="0.25">
      <c r="A781" s="5"/>
      <c r="F781" s="66"/>
      <c r="H781" s="114"/>
      <c r="I781" s="114"/>
      <c r="J781" s="114"/>
      <c r="K781" s="114"/>
      <c r="L781" s="114"/>
      <c r="M781" s="114"/>
      <c r="N781" s="114"/>
      <c r="O781" s="114"/>
      <c r="P781" s="114"/>
      <c r="Q781" s="18"/>
    </row>
    <row r="782" spans="1:17" x14ac:dyDescent="0.25">
      <c r="A782" s="5"/>
      <c r="F782" s="66"/>
      <c r="H782" s="114"/>
      <c r="I782" s="114"/>
      <c r="J782" s="114"/>
      <c r="K782" s="114"/>
      <c r="L782" s="114"/>
      <c r="M782" s="114"/>
      <c r="N782" s="114"/>
      <c r="O782" s="114"/>
      <c r="P782" s="114"/>
      <c r="Q782" s="18"/>
    </row>
    <row r="783" spans="1:17" x14ac:dyDescent="0.25">
      <c r="A783" s="5"/>
      <c r="F783" s="66"/>
      <c r="H783" s="114"/>
      <c r="I783" s="114"/>
      <c r="J783" s="114"/>
      <c r="K783" s="114"/>
      <c r="L783" s="114"/>
      <c r="M783" s="114"/>
      <c r="N783" s="114"/>
      <c r="O783" s="114"/>
      <c r="P783" s="114"/>
      <c r="Q783" s="18"/>
    </row>
    <row r="784" spans="1:17" x14ac:dyDescent="0.25">
      <c r="A784" s="5"/>
      <c r="F784" s="66"/>
      <c r="H784" s="114"/>
      <c r="I784" s="114"/>
      <c r="J784" s="114"/>
      <c r="K784" s="114"/>
      <c r="L784" s="114"/>
      <c r="M784" s="114"/>
      <c r="N784" s="114"/>
      <c r="O784" s="114"/>
      <c r="P784" s="114"/>
      <c r="Q784" s="18"/>
    </row>
    <row r="785" spans="1:17" x14ac:dyDescent="0.25">
      <c r="A785" s="5"/>
      <c r="F785" s="66"/>
      <c r="H785" s="114"/>
      <c r="I785" s="114"/>
      <c r="J785" s="114"/>
      <c r="K785" s="114"/>
      <c r="L785" s="114"/>
      <c r="M785" s="114"/>
      <c r="N785" s="114"/>
      <c r="O785" s="114"/>
      <c r="P785" s="114"/>
      <c r="Q785" s="18"/>
    </row>
    <row r="786" spans="1:17" x14ac:dyDescent="0.25">
      <c r="A786" s="5"/>
      <c r="F786" s="66"/>
      <c r="H786" s="114"/>
      <c r="I786" s="114"/>
      <c r="J786" s="114"/>
      <c r="K786" s="114"/>
      <c r="L786" s="114"/>
      <c r="M786" s="114"/>
      <c r="N786" s="114"/>
      <c r="O786" s="114"/>
      <c r="P786" s="114"/>
      <c r="Q786" s="18"/>
    </row>
    <row r="787" spans="1:17" x14ac:dyDescent="0.25">
      <c r="A787" s="5"/>
      <c r="F787" s="66"/>
      <c r="H787" s="114"/>
      <c r="I787" s="114"/>
      <c r="J787" s="114"/>
      <c r="K787" s="114"/>
      <c r="L787" s="114"/>
      <c r="M787" s="114"/>
      <c r="N787" s="114"/>
      <c r="O787" s="114"/>
      <c r="P787" s="114"/>
      <c r="Q787" s="18"/>
    </row>
    <row r="788" spans="1:17" x14ac:dyDescent="0.25">
      <c r="A788" s="5"/>
      <c r="F788" s="66"/>
      <c r="H788" s="114"/>
      <c r="I788" s="114"/>
      <c r="J788" s="114"/>
      <c r="K788" s="114"/>
      <c r="L788" s="114"/>
      <c r="M788" s="114"/>
      <c r="N788" s="114"/>
      <c r="O788" s="114"/>
      <c r="P788" s="114"/>
      <c r="Q788" s="18"/>
    </row>
    <row r="789" spans="1:17" x14ac:dyDescent="0.25">
      <c r="A789" s="5"/>
      <c r="F789" s="66"/>
      <c r="H789" s="114"/>
      <c r="I789" s="114"/>
      <c r="J789" s="114"/>
      <c r="K789" s="114"/>
      <c r="L789" s="114"/>
      <c r="M789" s="114"/>
      <c r="N789" s="114"/>
      <c r="O789" s="114"/>
      <c r="P789" s="114"/>
      <c r="Q789" s="18"/>
    </row>
    <row r="790" spans="1:17" x14ac:dyDescent="0.25">
      <c r="A790" s="5"/>
      <c r="F790" s="66"/>
      <c r="H790" s="114"/>
      <c r="I790" s="114"/>
      <c r="J790" s="114"/>
      <c r="K790" s="114"/>
      <c r="L790" s="114"/>
      <c r="M790" s="114"/>
      <c r="N790" s="114"/>
      <c r="O790" s="114"/>
      <c r="P790" s="114"/>
      <c r="Q790" s="18"/>
    </row>
    <row r="791" spans="1:17" x14ac:dyDescent="0.25">
      <c r="A791" s="5"/>
      <c r="F791" s="66"/>
      <c r="H791" s="114"/>
      <c r="I791" s="114"/>
      <c r="J791" s="114"/>
      <c r="K791" s="114"/>
      <c r="L791" s="114"/>
      <c r="M791" s="114"/>
      <c r="N791" s="114"/>
      <c r="O791" s="114"/>
      <c r="P791" s="114"/>
      <c r="Q791" s="18"/>
    </row>
    <row r="792" spans="1:17" x14ac:dyDescent="0.25">
      <c r="A792" s="5"/>
      <c r="F792" s="66"/>
      <c r="H792" s="114"/>
      <c r="I792" s="114"/>
      <c r="J792" s="114"/>
      <c r="K792" s="114"/>
      <c r="L792" s="114"/>
      <c r="M792" s="114"/>
      <c r="N792" s="114"/>
      <c r="O792" s="114"/>
      <c r="P792" s="114"/>
      <c r="Q792" s="18"/>
    </row>
    <row r="793" spans="1:17" x14ac:dyDescent="0.25">
      <c r="A793" s="5"/>
      <c r="F793" s="66"/>
      <c r="H793" s="114"/>
      <c r="I793" s="114"/>
      <c r="J793" s="114"/>
      <c r="K793" s="114"/>
      <c r="L793" s="114"/>
      <c r="M793" s="114"/>
      <c r="N793" s="114"/>
      <c r="O793" s="114"/>
      <c r="P793" s="114"/>
      <c r="Q793" s="18"/>
    </row>
    <row r="794" spans="1:17" x14ac:dyDescent="0.25">
      <c r="A794" s="5"/>
      <c r="F794" s="66"/>
      <c r="H794" s="114"/>
      <c r="I794" s="114"/>
      <c r="J794" s="114"/>
      <c r="K794" s="114"/>
      <c r="L794" s="114"/>
      <c r="M794" s="114"/>
      <c r="N794" s="114"/>
      <c r="O794" s="114"/>
      <c r="P794" s="114"/>
      <c r="Q794" s="18"/>
    </row>
    <row r="795" spans="1:17" x14ac:dyDescent="0.25">
      <c r="A795" s="5"/>
      <c r="F795" s="66"/>
      <c r="H795" s="114"/>
      <c r="I795" s="114"/>
      <c r="J795" s="114"/>
      <c r="K795" s="114"/>
      <c r="L795" s="114"/>
      <c r="M795" s="114"/>
      <c r="N795" s="114"/>
      <c r="O795" s="114"/>
      <c r="P795" s="114"/>
      <c r="Q795" s="18"/>
    </row>
    <row r="796" spans="1:17" x14ac:dyDescent="0.25">
      <c r="A796" s="5"/>
      <c r="F796" s="66"/>
      <c r="H796" s="114"/>
      <c r="I796" s="114"/>
      <c r="J796" s="114"/>
      <c r="K796" s="114"/>
      <c r="L796" s="114"/>
      <c r="M796" s="114"/>
      <c r="N796" s="114"/>
      <c r="O796" s="114"/>
      <c r="P796" s="114"/>
      <c r="Q796" s="18"/>
    </row>
    <row r="797" spans="1:17" x14ac:dyDescent="0.25">
      <c r="A797" s="5"/>
      <c r="F797" s="66"/>
      <c r="H797" s="114"/>
      <c r="I797" s="114"/>
      <c r="J797" s="114"/>
      <c r="K797" s="114"/>
      <c r="L797" s="114"/>
      <c r="M797" s="114"/>
      <c r="N797" s="114"/>
      <c r="O797" s="114"/>
      <c r="P797" s="114"/>
      <c r="Q797" s="18"/>
    </row>
    <row r="798" spans="1:17" x14ac:dyDescent="0.25">
      <c r="A798" s="5"/>
      <c r="F798" s="66"/>
      <c r="H798" s="114"/>
      <c r="I798" s="114"/>
      <c r="J798" s="114"/>
      <c r="K798" s="114"/>
      <c r="L798" s="114"/>
      <c r="M798" s="114"/>
      <c r="N798" s="114"/>
      <c r="O798" s="114"/>
      <c r="P798" s="114"/>
      <c r="Q798" s="18"/>
    </row>
    <row r="799" spans="1:17" x14ac:dyDescent="0.25">
      <c r="A799" s="5"/>
      <c r="F799" s="66"/>
      <c r="H799" s="114"/>
      <c r="I799" s="114"/>
      <c r="J799" s="114"/>
      <c r="K799" s="114"/>
      <c r="L799" s="114"/>
      <c r="M799" s="114"/>
      <c r="N799" s="114"/>
      <c r="O799" s="114"/>
      <c r="P799" s="114"/>
      <c r="Q799" s="18"/>
    </row>
    <row r="800" spans="1:17" x14ac:dyDescent="0.25">
      <c r="A800" s="5"/>
      <c r="F800" s="66"/>
      <c r="H800" s="114"/>
      <c r="I800" s="114"/>
      <c r="J800" s="114"/>
      <c r="K800" s="114"/>
      <c r="L800" s="114"/>
      <c r="M800" s="114"/>
      <c r="N800" s="114"/>
      <c r="O800" s="114"/>
      <c r="P800" s="114"/>
      <c r="Q800" s="18"/>
    </row>
    <row r="801" spans="1:17" x14ac:dyDescent="0.25">
      <c r="A801" s="5"/>
      <c r="F801" s="66"/>
      <c r="H801" s="114"/>
      <c r="I801" s="114"/>
      <c r="J801" s="114"/>
      <c r="K801" s="114"/>
      <c r="L801" s="114"/>
      <c r="M801" s="114"/>
      <c r="N801" s="114"/>
      <c r="O801" s="114"/>
      <c r="P801" s="114"/>
      <c r="Q801" s="18"/>
    </row>
    <row r="802" spans="1:17" x14ac:dyDescent="0.25">
      <c r="A802" s="5"/>
      <c r="F802" s="66"/>
      <c r="H802" s="114"/>
      <c r="I802" s="114"/>
      <c r="J802" s="114"/>
      <c r="K802" s="114"/>
      <c r="L802" s="114"/>
      <c r="M802" s="114"/>
      <c r="N802" s="114"/>
      <c r="O802" s="114"/>
      <c r="P802" s="114"/>
      <c r="Q802" s="18"/>
    </row>
    <row r="803" spans="1:17" x14ac:dyDescent="0.25">
      <c r="A803" s="5"/>
      <c r="F803" s="66"/>
      <c r="H803" s="114"/>
      <c r="I803" s="114"/>
      <c r="J803" s="114"/>
      <c r="K803" s="114"/>
      <c r="L803" s="114"/>
      <c r="M803" s="114"/>
      <c r="N803" s="114"/>
      <c r="O803" s="114"/>
      <c r="P803" s="114"/>
      <c r="Q803" s="18"/>
    </row>
    <row r="804" spans="1:17" x14ac:dyDescent="0.25">
      <c r="A804" s="5"/>
      <c r="F804" s="66"/>
      <c r="H804" s="114"/>
      <c r="I804" s="114"/>
      <c r="J804" s="114"/>
      <c r="K804" s="114"/>
      <c r="L804" s="114"/>
      <c r="M804" s="114"/>
      <c r="N804" s="114"/>
      <c r="O804" s="114"/>
      <c r="P804" s="114"/>
      <c r="Q804" s="18"/>
    </row>
    <row r="805" spans="1:17" x14ac:dyDescent="0.25">
      <c r="A805" s="5"/>
      <c r="F805" s="66"/>
      <c r="H805" s="114"/>
      <c r="I805" s="114"/>
      <c r="J805" s="114"/>
      <c r="K805" s="114"/>
      <c r="L805" s="114"/>
      <c r="M805" s="114"/>
      <c r="N805" s="114"/>
      <c r="O805" s="114"/>
      <c r="P805" s="114"/>
      <c r="Q805" s="18"/>
    </row>
    <row r="806" spans="1:17" x14ac:dyDescent="0.25">
      <c r="A806" s="5"/>
      <c r="F806" s="66"/>
      <c r="H806" s="114"/>
      <c r="I806" s="114"/>
      <c r="J806" s="114"/>
      <c r="K806" s="114"/>
      <c r="L806" s="114"/>
      <c r="M806" s="114"/>
      <c r="N806" s="114"/>
      <c r="O806" s="114"/>
      <c r="P806" s="114"/>
      <c r="Q806" s="18"/>
    </row>
    <row r="807" spans="1:17" x14ac:dyDescent="0.25">
      <c r="A807" s="5"/>
      <c r="F807" s="66"/>
      <c r="H807" s="114"/>
      <c r="I807" s="114"/>
      <c r="J807" s="114"/>
      <c r="K807" s="114"/>
      <c r="L807" s="114"/>
      <c r="M807" s="114"/>
      <c r="N807" s="114"/>
      <c r="O807" s="114"/>
      <c r="P807" s="114"/>
      <c r="Q807" s="18"/>
    </row>
    <row r="808" spans="1:17" x14ac:dyDescent="0.25">
      <c r="A808" s="5"/>
      <c r="F808" s="66"/>
      <c r="H808" s="114"/>
      <c r="I808" s="114"/>
      <c r="J808" s="114"/>
      <c r="K808" s="114"/>
      <c r="L808" s="114"/>
      <c r="M808" s="114"/>
      <c r="N808" s="114"/>
      <c r="O808" s="114"/>
      <c r="P808" s="114"/>
      <c r="Q808" s="18"/>
    </row>
    <row r="809" spans="1:17" x14ac:dyDescent="0.25">
      <c r="A809" s="5"/>
      <c r="F809" s="66"/>
      <c r="H809" s="114"/>
      <c r="I809" s="114"/>
      <c r="J809" s="114"/>
      <c r="K809" s="114"/>
      <c r="L809" s="114"/>
      <c r="M809" s="114"/>
      <c r="N809" s="114"/>
      <c r="O809" s="114"/>
      <c r="P809" s="114"/>
      <c r="Q809" s="18"/>
    </row>
    <row r="810" spans="1:17" x14ac:dyDescent="0.25">
      <c r="A810" s="5"/>
      <c r="F810" s="66"/>
      <c r="H810" s="114"/>
      <c r="I810" s="114"/>
      <c r="J810" s="114"/>
      <c r="K810" s="114"/>
      <c r="L810" s="114"/>
      <c r="M810" s="114"/>
      <c r="N810" s="114"/>
      <c r="O810" s="114"/>
      <c r="P810" s="114"/>
      <c r="Q810" s="18"/>
    </row>
    <row r="811" spans="1:17" x14ac:dyDescent="0.25">
      <c r="A811" s="5"/>
      <c r="F811" s="66"/>
      <c r="H811" s="114"/>
      <c r="I811" s="114"/>
      <c r="J811" s="114"/>
      <c r="K811" s="114"/>
      <c r="L811" s="114"/>
      <c r="M811" s="114"/>
      <c r="N811" s="114"/>
      <c r="O811" s="114"/>
      <c r="P811" s="114"/>
      <c r="Q811" s="18"/>
    </row>
    <row r="812" spans="1:17" x14ac:dyDescent="0.25">
      <c r="A812" s="5"/>
      <c r="F812" s="66"/>
      <c r="H812" s="114"/>
      <c r="I812" s="114"/>
      <c r="J812" s="114"/>
      <c r="K812" s="114"/>
      <c r="L812" s="114"/>
      <c r="M812" s="114"/>
      <c r="N812" s="114"/>
      <c r="O812" s="114"/>
      <c r="P812" s="114"/>
      <c r="Q812" s="18"/>
    </row>
    <row r="813" spans="1:17" x14ac:dyDescent="0.25">
      <c r="A813" s="5"/>
      <c r="F813" s="66"/>
      <c r="H813" s="114"/>
      <c r="I813" s="114"/>
      <c r="J813" s="114"/>
      <c r="K813" s="114"/>
      <c r="L813" s="114"/>
      <c r="M813" s="114"/>
      <c r="N813" s="114"/>
      <c r="O813" s="114"/>
      <c r="P813" s="114"/>
      <c r="Q813" s="18"/>
    </row>
    <row r="814" spans="1:17" x14ac:dyDescent="0.25">
      <c r="A814" s="5"/>
      <c r="F814" s="66"/>
      <c r="H814" s="114"/>
      <c r="I814" s="114"/>
      <c r="J814" s="114"/>
      <c r="K814" s="114"/>
      <c r="L814" s="114"/>
      <c r="M814" s="114"/>
      <c r="N814" s="114"/>
      <c r="O814" s="114"/>
      <c r="P814" s="114"/>
      <c r="Q814" s="18"/>
    </row>
    <row r="815" spans="1:17" x14ac:dyDescent="0.25">
      <c r="A815" s="5"/>
      <c r="F815" s="66"/>
      <c r="H815" s="114"/>
      <c r="I815" s="114"/>
      <c r="J815" s="114"/>
      <c r="K815" s="114"/>
      <c r="L815" s="114"/>
      <c r="M815" s="114"/>
      <c r="N815" s="114"/>
      <c r="O815" s="114"/>
      <c r="P815" s="114"/>
      <c r="Q815" s="18"/>
    </row>
    <row r="816" spans="1:17" x14ac:dyDescent="0.25">
      <c r="A816" s="5"/>
      <c r="F816" s="66"/>
      <c r="H816" s="114"/>
      <c r="I816" s="114"/>
      <c r="J816" s="114"/>
      <c r="K816" s="114"/>
      <c r="L816" s="114"/>
      <c r="M816" s="114"/>
      <c r="N816" s="114"/>
      <c r="O816" s="114"/>
      <c r="P816" s="114"/>
      <c r="Q816" s="18"/>
    </row>
    <row r="817" spans="1:17" x14ac:dyDescent="0.25">
      <c r="A817" s="5"/>
      <c r="F817" s="66"/>
      <c r="H817" s="114"/>
      <c r="I817" s="114"/>
      <c r="J817" s="114"/>
      <c r="K817" s="114"/>
      <c r="L817" s="114"/>
      <c r="M817" s="114"/>
      <c r="N817" s="114"/>
      <c r="O817" s="114"/>
      <c r="P817" s="114"/>
      <c r="Q817" s="18"/>
    </row>
    <row r="818" spans="1:17" x14ac:dyDescent="0.25">
      <c r="A818" s="5"/>
      <c r="F818" s="66"/>
      <c r="H818" s="114"/>
      <c r="I818" s="114"/>
      <c r="J818" s="114"/>
      <c r="K818" s="114"/>
      <c r="L818" s="114"/>
      <c r="M818" s="114"/>
      <c r="N818" s="114"/>
      <c r="O818" s="114"/>
      <c r="P818" s="114"/>
      <c r="Q818" s="18"/>
    </row>
    <row r="819" spans="1:17" x14ac:dyDescent="0.25">
      <c r="A819" s="5"/>
      <c r="F819" s="66"/>
      <c r="H819" s="114"/>
      <c r="I819" s="114"/>
      <c r="J819" s="114"/>
      <c r="K819" s="114"/>
      <c r="L819" s="114"/>
      <c r="M819" s="114"/>
      <c r="N819" s="114"/>
      <c r="O819" s="114"/>
      <c r="P819" s="114"/>
      <c r="Q819" s="18"/>
    </row>
    <row r="820" spans="1:17" x14ac:dyDescent="0.25">
      <c r="A820" s="5"/>
      <c r="F820" s="66"/>
      <c r="H820" s="114"/>
      <c r="I820" s="114"/>
      <c r="J820" s="114"/>
      <c r="K820" s="114"/>
      <c r="L820" s="114"/>
      <c r="M820" s="114"/>
      <c r="N820" s="114"/>
      <c r="O820" s="114"/>
      <c r="P820" s="114"/>
      <c r="Q820" s="18"/>
    </row>
    <row r="821" spans="1:17" x14ac:dyDescent="0.25">
      <c r="A821" s="5"/>
      <c r="F821" s="66"/>
      <c r="H821" s="114"/>
      <c r="I821" s="114"/>
      <c r="J821" s="114"/>
      <c r="K821" s="114"/>
      <c r="L821" s="114"/>
      <c r="M821" s="114"/>
      <c r="N821" s="114"/>
      <c r="O821" s="114"/>
      <c r="P821" s="114"/>
      <c r="Q821" s="18"/>
    </row>
    <row r="822" spans="1:17" x14ac:dyDescent="0.25">
      <c r="A822" s="5"/>
      <c r="F822" s="66"/>
      <c r="H822" s="114"/>
      <c r="I822" s="114"/>
      <c r="J822" s="114"/>
      <c r="K822" s="114"/>
      <c r="L822" s="114"/>
      <c r="M822" s="114"/>
      <c r="N822" s="114"/>
      <c r="O822" s="114"/>
      <c r="P822" s="114"/>
      <c r="Q822" s="18"/>
    </row>
    <row r="823" spans="1:17" x14ac:dyDescent="0.25">
      <c r="A823" s="5"/>
      <c r="F823" s="66"/>
      <c r="H823" s="114"/>
      <c r="I823" s="114"/>
      <c r="J823" s="114"/>
      <c r="K823" s="114"/>
      <c r="L823" s="114"/>
      <c r="M823" s="114"/>
      <c r="N823" s="114"/>
      <c r="O823" s="114"/>
      <c r="P823" s="114"/>
      <c r="Q823" s="18"/>
    </row>
    <row r="824" spans="1:17" x14ac:dyDescent="0.25">
      <c r="A824" s="5"/>
      <c r="F824" s="66"/>
      <c r="H824" s="114"/>
      <c r="I824" s="114"/>
      <c r="J824" s="114"/>
      <c r="K824" s="114"/>
      <c r="L824" s="114"/>
      <c r="M824" s="114"/>
      <c r="N824" s="114"/>
      <c r="O824" s="114"/>
      <c r="P824" s="114"/>
      <c r="Q824" s="18"/>
    </row>
    <row r="825" spans="1:17" x14ac:dyDescent="0.25">
      <c r="A825" s="5"/>
      <c r="F825" s="66"/>
      <c r="H825" s="114"/>
      <c r="I825" s="114"/>
      <c r="J825" s="114"/>
      <c r="K825" s="114"/>
      <c r="L825" s="114"/>
      <c r="M825" s="114"/>
      <c r="N825" s="114"/>
      <c r="O825" s="114"/>
      <c r="P825" s="114"/>
      <c r="Q825" s="18"/>
    </row>
    <row r="826" spans="1:17" x14ac:dyDescent="0.25">
      <c r="A826" s="5"/>
      <c r="F826" s="66"/>
      <c r="H826" s="114"/>
      <c r="I826" s="114"/>
      <c r="J826" s="114"/>
      <c r="K826" s="114"/>
      <c r="L826" s="114"/>
      <c r="M826" s="114"/>
      <c r="N826" s="114"/>
      <c r="O826" s="114"/>
      <c r="P826" s="114"/>
      <c r="Q826" s="18"/>
    </row>
    <row r="827" spans="1:17" x14ac:dyDescent="0.25">
      <c r="A827" s="5"/>
      <c r="F827" s="66"/>
      <c r="H827" s="114"/>
      <c r="I827" s="114"/>
      <c r="J827" s="114"/>
      <c r="K827" s="114"/>
      <c r="L827" s="114"/>
      <c r="M827" s="114"/>
      <c r="N827" s="114"/>
      <c r="O827" s="114"/>
      <c r="P827" s="114"/>
      <c r="Q827" s="18"/>
    </row>
    <row r="828" spans="1:17" x14ac:dyDescent="0.25">
      <c r="A828" s="5"/>
      <c r="F828" s="66"/>
      <c r="H828" s="114"/>
      <c r="I828" s="114"/>
      <c r="J828" s="114"/>
      <c r="K828" s="114"/>
      <c r="L828" s="114"/>
      <c r="M828" s="114"/>
      <c r="N828" s="114"/>
      <c r="O828" s="114"/>
      <c r="P828" s="114"/>
      <c r="Q828" s="18"/>
    </row>
    <row r="829" spans="1:17" x14ac:dyDescent="0.25">
      <c r="A829" s="5"/>
      <c r="F829" s="66"/>
      <c r="H829" s="114"/>
      <c r="I829" s="114"/>
      <c r="J829" s="114"/>
      <c r="K829" s="114"/>
      <c r="L829" s="114"/>
      <c r="M829" s="114"/>
      <c r="N829" s="114"/>
      <c r="O829" s="114"/>
      <c r="P829" s="114"/>
      <c r="Q829" s="18"/>
    </row>
    <row r="830" spans="1:17" x14ac:dyDescent="0.25">
      <c r="A830" s="5"/>
      <c r="F830" s="66"/>
      <c r="H830" s="114"/>
      <c r="I830" s="114"/>
      <c r="J830" s="114"/>
      <c r="K830" s="114"/>
      <c r="L830" s="114"/>
      <c r="M830" s="114"/>
      <c r="N830" s="114"/>
      <c r="O830" s="114"/>
      <c r="P830" s="114"/>
      <c r="Q830" s="18"/>
    </row>
    <row r="831" spans="1:17" x14ac:dyDescent="0.25">
      <c r="A831" s="5"/>
      <c r="F831" s="66"/>
      <c r="H831" s="114"/>
      <c r="I831" s="114"/>
      <c r="J831" s="114"/>
      <c r="K831" s="114"/>
      <c r="L831" s="114"/>
      <c r="M831" s="114"/>
      <c r="N831" s="114"/>
      <c r="O831" s="114"/>
      <c r="P831" s="114"/>
      <c r="Q831" s="18"/>
    </row>
    <row r="832" spans="1:17" x14ac:dyDescent="0.25">
      <c r="A832" s="5"/>
      <c r="F832" s="66"/>
      <c r="H832" s="114"/>
      <c r="I832" s="114"/>
      <c r="J832" s="114"/>
      <c r="K832" s="114"/>
      <c r="L832" s="114"/>
      <c r="M832" s="114"/>
      <c r="N832" s="114"/>
      <c r="O832" s="114"/>
      <c r="P832" s="114"/>
      <c r="Q832" s="18"/>
    </row>
    <row r="833" spans="1:17" x14ac:dyDescent="0.25">
      <c r="A833" s="5"/>
      <c r="F833" s="66"/>
      <c r="H833" s="114"/>
      <c r="I833" s="114"/>
      <c r="J833" s="114"/>
      <c r="K833" s="114"/>
      <c r="L833" s="114"/>
      <c r="M833" s="114"/>
      <c r="N833" s="114"/>
      <c r="O833" s="114"/>
      <c r="P833" s="114"/>
      <c r="Q833" s="18"/>
    </row>
    <row r="834" spans="1:17" x14ac:dyDescent="0.25">
      <c r="A834" s="5"/>
      <c r="F834" s="66"/>
      <c r="H834" s="114"/>
      <c r="I834" s="114"/>
      <c r="J834" s="114"/>
      <c r="K834" s="114"/>
      <c r="L834" s="114"/>
      <c r="M834" s="114"/>
      <c r="N834" s="114"/>
      <c r="O834" s="114"/>
      <c r="P834" s="114"/>
      <c r="Q834" s="18"/>
    </row>
    <row r="835" spans="1:17" x14ac:dyDescent="0.25">
      <c r="A835" s="5"/>
      <c r="F835" s="66"/>
      <c r="H835" s="114"/>
      <c r="I835" s="114"/>
      <c r="J835" s="114"/>
      <c r="K835" s="114"/>
      <c r="L835" s="114"/>
      <c r="M835" s="114"/>
      <c r="N835" s="114"/>
      <c r="O835" s="114"/>
      <c r="P835" s="114"/>
      <c r="Q835" s="18"/>
    </row>
    <row r="836" spans="1:17" x14ac:dyDescent="0.25">
      <c r="A836" s="5"/>
      <c r="F836" s="66"/>
      <c r="H836" s="114"/>
      <c r="I836" s="114"/>
      <c r="J836" s="114"/>
      <c r="K836" s="114"/>
      <c r="L836" s="114"/>
      <c r="M836" s="114"/>
      <c r="N836" s="114"/>
      <c r="O836" s="114"/>
      <c r="P836" s="114"/>
      <c r="Q836" s="18"/>
    </row>
    <row r="837" spans="1:17" x14ac:dyDescent="0.25">
      <c r="A837" s="5"/>
      <c r="F837" s="66"/>
      <c r="H837" s="114"/>
      <c r="I837" s="114"/>
      <c r="J837" s="114"/>
      <c r="K837" s="114"/>
      <c r="L837" s="114"/>
      <c r="M837" s="114"/>
      <c r="N837" s="114"/>
      <c r="O837" s="114"/>
      <c r="P837" s="114"/>
      <c r="Q837" s="18"/>
    </row>
    <row r="838" spans="1:17" x14ac:dyDescent="0.25">
      <c r="A838" s="5"/>
      <c r="F838" s="66"/>
      <c r="H838" s="114"/>
      <c r="I838" s="114"/>
      <c r="J838" s="114"/>
      <c r="K838" s="114"/>
      <c r="L838" s="114"/>
      <c r="M838" s="114"/>
      <c r="N838" s="114"/>
      <c r="O838" s="114"/>
      <c r="P838" s="114"/>
      <c r="Q838" s="18"/>
    </row>
    <row r="839" spans="1:17" x14ac:dyDescent="0.25">
      <c r="A839" s="5"/>
      <c r="F839" s="66"/>
      <c r="H839" s="114"/>
      <c r="I839" s="114"/>
      <c r="J839" s="114"/>
      <c r="K839" s="114"/>
      <c r="L839" s="114"/>
      <c r="M839" s="114"/>
      <c r="N839" s="114"/>
      <c r="O839" s="114"/>
      <c r="P839" s="114"/>
      <c r="Q839" s="18"/>
    </row>
    <row r="840" spans="1:17" x14ac:dyDescent="0.25">
      <c r="A840" s="5"/>
      <c r="F840" s="66"/>
      <c r="H840" s="114"/>
      <c r="I840" s="114"/>
      <c r="J840" s="114"/>
      <c r="K840" s="114"/>
      <c r="L840" s="114"/>
      <c r="M840" s="114"/>
      <c r="N840" s="114"/>
      <c r="O840" s="114"/>
      <c r="P840" s="114"/>
      <c r="Q840" s="18"/>
    </row>
    <row r="841" spans="1:17" x14ac:dyDescent="0.25">
      <c r="A841" s="5"/>
      <c r="F841" s="66"/>
      <c r="H841" s="114"/>
      <c r="I841" s="114"/>
      <c r="J841" s="114"/>
      <c r="K841" s="114"/>
      <c r="L841" s="114"/>
      <c r="M841" s="114"/>
      <c r="N841" s="114"/>
      <c r="O841" s="114"/>
      <c r="P841" s="114"/>
      <c r="Q841" s="18"/>
    </row>
    <row r="842" spans="1:17" x14ac:dyDescent="0.25">
      <c r="A842" s="5"/>
      <c r="F842" s="66"/>
      <c r="H842" s="114"/>
      <c r="I842" s="114"/>
      <c r="J842" s="114"/>
      <c r="K842" s="114"/>
      <c r="L842" s="114"/>
      <c r="M842" s="114"/>
      <c r="N842" s="114"/>
      <c r="O842" s="114"/>
      <c r="P842" s="114"/>
      <c r="Q842" s="18"/>
    </row>
    <row r="843" spans="1:17" x14ac:dyDescent="0.25">
      <c r="A843" s="5"/>
      <c r="F843" s="66"/>
      <c r="H843" s="114"/>
      <c r="I843" s="114"/>
      <c r="J843" s="114"/>
      <c r="K843" s="114"/>
      <c r="L843" s="114"/>
      <c r="M843" s="114"/>
      <c r="N843" s="114"/>
      <c r="O843" s="114"/>
      <c r="P843" s="114"/>
      <c r="Q843" s="18"/>
    </row>
    <row r="844" spans="1:17" x14ac:dyDescent="0.25">
      <c r="A844" s="5"/>
      <c r="F844" s="66"/>
      <c r="H844" s="114"/>
      <c r="I844" s="114"/>
      <c r="J844" s="114"/>
      <c r="K844" s="114"/>
      <c r="L844" s="114"/>
      <c r="M844" s="114"/>
      <c r="N844" s="114"/>
      <c r="O844" s="114"/>
      <c r="P844" s="114"/>
      <c r="Q844" s="18"/>
    </row>
    <row r="845" spans="1:17" x14ac:dyDescent="0.25">
      <c r="A845" s="5"/>
      <c r="F845" s="66"/>
      <c r="H845" s="114"/>
      <c r="I845" s="114"/>
      <c r="J845" s="114"/>
      <c r="K845" s="114"/>
      <c r="L845" s="114"/>
      <c r="M845" s="114"/>
      <c r="N845" s="114"/>
      <c r="O845" s="114"/>
      <c r="P845" s="114"/>
      <c r="Q845" s="18"/>
    </row>
    <row r="846" spans="1:17" x14ac:dyDescent="0.25">
      <c r="A846" s="5"/>
      <c r="F846" s="66"/>
      <c r="H846" s="114"/>
      <c r="I846" s="114"/>
      <c r="J846" s="114"/>
      <c r="K846" s="114"/>
      <c r="L846" s="114"/>
      <c r="M846" s="114"/>
      <c r="N846" s="114"/>
      <c r="O846" s="114"/>
      <c r="P846" s="114"/>
      <c r="Q846" s="18"/>
    </row>
    <row r="847" spans="1:17" x14ac:dyDescent="0.25">
      <c r="A847" s="5"/>
      <c r="F847" s="66"/>
      <c r="H847" s="114"/>
      <c r="I847" s="114"/>
      <c r="J847" s="114"/>
      <c r="K847" s="114"/>
      <c r="L847" s="114"/>
      <c r="M847" s="114"/>
      <c r="N847" s="114"/>
      <c r="O847" s="114"/>
      <c r="P847" s="114"/>
      <c r="Q847" s="18"/>
    </row>
    <row r="848" spans="1:17" x14ac:dyDescent="0.25">
      <c r="A848" s="5"/>
      <c r="F848" s="66"/>
      <c r="H848" s="114"/>
      <c r="I848" s="114"/>
      <c r="J848" s="114"/>
      <c r="K848" s="114"/>
      <c r="L848" s="114"/>
      <c r="M848" s="114"/>
      <c r="N848" s="114"/>
      <c r="O848" s="114"/>
      <c r="P848" s="114"/>
      <c r="Q848" s="18"/>
    </row>
    <row r="849" spans="1:17" x14ac:dyDescent="0.25">
      <c r="A849" s="5"/>
      <c r="F849" s="66"/>
      <c r="H849" s="114"/>
      <c r="I849" s="114"/>
      <c r="J849" s="114"/>
      <c r="K849" s="114"/>
      <c r="L849" s="114"/>
      <c r="M849" s="114"/>
      <c r="N849" s="114"/>
      <c r="O849" s="114"/>
      <c r="P849" s="114"/>
      <c r="Q849" s="18"/>
    </row>
    <row r="850" spans="1:17" x14ac:dyDescent="0.25">
      <c r="A850" s="5"/>
      <c r="F850" s="66"/>
      <c r="H850" s="114"/>
      <c r="I850" s="114"/>
      <c r="J850" s="114"/>
      <c r="K850" s="114"/>
      <c r="L850" s="114"/>
      <c r="M850" s="114"/>
      <c r="N850" s="114"/>
      <c r="O850" s="114"/>
      <c r="P850" s="114"/>
      <c r="Q850" s="18"/>
    </row>
    <row r="851" spans="1:17" x14ac:dyDescent="0.25">
      <c r="A851" s="5"/>
      <c r="F851" s="66"/>
      <c r="H851" s="114"/>
      <c r="I851" s="114"/>
      <c r="J851" s="114"/>
      <c r="K851" s="114"/>
      <c r="L851" s="114"/>
      <c r="M851" s="114"/>
      <c r="N851" s="114"/>
      <c r="O851" s="114"/>
      <c r="P851" s="114"/>
      <c r="Q851" s="18"/>
    </row>
    <row r="852" spans="1:17" x14ac:dyDescent="0.25">
      <c r="A852" s="5"/>
      <c r="F852" s="66"/>
      <c r="H852" s="114"/>
      <c r="I852" s="114"/>
      <c r="J852" s="114"/>
      <c r="K852" s="114"/>
      <c r="L852" s="114"/>
      <c r="M852" s="114"/>
      <c r="N852" s="114"/>
      <c r="O852" s="114"/>
      <c r="P852" s="114"/>
      <c r="Q852" s="18"/>
    </row>
    <row r="853" spans="1:17" x14ac:dyDescent="0.25">
      <c r="A853" s="5"/>
      <c r="F853" s="66"/>
      <c r="H853" s="114"/>
      <c r="I853" s="114"/>
      <c r="J853" s="114"/>
      <c r="K853" s="114"/>
      <c r="L853" s="114"/>
      <c r="M853" s="114"/>
      <c r="N853" s="114"/>
      <c r="O853" s="114"/>
      <c r="P853" s="114"/>
      <c r="Q853" s="18"/>
    </row>
    <row r="854" spans="1:17" x14ac:dyDescent="0.25">
      <c r="A854" s="5"/>
      <c r="F854" s="66"/>
      <c r="H854" s="114"/>
      <c r="I854" s="114"/>
      <c r="J854" s="114"/>
      <c r="K854" s="114"/>
      <c r="L854" s="114"/>
      <c r="M854" s="114"/>
      <c r="N854" s="114"/>
      <c r="O854" s="114"/>
      <c r="P854" s="114"/>
      <c r="Q854" s="18"/>
    </row>
    <row r="855" spans="1:17" x14ac:dyDescent="0.25">
      <c r="A855" s="5"/>
      <c r="F855" s="66"/>
      <c r="H855" s="114"/>
      <c r="I855" s="114"/>
      <c r="J855" s="114"/>
      <c r="K855" s="114"/>
      <c r="L855" s="114"/>
      <c r="M855" s="114"/>
      <c r="N855" s="114"/>
      <c r="O855" s="114"/>
      <c r="P855" s="114"/>
      <c r="Q855" s="18"/>
    </row>
    <row r="856" spans="1:17" x14ac:dyDescent="0.25">
      <c r="A856" s="5"/>
      <c r="F856" s="66"/>
      <c r="H856" s="114"/>
      <c r="I856" s="114"/>
      <c r="J856" s="114"/>
      <c r="K856" s="114"/>
      <c r="L856" s="114"/>
      <c r="M856" s="114"/>
      <c r="N856" s="114"/>
      <c r="O856" s="114"/>
      <c r="P856" s="114"/>
      <c r="Q856" s="18"/>
    </row>
    <row r="857" spans="1:17" x14ac:dyDescent="0.25">
      <c r="A857" s="5"/>
      <c r="F857" s="66"/>
      <c r="H857" s="114"/>
      <c r="I857" s="114"/>
      <c r="J857" s="114"/>
      <c r="K857" s="114"/>
      <c r="L857" s="114"/>
      <c r="M857" s="114"/>
      <c r="N857" s="114"/>
      <c r="O857" s="114"/>
      <c r="P857" s="114"/>
      <c r="Q857" s="18"/>
    </row>
    <row r="858" spans="1:17" x14ac:dyDescent="0.25">
      <c r="A858" s="5"/>
      <c r="F858" s="66"/>
      <c r="H858" s="114"/>
      <c r="I858" s="114"/>
      <c r="J858" s="114"/>
      <c r="K858" s="114"/>
      <c r="L858" s="114"/>
      <c r="M858" s="114"/>
      <c r="N858" s="114"/>
      <c r="O858" s="114"/>
      <c r="P858" s="114"/>
      <c r="Q858" s="18"/>
    </row>
    <row r="859" spans="1:17" x14ac:dyDescent="0.25">
      <c r="A859" s="5"/>
      <c r="F859" s="66"/>
      <c r="H859" s="114"/>
      <c r="I859" s="114"/>
      <c r="J859" s="114"/>
      <c r="K859" s="114"/>
      <c r="L859" s="114"/>
      <c r="M859" s="114"/>
      <c r="N859" s="114"/>
      <c r="O859" s="114"/>
      <c r="P859" s="114"/>
      <c r="Q859" s="18"/>
    </row>
    <row r="860" spans="1:17" x14ac:dyDescent="0.25">
      <c r="A860" s="5"/>
      <c r="F860" s="66"/>
      <c r="H860" s="114"/>
      <c r="I860" s="114"/>
      <c r="J860" s="114"/>
      <c r="K860" s="114"/>
      <c r="L860" s="114"/>
      <c r="M860" s="114"/>
      <c r="N860" s="114"/>
      <c r="O860" s="114"/>
      <c r="P860" s="114"/>
      <c r="Q860" s="18"/>
    </row>
    <row r="861" spans="1:17" x14ac:dyDescent="0.25">
      <c r="A861" s="5"/>
      <c r="F861" s="66"/>
      <c r="H861" s="114"/>
      <c r="I861" s="114"/>
      <c r="J861" s="114"/>
      <c r="K861" s="114"/>
      <c r="L861" s="114"/>
      <c r="M861" s="114"/>
      <c r="N861" s="114"/>
      <c r="O861" s="114"/>
      <c r="P861" s="114"/>
      <c r="Q861" s="18"/>
    </row>
    <row r="862" spans="1:17" x14ac:dyDescent="0.25">
      <c r="A862" s="5"/>
      <c r="F862" s="66"/>
      <c r="H862" s="114"/>
      <c r="I862" s="114"/>
      <c r="J862" s="114"/>
      <c r="K862" s="114"/>
      <c r="L862" s="114"/>
      <c r="M862" s="114"/>
      <c r="N862" s="114"/>
      <c r="O862" s="114"/>
      <c r="P862" s="114"/>
      <c r="Q862" s="18"/>
    </row>
    <row r="863" spans="1:17" x14ac:dyDescent="0.25">
      <c r="A863" s="5"/>
      <c r="F863" s="66"/>
      <c r="H863" s="114"/>
      <c r="I863" s="114"/>
      <c r="J863" s="114"/>
      <c r="K863" s="114"/>
      <c r="L863" s="114"/>
      <c r="M863" s="114"/>
      <c r="N863" s="114"/>
      <c r="O863" s="114"/>
      <c r="P863" s="114"/>
      <c r="Q863" s="18"/>
    </row>
    <row r="864" spans="1:17" x14ac:dyDescent="0.25">
      <c r="A864" s="5"/>
      <c r="F864" s="66"/>
      <c r="H864" s="114"/>
      <c r="I864" s="114"/>
      <c r="J864" s="114"/>
      <c r="K864" s="114"/>
      <c r="L864" s="114"/>
      <c r="M864" s="114"/>
      <c r="N864" s="114"/>
      <c r="O864" s="114"/>
      <c r="P864" s="114"/>
      <c r="Q864" s="18"/>
    </row>
    <row r="865" spans="1:17" x14ac:dyDescent="0.25">
      <c r="A865" s="5"/>
      <c r="F865" s="66"/>
      <c r="H865" s="114"/>
      <c r="I865" s="114"/>
      <c r="J865" s="114"/>
      <c r="K865" s="114"/>
      <c r="L865" s="114"/>
      <c r="M865" s="114"/>
      <c r="N865" s="114"/>
      <c r="O865" s="114"/>
      <c r="P865" s="114"/>
      <c r="Q865" s="18"/>
    </row>
    <row r="866" spans="1:17" x14ac:dyDescent="0.25">
      <c r="A866" s="5"/>
      <c r="F866" s="66"/>
      <c r="H866" s="114"/>
      <c r="I866" s="114"/>
      <c r="J866" s="114"/>
      <c r="K866" s="114"/>
      <c r="L866" s="114"/>
      <c r="M866" s="114"/>
      <c r="N866" s="114"/>
      <c r="O866" s="114"/>
      <c r="P866" s="114"/>
      <c r="Q866" s="18"/>
    </row>
    <row r="867" spans="1:17" x14ac:dyDescent="0.25">
      <c r="A867" s="5"/>
      <c r="F867" s="66"/>
      <c r="H867" s="114"/>
      <c r="I867" s="114"/>
      <c r="J867" s="114"/>
      <c r="K867" s="114"/>
      <c r="L867" s="114"/>
      <c r="M867" s="114"/>
      <c r="N867" s="114"/>
      <c r="O867" s="114"/>
      <c r="P867" s="114"/>
      <c r="Q867" s="18"/>
    </row>
    <row r="868" spans="1:17" x14ac:dyDescent="0.25">
      <c r="A868" s="5"/>
      <c r="F868" s="66"/>
      <c r="H868" s="114"/>
      <c r="I868" s="114"/>
      <c r="J868" s="114"/>
      <c r="K868" s="114"/>
      <c r="L868" s="114"/>
      <c r="M868" s="114"/>
      <c r="N868" s="114"/>
      <c r="O868" s="114"/>
      <c r="P868" s="114"/>
      <c r="Q868" s="18"/>
    </row>
    <row r="869" spans="1:17" x14ac:dyDescent="0.25">
      <c r="A869" s="5"/>
      <c r="F869" s="66"/>
      <c r="H869" s="114"/>
      <c r="I869" s="114"/>
      <c r="J869" s="114"/>
      <c r="K869" s="114"/>
      <c r="L869" s="114"/>
      <c r="M869" s="114"/>
      <c r="N869" s="114"/>
      <c r="O869" s="114"/>
      <c r="P869" s="114"/>
      <c r="Q869" s="18"/>
    </row>
    <row r="870" spans="1:17" x14ac:dyDescent="0.25">
      <c r="A870" s="5"/>
      <c r="F870" s="66"/>
      <c r="H870" s="114"/>
      <c r="I870" s="114"/>
      <c r="J870" s="114"/>
      <c r="K870" s="114"/>
      <c r="L870" s="114"/>
      <c r="M870" s="114"/>
      <c r="N870" s="114"/>
      <c r="O870" s="114"/>
      <c r="P870" s="114"/>
      <c r="Q870" s="18"/>
    </row>
    <row r="871" spans="1:17" x14ac:dyDescent="0.25">
      <c r="A871" s="5"/>
      <c r="F871" s="66"/>
      <c r="H871" s="114"/>
      <c r="I871" s="114"/>
      <c r="J871" s="114"/>
      <c r="K871" s="114"/>
      <c r="L871" s="114"/>
      <c r="M871" s="114"/>
      <c r="N871" s="114"/>
      <c r="O871" s="114"/>
      <c r="P871" s="114"/>
      <c r="Q871" s="18"/>
    </row>
    <row r="872" spans="1:17" x14ac:dyDescent="0.25">
      <c r="A872" s="5"/>
      <c r="F872" s="66"/>
      <c r="H872" s="114"/>
      <c r="I872" s="114"/>
      <c r="J872" s="114"/>
      <c r="K872" s="114"/>
      <c r="L872" s="114"/>
      <c r="M872" s="114"/>
      <c r="N872" s="114"/>
      <c r="O872" s="114"/>
      <c r="P872" s="114"/>
      <c r="Q872" s="18"/>
    </row>
    <row r="873" spans="1:17" x14ac:dyDescent="0.25">
      <c r="A873" s="5"/>
      <c r="F873" s="66"/>
      <c r="H873" s="114"/>
      <c r="I873" s="114"/>
      <c r="J873" s="114"/>
      <c r="K873" s="114"/>
      <c r="L873" s="114"/>
      <c r="M873" s="114"/>
      <c r="N873" s="114"/>
      <c r="O873" s="114"/>
      <c r="P873" s="114"/>
      <c r="Q873" s="18"/>
    </row>
    <row r="874" spans="1:17" x14ac:dyDescent="0.25">
      <c r="A874" s="5"/>
      <c r="F874" s="66"/>
      <c r="H874" s="114"/>
      <c r="I874" s="114"/>
      <c r="J874" s="114"/>
      <c r="K874" s="114"/>
      <c r="L874" s="114"/>
      <c r="M874" s="114"/>
      <c r="N874" s="114"/>
      <c r="O874" s="114"/>
      <c r="P874" s="114"/>
      <c r="Q874" s="18"/>
    </row>
    <row r="875" spans="1:17" x14ac:dyDescent="0.25">
      <c r="A875" s="5"/>
      <c r="F875" s="66"/>
      <c r="H875" s="114"/>
      <c r="I875" s="114"/>
      <c r="J875" s="114"/>
      <c r="K875" s="114"/>
      <c r="L875" s="114"/>
      <c r="M875" s="114"/>
      <c r="N875" s="114"/>
      <c r="O875" s="114"/>
      <c r="P875" s="114"/>
      <c r="Q875" s="18"/>
    </row>
    <row r="876" spans="1:17" x14ac:dyDescent="0.25">
      <c r="A876" s="5"/>
      <c r="F876" s="66"/>
      <c r="H876" s="114"/>
      <c r="I876" s="114"/>
      <c r="J876" s="114"/>
      <c r="K876" s="114"/>
      <c r="L876" s="114"/>
      <c r="M876" s="114"/>
      <c r="N876" s="114"/>
      <c r="O876" s="114"/>
      <c r="P876" s="114"/>
      <c r="Q876" s="18"/>
    </row>
    <row r="877" spans="1:17" x14ac:dyDescent="0.25">
      <c r="A877" s="5"/>
      <c r="F877" s="66"/>
      <c r="H877" s="114"/>
      <c r="I877" s="114"/>
      <c r="J877" s="114"/>
      <c r="K877" s="114"/>
      <c r="L877" s="114"/>
      <c r="M877" s="114"/>
      <c r="N877" s="114"/>
      <c r="O877" s="114"/>
      <c r="P877" s="114"/>
      <c r="Q877" s="18"/>
    </row>
    <row r="878" spans="1:17" x14ac:dyDescent="0.25">
      <c r="A878" s="5"/>
      <c r="F878" s="66"/>
      <c r="H878" s="114"/>
      <c r="I878" s="114"/>
      <c r="J878" s="114"/>
      <c r="K878" s="114"/>
      <c r="L878" s="114"/>
      <c r="M878" s="114"/>
      <c r="N878" s="114"/>
      <c r="O878" s="114"/>
      <c r="P878" s="114"/>
      <c r="Q878" s="18"/>
    </row>
    <row r="879" spans="1:17" x14ac:dyDescent="0.25">
      <c r="A879" s="5"/>
      <c r="F879" s="66"/>
      <c r="H879" s="114"/>
      <c r="I879" s="114"/>
      <c r="J879" s="114"/>
      <c r="K879" s="114"/>
      <c r="L879" s="114"/>
      <c r="M879" s="114"/>
      <c r="N879" s="114"/>
      <c r="O879" s="114"/>
      <c r="P879" s="114"/>
      <c r="Q879" s="18"/>
    </row>
    <row r="880" spans="1:17" x14ac:dyDescent="0.25">
      <c r="A880" s="5"/>
      <c r="F880" s="66"/>
      <c r="H880" s="114"/>
      <c r="I880" s="114"/>
      <c r="J880" s="114"/>
      <c r="K880" s="114"/>
      <c r="L880" s="114"/>
      <c r="M880" s="114"/>
      <c r="N880" s="114"/>
      <c r="O880" s="114"/>
      <c r="P880" s="114"/>
      <c r="Q880" s="18"/>
    </row>
    <row r="881" spans="1:17" x14ac:dyDescent="0.25">
      <c r="A881" s="5"/>
      <c r="F881" s="66"/>
      <c r="H881" s="114"/>
      <c r="I881" s="114"/>
      <c r="J881" s="114"/>
      <c r="K881" s="114"/>
      <c r="L881" s="114"/>
      <c r="M881" s="114"/>
      <c r="N881" s="114"/>
      <c r="O881" s="114"/>
      <c r="P881" s="114"/>
      <c r="Q881" s="18"/>
    </row>
    <row r="882" spans="1:17" x14ac:dyDescent="0.25">
      <c r="A882" s="5"/>
      <c r="F882" s="66"/>
      <c r="H882" s="114"/>
      <c r="I882" s="114"/>
      <c r="J882" s="114"/>
      <c r="K882" s="114"/>
      <c r="L882" s="114"/>
      <c r="M882" s="114"/>
      <c r="N882" s="114"/>
      <c r="O882" s="114"/>
      <c r="P882" s="114"/>
      <c r="Q882" s="18"/>
    </row>
    <row r="883" spans="1:17" x14ac:dyDescent="0.25">
      <c r="A883" s="5"/>
      <c r="F883" s="66"/>
      <c r="H883" s="114"/>
      <c r="I883" s="114"/>
      <c r="J883" s="114"/>
      <c r="K883" s="114"/>
      <c r="L883" s="114"/>
      <c r="M883" s="114"/>
      <c r="N883" s="114"/>
      <c r="O883" s="114"/>
      <c r="P883" s="114"/>
      <c r="Q883" s="18"/>
    </row>
    <row r="884" spans="1:17" x14ac:dyDescent="0.25">
      <c r="A884" s="5"/>
      <c r="F884" s="66"/>
      <c r="H884" s="114"/>
      <c r="I884" s="114"/>
      <c r="J884" s="114"/>
      <c r="K884" s="114"/>
      <c r="L884" s="114"/>
      <c r="M884" s="114"/>
      <c r="N884" s="114"/>
      <c r="O884" s="114"/>
      <c r="P884" s="114"/>
      <c r="Q884" s="18"/>
    </row>
    <row r="885" spans="1:17" x14ac:dyDescent="0.25">
      <c r="A885" s="5"/>
      <c r="F885" s="66"/>
      <c r="H885" s="114"/>
      <c r="I885" s="114"/>
      <c r="J885" s="114"/>
      <c r="K885" s="114"/>
      <c r="L885" s="114"/>
      <c r="M885" s="114"/>
      <c r="N885" s="114"/>
      <c r="O885" s="114"/>
      <c r="P885" s="114"/>
      <c r="Q885" s="18"/>
    </row>
    <row r="886" spans="1:17" x14ac:dyDescent="0.25">
      <c r="A886" s="5"/>
      <c r="F886" s="66"/>
      <c r="H886" s="114"/>
      <c r="I886" s="114"/>
      <c r="J886" s="114"/>
      <c r="K886" s="114"/>
      <c r="L886" s="114"/>
      <c r="M886" s="114"/>
      <c r="N886" s="114"/>
      <c r="O886" s="114"/>
      <c r="P886" s="114"/>
      <c r="Q886" s="18"/>
    </row>
    <row r="887" spans="1:17" x14ac:dyDescent="0.25">
      <c r="A887" s="5"/>
      <c r="F887" s="66"/>
      <c r="H887" s="114"/>
      <c r="I887" s="114"/>
      <c r="J887" s="114"/>
      <c r="K887" s="114"/>
      <c r="L887" s="114"/>
      <c r="M887" s="114"/>
      <c r="N887" s="114"/>
      <c r="O887" s="114"/>
      <c r="P887" s="114"/>
      <c r="Q887" s="18"/>
    </row>
    <row r="888" spans="1:17" x14ac:dyDescent="0.25">
      <c r="A888" s="5"/>
      <c r="F888" s="66"/>
      <c r="H888" s="114"/>
      <c r="I888" s="114"/>
      <c r="J888" s="114"/>
      <c r="K888" s="114"/>
      <c r="L888" s="114"/>
      <c r="M888" s="114"/>
      <c r="N888" s="114"/>
      <c r="O888" s="114"/>
      <c r="P888" s="114"/>
      <c r="Q888" s="18"/>
    </row>
    <row r="889" spans="1:17" x14ac:dyDescent="0.25">
      <c r="A889" s="5"/>
      <c r="F889" s="66"/>
      <c r="H889" s="114"/>
      <c r="I889" s="114"/>
      <c r="J889" s="114"/>
      <c r="K889" s="114"/>
      <c r="L889" s="114"/>
      <c r="M889" s="114"/>
      <c r="N889" s="114"/>
      <c r="O889" s="114"/>
      <c r="P889" s="114"/>
      <c r="Q889" s="18"/>
    </row>
    <row r="890" spans="1:17" x14ac:dyDescent="0.25">
      <c r="A890" s="5"/>
      <c r="F890" s="66"/>
      <c r="H890" s="114"/>
      <c r="I890" s="114"/>
      <c r="J890" s="114"/>
      <c r="K890" s="114"/>
      <c r="L890" s="114"/>
      <c r="M890" s="114"/>
      <c r="N890" s="114"/>
      <c r="O890" s="114"/>
      <c r="P890" s="114"/>
      <c r="Q890" s="18"/>
    </row>
    <row r="891" spans="1:17" x14ac:dyDescent="0.25">
      <c r="A891" s="5"/>
      <c r="F891" s="66"/>
      <c r="H891" s="114"/>
      <c r="I891" s="114"/>
      <c r="J891" s="114"/>
      <c r="K891" s="114"/>
      <c r="L891" s="114"/>
      <c r="M891" s="114"/>
      <c r="N891" s="114"/>
      <c r="O891" s="114"/>
      <c r="P891" s="114"/>
      <c r="Q891" s="18"/>
    </row>
    <row r="892" spans="1:17" x14ac:dyDescent="0.25">
      <c r="A892" s="5"/>
      <c r="F892" s="66"/>
      <c r="H892" s="114"/>
      <c r="I892" s="114"/>
      <c r="J892" s="114"/>
      <c r="K892" s="114"/>
      <c r="L892" s="114"/>
      <c r="M892" s="114"/>
      <c r="N892" s="114"/>
      <c r="O892" s="114"/>
      <c r="P892" s="114"/>
      <c r="Q892" s="18"/>
    </row>
    <row r="893" spans="1:17" x14ac:dyDescent="0.25">
      <c r="A893" s="5"/>
      <c r="F893" s="66"/>
      <c r="H893" s="114"/>
      <c r="I893" s="114"/>
      <c r="J893" s="114"/>
      <c r="K893" s="114"/>
      <c r="L893" s="114"/>
      <c r="M893" s="114"/>
      <c r="N893" s="114"/>
      <c r="O893" s="114"/>
      <c r="P893" s="114"/>
      <c r="Q893" s="18"/>
    </row>
    <row r="894" spans="1:17" x14ac:dyDescent="0.25">
      <c r="A894" s="5"/>
      <c r="F894" s="66"/>
      <c r="H894" s="114"/>
      <c r="I894" s="114"/>
      <c r="J894" s="114"/>
      <c r="K894" s="114"/>
      <c r="L894" s="114"/>
      <c r="M894" s="114"/>
      <c r="N894" s="114"/>
      <c r="O894" s="114"/>
      <c r="P894" s="114"/>
      <c r="Q894" s="18"/>
    </row>
    <row r="895" spans="1:17" x14ac:dyDescent="0.25">
      <c r="A895" s="5"/>
      <c r="F895" s="66"/>
      <c r="H895" s="114"/>
      <c r="I895" s="114"/>
      <c r="J895" s="114"/>
      <c r="K895" s="114"/>
      <c r="L895" s="114"/>
      <c r="M895" s="114"/>
      <c r="N895" s="114"/>
      <c r="O895" s="114"/>
      <c r="P895" s="114"/>
      <c r="Q895" s="18"/>
    </row>
    <row r="896" spans="1:17" x14ac:dyDescent="0.25">
      <c r="A896" s="5"/>
      <c r="F896" s="66"/>
      <c r="H896" s="114"/>
      <c r="I896" s="114"/>
      <c r="J896" s="114"/>
      <c r="K896" s="114"/>
      <c r="L896" s="114"/>
      <c r="M896" s="114"/>
      <c r="N896" s="114"/>
      <c r="O896" s="114"/>
      <c r="P896" s="114"/>
      <c r="Q896" s="18"/>
    </row>
    <row r="897" spans="1:17" x14ac:dyDescent="0.25">
      <c r="A897" s="5"/>
      <c r="F897" s="66"/>
      <c r="H897" s="114"/>
      <c r="I897" s="114"/>
      <c r="J897" s="114"/>
      <c r="K897" s="114"/>
      <c r="L897" s="114"/>
      <c r="M897" s="114"/>
      <c r="N897" s="114"/>
      <c r="O897" s="114"/>
      <c r="P897" s="114"/>
      <c r="Q897" s="18"/>
    </row>
    <row r="898" spans="1:17" x14ac:dyDescent="0.25">
      <c r="A898" s="5"/>
      <c r="F898" s="66"/>
      <c r="H898" s="114"/>
      <c r="I898" s="114"/>
      <c r="J898" s="114"/>
      <c r="K898" s="114"/>
      <c r="L898" s="114"/>
      <c r="M898" s="114"/>
      <c r="N898" s="114"/>
      <c r="O898" s="114"/>
      <c r="P898" s="114"/>
      <c r="Q898" s="18"/>
    </row>
    <row r="899" spans="1:17" x14ac:dyDescent="0.25">
      <c r="A899" s="5"/>
      <c r="F899" s="66"/>
      <c r="H899" s="114"/>
      <c r="I899" s="114"/>
      <c r="J899" s="114"/>
      <c r="K899" s="114"/>
      <c r="L899" s="114"/>
      <c r="M899" s="114"/>
      <c r="N899" s="114"/>
      <c r="O899" s="114"/>
      <c r="P899" s="114"/>
      <c r="Q899" s="18"/>
    </row>
    <row r="900" spans="1:17" x14ac:dyDescent="0.25">
      <c r="A900" s="5"/>
      <c r="F900" s="66"/>
      <c r="H900" s="114"/>
      <c r="I900" s="114"/>
      <c r="J900" s="114"/>
      <c r="K900" s="114"/>
      <c r="L900" s="114"/>
      <c r="M900" s="114"/>
      <c r="N900" s="114"/>
      <c r="O900" s="114"/>
      <c r="P900" s="114"/>
      <c r="Q900" s="18"/>
    </row>
    <row r="901" spans="1:17" x14ac:dyDescent="0.25">
      <c r="A901" s="5"/>
      <c r="F901" s="66"/>
      <c r="H901" s="114"/>
      <c r="I901" s="114"/>
      <c r="J901" s="114"/>
      <c r="K901" s="114"/>
      <c r="L901" s="114"/>
      <c r="M901" s="114"/>
      <c r="N901" s="114"/>
      <c r="O901" s="114"/>
      <c r="P901" s="114"/>
      <c r="Q901" s="18"/>
    </row>
    <row r="902" spans="1:17" x14ac:dyDescent="0.25">
      <c r="A902" s="5"/>
      <c r="F902" s="66"/>
      <c r="H902" s="114"/>
      <c r="I902" s="114"/>
      <c r="J902" s="114"/>
      <c r="K902" s="114"/>
      <c r="L902" s="114"/>
      <c r="M902" s="114"/>
      <c r="N902" s="114"/>
      <c r="O902" s="114"/>
      <c r="P902" s="114"/>
      <c r="Q902" s="18"/>
    </row>
    <row r="903" spans="1:17" x14ac:dyDescent="0.25">
      <c r="A903" s="5"/>
      <c r="F903" s="66"/>
      <c r="H903" s="114"/>
      <c r="I903" s="114"/>
      <c r="J903" s="114"/>
      <c r="K903" s="114"/>
      <c r="L903" s="114"/>
      <c r="M903" s="114"/>
      <c r="N903" s="114"/>
      <c r="O903" s="114"/>
      <c r="P903" s="114"/>
      <c r="Q903" s="18"/>
    </row>
    <row r="904" spans="1:17" x14ac:dyDescent="0.25">
      <c r="A904" s="5"/>
      <c r="F904" s="66"/>
      <c r="H904" s="114"/>
      <c r="I904" s="114"/>
      <c r="J904" s="114"/>
      <c r="K904" s="114"/>
      <c r="L904" s="114"/>
      <c r="M904" s="114"/>
      <c r="N904" s="114"/>
      <c r="O904" s="114"/>
      <c r="P904" s="114"/>
      <c r="Q904" s="18"/>
    </row>
    <row r="905" spans="1:17" x14ac:dyDescent="0.25">
      <c r="A905" s="5"/>
      <c r="F905" s="66"/>
      <c r="H905" s="114"/>
      <c r="I905" s="114"/>
      <c r="J905" s="114"/>
      <c r="K905" s="114"/>
      <c r="L905" s="114"/>
      <c r="M905" s="114"/>
      <c r="N905" s="114"/>
      <c r="O905" s="114"/>
      <c r="P905" s="114"/>
      <c r="Q905" s="18"/>
    </row>
    <row r="906" spans="1:17" x14ac:dyDescent="0.25">
      <c r="A906" s="5"/>
      <c r="F906" s="66"/>
      <c r="H906" s="114"/>
      <c r="I906" s="114"/>
      <c r="J906" s="114"/>
      <c r="K906" s="114"/>
      <c r="L906" s="114"/>
      <c r="M906" s="114"/>
      <c r="N906" s="114"/>
      <c r="O906" s="114"/>
      <c r="P906" s="114"/>
      <c r="Q906" s="18"/>
    </row>
    <row r="907" spans="1:17" x14ac:dyDescent="0.25">
      <c r="A907" s="5"/>
      <c r="F907" s="66"/>
      <c r="H907" s="114"/>
      <c r="I907" s="114"/>
      <c r="J907" s="114"/>
      <c r="K907" s="114"/>
      <c r="L907" s="114"/>
      <c r="M907" s="114"/>
      <c r="N907" s="114"/>
      <c r="O907" s="114"/>
      <c r="P907" s="114"/>
      <c r="Q907" s="18"/>
    </row>
    <row r="908" spans="1:17" x14ac:dyDescent="0.25">
      <c r="A908" s="5"/>
      <c r="F908" s="66"/>
      <c r="H908" s="114"/>
      <c r="I908" s="114"/>
      <c r="J908" s="114"/>
      <c r="K908" s="114"/>
      <c r="L908" s="114"/>
      <c r="M908" s="114"/>
      <c r="N908" s="114"/>
      <c r="O908" s="114"/>
      <c r="P908" s="114"/>
      <c r="Q908" s="18"/>
    </row>
    <row r="909" spans="1:17" x14ac:dyDescent="0.25">
      <c r="A909" s="5"/>
      <c r="F909" s="66"/>
      <c r="H909" s="114"/>
      <c r="I909" s="114"/>
      <c r="J909" s="114"/>
      <c r="K909" s="114"/>
      <c r="L909" s="114"/>
      <c r="M909" s="114"/>
      <c r="N909" s="114"/>
      <c r="O909" s="114"/>
      <c r="P909" s="114"/>
      <c r="Q909" s="18"/>
    </row>
    <row r="910" spans="1:17" x14ac:dyDescent="0.25">
      <c r="A910" s="5"/>
      <c r="F910" s="66"/>
      <c r="H910" s="114"/>
      <c r="I910" s="114"/>
      <c r="J910" s="114"/>
      <c r="K910" s="114"/>
      <c r="L910" s="114"/>
      <c r="M910" s="114"/>
      <c r="N910" s="114"/>
      <c r="O910" s="114"/>
      <c r="P910" s="114"/>
      <c r="Q910" s="18"/>
    </row>
    <row r="911" spans="1:17" x14ac:dyDescent="0.25">
      <c r="A911" s="5"/>
      <c r="F911" s="66"/>
      <c r="H911" s="114"/>
      <c r="I911" s="114"/>
      <c r="J911" s="114"/>
      <c r="K911" s="114"/>
      <c r="L911" s="114"/>
      <c r="M911" s="114"/>
      <c r="N911" s="114"/>
      <c r="O911" s="114"/>
      <c r="P911" s="114"/>
      <c r="Q911" s="18"/>
    </row>
    <row r="912" spans="1:17" x14ac:dyDescent="0.25">
      <c r="A912" s="5"/>
      <c r="F912" s="66"/>
      <c r="H912" s="114"/>
      <c r="I912" s="114"/>
      <c r="J912" s="114"/>
      <c r="K912" s="114"/>
      <c r="L912" s="114"/>
      <c r="M912" s="114"/>
      <c r="N912" s="114"/>
      <c r="O912" s="114"/>
      <c r="P912" s="114"/>
      <c r="Q912" s="18"/>
    </row>
    <row r="913" spans="1:17" x14ac:dyDescent="0.25">
      <c r="A913" s="5"/>
      <c r="F913" s="66"/>
      <c r="H913" s="114"/>
      <c r="I913" s="114"/>
      <c r="J913" s="114"/>
      <c r="K913" s="114"/>
      <c r="L913" s="114"/>
      <c r="M913" s="114"/>
      <c r="N913" s="114"/>
      <c r="O913" s="114"/>
      <c r="P913" s="114"/>
      <c r="Q913" s="18"/>
    </row>
    <row r="914" spans="1:17" x14ac:dyDescent="0.25">
      <c r="A914" s="5"/>
      <c r="F914" s="66"/>
      <c r="H914" s="114"/>
      <c r="I914" s="114"/>
      <c r="J914" s="114"/>
      <c r="K914" s="114"/>
      <c r="L914" s="114"/>
      <c r="M914" s="114"/>
      <c r="N914" s="114"/>
      <c r="O914" s="114"/>
      <c r="P914" s="114"/>
      <c r="Q914" s="18"/>
    </row>
    <row r="915" spans="1:17" x14ac:dyDescent="0.25">
      <c r="A915" s="5"/>
      <c r="F915" s="66"/>
      <c r="H915" s="114"/>
      <c r="I915" s="114"/>
      <c r="J915" s="114"/>
      <c r="K915" s="114"/>
      <c r="L915" s="114"/>
      <c r="M915" s="114"/>
      <c r="N915" s="114"/>
      <c r="O915" s="114"/>
      <c r="P915" s="114"/>
      <c r="Q915" s="18"/>
    </row>
    <row r="916" spans="1:17" x14ac:dyDescent="0.25">
      <c r="A916" s="5"/>
      <c r="F916" s="66"/>
      <c r="H916" s="114"/>
      <c r="I916" s="114"/>
      <c r="J916" s="114"/>
      <c r="K916" s="114"/>
      <c r="L916" s="114"/>
      <c r="M916" s="114"/>
      <c r="N916" s="114"/>
      <c r="O916" s="114"/>
      <c r="P916" s="114"/>
      <c r="Q916" s="18"/>
    </row>
    <row r="917" spans="1:17" x14ac:dyDescent="0.25">
      <c r="A917" s="5"/>
      <c r="F917" s="66"/>
      <c r="H917" s="114"/>
      <c r="I917" s="114"/>
      <c r="J917" s="114"/>
      <c r="K917" s="114"/>
      <c r="L917" s="114"/>
      <c r="M917" s="114"/>
      <c r="N917" s="114"/>
      <c r="O917" s="114"/>
      <c r="P917" s="114"/>
      <c r="Q917" s="18"/>
    </row>
    <row r="918" spans="1:17" x14ac:dyDescent="0.25">
      <c r="A918" s="5"/>
      <c r="F918" s="66"/>
      <c r="H918" s="114"/>
      <c r="I918" s="114"/>
      <c r="J918" s="114"/>
      <c r="K918" s="114"/>
      <c r="L918" s="114"/>
      <c r="M918" s="114"/>
      <c r="N918" s="114"/>
      <c r="O918" s="114"/>
      <c r="P918" s="114"/>
      <c r="Q918" s="18"/>
    </row>
    <row r="919" spans="1:17" x14ac:dyDescent="0.25">
      <c r="A919" s="5"/>
      <c r="F919" s="66"/>
      <c r="H919" s="114"/>
      <c r="I919" s="114"/>
      <c r="J919" s="114"/>
      <c r="K919" s="114"/>
      <c r="L919" s="114"/>
      <c r="M919" s="114"/>
      <c r="N919" s="114"/>
      <c r="O919" s="114"/>
      <c r="P919" s="114"/>
      <c r="Q919" s="18"/>
    </row>
    <row r="920" spans="1:17" x14ac:dyDescent="0.25">
      <c r="A920" s="5"/>
      <c r="F920" s="66"/>
      <c r="H920" s="114"/>
      <c r="I920" s="114"/>
      <c r="J920" s="114"/>
      <c r="K920" s="114"/>
      <c r="L920" s="114"/>
      <c r="M920" s="114"/>
      <c r="N920" s="114"/>
      <c r="O920" s="114"/>
      <c r="P920" s="114"/>
      <c r="Q920" s="18"/>
    </row>
    <row r="921" spans="1:17" x14ac:dyDescent="0.25">
      <c r="A921" s="5"/>
      <c r="F921" s="66"/>
      <c r="H921" s="114"/>
      <c r="I921" s="114"/>
      <c r="J921" s="114"/>
      <c r="K921" s="114"/>
      <c r="L921" s="114"/>
      <c r="M921" s="114"/>
      <c r="N921" s="114"/>
      <c r="O921" s="114"/>
      <c r="P921" s="114"/>
      <c r="Q921" s="18"/>
    </row>
    <row r="922" spans="1:17" x14ac:dyDescent="0.25">
      <c r="A922" s="5"/>
      <c r="F922" s="66"/>
      <c r="H922" s="114"/>
      <c r="I922" s="114"/>
      <c r="J922" s="114"/>
      <c r="K922" s="114"/>
      <c r="L922" s="114"/>
      <c r="M922" s="114"/>
      <c r="N922" s="114"/>
      <c r="O922" s="114"/>
      <c r="P922" s="114"/>
      <c r="Q922" s="18"/>
    </row>
    <row r="923" spans="1:17" x14ac:dyDescent="0.25">
      <c r="A923" s="5"/>
      <c r="F923" s="66"/>
      <c r="H923" s="114"/>
      <c r="I923" s="114"/>
      <c r="J923" s="114"/>
      <c r="K923" s="114"/>
      <c r="L923" s="114"/>
      <c r="M923" s="114"/>
      <c r="N923" s="114"/>
      <c r="O923" s="114"/>
      <c r="P923" s="114"/>
      <c r="Q923" s="18"/>
    </row>
    <row r="924" spans="1:17" x14ac:dyDescent="0.25">
      <c r="A924" s="5"/>
      <c r="F924" s="66"/>
      <c r="H924" s="114"/>
      <c r="I924" s="114"/>
      <c r="J924" s="114"/>
      <c r="K924" s="114"/>
      <c r="L924" s="114"/>
      <c r="M924" s="114"/>
      <c r="N924" s="114"/>
      <c r="O924" s="114"/>
      <c r="P924" s="114"/>
      <c r="Q924" s="18"/>
    </row>
    <row r="925" spans="1:17" x14ac:dyDescent="0.25">
      <c r="A925" s="5"/>
      <c r="F925" s="66"/>
      <c r="H925" s="114"/>
      <c r="I925" s="114"/>
      <c r="J925" s="114"/>
      <c r="K925" s="114"/>
      <c r="L925" s="114"/>
      <c r="M925" s="114"/>
      <c r="N925" s="114"/>
      <c r="O925" s="114"/>
      <c r="P925" s="114"/>
      <c r="Q925" s="18"/>
    </row>
    <row r="926" spans="1:17" x14ac:dyDescent="0.25">
      <c r="A926" s="5"/>
      <c r="F926" s="66"/>
      <c r="H926" s="114"/>
      <c r="I926" s="114"/>
      <c r="J926" s="114"/>
      <c r="K926" s="114"/>
      <c r="L926" s="114"/>
      <c r="M926" s="114"/>
      <c r="N926" s="114"/>
      <c r="O926" s="114"/>
      <c r="P926" s="114"/>
      <c r="Q926" s="18"/>
    </row>
    <row r="927" spans="1:17" x14ac:dyDescent="0.25">
      <c r="A927" s="5"/>
      <c r="F927" s="66"/>
      <c r="H927" s="114"/>
      <c r="I927" s="114"/>
      <c r="J927" s="114"/>
      <c r="K927" s="114"/>
      <c r="L927" s="114"/>
      <c r="M927" s="114"/>
      <c r="N927" s="114"/>
      <c r="O927" s="114"/>
      <c r="P927" s="114"/>
      <c r="Q927" s="18"/>
    </row>
    <row r="928" spans="1:17" x14ac:dyDescent="0.25">
      <c r="A928" s="5"/>
      <c r="F928" s="66"/>
      <c r="H928" s="114"/>
      <c r="I928" s="114"/>
      <c r="J928" s="114"/>
      <c r="K928" s="114"/>
      <c r="L928" s="114"/>
      <c r="M928" s="114"/>
      <c r="N928" s="114"/>
      <c r="O928" s="114"/>
      <c r="P928" s="114"/>
      <c r="Q928" s="18"/>
    </row>
    <row r="929" spans="1:17" x14ac:dyDescent="0.25">
      <c r="A929" s="5"/>
      <c r="F929" s="66"/>
      <c r="H929" s="114"/>
      <c r="I929" s="114"/>
      <c r="J929" s="114"/>
      <c r="K929" s="114"/>
      <c r="L929" s="114"/>
      <c r="M929" s="114"/>
      <c r="N929" s="114"/>
      <c r="O929" s="114"/>
      <c r="P929" s="114"/>
      <c r="Q929" s="18"/>
    </row>
    <row r="930" spans="1:17" x14ac:dyDescent="0.25">
      <c r="A930" s="5"/>
      <c r="F930" s="66"/>
      <c r="H930" s="114"/>
      <c r="I930" s="114"/>
      <c r="J930" s="114"/>
      <c r="K930" s="114"/>
      <c r="L930" s="114"/>
      <c r="M930" s="114"/>
      <c r="N930" s="114"/>
      <c r="O930" s="114"/>
      <c r="P930" s="114"/>
      <c r="Q930" s="18"/>
    </row>
    <row r="931" spans="1:17" x14ac:dyDescent="0.25">
      <c r="A931" s="5"/>
      <c r="F931" s="66"/>
      <c r="H931" s="114"/>
      <c r="I931" s="114"/>
      <c r="J931" s="114"/>
      <c r="K931" s="114"/>
      <c r="L931" s="114"/>
      <c r="M931" s="114"/>
      <c r="N931" s="114"/>
      <c r="O931" s="114"/>
      <c r="P931" s="114"/>
      <c r="Q931" s="18"/>
    </row>
    <row r="932" spans="1:17" x14ac:dyDescent="0.25">
      <c r="A932" s="5"/>
      <c r="F932" s="66"/>
      <c r="H932" s="114"/>
      <c r="I932" s="114"/>
      <c r="J932" s="114"/>
      <c r="K932" s="114"/>
      <c r="L932" s="114"/>
      <c r="M932" s="114"/>
      <c r="N932" s="114"/>
      <c r="O932" s="114"/>
      <c r="P932" s="114"/>
      <c r="Q932" s="18"/>
    </row>
    <row r="933" spans="1:17" x14ac:dyDescent="0.25">
      <c r="A933" s="5"/>
      <c r="F933" s="66"/>
      <c r="H933" s="114"/>
      <c r="I933" s="114"/>
      <c r="J933" s="114"/>
      <c r="K933" s="114"/>
      <c r="L933" s="114"/>
      <c r="M933" s="114"/>
      <c r="N933" s="114"/>
      <c r="O933" s="114"/>
      <c r="P933" s="114"/>
      <c r="Q933" s="18"/>
    </row>
    <row r="934" spans="1:17" x14ac:dyDescent="0.25">
      <c r="A934" s="5"/>
      <c r="F934" s="66"/>
      <c r="H934" s="114"/>
      <c r="I934" s="114"/>
      <c r="J934" s="114"/>
      <c r="K934" s="114"/>
      <c r="L934" s="114"/>
      <c r="M934" s="114"/>
      <c r="N934" s="114"/>
      <c r="O934" s="114"/>
      <c r="P934" s="114"/>
      <c r="Q934" s="18"/>
    </row>
    <row r="935" spans="1:17" x14ac:dyDescent="0.25">
      <c r="A935" s="5"/>
      <c r="F935" s="66"/>
      <c r="H935" s="114"/>
      <c r="I935" s="114"/>
      <c r="J935" s="114"/>
      <c r="K935" s="114"/>
      <c r="L935" s="114"/>
      <c r="M935" s="114"/>
      <c r="N935" s="114"/>
      <c r="O935" s="114"/>
      <c r="P935" s="114"/>
      <c r="Q935" s="18"/>
    </row>
    <row r="936" spans="1:17" x14ac:dyDescent="0.25">
      <c r="A936" s="5"/>
      <c r="F936" s="66"/>
      <c r="H936" s="114"/>
      <c r="I936" s="114"/>
      <c r="J936" s="114"/>
      <c r="K936" s="114"/>
      <c r="L936" s="114"/>
      <c r="M936" s="114"/>
      <c r="N936" s="114"/>
      <c r="O936" s="114"/>
      <c r="P936" s="114"/>
      <c r="Q936" s="18"/>
    </row>
    <row r="937" spans="1:17" x14ac:dyDescent="0.25">
      <c r="A937" s="5"/>
      <c r="F937" s="66"/>
      <c r="H937" s="114"/>
      <c r="I937" s="114"/>
      <c r="J937" s="114"/>
      <c r="K937" s="114"/>
      <c r="L937" s="114"/>
      <c r="M937" s="114"/>
      <c r="N937" s="114"/>
      <c r="O937" s="114"/>
      <c r="P937" s="114"/>
      <c r="Q937" s="18"/>
    </row>
    <row r="938" spans="1:17" x14ac:dyDescent="0.25">
      <c r="A938" s="5"/>
      <c r="F938" s="66"/>
      <c r="H938" s="114"/>
      <c r="I938" s="114"/>
      <c r="J938" s="114"/>
      <c r="K938" s="114"/>
      <c r="L938" s="114"/>
      <c r="M938" s="114"/>
      <c r="N938" s="114"/>
      <c r="O938" s="114"/>
      <c r="P938" s="114"/>
      <c r="Q938" s="18"/>
    </row>
    <row r="939" spans="1:17" x14ac:dyDescent="0.25">
      <c r="A939" s="5"/>
      <c r="F939" s="66"/>
      <c r="H939" s="114"/>
      <c r="I939" s="114"/>
      <c r="J939" s="114"/>
      <c r="K939" s="114"/>
      <c r="L939" s="114"/>
      <c r="M939" s="114"/>
      <c r="N939" s="114"/>
      <c r="O939" s="114"/>
      <c r="P939" s="114"/>
      <c r="Q939" s="18"/>
    </row>
    <row r="940" spans="1:17" x14ac:dyDescent="0.25">
      <c r="A940" s="5"/>
      <c r="F940" s="66"/>
      <c r="H940" s="114"/>
      <c r="I940" s="114"/>
      <c r="J940" s="114"/>
      <c r="K940" s="114"/>
      <c r="L940" s="114"/>
      <c r="M940" s="114"/>
      <c r="N940" s="114"/>
      <c r="O940" s="114"/>
      <c r="P940" s="114"/>
      <c r="Q940" s="18"/>
    </row>
    <row r="941" spans="1:17" x14ac:dyDescent="0.25">
      <c r="A941" s="5"/>
      <c r="F941" s="66"/>
      <c r="H941" s="114"/>
      <c r="I941" s="114"/>
      <c r="J941" s="114"/>
      <c r="K941" s="114"/>
      <c r="L941" s="114"/>
      <c r="M941" s="114"/>
      <c r="N941" s="114"/>
      <c r="O941" s="114"/>
      <c r="P941" s="114"/>
      <c r="Q941" s="18"/>
    </row>
    <row r="942" spans="1:17" x14ac:dyDescent="0.25">
      <c r="A942" s="5"/>
      <c r="F942" s="66"/>
      <c r="H942" s="114"/>
      <c r="I942" s="114"/>
      <c r="J942" s="114"/>
      <c r="K942" s="114"/>
      <c r="L942" s="114"/>
      <c r="M942" s="114"/>
      <c r="N942" s="114"/>
      <c r="O942" s="114"/>
      <c r="P942" s="114"/>
      <c r="Q942" s="18"/>
    </row>
    <row r="943" spans="1:17" x14ac:dyDescent="0.25">
      <c r="A943" s="5"/>
      <c r="F943" s="66"/>
      <c r="H943" s="114"/>
      <c r="I943" s="114"/>
      <c r="J943" s="114"/>
      <c r="K943" s="114"/>
      <c r="L943" s="114"/>
      <c r="M943" s="114"/>
      <c r="N943" s="114"/>
      <c r="O943" s="114"/>
      <c r="P943" s="114"/>
      <c r="Q943" s="18"/>
    </row>
    <row r="944" spans="1:17" x14ac:dyDescent="0.25">
      <c r="A944" s="5"/>
      <c r="F944" s="66"/>
      <c r="H944" s="114"/>
      <c r="I944" s="114"/>
      <c r="J944" s="114"/>
      <c r="K944" s="114"/>
      <c r="L944" s="114"/>
      <c r="M944" s="114"/>
      <c r="N944" s="114"/>
      <c r="O944" s="114"/>
      <c r="P944" s="114"/>
      <c r="Q944" s="18"/>
    </row>
    <row r="945" spans="1:17" x14ac:dyDescent="0.25">
      <c r="A945" s="5"/>
      <c r="F945" s="66"/>
      <c r="H945" s="114"/>
      <c r="I945" s="114"/>
      <c r="J945" s="114"/>
      <c r="K945" s="114"/>
      <c r="L945" s="114"/>
      <c r="M945" s="114"/>
      <c r="N945" s="114"/>
      <c r="O945" s="114"/>
      <c r="P945" s="114"/>
      <c r="Q945" s="18"/>
    </row>
    <row r="946" spans="1:17" x14ac:dyDescent="0.25">
      <c r="A946" s="5"/>
      <c r="F946" s="66"/>
      <c r="H946" s="114"/>
      <c r="I946" s="114"/>
      <c r="J946" s="114"/>
      <c r="K946" s="114"/>
      <c r="L946" s="114"/>
      <c r="M946" s="114"/>
      <c r="N946" s="114"/>
      <c r="O946" s="114"/>
      <c r="P946" s="114"/>
      <c r="Q946" s="18"/>
    </row>
    <row r="947" spans="1:17" x14ac:dyDescent="0.25">
      <c r="A947" s="5"/>
      <c r="F947" s="66"/>
      <c r="H947" s="114"/>
      <c r="I947" s="114"/>
      <c r="J947" s="114"/>
      <c r="K947" s="114"/>
      <c r="L947" s="114"/>
      <c r="M947" s="114"/>
      <c r="N947" s="114"/>
      <c r="O947" s="114"/>
      <c r="P947" s="114"/>
      <c r="Q947" s="18"/>
    </row>
    <row r="948" spans="1:17" x14ac:dyDescent="0.25">
      <c r="A948" s="5"/>
      <c r="F948" s="66"/>
      <c r="H948" s="114"/>
      <c r="I948" s="114"/>
      <c r="J948" s="114"/>
      <c r="K948" s="114"/>
      <c r="L948" s="114"/>
      <c r="M948" s="114"/>
      <c r="N948" s="114"/>
      <c r="O948" s="114"/>
      <c r="P948" s="114"/>
      <c r="Q948" s="18"/>
    </row>
    <row r="949" spans="1:17" x14ac:dyDescent="0.25">
      <c r="A949" s="5"/>
      <c r="F949" s="66"/>
      <c r="H949" s="114"/>
      <c r="I949" s="114"/>
      <c r="J949" s="114"/>
      <c r="K949" s="114"/>
      <c r="L949" s="114"/>
      <c r="M949" s="114"/>
      <c r="N949" s="114"/>
      <c r="O949" s="114"/>
      <c r="P949" s="114"/>
      <c r="Q949" s="18"/>
    </row>
    <row r="950" spans="1:17" x14ac:dyDescent="0.25">
      <c r="A950" s="5"/>
      <c r="F950" s="66"/>
      <c r="H950" s="114"/>
      <c r="I950" s="114"/>
      <c r="J950" s="114"/>
      <c r="K950" s="114"/>
      <c r="L950" s="114"/>
      <c r="M950" s="114"/>
      <c r="N950" s="114"/>
      <c r="O950" s="114"/>
      <c r="P950" s="114"/>
      <c r="Q950" s="18"/>
    </row>
    <row r="951" spans="1:17" x14ac:dyDescent="0.25">
      <c r="A951" s="5"/>
      <c r="F951" s="66"/>
      <c r="H951" s="114"/>
      <c r="I951" s="114"/>
      <c r="J951" s="114"/>
      <c r="K951" s="114"/>
      <c r="L951" s="114"/>
      <c r="M951" s="114"/>
      <c r="N951" s="114"/>
      <c r="O951" s="114"/>
      <c r="P951" s="114"/>
      <c r="Q951" s="18"/>
    </row>
    <row r="952" spans="1:17" x14ac:dyDescent="0.25">
      <c r="A952" s="5"/>
      <c r="F952" s="66"/>
      <c r="H952" s="114"/>
      <c r="I952" s="114"/>
      <c r="J952" s="114"/>
      <c r="K952" s="114"/>
      <c r="L952" s="114"/>
      <c r="M952" s="114"/>
      <c r="N952" s="114"/>
      <c r="O952" s="114"/>
      <c r="P952" s="114"/>
      <c r="Q952" s="18"/>
    </row>
    <row r="953" spans="1:17" x14ac:dyDescent="0.25">
      <c r="A953" s="5"/>
      <c r="F953" s="66"/>
      <c r="H953" s="114"/>
      <c r="I953" s="114"/>
      <c r="J953" s="114"/>
      <c r="K953" s="114"/>
      <c r="L953" s="114"/>
      <c r="M953" s="114"/>
      <c r="N953" s="114"/>
      <c r="O953" s="114"/>
      <c r="P953" s="114"/>
      <c r="Q953" s="18"/>
    </row>
    <row r="954" spans="1:17" x14ac:dyDescent="0.25">
      <c r="A954" s="5"/>
      <c r="F954" s="66"/>
      <c r="H954" s="114"/>
      <c r="I954" s="114"/>
      <c r="J954" s="114"/>
      <c r="K954" s="114"/>
      <c r="L954" s="114"/>
      <c r="M954" s="114"/>
      <c r="N954" s="114"/>
      <c r="O954" s="114"/>
      <c r="P954" s="114"/>
      <c r="Q954" s="18"/>
    </row>
    <row r="955" spans="1:17" x14ac:dyDescent="0.25">
      <c r="A955" s="5"/>
      <c r="F955" s="66"/>
      <c r="H955" s="114"/>
      <c r="I955" s="114"/>
      <c r="J955" s="114"/>
      <c r="K955" s="114"/>
      <c r="L955" s="114"/>
      <c r="M955" s="114"/>
      <c r="N955" s="114"/>
      <c r="O955" s="114"/>
      <c r="P955" s="114"/>
      <c r="Q955" s="18"/>
    </row>
    <row r="956" spans="1:17" x14ac:dyDescent="0.25">
      <c r="A956" s="5"/>
      <c r="F956" s="66"/>
      <c r="H956" s="114"/>
      <c r="I956" s="114"/>
      <c r="J956" s="114"/>
      <c r="K956" s="114"/>
      <c r="L956" s="114"/>
      <c r="M956" s="114"/>
      <c r="N956" s="114"/>
      <c r="O956" s="114"/>
      <c r="P956" s="114"/>
      <c r="Q956" s="18"/>
    </row>
    <row r="957" spans="1:17" x14ac:dyDescent="0.25">
      <c r="A957" s="5"/>
      <c r="F957" s="66"/>
      <c r="H957" s="114"/>
      <c r="I957" s="114"/>
      <c r="J957" s="114"/>
      <c r="K957" s="114"/>
      <c r="L957" s="114"/>
      <c r="M957" s="114"/>
      <c r="N957" s="114"/>
      <c r="O957" s="114"/>
      <c r="P957" s="114"/>
      <c r="Q957" s="18"/>
    </row>
    <row r="958" spans="1:17" x14ac:dyDescent="0.25">
      <c r="A958" s="5"/>
      <c r="F958" s="66"/>
      <c r="H958" s="114"/>
      <c r="I958" s="114"/>
      <c r="J958" s="114"/>
      <c r="K958" s="114"/>
      <c r="L958" s="114"/>
      <c r="M958" s="114"/>
      <c r="N958" s="114"/>
      <c r="O958" s="114"/>
      <c r="P958" s="114"/>
      <c r="Q958" s="18"/>
    </row>
    <row r="959" spans="1:17" x14ac:dyDescent="0.25">
      <c r="A959" s="5"/>
      <c r="F959" s="66"/>
      <c r="H959" s="114"/>
      <c r="I959" s="114"/>
      <c r="J959" s="114"/>
      <c r="K959" s="114"/>
      <c r="L959" s="114"/>
      <c r="M959" s="114"/>
      <c r="N959" s="114"/>
      <c r="O959" s="114"/>
      <c r="P959" s="114"/>
      <c r="Q959" s="18"/>
    </row>
    <row r="960" spans="1:17" x14ac:dyDescent="0.25">
      <c r="A960" s="5"/>
      <c r="F960" s="66"/>
      <c r="H960" s="114"/>
      <c r="I960" s="114"/>
      <c r="J960" s="114"/>
      <c r="K960" s="114"/>
      <c r="L960" s="114"/>
      <c r="M960" s="114"/>
      <c r="N960" s="114"/>
      <c r="O960" s="114"/>
      <c r="P960" s="114"/>
      <c r="Q960" s="18"/>
    </row>
    <row r="961" spans="1:17" x14ac:dyDescent="0.25">
      <c r="A961" s="5"/>
      <c r="F961" s="66"/>
      <c r="H961" s="114"/>
      <c r="I961" s="114"/>
      <c r="J961" s="114"/>
      <c r="K961" s="114"/>
      <c r="L961" s="114"/>
      <c r="M961" s="114"/>
      <c r="N961" s="114"/>
      <c r="O961" s="114"/>
      <c r="P961" s="114"/>
      <c r="Q961" s="18"/>
    </row>
    <row r="962" spans="1:17" x14ac:dyDescent="0.25">
      <c r="A962" s="5"/>
      <c r="F962" s="66"/>
      <c r="H962" s="114"/>
      <c r="I962" s="114"/>
      <c r="J962" s="114"/>
      <c r="K962" s="114"/>
      <c r="L962" s="114"/>
      <c r="M962" s="114"/>
      <c r="N962" s="114"/>
      <c r="O962" s="114"/>
      <c r="P962" s="114"/>
      <c r="Q962" s="18"/>
    </row>
    <row r="963" spans="1:17" x14ac:dyDescent="0.25">
      <c r="A963" s="5"/>
      <c r="F963" s="66"/>
      <c r="H963" s="114"/>
      <c r="I963" s="114"/>
      <c r="J963" s="114"/>
      <c r="K963" s="114"/>
      <c r="L963" s="114"/>
      <c r="M963" s="114"/>
      <c r="N963" s="114"/>
      <c r="O963" s="114"/>
      <c r="P963" s="114"/>
      <c r="Q963" s="18"/>
    </row>
    <row r="964" spans="1:17" x14ac:dyDescent="0.25">
      <c r="A964" s="5"/>
      <c r="F964" s="66"/>
      <c r="H964" s="114"/>
      <c r="I964" s="114"/>
      <c r="J964" s="114"/>
      <c r="K964" s="114"/>
      <c r="L964" s="114"/>
      <c r="M964" s="114"/>
      <c r="N964" s="114"/>
      <c r="O964" s="114"/>
      <c r="P964" s="114"/>
      <c r="Q964" s="18"/>
    </row>
    <row r="965" spans="1:17" x14ac:dyDescent="0.25">
      <c r="A965" s="5"/>
      <c r="F965" s="66"/>
      <c r="H965" s="114"/>
      <c r="I965" s="114"/>
      <c r="J965" s="114"/>
      <c r="K965" s="114"/>
      <c r="L965" s="114"/>
      <c r="M965" s="114"/>
      <c r="N965" s="114"/>
      <c r="O965" s="114"/>
      <c r="P965" s="114"/>
      <c r="Q965" s="18"/>
    </row>
    <row r="966" spans="1:17" x14ac:dyDescent="0.25">
      <c r="A966" s="5"/>
      <c r="F966" s="66"/>
      <c r="H966" s="114"/>
      <c r="I966" s="114"/>
      <c r="J966" s="114"/>
      <c r="K966" s="114"/>
      <c r="L966" s="114"/>
      <c r="M966" s="114"/>
      <c r="N966" s="114"/>
      <c r="O966" s="114"/>
      <c r="P966" s="114"/>
      <c r="Q966" s="18"/>
    </row>
    <row r="967" spans="1:17" x14ac:dyDescent="0.25">
      <c r="A967" s="5"/>
      <c r="F967" s="66"/>
      <c r="H967" s="114"/>
      <c r="I967" s="114"/>
      <c r="J967" s="114"/>
      <c r="K967" s="114"/>
      <c r="L967" s="114"/>
      <c r="M967" s="114"/>
      <c r="N967" s="114"/>
      <c r="O967" s="114"/>
      <c r="P967" s="114"/>
      <c r="Q967" s="18"/>
    </row>
    <row r="968" spans="1:17" x14ac:dyDescent="0.25">
      <c r="A968" s="5"/>
      <c r="F968" s="66"/>
      <c r="H968" s="114"/>
      <c r="I968" s="114"/>
      <c r="J968" s="114"/>
      <c r="K968" s="114"/>
      <c r="L968" s="114"/>
      <c r="M968" s="114"/>
      <c r="N968" s="114"/>
      <c r="O968" s="114"/>
      <c r="P968" s="114"/>
      <c r="Q968" s="18"/>
    </row>
    <row r="969" spans="1:17" x14ac:dyDescent="0.25">
      <c r="A969" s="5"/>
      <c r="F969" s="66"/>
      <c r="H969" s="114"/>
      <c r="I969" s="114"/>
      <c r="J969" s="114"/>
      <c r="K969" s="114"/>
      <c r="L969" s="114"/>
      <c r="M969" s="114"/>
      <c r="N969" s="114"/>
      <c r="O969" s="114"/>
      <c r="P969" s="114"/>
      <c r="Q969" s="18"/>
    </row>
    <row r="970" spans="1:17" x14ac:dyDescent="0.25">
      <c r="A970" s="5"/>
      <c r="F970" s="66"/>
      <c r="H970" s="114"/>
      <c r="I970" s="114"/>
      <c r="J970" s="114"/>
      <c r="K970" s="114"/>
      <c r="L970" s="114"/>
      <c r="M970" s="114"/>
      <c r="N970" s="114"/>
      <c r="O970" s="114"/>
      <c r="P970" s="114"/>
      <c r="Q970" s="18"/>
    </row>
    <row r="971" spans="1:17" x14ac:dyDescent="0.25">
      <c r="A971" s="5"/>
      <c r="F971" s="66"/>
      <c r="H971" s="114"/>
      <c r="I971" s="114"/>
      <c r="J971" s="114"/>
      <c r="K971" s="114"/>
      <c r="L971" s="114"/>
      <c r="M971" s="114"/>
      <c r="N971" s="114"/>
      <c r="O971" s="114"/>
      <c r="P971" s="114"/>
      <c r="Q971" s="18"/>
    </row>
    <row r="972" spans="1:17" x14ac:dyDescent="0.25">
      <c r="A972" s="5"/>
      <c r="F972" s="66"/>
      <c r="H972" s="114"/>
      <c r="I972" s="114"/>
      <c r="J972" s="114"/>
      <c r="K972" s="114"/>
      <c r="L972" s="114"/>
      <c r="M972" s="114"/>
      <c r="N972" s="114"/>
      <c r="O972" s="114"/>
      <c r="P972" s="114"/>
      <c r="Q972" s="18"/>
    </row>
    <row r="973" spans="1:17" x14ac:dyDescent="0.25">
      <c r="A973" s="5"/>
      <c r="F973" s="66"/>
      <c r="H973" s="114"/>
      <c r="I973" s="114"/>
      <c r="J973" s="114"/>
      <c r="K973" s="114"/>
      <c r="L973" s="114"/>
      <c r="M973" s="114"/>
      <c r="N973" s="114"/>
      <c r="O973" s="114"/>
      <c r="P973" s="114"/>
      <c r="Q973" s="18"/>
    </row>
    <row r="974" spans="1:17" x14ac:dyDescent="0.25">
      <c r="A974" s="5"/>
      <c r="F974" s="66"/>
      <c r="H974" s="114"/>
      <c r="I974" s="114"/>
      <c r="J974" s="114"/>
      <c r="K974" s="114"/>
      <c r="L974" s="114"/>
      <c r="M974" s="114"/>
      <c r="N974" s="114"/>
      <c r="O974" s="114"/>
      <c r="P974" s="114"/>
      <c r="Q974" s="18"/>
    </row>
    <row r="975" spans="1:17" x14ac:dyDescent="0.25">
      <c r="A975" s="5"/>
      <c r="F975" s="66"/>
      <c r="H975" s="114"/>
      <c r="I975" s="114"/>
      <c r="J975" s="114"/>
      <c r="K975" s="114"/>
      <c r="L975" s="114"/>
      <c r="M975" s="114"/>
      <c r="N975" s="114"/>
      <c r="O975" s="114"/>
      <c r="P975" s="114"/>
      <c r="Q975" s="18"/>
    </row>
    <row r="976" spans="1:17" x14ac:dyDescent="0.25">
      <c r="A976" s="5"/>
      <c r="F976" s="66"/>
      <c r="H976" s="114"/>
      <c r="I976" s="114"/>
      <c r="J976" s="114"/>
      <c r="K976" s="114"/>
      <c r="L976" s="114"/>
      <c r="M976" s="114"/>
      <c r="N976" s="114"/>
      <c r="O976" s="114"/>
      <c r="P976" s="114"/>
      <c r="Q976" s="18"/>
    </row>
    <row r="977" spans="1:17" x14ac:dyDescent="0.25">
      <c r="A977" s="5"/>
      <c r="F977" s="66"/>
      <c r="H977" s="114"/>
      <c r="I977" s="114"/>
      <c r="J977" s="114"/>
      <c r="K977" s="114"/>
      <c r="L977" s="114"/>
      <c r="M977" s="114"/>
      <c r="N977" s="114"/>
      <c r="O977" s="114"/>
      <c r="P977" s="114"/>
      <c r="Q977" s="18"/>
    </row>
    <row r="978" spans="1:17" x14ac:dyDescent="0.25">
      <c r="A978" s="5"/>
      <c r="F978" s="66"/>
      <c r="H978" s="114"/>
      <c r="I978" s="114"/>
      <c r="J978" s="114"/>
      <c r="K978" s="114"/>
      <c r="L978" s="114"/>
      <c r="M978" s="114"/>
      <c r="N978" s="114"/>
      <c r="O978" s="114"/>
      <c r="P978" s="114"/>
      <c r="Q978" s="18"/>
    </row>
    <row r="979" spans="1:17" x14ac:dyDescent="0.25">
      <c r="A979" s="5"/>
      <c r="F979" s="66"/>
      <c r="H979" s="114"/>
      <c r="I979" s="114"/>
      <c r="J979" s="114"/>
      <c r="K979" s="114"/>
      <c r="L979" s="114"/>
      <c r="M979" s="114"/>
      <c r="N979" s="114"/>
      <c r="O979" s="114"/>
      <c r="P979" s="114"/>
      <c r="Q979" s="18"/>
    </row>
    <row r="980" spans="1:17" x14ac:dyDescent="0.25">
      <c r="A980" s="5"/>
      <c r="F980" s="66"/>
      <c r="H980" s="114"/>
      <c r="I980" s="114"/>
      <c r="J980" s="114"/>
      <c r="K980" s="114"/>
      <c r="L980" s="114"/>
      <c r="M980" s="114"/>
      <c r="N980" s="114"/>
      <c r="O980" s="114"/>
      <c r="P980" s="114"/>
      <c r="Q980" s="18"/>
    </row>
    <row r="981" spans="1:17" x14ac:dyDescent="0.25">
      <c r="A981" s="5"/>
      <c r="F981" s="66"/>
      <c r="H981" s="114"/>
      <c r="I981" s="114"/>
      <c r="J981" s="114"/>
      <c r="K981" s="114"/>
      <c r="L981" s="114"/>
      <c r="M981" s="114"/>
      <c r="N981" s="114"/>
      <c r="O981" s="114"/>
      <c r="P981" s="114"/>
      <c r="Q981" s="18"/>
    </row>
    <row r="982" spans="1:17" x14ac:dyDescent="0.25">
      <c r="A982" s="5"/>
      <c r="F982" s="66"/>
      <c r="H982" s="114"/>
      <c r="I982" s="114"/>
      <c r="J982" s="114"/>
      <c r="K982" s="114"/>
      <c r="L982" s="114"/>
      <c r="M982" s="114"/>
      <c r="N982" s="114"/>
      <c r="O982" s="114"/>
      <c r="P982" s="114"/>
      <c r="Q982" s="18"/>
    </row>
    <row r="983" spans="1:17" x14ac:dyDescent="0.25">
      <c r="A983" s="5"/>
      <c r="F983" s="66"/>
      <c r="H983" s="114"/>
      <c r="I983" s="114"/>
      <c r="J983" s="114"/>
      <c r="K983" s="114"/>
      <c r="L983" s="114"/>
      <c r="M983" s="114"/>
      <c r="N983" s="114"/>
      <c r="O983" s="114"/>
      <c r="P983" s="114"/>
      <c r="Q983" s="18"/>
    </row>
    <row r="984" spans="1:17" x14ac:dyDescent="0.25">
      <c r="A984" s="5"/>
      <c r="F984" s="66"/>
      <c r="H984" s="114"/>
      <c r="I984" s="114"/>
      <c r="J984" s="114"/>
      <c r="K984" s="114"/>
      <c r="L984" s="114"/>
      <c r="M984" s="114"/>
      <c r="N984" s="114"/>
      <c r="O984" s="114"/>
      <c r="P984" s="114"/>
      <c r="Q984" s="18"/>
    </row>
    <row r="985" spans="1:17" x14ac:dyDescent="0.25">
      <c r="A985" s="5"/>
      <c r="F985" s="66"/>
      <c r="H985" s="114"/>
      <c r="I985" s="114"/>
      <c r="J985" s="114"/>
      <c r="K985" s="114"/>
      <c r="L985" s="114"/>
      <c r="M985" s="114"/>
      <c r="N985" s="114"/>
      <c r="O985" s="114"/>
      <c r="P985" s="114"/>
      <c r="Q985" s="18"/>
    </row>
    <row r="986" spans="1:17" x14ac:dyDescent="0.25">
      <c r="A986" s="5"/>
      <c r="F986" s="66"/>
      <c r="H986" s="114"/>
      <c r="I986" s="114"/>
      <c r="J986" s="114"/>
      <c r="K986" s="114"/>
      <c r="L986" s="114"/>
      <c r="M986" s="114"/>
      <c r="N986" s="114"/>
      <c r="O986" s="114"/>
      <c r="P986" s="114"/>
      <c r="Q986" s="18"/>
    </row>
    <row r="987" spans="1:17" x14ac:dyDescent="0.25">
      <c r="A987" s="5"/>
      <c r="F987" s="66"/>
      <c r="H987" s="114"/>
      <c r="I987" s="114"/>
      <c r="J987" s="114"/>
      <c r="K987" s="114"/>
      <c r="L987" s="114"/>
      <c r="M987" s="114"/>
      <c r="N987" s="114"/>
      <c r="O987" s="114"/>
      <c r="P987" s="114"/>
      <c r="Q987" s="18"/>
    </row>
    <row r="988" spans="1:17" x14ac:dyDescent="0.25">
      <c r="A988" s="5"/>
      <c r="F988" s="66"/>
      <c r="H988" s="114"/>
      <c r="I988" s="114"/>
      <c r="J988" s="114"/>
      <c r="K988" s="114"/>
      <c r="L988" s="114"/>
      <c r="M988" s="114"/>
      <c r="N988" s="114"/>
      <c r="O988" s="114"/>
      <c r="P988" s="114"/>
      <c r="Q988" s="18"/>
    </row>
    <row r="989" spans="1:17" x14ac:dyDescent="0.25">
      <c r="A989" s="5"/>
      <c r="F989" s="66"/>
      <c r="H989" s="114"/>
      <c r="I989" s="114"/>
      <c r="J989" s="114"/>
      <c r="K989" s="114"/>
      <c r="L989" s="114"/>
      <c r="M989" s="114"/>
      <c r="N989" s="114"/>
      <c r="O989" s="114"/>
      <c r="P989" s="114"/>
      <c r="Q989" s="18"/>
    </row>
    <row r="990" spans="1:17" x14ac:dyDescent="0.25">
      <c r="A990" s="5"/>
      <c r="F990" s="66"/>
      <c r="H990" s="114"/>
      <c r="I990" s="114"/>
      <c r="J990" s="114"/>
      <c r="K990" s="114"/>
      <c r="L990" s="114"/>
      <c r="M990" s="114"/>
      <c r="N990" s="114"/>
      <c r="O990" s="114"/>
      <c r="P990" s="114"/>
      <c r="Q990" s="18"/>
    </row>
    <row r="991" spans="1:17" x14ac:dyDescent="0.25">
      <c r="A991" s="5"/>
      <c r="F991" s="66"/>
      <c r="H991" s="114"/>
      <c r="I991" s="114"/>
      <c r="J991" s="114"/>
      <c r="K991" s="114"/>
      <c r="L991" s="114"/>
      <c r="M991" s="114"/>
      <c r="N991" s="114"/>
      <c r="O991" s="114"/>
      <c r="P991" s="114"/>
      <c r="Q991" s="18"/>
    </row>
    <row r="992" spans="1:17" x14ac:dyDescent="0.25">
      <c r="A992" s="5"/>
      <c r="F992" s="66"/>
      <c r="H992" s="114"/>
      <c r="I992" s="114"/>
      <c r="J992" s="114"/>
      <c r="K992" s="114"/>
      <c r="L992" s="114"/>
      <c r="M992" s="114"/>
      <c r="N992" s="114"/>
      <c r="O992" s="114"/>
      <c r="P992" s="114"/>
      <c r="Q992" s="18"/>
    </row>
    <row r="993" spans="1:17" x14ac:dyDescent="0.25">
      <c r="A993" s="5"/>
      <c r="F993" s="66"/>
      <c r="H993" s="114"/>
      <c r="I993" s="114"/>
      <c r="J993" s="114"/>
      <c r="K993" s="114"/>
      <c r="L993" s="114"/>
      <c r="M993" s="114"/>
      <c r="N993" s="114"/>
      <c r="O993" s="114"/>
      <c r="P993" s="114"/>
      <c r="Q993" s="18"/>
    </row>
    <row r="994" spans="1:17" x14ac:dyDescent="0.25">
      <c r="A994" s="5"/>
      <c r="F994" s="66"/>
      <c r="H994" s="114"/>
      <c r="I994" s="114"/>
      <c r="J994" s="114"/>
      <c r="K994" s="114"/>
      <c r="L994" s="114"/>
      <c r="M994" s="114"/>
      <c r="N994" s="114"/>
      <c r="O994" s="114"/>
      <c r="P994" s="114"/>
      <c r="Q994" s="18"/>
    </row>
    <row r="995" spans="1:17" x14ac:dyDescent="0.25">
      <c r="A995" s="5"/>
      <c r="F995" s="66"/>
      <c r="H995" s="114"/>
      <c r="I995" s="114"/>
      <c r="J995" s="114"/>
      <c r="K995" s="114"/>
      <c r="L995" s="114"/>
      <c r="M995" s="114"/>
      <c r="N995" s="114"/>
      <c r="O995" s="114"/>
      <c r="P995" s="114"/>
      <c r="Q995" s="18"/>
    </row>
    <row r="996" spans="1:17" x14ac:dyDescent="0.25">
      <c r="A996" s="5"/>
      <c r="F996" s="66"/>
      <c r="H996" s="114"/>
      <c r="I996" s="114"/>
      <c r="J996" s="114"/>
      <c r="K996" s="114"/>
      <c r="L996" s="114"/>
      <c r="M996" s="114"/>
      <c r="N996" s="114"/>
      <c r="O996" s="114"/>
      <c r="P996" s="114"/>
      <c r="Q996" s="18"/>
    </row>
    <row r="997" spans="1:17" x14ac:dyDescent="0.25">
      <c r="A997" s="5"/>
      <c r="F997" s="66"/>
      <c r="H997" s="114"/>
      <c r="I997" s="114"/>
      <c r="J997" s="114"/>
      <c r="K997" s="114"/>
      <c r="L997" s="114"/>
      <c r="M997" s="114"/>
      <c r="N997" s="114"/>
      <c r="O997" s="114"/>
      <c r="P997" s="114"/>
      <c r="Q997" s="18"/>
    </row>
    <row r="998" spans="1:17" x14ac:dyDescent="0.25">
      <c r="A998" s="5"/>
      <c r="F998" s="66"/>
      <c r="H998" s="114"/>
      <c r="I998" s="114"/>
      <c r="J998" s="114"/>
      <c r="K998" s="114"/>
      <c r="L998" s="114"/>
      <c r="M998" s="114"/>
      <c r="N998" s="114"/>
      <c r="O998" s="114"/>
      <c r="P998" s="114"/>
      <c r="Q998" s="18"/>
    </row>
    <row r="999" spans="1:17" x14ac:dyDescent="0.25">
      <c r="A999" s="5"/>
      <c r="F999" s="66"/>
      <c r="H999" s="114"/>
      <c r="I999" s="114"/>
      <c r="J999" s="114"/>
      <c r="K999" s="114"/>
      <c r="L999" s="114"/>
      <c r="M999" s="114"/>
      <c r="N999" s="114"/>
      <c r="O999" s="114"/>
      <c r="P999" s="114"/>
      <c r="Q999" s="18"/>
    </row>
    <row r="1000" spans="1:17" x14ac:dyDescent="0.25">
      <c r="A1000" s="40"/>
      <c r="B1000" s="40"/>
      <c r="C1000" s="40"/>
      <c r="D1000" s="40"/>
      <c r="E1000" s="40"/>
      <c r="F1000" s="67"/>
      <c r="G1000" s="40"/>
      <c r="H1000" s="111"/>
      <c r="I1000" s="111"/>
      <c r="J1000" s="111"/>
      <c r="K1000" s="111"/>
      <c r="L1000" s="111"/>
      <c r="M1000" s="111"/>
      <c r="N1000" s="111"/>
      <c r="O1000" s="111"/>
      <c r="P1000" s="111"/>
      <c r="Q1000" s="18"/>
    </row>
    <row r="1001" spans="1:17" x14ac:dyDescent="0.25">
      <c r="A1001" s="40" t="s">
        <v>760</v>
      </c>
      <c r="B1001" s="2" t="s">
        <v>760</v>
      </c>
      <c r="C1001" s="2" t="s">
        <v>760</v>
      </c>
      <c r="D1001" s="41" t="s">
        <v>760</v>
      </c>
      <c r="E1001" s="2" t="s">
        <v>760</v>
      </c>
      <c r="F1001" s="68" t="s">
        <v>760</v>
      </c>
      <c r="G1001" s="2" t="s">
        <v>760</v>
      </c>
      <c r="H1001" s="43" t="s">
        <v>760</v>
      </c>
      <c r="I1001" s="43" t="s">
        <v>760</v>
      </c>
      <c r="J1001" s="43" t="s">
        <v>760</v>
      </c>
      <c r="K1001" s="42" t="s">
        <v>760</v>
      </c>
      <c r="L1001" s="42" t="s">
        <v>760</v>
      </c>
      <c r="M1001" s="42" t="s">
        <v>760</v>
      </c>
      <c r="N1001" s="42" t="s">
        <v>760</v>
      </c>
      <c r="O1001" s="42" t="s">
        <v>760</v>
      </c>
      <c r="P1001" s="42" t="s">
        <v>760</v>
      </c>
      <c r="Q1001" s="2" t="s">
        <v>760</v>
      </c>
    </row>
  </sheetData>
  <sheetProtection formatCells="0" formatColumns="0" formatRows="0" insertColumns="0" insertRows="0" insertHyperlinks="0" deleteColumns="0" deleteRows="0" sort="0" autoFilter="0" pivotTables="0"/>
  <pageMargins left="0.51181102362204722" right="0.51181102362204722" top="0.78740157480314965" bottom="0.78740157480314965" header="0.31496062992125978" footer="0.31496062992125978"/>
  <pageSetup paperSize="9" scale="7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>
      <selection activeCell="H13" sqref="H13"/>
    </sheetView>
  </sheetViews>
  <sheetFormatPr defaultColWidth="9.140625" defaultRowHeight="15" x14ac:dyDescent="0.25"/>
  <cols>
    <col min="1" max="1" width="2.28515625" style="209" customWidth="1"/>
    <col min="2" max="3" width="9.140625" style="209"/>
    <col min="4" max="4" width="11" style="209" customWidth="1"/>
    <col min="5" max="5" width="2" style="209" customWidth="1"/>
    <col min="6" max="6" width="23.140625" style="209" customWidth="1"/>
    <col min="7" max="7" width="2" style="209" customWidth="1"/>
    <col min="8" max="8" width="6.5703125" style="209" customWidth="1"/>
    <col min="9" max="9" width="3.85546875" style="209" customWidth="1"/>
    <col min="10" max="10" width="2" style="209" customWidth="1"/>
    <col min="11" max="11" width="28.85546875" style="209" customWidth="1"/>
    <col min="12" max="12" width="2.42578125" style="209" customWidth="1"/>
    <col min="13" max="13" width="19" style="209" customWidth="1"/>
    <col min="14" max="14" width="2.7109375" style="209" customWidth="1"/>
    <col min="15" max="15" width="21.28515625" style="209" customWidth="1"/>
    <col min="16" max="16" width="3.140625" style="209" customWidth="1"/>
    <col min="17" max="17" width="19.7109375" style="209" customWidth="1"/>
    <col min="18" max="18" width="0.5703125" style="209" customWidth="1"/>
    <col min="19" max="19" width="1.5703125" style="209" customWidth="1"/>
    <col min="20" max="22" width="9.140625" style="209"/>
    <col min="23" max="23" width="19.5703125" style="209" bestFit="1" customWidth="1"/>
    <col min="24" max="16384" width="9.140625" style="209"/>
  </cols>
  <sheetData>
    <row r="1" spans="1:23" x14ac:dyDescent="0.25">
      <c r="A1" s="210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</row>
    <row r="2" spans="1:23" x14ac:dyDescent="0.25">
      <c r="A2" s="210"/>
      <c r="B2" s="242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0"/>
      <c r="S2" s="210"/>
    </row>
    <row r="3" spans="1:23" ht="23.25" customHeight="1" x14ac:dyDescent="0.35">
      <c r="A3" s="210"/>
      <c r="B3" s="239"/>
      <c r="C3" s="237"/>
      <c r="D3" s="237"/>
      <c r="E3" s="237"/>
      <c r="F3" s="238" t="s">
        <v>815</v>
      </c>
      <c r="G3" s="238"/>
      <c r="H3" s="238"/>
      <c r="I3" s="238"/>
      <c r="J3" s="237"/>
      <c r="K3" s="237"/>
      <c r="L3" s="237"/>
      <c r="M3" s="237"/>
      <c r="N3" s="237"/>
      <c r="O3" s="237"/>
      <c r="P3" s="237"/>
      <c r="Q3" s="237"/>
      <c r="R3" s="236"/>
      <c r="S3" s="210"/>
    </row>
    <row r="4" spans="1:23" x14ac:dyDescent="0.25">
      <c r="A4" s="210"/>
      <c r="B4" s="235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3"/>
      <c r="S4" s="210"/>
    </row>
    <row r="5" spans="1:23" x14ac:dyDescent="0.25">
      <c r="A5" s="210"/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</row>
    <row r="6" spans="1:23" x14ac:dyDescent="0.2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</row>
    <row r="7" spans="1:23" x14ac:dyDescent="0.25">
      <c r="A7" s="210"/>
      <c r="B7" s="215"/>
      <c r="C7" s="210"/>
      <c r="D7" s="222"/>
      <c r="E7" s="222"/>
      <c r="F7" s="222" t="s">
        <v>814</v>
      </c>
      <c r="G7" s="222"/>
      <c r="H7" s="222"/>
      <c r="I7" s="222"/>
      <c r="J7" s="222"/>
      <c r="K7" s="222" t="s">
        <v>813</v>
      </c>
      <c r="L7" s="210"/>
      <c r="M7" s="222"/>
      <c r="N7" s="222"/>
      <c r="O7" s="222" t="s">
        <v>812</v>
      </c>
      <c r="P7" s="210"/>
      <c r="Q7" s="210"/>
      <c r="R7" s="210"/>
      <c r="S7" s="210"/>
    </row>
    <row r="8" spans="1:23" x14ac:dyDescent="0.25">
      <c r="A8" s="210"/>
      <c r="B8" s="232" t="s">
        <v>811</v>
      </c>
      <c r="C8" s="225"/>
      <c r="D8" s="231"/>
      <c r="E8" s="222"/>
      <c r="F8" s="219">
        <f>'MATRIZ 2018 RESUMIDO PROPOSTA'!L11+'MATRIZ 2018 RESUMIDO PROPOSTA'!N11</f>
        <v>3928016227.8660388</v>
      </c>
      <c r="G8" s="222"/>
      <c r="H8" s="221" t="s">
        <v>810</v>
      </c>
      <c r="I8" s="230"/>
      <c r="J8" s="222"/>
      <c r="K8" s="229">
        <v>2211800000</v>
      </c>
      <c r="L8" s="210"/>
      <c r="M8" s="210"/>
      <c r="N8" s="210"/>
      <c r="O8" s="217">
        <f>F8-K8</f>
        <v>1716216227.8660388</v>
      </c>
      <c r="P8" s="210"/>
      <c r="Q8" s="210"/>
      <c r="R8" s="210"/>
      <c r="S8" s="210"/>
    </row>
    <row r="9" spans="1:23" x14ac:dyDescent="0.25">
      <c r="A9" s="210"/>
      <c r="B9" s="210"/>
      <c r="C9" s="210"/>
      <c r="D9" s="210"/>
      <c r="E9" s="210"/>
      <c r="F9" s="210"/>
      <c r="G9" s="222"/>
      <c r="H9" s="210"/>
      <c r="I9" s="210"/>
      <c r="J9" s="210"/>
      <c r="K9" s="210"/>
      <c r="L9" s="210"/>
      <c r="M9" s="210"/>
      <c r="N9" s="210"/>
      <c r="O9" s="212"/>
      <c r="P9" s="210"/>
      <c r="Q9" s="210"/>
      <c r="R9" s="210"/>
      <c r="S9" s="210"/>
    </row>
    <row r="10" spans="1:23" x14ac:dyDescent="0.25">
      <c r="A10" s="210"/>
      <c r="B10" s="210"/>
      <c r="C10" s="210"/>
      <c r="D10" s="210"/>
      <c r="E10" s="210"/>
      <c r="F10" s="210"/>
      <c r="G10" s="222"/>
      <c r="H10" s="353">
        <f>K8/F8</f>
        <v>0.5630832134320376</v>
      </c>
      <c r="I10" s="220" t="s">
        <v>802</v>
      </c>
      <c r="J10" s="210"/>
      <c r="K10" s="210"/>
      <c r="L10" s="210"/>
      <c r="M10" s="210"/>
      <c r="N10" s="210"/>
      <c r="O10" s="212"/>
      <c r="P10" s="210"/>
      <c r="Q10" s="210"/>
      <c r="R10" s="210"/>
      <c r="S10" s="210"/>
    </row>
    <row r="11" spans="1:23" x14ac:dyDescent="0.25">
      <c r="A11" s="210"/>
      <c r="B11" s="215"/>
      <c r="C11" s="210"/>
      <c r="D11" s="210"/>
      <c r="E11" s="210"/>
      <c r="F11" s="210"/>
      <c r="G11" s="222"/>
      <c r="H11" s="210"/>
      <c r="I11" s="210"/>
      <c r="J11" s="210"/>
      <c r="K11" s="210"/>
      <c r="L11" s="210"/>
      <c r="M11" s="222" t="s">
        <v>809</v>
      </c>
      <c r="N11" s="222"/>
      <c r="O11" s="228"/>
      <c r="P11" s="210"/>
      <c r="Q11" s="222" t="s">
        <v>808</v>
      </c>
      <c r="R11" s="210"/>
      <c r="S11" s="210"/>
    </row>
    <row r="12" spans="1:23" x14ac:dyDescent="0.25">
      <c r="A12" s="210"/>
      <c r="B12" s="226" t="s">
        <v>32</v>
      </c>
      <c r="C12" s="225"/>
      <c r="D12" s="224"/>
      <c r="E12" s="210"/>
      <c r="F12" s="223">
        <f>'MATRIZ 2018 RESUMIDO PROPOSTA'!H11</f>
        <v>2522225788.0763597</v>
      </c>
      <c r="G12" s="222"/>
      <c r="H12" s="221">
        <f>100-(Q12*100)</f>
        <v>46.69840435192647</v>
      </c>
      <c r="I12" s="220" t="s">
        <v>802</v>
      </c>
      <c r="J12" s="210"/>
      <c r="K12" s="217">
        <f>F12*Q12</f>
        <v>1344386590.8918972</v>
      </c>
      <c r="L12" s="210"/>
      <c r="M12" s="218">
        <v>0.68630000000000002</v>
      </c>
      <c r="N12" s="210"/>
      <c r="O12" s="217">
        <f>$O$8*M12</f>
        <v>1177839197.1844625</v>
      </c>
      <c r="P12" s="210"/>
      <c r="Q12" s="216">
        <f>(F12-O12)/F12</f>
        <v>0.5330159564807353</v>
      </c>
      <c r="R12" s="210"/>
      <c r="S12" s="210"/>
    </row>
    <row r="13" spans="1:23" x14ac:dyDescent="0.25">
      <c r="A13" s="210"/>
      <c r="B13" s="210"/>
      <c r="C13" s="210"/>
      <c r="D13" s="210"/>
      <c r="E13" s="210"/>
      <c r="F13" s="210"/>
      <c r="G13" s="222"/>
      <c r="H13" s="210"/>
      <c r="I13" s="210"/>
      <c r="J13" s="210"/>
      <c r="K13" s="210"/>
      <c r="L13" s="210"/>
      <c r="M13" s="213"/>
      <c r="N13" s="210"/>
      <c r="O13" s="212"/>
      <c r="P13" s="210"/>
      <c r="Q13" s="227"/>
      <c r="R13" s="210"/>
      <c r="S13" s="210"/>
    </row>
    <row r="14" spans="1:23" x14ac:dyDescent="0.25">
      <c r="A14" s="210"/>
      <c r="B14" s="226" t="s">
        <v>33</v>
      </c>
      <c r="C14" s="225"/>
      <c r="D14" s="224"/>
      <c r="E14" s="210"/>
      <c r="F14" s="223">
        <f>'MATRIZ 2018 RESUMIDO PROPOSTA'!I11</f>
        <v>413753609.78635734</v>
      </c>
      <c r="G14" s="222"/>
      <c r="H14" s="221">
        <f>100-(Q14*100)</f>
        <v>56.038378131473884</v>
      </c>
      <c r="I14" s="220" t="s">
        <v>802</v>
      </c>
      <c r="J14" s="210"/>
      <c r="K14" s="219">
        <f>F14*Q14</f>
        <v>181892797.4016555</v>
      </c>
      <c r="L14" s="210"/>
      <c r="M14" s="218">
        <v>0.1351</v>
      </c>
      <c r="N14" s="210"/>
      <c r="O14" s="217">
        <f>$O$8*M14</f>
        <v>231860812.38470185</v>
      </c>
      <c r="P14" s="210"/>
      <c r="Q14" s="216">
        <f>(F14-O14)/F14</f>
        <v>0.43961621868526118</v>
      </c>
      <c r="R14" s="210"/>
      <c r="S14" s="210"/>
    </row>
    <row r="15" spans="1:23" x14ac:dyDescent="0.25">
      <c r="A15" s="210"/>
      <c r="B15" s="215"/>
      <c r="C15" s="210"/>
      <c r="D15" s="210"/>
      <c r="E15" s="210"/>
      <c r="F15" s="210"/>
      <c r="G15" s="222"/>
      <c r="H15" s="210"/>
      <c r="I15" s="210"/>
      <c r="J15" s="210"/>
      <c r="K15" s="210"/>
      <c r="L15" s="210"/>
      <c r="M15" s="213"/>
      <c r="N15" s="210"/>
      <c r="O15" s="212"/>
      <c r="P15" s="210"/>
      <c r="Q15" s="227"/>
      <c r="R15" s="210"/>
      <c r="S15" s="210"/>
    </row>
    <row r="16" spans="1:23" x14ac:dyDescent="0.25">
      <c r="A16" s="210"/>
      <c r="B16" s="226" t="s">
        <v>807</v>
      </c>
      <c r="C16" s="225"/>
      <c r="D16" s="224"/>
      <c r="E16" s="210"/>
      <c r="F16" s="223">
        <f>'MATRIZ 2018 COMPLETO PROPOSTA'!R11</f>
        <v>279771892.85882318</v>
      </c>
      <c r="G16" s="222"/>
      <c r="H16" s="221">
        <f>100-(Q16*100)</f>
        <v>42.940387872074268</v>
      </c>
      <c r="I16" s="220" t="s">
        <v>802</v>
      </c>
      <c r="J16" s="210"/>
      <c r="K16" s="219">
        <f>F16*Q16</f>
        <v>159636756.90820044</v>
      </c>
      <c r="L16" s="210"/>
      <c r="M16" s="218">
        <v>7.0000000000000007E-2</v>
      </c>
      <c r="N16" s="210"/>
      <c r="O16" s="217">
        <f>$O$8*M16</f>
        <v>120135135.95062272</v>
      </c>
      <c r="P16" s="210"/>
      <c r="Q16" s="216">
        <f>(F16-O16)/F16</f>
        <v>0.5705961212792573</v>
      </c>
      <c r="R16" s="210"/>
      <c r="S16" s="210"/>
      <c r="W16" s="347"/>
    </row>
    <row r="17" spans="1:23" x14ac:dyDescent="0.25">
      <c r="A17" s="210"/>
      <c r="B17" s="210"/>
      <c r="C17" s="210"/>
      <c r="D17" s="210"/>
      <c r="E17" s="210"/>
      <c r="F17" s="210"/>
      <c r="G17" s="222"/>
      <c r="H17" s="210"/>
      <c r="I17" s="210"/>
      <c r="J17" s="210"/>
      <c r="K17" s="210"/>
      <c r="L17" s="210"/>
      <c r="M17" s="213"/>
      <c r="N17" s="210"/>
      <c r="O17" s="212"/>
      <c r="P17" s="210"/>
      <c r="Q17" s="227"/>
      <c r="R17" s="210"/>
      <c r="S17" s="210"/>
    </row>
    <row r="18" spans="1:23" x14ac:dyDescent="0.25">
      <c r="A18" s="210"/>
      <c r="B18" s="226" t="s">
        <v>36</v>
      </c>
      <c r="C18" s="225"/>
      <c r="D18" s="224"/>
      <c r="E18" s="210"/>
      <c r="F18" s="223">
        <f>'MATRIZ 2018 RESUMIDO PROPOSTA'!N11</f>
        <v>531029736.22277391</v>
      </c>
      <c r="G18" s="222"/>
      <c r="H18" s="221">
        <f>100-(Q18*100)</f>
        <v>18.356991161394475</v>
      </c>
      <c r="I18" s="220" t="s">
        <v>802</v>
      </c>
      <c r="J18" s="210"/>
      <c r="K18" s="219">
        <f>F18*Q18</f>
        <v>433548654.47998291</v>
      </c>
      <c r="L18" s="210"/>
      <c r="M18" s="218">
        <v>5.6800000000000003E-2</v>
      </c>
      <c r="N18" s="210"/>
      <c r="O18" s="217">
        <f>$O$8*M18</f>
        <v>97481081.742791012</v>
      </c>
      <c r="P18" s="210"/>
      <c r="Q18" s="216">
        <f>(F18-O18)/F18</f>
        <v>0.81643008838605524</v>
      </c>
      <c r="R18" s="210"/>
      <c r="S18" s="210"/>
      <c r="W18" s="348"/>
    </row>
    <row r="19" spans="1:23" x14ac:dyDescent="0.25">
      <c r="A19" s="210"/>
      <c r="B19" s="210"/>
      <c r="C19" s="210"/>
      <c r="D19" s="210"/>
      <c r="E19" s="210"/>
      <c r="F19" s="210"/>
      <c r="G19" s="222"/>
      <c r="H19" s="210"/>
      <c r="I19" s="210"/>
      <c r="J19" s="210"/>
      <c r="K19" s="211"/>
      <c r="L19" s="210"/>
      <c r="M19" s="213"/>
      <c r="N19" s="210"/>
      <c r="O19" s="212"/>
      <c r="P19" s="210"/>
      <c r="Q19" s="227"/>
      <c r="R19" s="210"/>
      <c r="S19" s="210"/>
    </row>
    <row r="20" spans="1:23" x14ac:dyDescent="0.25">
      <c r="A20" s="210"/>
      <c r="B20" s="226" t="s">
        <v>806</v>
      </c>
      <c r="C20" s="225"/>
      <c r="D20" s="224"/>
      <c r="E20" s="210"/>
      <c r="F20" s="223">
        <f>'MATRIZ 2018 COMPLETO PROPOSTA'!Z11</f>
        <v>90520335.930000022</v>
      </c>
      <c r="G20" s="222"/>
      <c r="H20" s="221">
        <f>100-(Q20*100)</f>
        <v>43.606746302227165</v>
      </c>
      <c r="I20" s="220" t="s">
        <v>802</v>
      </c>
      <c r="J20" s="210"/>
      <c r="K20" s="219">
        <f>F20*Q20</f>
        <v>51047362.689081132</v>
      </c>
      <c r="L20" s="210"/>
      <c r="M20" s="218">
        <v>2.3E-2</v>
      </c>
      <c r="N20" s="210"/>
      <c r="O20" s="217">
        <f>$O$8*M20</f>
        <v>39472973.24091889</v>
      </c>
      <c r="P20" s="210"/>
      <c r="Q20" s="216">
        <f>(F20-O20)/F20</f>
        <v>0.56393253697772838</v>
      </c>
      <c r="R20" s="210"/>
      <c r="S20" s="210"/>
    </row>
    <row r="21" spans="1:23" x14ac:dyDescent="0.25">
      <c r="A21" s="210"/>
      <c r="B21" s="210"/>
      <c r="C21" s="210"/>
      <c r="D21" s="210"/>
      <c r="E21" s="210"/>
      <c r="F21" s="210"/>
      <c r="G21" s="222"/>
      <c r="H21" s="210"/>
      <c r="I21" s="210"/>
      <c r="J21" s="210"/>
      <c r="K21" s="211"/>
      <c r="L21" s="210"/>
      <c r="M21" s="213"/>
      <c r="N21" s="210"/>
      <c r="O21" s="212"/>
      <c r="P21" s="210"/>
      <c r="Q21" s="227"/>
      <c r="R21" s="210"/>
      <c r="S21" s="210"/>
    </row>
    <row r="22" spans="1:23" x14ac:dyDescent="0.25">
      <c r="A22" s="210"/>
      <c r="B22" s="226" t="s">
        <v>805</v>
      </c>
      <c r="C22" s="225"/>
      <c r="D22" s="224"/>
      <c r="E22" s="210"/>
      <c r="F22" s="223">
        <f>'DADOS BASE PROPOSTA'!I84</f>
        <v>30238288.330574997</v>
      </c>
      <c r="G22" s="222"/>
      <c r="H22" s="221">
        <f>100-(Q22*100)</f>
        <v>54.48613892227106</v>
      </c>
      <c r="I22" s="220" t="s">
        <v>802</v>
      </c>
      <c r="J22" s="210"/>
      <c r="K22" s="219">
        <f>F22*Q22</f>
        <v>13762612.543061025</v>
      </c>
      <c r="L22" s="210"/>
      <c r="M22" s="218">
        <v>9.5999999999999992E-3</v>
      </c>
      <c r="N22" s="210"/>
      <c r="O22" s="217">
        <f>$O$8*M22</f>
        <v>16475675.787513971</v>
      </c>
      <c r="P22" s="210"/>
      <c r="Q22" s="216">
        <f>(F22-O22)/F22</f>
        <v>0.4551386107772894</v>
      </c>
      <c r="R22" s="210"/>
      <c r="S22" s="210"/>
    </row>
    <row r="23" spans="1:23" x14ac:dyDescent="0.25">
      <c r="A23" s="210"/>
      <c r="B23" s="210"/>
      <c r="C23" s="210"/>
      <c r="D23" s="210"/>
      <c r="E23" s="210"/>
      <c r="F23" s="210"/>
      <c r="G23" s="222"/>
      <c r="H23" s="210"/>
      <c r="I23" s="210"/>
      <c r="J23" s="210"/>
      <c r="K23" s="210"/>
      <c r="L23" s="210"/>
      <c r="M23" s="213"/>
      <c r="N23" s="210"/>
      <c r="O23" s="212"/>
      <c r="P23" s="210"/>
      <c r="Q23" s="227"/>
      <c r="R23" s="210"/>
      <c r="S23" s="210"/>
    </row>
    <row r="24" spans="1:23" x14ac:dyDescent="0.25">
      <c r="A24" s="210"/>
      <c r="B24" s="226" t="s">
        <v>804</v>
      </c>
      <c r="C24" s="225"/>
      <c r="D24" s="224"/>
      <c r="E24" s="210"/>
      <c r="F24" s="223">
        <f>'DADOS BASE PROPOSTA'!I88</f>
        <v>30238288.330574997</v>
      </c>
      <c r="G24" s="222"/>
      <c r="H24" s="221">
        <f>100-(Q24*100)</f>
        <v>54.48613892227106</v>
      </c>
      <c r="I24" s="220" t="s">
        <v>802</v>
      </c>
      <c r="J24" s="210"/>
      <c r="K24" s="219">
        <f>F24*Q24</f>
        <v>13762612.543061025</v>
      </c>
      <c r="L24" s="210"/>
      <c r="M24" s="218">
        <v>9.5999999999999992E-3</v>
      </c>
      <c r="N24" s="210"/>
      <c r="O24" s="217">
        <f>$O$8*M24</f>
        <v>16475675.787513971</v>
      </c>
      <c r="P24" s="210"/>
      <c r="Q24" s="216">
        <f>(F24-O24)/F24</f>
        <v>0.4551386107772894</v>
      </c>
      <c r="R24" s="210"/>
      <c r="S24" s="210"/>
    </row>
    <row r="25" spans="1:23" x14ac:dyDescent="0.25">
      <c r="A25" s="210"/>
      <c r="B25" s="210"/>
      <c r="C25" s="210"/>
      <c r="D25" s="210"/>
      <c r="E25" s="210"/>
      <c r="F25" s="210"/>
      <c r="G25" s="222"/>
      <c r="H25" s="210"/>
      <c r="I25" s="210"/>
      <c r="J25" s="210"/>
      <c r="K25" s="210"/>
      <c r="L25" s="210"/>
      <c r="M25" s="213"/>
      <c r="N25" s="210"/>
      <c r="O25" s="212"/>
      <c r="P25" s="210"/>
      <c r="Q25" s="210"/>
      <c r="R25" s="210"/>
      <c r="S25" s="210"/>
    </row>
    <row r="26" spans="1:23" x14ac:dyDescent="0.25">
      <c r="A26" s="210"/>
      <c r="B26" s="226" t="s">
        <v>803</v>
      </c>
      <c r="C26" s="225"/>
      <c r="D26" s="224"/>
      <c r="E26" s="210"/>
      <c r="F26" s="223">
        <f>'DADOS BASE PROPOSTA'!I92</f>
        <v>30238288.330574997</v>
      </c>
      <c r="G26" s="222"/>
      <c r="H26" s="221">
        <f>100-(Q26*100)</f>
        <v>54.48613892227106</v>
      </c>
      <c r="I26" s="220" t="s">
        <v>802</v>
      </c>
      <c r="J26" s="210"/>
      <c r="K26" s="219">
        <f>F26*Q26</f>
        <v>13762612.543061025</v>
      </c>
      <c r="L26" s="210"/>
      <c r="M26" s="218">
        <v>9.5999999999999992E-3</v>
      </c>
      <c r="N26" s="210"/>
      <c r="O26" s="217">
        <f>$O$8*M26</f>
        <v>16475675.787513971</v>
      </c>
      <c r="P26" s="210"/>
      <c r="Q26" s="216">
        <f>(F26-O26)/F26</f>
        <v>0.4551386107772894</v>
      </c>
      <c r="R26" s="210"/>
      <c r="S26" s="210"/>
    </row>
    <row r="27" spans="1:23" x14ac:dyDescent="0.25">
      <c r="A27" s="210"/>
      <c r="B27" s="215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3"/>
      <c r="N27" s="210"/>
      <c r="O27" s="210"/>
      <c r="P27" s="210"/>
      <c r="Q27" s="210"/>
      <c r="R27" s="210"/>
      <c r="S27" s="210"/>
    </row>
    <row r="28" spans="1:23" x14ac:dyDescent="0.25">
      <c r="A28" s="210"/>
      <c r="B28" s="211" t="s">
        <v>801</v>
      </c>
      <c r="C28" s="210"/>
      <c r="D28" s="210"/>
      <c r="E28" s="210"/>
      <c r="F28" s="212">
        <f>SUM(F12:F27)</f>
        <v>3928016227.8660393</v>
      </c>
      <c r="G28" s="212"/>
      <c r="H28" s="212"/>
      <c r="I28" s="212"/>
      <c r="J28" s="210"/>
      <c r="K28" s="214">
        <f>SUM(K12:K27)</f>
        <v>2211800000.000001</v>
      </c>
      <c r="L28" s="210"/>
      <c r="M28" s="213">
        <f>SUM(M12:M27)</f>
        <v>1</v>
      </c>
      <c r="N28" s="210"/>
      <c r="O28" s="210"/>
      <c r="P28" s="210"/>
      <c r="Q28" s="210"/>
      <c r="R28" s="210"/>
      <c r="S28" s="210"/>
    </row>
    <row r="29" spans="1:23" x14ac:dyDescent="0.25">
      <c r="A29" s="210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</row>
    <row r="30" spans="1:23" x14ac:dyDescent="0.25">
      <c r="A30" s="210"/>
      <c r="B30" s="211" t="s">
        <v>800</v>
      </c>
      <c r="C30" s="210"/>
      <c r="D30" s="210"/>
      <c r="E30" s="210"/>
      <c r="F30" s="212">
        <f>F8-F28</f>
        <v>0</v>
      </c>
      <c r="G30" s="212"/>
      <c r="H30" s="212"/>
      <c r="I30" s="212"/>
      <c r="J30" s="210"/>
      <c r="K30" s="212">
        <f>K8-K28</f>
        <v>0</v>
      </c>
      <c r="L30" s="210"/>
      <c r="M30" s="210"/>
      <c r="N30" s="210"/>
      <c r="O30" s="210"/>
      <c r="P30" s="210"/>
      <c r="Q30" s="210"/>
      <c r="R30" s="210"/>
      <c r="S30" s="210"/>
    </row>
    <row r="31" spans="1:23" x14ac:dyDescent="0.25">
      <c r="A31" s="210"/>
      <c r="B31" s="211"/>
      <c r="C31" s="210"/>
      <c r="D31" s="210"/>
      <c r="E31" s="211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  <row r="32" spans="1:23" x14ac:dyDescent="0.25">
      <c r="A32" s="210"/>
      <c r="B32" s="211"/>
      <c r="C32" s="210"/>
      <c r="D32" s="210"/>
      <c r="E32" s="211"/>
      <c r="F32" s="210"/>
      <c r="G32" s="210"/>
      <c r="H32" s="210"/>
      <c r="I32" s="210"/>
      <c r="J32" s="210"/>
      <c r="K32" s="210"/>
      <c r="L32" s="210"/>
      <c r="M32" s="210"/>
      <c r="N32" s="210"/>
      <c r="O32" s="297"/>
      <c r="P32" s="297"/>
      <c r="Q32" s="298"/>
      <c r="R32" s="210"/>
      <c r="S32" s="210"/>
    </row>
    <row r="33" spans="1:19" ht="45" x14ac:dyDescent="0.25">
      <c r="A33" s="210"/>
      <c r="B33" s="210"/>
      <c r="C33" s="210"/>
      <c r="D33" s="210"/>
      <c r="E33" s="210"/>
      <c r="F33" s="212"/>
      <c r="G33" s="212"/>
      <c r="H33" s="372" t="s">
        <v>890</v>
      </c>
      <c r="I33" s="373"/>
      <c r="J33" s="299"/>
      <c r="K33" s="300" t="s">
        <v>891</v>
      </c>
      <c r="L33" s="301"/>
      <c r="M33" s="300" t="s">
        <v>892</v>
      </c>
      <c r="N33" s="302"/>
      <c r="O33" s="301" t="s">
        <v>893</v>
      </c>
      <c r="P33" s="301"/>
      <c r="Q33" s="303" t="s">
        <v>894</v>
      </c>
      <c r="R33" s="210"/>
      <c r="S33" s="210"/>
    </row>
    <row r="34" spans="1:19" x14ac:dyDescent="0.25">
      <c r="A34" s="210"/>
      <c r="B34" s="210"/>
      <c r="C34" s="210"/>
      <c r="D34" s="210"/>
      <c r="E34" s="210"/>
      <c r="F34" s="210"/>
      <c r="G34" s="210"/>
      <c r="H34" s="368">
        <v>2012</v>
      </c>
      <c r="I34" s="369"/>
      <c r="J34" s="304"/>
      <c r="K34" s="305">
        <v>4139.37</v>
      </c>
      <c r="L34" s="306"/>
      <c r="M34" s="307">
        <v>442.07</v>
      </c>
      <c r="N34" s="306"/>
      <c r="O34" s="308">
        <v>408</v>
      </c>
      <c r="P34" s="309"/>
      <c r="Q34" s="310">
        <v>373245</v>
      </c>
      <c r="R34" s="210"/>
      <c r="S34" s="210"/>
    </row>
    <row r="35" spans="1:19" x14ac:dyDescent="0.25">
      <c r="A35" s="210"/>
      <c r="B35" s="210"/>
      <c r="C35" s="210"/>
      <c r="D35" s="210"/>
      <c r="E35" s="210"/>
      <c r="F35" s="210"/>
      <c r="G35" s="210"/>
      <c r="H35" s="368" t="s">
        <v>895</v>
      </c>
      <c r="I35" s="369"/>
      <c r="J35" s="304"/>
      <c r="K35" s="311">
        <v>3816.99</v>
      </c>
      <c r="L35" s="312"/>
      <c r="M35" s="313">
        <v>537.11</v>
      </c>
      <c r="N35" s="312"/>
      <c r="O35" s="314">
        <v>415</v>
      </c>
      <c r="P35" s="315"/>
      <c r="Q35" s="316">
        <v>459170</v>
      </c>
      <c r="R35" s="210"/>
      <c r="S35" s="210"/>
    </row>
    <row r="36" spans="1:19" x14ac:dyDescent="0.25">
      <c r="A36" s="210"/>
      <c r="B36" s="211"/>
      <c r="C36" s="210"/>
      <c r="D36" s="210"/>
      <c r="E36" s="211"/>
      <c r="F36" s="210"/>
      <c r="G36" s="210"/>
      <c r="H36" s="368" t="s">
        <v>896</v>
      </c>
      <c r="I36" s="369"/>
      <c r="J36" s="304"/>
      <c r="K36" s="311">
        <v>3928.22</v>
      </c>
      <c r="L36" s="312"/>
      <c r="M36" s="313">
        <v>692.12</v>
      </c>
      <c r="N36" s="312"/>
      <c r="O36" s="314">
        <v>415</v>
      </c>
      <c r="P36" s="315"/>
      <c r="Q36" s="316">
        <v>511516</v>
      </c>
      <c r="R36" s="210"/>
      <c r="S36" s="210"/>
    </row>
    <row r="37" spans="1:19" x14ac:dyDescent="0.25">
      <c r="A37" s="210"/>
      <c r="B37" s="210"/>
      <c r="C37" s="210"/>
      <c r="D37" s="210"/>
      <c r="E37" s="210"/>
      <c r="F37" s="210"/>
      <c r="G37" s="210"/>
      <c r="H37" s="368" t="s">
        <v>897</v>
      </c>
      <c r="I37" s="369"/>
      <c r="J37" s="304"/>
      <c r="K37" s="311">
        <v>4373.37</v>
      </c>
      <c r="L37" s="312"/>
      <c r="M37" s="313">
        <v>727.84</v>
      </c>
      <c r="N37" s="312"/>
      <c r="O37" s="314">
        <v>582</v>
      </c>
      <c r="P37" s="315"/>
      <c r="Q37" s="316">
        <v>550665</v>
      </c>
      <c r="R37" s="210"/>
      <c r="S37" s="210"/>
    </row>
    <row r="38" spans="1:19" x14ac:dyDescent="0.25">
      <c r="A38" s="210"/>
      <c r="B38" s="210"/>
      <c r="C38" s="210"/>
      <c r="D38" s="210"/>
      <c r="E38" s="210"/>
      <c r="F38" s="210"/>
      <c r="G38" s="210"/>
      <c r="H38" s="368" t="s">
        <v>898</v>
      </c>
      <c r="I38" s="369"/>
      <c r="J38" s="304"/>
      <c r="K38" s="311">
        <v>3619.14</v>
      </c>
      <c r="L38" s="312"/>
      <c r="M38" s="313">
        <v>743.47</v>
      </c>
      <c r="N38" s="312"/>
      <c r="O38" s="314">
        <v>564</v>
      </c>
      <c r="P38" s="315"/>
      <c r="Q38" s="316">
        <v>583488</v>
      </c>
      <c r="R38" s="210"/>
      <c r="S38" s="210"/>
    </row>
    <row r="39" spans="1:19" x14ac:dyDescent="0.25">
      <c r="A39" s="210"/>
      <c r="B39" s="210"/>
      <c r="C39" s="210"/>
      <c r="D39" s="210"/>
      <c r="E39" s="210"/>
      <c r="F39" s="210"/>
      <c r="G39" s="210"/>
      <c r="H39" s="368" t="s">
        <v>899</v>
      </c>
      <c r="I39" s="369"/>
      <c r="J39" s="304"/>
      <c r="K39" s="311">
        <v>3306.52</v>
      </c>
      <c r="L39" s="312"/>
      <c r="M39" s="313">
        <v>704.62</v>
      </c>
      <c r="N39" s="312"/>
      <c r="O39" s="314">
        <v>606</v>
      </c>
      <c r="P39" s="315"/>
      <c r="Q39" s="316">
        <v>615096</v>
      </c>
      <c r="R39" s="210"/>
      <c r="S39" s="210"/>
    </row>
    <row r="40" spans="1:19" x14ac:dyDescent="0.25">
      <c r="A40" s="210"/>
      <c r="B40" s="210"/>
      <c r="C40" s="210"/>
      <c r="D40" s="210"/>
      <c r="E40" s="210"/>
      <c r="F40" s="210"/>
      <c r="G40" s="210"/>
      <c r="H40" s="370" t="s">
        <v>900</v>
      </c>
      <c r="I40" s="371"/>
      <c r="J40" s="317"/>
      <c r="K40" s="318">
        <f>(K8-K18)/Q40</f>
        <v>2538.0095932908066</v>
      </c>
      <c r="L40" s="319"/>
      <c r="M40" s="319">
        <f>K18/Q40</f>
        <v>618.78240497365709</v>
      </c>
      <c r="N40" s="319"/>
      <c r="O40" s="320">
        <v>606</v>
      </c>
      <c r="P40" s="321"/>
      <c r="Q40" s="322">
        <v>700648</v>
      </c>
      <c r="R40" s="210"/>
      <c r="S40" s="210"/>
    </row>
    <row r="41" spans="1:19" x14ac:dyDescent="0.25">
      <c r="A41" s="210"/>
      <c r="B41" s="210"/>
      <c r="C41" s="210"/>
      <c r="D41" s="210"/>
      <c r="E41" s="210"/>
      <c r="F41" s="210"/>
      <c r="G41" s="210"/>
      <c r="H41" s="210"/>
      <c r="I41" s="210"/>
      <c r="J41" s="210"/>
      <c r="K41" s="211"/>
      <c r="L41" s="210"/>
      <c r="M41" s="210"/>
      <c r="N41" s="210"/>
      <c r="O41" s="210"/>
      <c r="P41" s="210"/>
      <c r="Q41" s="210"/>
      <c r="R41" s="210"/>
      <c r="S41" s="210"/>
    </row>
    <row r="42" spans="1:19" x14ac:dyDescent="0.25">
      <c r="A42" s="210"/>
      <c r="B42" s="210"/>
      <c r="C42" s="210"/>
      <c r="D42" s="210"/>
      <c r="E42" s="210"/>
      <c r="F42" s="210"/>
      <c r="G42" s="210"/>
      <c r="H42" s="210"/>
      <c r="I42" s="210"/>
      <c r="J42" s="210"/>
      <c r="K42" s="211" t="s">
        <v>908</v>
      </c>
      <c r="L42" s="210"/>
      <c r="M42" s="210"/>
      <c r="N42" s="210"/>
      <c r="O42" s="210"/>
      <c r="P42" s="210"/>
      <c r="Q42" s="210"/>
      <c r="R42" s="210"/>
      <c r="S42" s="210"/>
    </row>
    <row r="43" spans="1:19" x14ac:dyDescent="0.25">
      <c r="A43" s="210"/>
      <c r="B43" s="323"/>
      <c r="C43" s="325" t="s">
        <v>901</v>
      </c>
      <c r="D43" s="210"/>
      <c r="E43" s="210"/>
      <c r="F43" s="212"/>
      <c r="G43" s="212"/>
      <c r="H43" s="212"/>
      <c r="I43" s="212"/>
      <c r="J43" s="210"/>
      <c r="K43" s="326"/>
      <c r="L43" s="327"/>
      <c r="M43" s="328" t="s">
        <v>903</v>
      </c>
      <c r="N43" s="328"/>
      <c r="O43" s="329" t="s">
        <v>904</v>
      </c>
      <c r="P43" s="328"/>
      <c r="Q43" s="330" t="s">
        <v>905</v>
      </c>
      <c r="R43" s="210"/>
      <c r="S43" s="210"/>
    </row>
    <row r="44" spans="1:19" x14ac:dyDescent="0.25">
      <c r="A44" s="210"/>
      <c r="B44" s="324"/>
      <c r="C44" s="325" t="s">
        <v>902</v>
      </c>
      <c r="D44" s="210"/>
      <c r="E44" s="210"/>
      <c r="F44" s="210"/>
      <c r="G44" s="210"/>
      <c r="H44" s="210"/>
      <c r="I44" s="210"/>
      <c r="J44" s="210"/>
      <c r="K44" s="331" t="s">
        <v>906</v>
      </c>
      <c r="L44" s="288"/>
      <c r="M44" s="332">
        <f>K39*Q40</f>
        <v>2316706624.96</v>
      </c>
      <c r="N44" s="288"/>
      <c r="O44" s="332">
        <f>M39*Q40</f>
        <v>493690593.75999999</v>
      </c>
      <c r="P44" s="288"/>
      <c r="Q44" s="333">
        <f>M44+O44</f>
        <v>2810397218.7200003</v>
      </c>
      <c r="R44" s="210"/>
      <c r="S44" s="210"/>
    </row>
    <row r="45" spans="1:19" x14ac:dyDescent="0.25">
      <c r="A45" s="210"/>
      <c r="B45" s="210"/>
      <c r="C45" s="210"/>
      <c r="D45" s="210"/>
      <c r="E45" s="210"/>
      <c r="F45" s="210"/>
      <c r="G45" s="210"/>
      <c r="H45" s="210"/>
      <c r="I45" s="210"/>
      <c r="J45" s="210"/>
      <c r="K45" s="334" t="s">
        <v>907</v>
      </c>
      <c r="L45" s="335"/>
      <c r="M45" s="336">
        <f>(K39*1.040825)*Q40</f>
        <v>2411286172.9239917</v>
      </c>
      <c r="N45" s="335"/>
      <c r="O45" s="336">
        <f>(M39*1.040825)*Q40</f>
        <v>513845512.25025201</v>
      </c>
      <c r="P45" s="335"/>
      <c r="Q45" s="337">
        <f>M45+O45</f>
        <v>2925131685.1742439</v>
      </c>
      <c r="R45" s="210"/>
      <c r="S45" s="210"/>
    </row>
    <row r="46" spans="1:19" x14ac:dyDescent="0.25">
      <c r="A46" s="210"/>
      <c r="B46" s="211"/>
      <c r="C46" s="210"/>
      <c r="D46" s="210"/>
      <c r="E46" s="211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</row>
    <row r="47" spans="1:19" x14ac:dyDescent="0.25">
      <c r="A47" s="210"/>
      <c r="B47" s="210"/>
      <c r="C47" s="210"/>
      <c r="D47" s="210"/>
      <c r="E47" s="210"/>
      <c r="F47" s="210"/>
      <c r="G47" s="210"/>
      <c r="H47" s="210"/>
      <c r="I47" s="210"/>
      <c r="J47" s="210"/>
      <c r="K47" s="211"/>
      <c r="L47" s="210"/>
      <c r="M47" s="210"/>
      <c r="N47" s="210"/>
      <c r="O47" s="210"/>
      <c r="P47" s="210"/>
      <c r="Q47" s="210"/>
      <c r="R47" s="210"/>
      <c r="S47" s="210"/>
    </row>
    <row r="48" spans="1:19" x14ac:dyDescent="0.25">
      <c r="A48" s="210"/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</row>
    <row r="49" spans="1:19" x14ac:dyDescent="0.25">
      <c r="A49" s="210"/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</row>
    <row r="50" spans="1:19" x14ac:dyDescent="0.25">
      <c r="A50" s="210"/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</row>
    <row r="51" spans="1:19" x14ac:dyDescent="0.25">
      <c r="A51" s="210"/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</row>
  </sheetData>
  <sheetProtection formatCells="0" formatColumns="0" formatRows="0" insertColumns="0" insertRows="0" insertHyperlinks="0" deleteColumns="0" deleteRows="0" sort="0" autoFilter="0" pivotTables="0"/>
  <mergeCells count="8">
    <mergeCell ref="H39:I39"/>
    <mergeCell ref="H40:I40"/>
    <mergeCell ref="H33:I33"/>
    <mergeCell ref="H34:I34"/>
    <mergeCell ref="H35:I35"/>
    <mergeCell ref="H36:I36"/>
    <mergeCell ref="H37:I37"/>
    <mergeCell ref="H38:I3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6"/>
  <sheetViews>
    <sheetView topLeftCell="B1" zoomScaleNormal="100" workbookViewId="0">
      <selection activeCell="I23" sqref="I23"/>
    </sheetView>
  </sheetViews>
  <sheetFormatPr defaultColWidth="9.140625" defaultRowHeight="15" x14ac:dyDescent="0.25"/>
  <cols>
    <col min="1" max="1" width="3.140625" style="94" customWidth="1"/>
    <col min="2" max="2" width="2.42578125" style="94" customWidth="1"/>
    <col min="3" max="5" width="9.140625" style="94"/>
    <col min="6" max="6" width="1.28515625" style="94" customWidth="1"/>
    <col min="7" max="7" width="10.42578125" style="94" customWidth="1"/>
    <col min="8" max="8" width="2" style="94" customWidth="1"/>
    <col min="9" max="9" width="23.140625" style="94" customWidth="1"/>
    <col min="10" max="10" width="2" style="94" customWidth="1"/>
    <col min="11" max="11" width="9.140625" style="94" customWidth="1"/>
    <col min="12" max="12" width="2.28515625" style="94" customWidth="1"/>
    <col min="13" max="13" width="21.42578125" style="94" customWidth="1"/>
    <col min="14" max="14" width="1" style="94" customWidth="1"/>
    <col min="15" max="15" width="2" style="94" customWidth="1"/>
    <col min="16" max="16" width="1" style="94" customWidth="1"/>
    <col min="17" max="17" width="21.28515625" style="94" customWidth="1"/>
    <col min="18" max="18" width="1.140625" style="94" customWidth="1"/>
    <col min="19" max="19" width="1.42578125" style="94" customWidth="1"/>
    <col min="20" max="20" width="1.5703125" style="94" customWidth="1"/>
    <col min="21" max="21" width="20.5703125" style="94" customWidth="1"/>
    <col min="22" max="22" width="1.28515625" style="94" customWidth="1"/>
    <col min="23" max="23" width="1.5703125" style="94" customWidth="1"/>
    <col min="24" max="24" width="1" style="94" customWidth="1"/>
    <col min="25" max="25" width="20.7109375" style="94" customWidth="1"/>
    <col min="26" max="26" width="2.7109375" style="94" customWidth="1"/>
    <col min="27" max="27" width="4.42578125" style="94" customWidth="1"/>
    <col min="28" max="16384" width="9.140625" style="94"/>
  </cols>
  <sheetData>
    <row r="1" spans="1:27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</row>
    <row r="2" spans="1:27" x14ac:dyDescent="0.25">
      <c r="A2" s="93"/>
      <c r="B2" s="245"/>
      <c r="C2" s="246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78"/>
      <c r="AA2" s="93"/>
    </row>
    <row r="3" spans="1:27" ht="23.25" customHeight="1" x14ac:dyDescent="0.35">
      <c r="A3" s="93"/>
      <c r="B3" s="244"/>
      <c r="C3" s="243"/>
      <c r="D3" s="91"/>
      <c r="E3" s="91"/>
      <c r="F3" s="91"/>
      <c r="G3" s="10" t="s">
        <v>761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79"/>
      <c r="AA3" s="93"/>
    </row>
    <row r="4" spans="1:27" x14ac:dyDescent="0.25">
      <c r="A4" s="93"/>
      <c r="B4" s="247"/>
      <c r="C4" s="248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80"/>
      <c r="AA4" s="93"/>
    </row>
    <row r="5" spans="1:27" x14ac:dyDescent="0.25">
      <c r="A5" s="93"/>
      <c r="B5" s="93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93"/>
    </row>
    <row r="6" spans="1:27" x14ac:dyDescent="0.25">
      <c r="A6" s="93"/>
      <c r="B6" s="93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291"/>
      <c r="T6" s="292"/>
      <c r="U6" s="127" t="s">
        <v>889</v>
      </c>
      <c r="V6" s="127"/>
      <c r="W6" s="130"/>
      <c r="X6" s="131"/>
      <c r="Y6" s="127" t="s">
        <v>763</v>
      </c>
      <c r="Z6" s="127"/>
      <c r="AA6" s="93"/>
    </row>
    <row r="7" spans="1:27" ht="17.25" customHeight="1" x14ac:dyDescent="0.3">
      <c r="A7" s="93"/>
      <c r="B7" s="93"/>
      <c r="C7" s="132" t="s">
        <v>764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</row>
    <row r="8" spans="1:27" x14ac:dyDescent="0.25">
      <c r="A8" s="93"/>
      <c r="B8" s="133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5"/>
      <c r="AA8" s="93"/>
    </row>
    <row r="9" spans="1:27" x14ac:dyDescent="0.25">
      <c r="A9" s="93"/>
      <c r="B9" s="136"/>
      <c r="C9" s="13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37"/>
      <c r="V9" s="137"/>
      <c r="W9" s="137"/>
      <c r="X9" s="127"/>
      <c r="Y9" s="138" t="s">
        <v>765</v>
      </c>
      <c r="Z9" s="139"/>
      <c r="AA9" s="93"/>
    </row>
    <row r="10" spans="1:27" x14ac:dyDescent="0.25">
      <c r="A10" s="93"/>
      <c r="B10" s="136"/>
      <c r="C10" s="13" t="s">
        <v>766</v>
      </c>
      <c r="D10" s="14"/>
      <c r="E10" s="14"/>
      <c r="F10" s="14"/>
      <c r="G10" s="15"/>
      <c r="H10" s="127"/>
      <c r="I10" s="151">
        <f>'DADOS BASE PROPOSTA'!I10</f>
        <v>4.0825E-2</v>
      </c>
      <c r="J10" s="127"/>
      <c r="K10" s="141" t="s">
        <v>767</v>
      </c>
      <c r="L10" s="127"/>
      <c r="M10" s="127"/>
      <c r="N10" s="127"/>
      <c r="O10" s="127"/>
      <c r="P10" s="127"/>
      <c r="Q10" s="357" t="s">
        <v>768</v>
      </c>
      <c r="R10" s="358"/>
      <c r="S10" s="358"/>
      <c r="T10" s="358"/>
      <c r="U10" s="359"/>
      <c r="V10" s="127"/>
      <c r="W10" s="127"/>
      <c r="X10" s="127"/>
      <c r="Y10" s="142">
        <f>COUNTIF('MATRIZ 2018 COMPLETO PROPOSTA'!$D$14:'MATRIZ 2018 COMPLETO PROPOSTA'!$D$1000,"P")</f>
        <v>406</v>
      </c>
      <c r="Z10" s="139"/>
      <c r="AA10" s="93"/>
    </row>
    <row r="11" spans="1:27" x14ac:dyDescent="0.25">
      <c r="A11" s="93"/>
      <c r="B11" s="136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357" t="s">
        <v>769</v>
      </c>
      <c r="R11" s="358"/>
      <c r="S11" s="358"/>
      <c r="T11" s="358"/>
      <c r="U11" s="359"/>
      <c r="V11" s="127"/>
      <c r="W11" s="127"/>
      <c r="X11" s="127"/>
      <c r="Y11" s="142">
        <f>COUNTIF('MATRIZ 2018 COMPLETO PROPOSTA'!$D$14:'MATRIZ 2018 COMPLETO PROPOSTA'!$D$1000,"E")</f>
        <v>110</v>
      </c>
      <c r="Z11" s="139"/>
      <c r="AA11" s="93"/>
    </row>
    <row r="12" spans="1:27" x14ac:dyDescent="0.25">
      <c r="A12" s="93"/>
      <c r="B12" s="136"/>
      <c r="C12" s="143" t="s">
        <v>770</v>
      </c>
      <c r="D12" s="14"/>
      <c r="E12" s="14"/>
      <c r="F12" s="14"/>
      <c r="G12" s="15"/>
      <c r="H12" s="127"/>
      <c r="I12" s="144">
        <f>U19+U38</f>
        <v>587794</v>
      </c>
      <c r="J12" s="127"/>
      <c r="K12" s="127"/>
      <c r="L12" s="127"/>
      <c r="M12" s="127"/>
      <c r="N12" s="127"/>
      <c r="O12" s="127"/>
      <c r="P12" s="127"/>
      <c r="Q12" s="357" t="s">
        <v>771</v>
      </c>
      <c r="R12" s="358"/>
      <c r="S12" s="358"/>
      <c r="T12" s="358"/>
      <c r="U12" s="359"/>
      <c r="V12" s="127"/>
      <c r="W12" s="127"/>
      <c r="X12" s="127"/>
      <c r="Y12" s="142">
        <f>COUNTIF('MATRIZ 2018 COMPLETO PROPOSTA'!$D$14:'MATRIZ 2018 COMPLETO PROPOSTA'!$D$1000,"EA")</f>
        <v>16</v>
      </c>
      <c r="Z12" s="139"/>
      <c r="AA12" s="93"/>
    </row>
    <row r="13" spans="1:27" x14ac:dyDescent="0.25">
      <c r="A13" s="93"/>
      <c r="B13" s="136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357" t="s">
        <v>772</v>
      </c>
      <c r="R13" s="358"/>
      <c r="S13" s="358"/>
      <c r="T13" s="358"/>
      <c r="U13" s="359"/>
      <c r="V13" s="127"/>
      <c r="W13" s="127"/>
      <c r="X13" s="127"/>
      <c r="Y13" s="142">
        <f>COUNTIF('MATRIZ 2018 COMPLETO PROPOSTA'!$D$14:'MATRIZ 2018 COMPLETO PROPOSTA'!$D$1000,"ECA")</f>
        <v>74</v>
      </c>
      <c r="Z13" s="139"/>
      <c r="AA13" s="93"/>
    </row>
    <row r="14" spans="1:27" x14ac:dyDescent="0.25">
      <c r="A14" s="93"/>
      <c r="B14" s="136"/>
      <c r="C14" s="13" t="s">
        <v>30</v>
      </c>
      <c r="D14" s="14"/>
      <c r="E14" s="14"/>
      <c r="F14" s="14"/>
      <c r="G14" s="15"/>
      <c r="H14" s="127"/>
      <c r="I14" s="290">
        <f>'DADOS BASE PROPOSTA'!I14</f>
        <v>1.5E-3</v>
      </c>
      <c r="J14" s="127"/>
      <c r="K14" s="127"/>
      <c r="L14" s="127"/>
      <c r="M14" s="127"/>
      <c r="N14" s="127"/>
      <c r="O14" s="127"/>
      <c r="P14" s="127"/>
      <c r="Q14" s="357" t="s">
        <v>773</v>
      </c>
      <c r="R14" s="358"/>
      <c r="S14" s="358"/>
      <c r="T14" s="358"/>
      <c r="U14" s="359"/>
      <c r="V14" s="127"/>
      <c r="W14" s="127"/>
      <c r="X14" s="127"/>
      <c r="Y14" s="142">
        <f>SUM(Y7:Y13)</f>
        <v>606</v>
      </c>
      <c r="Z14" s="139"/>
      <c r="AA14" s="93"/>
    </row>
    <row r="15" spans="1:27" x14ac:dyDescent="0.25">
      <c r="A15" s="93"/>
      <c r="B15" s="145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7"/>
      <c r="AA15" s="93"/>
    </row>
    <row r="16" spans="1:27" x14ac:dyDescent="0.25">
      <c r="A16" s="93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93"/>
    </row>
    <row r="17" spans="1:27" ht="18.75" x14ac:dyDescent="0.3">
      <c r="A17" s="93"/>
      <c r="B17" s="93"/>
      <c r="C17" s="132" t="s">
        <v>0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</row>
    <row r="18" spans="1:27" x14ac:dyDescent="0.25">
      <c r="A18" s="93"/>
      <c r="B18" s="133"/>
      <c r="C18" s="148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49">
        <v>2016</v>
      </c>
      <c r="R18" s="150"/>
      <c r="S18" s="150"/>
      <c r="T18" s="150"/>
      <c r="U18" s="149">
        <v>2017</v>
      </c>
      <c r="V18" s="134"/>
      <c r="W18" s="134"/>
      <c r="X18" s="134"/>
      <c r="Y18" s="134"/>
      <c r="Z18" s="135"/>
      <c r="AA18" s="93"/>
    </row>
    <row r="19" spans="1:27" x14ac:dyDescent="0.25">
      <c r="A19" s="93"/>
      <c r="B19" s="136"/>
      <c r="C19" s="13" t="s">
        <v>1</v>
      </c>
      <c r="D19" s="14"/>
      <c r="E19" s="14"/>
      <c r="F19" s="14"/>
      <c r="G19" s="15"/>
      <c r="H19" s="127"/>
      <c r="I19" s="151">
        <f>(U19/Q19)-1</f>
        <v>0.11118029259532225</v>
      </c>
      <c r="J19" s="127"/>
      <c r="K19" s="127"/>
      <c r="L19" s="127"/>
      <c r="M19" s="141" t="s">
        <v>774</v>
      </c>
      <c r="N19" s="127"/>
      <c r="O19" s="127"/>
      <c r="P19" s="127"/>
      <c r="Q19" s="195">
        <f>'DADOS BASE PROPOSTA'!Q19</f>
        <v>472188</v>
      </c>
      <c r="R19" s="127"/>
      <c r="S19" s="127"/>
      <c r="T19" s="127"/>
      <c r="U19" s="195">
        <f>'DADOS BASE PROPOSTA'!U19</f>
        <v>524686</v>
      </c>
      <c r="V19" s="127"/>
      <c r="W19" s="127"/>
      <c r="X19" s="127"/>
      <c r="Y19" s="127"/>
      <c r="Z19" s="139"/>
      <c r="AA19" s="93"/>
    </row>
    <row r="20" spans="1:27" x14ac:dyDescent="0.25">
      <c r="A20" s="93"/>
      <c r="B20" s="136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39"/>
      <c r="AA20" s="93"/>
    </row>
    <row r="21" spans="1:27" x14ac:dyDescent="0.25">
      <c r="A21" s="93"/>
      <c r="B21" s="136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 t="s">
        <v>775</v>
      </c>
      <c r="N21" s="127"/>
      <c r="O21" s="127"/>
      <c r="P21" s="127"/>
      <c r="Q21" s="154" t="s">
        <v>776</v>
      </c>
      <c r="R21" s="154"/>
      <c r="S21" s="154"/>
      <c r="T21" s="127"/>
      <c r="U21" s="154" t="s">
        <v>777</v>
      </c>
      <c r="V21" s="127"/>
      <c r="W21" s="127"/>
      <c r="X21" s="127"/>
      <c r="Y21" s="127"/>
      <c r="Z21" s="139"/>
      <c r="AA21" s="93"/>
    </row>
    <row r="22" spans="1:27" ht="15.75" customHeight="1" x14ac:dyDescent="0.25">
      <c r="A22" s="93"/>
      <c r="B22" s="136"/>
      <c r="C22" s="127"/>
      <c r="D22" s="127"/>
      <c r="E22" s="127"/>
      <c r="F22" s="127"/>
      <c r="G22" s="127"/>
      <c r="H22" s="127"/>
      <c r="I22" s="155"/>
      <c r="J22" s="127"/>
      <c r="K22" s="127"/>
      <c r="L22" s="127"/>
      <c r="M22" s="127"/>
      <c r="N22" s="127"/>
      <c r="O22" s="127"/>
      <c r="P22" s="127"/>
      <c r="Q22" s="156">
        <v>8.4699999999999998E-2</v>
      </c>
      <c r="R22" s="127"/>
      <c r="S22" s="127"/>
      <c r="T22" s="127"/>
      <c r="U22" s="157">
        <v>9.3216999999999994E-2</v>
      </c>
      <c r="V22" s="158"/>
      <c r="W22" s="158"/>
      <c r="X22" s="127"/>
      <c r="Y22" s="127"/>
      <c r="Z22" s="139"/>
      <c r="AA22" s="93"/>
    </row>
    <row r="23" spans="1:27" x14ac:dyDescent="0.25">
      <c r="A23" s="93"/>
      <c r="B23" s="136"/>
      <c r="C23" s="159" t="s">
        <v>2</v>
      </c>
      <c r="D23" s="160"/>
      <c r="E23" s="160"/>
      <c r="F23" s="160"/>
      <c r="G23" s="161"/>
      <c r="H23" s="127"/>
      <c r="I23" s="293">
        <f>U27*(1+I10)*'AJUSTE CONIF-SETEC'!$Q$12</f>
        <v>1296626351.2721975</v>
      </c>
      <c r="J23" s="127"/>
      <c r="K23" s="127"/>
      <c r="L23" s="127"/>
      <c r="M23" s="171">
        <f>'DADOS BASE PROPOSTA'!M23</f>
        <v>1578578830.0899999</v>
      </c>
      <c r="N23" s="127"/>
      <c r="O23" s="137" t="s">
        <v>778</v>
      </c>
      <c r="P23" s="127"/>
      <c r="Q23" s="164">
        <f>M23*(1+Q22)</f>
        <v>1712284456.9986229</v>
      </c>
      <c r="R23" s="127"/>
      <c r="S23" s="141" t="s">
        <v>779</v>
      </c>
      <c r="T23" s="165" t="s">
        <v>778</v>
      </c>
      <c r="U23" s="164">
        <f>Q27*(1+U22)</f>
        <v>2272210718.1485829</v>
      </c>
      <c r="V23" s="166"/>
      <c r="W23" s="166"/>
      <c r="X23" s="127"/>
      <c r="Y23" s="127"/>
      <c r="Z23" s="139"/>
      <c r="AA23" s="167"/>
    </row>
    <row r="24" spans="1:27" x14ac:dyDescent="0.25">
      <c r="A24" s="93"/>
      <c r="B24" s="136"/>
      <c r="C24" s="127"/>
      <c r="D24" s="127"/>
      <c r="E24" s="127"/>
      <c r="F24" s="127"/>
      <c r="G24" s="127"/>
      <c r="H24" s="127"/>
      <c r="I24" s="168" t="s">
        <v>780</v>
      </c>
      <c r="J24" s="127"/>
      <c r="K24" s="127"/>
      <c r="L24" s="127"/>
      <c r="M24" s="127"/>
      <c r="N24" s="127"/>
      <c r="O24" s="127"/>
      <c r="P24" s="127"/>
      <c r="Q24" s="169">
        <v>2016</v>
      </c>
      <c r="R24" s="127"/>
      <c r="S24" s="141" t="s">
        <v>781</v>
      </c>
      <c r="T24" s="127"/>
      <c r="U24" s="169">
        <v>2017</v>
      </c>
      <c r="V24" s="127"/>
      <c r="W24" s="127"/>
      <c r="X24" s="127"/>
      <c r="Y24" s="127"/>
      <c r="Z24" s="139"/>
      <c r="AA24" s="167"/>
    </row>
    <row r="25" spans="1:27" x14ac:dyDescent="0.25">
      <c r="A25" s="93"/>
      <c r="B25" s="136"/>
      <c r="C25" s="159" t="s">
        <v>782</v>
      </c>
      <c r="D25" s="160"/>
      <c r="E25" s="160"/>
      <c r="F25" s="160"/>
      <c r="G25" s="161"/>
      <c r="H25" s="127"/>
      <c r="I25" s="162">
        <f>'MATRIZ 2018 COMPLETO HOMOLOGADA'!I11</f>
        <v>47760239.619699739</v>
      </c>
      <c r="J25" s="127"/>
      <c r="K25" s="127"/>
      <c r="L25" s="127"/>
      <c r="M25" s="141" t="s">
        <v>783</v>
      </c>
      <c r="N25" s="127"/>
      <c r="O25" s="127"/>
      <c r="P25" s="127"/>
      <c r="Q25" s="170" t="s">
        <v>784</v>
      </c>
      <c r="R25" s="127"/>
      <c r="S25" s="141" t="s">
        <v>781</v>
      </c>
      <c r="T25" s="127"/>
      <c r="U25" s="170" t="s">
        <v>785</v>
      </c>
      <c r="V25" s="127"/>
      <c r="W25" s="127"/>
      <c r="X25" s="127"/>
      <c r="Y25" s="127"/>
      <c r="Z25" s="139"/>
      <c r="AA25" s="167"/>
    </row>
    <row r="26" spans="1:27" x14ac:dyDescent="0.25">
      <c r="A26" s="93"/>
      <c r="B26" s="136"/>
      <c r="C26" s="141"/>
      <c r="D26" s="141"/>
      <c r="E26" s="141"/>
      <c r="F26" s="141"/>
      <c r="G26" s="141"/>
      <c r="H26" s="127"/>
      <c r="I26" s="168" t="s">
        <v>786</v>
      </c>
      <c r="J26" s="127"/>
      <c r="K26" s="127"/>
      <c r="L26" s="127"/>
      <c r="M26" s="141" t="s">
        <v>787</v>
      </c>
      <c r="N26" s="127"/>
      <c r="O26" s="127"/>
      <c r="P26" s="127"/>
      <c r="Q26" s="171">
        <v>366178207</v>
      </c>
      <c r="R26" s="127"/>
      <c r="S26" s="141" t="s">
        <v>781</v>
      </c>
      <c r="T26" s="127"/>
      <c r="U26" s="171">
        <v>64994880.520000003</v>
      </c>
      <c r="V26" s="172"/>
      <c r="W26" s="172"/>
      <c r="X26" s="127"/>
      <c r="Y26" s="127"/>
      <c r="Z26" s="139"/>
      <c r="AA26" s="93"/>
    </row>
    <row r="27" spans="1:27" x14ac:dyDescent="0.25">
      <c r="A27" s="93"/>
      <c r="B27" s="136"/>
      <c r="C27" s="159" t="s">
        <v>788</v>
      </c>
      <c r="D27" s="160"/>
      <c r="E27" s="160"/>
      <c r="F27" s="160"/>
      <c r="G27" s="161"/>
      <c r="H27" s="127"/>
      <c r="I27" s="162">
        <f>SUM(I23:I26)</f>
        <v>1344386590.8918972</v>
      </c>
      <c r="J27" s="127"/>
      <c r="K27" s="127"/>
      <c r="L27" s="127"/>
      <c r="M27" s="141"/>
      <c r="N27" s="127"/>
      <c r="O27" s="127"/>
      <c r="P27" s="127"/>
      <c r="Q27" s="171">
        <f>Q26+Q23</f>
        <v>2078462663.9986229</v>
      </c>
      <c r="R27" s="141" t="s">
        <v>778</v>
      </c>
      <c r="S27" s="141" t="s">
        <v>759</v>
      </c>
      <c r="T27" s="127"/>
      <c r="U27" s="162">
        <f>U23+U26</f>
        <v>2337205598.6685829</v>
      </c>
      <c r="V27" s="127"/>
      <c r="W27" s="127"/>
      <c r="X27" s="127"/>
      <c r="Y27" s="127"/>
      <c r="Z27" s="139"/>
      <c r="AA27" s="93"/>
    </row>
    <row r="28" spans="1:27" x14ac:dyDescent="0.25">
      <c r="A28" s="93"/>
      <c r="B28" s="136"/>
      <c r="C28" s="173"/>
      <c r="D28" s="173"/>
      <c r="E28" s="173"/>
      <c r="F28" s="173"/>
      <c r="G28" s="173"/>
      <c r="H28" s="173"/>
      <c r="I28" s="173"/>
      <c r="J28" s="127"/>
      <c r="K28" s="127"/>
      <c r="L28" s="127"/>
      <c r="M28" s="127"/>
      <c r="N28" s="127"/>
      <c r="O28" s="127"/>
      <c r="P28" s="127"/>
      <c r="Q28" s="165"/>
      <c r="R28" s="127"/>
      <c r="S28" s="127"/>
      <c r="T28" s="127"/>
      <c r="U28" s="165"/>
      <c r="V28" s="127"/>
      <c r="W28" s="127"/>
      <c r="X28" s="127"/>
      <c r="Y28" s="127"/>
      <c r="Z28" s="139"/>
      <c r="AA28" s="93"/>
    </row>
    <row r="29" spans="1:27" x14ac:dyDescent="0.25">
      <c r="A29" s="93"/>
      <c r="B29" s="136"/>
      <c r="C29" s="127"/>
      <c r="D29" s="127"/>
      <c r="E29" s="127"/>
      <c r="F29" s="127"/>
      <c r="G29" s="127"/>
      <c r="H29" s="127"/>
      <c r="I29" s="173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39"/>
      <c r="AA29" s="93"/>
    </row>
    <row r="30" spans="1:27" x14ac:dyDescent="0.25">
      <c r="A30" s="93"/>
      <c r="B30" s="136"/>
      <c r="C30" s="127"/>
      <c r="D30" s="127"/>
      <c r="E30" s="127"/>
      <c r="F30" s="127"/>
      <c r="G30" s="127"/>
      <c r="H30" s="127"/>
      <c r="I30" s="173"/>
      <c r="J30" s="127"/>
      <c r="K30" s="127"/>
      <c r="L30" s="127"/>
      <c r="M30" s="127" t="s">
        <v>775</v>
      </c>
      <c r="N30" s="127"/>
      <c r="O30" s="127"/>
      <c r="P30" s="127"/>
      <c r="Q30" s="154" t="s">
        <v>776</v>
      </c>
      <c r="R30" s="154"/>
      <c r="S30" s="154"/>
      <c r="T30" s="127"/>
      <c r="U30" s="154" t="s">
        <v>777</v>
      </c>
      <c r="V30" s="127"/>
      <c r="W30" s="127"/>
      <c r="X30" s="127"/>
      <c r="Y30" s="127"/>
      <c r="Z30" s="139"/>
      <c r="AA30" s="93"/>
    </row>
    <row r="31" spans="1:27" x14ac:dyDescent="0.25">
      <c r="A31" s="93"/>
      <c r="B31" s="136"/>
      <c r="C31" s="127"/>
      <c r="D31" s="127"/>
      <c r="E31" s="127"/>
      <c r="F31" s="127"/>
      <c r="G31" s="127"/>
      <c r="H31" s="127"/>
      <c r="I31" s="174"/>
      <c r="J31" s="127"/>
      <c r="K31" s="127"/>
      <c r="L31" s="127"/>
      <c r="M31" s="127"/>
      <c r="N31" s="127"/>
      <c r="O31" s="127"/>
      <c r="P31" s="127"/>
      <c r="Q31" s="156">
        <v>8.4699999999999998E-2</v>
      </c>
      <c r="R31" s="127"/>
      <c r="S31" s="127"/>
      <c r="T31" s="127"/>
      <c r="U31" s="157">
        <v>9.3216999999999994E-2</v>
      </c>
      <c r="V31" s="127"/>
      <c r="W31" s="127"/>
      <c r="X31" s="127"/>
      <c r="Y31" s="127"/>
      <c r="Z31" s="139"/>
      <c r="AA31" s="93"/>
    </row>
    <row r="32" spans="1:27" x14ac:dyDescent="0.25">
      <c r="A32" s="93"/>
      <c r="B32" s="136"/>
      <c r="C32" s="175" t="s">
        <v>3</v>
      </c>
      <c r="D32" s="176"/>
      <c r="E32" s="176"/>
      <c r="F32" s="176"/>
      <c r="G32" s="177"/>
      <c r="H32" s="127"/>
      <c r="I32" s="294">
        <f>U32*(1+I10)*'AJUSTE CONIF-SETEC'!$Q$12</f>
        <v>1749643.2826172418</v>
      </c>
      <c r="J32" s="127"/>
      <c r="K32" s="141"/>
      <c r="L32" s="127"/>
      <c r="M32" s="171">
        <f>'DADOS BASE PROPOSTA'!M32</f>
        <v>2659595.39</v>
      </c>
      <c r="N32" s="127"/>
      <c r="O32" s="137" t="s">
        <v>778</v>
      </c>
      <c r="P32" s="127"/>
      <c r="Q32" s="171">
        <f>M32*(1+Q31)</f>
        <v>2884863.119533</v>
      </c>
      <c r="R32" s="127"/>
      <c r="S32" s="141" t="s">
        <v>778</v>
      </c>
      <c r="T32" s="127"/>
      <c r="U32" s="171">
        <f>Q32*(1+U31)</f>
        <v>3153781.4049465079</v>
      </c>
      <c r="V32" s="127"/>
      <c r="W32" s="127"/>
      <c r="X32" s="127"/>
      <c r="Y32" s="127"/>
      <c r="Z32" s="139"/>
      <c r="AA32" s="93"/>
    </row>
    <row r="33" spans="1:27" x14ac:dyDescent="0.25">
      <c r="A33" s="93"/>
      <c r="B33" s="136"/>
      <c r="C33" s="159" t="s">
        <v>4</v>
      </c>
      <c r="D33" s="160"/>
      <c r="E33" s="160"/>
      <c r="F33" s="160"/>
      <c r="G33" s="161"/>
      <c r="H33" s="127"/>
      <c r="I33" s="171">
        <f>I32/2</f>
        <v>874821.64130862092</v>
      </c>
      <c r="J33" s="127"/>
      <c r="K33" s="127" t="s">
        <v>789</v>
      </c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39"/>
      <c r="AA33" s="93"/>
    </row>
    <row r="34" spans="1:27" x14ac:dyDescent="0.25">
      <c r="A34" s="93"/>
      <c r="B34" s="145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7"/>
      <c r="AA34" s="93"/>
    </row>
    <row r="35" spans="1:27" x14ac:dyDescent="0.25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180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</row>
    <row r="36" spans="1:27" ht="18.75" x14ac:dyDescent="0.3">
      <c r="A36" s="93"/>
      <c r="B36" s="93"/>
      <c r="C36" s="132" t="s">
        <v>5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</row>
    <row r="37" spans="1:27" x14ac:dyDescent="0.25">
      <c r="A37" s="93"/>
      <c r="B37" s="133"/>
      <c r="C37" s="148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49">
        <v>2016</v>
      </c>
      <c r="R37" s="150"/>
      <c r="S37" s="150"/>
      <c r="T37" s="150"/>
      <c r="U37" s="149">
        <v>2017</v>
      </c>
      <c r="V37" s="134"/>
      <c r="W37" s="134"/>
      <c r="X37" s="134"/>
      <c r="Y37" s="134"/>
      <c r="Z37" s="135"/>
      <c r="AA37" s="93"/>
    </row>
    <row r="38" spans="1:27" x14ac:dyDescent="0.25">
      <c r="A38" s="93"/>
      <c r="B38" s="136"/>
      <c r="C38" s="13" t="s">
        <v>1</v>
      </c>
      <c r="D38" s="14"/>
      <c r="E38" s="14"/>
      <c r="F38" s="14"/>
      <c r="G38" s="15"/>
      <c r="H38" s="127"/>
      <c r="I38" s="181">
        <f>U38/Q38-1</f>
        <v>0.21450290596974719</v>
      </c>
      <c r="J38" s="127"/>
      <c r="K38" s="127"/>
      <c r="L38" s="127"/>
      <c r="M38" s="141" t="s">
        <v>774</v>
      </c>
      <c r="N38" s="127"/>
      <c r="O38" s="127"/>
      <c r="P38" s="127"/>
      <c r="Q38" s="195">
        <f>'DADOS BASE PROPOSTA'!Q38</f>
        <v>51962</v>
      </c>
      <c r="R38" s="127"/>
      <c r="S38" s="127"/>
      <c r="T38" s="127"/>
      <c r="U38" s="195">
        <f>'DADOS BASE PROPOSTA'!U38</f>
        <v>63108</v>
      </c>
      <c r="V38" s="183"/>
      <c r="W38" s="183"/>
      <c r="X38" s="127"/>
      <c r="Y38" s="127"/>
      <c r="Z38" s="139"/>
      <c r="AA38" s="93"/>
    </row>
    <row r="39" spans="1:27" x14ac:dyDescent="0.25">
      <c r="A39" s="93"/>
      <c r="B39" s="136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41"/>
      <c r="N39" s="127"/>
      <c r="O39" s="127"/>
      <c r="P39" s="127"/>
      <c r="Q39" s="127"/>
      <c r="R39" s="127"/>
      <c r="S39" s="127"/>
      <c r="T39" s="127"/>
      <c r="U39" s="127"/>
      <c r="V39" s="183"/>
      <c r="W39" s="183"/>
      <c r="X39" s="127"/>
      <c r="Y39" s="127"/>
      <c r="Z39" s="139"/>
      <c r="AA39" s="93"/>
    </row>
    <row r="40" spans="1:27" x14ac:dyDescent="0.25">
      <c r="A40" s="93"/>
      <c r="B40" s="136"/>
      <c r="C40" s="184"/>
      <c r="D40" s="127"/>
      <c r="E40" s="127"/>
      <c r="F40" s="127"/>
      <c r="G40" s="127"/>
      <c r="H40" s="127"/>
      <c r="I40" s="127"/>
      <c r="J40" s="127"/>
      <c r="K40" s="127"/>
      <c r="L40" s="127"/>
      <c r="M40" s="127" t="s">
        <v>775</v>
      </c>
      <c r="N40" s="127"/>
      <c r="O40" s="127"/>
      <c r="P40" s="127"/>
      <c r="Q40" s="154" t="s">
        <v>776</v>
      </c>
      <c r="R40" s="154"/>
      <c r="S40" s="154"/>
      <c r="T40" s="127"/>
      <c r="U40" s="154" t="s">
        <v>777</v>
      </c>
      <c r="V40" s="127"/>
      <c r="W40" s="127"/>
      <c r="X40" s="127"/>
      <c r="Y40" s="127"/>
      <c r="Z40" s="139"/>
      <c r="AA40" s="93"/>
    </row>
    <row r="41" spans="1:27" x14ac:dyDescent="0.25">
      <c r="A41" s="93"/>
      <c r="B41" s="136"/>
      <c r="C41" s="184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56">
        <v>8.4699999999999998E-2</v>
      </c>
      <c r="R41" s="127"/>
      <c r="S41" s="127"/>
      <c r="T41" s="127"/>
      <c r="U41" s="157">
        <v>9.3216999999999994E-2</v>
      </c>
      <c r="V41" s="127"/>
      <c r="W41" s="127"/>
      <c r="X41" s="127"/>
      <c r="Y41" s="127"/>
      <c r="Z41" s="139"/>
      <c r="AA41" s="93"/>
    </row>
    <row r="42" spans="1:27" x14ac:dyDescent="0.25">
      <c r="A42" s="93"/>
      <c r="B42" s="136"/>
      <c r="C42" s="13" t="s">
        <v>6</v>
      </c>
      <c r="D42" s="14"/>
      <c r="E42" s="14"/>
      <c r="F42" s="14"/>
      <c r="G42" s="15"/>
      <c r="H42" s="127"/>
      <c r="I42" s="295">
        <f>U42*(1+I10)*'AJUSTE CONIF-SETEC'!$Q$14</f>
        <v>917684.52916124789</v>
      </c>
      <c r="J42" s="127"/>
      <c r="K42" s="141"/>
      <c r="L42" s="127"/>
      <c r="M42" s="171">
        <f>'DADOS BASE PROPOSTA'!M42</f>
        <v>1691320.73</v>
      </c>
      <c r="N42" s="127"/>
      <c r="O42" s="137" t="s">
        <v>778</v>
      </c>
      <c r="P42" s="127"/>
      <c r="Q42" s="164">
        <f>M42*(1+Q41)</f>
        <v>1834575.595831</v>
      </c>
      <c r="R42" s="127"/>
      <c r="S42" s="141" t="s">
        <v>778</v>
      </c>
      <c r="T42" s="127"/>
      <c r="U42" s="164">
        <f>Q42*(1+U41)</f>
        <v>2005589.2291475786</v>
      </c>
      <c r="V42" s="127"/>
      <c r="W42" s="127"/>
      <c r="X42" s="127"/>
      <c r="Y42" s="127"/>
      <c r="Z42" s="139"/>
      <c r="AA42" s="93"/>
    </row>
    <row r="43" spans="1:27" x14ac:dyDescent="0.25">
      <c r="A43" s="93"/>
      <c r="B43" s="136"/>
      <c r="C43" s="13" t="s">
        <v>7</v>
      </c>
      <c r="D43" s="14"/>
      <c r="E43" s="14"/>
      <c r="F43" s="14"/>
      <c r="G43" s="15"/>
      <c r="H43" s="127"/>
      <c r="I43" s="295">
        <f>U43*(1+I10)*'AJUSTE CONIF-SETEC'!$Q$14</f>
        <v>968979.62787326961</v>
      </c>
      <c r="J43" s="127"/>
      <c r="K43" s="141"/>
      <c r="L43" s="127"/>
      <c r="M43" s="171">
        <f>'DADOS BASE PROPOSTA'!M43</f>
        <v>1785859.17</v>
      </c>
      <c r="N43" s="127"/>
      <c r="O43" s="137" t="s">
        <v>778</v>
      </c>
      <c r="P43" s="127"/>
      <c r="Q43" s="164">
        <f>M43*(1+Q41)</f>
        <v>1937121.4416989998</v>
      </c>
      <c r="R43" s="127"/>
      <c r="S43" s="141" t="s">
        <v>778</v>
      </c>
      <c r="T43" s="127"/>
      <c r="U43" s="164">
        <f>Q43*(1+U41)</f>
        <v>2117694.0911298557</v>
      </c>
      <c r="V43" s="127"/>
      <c r="W43" s="127"/>
      <c r="X43" s="127"/>
      <c r="Y43" s="127"/>
      <c r="Z43" s="139"/>
      <c r="AA43" s="93"/>
    </row>
    <row r="44" spans="1:27" x14ac:dyDescent="0.25">
      <c r="A44" s="93"/>
      <c r="B44" s="136"/>
      <c r="C44" s="175" t="s">
        <v>9</v>
      </c>
      <c r="D44" s="176"/>
      <c r="E44" s="176"/>
      <c r="F44" s="176"/>
      <c r="G44" s="177"/>
      <c r="H44" s="127"/>
      <c r="I44" s="296">
        <f>U44*(1+I10)*'AJUSTE CONIF-SETEC'!$Q$14</f>
        <v>454804.45059700409</v>
      </c>
      <c r="J44" s="127"/>
      <c r="K44" s="141"/>
      <c r="L44" s="127"/>
      <c r="M44" s="171">
        <f>'DADOS BASE PROPOSTA'!M44</f>
        <v>838218.55</v>
      </c>
      <c r="N44" s="127"/>
      <c r="O44" s="137" t="s">
        <v>778</v>
      </c>
      <c r="P44" s="127"/>
      <c r="Q44" s="164">
        <f>M44*(1+Q41)</f>
        <v>909215.66118500009</v>
      </c>
      <c r="R44" s="127"/>
      <c r="S44" s="141" t="s">
        <v>778</v>
      </c>
      <c r="T44" s="127"/>
      <c r="U44" s="164">
        <f>Q44*(1+U41)</f>
        <v>993970.0174736823</v>
      </c>
      <c r="V44" s="127"/>
      <c r="W44" s="127"/>
      <c r="X44" s="127"/>
      <c r="Y44" s="127"/>
      <c r="Z44" s="139"/>
      <c r="AA44" s="93"/>
    </row>
    <row r="45" spans="1:27" x14ac:dyDescent="0.25">
      <c r="A45" s="93"/>
      <c r="B45" s="136"/>
      <c r="C45" s="13" t="s">
        <v>8</v>
      </c>
      <c r="D45" s="160"/>
      <c r="E45" s="160"/>
      <c r="F45" s="160"/>
      <c r="G45" s="161"/>
      <c r="H45" s="127"/>
      <c r="I45" s="185">
        <v>0</v>
      </c>
      <c r="J45" s="127"/>
      <c r="K45" s="141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39"/>
      <c r="AA45" s="93"/>
    </row>
    <row r="46" spans="1:27" x14ac:dyDescent="0.25">
      <c r="A46" s="93"/>
      <c r="B46" s="136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54" t="s">
        <v>776</v>
      </c>
      <c r="R46" s="127"/>
      <c r="S46" s="127"/>
      <c r="T46" s="127"/>
      <c r="U46" s="154" t="s">
        <v>777</v>
      </c>
      <c r="V46" s="127"/>
      <c r="W46" s="127"/>
      <c r="X46" s="127"/>
      <c r="Y46" s="127"/>
      <c r="Z46" s="139"/>
      <c r="AA46" s="93"/>
    </row>
    <row r="47" spans="1:27" x14ac:dyDescent="0.25">
      <c r="A47" s="93"/>
      <c r="B47" s="136"/>
      <c r="C47" s="13" t="s">
        <v>10</v>
      </c>
      <c r="D47" s="14"/>
      <c r="E47" s="14"/>
      <c r="F47" s="14"/>
      <c r="G47" s="15"/>
      <c r="H47" s="127"/>
      <c r="I47" s="295">
        <f>U47*(1+I10)*'AJUSTE CONIF-SETEC'!$Q$14</f>
        <v>305.1929683157249</v>
      </c>
      <c r="J47" s="127"/>
      <c r="K47" s="141"/>
      <c r="L47" s="127"/>
      <c r="M47" s="171">
        <f>'DADOS BASE PROPOSTA'!M47</f>
        <v>562.48</v>
      </c>
      <c r="N47" s="127"/>
      <c r="O47" s="137" t="s">
        <v>778</v>
      </c>
      <c r="P47" s="127"/>
      <c r="Q47" s="171">
        <f>M47*(1+Q41)</f>
        <v>610.12205600000004</v>
      </c>
      <c r="R47" s="127"/>
      <c r="S47" s="141" t="s">
        <v>778</v>
      </c>
      <c r="T47" s="127"/>
      <c r="U47" s="171">
        <f>Q47*(1+U41)</f>
        <v>666.99580369415207</v>
      </c>
      <c r="V47" s="127"/>
      <c r="W47" s="127"/>
      <c r="X47" s="127"/>
      <c r="Y47" s="127"/>
      <c r="Z47" s="139"/>
      <c r="AA47" s="93"/>
    </row>
    <row r="48" spans="1:27" x14ac:dyDescent="0.25">
      <c r="A48" s="93"/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7"/>
      <c r="AA48" s="93"/>
    </row>
    <row r="49" spans="1:27" x14ac:dyDescent="0.25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</row>
    <row r="50" spans="1:27" ht="18.75" x14ac:dyDescent="0.3">
      <c r="A50" s="93"/>
      <c r="B50" s="93"/>
      <c r="C50" s="132" t="s">
        <v>11</v>
      </c>
      <c r="D50" s="187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</row>
    <row r="51" spans="1:27" x14ac:dyDescent="0.25">
      <c r="A51" s="93"/>
      <c r="B51" s="133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 t="s">
        <v>775</v>
      </c>
      <c r="N51" s="134"/>
      <c r="O51" s="134"/>
      <c r="P51" s="134"/>
      <c r="Q51" s="188" t="s">
        <v>776</v>
      </c>
      <c r="R51" s="188"/>
      <c r="S51" s="188"/>
      <c r="T51" s="134"/>
      <c r="U51" s="188" t="s">
        <v>777</v>
      </c>
      <c r="V51" s="134"/>
      <c r="W51" s="134"/>
      <c r="X51" s="134"/>
      <c r="Y51" s="134"/>
      <c r="Z51" s="135"/>
      <c r="AA51" s="93"/>
    </row>
    <row r="52" spans="1:27" x14ac:dyDescent="0.25">
      <c r="A52" s="93"/>
      <c r="B52" s="136"/>
      <c r="C52" s="184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89">
        <v>8.4699999999999998E-2</v>
      </c>
      <c r="R52" s="127"/>
      <c r="S52" s="127"/>
      <c r="T52" s="127"/>
      <c r="U52" s="181">
        <v>9.3216999999999994E-2</v>
      </c>
      <c r="V52" s="127"/>
      <c r="W52" s="127"/>
      <c r="X52" s="127"/>
      <c r="Y52" s="127"/>
      <c r="Z52" s="139"/>
      <c r="AA52" s="93"/>
    </row>
    <row r="53" spans="1:27" x14ac:dyDescent="0.25">
      <c r="A53" s="93"/>
      <c r="B53" s="136"/>
      <c r="C53" s="13" t="s">
        <v>12</v>
      </c>
      <c r="D53" s="14"/>
      <c r="E53" s="14"/>
      <c r="F53" s="14"/>
      <c r="G53" s="15"/>
      <c r="H53" s="127"/>
      <c r="I53" s="295">
        <f>U53*(1+I10)*'AJUSTE CONIF-SETEC'!$Q$16</f>
        <v>2465961.5809669965</v>
      </c>
      <c r="J53" s="127"/>
      <c r="K53" s="141"/>
      <c r="L53" s="127"/>
      <c r="M53" s="162">
        <f>'DADOS BASE PROPOSTA'!M53</f>
        <v>3501577.63</v>
      </c>
      <c r="N53" s="127"/>
      <c r="O53" s="137" t="s">
        <v>778</v>
      </c>
      <c r="P53" s="127"/>
      <c r="Q53" s="162">
        <f>M53*(1+Q52)</f>
        <v>3798161.2552609998</v>
      </c>
      <c r="R53" s="127"/>
      <c r="S53" s="141" t="s">
        <v>778</v>
      </c>
      <c r="T53" s="127"/>
      <c r="U53" s="162">
        <f>Q53*(1+U52)</f>
        <v>4152214.4529926647</v>
      </c>
      <c r="V53" s="127"/>
      <c r="W53" s="127"/>
      <c r="X53" s="127"/>
      <c r="Y53" s="127"/>
      <c r="Z53" s="139"/>
      <c r="AA53" s="93"/>
    </row>
    <row r="54" spans="1:27" x14ac:dyDescent="0.25">
      <c r="A54" s="93"/>
      <c r="B54" s="136"/>
      <c r="C54" s="13" t="s">
        <v>13</v>
      </c>
      <c r="D54" s="14"/>
      <c r="E54" s="14"/>
      <c r="F54" s="14"/>
      <c r="G54" s="15"/>
      <c r="H54" s="127"/>
      <c r="I54" s="295">
        <f>U54*(1+I10)*'AJUSTE CONIF-SETEC'!$Q$16</f>
        <v>96588.006746788145</v>
      </c>
      <c r="J54" s="127"/>
      <c r="K54" s="141"/>
      <c r="L54" s="127"/>
      <c r="M54" s="162">
        <f>'DADOS BASE PROPOSTA'!M54</f>
        <v>137151.53</v>
      </c>
      <c r="N54" s="127"/>
      <c r="O54" s="137" t="s">
        <v>778</v>
      </c>
      <c r="P54" s="127"/>
      <c r="Q54" s="162">
        <f>M54*(1+Q52)</f>
        <v>148768.26459099998</v>
      </c>
      <c r="R54" s="127"/>
      <c r="S54" s="141" t="s">
        <v>778</v>
      </c>
      <c r="T54" s="127"/>
      <c r="U54" s="162">
        <f>Q54*(1+U52)</f>
        <v>162635.99591137926</v>
      </c>
      <c r="V54" s="127"/>
      <c r="W54" s="127"/>
      <c r="X54" s="127"/>
      <c r="Y54" s="127"/>
      <c r="Z54" s="139"/>
      <c r="AA54" s="93"/>
    </row>
    <row r="55" spans="1:27" x14ac:dyDescent="0.25">
      <c r="A55" s="93"/>
      <c r="B55" s="145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7"/>
      <c r="AA55" s="93"/>
    </row>
    <row r="56" spans="1:27" x14ac:dyDescent="0.25">
      <c r="A56" s="93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93"/>
    </row>
    <row r="57" spans="1:27" ht="18.75" x14ac:dyDescent="0.3">
      <c r="A57" s="93"/>
      <c r="B57" s="93"/>
      <c r="C57" s="132" t="s">
        <v>14</v>
      </c>
      <c r="D57" s="93"/>
      <c r="E57" s="93"/>
      <c r="F57" s="93"/>
      <c r="G57" s="93"/>
      <c r="H57" s="93"/>
      <c r="I57" s="190"/>
      <c r="J57" s="93"/>
      <c r="K57" s="93"/>
      <c r="L57" s="93"/>
      <c r="M57" s="93"/>
      <c r="N57" s="93"/>
      <c r="O57" s="93"/>
      <c r="P57" s="93"/>
      <c r="Q57" s="191"/>
      <c r="R57" s="180"/>
      <c r="S57" s="180"/>
      <c r="T57" s="180"/>
      <c r="U57" s="191"/>
      <c r="V57" s="93"/>
      <c r="W57" s="93"/>
      <c r="X57" s="93"/>
      <c r="Y57" s="93"/>
      <c r="Z57" s="93"/>
      <c r="AA57" s="93"/>
    </row>
    <row r="58" spans="1:27" x14ac:dyDescent="0.25">
      <c r="A58" s="93"/>
      <c r="B58" s="133"/>
      <c r="C58" s="148"/>
      <c r="D58" s="134"/>
      <c r="E58" s="134"/>
      <c r="F58" s="134"/>
      <c r="G58" s="134"/>
      <c r="H58" s="134"/>
      <c r="I58" s="192"/>
      <c r="J58" s="134"/>
      <c r="K58" s="134"/>
      <c r="L58" s="134"/>
      <c r="M58" s="134"/>
      <c r="N58" s="134"/>
      <c r="O58" s="134"/>
      <c r="P58" s="134"/>
      <c r="Q58" s="193">
        <v>2016</v>
      </c>
      <c r="R58" s="194"/>
      <c r="S58" s="194"/>
      <c r="T58" s="194"/>
      <c r="U58" s="193">
        <v>2017</v>
      </c>
      <c r="V58" s="134"/>
      <c r="W58" s="134"/>
      <c r="X58" s="134"/>
      <c r="Y58" s="134"/>
      <c r="Z58" s="135"/>
      <c r="AA58" s="93"/>
    </row>
    <row r="59" spans="1:27" x14ac:dyDescent="0.25">
      <c r="A59" s="93"/>
      <c r="B59" s="136"/>
      <c r="C59" s="13" t="s">
        <v>790</v>
      </c>
      <c r="D59" s="14"/>
      <c r="E59" s="14"/>
      <c r="F59" s="14"/>
      <c r="G59" s="15"/>
      <c r="H59" s="127"/>
      <c r="I59" s="181">
        <f>(U19+U38)/(Q19+Q38)-1</f>
        <v>0.12142325670132603</v>
      </c>
      <c r="J59" s="127"/>
      <c r="K59" s="127"/>
      <c r="L59" s="127"/>
      <c r="M59" s="154" t="s">
        <v>791</v>
      </c>
      <c r="N59" s="127"/>
      <c r="O59" s="127"/>
      <c r="P59" s="127"/>
      <c r="Q59" s="195">
        <f>Q38+Q19</f>
        <v>524150</v>
      </c>
      <c r="R59" s="141"/>
      <c r="S59" s="141"/>
      <c r="T59" s="141"/>
      <c r="U59" s="195">
        <f>U19+U38</f>
        <v>587794</v>
      </c>
      <c r="V59" s="183"/>
      <c r="W59" s="183"/>
      <c r="X59" s="127"/>
      <c r="Y59" s="183"/>
      <c r="Z59" s="139"/>
      <c r="AA59" s="93"/>
    </row>
    <row r="60" spans="1:27" x14ac:dyDescent="0.25">
      <c r="A60" s="93"/>
      <c r="B60" s="136"/>
      <c r="C60" s="175" t="s">
        <v>792</v>
      </c>
      <c r="D60" s="176"/>
      <c r="E60" s="176"/>
      <c r="F60" s="176"/>
      <c r="G60" s="177"/>
      <c r="H60" s="127"/>
      <c r="I60" s="181">
        <f>('MATRIZ 2018 COMPLETO PROPOSTA'!AK11/Q60)-1</f>
        <v>-2.9511918274687909E-2</v>
      </c>
      <c r="J60" s="127"/>
      <c r="K60" s="127"/>
      <c r="L60" s="127"/>
      <c r="M60" s="154" t="s">
        <v>793</v>
      </c>
      <c r="N60" s="127"/>
      <c r="O60" s="127"/>
      <c r="P60" s="127"/>
      <c r="Q60" s="195">
        <f>'DADOS BASE PROPOSTA'!Q60</f>
        <v>8810</v>
      </c>
      <c r="R60" s="141"/>
      <c r="S60" s="141"/>
      <c r="T60" s="141"/>
      <c r="U60" s="195">
        <f>'MATRIZ 2018 COMPLETO PROPOSTA'!AK11</f>
        <v>8550</v>
      </c>
      <c r="V60" s="183"/>
      <c r="W60" s="183"/>
      <c r="X60" s="127"/>
      <c r="Y60" s="183"/>
      <c r="Z60" s="139"/>
      <c r="AA60" s="93"/>
    </row>
    <row r="61" spans="1:27" x14ac:dyDescent="0.25">
      <c r="A61" s="93"/>
      <c r="B61" s="136"/>
      <c r="C61" s="159" t="s">
        <v>794</v>
      </c>
      <c r="D61" s="160"/>
      <c r="E61" s="160"/>
      <c r="F61" s="160"/>
      <c r="G61" s="161"/>
      <c r="H61" s="127"/>
      <c r="I61" s="181">
        <f>('MATRIZ 2018 COMPLETO PROPOSTA'!AN11*4/Q61)-1</f>
        <v>-0.12069734608322069</v>
      </c>
      <c r="J61" s="127"/>
      <c r="K61" s="127"/>
      <c r="L61" s="127"/>
      <c r="M61" s="154" t="s">
        <v>795</v>
      </c>
      <c r="N61" s="127"/>
      <c r="O61" s="127"/>
      <c r="P61" s="127"/>
      <c r="Q61" s="195">
        <f>'DADOS BASE PROPOSTA'!Q61</f>
        <v>230904</v>
      </c>
      <c r="R61" s="127"/>
      <c r="S61" s="127"/>
      <c r="T61" s="127"/>
      <c r="U61" s="197">
        <f>'MATRIZ 2018 COMPLETO PROPOSTA'!AN11*4</f>
        <v>203034.5</v>
      </c>
      <c r="V61" s="183"/>
      <c r="W61" s="183"/>
      <c r="X61" s="127"/>
      <c r="Y61" s="183"/>
      <c r="Z61" s="139"/>
      <c r="AA61" s="93"/>
    </row>
    <row r="62" spans="1:27" x14ac:dyDescent="0.25">
      <c r="A62" s="93"/>
      <c r="B62" s="136"/>
      <c r="C62" s="184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39"/>
      <c r="AA62" s="93"/>
    </row>
    <row r="63" spans="1:27" x14ac:dyDescent="0.25">
      <c r="A63" s="93"/>
      <c r="B63" s="136"/>
      <c r="C63" s="184"/>
      <c r="D63" s="127"/>
      <c r="E63" s="127"/>
      <c r="F63" s="127"/>
      <c r="G63" s="127"/>
      <c r="H63" s="127"/>
      <c r="I63" s="127"/>
      <c r="J63" s="127"/>
      <c r="K63" s="127"/>
      <c r="L63" s="127"/>
      <c r="M63" s="127" t="s">
        <v>775</v>
      </c>
      <c r="N63" s="127"/>
      <c r="O63" s="127"/>
      <c r="P63" s="127"/>
      <c r="Q63" s="154" t="s">
        <v>776</v>
      </c>
      <c r="R63" s="154"/>
      <c r="S63" s="154"/>
      <c r="T63" s="127"/>
      <c r="U63" s="154" t="s">
        <v>777</v>
      </c>
      <c r="V63" s="127"/>
      <c r="W63" s="127"/>
      <c r="X63" s="127"/>
      <c r="Y63" s="141" t="s">
        <v>796</v>
      </c>
      <c r="Z63" s="139"/>
      <c r="AA63" s="93"/>
    </row>
    <row r="64" spans="1:27" x14ac:dyDescent="0.25">
      <c r="A64" s="93"/>
      <c r="B64" s="136"/>
      <c r="C64" s="184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89">
        <v>8.4699999999999998E-2</v>
      </c>
      <c r="R64" s="127"/>
      <c r="S64" s="127"/>
      <c r="T64" s="127"/>
      <c r="U64" s="181">
        <v>9.3216999999999994E-2</v>
      </c>
      <c r="V64" s="127"/>
      <c r="W64" s="141"/>
      <c r="X64" s="127"/>
      <c r="Y64" s="181">
        <f>I59</f>
        <v>0.12142325670132603</v>
      </c>
      <c r="Z64" s="139"/>
      <c r="AA64" s="93"/>
    </row>
    <row r="65" spans="1:27" x14ac:dyDescent="0.25">
      <c r="A65" s="93"/>
      <c r="B65" s="136"/>
      <c r="C65" s="13" t="s">
        <v>15</v>
      </c>
      <c r="D65" s="14"/>
      <c r="E65" s="14"/>
      <c r="F65" s="14"/>
      <c r="G65" s="15"/>
      <c r="H65" s="127"/>
      <c r="I65" s="293">
        <f>Y65*(1+I10)*'AJUSTE CONIF-SETEC'!$Q$18</f>
        <v>364011041.33030927</v>
      </c>
      <c r="J65" s="127"/>
      <c r="K65" s="141"/>
      <c r="L65" s="127"/>
      <c r="M65" s="162">
        <f>'DADOS BASE PROPOSTA'!M65</f>
        <v>322130810.29000002</v>
      </c>
      <c r="N65" s="127"/>
      <c r="O65" s="137" t="s">
        <v>778</v>
      </c>
      <c r="P65" s="127"/>
      <c r="Q65" s="162">
        <f>M65*(1+Q64)</f>
        <v>349415289.92156303</v>
      </c>
      <c r="R65" s="127"/>
      <c r="S65" s="141" t="s">
        <v>778</v>
      </c>
      <c r="T65" s="127"/>
      <c r="U65" s="162">
        <f>Q65*(1+U64)</f>
        <v>381986735.00218141</v>
      </c>
      <c r="V65" s="127"/>
      <c r="W65" s="141" t="s">
        <v>778</v>
      </c>
      <c r="X65" s="127"/>
      <c r="Y65" s="162">
        <f>U65*(1+Y64)</f>
        <v>428368808.38285267</v>
      </c>
      <c r="Z65" s="139"/>
      <c r="AA65" s="93"/>
    </row>
    <row r="66" spans="1:27" x14ac:dyDescent="0.25">
      <c r="A66" s="93"/>
      <c r="B66" s="136"/>
      <c r="C66" s="183"/>
      <c r="D66" s="183"/>
      <c r="E66" s="183"/>
      <c r="F66" s="183"/>
      <c r="G66" s="183"/>
      <c r="H66" s="183"/>
      <c r="I66" s="198" t="s">
        <v>780</v>
      </c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27"/>
      <c r="W66" s="127"/>
      <c r="X66" s="127"/>
      <c r="Y66" s="199">
        <f>I60</f>
        <v>-2.9511918274687909E-2</v>
      </c>
      <c r="Z66" s="139"/>
      <c r="AA66" s="93"/>
    </row>
    <row r="67" spans="1:27" x14ac:dyDescent="0.25">
      <c r="A67" s="93"/>
      <c r="B67" s="136"/>
      <c r="C67" s="13" t="s">
        <v>16</v>
      </c>
      <c r="D67" s="14"/>
      <c r="E67" s="14"/>
      <c r="F67" s="14"/>
      <c r="G67" s="15"/>
      <c r="H67" s="127"/>
      <c r="I67" s="293">
        <f>Y67*(1+I10)*'AJUSTE CONIF-SETEC'!$Q$18</f>
        <v>44885998.136517733</v>
      </c>
      <c r="J67" s="127"/>
      <c r="K67" s="141"/>
      <c r="L67" s="127"/>
      <c r="M67" s="162">
        <f>'DADOS BASE PROPOSTA'!M67</f>
        <v>45899499.219999999</v>
      </c>
      <c r="N67" s="127"/>
      <c r="O67" s="137" t="s">
        <v>778</v>
      </c>
      <c r="P67" s="127"/>
      <c r="Q67" s="162">
        <f>M67*(1+Q64)</f>
        <v>49787186.803934</v>
      </c>
      <c r="R67" s="127"/>
      <c r="S67" s="141" t="s">
        <v>778</v>
      </c>
      <c r="T67" s="127"/>
      <c r="U67" s="162">
        <f>Q67*(1+U64)</f>
        <v>54428198.996236324</v>
      </c>
      <c r="V67" s="127"/>
      <c r="W67" s="141" t="s">
        <v>778</v>
      </c>
      <c r="X67" s="127"/>
      <c r="Y67" s="162">
        <f>U67*(1+Y66)</f>
        <v>52821918.435620949</v>
      </c>
      <c r="Z67" s="139"/>
      <c r="AA67" s="93"/>
    </row>
    <row r="68" spans="1:27" x14ac:dyDescent="0.25">
      <c r="A68" s="93"/>
      <c r="B68" s="136"/>
      <c r="C68" s="127"/>
      <c r="D68" s="127"/>
      <c r="E68" s="127"/>
      <c r="F68" s="127"/>
      <c r="G68" s="127"/>
      <c r="H68" s="127"/>
      <c r="I68" s="198" t="s">
        <v>780</v>
      </c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99">
        <f>I61</f>
        <v>-0.12069734608322069</v>
      </c>
      <c r="Z68" s="139"/>
      <c r="AA68" s="93"/>
    </row>
    <row r="69" spans="1:27" x14ac:dyDescent="0.25">
      <c r="A69" s="93"/>
      <c r="B69" s="136"/>
      <c r="C69" s="13" t="s">
        <v>17</v>
      </c>
      <c r="D69" s="14"/>
      <c r="E69" s="14"/>
      <c r="F69" s="14"/>
      <c r="G69" s="15"/>
      <c r="H69" s="127"/>
      <c r="I69" s="293">
        <f>Y69*(1+I10)*'AJUSTE CONIF-SETEC'!$Q$18</f>
        <v>24651615.013155501</v>
      </c>
      <c r="J69" s="127"/>
      <c r="K69" s="127"/>
      <c r="L69" s="127"/>
      <c r="M69" s="162">
        <f>'DADOS BASE PROPOSTA'!M69</f>
        <v>27822378.800000001</v>
      </c>
      <c r="N69" s="127"/>
      <c r="O69" s="137" t="s">
        <v>778</v>
      </c>
      <c r="P69" s="127"/>
      <c r="Q69" s="162">
        <f>M69*(1+Q64)</f>
        <v>30178934.284359999</v>
      </c>
      <c r="R69" s="127"/>
      <c r="S69" s="141" t="s">
        <v>778</v>
      </c>
      <c r="T69" s="127"/>
      <c r="U69" s="162">
        <f>Q69*(1+U64)</f>
        <v>32992124.001545187</v>
      </c>
      <c r="V69" s="127"/>
      <c r="W69" s="141" t="s">
        <v>778</v>
      </c>
      <c r="X69" s="127"/>
      <c r="Y69" s="162">
        <f>U69*(1+Y68)</f>
        <v>29010062.192910157</v>
      </c>
      <c r="Z69" s="139"/>
      <c r="AA69" s="93"/>
    </row>
    <row r="70" spans="1:27" x14ac:dyDescent="0.25">
      <c r="A70" s="93"/>
      <c r="B70" s="136"/>
      <c r="C70" s="127"/>
      <c r="D70" s="127"/>
      <c r="E70" s="127"/>
      <c r="F70" s="127"/>
      <c r="G70" s="127"/>
      <c r="H70" s="127"/>
      <c r="I70" s="168" t="s">
        <v>786</v>
      </c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39"/>
      <c r="AA70" s="93"/>
    </row>
    <row r="71" spans="1:27" x14ac:dyDescent="0.25">
      <c r="A71" s="93"/>
      <c r="B71" s="136"/>
      <c r="C71" s="127"/>
      <c r="D71" s="13" t="s">
        <v>18</v>
      </c>
      <c r="E71" s="14"/>
      <c r="F71" s="14"/>
      <c r="G71" s="15"/>
      <c r="H71" s="127"/>
      <c r="I71" s="162">
        <f>SUM(I65:I69)</f>
        <v>433548654.47998255</v>
      </c>
      <c r="J71" s="127"/>
      <c r="K71" s="141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39"/>
      <c r="AA71" s="93"/>
    </row>
    <row r="72" spans="1:27" x14ac:dyDescent="0.25">
      <c r="A72" s="93"/>
      <c r="B72" s="145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7"/>
      <c r="AA72" s="93"/>
    </row>
    <row r="73" spans="1:27" x14ac:dyDescent="0.25">
      <c r="A73" s="93"/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93"/>
    </row>
    <row r="74" spans="1:27" ht="18.75" x14ac:dyDescent="0.3">
      <c r="A74" s="93"/>
      <c r="B74" s="93"/>
      <c r="C74" s="132" t="s">
        <v>19</v>
      </c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200"/>
      <c r="R74" s="180"/>
      <c r="S74" s="180"/>
      <c r="T74" s="180"/>
      <c r="U74" s="201"/>
      <c r="V74" s="201"/>
      <c r="W74" s="201"/>
      <c r="X74" s="180"/>
      <c r="Y74" s="201"/>
      <c r="Z74" s="93"/>
      <c r="AA74" s="93"/>
    </row>
    <row r="75" spans="1:27" x14ac:dyDescent="0.25">
      <c r="A75" s="93"/>
      <c r="B75" s="133"/>
      <c r="C75" s="148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202"/>
      <c r="R75" s="194"/>
      <c r="S75" s="194"/>
      <c r="T75" s="194"/>
      <c r="U75" s="203"/>
      <c r="V75" s="203"/>
      <c r="W75" s="203"/>
      <c r="X75" s="194"/>
      <c r="Y75" s="203"/>
      <c r="Z75" s="135"/>
      <c r="AA75" s="93"/>
    </row>
    <row r="76" spans="1:27" x14ac:dyDescent="0.25">
      <c r="A76" s="93"/>
      <c r="B76" s="136"/>
      <c r="C76" s="13" t="s">
        <v>20</v>
      </c>
      <c r="D76" s="14"/>
      <c r="E76" s="14"/>
      <c r="F76" s="14"/>
      <c r="G76" s="15"/>
      <c r="H76" s="127"/>
      <c r="I76" s="293">
        <f>'DADOS BASE PROPOSTA'!I76*'AJUSTE CONIF-SETEC'!Q20</f>
        <v>51047362.689081125</v>
      </c>
      <c r="J76" s="127"/>
      <c r="K76" s="127"/>
      <c r="L76" s="127"/>
      <c r="M76" s="127"/>
      <c r="N76" s="127"/>
      <c r="O76" s="127"/>
      <c r="P76" s="127"/>
      <c r="Q76" s="165" t="s">
        <v>797</v>
      </c>
      <c r="R76" s="127"/>
      <c r="S76" s="141"/>
      <c r="T76" s="127"/>
      <c r="U76" s="204"/>
      <c r="V76" s="127"/>
      <c r="W76" s="141"/>
      <c r="X76" s="127"/>
      <c r="Y76" s="162">
        <f>('DADOS BASE PROPOSTA'!I27/'MATRIZ 2018 COMPLETO PROPOSTA'!F11)</f>
        <v>2041.1712502230141</v>
      </c>
      <c r="Z76" s="139"/>
      <c r="AA76" s="93"/>
    </row>
    <row r="77" spans="1:27" x14ac:dyDescent="0.25">
      <c r="A77" s="93"/>
      <c r="B77" s="136"/>
      <c r="C77" s="127"/>
      <c r="D77" s="13" t="s">
        <v>21</v>
      </c>
      <c r="E77" s="14"/>
      <c r="F77" s="14"/>
      <c r="G77" s="15"/>
      <c r="H77" s="127"/>
      <c r="I77" s="162">
        <f>I76*0.1</f>
        <v>5104736.2689081132</v>
      </c>
      <c r="J77" s="127"/>
      <c r="K77" s="127"/>
      <c r="L77" s="127"/>
      <c r="M77" s="127"/>
      <c r="N77" s="127"/>
      <c r="O77" s="127"/>
      <c r="P77" s="127"/>
      <c r="Q77" s="165" t="s">
        <v>798</v>
      </c>
      <c r="R77" s="127"/>
      <c r="S77" s="127"/>
      <c r="T77" s="127"/>
      <c r="U77" s="166"/>
      <c r="V77" s="127"/>
      <c r="W77" s="127"/>
      <c r="X77" s="127"/>
      <c r="Y77" s="162">
        <f>Y76*0.25</f>
        <v>510.29281255575353</v>
      </c>
      <c r="Z77" s="139"/>
      <c r="AA77" s="93"/>
    </row>
    <row r="78" spans="1:27" x14ac:dyDescent="0.25">
      <c r="A78" s="93"/>
      <c r="B78" s="136"/>
      <c r="C78" s="127"/>
      <c r="D78" s="13" t="s">
        <v>22</v>
      </c>
      <c r="E78" s="14"/>
      <c r="F78" s="14"/>
      <c r="G78" s="15"/>
      <c r="H78" s="127"/>
      <c r="I78" s="162">
        <f>I76*0.9</f>
        <v>45942626.420173012</v>
      </c>
      <c r="J78" s="127"/>
      <c r="K78" s="127"/>
      <c r="L78" s="127"/>
      <c r="M78" s="127"/>
      <c r="N78" s="127"/>
      <c r="O78" s="127"/>
      <c r="P78" s="127"/>
      <c r="Q78" s="165" t="s">
        <v>816</v>
      </c>
      <c r="R78" s="127"/>
      <c r="S78" s="127"/>
      <c r="T78" s="127"/>
      <c r="U78" s="166"/>
      <c r="V78" s="166"/>
      <c r="W78" s="166"/>
      <c r="X78" s="127"/>
      <c r="Y78" s="162">
        <f>Y76*0.8</f>
        <v>1632.9370001784114</v>
      </c>
      <c r="Z78" s="139"/>
      <c r="AA78" s="93"/>
    </row>
    <row r="79" spans="1:27" x14ac:dyDescent="0.25">
      <c r="A79" s="93"/>
      <c r="B79" s="136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65" t="s">
        <v>799</v>
      </c>
      <c r="R79" s="127"/>
      <c r="S79" s="127"/>
      <c r="T79" s="127"/>
      <c r="U79" s="166"/>
      <c r="V79" s="166"/>
      <c r="W79" s="166"/>
      <c r="X79" s="127"/>
      <c r="Y79" s="162">
        <f>(Y77*'MATRIZ 2018 COMPLETO PROPOSTA'!T11)+(Y78*'MATRIZ 2018 COMPLETO PROPOSTA'!U11)</f>
        <v>87129060.267176971</v>
      </c>
      <c r="Z79" s="139"/>
      <c r="AA79" s="93"/>
    </row>
    <row r="80" spans="1:27" x14ac:dyDescent="0.25">
      <c r="A80" s="93"/>
      <c r="B80" s="145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205"/>
      <c r="R80" s="146"/>
      <c r="S80" s="146"/>
      <c r="T80" s="146"/>
      <c r="U80" s="206"/>
      <c r="V80" s="206"/>
      <c r="W80" s="206"/>
      <c r="X80" s="146"/>
      <c r="Y80" s="146"/>
      <c r="Z80" s="147"/>
      <c r="AA80" s="93"/>
    </row>
    <row r="81" spans="1:27" x14ac:dyDescent="0.2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</row>
    <row r="82" spans="1:27" ht="18.75" x14ac:dyDescent="0.3">
      <c r="A82" s="93"/>
      <c r="B82" s="93"/>
      <c r="C82" s="132" t="s">
        <v>23</v>
      </c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207"/>
      <c r="W82" s="207"/>
      <c r="X82" s="93"/>
      <c r="Y82" s="93"/>
      <c r="Z82" s="93"/>
      <c r="AA82" s="93"/>
    </row>
    <row r="83" spans="1:27" x14ac:dyDescent="0.25">
      <c r="A83" s="93"/>
      <c r="B83" s="133"/>
      <c r="C83" s="148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88"/>
      <c r="R83" s="188"/>
      <c r="S83" s="188"/>
      <c r="T83" s="134"/>
      <c r="U83" s="208">
        <v>2017</v>
      </c>
      <c r="V83" s="188"/>
      <c r="W83" s="188"/>
      <c r="X83" s="134"/>
      <c r="Y83" s="134"/>
      <c r="Z83" s="135"/>
      <c r="AA83" s="93"/>
    </row>
    <row r="84" spans="1:27" x14ac:dyDescent="0.25">
      <c r="A84" s="93"/>
      <c r="B84" s="136"/>
      <c r="C84" s="13" t="s">
        <v>24</v>
      </c>
      <c r="D84" s="14"/>
      <c r="E84" s="14"/>
      <c r="F84" s="14"/>
      <c r="G84" s="15"/>
      <c r="H84" s="127"/>
      <c r="I84" s="295">
        <f>U84*(1+I10)*'AJUSTE CONIF-SETEC'!$Q$22</f>
        <v>13762612.543061025</v>
      </c>
      <c r="J84" s="127"/>
      <c r="K84" s="141"/>
      <c r="L84" s="127"/>
      <c r="M84" s="127"/>
      <c r="N84" s="127"/>
      <c r="O84" s="127"/>
      <c r="P84" s="127"/>
      <c r="Q84" s="127"/>
      <c r="R84" s="127"/>
      <c r="S84" s="141"/>
      <c r="T84" s="127"/>
      <c r="U84" s="185">
        <f>'DADOS BASE PROPOSTA'!U84</f>
        <v>29052231</v>
      </c>
      <c r="V84" s="127"/>
      <c r="W84" s="127"/>
      <c r="X84" s="127"/>
      <c r="Y84" s="127"/>
      <c r="Z84" s="139"/>
      <c r="AA84" s="93"/>
    </row>
    <row r="85" spans="1:27" x14ac:dyDescent="0.25">
      <c r="A85" s="93"/>
      <c r="B85" s="136"/>
      <c r="C85" s="127"/>
      <c r="D85" s="13" t="s">
        <v>25</v>
      </c>
      <c r="E85" s="14"/>
      <c r="F85" s="14"/>
      <c r="G85" s="15"/>
      <c r="H85" s="127"/>
      <c r="I85" s="162">
        <f>I84*0.5</f>
        <v>6881306.2715305127</v>
      </c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39"/>
      <c r="AA85" s="93"/>
    </row>
    <row r="86" spans="1:27" x14ac:dyDescent="0.25">
      <c r="A86" s="93"/>
      <c r="B86" s="136"/>
      <c r="C86" s="127"/>
      <c r="D86" s="13" t="s">
        <v>26</v>
      </c>
      <c r="E86" s="14"/>
      <c r="F86" s="14"/>
      <c r="G86" s="15"/>
      <c r="H86" s="127"/>
      <c r="I86" s="162">
        <f>I84*0.5</f>
        <v>6881306.2715305127</v>
      </c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39"/>
      <c r="AA86" s="93"/>
    </row>
    <row r="87" spans="1:27" x14ac:dyDescent="0.25">
      <c r="A87" s="93"/>
      <c r="B87" s="136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54">
        <v>2017</v>
      </c>
      <c r="V87" s="127"/>
      <c r="W87" s="127"/>
      <c r="X87" s="127"/>
      <c r="Y87" s="127"/>
      <c r="Z87" s="139"/>
      <c r="AA87" s="93"/>
    </row>
    <row r="88" spans="1:27" x14ac:dyDescent="0.25">
      <c r="A88" s="93"/>
      <c r="B88" s="136"/>
      <c r="C88" s="13" t="s">
        <v>27</v>
      </c>
      <c r="D88" s="14"/>
      <c r="E88" s="14"/>
      <c r="F88" s="14"/>
      <c r="G88" s="15"/>
      <c r="H88" s="127"/>
      <c r="I88" s="295">
        <f>U88*(1+I10)*'AJUSTE CONIF-SETEC'!$Q$24</f>
        <v>13762612.543061025</v>
      </c>
      <c r="J88" s="127"/>
      <c r="K88" s="141"/>
      <c r="L88" s="127"/>
      <c r="M88" s="127"/>
      <c r="N88" s="127"/>
      <c r="O88" s="127"/>
      <c r="P88" s="127"/>
      <c r="Q88" s="127"/>
      <c r="R88" s="127"/>
      <c r="S88" s="141"/>
      <c r="T88" s="127"/>
      <c r="U88" s="185">
        <f>'DADOS BASE PROPOSTA'!U88</f>
        <v>29052231</v>
      </c>
      <c r="V88" s="127"/>
      <c r="W88" s="127"/>
      <c r="X88" s="127"/>
      <c r="Y88" s="127"/>
      <c r="Z88" s="139"/>
      <c r="AA88" s="93"/>
    </row>
    <row r="89" spans="1:27" x14ac:dyDescent="0.25">
      <c r="A89" s="93"/>
      <c r="B89" s="136"/>
      <c r="C89" s="127"/>
      <c r="D89" s="13" t="s">
        <v>28</v>
      </c>
      <c r="E89" s="14"/>
      <c r="F89" s="14"/>
      <c r="G89" s="15"/>
      <c r="H89" s="127"/>
      <c r="I89" s="162">
        <f>I88*0.5</f>
        <v>6881306.2715305127</v>
      </c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39"/>
      <c r="AA89" s="93"/>
    </row>
    <row r="90" spans="1:27" x14ac:dyDescent="0.25">
      <c r="A90" s="93"/>
      <c r="B90" s="136"/>
      <c r="C90" s="127"/>
      <c r="D90" s="13" t="s">
        <v>26</v>
      </c>
      <c r="E90" s="14"/>
      <c r="F90" s="14"/>
      <c r="G90" s="15"/>
      <c r="H90" s="127"/>
      <c r="I90" s="162">
        <f>I88*0.5</f>
        <v>6881306.2715305127</v>
      </c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39"/>
      <c r="AA90" s="93"/>
    </row>
    <row r="91" spans="1:27" x14ac:dyDescent="0.25">
      <c r="A91" s="93"/>
      <c r="B91" s="136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54">
        <v>2017</v>
      </c>
      <c r="V91" s="127"/>
      <c r="W91" s="127"/>
      <c r="X91" s="127"/>
      <c r="Y91" s="127"/>
      <c r="Z91" s="139"/>
      <c r="AA91" s="93"/>
    </row>
    <row r="92" spans="1:27" x14ac:dyDescent="0.25">
      <c r="A92" s="93"/>
      <c r="B92" s="136"/>
      <c r="C92" s="13" t="s">
        <v>29</v>
      </c>
      <c r="D92" s="14"/>
      <c r="E92" s="14"/>
      <c r="F92" s="14"/>
      <c r="G92" s="15"/>
      <c r="H92" s="127"/>
      <c r="I92" s="295">
        <f>U92*(1+I10)*'AJUSTE CONIF-SETEC'!$Q$26</f>
        <v>13762612.543061025</v>
      </c>
      <c r="J92" s="127"/>
      <c r="K92" s="141"/>
      <c r="L92" s="127"/>
      <c r="M92" s="127"/>
      <c r="N92" s="127"/>
      <c r="O92" s="127"/>
      <c r="P92" s="127"/>
      <c r="Q92" s="127"/>
      <c r="R92" s="127"/>
      <c r="S92" s="141"/>
      <c r="T92" s="127"/>
      <c r="U92" s="185">
        <f>'DADOS BASE PROPOSTA'!U92</f>
        <v>29052231</v>
      </c>
      <c r="V92" s="127"/>
      <c r="W92" s="127"/>
      <c r="X92" s="127"/>
      <c r="Y92" s="127"/>
      <c r="Z92" s="139"/>
      <c r="AA92" s="93"/>
    </row>
    <row r="93" spans="1:27" x14ac:dyDescent="0.25">
      <c r="A93" s="93"/>
      <c r="B93" s="136"/>
      <c r="C93" s="127"/>
      <c r="D93" s="13" t="s">
        <v>28</v>
      </c>
      <c r="E93" s="14"/>
      <c r="F93" s="14"/>
      <c r="G93" s="15"/>
      <c r="H93" s="127"/>
      <c r="I93" s="162">
        <f>I92*0.5</f>
        <v>6881306.2715305127</v>
      </c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39"/>
      <c r="AA93" s="93"/>
    </row>
    <row r="94" spans="1:27" x14ac:dyDescent="0.25">
      <c r="A94" s="93"/>
      <c r="B94" s="136"/>
      <c r="C94" s="127"/>
      <c r="D94" s="13" t="s">
        <v>26</v>
      </c>
      <c r="E94" s="14"/>
      <c r="F94" s="14"/>
      <c r="G94" s="15"/>
      <c r="H94" s="127"/>
      <c r="I94" s="162">
        <f>I92*0.5</f>
        <v>6881306.2715305127</v>
      </c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39"/>
      <c r="AA94" s="93"/>
    </row>
    <row r="95" spans="1:27" x14ac:dyDescent="0.25">
      <c r="A95" s="93"/>
      <c r="B95" s="145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7"/>
      <c r="AA95" s="93"/>
    </row>
    <row r="96" spans="1:27" x14ac:dyDescent="0.2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</row>
  </sheetData>
  <sheetProtection formatCells="0" formatColumns="0" formatRows="0" insertColumns="0" insertRows="0" insertHyperlinks="0" deleteColumns="0" deleteRows="0" sort="0" autoFilter="0" pivotTables="0"/>
  <mergeCells count="5">
    <mergeCell ref="Q10:U10"/>
    <mergeCell ref="Q11:U11"/>
    <mergeCell ref="Q12:U12"/>
    <mergeCell ref="Q13:U13"/>
    <mergeCell ref="Q14:U14"/>
  </mergeCells>
  <pageMargins left="0.511811024" right="0.511811024" top="0.78740157499999996" bottom="0.78740157499999996" header="0.31496062000000002" footer="0.31496062000000002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00"/>
  <sheetViews>
    <sheetView zoomScale="90" zoomScaleNormal="90" workbookViewId="0">
      <pane xSplit="5" ySplit="8" topLeftCell="Z384" activePane="bottomRight" state="frozen"/>
      <selection pane="topRight"/>
      <selection pane="bottomLeft"/>
      <selection pane="bottomRight" activeCell="AO397" sqref="AO397"/>
    </sheetView>
  </sheetViews>
  <sheetFormatPr defaultColWidth="8.85546875" defaultRowHeight="15" x14ac:dyDescent="0.25"/>
  <cols>
    <col min="1" max="1" width="3.140625" style="94" customWidth="1"/>
    <col min="2" max="2" width="4.85546875" style="94" customWidth="1"/>
    <col min="3" max="3" width="39.42578125" style="94" customWidth="1"/>
    <col min="4" max="4" width="9.28515625" style="94" customWidth="1"/>
    <col min="5" max="5" width="1.5703125" style="94" customWidth="1"/>
    <col min="6" max="6" width="16.140625" style="45" bestFit="1" customWidth="1"/>
    <col min="7" max="7" width="15.28515625" style="45" bestFit="1" customWidth="1"/>
    <col min="8" max="8" width="20.5703125" style="94" customWidth="1"/>
    <col min="9" max="9" width="21.85546875" style="94" customWidth="1"/>
    <col min="10" max="10" width="20.7109375" style="94" customWidth="1"/>
    <col min="11" max="11" width="1.5703125" style="45" customWidth="1"/>
    <col min="12" max="12" width="14.5703125" style="45" bestFit="1" customWidth="1"/>
    <col min="13" max="13" width="19.85546875" style="94" customWidth="1"/>
    <col min="14" max="14" width="21.85546875" style="94" customWidth="1"/>
    <col min="15" max="15" width="20.7109375" style="94" customWidth="1"/>
    <col min="16" max="16" width="1.5703125" style="45" customWidth="1"/>
    <col min="17" max="17" width="21.85546875" style="68" customWidth="1"/>
    <col min="18" max="18" width="20.7109375" style="94" customWidth="1"/>
    <col min="19" max="19" width="1.5703125" style="45" customWidth="1"/>
    <col min="20" max="22" width="14.5703125" style="45" bestFit="1" customWidth="1"/>
    <col min="23" max="23" width="15.28515625" style="45" bestFit="1" customWidth="1"/>
    <col min="24" max="24" width="19.85546875" style="94" customWidth="1"/>
    <col min="25" max="25" width="21.85546875" style="94" customWidth="1"/>
    <col min="26" max="26" width="20.7109375" style="94" customWidth="1"/>
    <col min="27" max="27" width="1.5703125" style="45" customWidth="1"/>
    <col min="28" max="28" width="13.5703125" style="45" customWidth="1"/>
    <col min="29" max="29" width="11" style="45" customWidth="1"/>
    <col min="30" max="30" width="8.42578125" style="45" bestFit="1" customWidth="1"/>
    <col min="31" max="31" width="12.42578125" style="45" customWidth="1"/>
    <col min="32" max="32" width="16.5703125" style="45" customWidth="1"/>
    <col min="33" max="33" width="6.7109375" style="45" customWidth="1"/>
    <col min="34" max="34" width="14.28515625" style="45" customWidth="1"/>
    <col min="35" max="35" width="19.140625" style="94" bestFit="1" customWidth="1"/>
    <col min="36" max="36" width="1.5703125" style="45" customWidth="1"/>
    <col min="37" max="37" width="13.5703125" style="45" customWidth="1"/>
    <col min="38" max="38" width="15.7109375" style="94" customWidth="1"/>
    <col min="39" max="39" width="1.5703125" style="45" customWidth="1"/>
    <col min="40" max="40" width="13.5703125" style="45" customWidth="1"/>
    <col min="41" max="41" width="15.7109375" style="94" customWidth="1"/>
    <col min="42" max="42" width="1.5703125" style="45" customWidth="1"/>
    <col min="43" max="45" width="15" style="94" bestFit="1" customWidth="1"/>
    <col min="46" max="46" width="1.5703125" style="94" customWidth="1"/>
    <col min="47" max="49" width="15" style="94" bestFit="1" customWidth="1"/>
    <col min="50" max="50" width="1.5703125" style="94" customWidth="1"/>
    <col min="51" max="53" width="15" style="94" bestFit="1" customWidth="1"/>
    <col min="54" max="54" width="3.140625" style="94" customWidth="1"/>
    <col min="55" max="55" width="9.140625" style="94" customWidth="1"/>
    <col min="56" max="16384" width="8.85546875" style="94"/>
  </cols>
  <sheetData>
    <row r="1" spans="1:54" x14ac:dyDescent="0.25">
      <c r="A1" s="93"/>
      <c r="B1" s="93" t="s">
        <v>31</v>
      </c>
      <c r="C1" s="93"/>
      <c r="D1" s="93"/>
      <c r="E1" s="93"/>
      <c r="F1" s="39"/>
      <c r="G1" s="93"/>
      <c r="H1" s="93"/>
      <c r="I1" s="93"/>
      <c r="J1" s="93"/>
      <c r="K1" s="93"/>
      <c r="L1" s="93"/>
      <c r="M1" s="93"/>
      <c r="N1" s="93"/>
      <c r="O1" s="93"/>
      <c r="P1" s="93"/>
      <c r="Q1" s="87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</row>
    <row r="2" spans="1:54" x14ac:dyDescent="0.25">
      <c r="A2" s="93"/>
      <c r="B2" s="6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82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78"/>
      <c r="BB2" s="93"/>
    </row>
    <row r="3" spans="1:54" ht="23.25" customHeight="1" x14ac:dyDescent="0.35">
      <c r="A3" s="93"/>
      <c r="B3" s="8"/>
      <c r="C3" s="91"/>
      <c r="D3" s="10" t="s">
        <v>819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83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79"/>
      <c r="BB3" s="93"/>
    </row>
    <row r="4" spans="1:54" x14ac:dyDescent="0.25">
      <c r="A4" s="93"/>
      <c r="B4" s="1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84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80"/>
      <c r="BB4" s="93"/>
    </row>
    <row r="5" spans="1:54" x14ac:dyDescent="0.25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87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</row>
    <row r="6" spans="1:54" ht="15" customHeight="1" x14ac:dyDescent="0.25">
      <c r="A6" s="93"/>
      <c r="B6" s="93"/>
      <c r="C6" s="93"/>
      <c r="D6" s="93"/>
      <c r="E6" s="93"/>
      <c r="F6" s="360" t="s">
        <v>32</v>
      </c>
      <c r="G6" s="361"/>
      <c r="H6" s="361"/>
      <c r="I6" s="361"/>
      <c r="J6" s="362"/>
      <c r="K6" s="93"/>
      <c r="L6" s="360" t="s">
        <v>33</v>
      </c>
      <c r="M6" s="361"/>
      <c r="N6" s="361"/>
      <c r="O6" s="362"/>
      <c r="P6" s="93"/>
      <c r="Q6" s="360" t="s">
        <v>34</v>
      </c>
      <c r="R6" s="362"/>
      <c r="S6" s="93"/>
      <c r="T6" s="365" t="s">
        <v>35</v>
      </c>
      <c r="U6" s="366"/>
      <c r="V6" s="366"/>
      <c r="W6" s="366"/>
      <c r="X6" s="366"/>
      <c r="Y6" s="366"/>
      <c r="Z6" s="367"/>
      <c r="AA6" s="93"/>
      <c r="AB6" s="360" t="s">
        <v>36</v>
      </c>
      <c r="AC6" s="361"/>
      <c r="AD6" s="361"/>
      <c r="AE6" s="361"/>
      <c r="AF6" s="361"/>
      <c r="AG6" s="361"/>
      <c r="AH6" s="361"/>
      <c r="AI6" s="361"/>
      <c r="AJ6" s="361"/>
      <c r="AK6" s="361"/>
      <c r="AL6" s="361"/>
      <c r="AM6" s="361"/>
      <c r="AN6" s="361"/>
      <c r="AO6" s="362"/>
      <c r="AP6" s="93"/>
      <c r="AQ6" s="360" t="s">
        <v>37</v>
      </c>
      <c r="AR6" s="361"/>
      <c r="AS6" s="361"/>
      <c r="AT6" s="361"/>
      <c r="AU6" s="361"/>
      <c r="AV6" s="361"/>
      <c r="AW6" s="361"/>
      <c r="AX6" s="361"/>
      <c r="AY6" s="361"/>
      <c r="AZ6" s="361"/>
      <c r="BA6" s="362"/>
      <c r="BB6" s="93"/>
    </row>
    <row r="7" spans="1:54" x14ac:dyDescent="0.25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87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</row>
    <row r="8" spans="1:54" ht="60" customHeight="1" x14ac:dyDescent="0.25">
      <c r="A8" s="93"/>
      <c r="B8" s="22" t="s">
        <v>38</v>
      </c>
      <c r="C8" s="23" t="s">
        <v>39</v>
      </c>
      <c r="D8" s="24" t="s">
        <v>40</v>
      </c>
      <c r="F8" s="86" t="s">
        <v>41</v>
      </c>
      <c r="G8" s="86" t="s">
        <v>42</v>
      </c>
      <c r="H8" s="86" t="s">
        <v>43</v>
      </c>
      <c r="I8" s="86" t="s">
        <v>44</v>
      </c>
      <c r="J8" s="95" t="s">
        <v>821</v>
      </c>
      <c r="K8" s="94"/>
      <c r="L8" s="86" t="s">
        <v>41</v>
      </c>
      <c r="M8" s="86" t="s">
        <v>45</v>
      </c>
      <c r="N8" s="86" t="s">
        <v>46</v>
      </c>
      <c r="O8" s="95" t="s">
        <v>822</v>
      </c>
      <c r="P8" s="94"/>
      <c r="Q8" s="86" t="s">
        <v>47</v>
      </c>
      <c r="R8" s="95" t="s">
        <v>823</v>
      </c>
      <c r="S8" s="94"/>
      <c r="T8" s="86" t="s">
        <v>817</v>
      </c>
      <c r="U8" s="86" t="s">
        <v>818</v>
      </c>
      <c r="V8" s="86" t="s">
        <v>48</v>
      </c>
      <c r="W8" s="86" t="s">
        <v>49</v>
      </c>
      <c r="X8" s="86" t="s">
        <v>50</v>
      </c>
      <c r="Y8" s="86" t="s">
        <v>51</v>
      </c>
      <c r="Z8" s="95" t="s">
        <v>824</v>
      </c>
      <c r="AA8" s="94"/>
      <c r="AB8" s="86" t="s">
        <v>52</v>
      </c>
      <c r="AC8" s="363" t="s">
        <v>53</v>
      </c>
      <c r="AD8" s="364"/>
      <c r="AE8" s="86" t="s">
        <v>54</v>
      </c>
      <c r="AF8" s="86" t="s">
        <v>55</v>
      </c>
      <c r="AG8" s="363" t="s">
        <v>56</v>
      </c>
      <c r="AH8" s="364"/>
      <c r="AI8" s="95" t="s">
        <v>825</v>
      </c>
      <c r="AJ8" s="94"/>
      <c r="AK8" s="86" t="s">
        <v>57</v>
      </c>
      <c r="AL8" s="95" t="s">
        <v>826</v>
      </c>
      <c r="AM8" s="94"/>
      <c r="AN8" s="86" t="s">
        <v>58</v>
      </c>
      <c r="AO8" s="95" t="s">
        <v>827</v>
      </c>
      <c r="AP8" s="94"/>
      <c r="AQ8" s="86" t="s">
        <v>59</v>
      </c>
      <c r="AR8" s="86" t="s">
        <v>60</v>
      </c>
      <c r="AS8" s="95" t="s">
        <v>828</v>
      </c>
      <c r="AU8" s="86" t="s">
        <v>61</v>
      </c>
      <c r="AV8" s="86" t="s">
        <v>62</v>
      </c>
      <c r="AW8" s="95" t="s">
        <v>829</v>
      </c>
      <c r="AY8" s="86" t="s">
        <v>63</v>
      </c>
      <c r="AZ8" s="86" t="s">
        <v>64</v>
      </c>
      <c r="BA8" s="95" t="s">
        <v>830</v>
      </c>
      <c r="BB8" s="93"/>
    </row>
    <row r="9" spans="1:54" x14ac:dyDescent="0.25">
      <c r="A9" s="93"/>
      <c r="B9" s="93"/>
      <c r="C9" s="93"/>
      <c r="D9" s="93"/>
      <c r="E9" s="93"/>
      <c r="F9" s="101"/>
      <c r="G9" s="106"/>
      <c r="H9" s="111"/>
      <c r="I9" s="111"/>
      <c r="J9" s="111"/>
      <c r="K9" s="93"/>
      <c r="L9" s="101"/>
      <c r="M9" s="111"/>
      <c r="N9" s="111"/>
      <c r="O9" s="111"/>
      <c r="P9" s="93"/>
      <c r="Q9" s="87"/>
      <c r="R9" s="111"/>
      <c r="S9" s="93"/>
      <c r="T9" s="101"/>
      <c r="U9" s="101"/>
      <c r="V9" s="101"/>
      <c r="W9" s="106"/>
      <c r="X9" s="111"/>
      <c r="Y9" s="111"/>
      <c r="Z9" s="111"/>
      <c r="AA9" s="93"/>
      <c r="AB9" s="116"/>
      <c r="AC9" s="93"/>
      <c r="AD9" s="93"/>
      <c r="AE9" s="93"/>
      <c r="AF9" s="121"/>
      <c r="AG9" s="93"/>
      <c r="AH9" s="93"/>
      <c r="AI9" s="111"/>
      <c r="AJ9" s="93"/>
      <c r="AK9" s="116"/>
      <c r="AL9" s="111"/>
      <c r="AM9" s="93"/>
      <c r="AN9" s="111"/>
      <c r="AO9" s="111"/>
      <c r="AP9" s="93"/>
      <c r="AQ9" s="111"/>
      <c r="AR9" s="111"/>
      <c r="AS9" s="111"/>
      <c r="AT9" s="93"/>
      <c r="AU9" s="111"/>
      <c r="AV9" s="111"/>
      <c r="AW9" s="111"/>
      <c r="AX9" s="93"/>
      <c r="AY9" s="111"/>
      <c r="AZ9" s="111"/>
      <c r="BA9" s="111"/>
      <c r="BB9" s="93"/>
    </row>
    <row r="10" spans="1:54" x14ac:dyDescent="0.25">
      <c r="A10" s="93"/>
      <c r="B10" s="59"/>
      <c r="C10" s="59"/>
      <c r="D10" s="59"/>
      <c r="E10" s="59"/>
      <c r="F10" s="102"/>
      <c r="G10" s="107"/>
      <c r="H10" s="112"/>
      <c r="I10" s="112"/>
      <c r="J10" s="112"/>
      <c r="K10" s="59"/>
      <c r="L10" s="102"/>
      <c r="M10" s="112"/>
      <c r="N10" s="112"/>
      <c r="O10" s="112"/>
      <c r="P10" s="59"/>
      <c r="Q10" s="57"/>
      <c r="R10" s="112"/>
      <c r="S10" s="59"/>
      <c r="T10" s="102"/>
      <c r="U10" s="102"/>
      <c r="V10" s="102"/>
      <c r="W10" s="107"/>
      <c r="X10" s="112"/>
      <c r="Y10" s="112"/>
      <c r="Z10" s="112"/>
      <c r="AA10" s="59"/>
      <c r="AB10" s="117"/>
      <c r="AC10" s="34" t="s">
        <v>65</v>
      </c>
      <c r="AD10" s="97">
        <f>LARGE(AD14:AD1000,1)</f>
        <v>0.84699999999999998</v>
      </c>
      <c r="AE10" s="33"/>
      <c r="AF10" s="122"/>
      <c r="AG10" s="36" t="s">
        <v>66</v>
      </c>
      <c r="AH10" s="37">
        <f>SMALL(AH14:AH1000,1)</f>
        <v>410.58951410368519</v>
      </c>
      <c r="AI10" s="112"/>
      <c r="AJ10" s="59"/>
      <c r="AK10" s="117"/>
      <c r="AL10" s="112"/>
      <c r="AM10" s="59"/>
      <c r="AN10" s="112"/>
      <c r="AO10" s="112"/>
      <c r="AP10" s="59"/>
      <c r="AQ10" s="112"/>
      <c r="AR10" s="112"/>
      <c r="AS10" s="112"/>
      <c r="AT10" s="59"/>
      <c r="AU10" s="112"/>
      <c r="AV10" s="112"/>
      <c r="AW10" s="112"/>
      <c r="AX10" s="59"/>
      <c r="AY10" s="112"/>
      <c r="AZ10" s="112"/>
      <c r="BA10" s="112"/>
      <c r="BB10" s="93"/>
    </row>
    <row r="11" spans="1:54" x14ac:dyDescent="0.25">
      <c r="A11" s="93"/>
      <c r="B11" s="59"/>
      <c r="C11" s="59" t="s">
        <v>67</v>
      </c>
      <c r="D11" s="59"/>
      <c r="E11" s="59"/>
      <c r="F11" s="102">
        <f>SUMIF($D$14:$D$1000,"T",F14:F1000)</f>
        <v>1235675.73656585</v>
      </c>
      <c r="G11" s="107">
        <f>SUMIF($D$14:$D$1000,"T",G14:G1000)</f>
        <v>1</v>
      </c>
      <c r="H11" s="112">
        <f>SUMIF($D$14:$D$1000,"T",H14:H1000)</f>
        <v>1296626351.2721975</v>
      </c>
      <c r="I11" s="112">
        <f>SUMIF($D$14:$D$1000,"T",I14:I1000)</f>
        <v>47760239.619699739</v>
      </c>
      <c r="J11" s="112">
        <f>SUMIF($D$14:$D$1000,"T",J14:J1000)</f>
        <v>1344386590.8918965</v>
      </c>
      <c r="K11" s="59"/>
      <c r="L11" s="102">
        <f>SUMIF($D$14:$D$1000,"T",L14:L1000)</f>
        <v>117785.22399748449</v>
      </c>
      <c r="M11" s="112">
        <f>SUMIF($D$14:$D$1000,"T",M14:M1000)</f>
        <v>145931701.7459175</v>
      </c>
      <c r="N11" s="112">
        <f>SUMIF($D$14:$D$1000,"T",N14:N1000)</f>
        <v>35947222.135524854</v>
      </c>
      <c r="O11" s="112">
        <f>SUMIF($D$14:$D$1000,"T",O14:O1000)</f>
        <v>181878923.88144234</v>
      </c>
      <c r="P11" s="59"/>
      <c r="Q11" s="59">
        <f>SUMIF($D$14:$D$1000,"R",Q14:Q1000)</f>
        <v>606</v>
      </c>
      <c r="R11" s="112">
        <f>SUMIF($D$14:$D$1000,"T",R14:R1000)</f>
        <v>159636756.90820047</v>
      </c>
      <c r="S11" s="59"/>
      <c r="T11" s="102">
        <f t="shared" ref="T11:Z11" si="0">SUMIF($D$14:$D$1000,"T",T14:T1000)</f>
        <v>137142.33599169951</v>
      </c>
      <c r="U11" s="102">
        <f t="shared" si="0"/>
        <v>10500.28991420557</v>
      </c>
      <c r="V11" s="102">
        <f t="shared" si="0"/>
        <v>170743.26371715733</v>
      </c>
      <c r="W11" s="107">
        <f t="shared" si="0"/>
        <v>0.99999999999999989</v>
      </c>
      <c r="X11" s="112">
        <f t="shared" si="0"/>
        <v>45942626.420172997</v>
      </c>
      <c r="Y11" s="112">
        <f t="shared" si="0"/>
        <v>5104736.2689081188</v>
      </c>
      <c r="Z11" s="112">
        <f t="shared" si="0"/>
        <v>51047362.689081132</v>
      </c>
      <c r="AA11" s="59"/>
      <c r="AB11" s="117">
        <f>SUMIF($D$14:$D$1000,"T",AB14:AB1000)</f>
        <v>700648</v>
      </c>
      <c r="AC11" s="97"/>
      <c r="AD11" s="97"/>
      <c r="AE11" s="59"/>
      <c r="AF11" s="122" t="s">
        <v>68</v>
      </c>
      <c r="AG11" s="57" t="s">
        <v>69</v>
      </c>
      <c r="AH11" s="125">
        <f>'DADOS BASE PROPOSTA'!I65/AB11</f>
        <v>636.34944363658008</v>
      </c>
      <c r="AI11" s="112">
        <f>SUMIF($D$14:$D$1000,"T",AI14:AI1000)</f>
        <v>364011041.33030963</v>
      </c>
      <c r="AJ11" s="59"/>
      <c r="AK11" s="117">
        <f>SUMIF($D$14:$D$1000,"T",AK14:AK1000)</f>
        <v>8550</v>
      </c>
      <c r="AL11" s="112">
        <f>SUMIF($D$14:$D$1000,"T",AL14:AL1000)</f>
        <v>44885998.136517741</v>
      </c>
      <c r="AM11" s="59"/>
      <c r="AN11" s="112">
        <f>SUMIF($D$14:$D$1000,"T",AN14:AN1000)</f>
        <v>50758.625</v>
      </c>
      <c r="AO11" s="112">
        <f>SUMIF($D$14:$D$1000,"T",AO14:AO1000)</f>
        <v>24651615.013155498</v>
      </c>
      <c r="AP11" s="59"/>
      <c r="AQ11" s="112">
        <f>SUMIF($D$14:$D$1000,"R",AQ14:AQ1000)</f>
        <v>6881306.271530509</v>
      </c>
      <c r="AR11" s="112">
        <f>SUMIF($D$14:$D$1000,"R",AR14:AR1000)</f>
        <v>6881306.2715305118</v>
      </c>
      <c r="AS11" s="112">
        <f>SUMIF($D$14:$D$1000,"T",AS14:AS1000)</f>
        <v>13762612.543061031</v>
      </c>
      <c r="AT11" s="59"/>
      <c r="AU11" s="112">
        <f>SUMIF($D$14:$D$1000,"R",AU14:AU1000)</f>
        <v>6881306.271530509</v>
      </c>
      <c r="AV11" s="112">
        <f>SUMIF($D$14:$D$1000,"R",AV14:AV1000)</f>
        <v>6881306.2715305118</v>
      </c>
      <c r="AW11" s="112">
        <f>SUMIF($D$14:$D$1000,"T",AW14:AW1000)</f>
        <v>13762612.543061031</v>
      </c>
      <c r="AX11" s="59"/>
      <c r="AY11" s="112">
        <f>SUMIF($D$14:$D$1000,"R",AY14:AY1000)</f>
        <v>6881306.271530509</v>
      </c>
      <c r="AZ11" s="112">
        <f>SUMIF($D$14:$D$1000,"R",AZ14:AZ1000)</f>
        <v>6881306.2715305118</v>
      </c>
      <c r="BA11" s="112">
        <f>SUMIF($D$14:$D$1000,"T",BA14:BA1000)</f>
        <v>13762612.543061031</v>
      </c>
      <c r="BB11" s="93"/>
    </row>
    <row r="12" spans="1:54" x14ac:dyDescent="0.25">
      <c r="A12" s="93"/>
      <c r="B12" s="59"/>
      <c r="C12" s="59"/>
      <c r="D12" s="59"/>
      <c r="E12" s="59"/>
      <c r="F12" s="102"/>
      <c r="G12" s="107"/>
      <c r="H12" s="112"/>
      <c r="I12" s="112"/>
      <c r="J12" s="112"/>
      <c r="K12" s="59"/>
      <c r="L12" s="102"/>
      <c r="M12" s="112"/>
      <c r="N12" s="112"/>
      <c r="O12" s="112"/>
      <c r="P12" s="59"/>
      <c r="Q12" s="57"/>
      <c r="R12" s="112"/>
      <c r="S12" s="59"/>
      <c r="T12" s="102"/>
      <c r="U12" s="102"/>
      <c r="V12" s="102"/>
      <c r="W12" s="107"/>
      <c r="X12" s="112"/>
      <c r="Y12" s="112"/>
      <c r="Z12" s="112"/>
      <c r="AA12" s="59"/>
      <c r="AB12" s="117"/>
      <c r="AC12" s="97" t="s">
        <v>70</v>
      </c>
      <c r="AD12" s="59">
        <f>SMALL(AD14:AD1000,1)</f>
        <v>0.48399999999999999</v>
      </c>
      <c r="AE12" s="33">
        <f>SUM(AE14:AE1000)/$AB$11</f>
        <v>0.72717267800664576</v>
      </c>
      <c r="AF12" s="122">
        <f>AD10/AD12</f>
        <v>1.75</v>
      </c>
      <c r="AG12" s="36" t="s">
        <v>71</v>
      </c>
      <c r="AH12" s="37">
        <f>LARGE(AH14:AH1000,1)</f>
        <v>740.62401645733337</v>
      </c>
      <c r="AI12" s="112"/>
      <c r="AJ12" s="59"/>
      <c r="AK12" s="117"/>
      <c r="AL12" s="112"/>
      <c r="AM12" s="59"/>
      <c r="AN12" s="112"/>
      <c r="AO12" s="112"/>
      <c r="AP12" s="59"/>
      <c r="AQ12" s="112"/>
      <c r="AR12" s="112"/>
      <c r="AS12" s="112"/>
      <c r="AT12" s="59"/>
      <c r="AU12" s="112"/>
      <c r="AV12" s="112"/>
      <c r="AW12" s="112"/>
      <c r="AX12" s="59"/>
      <c r="AY12" s="112"/>
      <c r="AZ12" s="112"/>
      <c r="BA12" s="112"/>
      <c r="BB12" s="93"/>
    </row>
    <row r="13" spans="1:54" x14ac:dyDescent="0.25">
      <c r="A13" s="93"/>
      <c r="B13" s="93"/>
      <c r="C13" s="93"/>
      <c r="D13" s="88"/>
      <c r="E13" s="93"/>
      <c r="F13" s="103"/>
      <c r="G13" s="108"/>
      <c r="H13" s="113"/>
      <c r="I13" s="113"/>
      <c r="J13" s="113"/>
      <c r="K13" s="93"/>
      <c r="L13" s="103"/>
      <c r="M13" s="113"/>
      <c r="N13" s="113"/>
      <c r="O13" s="113"/>
      <c r="P13" s="93"/>
      <c r="Q13" s="88"/>
      <c r="R13" s="113"/>
      <c r="S13" s="93"/>
      <c r="T13" s="103"/>
      <c r="U13" s="103"/>
      <c r="V13" s="103"/>
      <c r="W13" s="108"/>
      <c r="X13" s="113"/>
      <c r="Y13" s="113"/>
      <c r="Z13" s="113"/>
      <c r="AA13" s="93"/>
      <c r="AB13" s="118"/>
      <c r="AC13" s="88"/>
      <c r="AD13" s="88"/>
      <c r="AE13" s="93"/>
      <c r="AF13" s="121"/>
      <c r="AG13" s="93"/>
      <c r="AH13" s="93"/>
      <c r="AI13" s="111"/>
      <c r="AJ13" s="93"/>
      <c r="AK13" s="118"/>
      <c r="AL13" s="113"/>
      <c r="AM13" s="93"/>
      <c r="AN13" s="113"/>
      <c r="AO13" s="113"/>
      <c r="AP13" s="93"/>
      <c r="AQ13" s="113"/>
      <c r="AR13" s="113"/>
      <c r="AS13" s="113"/>
      <c r="AT13" s="93"/>
      <c r="AU13" s="113"/>
      <c r="AV13" s="113"/>
      <c r="AW13" s="113"/>
      <c r="AX13" s="93"/>
      <c r="AY13" s="113"/>
      <c r="AZ13" s="113"/>
      <c r="BA13" s="113"/>
      <c r="BB13" s="93"/>
    </row>
    <row r="14" spans="1:54" x14ac:dyDescent="0.25">
      <c r="A14" s="93"/>
      <c r="F14" s="104"/>
      <c r="G14" s="109"/>
      <c r="H14" s="114"/>
      <c r="I14" s="114"/>
      <c r="J14" s="114"/>
      <c r="L14" s="104"/>
      <c r="M14" s="114"/>
      <c r="N14" s="114"/>
      <c r="O14" s="114"/>
      <c r="R14" s="114"/>
      <c r="T14" s="104"/>
      <c r="U14" s="104"/>
      <c r="V14" s="104"/>
      <c r="W14" s="109"/>
      <c r="X14" s="114"/>
      <c r="Y14" s="114"/>
      <c r="Z14" s="114"/>
      <c r="AB14" s="119"/>
      <c r="AF14" s="123"/>
      <c r="AI14" s="114"/>
      <c r="AK14" s="119"/>
      <c r="AL14" s="114"/>
      <c r="AN14" s="114"/>
      <c r="AO14" s="114"/>
      <c r="AQ14" s="114"/>
      <c r="AR14" s="114"/>
      <c r="AS14" s="114"/>
      <c r="AU14" s="114"/>
      <c r="AV14" s="114"/>
      <c r="AW14" s="114"/>
      <c r="AY14" s="114"/>
      <c r="AZ14" s="114"/>
      <c r="BA14" s="114"/>
      <c r="BB14" s="93"/>
    </row>
    <row r="15" spans="1:54" x14ac:dyDescent="0.25">
      <c r="A15" s="93"/>
      <c r="B15" s="98" t="s">
        <v>72</v>
      </c>
      <c r="C15" s="98" t="s">
        <v>73</v>
      </c>
      <c r="D15" s="98" t="s">
        <v>74</v>
      </c>
      <c r="E15" s="98"/>
      <c r="F15" s="105">
        <f>SUM(F16:F22)</f>
        <v>6753.8800604463158</v>
      </c>
      <c r="G15" s="110">
        <f>SUM(G16:G22)</f>
        <v>5.4657381872824339E-3</v>
      </c>
      <c r="H15" s="115">
        <f>SUM(H16:H22)</f>
        <v>7087020.1627851371</v>
      </c>
      <c r="I15" s="115">
        <f>SUM(I16:I22)</f>
        <v>708874.91784194356</v>
      </c>
      <c r="J15" s="115">
        <f>SUM(J16:J22)</f>
        <v>7795895.0806270819</v>
      </c>
      <c r="K15" s="99"/>
      <c r="L15" s="105">
        <f>SUM(L16:L22)</f>
        <v>3130.6348743740709</v>
      </c>
      <c r="M15" s="115">
        <f>SUM(M16:M22)</f>
        <v>1372488.9797582519</v>
      </c>
      <c r="N15" s="115">
        <f>SUM(N16:N22)</f>
        <v>955447.75002294919</v>
      </c>
      <c r="O15" s="115">
        <f>SUM(O16:O22)</f>
        <v>2327936.7297812011</v>
      </c>
      <c r="P15" s="99"/>
      <c r="Q15" s="100"/>
      <c r="R15" s="115">
        <f>SUM(R16:R22)</f>
        <v>3045489.6214477252</v>
      </c>
      <c r="S15" s="99"/>
      <c r="T15" s="105">
        <f t="shared" ref="T15:Z15" si="1">SUM(T16:T22)</f>
        <v>767.38939448569579</v>
      </c>
      <c r="U15" s="105">
        <f t="shared" si="1"/>
        <v>0</v>
      </c>
      <c r="V15" s="105">
        <f t="shared" si="1"/>
        <v>767.38939448569579</v>
      </c>
      <c r="W15" s="110">
        <f t="shared" si="1"/>
        <v>4.4944050955761589E-3</v>
      </c>
      <c r="X15" s="115">
        <f t="shared" si="1"/>
        <v>206484.77428697742</v>
      </c>
      <c r="Y15" s="115">
        <f t="shared" si="1"/>
        <v>124505.76265629544</v>
      </c>
      <c r="Z15" s="115">
        <f t="shared" si="1"/>
        <v>330990.53694327292</v>
      </c>
      <c r="AA15" s="99"/>
      <c r="AB15" s="120">
        <f>SUM(AB16:AB22)</f>
        <v>4618</v>
      </c>
      <c r="AC15" s="99"/>
      <c r="AD15" s="99"/>
      <c r="AE15" s="99"/>
      <c r="AF15" s="124"/>
      <c r="AG15" s="99"/>
      <c r="AH15" s="99"/>
      <c r="AI15" s="115">
        <f>SUM(AI16:AI22)</f>
        <v>2678054.1226618695</v>
      </c>
      <c r="AJ15" s="99"/>
      <c r="AK15" s="120">
        <f>SUM(AK16:AK22)</f>
        <v>0</v>
      </c>
      <c r="AL15" s="115">
        <f>SUM(AL16:AL22)</f>
        <v>0</v>
      </c>
      <c r="AM15" s="99"/>
      <c r="AN15" s="115">
        <f>SUM(AN16:AN22)</f>
        <v>274.25</v>
      </c>
      <c r="AO15" s="115">
        <f>SUM(AO16:AO22)</f>
        <v>133193.23400422875</v>
      </c>
      <c r="AP15" s="99"/>
      <c r="AQ15" s="115"/>
      <c r="AR15" s="115"/>
      <c r="AS15" s="115">
        <f>SUM(AS16:AS22)</f>
        <v>235968.48359269084</v>
      </c>
      <c r="AT15" s="98"/>
      <c r="AU15" s="115"/>
      <c r="AV15" s="115"/>
      <c r="AW15" s="115">
        <f>SUM(AW16:AW22)</f>
        <v>235968.48359269084</v>
      </c>
      <c r="AX15" s="98"/>
      <c r="AY15" s="115"/>
      <c r="AZ15" s="115"/>
      <c r="BA15" s="115">
        <f>SUM(BA16:BA22)</f>
        <v>235968.48359269084</v>
      </c>
      <c r="BB15" s="93"/>
    </row>
    <row r="16" spans="1:54" x14ac:dyDescent="0.25">
      <c r="A16" s="93"/>
      <c r="B16" s="94" t="s">
        <v>72</v>
      </c>
      <c r="C16" s="94" t="s">
        <v>34</v>
      </c>
      <c r="D16" s="94" t="s">
        <v>75</v>
      </c>
      <c r="F16" s="104">
        <v>0</v>
      </c>
      <c r="G16" s="109">
        <f t="shared" ref="G16:G22" si="2">F16/$F$11</f>
        <v>0</v>
      </c>
      <c r="H16" s="114">
        <f>'DADOS BASE PROPOSTA'!$I$23*G16*'AJUSTE CONIF-SETEC'!$Q$12</f>
        <v>0</v>
      </c>
      <c r="I16" s="114">
        <f>'MATRIZ 2018 COMPLETO PROPOSTA'!I16*'AJUSTE CONIF-SETEC'!$Q$12</f>
        <v>0</v>
      </c>
      <c r="J16" s="114">
        <f t="shared" ref="J16:J22" si="3">H16+I16</f>
        <v>0</v>
      </c>
      <c r="L16" s="104"/>
      <c r="M16" s="114">
        <f>'MATRIZ 2018 COMPLETO PROPOSTA'!M16*'AJUSTE CONIF-SETEC'!$Q$14</f>
        <v>0</v>
      </c>
      <c r="N16" s="114">
        <f>'MATRIZ 2018 COMPLETO PROPOSTA'!N16*'AJUSTE CONIF-SETEC'!$Q$14</f>
        <v>0</v>
      </c>
      <c r="O16" s="114">
        <f t="shared" ref="O16:O22" si="4">M16+N16</f>
        <v>0</v>
      </c>
      <c r="Q16" s="68">
        <v>6</v>
      </c>
      <c r="R16" s="114">
        <f>IF(D16="R",('DADOS BASE HOMOLOGADA'!$I$53+('DADOS BASE HOMOLOGADA'!$I$54*Q16)),0)</f>
        <v>3045489.6214477252</v>
      </c>
      <c r="T16" s="104"/>
      <c r="U16" s="104"/>
      <c r="V16" s="104"/>
      <c r="W16" s="109"/>
      <c r="X16" s="114"/>
      <c r="Y16" s="114">
        <f>'DADOS BASE HOMOLOGADA'!$I$77/41</f>
        <v>124505.76265629544</v>
      </c>
      <c r="Z16" s="114">
        <f t="shared" ref="Z16:Z22" si="5">X16+Y16</f>
        <v>124505.76265629544</v>
      </c>
      <c r="AB16" s="119"/>
      <c r="AF16" s="123"/>
      <c r="AI16" s="114"/>
      <c r="AK16" s="119"/>
      <c r="AL16" s="114"/>
      <c r="AN16" s="114"/>
      <c r="AO16" s="114"/>
      <c r="AQ16" s="114">
        <f>'DADOS BASE HOMOLOGADA'!$I$85/41</f>
        <v>167836.73833001251</v>
      </c>
      <c r="AR16" s="114">
        <f>'DADOS BASE HOMOLOGADA'!$I$86*(Q16/$Q$11)</f>
        <v>68131.745262678349</v>
      </c>
      <c r="AS16" s="114">
        <f>AQ16+AR16</f>
        <v>235968.48359269084</v>
      </c>
      <c r="AU16" s="114">
        <f>'DADOS BASE HOMOLOGADA'!$I$89/41</f>
        <v>167836.73833001251</v>
      </c>
      <c r="AV16" s="114">
        <f>'DADOS BASE HOMOLOGADA'!$I$90*(Q16/$Q$11)</f>
        <v>68131.745262678349</v>
      </c>
      <c r="AW16" s="114">
        <f>AU16+AV16</f>
        <v>235968.48359269084</v>
      </c>
      <c r="AY16" s="114">
        <f>'DADOS BASE HOMOLOGADA'!$I$93/41</f>
        <v>167836.73833001251</v>
      </c>
      <c r="AZ16" s="114">
        <f>'DADOS BASE HOMOLOGADA'!$I$94*(Q16/$Q$11)</f>
        <v>68131.745262678349</v>
      </c>
      <c r="BA16" s="114">
        <f>AY16+AZ16</f>
        <v>235968.48359269084</v>
      </c>
      <c r="BB16" s="93"/>
    </row>
    <row r="17" spans="1:54" x14ac:dyDescent="0.25">
      <c r="A17" s="93"/>
      <c r="B17" s="94" t="s">
        <v>72</v>
      </c>
      <c r="C17" s="94" t="s">
        <v>76</v>
      </c>
      <c r="D17" s="94" t="s">
        <v>77</v>
      </c>
      <c r="F17" s="104">
        <v>0</v>
      </c>
      <c r="G17" s="109">
        <f t="shared" si="2"/>
        <v>0</v>
      </c>
      <c r="H17" s="114">
        <f>'DADOS BASE PROPOSTA'!$I$23*G17*'AJUSTE CONIF-SETEC'!$Q$12</f>
        <v>0</v>
      </c>
      <c r="I17" s="114">
        <f>'MATRIZ 2018 COMPLETO PROPOSTA'!I17*'AJUSTE CONIF-SETEC'!$Q$12</f>
        <v>0</v>
      </c>
      <c r="J17" s="114">
        <f t="shared" si="3"/>
        <v>0</v>
      </c>
      <c r="L17" s="104">
        <v>1056.649947172715</v>
      </c>
      <c r="M17" s="114">
        <f>'MATRIZ 2018 COMPLETO PROPOSTA'!M17*'AJUSTE CONIF-SETEC'!$Q$14</f>
        <v>454804.45059700409</v>
      </c>
      <c r="N17" s="114">
        <f>'MATRIZ 2018 COMPLETO PROPOSTA'!N17*'AJUSTE CONIF-SETEC'!$Q$14</f>
        <v>322482.13384829479</v>
      </c>
      <c r="O17" s="114">
        <f t="shared" si="4"/>
        <v>777286.58444529888</v>
      </c>
      <c r="R17" s="114"/>
      <c r="T17" s="104">
        <v>48.566326632591711</v>
      </c>
      <c r="U17" s="104"/>
      <c r="V17" s="104">
        <f>T17+U17*3.2</f>
        <v>48.566326632591711</v>
      </c>
      <c r="W17" s="109">
        <f t="shared" ref="W17:W22" si="6">V17/$V$11</f>
        <v>2.8444066006049683E-4</v>
      </c>
      <c r="X17" s="114">
        <f>'DADOS BASE HOMOLOGADA'!$I$78*W17</f>
        <v>13067.950983866833</v>
      </c>
      <c r="Y17" s="114"/>
      <c r="Z17" s="114">
        <f t="shared" si="5"/>
        <v>13067.950983866833</v>
      </c>
      <c r="AB17" s="119">
        <v>516.5</v>
      </c>
      <c r="AD17" s="45">
        <v>0.72699999999999998</v>
      </c>
      <c r="AE17" s="45">
        <f t="shared" ref="AE17:AE22" si="7">AB17*AD17</f>
        <v>375.49549999999999</v>
      </c>
      <c r="AF17" s="123">
        <f t="shared" ref="AF17:AF22" si="8">(AD17-$AE$12)*$AF$12</f>
        <v>-3.0218651163010923E-4</v>
      </c>
      <c r="AH17" s="45">
        <f>($AH$11-(AF17*$AH$11))*'AJUSTE CONIF-SETEC'!$Q$18</f>
        <v>519.69182893133745</v>
      </c>
      <c r="AI17" s="114">
        <f t="shared" ref="AI17:AI22" si="9">AB17*AH17</f>
        <v>268420.82964303577</v>
      </c>
      <c r="AK17" s="119">
        <v>0</v>
      </c>
      <c r="AL17" s="114">
        <f>IF($AK$11&gt;0,(AK17/$AK$11)*'DADOS BASE PROPOSTA'!$I$67,0)*'AJUSTE CONIF-SETEC'!Q18</f>
        <v>0</v>
      </c>
      <c r="AN17" s="114">
        <v>13</v>
      </c>
      <c r="AO17" s="114">
        <f>(AN17/$AN$11)*'DADOS BASE PROPOSTA'!$I$69*'AJUSTE CONIF-SETEC'!$Q$18</f>
        <v>6313.6264067638067</v>
      </c>
      <c r="AQ17" s="114"/>
      <c r="AR17" s="114"/>
      <c r="AS17" s="114"/>
      <c r="AU17" s="114"/>
      <c r="AV17" s="114"/>
      <c r="AW17" s="114"/>
      <c r="AY17" s="114"/>
      <c r="AZ17" s="114"/>
      <c r="BA17" s="114"/>
      <c r="BB17" s="93"/>
    </row>
    <row r="18" spans="1:54" x14ac:dyDescent="0.25">
      <c r="A18" s="93"/>
      <c r="B18" s="94" t="s">
        <v>72</v>
      </c>
      <c r="C18" s="94" t="s">
        <v>78</v>
      </c>
      <c r="D18" s="94" t="s">
        <v>79</v>
      </c>
      <c r="F18" s="104">
        <v>2212.6911291782671</v>
      </c>
      <c r="G18" s="109">
        <f t="shared" si="2"/>
        <v>1.790672960308913E-3</v>
      </c>
      <c r="H18" s="114">
        <f>'DADOS BASE PROPOSTA'!$I$23*G18*'AJUSTE CONIF-SETEC'!$Q$12</f>
        <v>2321833.7468471304</v>
      </c>
      <c r="I18" s="114">
        <f>'MATRIZ 2018 COMPLETO PROPOSTA'!I18*'AJUSTE CONIF-SETEC'!$Q$12</f>
        <v>0</v>
      </c>
      <c r="J18" s="114">
        <f t="shared" si="3"/>
        <v>2321833.7468471304</v>
      </c>
      <c r="L18" s="104">
        <v>0</v>
      </c>
      <c r="M18" s="114">
        <f>'MATRIZ 2018 COMPLETO PROPOSTA'!M18*'AJUSTE CONIF-SETEC'!$Q$14</f>
        <v>0</v>
      </c>
      <c r="N18" s="114">
        <f>'MATRIZ 2018 COMPLETO PROPOSTA'!N18*'AJUSTE CONIF-SETEC'!$Q$14</f>
        <v>0</v>
      </c>
      <c r="O18" s="114">
        <f t="shared" si="4"/>
        <v>0</v>
      </c>
      <c r="R18" s="114"/>
      <c r="T18" s="104">
        <v>121.29223097273869</v>
      </c>
      <c r="U18" s="104"/>
      <c r="V18" s="104">
        <f t="shared" ref="V18:V22" si="10">T18+U18*3.2</f>
        <v>121.29223097273869</v>
      </c>
      <c r="W18" s="109">
        <f t="shared" si="6"/>
        <v>7.1037784057861202E-4</v>
      </c>
      <c r="X18" s="114">
        <f>'DADOS BASE HOMOLOGADA'!$I$78*W18</f>
        <v>32636.623746872392</v>
      </c>
      <c r="Y18" s="114"/>
      <c r="Z18" s="114">
        <f t="shared" si="5"/>
        <v>32636.623746872392</v>
      </c>
      <c r="AB18" s="119">
        <v>921</v>
      </c>
      <c r="AD18" s="45">
        <v>0.66400000000000003</v>
      </c>
      <c r="AE18" s="45">
        <f t="shared" si="7"/>
        <v>611.54399999999998</v>
      </c>
      <c r="AF18" s="123">
        <f t="shared" si="8"/>
        <v>-0.11055218651163001</v>
      </c>
      <c r="AH18" s="45">
        <f>($AH$11-(AF18*$AH$11))*'AJUSTE CONIF-SETEC'!$Q$18</f>
        <v>576.97054421585483</v>
      </c>
      <c r="AI18" s="114">
        <f t="shared" si="9"/>
        <v>531389.87122280232</v>
      </c>
      <c r="AK18" s="119">
        <v>0</v>
      </c>
      <c r="AL18" s="114">
        <f>IF($AK$11&gt;0,(AK18/$AK$11)*'DADOS BASE PROPOSTA'!$I$67,0)*'AJUSTE CONIF-SETEC'!Q18</f>
        <v>0</v>
      </c>
      <c r="AN18" s="114">
        <v>40.625</v>
      </c>
      <c r="AO18" s="114">
        <f>(AN18/$AN$11)*'DADOS BASE PROPOSTA'!$I$69*'AJUSTE CONIF-SETEC'!$Q$18</f>
        <v>19730.082521136894</v>
      </c>
      <c r="AQ18" s="114"/>
      <c r="AR18" s="114"/>
      <c r="AS18" s="114"/>
      <c r="AU18" s="114"/>
      <c r="AV18" s="114"/>
      <c r="AW18" s="114"/>
      <c r="AY18" s="114"/>
      <c r="AZ18" s="114"/>
      <c r="BA18" s="114"/>
      <c r="BB18" s="93"/>
    </row>
    <row r="19" spans="1:54" x14ac:dyDescent="0.25">
      <c r="A19" s="93"/>
      <c r="B19" s="94" t="s">
        <v>72</v>
      </c>
      <c r="C19" s="94" t="s">
        <v>80</v>
      </c>
      <c r="D19" s="94" t="s">
        <v>79</v>
      </c>
      <c r="F19" s="104">
        <v>1881.9463789856411</v>
      </c>
      <c r="G19" s="109">
        <f t="shared" si="2"/>
        <v>1.5230098991956301E-3</v>
      </c>
      <c r="H19" s="114">
        <f>'DADOS BASE PROPOSTA'!$I$23*G19*'AJUSTE CONIF-SETEC'!$Q$12</f>
        <v>1974774.7685454674</v>
      </c>
      <c r="I19" s="114">
        <f>'MATRIZ 2018 COMPLETO PROPOSTA'!I19*'AJUSTE CONIF-SETEC'!$Q$12</f>
        <v>0</v>
      </c>
      <c r="J19" s="114">
        <f t="shared" si="3"/>
        <v>1974774.7685454674</v>
      </c>
      <c r="L19" s="104">
        <v>0</v>
      </c>
      <c r="M19" s="114">
        <f>'MATRIZ 2018 COMPLETO PROPOSTA'!M19*'AJUSTE CONIF-SETEC'!$Q$14</f>
        <v>0</v>
      </c>
      <c r="N19" s="114">
        <f>'MATRIZ 2018 COMPLETO PROPOSTA'!N19*'AJUSTE CONIF-SETEC'!$Q$14</f>
        <v>0</v>
      </c>
      <c r="O19" s="114">
        <f t="shared" si="4"/>
        <v>0</v>
      </c>
      <c r="R19" s="114"/>
      <c r="T19" s="104">
        <v>305.04058345725468</v>
      </c>
      <c r="U19" s="104"/>
      <c r="V19" s="104">
        <f t="shared" si="10"/>
        <v>305.04058345725468</v>
      </c>
      <c r="W19" s="109">
        <f t="shared" si="6"/>
        <v>1.7865453477717631E-3</v>
      </c>
      <c r="X19" s="114">
        <f>'DADOS BASE HOMOLOGADA'!$I$78*W19</f>
        <v>82078.585495376188</v>
      </c>
      <c r="Y19" s="114"/>
      <c r="Z19" s="114">
        <f t="shared" si="5"/>
        <v>82078.585495376188</v>
      </c>
      <c r="AB19" s="119">
        <v>1408</v>
      </c>
      <c r="AD19" s="45">
        <v>0.72699999999999998</v>
      </c>
      <c r="AE19" s="45">
        <f t="shared" si="7"/>
        <v>1023.616</v>
      </c>
      <c r="AF19" s="123">
        <f t="shared" si="8"/>
        <v>-3.0218651163010923E-4</v>
      </c>
      <c r="AH19" s="45">
        <f>($AH$11-(AF19*$AH$11))*'AJUSTE CONIF-SETEC'!$Q$18</f>
        <v>519.69182893133745</v>
      </c>
      <c r="AI19" s="114">
        <f t="shared" si="9"/>
        <v>731726.09513532312</v>
      </c>
      <c r="AK19" s="119">
        <v>0</v>
      </c>
      <c r="AL19" s="114">
        <f>IF($AK$11&gt;0,(AK19/$AK$11)*'DADOS BASE PROPOSTA'!$I$67,0)*'AJUSTE CONIF-SETEC'!Q18</f>
        <v>0</v>
      </c>
      <c r="AN19" s="114">
        <v>120.25</v>
      </c>
      <c r="AO19" s="114">
        <f>(AN19/$AN$11)*'DADOS BASE PROPOSTA'!$I$69*'AJUSTE CONIF-SETEC'!$Q$18</f>
        <v>58401.044262565207</v>
      </c>
      <c r="AQ19" s="114"/>
      <c r="AR19" s="114"/>
      <c r="AS19" s="114"/>
      <c r="AU19" s="114"/>
      <c r="AV19" s="114"/>
      <c r="AW19" s="114"/>
      <c r="AY19" s="114"/>
      <c r="AZ19" s="114"/>
      <c r="BA19" s="114"/>
      <c r="BB19" s="93"/>
    </row>
    <row r="20" spans="1:54" x14ac:dyDescent="0.25">
      <c r="A20" s="93"/>
      <c r="B20" s="94" t="s">
        <v>72</v>
      </c>
      <c r="C20" s="94" t="s">
        <v>81</v>
      </c>
      <c r="D20" s="94" t="s">
        <v>79</v>
      </c>
      <c r="F20" s="104">
        <v>1176.4551651239731</v>
      </c>
      <c r="G20" s="109">
        <f t="shared" si="2"/>
        <v>9.5207434305826801E-4</v>
      </c>
      <c r="H20" s="114">
        <f>'DADOS BASE PROPOSTA'!$I$23*G20*'AJUSTE CONIF-SETEC'!$Q$12</f>
        <v>1234484.6815795165</v>
      </c>
      <c r="I20" s="114">
        <f>'MATRIZ 2018 COMPLETO PROPOSTA'!I20*'AJUSTE CONIF-SETEC'!$Q$12</f>
        <v>515158.60103772528</v>
      </c>
      <c r="J20" s="114">
        <f t="shared" si="3"/>
        <v>1749643.2826172418</v>
      </c>
      <c r="L20" s="104">
        <v>0</v>
      </c>
      <c r="M20" s="114">
        <f>'MATRIZ 2018 COMPLETO PROPOSTA'!M20*'AJUSTE CONIF-SETEC'!$Q$14</f>
        <v>0</v>
      </c>
      <c r="N20" s="114">
        <f>'MATRIZ 2018 COMPLETO PROPOSTA'!N20*'AJUSTE CONIF-SETEC'!$Q$14</f>
        <v>0</v>
      </c>
      <c r="O20" s="114">
        <f t="shared" si="4"/>
        <v>0</v>
      </c>
      <c r="R20" s="114"/>
      <c r="T20" s="104">
        <v>71.401335972726457</v>
      </c>
      <c r="U20" s="104"/>
      <c r="V20" s="104">
        <f t="shared" si="10"/>
        <v>71.401335972726457</v>
      </c>
      <c r="W20" s="109">
        <f t="shared" si="6"/>
        <v>4.1817951946265634E-4</v>
      </c>
      <c r="X20" s="114">
        <f>'DADOS BASE HOMOLOGADA'!$I$78*W20</f>
        <v>19212.265439240291</v>
      </c>
      <c r="Y20" s="114"/>
      <c r="Z20" s="114">
        <f t="shared" si="5"/>
        <v>19212.265439240291</v>
      </c>
      <c r="AB20" s="119">
        <v>519</v>
      </c>
      <c r="AD20" s="45">
        <v>0.60299999999999998</v>
      </c>
      <c r="AE20" s="45">
        <f t="shared" si="7"/>
        <v>312.95699999999999</v>
      </c>
      <c r="AF20" s="123">
        <f t="shared" si="8"/>
        <v>-0.21730218651163011</v>
      </c>
      <c r="AH20" s="45">
        <f>($AH$11-(AF20*$AH$11))*'AJUSTE CONIF-SETEC'!$Q$18</f>
        <v>632.43088758657825</v>
      </c>
      <c r="AI20" s="114">
        <f t="shared" si="9"/>
        <v>328231.63065743411</v>
      </c>
      <c r="AK20" s="119">
        <v>0</v>
      </c>
      <c r="AL20" s="114">
        <f>IF($AK$11&gt;0,(AK20/$AK$11)*'DADOS BASE PROPOSTA'!$I$67,0)*'AJUSTE CONIF-SETEC'!Q18</f>
        <v>0</v>
      </c>
      <c r="AN20" s="114">
        <v>23.625</v>
      </c>
      <c r="AO20" s="114">
        <f>(AN20/$AN$11)*'DADOS BASE PROPOSTA'!$I$69*'AJUSTE CONIF-SETEC'!$Q$18</f>
        <v>11473.80183536884</v>
      </c>
      <c r="AQ20" s="114"/>
      <c r="AR20" s="114"/>
      <c r="AS20" s="114"/>
      <c r="AU20" s="114"/>
      <c r="AV20" s="114"/>
      <c r="AW20" s="114"/>
      <c r="AY20" s="114"/>
      <c r="AZ20" s="114"/>
      <c r="BA20" s="114"/>
      <c r="BB20" s="93"/>
    </row>
    <row r="21" spans="1:54" x14ac:dyDescent="0.25">
      <c r="A21" s="93"/>
      <c r="B21" s="94" t="s">
        <v>72</v>
      </c>
      <c r="C21" s="94" t="s">
        <v>82</v>
      </c>
      <c r="D21" s="94" t="s">
        <v>83</v>
      </c>
      <c r="F21" s="104">
        <v>0</v>
      </c>
      <c r="G21" s="109">
        <f t="shared" si="2"/>
        <v>0</v>
      </c>
      <c r="H21" s="114">
        <f>'DADOS BASE PROPOSTA'!$I$23*G21*'AJUSTE CONIF-SETEC'!$Q$12</f>
        <v>0</v>
      </c>
      <c r="I21" s="114">
        <f>'MATRIZ 2018 COMPLETO PROPOSTA'!I21*'AJUSTE CONIF-SETEC'!$Q$12</f>
        <v>0</v>
      </c>
      <c r="J21" s="114">
        <f t="shared" si="3"/>
        <v>0</v>
      </c>
      <c r="L21" s="104">
        <v>2073.9849272013562</v>
      </c>
      <c r="M21" s="114">
        <f>'MATRIZ 2018 COMPLETO PROPOSTA'!M21*'AJUSTE CONIF-SETEC'!$Q$14</f>
        <v>917684.52916124789</v>
      </c>
      <c r="N21" s="114">
        <f>'MATRIZ 2018 COMPLETO PROPOSTA'!N21*'AJUSTE CONIF-SETEC'!$Q$14</f>
        <v>632965.61617465445</v>
      </c>
      <c r="O21" s="114">
        <f t="shared" si="4"/>
        <v>1550650.1453359025</v>
      </c>
      <c r="R21" s="114"/>
      <c r="T21" s="104">
        <v>181.02501099152889</v>
      </c>
      <c r="U21" s="104"/>
      <c r="V21" s="104">
        <f t="shared" si="10"/>
        <v>181.02501099152889</v>
      </c>
      <c r="W21" s="109">
        <f t="shared" si="6"/>
        <v>1.060217586629969E-3</v>
      </c>
      <c r="X21" s="114">
        <f>'DADOS BASE HOMOLOGADA'!$I$78*W21</f>
        <v>48709.180506638084</v>
      </c>
      <c r="Y21" s="114"/>
      <c r="Z21" s="114">
        <f t="shared" si="5"/>
        <v>48709.180506638084</v>
      </c>
      <c r="AB21" s="119">
        <v>384.5</v>
      </c>
      <c r="AD21" s="45">
        <v>0.53900000000000003</v>
      </c>
      <c r="AE21" s="45">
        <f t="shared" si="7"/>
        <v>207.24550000000002</v>
      </c>
      <c r="AF21" s="123">
        <f t="shared" si="8"/>
        <v>-0.32930218651163001</v>
      </c>
      <c r="AH21" s="45">
        <f>($AH$11-(AF21*$AH$11))*'AJUSTE CONIF-SETEC'!$Q$18</f>
        <v>690.61878882799283</v>
      </c>
      <c r="AI21" s="114">
        <f t="shared" si="9"/>
        <v>265542.92430436326</v>
      </c>
      <c r="AK21" s="119">
        <v>0</v>
      </c>
      <c r="AL21" s="114">
        <f>IF($AK$11&gt;0,(AK21/$AK$11)*'DADOS BASE PROPOSTA'!$I$67,0)*'AJUSTE CONIF-SETEC'!Q18</f>
        <v>0</v>
      </c>
      <c r="AN21" s="114">
        <v>63.625</v>
      </c>
      <c r="AO21" s="114">
        <f>(AN21/$AN$11)*'DADOS BASE PROPOSTA'!$I$69*'AJUSTE CONIF-SETEC'!$Q$18</f>
        <v>30900.344625411319</v>
      </c>
      <c r="AQ21" s="114"/>
      <c r="AR21" s="114"/>
      <c r="AS21" s="114"/>
      <c r="AU21" s="114"/>
      <c r="AV21" s="114"/>
      <c r="AW21" s="114"/>
      <c r="AY21" s="114"/>
      <c r="AZ21" s="114"/>
      <c r="BA21" s="114"/>
      <c r="BB21" s="93"/>
    </row>
    <row r="22" spans="1:54" x14ac:dyDescent="0.25">
      <c r="A22" s="93"/>
      <c r="B22" s="94" t="s">
        <v>72</v>
      </c>
      <c r="C22" s="94" t="s">
        <v>84</v>
      </c>
      <c r="D22" s="94" t="s">
        <v>79</v>
      </c>
      <c r="F22" s="104">
        <v>1482.7873871584341</v>
      </c>
      <c r="G22" s="109">
        <f t="shared" si="2"/>
        <v>1.1999809847196229E-3</v>
      </c>
      <c r="H22" s="114">
        <f>'DADOS BASE PROPOSTA'!$I$23*G22*'AJUSTE CONIF-SETEC'!$Q$12</f>
        <v>1555926.9658130235</v>
      </c>
      <c r="I22" s="114">
        <f>'MATRIZ 2018 COMPLETO PROPOSTA'!I22*'AJUSTE CONIF-SETEC'!$Q$12</f>
        <v>193716.31680421831</v>
      </c>
      <c r="J22" s="114">
        <f t="shared" si="3"/>
        <v>1749643.2826172418</v>
      </c>
      <c r="L22" s="104">
        <v>0</v>
      </c>
      <c r="M22" s="114">
        <f>'MATRIZ 2018 COMPLETO PROPOSTA'!M22*'AJUSTE CONIF-SETEC'!$Q$14</f>
        <v>0</v>
      </c>
      <c r="N22" s="114">
        <f>'MATRIZ 2018 COMPLETO PROPOSTA'!N22*'AJUSTE CONIF-SETEC'!$Q$14</f>
        <v>0</v>
      </c>
      <c r="O22" s="114">
        <f t="shared" si="4"/>
        <v>0</v>
      </c>
      <c r="R22" s="114"/>
      <c r="T22" s="104">
        <v>40.063906458855257</v>
      </c>
      <c r="U22" s="104"/>
      <c r="V22" s="104">
        <f t="shared" si="10"/>
        <v>40.063906458855257</v>
      </c>
      <c r="W22" s="109">
        <f t="shared" si="6"/>
        <v>2.346441410726612E-4</v>
      </c>
      <c r="X22" s="114">
        <f>'DADOS BASE HOMOLOGADA'!$I$78*W22</f>
        <v>10780.168114983648</v>
      </c>
      <c r="Y22" s="114"/>
      <c r="Z22" s="114">
        <f t="shared" si="5"/>
        <v>10780.168114983648</v>
      </c>
      <c r="AB22" s="119">
        <v>869</v>
      </c>
      <c r="AD22" s="45">
        <v>0.59899999999999998</v>
      </c>
      <c r="AE22" s="45">
        <f t="shared" si="7"/>
        <v>520.53099999999995</v>
      </c>
      <c r="AF22" s="123">
        <f t="shared" si="8"/>
        <v>-0.22430218651163011</v>
      </c>
      <c r="AH22" s="45">
        <f>($AH$11-(AF22*$AH$11))*'AJUSTE CONIF-SETEC'!$Q$18</f>
        <v>636.06763141416661</v>
      </c>
      <c r="AI22" s="114">
        <f t="shared" si="9"/>
        <v>552742.77169891074</v>
      </c>
      <c r="AK22" s="119">
        <v>0</v>
      </c>
      <c r="AL22" s="114">
        <f>IF($AK$11&gt;0,(AK22/$AK$11)*'DADOS BASE PROPOSTA'!$I$67,0)*'AJUSTE CONIF-SETEC'!Q18</f>
        <v>0</v>
      </c>
      <c r="AN22" s="114">
        <v>13.125</v>
      </c>
      <c r="AO22" s="114">
        <f>(AN22/$AN$11)*'DADOS BASE PROPOSTA'!$I$69*'AJUSTE CONIF-SETEC'!$Q$18</f>
        <v>6374.3343529826889</v>
      </c>
      <c r="AQ22" s="114"/>
      <c r="AR22" s="114"/>
      <c r="AS22" s="114"/>
      <c r="AU22" s="114"/>
      <c r="AV22" s="114"/>
      <c r="AW22" s="114"/>
      <c r="AY22" s="114"/>
      <c r="AZ22" s="114"/>
      <c r="BA22" s="114"/>
      <c r="BB22" s="93"/>
    </row>
    <row r="23" spans="1:54" x14ac:dyDescent="0.25">
      <c r="A23" s="93"/>
      <c r="F23" s="104"/>
      <c r="G23" s="109"/>
      <c r="H23" s="114"/>
      <c r="I23" s="114"/>
      <c r="J23" s="114"/>
      <c r="L23" s="104"/>
      <c r="M23" s="114"/>
      <c r="N23" s="114"/>
      <c r="O23" s="114"/>
      <c r="R23" s="114"/>
      <c r="T23" s="104"/>
      <c r="U23" s="104"/>
      <c r="V23" s="104"/>
      <c r="W23" s="109"/>
      <c r="X23" s="114"/>
      <c r="Y23" s="114"/>
      <c r="Z23" s="114"/>
      <c r="AB23" s="119"/>
      <c r="AF23" s="123"/>
      <c r="AI23" s="114"/>
      <c r="AK23" s="119"/>
      <c r="AL23" s="114"/>
      <c r="AN23" s="114"/>
      <c r="AO23" s="114"/>
      <c r="AQ23" s="114"/>
      <c r="AR23" s="114"/>
      <c r="AS23" s="114"/>
      <c r="AU23" s="114"/>
      <c r="AV23" s="114"/>
      <c r="AW23" s="114"/>
      <c r="AY23" s="114"/>
      <c r="AZ23" s="114"/>
      <c r="BA23" s="114"/>
      <c r="BB23" s="93"/>
    </row>
    <row r="24" spans="1:54" x14ac:dyDescent="0.25">
      <c r="A24" s="93"/>
      <c r="B24" s="98" t="s">
        <v>85</v>
      </c>
      <c r="C24" s="98" t="s">
        <v>86</v>
      </c>
      <c r="D24" s="98" t="s">
        <v>74</v>
      </c>
      <c r="E24" s="98"/>
      <c r="F24" s="105">
        <f>SUM(F25:F41)</f>
        <v>36226.420818647981</v>
      </c>
      <c r="G24" s="110">
        <f>SUM(G25:G41)</f>
        <v>2.9317093268600772E-2</v>
      </c>
      <c r="H24" s="115">
        <f>SUM(H25:H41)</f>
        <v>38013315.674772523</v>
      </c>
      <c r="I24" s="115">
        <f>SUM(I25:I41)</f>
        <v>573551.44677300868</v>
      </c>
      <c r="J24" s="115">
        <f>SUM(J25:J41)</f>
        <v>38586867.121545531</v>
      </c>
      <c r="K24" s="99"/>
      <c r="L24" s="105">
        <f>SUM(L25:L41)</f>
        <v>3319.1117177417077</v>
      </c>
      <c r="M24" s="115">
        <f>SUM(M25:M41)</f>
        <v>4125542.5672419956</v>
      </c>
      <c r="N24" s="115">
        <f>SUM(N25:N41)</f>
        <v>1012969.5573090961</v>
      </c>
      <c r="O24" s="115">
        <f>SUM(O25:O41)</f>
        <v>5138512.1245510913</v>
      </c>
      <c r="P24" s="99"/>
      <c r="Q24" s="100"/>
      <c r="R24" s="115">
        <f>SUM(R25:R41)</f>
        <v>4011369.6889156066</v>
      </c>
      <c r="S24" s="99"/>
      <c r="T24" s="105">
        <f t="shared" ref="T24:Z24" si="11">SUM(T25:T41)</f>
        <v>2399.0970586439257</v>
      </c>
      <c r="U24" s="105">
        <f t="shared" si="11"/>
        <v>4.8407</v>
      </c>
      <c r="V24" s="105">
        <f t="shared" si="11"/>
        <v>2414.5872986439258</v>
      </c>
      <c r="W24" s="110">
        <f t="shared" si="11"/>
        <v>1.414162553811658E-2</v>
      </c>
      <c r="X24" s="115">
        <f t="shared" si="11"/>
        <v>649703.41907166818</v>
      </c>
      <c r="Y24" s="115">
        <f t="shared" si="11"/>
        <v>124505.76265629544</v>
      </c>
      <c r="Z24" s="115">
        <f t="shared" si="11"/>
        <v>774209.18172796362</v>
      </c>
      <c r="AA24" s="99"/>
      <c r="AB24" s="120">
        <f>SUM(AB25:AB41)</f>
        <v>16730</v>
      </c>
      <c r="AC24" s="99"/>
      <c r="AD24" s="99"/>
      <c r="AE24" s="99"/>
      <c r="AF24" s="124"/>
      <c r="AG24" s="99"/>
      <c r="AH24" s="99"/>
      <c r="AI24" s="115">
        <f>SUM(AI25:AI41)</f>
        <v>9748354.0209442805</v>
      </c>
      <c r="AJ24" s="99"/>
      <c r="AK24" s="120">
        <f>SUM(AK25:AK41)</f>
        <v>84</v>
      </c>
      <c r="AL24" s="115">
        <f>SUM(AL25:AL41)</f>
        <v>440985.24484999879</v>
      </c>
      <c r="AM24" s="99"/>
      <c r="AN24" s="115">
        <f>SUM(AN25:AN41)</f>
        <v>863.5</v>
      </c>
      <c r="AO24" s="115">
        <f>SUM(AO25:AO41)</f>
        <v>419370.49248004192</v>
      </c>
      <c r="AP24" s="99"/>
      <c r="AQ24" s="115"/>
      <c r="AR24" s="115"/>
      <c r="AS24" s="115">
        <f>SUM(AS25:AS41)</f>
        <v>349521.39236382139</v>
      </c>
      <c r="AT24" s="98"/>
      <c r="AU24" s="115"/>
      <c r="AV24" s="115"/>
      <c r="AW24" s="115">
        <f>SUM(AW25:AW41)</f>
        <v>349521.39236382139</v>
      </c>
      <c r="AX24" s="98"/>
      <c r="AY24" s="115"/>
      <c r="AZ24" s="115"/>
      <c r="BA24" s="115">
        <f>SUM(BA25:BA41)</f>
        <v>349521.39236382139</v>
      </c>
      <c r="BB24" s="93"/>
    </row>
    <row r="25" spans="1:54" x14ac:dyDescent="0.25">
      <c r="A25" s="93"/>
      <c r="B25" s="94" t="s">
        <v>85</v>
      </c>
      <c r="C25" s="94" t="s">
        <v>34</v>
      </c>
      <c r="D25" s="94" t="s">
        <v>75</v>
      </c>
      <c r="F25" s="104">
        <v>0</v>
      </c>
      <c r="G25" s="109">
        <f t="shared" ref="G25:G41" si="12">F25/$F$11</f>
        <v>0</v>
      </c>
      <c r="H25" s="114">
        <f>'DADOS BASE PROPOSTA'!$I$23*G25*'AJUSTE CONIF-SETEC'!$Q$12</f>
        <v>0</v>
      </c>
      <c r="I25" s="114">
        <f>'MATRIZ 2018 COMPLETO PROPOSTA'!I25*'AJUSTE CONIF-SETEC'!$Q$12</f>
        <v>0</v>
      </c>
      <c r="J25" s="114">
        <f t="shared" ref="J25:J41" si="13">H25+I25</f>
        <v>0</v>
      </c>
      <c r="L25" s="104"/>
      <c r="M25" s="114">
        <f>'MATRIZ 2018 COMPLETO PROPOSTA'!M25*'AJUSTE CONIF-SETEC'!$Q$14</f>
        <v>0</v>
      </c>
      <c r="N25" s="114">
        <f>'MATRIZ 2018 COMPLETO PROPOSTA'!N25*'AJUSTE CONIF-SETEC'!$Q$14</f>
        <v>0</v>
      </c>
      <c r="O25" s="114">
        <f t="shared" ref="O25:O41" si="14">M25+N25</f>
        <v>0</v>
      </c>
      <c r="Q25" s="68">
        <v>16</v>
      </c>
      <c r="R25" s="114">
        <f>IF(D25="R",('DADOS BASE HOMOLOGADA'!$I$53+('DADOS BASE HOMOLOGADA'!$I$54*Q25)),0)</f>
        <v>4011369.6889156066</v>
      </c>
      <c r="T25" s="104"/>
      <c r="U25" s="104"/>
      <c r="V25" s="104"/>
      <c r="W25" s="109"/>
      <c r="X25" s="114"/>
      <c r="Y25" s="114">
        <f>'DADOS BASE HOMOLOGADA'!$I$77/41</f>
        <v>124505.76265629544</v>
      </c>
      <c r="Z25" s="114">
        <f t="shared" ref="Z25:Z41" si="15">X25+Y25</f>
        <v>124505.76265629544</v>
      </c>
      <c r="AB25" s="119"/>
      <c r="AF25" s="123"/>
      <c r="AI25" s="114"/>
      <c r="AK25" s="119"/>
      <c r="AL25" s="114"/>
      <c r="AN25" s="114"/>
      <c r="AO25" s="114"/>
      <c r="AQ25" s="114">
        <f>'DADOS BASE HOMOLOGADA'!$I$85/41</f>
        <v>167836.73833001251</v>
      </c>
      <c r="AR25" s="114">
        <f>'DADOS BASE HOMOLOGADA'!$I$86*(Q25/$Q$11)</f>
        <v>181684.65403380891</v>
      </c>
      <c r="AS25" s="114">
        <f>AQ25+AR25</f>
        <v>349521.39236382139</v>
      </c>
      <c r="AU25" s="114">
        <f>'DADOS BASE HOMOLOGADA'!$I$89/41</f>
        <v>167836.73833001251</v>
      </c>
      <c r="AV25" s="114">
        <f>'DADOS BASE HOMOLOGADA'!$I$90*(Q25/$Q$11)</f>
        <v>181684.65403380891</v>
      </c>
      <c r="AW25" s="114">
        <f>AU25+AV25</f>
        <v>349521.39236382139</v>
      </c>
      <c r="AY25" s="114">
        <f>'DADOS BASE HOMOLOGADA'!$I$93/41</f>
        <v>167836.73833001251</v>
      </c>
      <c r="AZ25" s="114">
        <f>'DADOS BASE HOMOLOGADA'!$I$94*(Q25/$Q$11)</f>
        <v>181684.65403380891</v>
      </c>
      <c r="BA25" s="114">
        <f>AY25+AZ25</f>
        <v>349521.39236382139</v>
      </c>
      <c r="BB25" s="93"/>
    </row>
    <row r="26" spans="1:54" x14ac:dyDescent="0.25">
      <c r="A26" s="93"/>
      <c r="B26" s="94" t="s">
        <v>85</v>
      </c>
      <c r="C26" s="94" t="s">
        <v>87</v>
      </c>
      <c r="D26" s="94" t="s">
        <v>79</v>
      </c>
      <c r="F26" s="104">
        <v>1802.526366396801</v>
      </c>
      <c r="G26" s="109">
        <f t="shared" si="12"/>
        <v>1.4587373637410118E-3</v>
      </c>
      <c r="H26" s="114">
        <f>'DADOS BASE PROPOSTA'!$I$23*G26*'AJUSTE CONIF-SETEC'!$Q$12</f>
        <v>1891437.3054119328</v>
      </c>
      <c r="I26" s="114">
        <f>'MATRIZ 2018 COMPLETO PROPOSTA'!I26*'AJUSTE CONIF-SETEC'!$Q$12</f>
        <v>0</v>
      </c>
      <c r="J26" s="114">
        <f t="shared" si="13"/>
        <v>1891437.3054119328</v>
      </c>
      <c r="L26" s="104">
        <v>0</v>
      </c>
      <c r="M26" s="114">
        <f>'MATRIZ 2018 COMPLETO PROPOSTA'!M26*'AJUSTE CONIF-SETEC'!$Q$14</f>
        <v>0</v>
      </c>
      <c r="N26" s="114">
        <f>'MATRIZ 2018 COMPLETO PROPOSTA'!N26*'AJUSTE CONIF-SETEC'!$Q$14</f>
        <v>0</v>
      </c>
      <c r="O26" s="114">
        <f t="shared" si="14"/>
        <v>0</v>
      </c>
      <c r="R26" s="114"/>
      <c r="T26" s="104">
        <v>408.16648199891659</v>
      </c>
      <c r="U26" s="104"/>
      <c r="V26" s="104">
        <f>T26+U26*3.2</f>
        <v>408.16648199891659</v>
      </c>
      <c r="W26" s="109">
        <f t="shared" ref="W26:W41" si="16">V26/$V$11</f>
        <v>2.3905275857620937E-3</v>
      </c>
      <c r="X26" s="114">
        <f>'DADOS BASE HOMOLOGADA'!$I$78*W26</f>
        <v>109827.11581978598</v>
      </c>
      <c r="Y26" s="114"/>
      <c r="Z26" s="114">
        <f t="shared" si="15"/>
        <v>109827.11581978598</v>
      </c>
      <c r="AB26" s="119">
        <v>930</v>
      </c>
      <c r="AD26" s="45">
        <v>0.64900000000000002</v>
      </c>
      <c r="AE26" s="45">
        <f t="shared" ref="AE26:AE41" si="17">AB26*AD26</f>
        <v>603.57000000000005</v>
      </c>
      <c r="AF26" s="123">
        <f t="shared" ref="AF26:AF41" si="18">(AD26-$AE$12)*$AF$12</f>
        <v>-0.13680218651163004</v>
      </c>
      <c r="AH26" s="45">
        <f>($AH$11-(AF26*$AH$11))*'AJUSTE CONIF-SETEC'!$Q$18</f>
        <v>590.60833356931141</v>
      </c>
      <c r="AI26" s="114">
        <f t="shared" ref="AI26:AI41" si="19">AB26*AH26</f>
        <v>549265.75021945965</v>
      </c>
      <c r="AK26" s="119">
        <v>0</v>
      </c>
      <c r="AL26" s="114">
        <f>IF($AK$11&gt;0,(AK26/$AK$11)*'DADOS BASE PROPOSTA'!$I$67,0)*'AJUSTE CONIF-SETEC'!Q18</f>
        <v>0</v>
      </c>
      <c r="AN26" s="114">
        <v>114.5</v>
      </c>
      <c r="AO26" s="114">
        <f>(AN26/$AN$11)*'DADOS BASE PROPOSTA'!$I$69*'AJUSTE CONIF-SETEC'!$Q$18</f>
        <v>55608.478736496603</v>
      </c>
      <c r="AQ26" s="114"/>
      <c r="AR26" s="114"/>
      <c r="AS26" s="114"/>
      <c r="AU26" s="114"/>
      <c r="AV26" s="114"/>
      <c r="AW26" s="114"/>
      <c r="AY26" s="114"/>
      <c r="AZ26" s="114"/>
      <c r="BA26" s="114"/>
      <c r="BB26" s="93"/>
    </row>
    <row r="27" spans="1:54" x14ac:dyDescent="0.25">
      <c r="A27" s="93"/>
      <c r="B27" s="94" t="s">
        <v>85</v>
      </c>
      <c r="C27" s="94" t="s">
        <v>88</v>
      </c>
      <c r="D27" s="94" t="s">
        <v>77</v>
      </c>
      <c r="F27" s="104">
        <v>0</v>
      </c>
      <c r="G27" s="109">
        <f t="shared" si="12"/>
        <v>0</v>
      </c>
      <c r="H27" s="114">
        <f>'DADOS BASE PROPOSTA'!$I$23*G27*'AJUSTE CONIF-SETEC'!$Q$12</f>
        <v>0</v>
      </c>
      <c r="I27" s="114">
        <f>'MATRIZ 2018 COMPLETO PROPOSTA'!I27*'AJUSTE CONIF-SETEC'!$Q$12</f>
        <v>0</v>
      </c>
      <c r="J27" s="114">
        <f t="shared" si="13"/>
        <v>0</v>
      </c>
      <c r="L27" s="104">
        <v>27.494249362515941</v>
      </c>
      <c r="M27" s="114">
        <f>'MATRIZ 2018 COMPLETO PROPOSTA'!M27*'AJUSTE CONIF-SETEC'!$Q$14</f>
        <v>454804.45059700409</v>
      </c>
      <c r="N27" s="114">
        <f>'MATRIZ 2018 COMPLETO PROPOSTA'!N27*'AJUSTE CONIF-SETEC'!$Q$14</f>
        <v>8391.0515745589673</v>
      </c>
      <c r="O27" s="114">
        <f t="shared" si="14"/>
        <v>463195.50217156304</v>
      </c>
      <c r="R27" s="114"/>
      <c r="T27" s="104">
        <v>0</v>
      </c>
      <c r="U27" s="104"/>
      <c r="V27" s="104">
        <f t="shared" ref="V27:V41" si="20">T27+U27*3.2</f>
        <v>0</v>
      </c>
      <c r="W27" s="109">
        <f t="shared" si="16"/>
        <v>0</v>
      </c>
      <c r="X27" s="114">
        <f>'DADOS BASE HOMOLOGADA'!$I$78*W27</f>
        <v>0</v>
      </c>
      <c r="Y27" s="114"/>
      <c r="Z27" s="114">
        <f t="shared" si="15"/>
        <v>0</v>
      </c>
      <c r="AB27" s="119">
        <v>35</v>
      </c>
      <c r="AD27" s="45">
        <v>0.72099999999999997</v>
      </c>
      <c r="AE27" s="45">
        <f t="shared" si="17"/>
        <v>25.234999999999999</v>
      </c>
      <c r="AF27" s="123">
        <f t="shared" si="18"/>
        <v>-1.0802186511630119E-2</v>
      </c>
      <c r="AH27" s="45">
        <f>($AH$11-(AF27*$AH$11))*'AJUSTE CONIF-SETEC'!$Q$18</f>
        <v>525.14694467272011</v>
      </c>
      <c r="AI27" s="114">
        <f t="shared" si="19"/>
        <v>18380.143063545205</v>
      </c>
      <c r="AK27" s="119">
        <v>0</v>
      </c>
      <c r="AL27" s="114">
        <f>IF($AK$11&gt;0,(AK27/$AK$11)*'DADOS BASE PROPOSTA'!$I$67,0)*'AJUSTE CONIF-SETEC'!Q18</f>
        <v>0</v>
      </c>
      <c r="AN27" s="114">
        <v>0</v>
      </c>
      <c r="AO27" s="114">
        <f>(AN27/$AN$11)*'DADOS BASE PROPOSTA'!$I$69*'AJUSTE CONIF-SETEC'!$Q$18</f>
        <v>0</v>
      </c>
      <c r="AQ27" s="114"/>
      <c r="AR27" s="114"/>
      <c r="AS27" s="114"/>
      <c r="AU27" s="114"/>
      <c r="AV27" s="114"/>
      <c r="AW27" s="114"/>
      <c r="AY27" s="114"/>
      <c r="AZ27" s="114"/>
      <c r="BA27" s="114"/>
      <c r="BB27" s="93"/>
    </row>
    <row r="28" spans="1:54" x14ac:dyDescent="0.25">
      <c r="A28" s="93"/>
      <c r="B28" s="94" t="s">
        <v>85</v>
      </c>
      <c r="C28" s="94" t="s">
        <v>89</v>
      </c>
      <c r="D28" s="94" t="s">
        <v>83</v>
      </c>
      <c r="F28" s="104">
        <v>0</v>
      </c>
      <c r="G28" s="109">
        <f t="shared" si="12"/>
        <v>0</v>
      </c>
      <c r="H28" s="114">
        <f>'DADOS BASE PROPOSTA'!$I$23*G28*'AJUSTE CONIF-SETEC'!$Q$12</f>
        <v>0</v>
      </c>
      <c r="I28" s="114">
        <f>'MATRIZ 2018 COMPLETO PROPOSTA'!I28*'AJUSTE CONIF-SETEC'!$Q$12</f>
        <v>0</v>
      </c>
      <c r="J28" s="114">
        <f t="shared" si="13"/>
        <v>0</v>
      </c>
      <c r="L28" s="104">
        <v>1279.5659056842919</v>
      </c>
      <c r="M28" s="114">
        <f>'MATRIZ 2018 COMPLETO PROPOSTA'!M28*'AJUSTE CONIF-SETEC'!$Q$14</f>
        <v>917684.52916124789</v>
      </c>
      <c r="N28" s="114">
        <f>'MATRIZ 2018 COMPLETO PROPOSTA'!N28*'AJUSTE CONIF-SETEC'!$Q$14</f>
        <v>390514.51691138791</v>
      </c>
      <c r="O28" s="114">
        <f t="shared" si="14"/>
        <v>1308199.0460726358</v>
      </c>
      <c r="R28" s="114"/>
      <c r="T28" s="104">
        <v>0</v>
      </c>
      <c r="U28" s="104"/>
      <c r="V28" s="104">
        <f t="shared" si="20"/>
        <v>0</v>
      </c>
      <c r="W28" s="109">
        <f t="shared" si="16"/>
        <v>0</v>
      </c>
      <c r="X28" s="114">
        <f>'DADOS BASE HOMOLOGADA'!$I$78*W28</f>
        <v>0</v>
      </c>
      <c r="Y28" s="114"/>
      <c r="Z28" s="114">
        <f t="shared" si="15"/>
        <v>0</v>
      </c>
      <c r="AB28" s="119">
        <v>277</v>
      </c>
      <c r="AD28" s="45">
        <v>0.59399999999999997</v>
      </c>
      <c r="AE28" s="45">
        <f t="shared" si="17"/>
        <v>164.53799999999998</v>
      </c>
      <c r="AF28" s="123">
        <f t="shared" si="18"/>
        <v>-0.23305218651163012</v>
      </c>
      <c r="AH28" s="45">
        <f>($AH$11-(AF28*$AH$11))*'AJUSTE CONIF-SETEC'!$Q$18</f>
        <v>640.61356119865218</v>
      </c>
      <c r="AI28" s="114">
        <f t="shared" si="19"/>
        <v>177449.95645202664</v>
      </c>
      <c r="AK28" s="119">
        <v>0</v>
      </c>
      <c r="AL28" s="114">
        <f>IF($AK$11&gt;0,(AK28/$AK$11)*'DADOS BASE PROPOSTA'!$I$67,0)*'AJUSTE CONIF-SETEC'!Q18</f>
        <v>0</v>
      </c>
      <c r="AN28" s="114">
        <v>0</v>
      </c>
      <c r="AO28" s="114">
        <f>(AN28/$AN$11)*'DADOS BASE PROPOSTA'!$I$69*'AJUSTE CONIF-SETEC'!$Q$18</f>
        <v>0</v>
      </c>
      <c r="AQ28" s="114"/>
      <c r="AR28" s="114"/>
      <c r="AS28" s="114"/>
      <c r="AU28" s="114"/>
      <c r="AV28" s="114"/>
      <c r="AW28" s="114"/>
      <c r="AY28" s="114"/>
      <c r="AZ28" s="114"/>
      <c r="BA28" s="114"/>
      <c r="BB28" s="93"/>
    </row>
    <row r="29" spans="1:54" x14ac:dyDescent="0.25">
      <c r="A29" s="93"/>
      <c r="B29" s="94" t="s">
        <v>85</v>
      </c>
      <c r="C29" s="94" t="s">
        <v>90</v>
      </c>
      <c r="D29" s="94" t="s">
        <v>83</v>
      </c>
      <c r="F29" s="104">
        <v>0</v>
      </c>
      <c r="G29" s="109">
        <f t="shared" si="12"/>
        <v>0</v>
      </c>
      <c r="H29" s="114">
        <f>'DADOS BASE PROPOSTA'!$I$23*G29*'AJUSTE CONIF-SETEC'!$Q$12</f>
        <v>0</v>
      </c>
      <c r="I29" s="114">
        <f>'MATRIZ 2018 COMPLETO PROPOSTA'!I29*'AJUSTE CONIF-SETEC'!$Q$12</f>
        <v>0</v>
      </c>
      <c r="J29" s="114">
        <f t="shared" si="13"/>
        <v>0</v>
      </c>
      <c r="L29" s="104">
        <v>933.70011818772593</v>
      </c>
      <c r="M29" s="114">
        <f>'MATRIZ 2018 COMPLETO PROPOSTA'!M29*'AJUSTE CONIF-SETEC'!$Q$14</f>
        <v>917684.52916124789</v>
      </c>
      <c r="N29" s="114">
        <f>'MATRIZ 2018 COMPLETO PROPOSTA'!N29*'AJUSTE CONIF-SETEC'!$Q$14</f>
        <v>284958.71058645524</v>
      </c>
      <c r="O29" s="114">
        <f t="shared" si="14"/>
        <v>1202643.2397477031</v>
      </c>
      <c r="R29" s="114"/>
      <c r="T29" s="104">
        <v>0</v>
      </c>
      <c r="U29" s="104"/>
      <c r="V29" s="104">
        <f t="shared" si="20"/>
        <v>0</v>
      </c>
      <c r="W29" s="109">
        <f t="shared" si="16"/>
        <v>0</v>
      </c>
      <c r="X29" s="114">
        <f>'DADOS BASE HOMOLOGADA'!$I$78*W29</f>
        <v>0</v>
      </c>
      <c r="Y29" s="114"/>
      <c r="Z29" s="114">
        <f t="shared" si="15"/>
        <v>0</v>
      </c>
      <c r="AB29" s="119">
        <v>311</v>
      </c>
      <c r="AD29" s="45">
        <v>0.626</v>
      </c>
      <c r="AE29" s="45">
        <f t="shared" si="17"/>
        <v>194.68600000000001</v>
      </c>
      <c r="AF29" s="123">
        <f t="shared" si="18"/>
        <v>-0.17705218651163007</v>
      </c>
      <c r="AH29" s="45">
        <f>($AH$11-(AF29*$AH$11))*'AJUSTE CONIF-SETEC'!$Q$18</f>
        <v>611.51961057794483</v>
      </c>
      <c r="AI29" s="114">
        <f t="shared" si="19"/>
        <v>190182.59888974085</v>
      </c>
      <c r="AK29" s="119">
        <v>0</v>
      </c>
      <c r="AL29" s="114">
        <f>IF($AK$11&gt;0,(AK29/$AK$11)*'DADOS BASE PROPOSTA'!$I$67,0)*'AJUSTE CONIF-SETEC'!Q18</f>
        <v>0</v>
      </c>
      <c r="AN29" s="114">
        <v>0</v>
      </c>
      <c r="AO29" s="114">
        <f>(AN29/$AN$11)*'DADOS BASE PROPOSTA'!$I$69*'AJUSTE CONIF-SETEC'!$Q$18</f>
        <v>0</v>
      </c>
      <c r="AQ29" s="114"/>
      <c r="AR29" s="114"/>
      <c r="AS29" s="114"/>
      <c r="AU29" s="114"/>
      <c r="AV29" s="114"/>
      <c r="AW29" s="114"/>
      <c r="AY29" s="114"/>
      <c r="AZ29" s="114"/>
      <c r="BA29" s="114"/>
      <c r="BB29" s="93"/>
    </row>
    <row r="30" spans="1:54" x14ac:dyDescent="0.25">
      <c r="A30" s="93"/>
      <c r="B30" s="94" t="s">
        <v>85</v>
      </c>
      <c r="C30" s="94" t="s">
        <v>91</v>
      </c>
      <c r="D30" s="94" t="s">
        <v>79</v>
      </c>
      <c r="F30" s="104">
        <v>11856.24206464917</v>
      </c>
      <c r="G30" s="109">
        <f t="shared" si="12"/>
        <v>9.594946079947847E-3</v>
      </c>
      <c r="H30" s="114">
        <f>'DADOS BASE PROPOSTA'!$I$23*G30*'AJUSTE CONIF-SETEC'!$Q$12</f>
        <v>12441059.926296253</v>
      </c>
      <c r="I30" s="114">
        <f>'MATRIZ 2018 COMPLETO PROPOSTA'!I30*'AJUSTE CONIF-SETEC'!$Q$12</f>
        <v>0</v>
      </c>
      <c r="J30" s="114">
        <f t="shared" si="13"/>
        <v>12441059.926296253</v>
      </c>
      <c r="L30" s="104">
        <v>0</v>
      </c>
      <c r="M30" s="114">
        <f>'MATRIZ 2018 COMPLETO PROPOSTA'!M30*'AJUSTE CONIF-SETEC'!$Q$14</f>
        <v>0</v>
      </c>
      <c r="N30" s="114">
        <f>'MATRIZ 2018 COMPLETO PROPOSTA'!N30*'AJUSTE CONIF-SETEC'!$Q$14</f>
        <v>0</v>
      </c>
      <c r="O30" s="114">
        <f t="shared" si="14"/>
        <v>0</v>
      </c>
      <c r="R30" s="114"/>
      <c r="T30" s="104">
        <v>577.68790000000001</v>
      </c>
      <c r="U30" s="104">
        <v>4.8407</v>
      </c>
      <c r="V30" s="104">
        <f t="shared" si="20"/>
        <v>593.17813999999998</v>
      </c>
      <c r="W30" s="109">
        <f t="shared" si="16"/>
        <v>3.4740939530277576E-3</v>
      </c>
      <c r="X30" s="114">
        <f>'DADOS BASE HOMOLOGADA'!$I$78*W30</f>
        <v>159609.00063253636</v>
      </c>
      <c r="Y30" s="114"/>
      <c r="Z30" s="114">
        <f t="shared" si="15"/>
        <v>159609.00063253636</v>
      </c>
      <c r="AB30" s="119">
        <v>6176.5</v>
      </c>
      <c r="AD30" s="45">
        <v>0.72099999999999997</v>
      </c>
      <c r="AE30" s="45">
        <f t="shared" si="17"/>
        <v>4453.2564999999995</v>
      </c>
      <c r="AF30" s="123">
        <f t="shared" si="18"/>
        <v>-1.0802186511630119E-2</v>
      </c>
      <c r="AH30" s="45">
        <f>($AH$11-(AF30*$AH$11))*'AJUSTE CONIF-SETEC'!$Q$18</f>
        <v>525.14694467272011</v>
      </c>
      <c r="AI30" s="114">
        <f t="shared" si="19"/>
        <v>3243570.1037710556</v>
      </c>
      <c r="AK30" s="119">
        <v>0</v>
      </c>
      <c r="AL30" s="114">
        <f>IF($AK$11&gt;0,(AK30/$AK$11)*'DADOS BASE PROPOSTA'!$I$67,0)*'AJUSTE CONIF-SETEC'!Q18</f>
        <v>0</v>
      </c>
      <c r="AN30" s="114">
        <v>197.375</v>
      </c>
      <c r="AO30" s="114">
        <f>(AN30/$AN$11)*'DADOS BASE PROPOSTA'!$I$69*'AJUSTE CONIF-SETEC'!$Q$18</f>
        <v>95857.847079615865</v>
      </c>
      <c r="AQ30" s="114"/>
      <c r="AR30" s="114"/>
      <c r="AS30" s="114"/>
      <c r="AU30" s="114"/>
      <c r="AV30" s="114"/>
      <c r="AW30" s="114"/>
      <c r="AY30" s="114"/>
      <c r="AZ30" s="114"/>
      <c r="BA30" s="114"/>
      <c r="BB30" s="93"/>
    </row>
    <row r="31" spans="1:54" x14ac:dyDescent="0.25">
      <c r="A31" s="93"/>
      <c r="B31" s="94" t="s">
        <v>85</v>
      </c>
      <c r="C31" s="94" t="s">
        <v>92</v>
      </c>
      <c r="D31" s="94" t="s">
        <v>79</v>
      </c>
      <c r="F31" s="104">
        <v>2106.3730284826011</v>
      </c>
      <c r="G31" s="109">
        <f t="shared" si="12"/>
        <v>1.7046325068553704E-3</v>
      </c>
      <c r="H31" s="114">
        <f>'DADOS BASE PROPOSTA'!$I$23*G31*'AJUSTE CONIF-SETEC'!$Q$12</f>
        <v>2210271.4276238582</v>
      </c>
      <c r="I31" s="114">
        <f>'MATRIZ 2018 COMPLETO PROPOSTA'!I31*'AJUSTE CONIF-SETEC'!$Q$12</f>
        <v>0</v>
      </c>
      <c r="J31" s="114">
        <f t="shared" si="13"/>
        <v>2210271.4276238582</v>
      </c>
      <c r="L31" s="104">
        <v>0</v>
      </c>
      <c r="M31" s="114">
        <f>'MATRIZ 2018 COMPLETO PROPOSTA'!M31*'AJUSTE CONIF-SETEC'!$Q$14</f>
        <v>0</v>
      </c>
      <c r="N31" s="114">
        <f>'MATRIZ 2018 COMPLETO PROPOSTA'!N31*'AJUSTE CONIF-SETEC'!$Q$14</f>
        <v>0</v>
      </c>
      <c r="O31" s="114">
        <f t="shared" si="14"/>
        <v>0</v>
      </c>
      <c r="R31" s="114"/>
      <c r="T31" s="104">
        <v>322.5166365429285</v>
      </c>
      <c r="U31" s="104"/>
      <c r="V31" s="104">
        <f t="shared" si="20"/>
        <v>322.5166365429285</v>
      </c>
      <c r="W31" s="109">
        <f t="shared" si="16"/>
        <v>1.8888981592690502E-3</v>
      </c>
      <c r="X31" s="114">
        <f>'DADOS BASE HOMOLOGADA'!$I$78*W31</f>
        <v>86780.942477050441</v>
      </c>
      <c r="Y31" s="114"/>
      <c r="Z31" s="114">
        <f t="shared" si="15"/>
        <v>86780.942477050441</v>
      </c>
      <c r="AB31" s="119">
        <v>700.5</v>
      </c>
      <c r="AD31" s="45">
        <v>0.57399999999999995</v>
      </c>
      <c r="AE31" s="45">
        <f t="shared" si="17"/>
        <v>402.08699999999999</v>
      </c>
      <c r="AF31" s="123">
        <f t="shared" si="18"/>
        <v>-0.26805218651163015</v>
      </c>
      <c r="AH31" s="45">
        <f>($AH$11-(AF31*$AH$11))*'AJUSTE CONIF-SETEC'!$Q$18</f>
        <v>658.79728033659421</v>
      </c>
      <c r="AI31" s="114">
        <f t="shared" si="19"/>
        <v>461487.49487578426</v>
      </c>
      <c r="AK31" s="119">
        <v>0</v>
      </c>
      <c r="AL31" s="114">
        <f>IF($AK$11&gt;0,(AK31/$AK$11)*'DADOS BASE PROPOSTA'!$I$67,0)*'AJUSTE CONIF-SETEC'!Q18</f>
        <v>0</v>
      </c>
      <c r="AN31" s="114">
        <v>131.875</v>
      </c>
      <c r="AO31" s="114">
        <f>(AN31/$AN$11)*'DADOS BASE PROPOSTA'!$I$69*'AJUSTE CONIF-SETEC'!$Q$18</f>
        <v>64046.883260921299</v>
      </c>
      <c r="AQ31" s="114"/>
      <c r="AR31" s="114"/>
      <c r="AS31" s="114"/>
      <c r="AU31" s="114"/>
      <c r="AV31" s="114"/>
      <c r="AW31" s="114"/>
      <c r="AY31" s="114"/>
      <c r="AZ31" s="114"/>
      <c r="BA31" s="114"/>
      <c r="BB31" s="93"/>
    </row>
    <row r="32" spans="1:54" x14ac:dyDescent="0.25">
      <c r="A32" s="93"/>
      <c r="B32" s="94" t="s">
        <v>85</v>
      </c>
      <c r="C32" s="94" t="s">
        <v>93</v>
      </c>
      <c r="D32" s="94" t="s">
        <v>79</v>
      </c>
      <c r="F32" s="104">
        <v>1997.330787358806</v>
      </c>
      <c r="G32" s="109">
        <f t="shared" si="12"/>
        <v>1.6163874779233937E-3</v>
      </c>
      <c r="H32" s="114">
        <f>'DADOS BASE PROPOSTA'!$I$23*G32*'AJUSTE CONIF-SETEC'!$Q$12</f>
        <v>2095850.59774188</v>
      </c>
      <c r="I32" s="114">
        <f>'MATRIZ 2018 COMPLETO PROPOSTA'!I32*'AJUSTE CONIF-SETEC'!$Q$12</f>
        <v>0</v>
      </c>
      <c r="J32" s="114">
        <f t="shared" si="13"/>
        <v>2095850.59774188</v>
      </c>
      <c r="L32" s="104">
        <v>0</v>
      </c>
      <c r="M32" s="114">
        <f>'MATRIZ 2018 COMPLETO PROPOSTA'!M32*'AJUSTE CONIF-SETEC'!$Q$14</f>
        <v>0</v>
      </c>
      <c r="N32" s="114">
        <f>'MATRIZ 2018 COMPLETO PROPOSTA'!N32*'AJUSTE CONIF-SETEC'!$Q$14</f>
        <v>0</v>
      </c>
      <c r="O32" s="114">
        <f t="shared" si="14"/>
        <v>0</v>
      </c>
      <c r="R32" s="114"/>
      <c r="T32" s="104">
        <v>0</v>
      </c>
      <c r="U32" s="104"/>
      <c r="V32" s="104">
        <f t="shared" si="20"/>
        <v>0</v>
      </c>
      <c r="W32" s="109">
        <f t="shared" si="16"/>
        <v>0</v>
      </c>
      <c r="X32" s="114">
        <f>'DADOS BASE HOMOLOGADA'!$I$78*W32</f>
        <v>0</v>
      </c>
      <c r="Y32" s="114"/>
      <c r="Z32" s="114">
        <f t="shared" si="15"/>
        <v>0</v>
      </c>
      <c r="AB32" s="119">
        <v>1360.5</v>
      </c>
      <c r="AD32" s="45">
        <v>0.64200000000000002</v>
      </c>
      <c r="AE32" s="45">
        <f t="shared" si="17"/>
        <v>873.44100000000003</v>
      </c>
      <c r="AF32" s="123">
        <f t="shared" si="18"/>
        <v>-0.14905218651163005</v>
      </c>
      <c r="AH32" s="45">
        <f>($AH$11-(AF32*$AH$11))*'AJUSTE CONIF-SETEC'!$Q$18</f>
        <v>596.97263526759127</v>
      </c>
      <c r="AI32" s="114">
        <f t="shared" si="19"/>
        <v>812181.27028155793</v>
      </c>
      <c r="AK32" s="119">
        <v>0</v>
      </c>
      <c r="AL32" s="114">
        <f>IF($AK$11&gt;0,(AK32/$AK$11)*'DADOS BASE PROPOSTA'!$I$67,0)*'AJUSTE CONIF-SETEC'!Q18</f>
        <v>0</v>
      </c>
      <c r="AN32" s="114">
        <v>0</v>
      </c>
      <c r="AO32" s="114">
        <f>(AN32/$AN$11)*'DADOS BASE PROPOSTA'!$I$69*'AJUSTE CONIF-SETEC'!$Q$18</f>
        <v>0</v>
      </c>
      <c r="AQ32" s="114"/>
      <c r="AR32" s="114"/>
      <c r="AS32" s="114"/>
      <c r="AU32" s="114"/>
      <c r="AV32" s="114"/>
      <c r="AW32" s="114"/>
      <c r="AY32" s="114"/>
      <c r="AZ32" s="114"/>
      <c r="BA32" s="114"/>
      <c r="BB32" s="93"/>
    </row>
    <row r="33" spans="1:54" x14ac:dyDescent="0.25">
      <c r="A33" s="93"/>
      <c r="B33" s="94" t="s">
        <v>85</v>
      </c>
      <c r="C33" s="94" t="s">
        <v>94</v>
      </c>
      <c r="D33" s="94" t="s">
        <v>79</v>
      </c>
      <c r="F33" s="104">
        <v>1901.761043720436</v>
      </c>
      <c r="G33" s="109">
        <f t="shared" si="12"/>
        <v>1.5390453882389475E-3</v>
      </c>
      <c r="H33" s="114">
        <f>'DADOS BASE PROPOSTA'!$I$23*G33*'AJUSTE CONIF-SETEC'!$Q$12</f>
        <v>1995566.8061945692</v>
      </c>
      <c r="I33" s="114">
        <f>'MATRIZ 2018 COMPLETO PROPOSTA'!I33*'AJUSTE CONIF-SETEC'!$Q$12</f>
        <v>0</v>
      </c>
      <c r="J33" s="114">
        <f t="shared" si="13"/>
        <v>1995566.8061945692</v>
      </c>
      <c r="L33" s="104">
        <v>0</v>
      </c>
      <c r="M33" s="114">
        <f>'MATRIZ 2018 COMPLETO PROPOSTA'!M33*'AJUSTE CONIF-SETEC'!$Q$14</f>
        <v>0</v>
      </c>
      <c r="N33" s="114">
        <f>'MATRIZ 2018 COMPLETO PROPOSTA'!N33*'AJUSTE CONIF-SETEC'!$Q$14</f>
        <v>0</v>
      </c>
      <c r="O33" s="114">
        <f t="shared" si="14"/>
        <v>0</v>
      </c>
      <c r="R33" s="114"/>
      <c r="T33" s="104">
        <v>62.185085703287747</v>
      </c>
      <c r="U33" s="104"/>
      <c r="V33" s="104">
        <f t="shared" si="20"/>
        <v>62.185085703287747</v>
      </c>
      <c r="W33" s="109">
        <f t="shared" si="16"/>
        <v>3.6420227861111811E-4</v>
      </c>
      <c r="X33" s="114">
        <f>'DADOS BASE HOMOLOGADA'!$I$78*W33</f>
        <v>16732.409227606367</v>
      </c>
      <c r="Y33" s="114"/>
      <c r="Z33" s="114">
        <f t="shared" si="15"/>
        <v>16732.409227606367</v>
      </c>
      <c r="AB33" s="119">
        <v>563.5</v>
      </c>
      <c r="AD33" s="45">
        <v>0.52700000000000002</v>
      </c>
      <c r="AE33" s="45">
        <f t="shared" si="17"/>
        <v>296.96449999999999</v>
      </c>
      <c r="AF33" s="123">
        <f t="shared" si="18"/>
        <v>-0.35030218651163003</v>
      </c>
      <c r="AH33" s="45">
        <f>($AH$11-(AF33*$AH$11))*'AJUSTE CONIF-SETEC'!$Q$18</f>
        <v>701.52902031075791</v>
      </c>
      <c r="AI33" s="114">
        <f t="shared" si="19"/>
        <v>395311.6029451121</v>
      </c>
      <c r="AK33" s="119">
        <v>0</v>
      </c>
      <c r="AL33" s="114">
        <f>IF($AK$11&gt;0,(AK33/$AK$11)*'DADOS BASE PROPOSTA'!$I$67,0)*'AJUSTE CONIF-SETEC'!Q18</f>
        <v>0</v>
      </c>
      <c r="AN33" s="114">
        <v>13.5</v>
      </c>
      <c r="AO33" s="114">
        <f>(AN33/$AN$11)*'DADOS BASE PROPOSTA'!$I$69*'AJUSTE CONIF-SETEC'!$Q$18</f>
        <v>6556.4581916393372</v>
      </c>
      <c r="AQ33" s="114"/>
      <c r="AR33" s="114"/>
      <c r="AS33" s="114"/>
      <c r="AU33" s="114"/>
      <c r="AV33" s="114"/>
      <c r="AW33" s="114"/>
      <c r="AY33" s="114"/>
      <c r="AZ33" s="114"/>
      <c r="BA33" s="114"/>
      <c r="BB33" s="93"/>
    </row>
    <row r="34" spans="1:54" x14ac:dyDescent="0.25">
      <c r="A34" s="93"/>
      <c r="B34" s="94" t="s">
        <v>85</v>
      </c>
      <c r="C34" s="94" t="s">
        <v>95</v>
      </c>
      <c r="D34" s="94" t="s">
        <v>79</v>
      </c>
      <c r="F34" s="104">
        <v>3418.655084391567</v>
      </c>
      <c r="G34" s="109">
        <f t="shared" si="12"/>
        <v>2.7666279940824789E-3</v>
      </c>
      <c r="H34" s="114">
        <f>'DADOS BASE PROPOSTA'!$I$23*G34*'AJUSTE CONIF-SETEC'!$Q$12</f>
        <v>3587282.7612946839</v>
      </c>
      <c r="I34" s="114">
        <f>'MATRIZ 2018 COMPLETO PROPOSTA'!I34*'AJUSTE CONIF-SETEC'!$Q$12</f>
        <v>0</v>
      </c>
      <c r="J34" s="114">
        <f t="shared" si="13"/>
        <v>3587282.7612946839</v>
      </c>
      <c r="L34" s="104">
        <v>0</v>
      </c>
      <c r="M34" s="114">
        <f>'MATRIZ 2018 COMPLETO PROPOSTA'!M34*'AJUSTE CONIF-SETEC'!$Q$14</f>
        <v>0</v>
      </c>
      <c r="N34" s="114">
        <f>'MATRIZ 2018 COMPLETO PROPOSTA'!N34*'AJUSTE CONIF-SETEC'!$Q$14</f>
        <v>0</v>
      </c>
      <c r="O34" s="114">
        <f t="shared" si="14"/>
        <v>0</v>
      </c>
      <c r="R34" s="114"/>
      <c r="T34" s="104">
        <v>372.68132855798751</v>
      </c>
      <c r="U34" s="104"/>
      <c r="V34" s="104">
        <f t="shared" si="20"/>
        <v>372.68132855798751</v>
      </c>
      <c r="W34" s="109">
        <f t="shared" si="16"/>
        <v>2.1827000400750697E-3</v>
      </c>
      <c r="X34" s="114">
        <f>'DADOS BASE HOMOLOGADA'!$I$78*W34</f>
        <v>100278.97252846559</v>
      </c>
      <c r="Y34" s="114"/>
      <c r="Z34" s="114">
        <f t="shared" si="15"/>
        <v>100278.97252846559</v>
      </c>
      <c r="AB34" s="119">
        <v>1530.5</v>
      </c>
      <c r="AD34" s="45">
        <v>0.63800000000000001</v>
      </c>
      <c r="AE34" s="45">
        <f t="shared" si="17"/>
        <v>976.45900000000006</v>
      </c>
      <c r="AF34" s="123">
        <f t="shared" si="18"/>
        <v>-0.15605218651163005</v>
      </c>
      <c r="AH34" s="45">
        <f>($AH$11-(AF34*$AH$11))*'AJUSTE CONIF-SETEC'!$Q$18</f>
        <v>600.60937909517952</v>
      </c>
      <c r="AI34" s="114">
        <f t="shared" si="19"/>
        <v>919232.65470517229</v>
      </c>
      <c r="AK34" s="119">
        <v>0</v>
      </c>
      <c r="AL34" s="114">
        <f>IF($AK$11&gt;0,(AK34/$AK$11)*'DADOS BASE PROPOSTA'!$I$67,0)*'AJUSTE CONIF-SETEC'!Q18</f>
        <v>0</v>
      </c>
      <c r="AN34" s="114">
        <v>128.75</v>
      </c>
      <c r="AO34" s="114">
        <f>(AN34/$AN$11)*'DADOS BASE PROPOSTA'!$I$69*'AJUSTE CONIF-SETEC'!$Q$18</f>
        <v>62529.184605449234</v>
      </c>
      <c r="AQ34" s="114"/>
      <c r="AR34" s="114"/>
      <c r="AS34" s="114"/>
      <c r="AU34" s="114"/>
      <c r="AV34" s="114"/>
      <c r="AW34" s="114"/>
      <c r="AY34" s="114"/>
      <c r="AZ34" s="114"/>
      <c r="BA34" s="114"/>
      <c r="BB34" s="93"/>
    </row>
    <row r="35" spans="1:54" x14ac:dyDescent="0.25">
      <c r="A35" s="93"/>
      <c r="B35" s="94" t="s">
        <v>85</v>
      </c>
      <c r="C35" s="94" t="s">
        <v>96</v>
      </c>
      <c r="D35" s="94" t="s">
        <v>79</v>
      </c>
      <c r="F35" s="104">
        <v>1973.847340145825</v>
      </c>
      <c r="G35" s="109">
        <f t="shared" si="12"/>
        <v>1.5973829393393106E-3</v>
      </c>
      <c r="H35" s="114">
        <f>'DADOS BASE PROPOSTA'!$I$23*G35*'AJUSTE CONIF-SETEC'!$Q$12</f>
        <v>2071208.8122199886</v>
      </c>
      <c r="I35" s="114">
        <f>'MATRIZ 2018 COMPLETO PROPOSTA'!I35*'AJUSTE CONIF-SETEC'!$Q$12</f>
        <v>0</v>
      </c>
      <c r="J35" s="114">
        <f t="shared" si="13"/>
        <v>2071208.8122199886</v>
      </c>
      <c r="L35" s="104">
        <v>0</v>
      </c>
      <c r="M35" s="114">
        <f>'MATRIZ 2018 COMPLETO PROPOSTA'!M35*'AJUSTE CONIF-SETEC'!$Q$14</f>
        <v>0</v>
      </c>
      <c r="N35" s="114">
        <f>'MATRIZ 2018 COMPLETO PROPOSTA'!N35*'AJUSTE CONIF-SETEC'!$Q$14</f>
        <v>0</v>
      </c>
      <c r="O35" s="114">
        <f t="shared" si="14"/>
        <v>0</v>
      </c>
      <c r="R35" s="114"/>
      <c r="T35" s="104">
        <v>119.17241474096311</v>
      </c>
      <c r="U35" s="104"/>
      <c r="V35" s="104">
        <f t="shared" si="20"/>
        <v>119.17241474096311</v>
      </c>
      <c r="W35" s="109">
        <f t="shared" si="16"/>
        <v>6.9796261443366052E-4</v>
      </c>
      <c r="X35" s="114">
        <f>'DADOS BASE HOMOLOGADA'!$I$78*W35</f>
        <v>32066.235650172923</v>
      </c>
      <c r="Y35" s="114"/>
      <c r="Z35" s="114">
        <f t="shared" si="15"/>
        <v>32066.235650172923</v>
      </c>
      <c r="AB35" s="119">
        <v>825</v>
      </c>
      <c r="AD35" s="45">
        <v>0.63</v>
      </c>
      <c r="AE35" s="45">
        <f t="shared" si="17"/>
        <v>519.75</v>
      </c>
      <c r="AF35" s="123">
        <f t="shared" si="18"/>
        <v>-0.17005218651163007</v>
      </c>
      <c r="AH35" s="45">
        <f>($AH$11-(AF35*$AH$11))*'AJUSTE CONIF-SETEC'!$Q$18</f>
        <v>607.88286675035647</v>
      </c>
      <c r="AI35" s="114">
        <f t="shared" si="19"/>
        <v>501503.36506904411</v>
      </c>
      <c r="AK35" s="119">
        <v>0</v>
      </c>
      <c r="AL35" s="114">
        <f>IF($AK$11&gt;0,(AK35/$AK$11)*'DADOS BASE PROPOSTA'!$I$67,0)*'AJUSTE CONIF-SETEC'!Q18</f>
        <v>0</v>
      </c>
      <c r="AN35" s="114">
        <v>74</v>
      </c>
      <c r="AO35" s="114">
        <f>(AN35/$AN$11)*'DADOS BASE PROPOSTA'!$I$69*'AJUSTE CONIF-SETEC'!$Q$18</f>
        <v>35939.104161578587</v>
      </c>
      <c r="AQ35" s="114"/>
      <c r="AR35" s="114"/>
      <c r="AS35" s="114"/>
      <c r="AU35" s="114"/>
      <c r="AV35" s="114"/>
      <c r="AW35" s="114"/>
      <c r="AY35" s="114"/>
      <c r="AZ35" s="114"/>
      <c r="BA35" s="114"/>
      <c r="BB35" s="93"/>
    </row>
    <row r="36" spans="1:54" x14ac:dyDescent="0.25">
      <c r="A36" s="93"/>
      <c r="B36" s="94" t="s">
        <v>85</v>
      </c>
      <c r="C36" s="94" t="s">
        <v>97</v>
      </c>
      <c r="D36" s="94" t="s">
        <v>79</v>
      </c>
      <c r="F36" s="104">
        <v>3175.4953981848289</v>
      </c>
      <c r="G36" s="109">
        <f t="shared" si="12"/>
        <v>2.5698452306023769E-3</v>
      </c>
      <c r="H36" s="114">
        <f>'DADOS BASE PROPOSTA'!$I$23*G36*'AJUSTE CONIF-SETEC'!$Q$12</f>
        <v>3332129.0446902188</v>
      </c>
      <c r="I36" s="114">
        <f>'MATRIZ 2018 COMPLETO PROPOSTA'!I36*'AJUSTE CONIF-SETEC'!$Q$12</f>
        <v>0</v>
      </c>
      <c r="J36" s="114">
        <f t="shared" si="13"/>
        <v>3332129.0446902188</v>
      </c>
      <c r="L36" s="104">
        <v>0</v>
      </c>
      <c r="M36" s="114">
        <f>'MATRIZ 2018 COMPLETO PROPOSTA'!M36*'AJUSTE CONIF-SETEC'!$Q$14</f>
        <v>0</v>
      </c>
      <c r="N36" s="114">
        <f>'MATRIZ 2018 COMPLETO PROPOSTA'!N36*'AJUSTE CONIF-SETEC'!$Q$14</f>
        <v>0</v>
      </c>
      <c r="O36" s="114">
        <f t="shared" si="14"/>
        <v>0</v>
      </c>
      <c r="R36" s="114"/>
      <c r="T36" s="104">
        <v>0</v>
      </c>
      <c r="U36" s="104"/>
      <c r="V36" s="104">
        <f t="shared" si="20"/>
        <v>0</v>
      </c>
      <c r="W36" s="109">
        <f t="shared" si="16"/>
        <v>0</v>
      </c>
      <c r="X36" s="114">
        <f>'DADOS BASE HOMOLOGADA'!$I$78*W36</f>
        <v>0</v>
      </c>
      <c r="Y36" s="114"/>
      <c r="Z36" s="114">
        <f t="shared" si="15"/>
        <v>0</v>
      </c>
      <c r="AB36" s="119">
        <v>703</v>
      </c>
      <c r="AD36" s="45">
        <v>0.58899999999999997</v>
      </c>
      <c r="AE36" s="45">
        <f t="shared" si="17"/>
        <v>414.06699999999995</v>
      </c>
      <c r="AF36" s="123">
        <f t="shared" si="18"/>
        <v>-0.24180218651163013</v>
      </c>
      <c r="AH36" s="45">
        <f>($AH$11-(AF36*$AH$11))*'AJUSTE CONIF-SETEC'!$Q$18</f>
        <v>645.15949098313763</v>
      </c>
      <c r="AI36" s="114">
        <f t="shared" si="19"/>
        <v>453547.12216114573</v>
      </c>
      <c r="AK36" s="119">
        <v>0</v>
      </c>
      <c r="AL36" s="114">
        <f>IF($AK$11&gt;0,(AK36/$AK$11)*'DADOS BASE PROPOSTA'!$I$67,0)*'AJUSTE CONIF-SETEC'!Q18</f>
        <v>0</v>
      </c>
      <c r="AN36" s="114">
        <v>0</v>
      </c>
      <c r="AO36" s="114">
        <f>(AN36/$AN$11)*'DADOS BASE PROPOSTA'!$I$69*'AJUSTE CONIF-SETEC'!$Q$18</f>
        <v>0</v>
      </c>
      <c r="AQ36" s="114"/>
      <c r="AR36" s="114"/>
      <c r="AS36" s="114"/>
      <c r="AU36" s="114"/>
      <c r="AV36" s="114"/>
      <c r="AW36" s="114"/>
      <c r="AY36" s="114"/>
      <c r="AZ36" s="114"/>
      <c r="BA36" s="114"/>
      <c r="BB36" s="93"/>
    </row>
    <row r="37" spans="1:54" x14ac:dyDescent="0.25">
      <c r="A37" s="93"/>
      <c r="B37" s="94" t="s">
        <v>85</v>
      </c>
      <c r="C37" s="94" t="s">
        <v>98</v>
      </c>
      <c r="D37" s="94" t="s">
        <v>83</v>
      </c>
      <c r="F37" s="104">
        <v>0</v>
      </c>
      <c r="G37" s="109">
        <f t="shared" si="12"/>
        <v>0</v>
      </c>
      <c r="H37" s="114">
        <f>'DADOS BASE PROPOSTA'!$I$23*G37*'AJUSTE CONIF-SETEC'!$Q$12</f>
        <v>0</v>
      </c>
      <c r="I37" s="114">
        <f>'MATRIZ 2018 COMPLETO PROPOSTA'!I37*'AJUSTE CONIF-SETEC'!$Q$12</f>
        <v>0</v>
      </c>
      <c r="J37" s="114">
        <f t="shared" si="13"/>
        <v>0</v>
      </c>
      <c r="L37" s="104">
        <v>398.35950030455552</v>
      </c>
      <c r="M37" s="114">
        <f>'MATRIZ 2018 COMPLETO PROPOSTA'!M37*'AJUSTE CONIF-SETEC'!$Q$14</f>
        <v>917684.52916124789</v>
      </c>
      <c r="N37" s="114">
        <f>'MATRIZ 2018 COMPLETO PROPOSTA'!N37*'AJUSTE CONIF-SETEC'!$Q$14</f>
        <v>121576.51835471622</v>
      </c>
      <c r="O37" s="114">
        <f t="shared" si="14"/>
        <v>1039261.0475159641</v>
      </c>
      <c r="R37" s="114"/>
      <c r="T37" s="104">
        <v>0</v>
      </c>
      <c r="U37" s="104"/>
      <c r="V37" s="104">
        <f t="shared" si="20"/>
        <v>0</v>
      </c>
      <c r="W37" s="109">
        <f t="shared" si="16"/>
        <v>0</v>
      </c>
      <c r="X37" s="114">
        <f>'DADOS BASE HOMOLOGADA'!$I$78*W37</f>
        <v>0</v>
      </c>
      <c r="Y37" s="114"/>
      <c r="Z37" s="114">
        <f t="shared" si="15"/>
        <v>0</v>
      </c>
      <c r="AB37" s="119">
        <v>236</v>
      </c>
      <c r="AD37" s="45">
        <v>0.64300000000000002</v>
      </c>
      <c r="AE37" s="45">
        <f t="shared" si="17"/>
        <v>151.74799999999999</v>
      </c>
      <c r="AF37" s="123">
        <f t="shared" si="18"/>
        <v>-0.14730218651163005</v>
      </c>
      <c r="AH37" s="45">
        <f>($AH$11-(AF37*$AH$11))*'AJUSTE CONIF-SETEC'!$Q$18</f>
        <v>596.06344931069407</v>
      </c>
      <c r="AI37" s="114">
        <f t="shared" si="19"/>
        <v>140670.97403732379</v>
      </c>
      <c r="AK37" s="119">
        <v>0</v>
      </c>
      <c r="AL37" s="114">
        <f>IF($AK$11&gt;0,(AK37/$AK$11)*'DADOS BASE PROPOSTA'!$I$67,0)*'AJUSTE CONIF-SETEC'!Q18</f>
        <v>0</v>
      </c>
      <c r="AN37" s="114">
        <v>0</v>
      </c>
      <c r="AO37" s="114">
        <f>(AN37/$AN$11)*'DADOS BASE PROPOSTA'!$I$69*'AJUSTE CONIF-SETEC'!$Q$18</f>
        <v>0</v>
      </c>
      <c r="AQ37" s="114"/>
      <c r="AR37" s="114"/>
      <c r="AS37" s="114"/>
      <c r="AU37" s="114"/>
      <c r="AV37" s="114"/>
      <c r="AW37" s="114"/>
      <c r="AY37" s="114"/>
      <c r="AZ37" s="114"/>
      <c r="BA37" s="114"/>
      <c r="BB37" s="93"/>
    </row>
    <row r="38" spans="1:54" x14ac:dyDescent="0.25">
      <c r="A38" s="93"/>
      <c r="B38" s="94" t="s">
        <v>85</v>
      </c>
      <c r="C38" s="94" t="s">
        <v>99</v>
      </c>
      <c r="D38" s="94" t="s">
        <v>79</v>
      </c>
      <c r="F38" s="104">
        <v>2144.702287718957</v>
      </c>
      <c r="G38" s="109">
        <f t="shared" si="12"/>
        <v>1.7356513721629302E-3</v>
      </c>
      <c r="H38" s="114">
        <f>'DADOS BASE PROPOSTA'!$I$23*G38*'AJUSTE CONIF-SETEC'!$Q$12</f>
        <v>2250491.305768203</v>
      </c>
      <c r="I38" s="114">
        <f>'MATRIZ 2018 COMPLETO PROPOSTA'!I38*'AJUSTE CONIF-SETEC'!$Q$12</f>
        <v>0</v>
      </c>
      <c r="J38" s="114">
        <f t="shared" si="13"/>
        <v>2250491.305768203</v>
      </c>
      <c r="L38" s="104">
        <v>0</v>
      </c>
      <c r="M38" s="114">
        <f>'MATRIZ 2018 COMPLETO PROPOSTA'!M38*'AJUSTE CONIF-SETEC'!$Q$14</f>
        <v>0</v>
      </c>
      <c r="N38" s="114">
        <f>'MATRIZ 2018 COMPLETO PROPOSTA'!N38*'AJUSTE CONIF-SETEC'!$Q$14</f>
        <v>0</v>
      </c>
      <c r="O38" s="114">
        <f t="shared" si="14"/>
        <v>0</v>
      </c>
      <c r="R38" s="114"/>
      <c r="T38" s="104">
        <v>382.97652014281061</v>
      </c>
      <c r="U38" s="104"/>
      <c r="V38" s="104">
        <f t="shared" si="20"/>
        <v>382.97652014281061</v>
      </c>
      <c r="W38" s="109">
        <f t="shared" si="16"/>
        <v>2.2429963666222622E-3</v>
      </c>
      <c r="X38" s="114">
        <f>'DADOS BASE HOMOLOGADA'!$I$78*W38</f>
        <v>103049.14413353201</v>
      </c>
      <c r="Y38" s="114"/>
      <c r="Z38" s="114">
        <f t="shared" si="15"/>
        <v>103049.14413353201</v>
      </c>
      <c r="AB38" s="119">
        <v>558.5</v>
      </c>
      <c r="AD38" s="45">
        <v>0.59099999999999997</v>
      </c>
      <c r="AE38" s="45">
        <f t="shared" si="17"/>
        <v>330.07349999999997</v>
      </c>
      <c r="AF38" s="123">
        <f t="shared" si="18"/>
        <v>-0.23830218651163013</v>
      </c>
      <c r="AH38" s="45">
        <f>($AH$11-(AF38*$AH$11))*'AJUSTE CONIF-SETEC'!$Q$18</f>
        <v>643.34111906934345</v>
      </c>
      <c r="AI38" s="114">
        <f t="shared" si="19"/>
        <v>359306.0150002283</v>
      </c>
      <c r="AK38" s="119">
        <v>0</v>
      </c>
      <c r="AL38" s="114">
        <f>IF($AK$11&gt;0,(AK38/$AK$11)*'DADOS BASE PROPOSTA'!$I$67,0)*'AJUSTE CONIF-SETEC'!Q18</f>
        <v>0</v>
      </c>
      <c r="AN38" s="114">
        <v>146.25</v>
      </c>
      <c r="AO38" s="114">
        <f>(AN38/$AN$11)*'DADOS BASE PROPOSTA'!$I$69*'AJUSTE CONIF-SETEC'!$Q$18</f>
        <v>71028.297076092815</v>
      </c>
      <c r="AQ38" s="114"/>
      <c r="AR38" s="114"/>
      <c r="AS38" s="114"/>
      <c r="AU38" s="114"/>
      <c r="AV38" s="114"/>
      <c r="AW38" s="114"/>
      <c r="AY38" s="114"/>
      <c r="AZ38" s="114"/>
      <c r="BA38" s="114"/>
      <c r="BB38" s="93"/>
    </row>
    <row r="39" spans="1:54" x14ac:dyDescent="0.25">
      <c r="A39" s="93"/>
      <c r="B39" s="94" t="s">
        <v>85</v>
      </c>
      <c r="C39" s="94" t="s">
        <v>100</v>
      </c>
      <c r="D39" s="94" t="s">
        <v>79</v>
      </c>
      <c r="F39" s="104">
        <v>1120.8071963831501</v>
      </c>
      <c r="G39" s="109">
        <f t="shared" si="12"/>
        <v>9.0703989988349303E-4</v>
      </c>
      <c r="H39" s="114">
        <f>'DADOS BASE PROPOSTA'!$I$23*G39*'AJUSTE CONIF-SETEC'!$Q$12</f>
        <v>1176091.8358442332</v>
      </c>
      <c r="I39" s="114">
        <f>'MATRIZ 2018 COMPLETO PROPOSTA'!I39*'AJUSTE CONIF-SETEC'!$Q$12</f>
        <v>573551.44677300868</v>
      </c>
      <c r="J39" s="114">
        <f t="shared" si="13"/>
        <v>1749643.2826172418</v>
      </c>
      <c r="L39" s="104">
        <v>0</v>
      </c>
      <c r="M39" s="114">
        <f>'MATRIZ 2018 COMPLETO PROPOSTA'!M39*'AJUSTE CONIF-SETEC'!$Q$14</f>
        <v>0</v>
      </c>
      <c r="N39" s="114">
        <f>'MATRIZ 2018 COMPLETO PROPOSTA'!N39*'AJUSTE CONIF-SETEC'!$Q$14</f>
        <v>0</v>
      </c>
      <c r="O39" s="114">
        <f t="shared" si="14"/>
        <v>0</v>
      </c>
      <c r="R39" s="114"/>
      <c r="T39" s="104">
        <v>0</v>
      </c>
      <c r="U39" s="104"/>
      <c r="V39" s="104">
        <f t="shared" si="20"/>
        <v>0</v>
      </c>
      <c r="W39" s="109">
        <f t="shared" si="16"/>
        <v>0</v>
      </c>
      <c r="X39" s="114">
        <f>'DADOS BASE HOMOLOGADA'!$I$78*W39</f>
        <v>0</v>
      </c>
      <c r="Y39" s="114"/>
      <c r="Z39" s="114">
        <f t="shared" si="15"/>
        <v>0</v>
      </c>
      <c r="AB39" s="119">
        <v>632</v>
      </c>
      <c r="AD39" s="45">
        <v>0.623</v>
      </c>
      <c r="AE39" s="45">
        <f t="shared" si="17"/>
        <v>393.73599999999999</v>
      </c>
      <c r="AF39" s="123">
        <f t="shared" si="18"/>
        <v>-0.18230218651163008</v>
      </c>
      <c r="AH39" s="45">
        <f>($AH$11-(AF39*$AH$11))*'AJUSTE CONIF-SETEC'!$Q$18</f>
        <v>614.2471684486361</v>
      </c>
      <c r="AI39" s="114">
        <f t="shared" si="19"/>
        <v>388204.21045953804</v>
      </c>
      <c r="AK39" s="119">
        <v>0</v>
      </c>
      <c r="AL39" s="114">
        <f>IF($AK$11&gt;0,(AK39/$AK$11)*'DADOS BASE PROPOSTA'!$I$67,0)*'AJUSTE CONIF-SETEC'!Q18</f>
        <v>0</v>
      </c>
      <c r="AN39" s="114">
        <v>0</v>
      </c>
      <c r="AO39" s="114">
        <f>(AN39/$AN$11)*'DADOS BASE PROPOSTA'!$I$69*'AJUSTE CONIF-SETEC'!$Q$18</f>
        <v>0</v>
      </c>
      <c r="AQ39" s="114"/>
      <c r="AR39" s="114"/>
      <c r="AS39" s="114"/>
      <c r="AU39" s="114"/>
      <c r="AV39" s="114"/>
      <c r="AW39" s="114"/>
      <c r="AY39" s="114"/>
      <c r="AZ39" s="114"/>
      <c r="BA39" s="114"/>
      <c r="BB39" s="93"/>
    </row>
    <row r="40" spans="1:54" x14ac:dyDescent="0.25">
      <c r="A40" s="93"/>
      <c r="B40" s="94" t="s">
        <v>85</v>
      </c>
      <c r="C40" s="94" t="s">
        <v>101</v>
      </c>
      <c r="D40" s="94" t="s">
        <v>79</v>
      </c>
      <c r="F40" s="104">
        <v>4728.6802212158364</v>
      </c>
      <c r="G40" s="109">
        <f t="shared" si="12"/>
        <v>3.8267970158236105E-3</v>
      </c>
      <c r="H40" s="114">
        <f>'DADOS BASE PROPOSTA'!$I$23*G40*'AJUSTE CONIF-SETEC'!$Q$12</f>
        <v>4961925.8516867021</v>
      </c>
      <c r="I40" s="114">
        <f>'MATRIZ 2018 COMPLETO PROPOSTA'!I40*'AJUSTE CONIF-SETEC'!$Q$12</f>
        <v>0</v>
      </c>
      <c r="J40" s="114">
        <f t="shared" si="13"/>
        <v>4961925.8516867021</v>
      </c>
      <c r="L40" s="104">
        <v>0</v>
      </c>
      <c r="M40" s="114">
        <f>'MATRIZ 2018 COMPLETO PROPOSTA'!M40*'AJUSTE CONIF-SETEC'!$Q$14</f>
        <v>0</v>
      </c>
      <c r="N40" s="114">
        <f>'MATRIZ 2018 COMPLETO PROPOSTA'!N40*'AJUSTE CONIF-SETEC'!$Q$14</f>
        <v>0</v>
      </c>
      <c r="O40" s="114">
        <f t="shared" si="14"/>
        <v>0</v>
      </c>
      <c r="R40" s="114"/>
      <c r="T40" s="104">
        <v>111.4862500473921</v>
      </c>
      <c r="U40" s="104"/>
      <c r="V40" s="104">
        <f t="shared" si="20"/>
        <v>111.4862500473921</v>
      </c>
      <c r="W40" s="109">
        <f t="shared" si="16"/>
        <v>6.529466968141905E-4</v>
      </c>
      <c r="X40" s="114">
        <f>'DADOS BASE HOMOLOGADA'!$I$78*W40</f>
        <v>29998.086164020326</v>
      </c>
      <c r="Y40" s="114"/>
      <c r="Z40" s="114">
        <f t="shared" si="15"/>
        <v>29998.086164020326</v>
      </c>
      <c r="AB40" s="119">
        <v>1294.5</v>
      </c>
      <c r="AD40" s="45">
        <v>0.66</v>
      </c>
      <c r="AE40" s="45">
        <f t="shared" si="17"/>
        <v>854.37</v>
      </c>
      <c r="AF40" s="123">
        <f t="shared" si="18"/>
        <v>-0.11755218651163002</v>
      </c>
      <c r="AH40" s="45">
        <f>($AH$11-(AF40*$AH$11))*'AJUSTE CONIF-SETEC'!$Q$18</f>
        <v>580.6072880434433</v>
      </c>
      <c r="AI40" s="114">
        <f t="shared" si="19"/>
        <v>751596.13437223737</v>
      </c>
      <c r="AK40" s="119">
        <v>84</v>
      </c>
      <c r="AL40" s="114">
        <f>IF($AK$11&gt;0,(AK40/$AK$11)*'DADOS BASE PROPOSTA'!$I$67,0)*'AJUSTE CONIF-SETEC'!Q18</f>
        <v>440985.24484999879</v>
      </c>
      <c r="AN40" s="114">
        <v>47.75</v>
      </c>
      <c r="AO40" s="114">
        <f>(AN40/$AN$11)*'DADOS BASE PROPOSTA'!$I$69*'AJUSTE CONIF-SETEC'!$Q$18</f>
        <v>23190.435455613213</v>
      </c>
      <c r="AQ40" s="114"/>
      <c r="AR40" s="114"/>
      <c r="AS40" s="114"/>
      <c r="AU40" s="114"/>
      <c r="AV40" s="114"/>
      <c r="AW40" s="114"/>
      <c r="AY40" s="114"/>
      <c r="AZ40" s="114"/>
      <c r="BA40" s="114"/>
      <c r="BB40" s="93"/>
    </row>
    <row r="41" spans="1:54" x14ac:dyDescent="0.25">
      <c r="A41" s="93"/>
      <c r="B41" s="94" t="s">
        <v>85</v>
      </c>
      <c r="C41" s="94" t="s">
        <v>102</v>
      </c>
      <c r="D41" s="94" t="s">
        <v>83</v>
      </c>
      <c r="F41" s="104">
        <v>0</v>
      </c>
      <c r="G41" s="109">
        <f t="shared" si="12"/>
        <v>0</v>
      </c>
      <c r="H41" s="114">
        <f>'DADOS BASE PROPOSTA'!$I$23*G41*'AJUSTE CONIF-SETEC'!$Q$12</f>
        <v>0</v>
      </c>
      <c r="I41" s="114">
        <f>'MATRIZ 2018 COMPLETO PROPOSTA'!I41*'AJUSTE CONIF-SETEC'!$Q$12</f>
        <v>0</v>
      </c>
      <c r="J41" s="114">
        <f t="shared" si="13"/>
        <v>0</v>
      </c>
      <c r="L41" s="104">
        <v>679.99194420261813</v>
      </c>
      <c r="M41" s="114">
        <f>'MATRIZ 2018 COMPLETO PROPOSTA'!M41*'AJUSTE CONIF-SETEC'!$Q$14</f>
        <v>917684.52916124789</v>
      </c>
      <c r="N41" s="114">
        <f>'MATRIZ 2018 COMPLETO PROPOSTA'!N41*'AJUSTE CONIF-SETEC'!$Q$14</f>
        <v>207528.75988197781</v>
      </c>
      <c r="O41" s="114">
        <f t="shared" si="14"/>
        <v>1125213.2890432258</v>
      </c>
      <c r="R41" s="114"/>
      <c r="T41" s="104">
        <v>42.224440909639831</v>
      </c>
      <c r="U41" s="104"/>
      <c r="V41" s="104">
        <f t="shared" si="20"/>
        <v>42.224440909639831</v>
      </c>
      <c r="W41" s="109">
        <f t="shared" si="16"/>
        <v>2.4729784350137649E-4</v>
      </c>
      <c r="X41" s="114">
        <f>'DADOS BASE HOMOLOGADA'!$I$78*W41</f>
        <v>11361.51243849815</v>
      </c>
      <c r="Y41" s="114"/>
      <c r="Z41" s="114">
        <f t="shared" si="15"/>
        <v>11361.51243849815</v>
      </c>
      <c r="AB41" s="119">
        <v>596.5</v>
      </c>
      <c r="AD41" s="45">
        <v>0.58599999999999997</v>
      </c>
      <c r="AE41" s="45">
        <f t="shared" si="17"/>
        <v>349.54899999999998</v>
      </c>
      <c r="AF41" s="123">
        <f t="shared" si="18"/>
        <v>-0.24705218651163013</v>
      </c>
      <c r="AH41" s="45">
        <f>($AH$11-(AF41*$AH$11))*'AJUSTE CONIF-SETEC'!$Q$18</f>
        <v>647.8870488538289</v>
      </c>
      <c r="AI41" s="114">
        <f t="shared" si="19"/>
        <v>386464.62464130897</v>
      </c>
      <c r="AK41" s="119">
        <v>0</v>
      </c>
      <c r="AL41" s="114">
        <f>IF($AK$11&gt;0,(AK41/$AK$11)*'DADOS BASE PROPOSTA'!$I$67,0)*'AJUSTE CONIF-SETEC'!Q18</f>
        <v>0</v>
      </c>
      <c r="AN41" s="114">
        <v>9.5</v>
      </c>
      <c r="AO41" s="114">
        <f>(AN41/$AN$11)*'DADOS BASE PROPOSTA'!$I$69*'AJUSTE CONIF-SETEC'!$Q$18</f>
        <v>4613.8039126350886</v>
      </c>
      <c r="AQ41" s="114"/>
      <c r="AR41" s="114"/>
      <c r="AS41" s="114"/>
      <c r="AU41" s="114"/>
      <c r="AV41" s="114"/>
      <c r="AW41" s="114"/>
      <c r="AY41" s="114"/>
      <c r="AZ41" s="114"/>
      <c r="BA41" s="114"/>
      <c r="BB41" s="93"/>
    </row>
    <row r="42" spans="1:54" x14ac:dyDescent="0.25">
      <c r="A42" s="93"/>
      <c r="F42" s="104"/>
      <c r="G42" s="109"/>
      <c r="H42" s="114"/>
      <c r="I42" s="114"/>
      <c r="J42" s="114"/>
      <c r="L42" s="104"/>
      <c r="M42" s="114"/>
      <c r="N42" s="114"/>
      <c r="O42" s="114"/>
      <c r="R42" s="114"/>
      <c r="T42" s="104"/>
      <c r="U42" s="104"/>
      <c r="V42" s="104"/>
      <c r="W42" s="109"/>
      <c r="X42" s="114"/>
      <c r="Y42" s="114"/>
      <c r="Z42" s="114"/>
      <c r="AB42" s="119"/>
      <c r="AF42" s="123"/>
      <c r="AI42" s="114"/>
      <c r="AK42" s="119"/>
      <c r="AL42" s="114"/>
      <c r="AN42" s="114"/>
      <c r="AO42" s="114"/>
      <c r="AQ42" s="114"/>
      <c r="AR42" s="114"/>
      <c r="AS42" s="114"/>
      <c r="AU42" s="114"/>
      <c r="AV42" s="114"/>
      <c r="AW42" s="114"/>
      <c r="AY42" s="114"/>
      <c r="AZ42" s="114"/>
      <c r="BA42" s="114"/>
      <c r="BB42" s="93"/>
    </row>
    <row r="43" spans="1:54" x14ac:dyDescent="0.25">
      <c r="A43" s="93"/>
      <c r="B43" s="98" t="s">
        <v>103</v>
      </c>
      <c r="C43" s="98" t="s">
        <v>104</v>
      </c>
      <c r="D43" s="98" t="s">
        <v>74</v>
      </c>
      <c r="E43" s="98"/>
      <c r="F43" s="105">
        <f>SUM(F44:F59)</f>
        <v>35420.725209949131</v>
      </c>
      <c r="G43" s="110">
        <f>SUM(G44:G59)</f>
        <v>2.8665064920987502E-2</v>
      </c>
      <c r="H43" s="115">
        <f>SUM(H44:H59)</f>
        <v>37167878.53748069</v>
      </c>
      <c r="I43" s="115">
        <f>SUM(I44:I59)</f>
        <v>622079.14264899341</v>
      </c>
      <c r="J43" s="115">
        <f>SUM(J44:J59)</f>
        <v>37789957.680129685</v>
      </c>
      <c r="K43" s="99"/>
      <c r="L43" s="105">
        <f>SUM(L44:L59)</f>
        <v>6145.8369926138257</v>
      </c>
      <c r="M43" s="115">
        <f>SUM(M44:M59)</f>
        <v>4125542.5672419956</v>
      </c>
      <c r="N43" s="115">
        <f>SUM(N44:N59)</f>
        <v>1875666.2345604014</v>
      </c>
      <c r="O43" s="115">
        <f>SUM(O44:O59)</f>
        <v>6001208.8018023968</v>
      </c>
      <c r="P43" s="99"/>
      <c r="Q43" s="100"/>
      <c r="R43" s="115">
        <f>SUM(R44:R59)</f>
        <v>3914781.682168819</v>
      </c>
      <c r="S43" s="99"/>
      <c r="T43" s="105">
        <f t="shared" ref="T43:Z43" si="21">SUM(T44:T59)</f>
        <v>3897.122620904066</v>
      </c>
      <c r="U43" s="105">
        <f t="shared" si="21"/>
        <v>61.213500000000003</v>
      </c>
      <c r="V43" s="105">
        <f t="shared" si="21"/>
        <v>4093.0058209040662</v>
      </c>
      <c r="W43" s="110">
        <f t="shared" si="21"/>
        <v>2.3971697224227158E-2</v>
      </c>
      <c r="X43" s="115">
        <f t="shared" si="21"/>
        <v>1101322.7302301666</v>
      </c>
      <c r="Y43" s="115">
        <f t="shared" si="21"/>
        <v>124505.76265629544</v>
      </c>
      <c r="Z43" s="115">
        <f t="shared" si="21"/>
        <v>1225828.492886462</v>
      </c>
      <c r="AA43" s="99"/>
      <c r="AB43" s="120">
        <f>SUM(AB44:AB59)</f>
        <v>19281.5</v>
      </c>
      <c r="AC43" s="99"/>
      <c r="AD43" s="99"/>
      <c r="AE43" s="99"/>
      <c r="AF43" s="124"/>
      <c r="AG43" s="99"/>
      <c r="AH43" s="99"/>
      <c r="AI43" s="115">
        <f>SUM(AI44:AI59)</f>
        <v>10894212.527194479</v>
      </c>
      <c r="AJ43" s="99"/>
      <c r="AK43" s="120">
        <f>SUM(AK44:AK59)</f>
        <v>75.5</v>
      </c>
      <c r="AL43" s="115">
        <f>SUM(AL44:AL59)</f>
        <v>396361.73793065367</v>
      </c>
      <c r="AM43" s="99"/>
      <c r="AN43" s="115">
        <f>SUM(AN44:AN59)</f>
        <v>1502.5</v>
      </c>
      <c r="AO43" s="115">
        <f>SUM(AO44:AO59)</f>
        <v>729709.51355097059</v>
      </c>
      <c r="AP43" s="99"/>
      <c r="AQ43" s="115"/>
      <c r="AR43" s="115"/>
      <c r="AS43" s="115">
        <f>SUM(AS44:AS59)</f>
        <v>338166.10148670839</v>
      </c>
      <c r="AT43" s="98"/>
      <c r="AU43" s="115"/>
      <c r="AV43" s="115"/>
      <c r="AW43" s="115">
        <f>SUM(AW44:AW59)</f>
        <v>338166.10148670839</v>
      </c>
      <c r="AX43" s="98"/>
      <c r="AY43" s="115"/>
      <c r="AZ43" s="115"/>
      <c r="BA43" s="115">
        <f>SUM(BA44:BA59)</f>
        <v>338166.10148670839</v>
      </c>
      <c r="BB43" s="93"/>
    </row>
    <row r="44" spans="1:54" x14ac:dyDescent="0.25">
      <c r="A44" s="93"/>
      <c r="B44" s="94" t="s">
        <v>103</v>
      </c>
      <c r="C44" s="94" t="s">
        <v>34</v>
      </c>
      <c r="D44" s="94" t="s">
        <v>75</v>
      </c>
      <c r="F44" s="104">
        <v>0</v>
      </c>
      <c r="G44" s="109">
        <f t="shared" ref="G44:G59" si="22">F44/$F$11</f>
        <v>0</v>
      </c>
      <c r="H44" s="114">
        <f>'DADOS BASE PROPOSTA'!$I$23*G44*'AJUSTE CONIF-SETEC'!$Q$12</f>
        <v>0</v>
      </c>
      <c r="I44" s="114">
        <f>'MATRIZ 2018 COMPLETO PROPOSTA'!I44*'AJUSTE CONIF-SETEC'!$Q$12</f>
        <v>0</v>
      </c>
      <c r="J44" s="114">
        <f t="shared" ref="J44:J59" si="23">H44+I44</f>
        <v>0</v>
      </c>
      <c r="L44" s="104"/>
      <c r="M44" s="114">
        <f>'MATRIZ 2018 COMPLETO PROPOSTA'!M44*'AJUSTE CONIF-SETEC'!$Q$14</f>
        <v>0</v>
      </c>
      <c r="N44" s="114">
        <f>'MATRIZ 2018 COMPLETO PROPOSTA'!N44*'AJUSTE CONIF-SETEC'!$Q$14</f>
        <v>0</v>
      </c>
      <c r="O44" s="114">
        <f t="shared" ref="O44:O59" si="24">M44+N44</f>
        <v>0</v>
      </c>
      <c r="Q44" s="68">
        <v>15</v>
      </c>
      <c r="R44" s="114">
        <f>IF(D44="R",('DADOS BASE HOMOLOGADA'!$I$53+('DADOS BASE HOMOLOGADA'!$I$54*Q44)),0)</f>
        <v>3914781.682168819</v>
      </c>
      <c r="T44" s="104"/>
      <c r="U44" s="104"/>
      <c r="V44" s="104"/>
      <c r="W44" s="109"/>
      <c r="X44" s="114"/>
      <c r="Y44" s="114">
        <f>'DADOS BASE HOMOLOGADA'!$I$77/41</f>
        <v>124505.76265629544</v>
      </c>
      <c r="Z44" s="114">
        <f t="shared" ref="Z44:Z59" si="25">X44+Y44</f>
        <v>124505.76265629544</v>
      </c>
      <c r="AB44" s="119"/>
      <c r="AF44" s="123"/>
      <c r="AI44" s="114"/>
      <c r="AK44" s="119"/>
      <c r="AL44" s="114"/>
      <c r="AN44" s="114"/>
      <c r="AO44" s="114"/>
      <c r="AQ44" s="114">
        <f>'DADOS BASE HOMOLOGADA'!$I$85/41</f>
        <v>167836.73833001251</v>
      </c>
      <c r="AR44" s="114">
        <f>'DADOS BASE HOMOLOGADA'!$I$86*(Q44/$Q$11)</f>
        <v>170329.36315669588</v>
      </c>
      <c r="AS44" s="114">
        <f>AQ44+AR44</f>
        <v>338166.10148670839</v>
      </c>
      <c r="AU44" s="114">
        <f>'DADOS BASE HOMOLOGADA'!$I$89/41</f>
        <v>167836.73833001251</v>
      </c>
      <c r="AV44" s="114">
        <f>'DADOS BASE HOMOLOGADA'!$I$90*(Q44/$Q$11)</f>
        <v>170329.36315669588</v>
      </c>
      <c r="AW44" s="114">
        <f>AU44+AV44</f>
        <v>338166.10148670839</v>
      </c>
      <c r="AY44" s="114">
        <f>'DADOS BASE HOMOLOGADA'!$I$93/41</f>
        <v>167836.73833001251</v>
      </c>
      <c r="AZ44" s="114">
        <f>'DADOS BASE HOMOLOGADA'!$I$94*(Q44/$Q$11)</f>
        <v>170329.36315669588</v>
      </c>
      <c r="BA44" s="114">
        <f>AY44+AZ44</f>
        <v>338166.10148670839</v>
      </c>
      <c r="BB44" s="93"/>
    </row>
    <row r="45" spans="1:54" x14ac:dyDescent="0.25">
      <c r="A45" s="93"/>
      <c r="B45" s="94" t="s">
        <v>103</v>
      </c>
      <c r="C45" s="94" t="s">
        <v>105</v>
      </c>
      <c r="D45" s="94" t="s">
        <v>77</v>
      </c>
      <c r="F45" s="104">
        <v>0</v>
      </c>
      <c r="G45" s="109">
        <f t="shared" si="22"/>
        <v>0</v>
      </c>
      <c r="H45" s="114">
        <f>'DADOS BASE PROPOSTA'!$I$23*G45*'AJUSTE CONIF-SETEC'!$Q$12</f>
        <v>0</v>
      </c>
      <c r="I45" s="114">
        <f>'MATRIZ 2018 COMPLETO PROPOSTA'!I45*'AJUSTE CONIF-SETEC'!$Q$12</f>
        <v>0</v>
      </c>
      <c r="J45" s="114">
        <f t="shared" si="23"/>
        <v>0</v>
      </c>
      <c r="L45" s="104">
        <v>433.80035676431811</v>
      </c>
      <c r="M45" s="114">
        <f>'MATRIZ 2018 COMPLETO PROPOSTA'!M45*'AJUSTE CONIF-SETEC'!$Q$14</f>
        <v>454804.45059700409</v>
      </c>
      <c r="N45" s="114">
        <f>'MATRIZ 2018 COMPLETO PROPOSTA'!N45*'AJUSTE CONIF-SETEC'!$Q$14</f>
        <v>132392.81853732272</v>
      </c>
      <c r="O45" s="114">
        <f t="shared" si="24"/>
        <v>587197.26913432684</v>
      </c>
      <c r="R45" s="114"/>
      <c r="T45" s="104">
        <v>0</v>
      </c>
      <c r="U45" s="104"/>
      <c r="V45" s="104">
        <f>T45+U45*3.2</f>
        <v>0</v>
      </c>
      <c r="W45" s="109">
        <f t="shared" ref="W45:W59" si="26">V45/$V$11</f>
        <v>0</v>
      </c>
      <c r="X45" s="114">
        <f>'DADOS BASE HOMOLOGADA'!$I$78*W45</f>
        <v>0</v>
      </c>
      <c r="Y45" s="114"/>
      <c r="Z45" s="114">
        <f t="shared" si="25"/>
        <v>0</v>
      </c>
      <c r="AB45" s="119">
        <v>316</v>
      </c>
      <c r="AD45" s="45">
        <v>0.61399999999999999</v>
      </c>
      <c r="AE45" s="45">
        <f t="shared" ref="AE45:AE59" si="27">AB45*AD45</f>
        <v>194.024</v>
      </c>
      <c r="AF45" s="123">
        <f t="shared" ref="AF45:AF59" si="28">(AD45-$AE$12)*$AF$12</f>
        <v>-0.19805218651163009</v>
      </c>
      <c r="AH45" s="45">
        <f>($AH$11-(AF45*$AH$11))*'AJUSTE CONIF-SETEC'!$Q$18</f>
        <v>622.42984206071003</v>
      </c>
      <c r="AI45" s="114">
        <f t="shared" ref="AI45:AI59" si="29">AB45*AH45</f>
        <v>196687.83009118438</v>
      </c>
      <c r="AK45" s="119">
        <v>0</v>
      </c>
      <c r="AL45" s="114">
        <f>IF($AK$11&gt;0,(AK45/$AK$11)*'DADOS BASE PROPOSTA'!$I$67,0)*'AJUSTE CONIF-SETEC'!Q18</f>
        <v>0</v>
      </c>
      <c r="AN45" s="114">
        <v>0</v>
      </c>
      <c r="AO45" s="114">
        <f>(AN45/$AN$11)*'DADOS BASE PROPOSTA'!$I$69*'AJUSTE CONIF-SETEC'!$Q$18</f>
        <v>0</v>
      </c>
      <c r="AQ45" s="114"/>
      <c r="AR45" s="114"/>
      <c r="AS45" s="114"/>
      <c r="AU45" s="114"/>
      <c r="AV45" s="114"/>
      <c r="AW45" s="114"/>
      <c r="AY45" s="114"/>
      <c r="AZ45" s="114"/>
      <c r="BA45" s="114"/>
      <c r="BB45" s="93"/>
    </row>
    <row r="46" spans="1:54" x14ac:dyDescent="0.25">
      <c r="A46" s="93"/>
      <c r="B46" s="94" t="s">
        <v>103</v>
      </c>
      <c r="C46" s="94" t="s">
        <v>106</v>
      </c>
      <c r="D46" s="94" t="s">
        <v>79</v>
      </c>
      <c r="F46" s="104">
        <v>1173.1292705324149</v>
      </c>
      <c r="G46" s="109">
        <f t="shared" si="22"/>
        <v>9.4938278370079341E-4</v>
      </c>
      <c r="H46" s="114">
        <f>'DADOS BASE PROPOSTA'!$I$23*G46*'AJUSTE CONIF-SETEC'!$Q$12</f>
        <v>1230994.7347906018</v>
      </c>
      <c r="I46" s="114">
        <f>'MATRIZ 2018 COMPLETO PROPOSTA'!I46*'AJUSTE CONIF-SETEC'!$Q$12</f>
        <v>518648.54782664002</v>
      </c>
      <c r="J46" s="114">
        <f t="shared" si="23"/>
        <v>1749643.2826172418</v>
      </c>
      <c r="L46" s="104">
        <v>0</v>
      </c>
      <c r="M46" s="114">
        <f>'MATRIZ 2018 COMPLETO PROPOSTA'!M46*'AJUSTE CONIF-SETEC'!$Q$14</f>
        <v>0</v>
      </c>
      <c r="N46" s="114">
        <f>'MATRIZ 2018 COMPLETO PROPOSTA'!N46*'AJUSTE CONIF-SETEC'!$Q$14</f>
        <v>0</v>
      </c>
      <c r="O46" s="114">
        <f t="shared" si="24"/>
        <v>0</v>
      </c>
      <c r="R46" s="114"/>
      <c r="T46" s="104">
        <v>152.1642623699305</v>
      </c>
      <c r="U46" s="104"/>
      <c r="V46" s="104">
        <f t="shared" ref="V46:V59" si="30">T46+U46*3.2</f>
        <v>152.1642623699305</v>
      </c>
      <c r="W46" s="109">
        <f t="shared" si="26"/>
        <v>8.9118750021082154E-4</v>
      </c>
      <c r="X46" s="114">
        <f>'DADOS BASE HOMOLOGADA'!$I$78*W46</f>
        <v>40943.494392513632</v>
      </c>
      <c r="Y46" s="114"/>
      <c r="Z46" s="114">
        <f t="shared" si="25"/>
        <v>40943.494392513632</v>
      </c>
      <c r="AB46" s="119">
        <v>590</v>
      </c>
      <c r="AD46" s="45">
        <v>0.58599999999999997</v>
      </c>
      <c r="AE46" s="45">
        <f t="shared" si="27"/>
        <v>345.73999999999995</v>
      </c>
      <c r="AF46" s="123">
        <f t="shared" si="28"/>
        <v>-0.24705218651163013</v>
      </c>
      <c r="AH46" s="45">
        <f>($AH$11-(AF46*$AH$11))*'AJUSTE CONIF-SETEC'!$Q$18</f>
        <v>647.8870488538289</v>
      </c>
      <c r="AI46" s="114">
        <f t="shared" si="29"/>
        <v>382253.35882375907</v>
      </c>
      <c r="AK46" s="119">
        <v>0</v>
      </c>
      <c r="AL46" s="114">
        <f>IF($AK$11&gt;0,(AK46/$AK$11)*'DADOS BASE PROPOSTA'!$I$67,0)*'AJUSTE CONIF-SETEC'!Q18</f>
        <v>0</v>
      </c>
      <c r="AN46" s="114">
        <v>53.875</v>
      </c>
      <c r="AO46" s="114">
        <f>(AN46/$AN$11)*'DADOS BASE PROPOSTA'!$I$69*'AJUSTE CONIF-SETEC'!$Q$18</f>
        <v>26165.124820338464</v>
      </c>
      <c r="AQ46" s="114"/>
      <c r="AR46" s="114"/>
      <c r="AS46" s="114"/>
      <c r="AU46" s="114"/>
      <c r="AV46" s="114"/>
      <c r="AW46" s="114"/>
      <c r="AY46" s="114"/>
      <c r="AZ46" s="114"/>
      <c r="BA46" s="114"/>
      <c r="BB46" s="93"/>
    </row>
    <row r="47" spans="1:54" x14ac:dyDescent="0.25">
      <c r="A47" s="93"/>
      <c r="B47" s="94" t="s">
        <v>103</v>
      </c>
      <c r="C47" s="94" t="s">
        <v>107</v>
      </c>
      <c r="D47" s="94" t="s">
        <v>83</v>
      </c>
      <c r="F47" s="104">
        <v>0</v>
      </c>
      <c r="G47" s="109">
        <f t="shared" si="22"/>
        <v>0</v>
      </c>
      <c r="H47" s="114">
        <f>'DADOS BASE PROPOSTA'!$I$23*G47*'AJUSTE CONIF-SETEC'!$Q$12</f>
        <v>0</v>
      </c>
      <c r="I47" s="114">
        <f>'MATRIZ 2018 COMPLETO PROPOSTA'!I47*'AJUSTE CONIF-SETEC'!$Q$12</f>
        <v>0</v>
      </c>
      <c r="J47" s="114">
        <f t="shared" si="23"/>
        <v>0</v>
      </c>
      <c r="L47" s="104">
        <v>1368.4826917321909</v>
      </c>
      <c r="M47" s="114">
        <f>'MATRIZ 2018 COMPLETO PROPOSTA'!M47*'AJUSTE CONIF-SETEC'!$Q$14</f>
        <v>917684.52916124789</v>
      </c>
      <c r="N47" s="114">
        <f>'MATRIZ 2018 COMPLETO PROPOSTA'!N47*'AJUSTE CONIF-SETEC'!$Q$14</f>
        <v>417651.29477844044</v>
      </c>
      <c r="O47" s="114">
        <f t="shared" si="24"/>
        <v>1335335.8239396883</v>
      </c>
      <c r="R47" s="114"/>
      <c r="T47" s="104">
        <v>0</v>
      </c>
      <c r="U47" s="104"/>
      <c r="V47" s="104">
        <f t="shared" si="30"/>
        <v>0</v>
      </c>
      <c r="W47" s="109">
        <f t="shared" si="26"/>
        <v>0</v>
      </c>
      <c r="X47" s="114">
        <f>'DADOS BASE HOMOLOGADA'!$I$78*W47</f>
        <v>0</v>
      </c>
      <c r="Y47" s="114"/>
      <c r="Z47" s="114">
        <f t="shared" si="25"/>
        <v>0</v>
      </c>
      <c r="AB47" s="119">
        <v>427</v>
      </c>
      <c r="AD47" s="45">
        <v>0.56299999999999994</v>
      </c>
      <c r="AE47" s="45">
        <f t="shared" si="27"/>
        <v>240.40099999999998</v>
      </c>
      <c r="AF47" s="123">
        <f t="shared" si="28"/>
        <v>-0.2873021865116302</v>
      </c>
      <c r="AH47" s="45">
        <f>($AH$11-(AF47*$AH$11))*'AJUSTE CONIF-SETEC'!$Q$18</f>
        <v>668.79832586246232</v>
      </c>
      <c r="AI47" s="114">
        <f t="shared" si="29"/>
        <v>285576.88514327141</v>
      </c>
      <c r="AK47" s="119">
        <v>0</v>
      </c>
      <c r="AL47" s="114">
        <f>IF($AK$11&gt;0,(AK47/$AK$11)*'DADOS BASE PROPOSTA'!$I$67,0)*'AJUSTE CONIF-SETEC'!Q18</f>
        <v>0</v>
      </c>
      <c r="AN47" s="114">
        <v>0</v>
      </c>
      <c r="AO47" s="114">
        <f>(AN47/$AN$11)*'DADOS BASE PROPOSTA'!$I$69*'AJUSTE CONIF-SETEC'!$Q$18</f>
        <v>0</v>
      </c>
      <c r="AQ47" s="114"/>
      <c r="AR47" s="114"/>
      <c r="AS47" s="114"/>
      <c r="AU47" s="114"/>
      <c r="AV47" s="114"/>
      <c r="AW47" s="114"/>
      <c r="AY47" s="114"/>
      <c r="AZ47" s="114"/>
      <c r="BA47" s="114"/>
      <c r="BB47" s="93"/>
    </row>
    <row r="48" spans="1:54" x14ac:dyDescent="0.25">
      <c r="A48" s="93"/>
      <c r="B48" s="94" t="s">
        <v>103</v>
      </c>
      <c r="C48" s="94" t="s">
        <v>108</v>
      </c>
      <c r="D48" s="94" t="s">
        <v>83</v>
      </c>
      <c r="F48" s="104">
        <v>0</v>
      </c>
      <c r="G48" s="109">
        <f t="shared" si="22"/>
        <v>0</v>
      </c>
      <c r="H48" s="114">
        <f>'DADOS BASE PROPOSTA'!$I$23*G48*'AJUSTE CONIF-SETEC'!$Q$12</f>
        <v>0</v>
      </c>
      <c r="I48" s="114">
        <f>'MATRIZ 2018 COMPLETO PROPOSTA'!I48*'AJUSTE CONIF-SETEC'!$Q$12</f>
        <v>0</v>
      </c>
      <c r="J48" s="114">
        <f t="shared" si="23"/>
        <v>0</v>
      </c>
      <c r="L48" s="104">
        <v>1947.6256314128591</v>
      </c>
      <c r="M48" s="114">
        <f>'MATRIZ 2018 COMPLETO PROPOSTA'!M48*'AJUSTE CONIF-SETEC'!$Q$14</f>
        <v>917684.52916124789</v>
      </c>
      <c r="N48" s="114">
        <f>'MATRIZ 2018 COMPLETO PROPOSTA'!N48*'AJUSTE CONIF-SETEC'!$Q$14</f>
        <v>594401.6476186784</v>
      </c>
      <c r="O48" s="114">
        <f t="shared" si="24"/>
        <v>1512086.1767799263</v>
      </c>
      <c r="R48" s="114"/>
      <c r="T48" s="104">
        <v>300.52380107265373</v>
      </c>
      <c r="U48" s="104"/>
      <c r="V48" s="104">
        <f t="shared" si="30"/>
        <v>300.52380107265373</v>
      </c>
      <c r="W48" s="109">
        <f t="shared" si="26"/>
        <v>1.7600916986715374E-3</v>
      </c>
      <c r="X48" s="114">
        <f>'DADOS BASE HOMOLOGADA'!$I$78*W48</f>
        <v>80863.235377314166</v>
      </c>
      <c r="Y48" s="114"/>
      <c r="Z48" s="114">
        <f t="shared" si="25"/>
        <v>80863.235377314166</v>
      </c>
      <c r="AB48" s="119">
        <v>813.5</v>
      </c>
      <c r="AD48" s="45">
        <v>0.60499999999999998</v>
      </c>
      <c r="AE48" s="45">
        <f t="shared" si="27"/>
        <v>492.16749999999996</v>
      </c>
      <c r="AF48" s="123">
        <f t="shared" si="28"/>
        <v>-0.2138021865116301</v>
      </c>
      <c r="AH48" s="45">
        <f>($AH$11-(AF48*$AH$11))*'AJUSTE CONIF-SETEC'!$Q$18</f>
        <v>630.61251567278407</v>
      </c>
      <c r="AI48" s="114">
        <f t="shared" si="29"/>
        <v>513003.28149980982</v>
      </c>
      <c r="AK48" s="119">
        <v>0</v>
      </c>
      <c r="AL48" s="114">
        <f>IF($AK$11&gt;0,(AK48/$AK$11)*'DADOS BASE PROPOSTA'!$I$67,0)*'AJUSTE CONIF-SETEC'!Q18</f>
        <v>0</v>
      </c>
      <c r="AN48" s="114">
        <v>96.25</v>
      </c>
      <c r="AO48" s="114">
        <f>(AN48/$AN$11)*'DADOS BASE PROPOSTA'!$I$69*'AJUSTE CONIF-SETEC'!$Q$18</f>
        <v>46745.118588539721</v>
      </c>
      <c r="AQ48" s="114"/>
      <c r="AR48" s="114"/>
      <c r="AS48" s="114"/>
      <c r="AU48" s="114"/>
      <c r="AV48" s="114"/>
      <c r="AW48" s="114"/>
      <c r="AY48" s="114"/>
      <c r="AZ48" s="114"/>
      <c r="BA48" s="114"/>
      <c r="BB48" s="93"/>
    </row>
    <row r="49" spans="1:54" x14ac:dyDescent="0.25">
      <c r="A49" s="93"/>
      <c r="B49" s="94" t="s">
        <v>103</v>
      </c>
      <c r="C49" s="94" t="s">
        <v>109</v>
      </c>
      <c r="D49" s="94" t="s">
        <v>83</v>
      </c>
      <c r="F49" s="104">
        <v>0</v>
      </c>
      <c r="G49" s="109">
        <f t="shared" si="22"/>
        <v>0</v>
      </c>
      <c r="H49" s="114">
        <f>'DADOS BASE PROPOSTA'!$I$23*G49*'AJUSTE CONIF-SETEC'!$Q$12</f>
        <v>0</v>
      </c>
      <c r="I49" s="114">
        <f>'MATRIZ 2018 COMPLETO PROPOSTA'!I49*'AJUSTE CONIF-SETEC'!$Q$12</f>
        <v>0</v>
      </c>
      <c r="J49" s="114">
        <f t="shared" si="23"/>
        <v>0</v>
      </c>
      <c r="L49" s="104">
        <v>948.89332148964922</v>
      </c>
      <c r="M49" s="114">
        <f>'MATRIZ 2018 COMPLETO PROPOSTA'!M49*'AJUSTE CONIF-SETEC'!$Q$14</f>
        <v>917684.52916124789</v>
      </c>
      <c r="N49" s="114">
        <f>'MATRIZ 2018 COMPLETO PROPOSTA'!N49*'AJUSTE CONIF-SETEC'!$Q$14</f>
        <v>289595.56940039346</v>
      </c>
      <c r="O49" s="114">
        <f t="shared" si="24"/>
        <v>1207280.0985616413</v>
      </c>
      <c r="R49" s="114"/>
      <c r="T49" s="104">
        <v>0</v>
      </c>
      <c r="U49" s="104"/>
      <c r="V49" s="104">
        <f t="shared" si="30"/>
        <v>0</v>
      </c>
      <c r="W49" s="109">
        <f t="shared" si="26"/>
        <v>0</v>
      </c>
      <c r="X49" s="114">
        <f>'DADOS BASE HOMOLOGADA'!$I$78*W49</f>
        <v>0</v>
      </c>
      <c r="Y49" s="114"/>
      <c r="Z49" s="114">
        <f t="shared" si="25"/>
        <v>0</v>
      </c>
      <c r="AB49" s="119">
        <v>614</v>
      </c>
      <c r="AD49" s="45">
        <v>0.64400000000000002</v>
      </c>
      <c r="AE49" s="45">
        <f t="shared" si="27"/>
        <v>395.416</v>
      </c>
      <c r="AF49" s="123">
        <f t="shared" si="28"/>
        <v>-0.14555218651163004</v>
      </c>
      <c r="AH49" s="45">
        <f>($AH$11-(AF49*$AH$11))*'AJUSTE CONIF-SETEC'!$Q$18</f>
        <v>595.15426335379698</v>
      </c>
      <c r="AI49" s="114">
        <f t="shared" si="29"/>
        <v>365424.71769923135</v>
      </c>
      <c r="AK49" s="119">
        <v>0</v>
      </c>
      <c r="AL49" s="114">
        <f>IF($AK$11&gt;0,(AK49/$AK$11)*'DADOS BASE PROPOSTA'!$I$67,0)*'AJUSTE CONIF-SETEC'!Q18</f>
        <v>0</v>
      </c>
      <c r="AN49" s="114">
        <v>0</v>
      </c>
      <c r="AO49" s="114">
        <f>(AN49/$AN$11)*'DADOS BASE PROPOSTA'!$I$69*'AJUSTE CONIF-SETEC'!$Q$18</f>
        <v>0</v>
      </c>
      <c r="AQ49" s="114"/>
      <c r="AR49" s="114"/>
      <c r="AS49" s="114"/>
      <c r="AU49" s="114"/>
      <c r="AV49" s="114"/>
      <c r="AW49" s="114"/>
      <c r="AY49" s="114"/>
      <c r="AZ49" s="114"/>
      <c r="BA49" s="114"/>
      <c r="BB49" s="93"/>
    </row>
    <row r="50" spans="1:54" x14ac:dyDescent="0.25">
      <c r="A50" s="93"/>
      <c r="B50" s="94" t="s">
        <v>103</v>
      </c>
      <c r="C50" s="94" t="s">
        <v>110</v>
      </c>
      <c r="D50" s="94" t="s">
        <v>79</v>
      </c>
      <c r="F50" s="104">
        <v>2222.5300933771291</v>
      </c>
      <c r="G50" s="109">
        <f t="shared" si="22"/>
        <v>1.7986353762629611E-3</v>
      </c>
      <c r="H50" s="114">
        <f>'DADOS BASE PROPOSTA'!$I$23*G50*'AJUSTE CONIF-SETEC'!$Q$12</f>
        <v>2332158.0251929397</v>
      </c>
      <c r="I50" s="114">
        <f>'MATRIZ 2018 COMPLETO PROPOSTA'!I50*'AJUSTE CONIF-SETEC'!$Q$12</f>
        <v>0</v>
      </c>
      <c r="J50" s="114">
        <f t="shared" si="23"/>
        <v>2332158.0251929397</v>
      </c>
      <c r="L50" s="104">
        <v>0</v>
      </c>
      <c r="M50" s="114">
        <f>'MATRIZ 2018 COMPLETO PROPOSTA'!M50*'AJUSTE CONIF-SETEC'!$Q$14</f>
        <v>0</v>
      </c>
      <c r="N50" s="114">
        <f>'MATRIZ 2018 COMPLETO PROPOSTA'!N50*'AJUSTE CONIF-SETEC'!$Q$14</f>
        <v>0</v>
      </c>
      <c r="O50" s="114">
        <f t="shared" si="24"/>
        <v>0</v>
      </c>
      <c r="R50" s="114"/>
      <c r="T50" s="104">
        <v>120.41402489635379</v>
      </c>
      <c r="U50" s="104"/>
      <c r="V50" s="104">
        <f t="shared" si="30"/>
        <v>120.41402489635379</v>
      </c>
      <c r="W50" s="109">
        <f t="shared" si="26"/>
        <v>7.0523441027708228E-4</v>
      </c>
      <c r="X50" s="114">
        <f>'DADOS BASE HOMOLOGADA'!$I$78*W50</f>
        <v>32400.321050011014</v>
      </c>
      <c r="Y50" s="114"/>
      <c r="Z50" s="114">
        <f t="shared" si="25"/>
        <v>32400.321050011014</v>
      </c>
      <c r="AB50" s="119">
        <v>857.5</v>
      </c>
      <c r="AD50" s="45">
        <v>0.53100000000000003</v>
      </c>
      <c r="AE50" s="45">
        <f t="shared" si="27"/>
        <v>455.33250000000004</v>
      </c>
      <c r="AF50" s="123">
        <f t="shared" si="28"/>
        <v>-0.34330218651163003</v>
      </c>
      <c r="AH50" s="45">
        <f>($AH$11-(AF50*$AH$11))*'AJUSTE CONIF-SETEC'!$Q$18</f>
        <v>697.89227648316955</v>
      </c>
      <c r="AI50" s="114">
        <f t="shared" si="29"/>
        <v>598442.62708431785</v>
      </c>
      <c r="AK50" s="119">
        <v>23</v>
      </c>
      <c r="AL50" s="114">
        <f>IF($AK$11&gt;0,(AK50/$AK$11)*'DADOS BASE PROPOSTA'!$I$67,0)*'AJUSTE CONIF-SETEC'!Q18</f>
        <v>120745.95989940442</v>
      </c>
      <c r="AN50" s="114">
        <v>35.75</v>
      </c>
      <c r="AO50" s="114">
        <f>(AN50/$AN$11)*'DADOS BASE PROPOSTA'!$I$69*'AJUSTE CONIF-SETEC'!$Q$18</f>
        <v>17362.472618600466</v>
      </c>
      <c r="AQ50" s="114"/>
      <c r="AR50" s="114"/>
      <c r="AS50" s="114"/>
      <c r="AU50" s="114"/>
      <c r="AV50" s="114"/>
      <c r="AW50" s="114"/>
      <c r="AY50" s="114"/>
      <c r="AZ50" s="114"/>
      <c r="BA50" s="114"/>
      <c r="BB50" s="93"/>
    </row>
    <row r="51" spans="1:54" x14ac:dyDescent="0.25">
      <c r="A51" s="93"/>
      <c r="B51" s="94" t="s">
        <v>103</v>
      </c>
      <c r="C51" s="94" t="s">
        <v>111</v>
      </c>
      <c r="D51" s="94" t="s">
        <v>79</v>
      </c>
      <c r="F51" s="104">
        <v>12085.31104885787</v>
      </c>
      <c r="G51" s="109">
        <f t="shared" si="22"/>
        <v>9.7803256074647672E-3</v>
      </c>
      <c r="H51" s="114">
        <f>'DADOS BASE PROPOSTA'!$I$23*G51*'AJUSTE CONIF-SETEC'!$Q$12</f>
        <v>12681427.90666108</v>
      </c>
      <c r="I51" s="114">
        <f>'MATRIZ 2018 COMPLETO PROPOSTA'!I51*'AJUSTE CONIF-SETEC'!$Q$12</f>
        <v>0</v>
      </c>
      <c r="J51" s="114">
        <f t="shared" si="23"/>
        <v>12681427.90666108</v>
      </c>
      <c r="L51" s="104">
        <v>0</v>
      </c>
      <c r="M51" s="114">
        <f>'MATRIZ 2018 COMPLETO PROPOSTA'!M51*'AJUSTE CONIF-SETEC'!$Q$14</f>
        <v>0</v>
      </c>
      <c r="N51" s="114">
        <f>'MATRIZ 2018 COMPLETO PROPOSTA'!N51*'AJUSTE CONIF-SETEC'!$Q$14</f>
        <v>0</v>
      </c>
      <c r="O51" s="114">
        <f t="shared" si="24"/>
        <v>0</v>
      </c>
      <c r="R51" s="114"/>
      <c r="T51" s="104">
        <v>1171.737680212105</v>
      </c>
      <c r="U51" s="104"/>
      <c r="V51" s="104">
        <f t="shared" si="30"/>
        <v>1171.737680212105</v>
      </c>
      <c r="W51" s="109">
        <f t="shared" si="26"/>
        <v>6.8625704739551704E-3</v>
      </c>
      <c r="X51" s="114">
        <f>'DADOS BASE HOMOLOGADA'!$I$78*W51</f>
        <v>315284.51156703202</v>
      </c>
      <c r="Y51" s="114"/>
      <c r="Z51" s="114">
        <f t="shared" si="25"/>
        <v>315284.51156703202</v>
      </c>
      <c r="AB51" s="119">
        <v>6412</v>
      </c>
      <c r="AD51" s="45">
        <v>0.73699999999999999</v>
      </c>
      <c r="AE51" s="45">
        <f t="shared" si="27"/>
        <v>4725.6440000000002</v>
      </c>
      <c r="AF51" s="123">
        <f t="shared" si="28"/>
        <v>1.7197813488369906E-2</v>
      </c>
      <c r="AH51" s="45">
        <f>($AH$11-(AF51*$AH$11))*'AJUSTE CONIF-SETEC'!$Q$18</f>
        <v>510.59996936236644</v>
      </c>
      <c r="AI51" s="114">
        <f t="shared" si="29"/>
        <v>3273967.0035514934</v>
      </c>
      <c r="AK51" s="119">
        <v>0</v>
      </c>
      <c r="AL51" s="114">
        <f>IF($AK$11&gt;0,(AK51/$AK$11)*'DADOS BASE PROPOSTA'!$I$67,0)*'AJUSTE CONIF-SETEC'!Q18</f>
        <v>0</v>
      </c>
      <c r="AN51" s="114">
        <v>642.375</v>
      </c>
      <c r="AO51" s="114">
        <f>(AN51/$AN$11)*'DADOS BASE PROPOSTA'!$I$69*'AJUSTE CONIF-SETEC'!$Q$18</f>
        <v>311978.13561883842</v>
      </c>
      <c r="AQ51" s="114"/>
      <c r="AR51" s="114"/>
      <c r="AS51" s="114"/>
      <c r="AU51" s="114"/>
      <c r="AV51" s="114"/>
      <c r="AW51" s="114"/>
      <c r="AY51" s="114"/>
      <c r="AZ51" s="114"/>
      <c r="BA51" s="114"/>
      <c r="BB51" s="93"/>
    </row>
    <row r="52" spans="1:54" x14ac:dyDescent="0.25">
      <c r="A52" s="93"/>
      <c r="B52" s="94" t="s">
        <v>103</v>
      </c>
      <c r="C52" s="94" t="s">
        <v>112</v>
      </c>
      <c r="D52" s="94" t="s">
        <v>79</v>
      </c>
      <c r="F52" s="104">
        <v>3761.8086324387182</v>
      </c>
      <c r="G52" s="109">
        <f t="shared" si="22"/>
        <v>3.0443331701999871E-3</v>
      </c>
      <c r="H52" s="114">
        <f>'DADOS BASE PROPOSTA'!$I$23*G52*'AJUSTE CONIF-SETEC'!$Q$12</f>
        <v>3947362.6105333315</v>
      </c>
      <c r="I52" s="114">
        <f>'MATRIZ 2018 COMPLETO PROPOSTA'!I52*'AJUSTE CONIF-SETEC'!$Q$12</f>
        <v>0</v>
      </c>
      <c r="J52" s="114">
        <f t="shared" si="23"/>
        <v>3947362.6105333315</v>
      </c>
      <c r="L52" s="104">
        <v>0</v>
      </c>
      <c r="M52" s="114">
        <f>'MATRIZ 2018 COMPLETO PROPOSTA'!M52*'AJUSTE CONIF-SETEC'!$Q$14</f>
        <v>0</v>
      </c>
      <c r="N52" s="114">
        <f>'MATRIZ 2018 COMPLETO PROPOSTA'!N52*'AJUSTE CONIF-SETEC'!$Q$14</f>
        <v>0</v>
      </c>
      <c r="O52" s="114">
        <f t="shared" si="24"/>
        <v>0</v>
      </c>
      <c r="R52" s="114"/>
      <c r="T52" s="104">
        <v>0</v>
      </c>
      <c r="U52" s="104">
        <v>61.213500000000003</v>
      </c>
      <c r="V52" s="104">
        <f t="shared" si="30"/>
        <v>195.88320000000002</v>
      </c>
      <c r="W52" s="109">
        <f t="shared" si="26"/>
        <v>1.147238232042278E-3</v>
      </c>
      <c r="X52" s="114">
        <f>'DADOS BASE HOMOLOGADA'!$I$78*W52</f>
        <v>52707.13750965814</v>
      </c>
      <c r="Y52" s="114"/>
      <c r="Z52" s="114">
        <f t="shared" si="25"/>
        <v>52707.13750965814</v>
      </c>
      <c r="AB52" s="119">
        <v>1816.5</v>
      </c>
      <c r="AD52" s="45">
        <v>0.73699999999999999</v>
      </c>
      <c r="AE52" s="45">
        <f t="shared" si="27"/>
        <v>1338.7604999999999</v>
      </c>
      <c r="AF52" s="123">
        <f t="shared" si="28"/>
        <v>1.7197813488369906E-2</v>
      </c>
      <c r="AH52" s="45">
        <f>($AH$11-(AF52*$AH$11))*'AJUSTE CONIF-SETEC'!$Q$18</f>
        <v>510.59996936236644</v>
      </c>
      <c r="AI52" s="114">
        <f t="shared" si="29"/>
        <v>927504.84434673865</v>
      </c>
      <c r="AK52" s="119">
        <v>0</v>
      </c>
      <c r="AL52" s="114">
        <f>IF($AK$11&gt;0,(AK52/$AK$11)*'DADOS BASE PROPOSTA'!$I$67,0)*'AJUSTE CONIF-SETEC'!Q18</f>
        <v>0</v>
      </c>
      <c r="AN52" s="114">
        <v>34.5</v>
      </c>
      <c r="AO52" s="114">
        <f>(AN52/$AN$11)*'DADOS BASE PROPOSTA'!$I$69*'AJUSTE CONIF-SETEC'!$Q$18</f>
        <v>16755.393156411639</v>
      </c>
      <c r="AQ52" s="114"/>
      <c r="AR52" s="114"/>
      <c r="AS52" s="114"/>
      <c r="AU52" s="114"/>
      <c r="AV52" s="114"/>
      <c r="AW52" s="114"/>
      <c r="AY52" s="114"/>
      <c r="AZ52" s="114"/>
      <c r="BA52" s="114"/>
      <c r="BB52" s="93"/>
    </row>
    <row r="53" spans="1:54" x14ac:dyDescent="0.25">
      <c r="A53" s="93"/>
      <c r="B53" s="94" t="s">
        <v>103</v>
      </c>
      <c r="C53" s="94" t="s">
        <v>113</v>
      </c>
      <c r="D53" s="94" t="s">
        <v>79</v>
      </c>
      <c r="F53" s="104">
        <v>5736.5361503025742</v>
      </c>
      <c r="G53" s="109">
        <f t="shared" si="22"/>
        <v>4.6424284143066286E-3</v>
      </c>
      <c r="H53" s="114">
        <f>'DADOS BASE PROPOSTA'!$I$23*G53*'AJUSTE CONIF-SETEC'!$Q$12</f>
        <v>6019495.0158847785</v>
      </c>
      <c r="I53" s="114">
        <f>'MATRIZ 2018 COMPLETO PROPOSTA'!I53*'AJUSTE CONIF-SETEC'!$Q$12</f>
        <v>0</v>
      </c>
      <c r="J53" s="114">
        <f t="shared" si="23"/>
        <v>6019495.0158847785</v>
      </c>
      <c r="L53" s="104">
        <v>0</v>
      </c>
      <c r="M53" s="114">
        <f>'MATRIZ 2018 COMPLETO PROPOSTA'!M53*'AJUSTE CONIF-SETEC'!$Q$14</f>
        <v>0</v>
      </c>
      <c r="N53" s="114">
        <f>'MATRIZ 2018 COMPLETO PROPOSTA'!N53*'AJUSTE CONIF-SETEC'!$Q$14</f>
        <v>0</v>
      </c>
      <c r="O53" s="114">
        <f t="shared" si="24"/>
        <v>0</v>
      </c>
      <c r="R53" s="114"/>
      <c r="T53" s="104">
        <v>1640.4523296010079</v>
      </c>
      <c r="U53" s="104"/>
      <c r="V53" s="104">
        <f t="shared" si="30"/>
        <v>1640.4523296010079</v>
      </c>
      <c r="W53" s="109">
        <f t="shared" si="26"/>
        <v>9.6077133228428813E-3</v>
      </c>
      <c r="X53" s="114">
        <f>'DADOS BASE HOMOLOGADA'!$I$78*W53</f>
        <v>441403.58394348959</v>
      </c>
      <c r="Y53" s="114"/>
      <c r="Z53" s="114">
        <f t="shared" si="25"/>
        <v>441403.58394348959</v>
      </c>
      <c r="AB53" s="119">
        <v>1786</v>
      </c>
      <c r="AD53" s="45">
        <v>0.73699999999999999</v>
      </c>
      <c r="AE53" s="45">
        <f t="shared" si="27"/>
        <v>1316.2819999999999</v>
      </c>
      <c r="AF53" s="123">
        <f t="shared" si="28"/>
        <v>1.7197813488369906E-2</v>
      </c>
      <c r="AH53" s="45">
        <f>($AH$11-(AF53*$AH$11))*'AJUSTE CONIF-SETEC'!$Q$18</f>
        <v>510.59996936236644</v>
      </c>
      <c r="AI53" s="114">
        <f t="shared" si="29"/>
        <v>911931.54528118647</v>
      </c>
      <c r="AK53" s="119">
        <v>27</v>
      </c>
      <c r="AL53" s="114">
        <f>IF($AK$11&gt;0,(AK53/$AK$11)*'DADOS BASE PROPOSTA'!$I$67,0)*'AJUSTE CONIF-SETEC'!Q18</f>
        <v>141745.25727321388</v>
      </c>
      <c r="AN53" s="114">
        <v>430.125</v>
      </c>
      <c r="AO53" s="114">
        <f>(AN53/$AN$11)*'DADOS BASE PROPOSTA'!$I$69*'AJUSTE CONIF-SETEC'!$Q$18</f>
        <v>208896.04293917553</v>
      </c>
      <c r="AQ53" s="114"/>
      <c r="AR53" s="114"/>
      <c r="AS53" s="114"/>
      <c r="AU53" s="114"/>
      <c r="AV53" s="114"/>
      <c r="AW53" s="114"/>
      <c r="AY53" s="114"/>
      <c r="AZ53" s="114"/>
      <c r="BA53" s="114"/>
      <c r="BB53" s="93"/>
    </row>
    <row r="54" spans="1:54" x14ac:dyDescent="0.25">
      <c r="A54" s="93"/>
      <c r="B54" s="94" t="s">
        <v>103</v>
      </c>
      <c r="C54" s="94" t="s">
        <v>114</v>
      </c>
      <c r="D54" s="94" t="s">
        <v>79</v>
      </c>
      <c r="F54" s="104">
        <v>2138.2227487953019</v>
      </c>
      <c r="G54" s="109">
        <f t="shared" si="22"/>
        <v>1.7304076510701596E-3</v>
      </c>
      <c r="H54" s="114">
        <f>'DADOS BASE PROPOSTA'!$I$23*G54*'AJUSTE CONIF-SETEC'!$Q$12</f>
        <v>2243692.1588205947</v>
      </c>
      <c r="I54" s="114">
        <f>'MATRIZ 2018 COMPLETO PROPOSTA'!I54*'AJUSTE CONIF-SETEC'!$Q$12</f>
        <v>0</v>
      </c>
      <c r="J54" s="114">
        <f t="shared" si="23"/>
        <v>2243692.1588205947</v>
      </c>
      <c r="L54" s="104">
        <v>0</v>
      </c>
      <c r="M54" s="114">
        <f>'MATRIZ 2018 COMPLETO PROPOSTA'!M54*'AJUSTE CONIF-SETEC'!$Q$14</f>
        <v>0</v>
      </c>
      <c r="N54" s="114">
        <f>'MATRIZ 2018 COMPLETO PROPOSTA'!N54*'AJUSTE CONIF-SETEC'!$Q$14</f>
        <v>0</v>
      </c>
      <c r="O54" s="114">
        <f t="shared" si="24"/>
        <v>0</v>
      </c>
      <c r="R54" s="114"/>
      <c r="T54" s="104">
        <v>158.6189854696602</v>
      </c>
      <c r="U54" s="104"/>
      <c r="V54" s="104">
        <f t="shared" si="30"/>
        <v>158.6189854696602</v>
      </c>
      <c r="W54" s="109">
        <f t="shared" si="26"/>
        <v>9.2899117667340919E-4</v>
      </c>
      <c r="X54" s="114">
        <f>'DADOS BASE HOMOLOGADA'!$I$78*W54</f>
        <v>42680.294577543384</v>
      </c>
      <c r="Y54" s="114"/>
      <c r="Z54" s="114">
        <f t="shared" si="25"/>
        <v>42680.294577543384</v>
      </c>
      <c r="AB54" s="119">
        <v>824.5</v>
      </c>
      <c r="AD54" s="45">
        <v>0.58799999999999997</v>
      </c>
      <c r="AE54" s="45">
        <f t="shared" si="27"/>
        <v>484.80599999999998</v>
      </c>
      <c r="AF54" s="123">
        <f t="shared" si="28"/>
        <v>-0.24355218651163013</v>
      </c>
      <c r="AH54" s="45">
        <f>($AH$11-(AF54*$AH$11))*'AJUSTE CONIF-SETEC'!$Q$18</f>
        <v>646.06867694003483</v>
      </c>
      <c r="AI54" s="114">
        <f t="shared" si="29"/>
        <v>532683.62413705874</v>
      </c>
      <c r="AK54" s="119">
        <v>0</v>
      </c>
      <c r="AL54" s="114">
        <f>IF($AK$11&gt;0,(AK54/$AK$11)*'DADOS BASE PROPOSTA'!$I$67,0)*'AJUSTE CONIF-SETEC'!Q18</f>
        <v>0</v>
      </c>
      <c r="AN54" s="114">
        <v>73.375</v>
      </c>
      <c r="AO54" s="114">
        <f>(AN54/$AN$11)*'DADOS BASE PROPOSTA'!$I$69*'AJUSTE CONIF-SETEC'!$Q$18</f>
        <v>35635.564430484177</v>
      </c>
      <c r="AQ54" s="114"/>
      <c r="AR54" s="114"/>
      <c r="AS54" s="114"/>
      <c r="AU54" s="114"/>
      <c r="AV54" s="114"/>
      <c r="AW54" s="114"/>
      <c r="AY54" s="114"/>
      <c r="AZ54" s="114"/>
      <c r="BA54" s="114"/>
      <c r="BB54" s="93"/>
    </row>
    <row r="55" spans="1:54" x14ac:dyDescent="0.25">
      <c r="A55" s="93"/>
      <c r="B55" s="94" t="s">
        <v>103</v>
      </c>
      <c r="C55" s="94" t="s">
        <v>115</v>
      </c>
      <c r="D55" s="94" t="s">
        <v>79</v>
      </c>
      <c r="F55" s="104">
        <v>2787.8205995749122</v>
      </c>
      <c r="G55" s="109">
        <f t="shared" si="22"/>
        <v>2.2561101728214984E-3</v>
      </c>
      <c r="H55" s="114">
        <f>'DADOS BASE PROPOSTA'!$I$23*G55*'AJUSTE CONIF-SETEC'!$Q$12</f>
        <v>2925331.9014536268</v>
      </c>
      <c r="I55" s="114">
        <f>'MATRIZ 2018 COMPLETO PROPOSTA'!I55*'AJUSTE CONIF-SETEC'!$Q$12</f>
        <v>0</v>
      </c>
      <c r="J55" s="114">
        <f t="shared" si="23"/>
        <v>2925331.9014536268</v>
      </c>
      <c r="L55" s="104">
        <v>0</v>
      </c>
      <c r="M55" s="114">
        <f>'MATRIZ 2018 COMPLETO PROPOSTA'!M55*'AJUSTE CONIF-SETEC'!$Q$14</f>
        <v>0</v>
      </c>
      <c r="N55" s="114">
        <f>'MATRIZ 2018 COMPLETO PROPOSTA'!N55*'AJUSTE CONIF-SETEC'!$Q$14</f>
        <v>0</v>
      </c>
      <c r="O55" s="114">
        <f t="shared" si="24"/>
        <v>0</v>
      </c>
      <c r="R55" s="114"/>
      <c r="T55" s="104">
        <v>135.1696938997604</v>
      </c>
      <c r="U55" s="104"/>
      <c r="V55" s="104">
        <f t="shared" si="30"/>
        <v>135.1696938997604</v>
      </c>
      <c r="W55" s="109">
        <f t="shared" si="26"/>
        <v>7.9165462201585953E-4</v>
      </c>
      <c r="X55" s="114">
        <f>'DADOS BASE HOMOLOGADA'!$I$78*W55</f>
        <v>36370.692553077904</v>
      </c>
      <c r="Y55" s="114"/>
      <c r="Z55" s="114">
        <f t="shared" si="25"/>
        <v>36370.692553077904</v>
      </c>
      <c r="AB55" s="119">
        <v>1499</v>
      </c>
      <c r="AD55" s="45">
        <v>0.65800000000000003</v>
      </c>
      <c r="AE55" s="45">
        <f t="shared" si="27"/>
        <v>986.3420000000001</v>
      </c>
      <c r="AF55" s="123">
        <f t="shared" si="28"/>
        <v>-0.12105218651163002</v>
      </c>
      <c r="AH55" s="45">
        <f>($AH$11-(AF55*$AH$11))*'AJUSTE CONIF-SETEC'!$Q$18</f>
        <v>582.42565995723749</v>
      </c>
      <c r="AI55" s="114">
        <f t="shared" si="29"/>
        <v>873056.06427589897</v>
      </c>
      <c r="AK55" s="119">
        <v>0</v>
      </c>
      <c r="AL55" s="114">
        <f>IF($AK$11&gt;0,(AK55/$AK$11)*'DADOS BASE PROPOSTA'!$I$67,0)*'AJUSTE CONIF-SETEC'!Q18</f>
        <v>0</v>
      </c>
      <c r="AN55" s="114">
        <v>50</v>
      </c>
      <c r="AO55" s="114">
        <f>(AN55/$AN$11)*'DADOS BASE PROPOSTA'!$I$69*'AJUSTE CONIF-SETEC'!$Q$18</f>
        <v>24283.178487553101</v>
      </c>
      <c r="AQ55" s="114"/>
      <c r="AR55" s="114"/>
      <c r="AS55" s="114"/>
      <c r="AU55" s="114"/>
      <c r="AV55" s="114"/>
      <c r="AW55" s="114"/>
      <c r="AY55" s="114"/>
      <c r="AZ55" s="114"/>
      <c r="BA55" s="114"/>
      <c r="BB55" s="93"/>
    </row>
    <row r="56" spans="1:54" x14ac:dyDescent="0.25">
      <c r="A56" s="93"/>
      <c r="B56" s="94" t="s">
        <v>103</v>
      </c>
      <c r="C56" s="94" t="s">
        <v>116</v>
      </c>
      <c r="D56" s="94" t="s">
        <v>79</v>
      </c>
      <c r="F56" s="104">
        <v>1675.640408706262</v>
      </c>
      <c r="G56" s="109">
        <f t="shared" si="22"/>
        <v>1.3560518824810362E-3</v>
      </c>
      <c r="H56" s="114">
        <f>'DADOS BASE PROPOSTA'!$I$23*G56*'AJUSTE CONIF-SETEC'!$Q$12</f>
        <v>1758292.6045171809</v>
      </c>
      <c r="I56" s="114">
        <f>'MATRIZ 2018 COMPLETO PROPOSTA'!I56*'AJUSTE CONIF-SETEC'!$Q$12</f>
        <v>0</v>
      </c>
      <c r="J56" s="114">
        <f t="shared" si="23"/>
        <v>1758292.6045171809</v>
      </c>
      <c r="L56" s="104">
        <v>0</v>
      </c>
      <c r="M56" s="114">
        <f>'MATRIZ 2018 COMPLETO PROPOSTA'!M56*'AJUSTE CONIF-SETEC'!$Q$14</f>
        <v>0</v>
      </c>
      <c r="N56" s="114">
        <f>'MATRIZ 2018 COMPLETO PROPOSTA'!N56*'AJUSTE CONIF-SETEC'!$Q$14</f>
        <v>0</v>
      </c>
      <c r="O56" s="114">
        <f t="shared" si="24"/>
        <v>0</v>
      </c>
      <c r="R56" s="114"/>
      <c r="T56" s="104">
        <v>63.991770972205501</v>
      </c>
      <c r="U56" s="104"/>
      <c r="V56" s="104">
        <f t="shared" si="30"/>
        <v>63.991770972205501</v>
      </c>
      <c r="W56" s="109">
        <f t="shared" si="26"/>
        <v>3.7478357610763659E-4</v>
      </c>
      <c r="X56" s="114">
        <f>'DADOS BASE HOMOLOGADA'!$I$78*W56</f>
        <v>17218.541825529628</v>
      </c>
      <c r="Y56" s="114"/>
      <c r="Z56" s="114">
        <f t="shared" si="25"/>
        <v>17218.541825529628</v>
      </c>
      <c r="AB56" s="119">
        <v>738</v>
      </c>
      <c r="AD56" s="45">
        <v>0.64700000000000002</v>
      </c>
      <c r="AE56" s="45">
        <f t="shared" si="27"/>
        <v>477.48599999999999</v>
      </c>
      <c r="AF56" s="123">
        <f t="shared" si="28"/>
        <v>-0.14030218651163004</v>
      </c>
      <c r="AH56" s="45">
        <f>($AH$11-(AF56*$AH$11))*'AJUSTE CONIF-SETEC'!$Q$18</f>
        <v>592.42670548310571</v>
      </c>
      <c r="AI56" s="114">
        <f t="shared" si="29"/>
        <v>437210.90864653199</v>
      </c>
      <c r="AK56" s="119">
        <v>0</v>
      </c>
      <c r="AL56" s="114">
        <f>IF($AK$11&gt;0,(AK56/$AK$11)*'DADOS BASE PROPOSTA'!$I$67,0)*'AJUSTE CONIF-SETEC'!Q18</f>
        <v>0</v>
      </c>
      <c r="AN56" s="114">
        <v>18.75</v>
      </c>
      <c r="AO56" s="114">
        <f>(AN56/$AN$11)*'DADOS BASE PROPOSTA'!$I$69*'AJUSTE CONIF-SETEC'!$Q$18</f>
        <v>9106.1919328324111</v>
      </c>
      <c r="AQ56" s="114"/>
      <c r="AR56" s="114"/>
      <c r="AS56" s="114"/>
      <c r="AU56" s="114"/>
      <c r="AV56" s="114"/>
      <c r="AW56" s="114"/>
      <c r="AY56" s="114"/>
      <c r="AZ56" s="114"/>
      <c r="BA56" s="114"/>
      <c r="BB56" s="93"/>
    </row>
    <row r="57" spans="1:54" x14ac:dyDescent="0.25">
      <c r="A57" s="93"/>
      <c r="B57" s="94" t="s">
        <v>103</v>
      </c>
      <c r="C57" s="94" t="s">
        <v>117</v>
      </c>
      <c r="D57" s="94" t="s">
        <v>79</v>
      </c>
      <c r="F57" s="104">
        <v>1568.8290412570559</v>
      </c>
      <c r="G57" s="109">
        <f t="shared" si="22"/>
        <v>1.2696122411670029E-3</v>
      </c>
      <c r="H57" s="114">
        <f>'DADOS BASE PROPOSTA'!$I$23*G57*'AJUSTE CONIF-SETEC'!$Q$12</f>
        <v>1646212.6877948884</v>
      </c>
      <c r="I57" s="114">
        <f>'MATRIZ 2018 COMPLETO PROPOSTA'!I57*'AJUSTE CONIF-SETEC'!$Q$12</f>
        <v>103430.59482235344</v>
      </c>
      <c r="J57" s="114">
        <f t="shared" si="23"/>
        <v>1749643.2826172418</v>
      </c>
      <c r="L57" s="104">
        <v>0</v>
      </c>
      <c r="M57" s="114">
        <f>'MATRIZ 2018 COMPLETO PROPOSTA'!M57*'AJUSTE CONIF-SETEC'!$Q$14</f>
        <v>0</v>
      </c>
      <c r="N57" s="114">
        <f>'MATRIZ 2018 COMPLETO PROPOSTA'!N57*'AJUSTE CONIF-SETEC'!$Q$14</f>
        <v>0</v>
      </c>
      <c r="O57" s="114">
        <f t="shared" si="24"/>
        <v>0</v>
      </c>
      <c r="R57" s="114"/>
      <c r="T57" s="104">
        <v>2.1602548697895729</v>
      </c>
      <c r="U57" s="104"/>
      <c r="V57" s="104">
        <f t="shared" si="30"/>
        <v>2.1602548697895729</v>
      </c>
      <c r="W57" s="109">
        <f t="shared" si="26"/>
        <v>1.2652064993721315E-5</v>
      </c>
      <c r="X57" s="114">
        <f>'DADOS BASE HOMOLOGADA'!$I$78*W57</f>
        <v>581.26909545028695</v>
      </c>
      <c r="Y57" s="114"/>
      <c r="Z57" s="114">
        <f t="shared" si="25"/>
        <v>581.26909545028695</v>
      </c>
      <c r="AB57" s="119">
        <v>801</v>
      </c>
      <c r="AD57" s="45">
        <v>0.60899999999999999</v>
      </c>
      <c r="AE57" s="45">
        <f t="shared" si="27"/>
        <v>487.80899999999997</v>
      </c>
      <c r="AF57" s="123">
        <f t="shared" si="28"/>
        <v>-0.2068021865116301</v>
      </c>
      <c r="AH57" s="45">
        <f>($AH$11-(AF57*$AH$11))*'AJUSTE CONIF-SETEC'!$Q$18</f>
        <v>626.9757718451956</v>
      </c>
      <c r="AI57" s="114">
        <f t="shared" si="29"/>
        <v>502207.59324800165</v>
      </c>
      <c r="AK57" s="119">
        <v>25.5</v>
      </c>
      <c r="AL57" s="114">
        <f>IF($AK$11&gt;0,(AK57/$AK$11)*'DADOS BASE PROPOSTA'!$I$67,0)*'AJUSTE CONIF-SETEC'!Q18</f>
        <v>133870.52075803536</v>
      </c>
      <c r="AN57" s="114">
        <v>5.25</v>
      </c>
      <c r="AO57" s="114">
        <f>(AN57/$AN$11)*'DADOS BASE PROPOSTA'!$I$69*'AJUSTE CONIF-SETEC'!$Q$18</f>
        <v>2549.7337411930753</v>
      </c>
      <c r="AQ57" s="114"/>
      <c r="AR57" s="114"/>
      <c r="AS57" s="114"/>
      <c r="AU57" s="114"/>
      <c r="AV57" s="114"/>
      <c r="AW57" s="114"/>
      <c r="AY57" s="114"/>
      <c r="AZ57" s="114"/>
      <c r="BA57" s="114"/>
      <c r="BB57" s="93"/>
    </row>
    <row r="58" spans="1:54" x14ac:dyDescent="0.25">
      <c r="A58" s="93"/>
      <c r="B58" s="94" t="s">
        <v>103</v>
      </c>
      <c r="C58" s="94" t="s">
        <v>118</v>
      </c>
      <c r="D58" s="94" t="s">
        <v>79</v>
      </c>
      <c r="F58" s="104">
        <v>2270.8972161068982</v>
      </c>
      <c r="G58" s="109">
        <f t="shared" si="22"/>
        <v>1.837777621512665E-3</v>
      </c>
      <c r="H58" s="114">
        <f>'DADOS BASE PROPOSTA'!$I$23*G58*'AJUSTE CONIF-SETEC'!$Q$12</f>
        <v>2382910.8918316648</v>
      </c>
      <c r="I58" s="114">
        <f>'MATRIZ 2018 COMPLETO PROPOSTA'!I58*'AJUSTE CONIF-SETEC'!$Q$12</f>
        <v>0</v>
      </c>
      <c r="J58" s="114">
        <f t="shared" si="23"/>
        <v>2382910.8918316648</v>
      </c>
      <c r="L58" s="104">
        <v>0</v>
      </c>
      <c r="M58" s="114">
        <f>'MATRIZ 2018 COMPLETO PROPOSTA'!M58*'AJUSTE CONIF-SETEC'!$Q$14</f>
        <v>0</v>
      </c>
      <c r="N58" s="114">
        <f>'MATRIZ 2018 COMPLETO PROPOSTA'!N58*'AJUSTE CONIF-SETEC'!$Q$14</f>
        <v>0</v>
      </c>
      <c r="O58" s="114">
        <f t="shared" si="24"/>
        <v>0</v>
      </c>
      <c r="R58" s="114"/>
      <c r="T58" s="104">
        <v>33.582212616377653</v>
      </c>
      <c r="U58" s="104"/>
      <c r="V58" s="104">
        <f t="shared" si="30"/>
        <v>33.582212616377653</v>
      </c>
      <c r="W58" s="109">
        <f t="shared" si="26"/>
        <v>1.9668250380880536E-4</v>
      </c>
      <c r="X58" s="114">
        <f>'DADOS BASE HOMOLOGADA'!$I$78*W58</f>
        <v>9036.1107958722005</v>
      </c>
      <c r="Y58" s="114"/>
      <c r="Z58" s="114">
        <f t="shared" si="25"/>
        <v>9036.1107958722005</v>
      </c>
      <c r="AB58" s="119">
        <v>1095</v>
      </c>
      <c r="AD58" s="45">
        <v>0.61599999999999999</v>
      </c>
      <c r="AE58" s="45">
        <f t="shared" si="27"/>
        <v>674.52</v>
      </c>
      <c r="AF58" s="123">
        <f t="shared" si="28"/>
        <v>-0.19455218651163009</v>
      </c>
      <c r="AH58" s="45">
        <f>($AH$11-(AF58*$AH$11))*'AJUSTE CONIF-SETEC'!$Q$18</f>
        <v>620.61147014691596</v>
      </c>
      <c r="AI58" s="114">
        <f t="shared" si="29"/>
        <v>679569.559810873</v>
      </c>
      <c r="AK58" s="119">
        <v>0</v>
      </c>
      <c r="AL58" s="114">
        <f>IF($AK$11&gt;0,(AK58/$AK$11)*'DADOS BASE PROPOSTA'!$I$67,0)*'AJUSTE CONIF-SETEC'!Q18</f>
        <v>0</v>
      </c>
      <c r="AN58" s="114">
        <v>22.375</v>
      </c>
      <c r="AO58" s="114">
        <f>(AN58/$AN$11)*'DADOS BASE PROPOSTA'!$I$69*'AJUSTE CONIF-SETEC'!$Q$18</f>
        <v>10866.722373180011</v>
      </c>
      <c r="AQ58" s="114"/>
      <c r="AR58" s="114"/>
      <c r="AS58" s="114"/>
      <c r="AU58" s="114"/>
      <c r="AV58" s="114"/>
      <c r="AW58" s="114"/>
      <c r="AY58" s="114"/>
      <c r="AZ58" s="114"/>
      <c r="BA58" s="114"/>
      <c r="BB58" s="93"/>
    </row>
    <row r="59" spans="1:54" x14ac:dyDescent="0.25">
      <c r="A59" s="93"/>
      <c r="B59" s="94" t="s">
        <v>103</v>
      </c>
      <c r="C59" s="94" t="s">
        <v>119</v>
      </c>
      <c r="D59" s="94" t="s">
        <v>83</v>
      </c>
      <c r="F59" s="104">
        <v>0</v>
      </c>
      <c r="G59" s="109">
        <f t="shared" si="22"/>
        <v>0</v>
      </c>
      <c r="H59" s="114">
        <f>'DADOS BASE PROPOSTA'!$I$23*G59*'AJUSTE CONIF-SETEC'!$Q$12</f>
        <v>0</v>
      </c>
      <c r="I59" s="114">
        <f>'MATRIZ 2018 COMPLETO PROPOSTA'!I59*'AJUSTE CONIF-SETEC'!$Q$12</f>
        <v>0</v>
      </c>
      <c r="J59" s="114">
        <f t="shared" si="23"/>
        <v>0</v>
      </c>
      <c r="L59" s="104">
        <v>1447.034991214809</v>
      </c>
      <c r="M59" s="114">
        <f>'MATRIZ 2018 COMPLETO PROPOSTA'!M59*'AJUSTE CONIF-SETEC'!$Q$14</f>
        <v>917684.52916124789</v>
      </c>
      <c r="N59" s="114">
        <f>'MATRIZ 2018 COMPLETO PROPOSTA'!N59*'AJUSTE CONIF-SETEC'!$Q$14</f>
        <v>441624.90422556642</v>
      </c>
      <c r="O59" s="114">
        <f t="shared" si="24"/>
        <v>1359309.4333868143</v>
      </c>
      <c r="R59" s="114"/>
      <c r="T59" s="104">
        <v>118.30760492422191</v>
      </c>
      <c r="U59" s="104"/>
      <c r="V59" s="104">
        <f t="shared" si="30"/>
        <v>118.30760492422191</v>
      </c>
      <c r="W59" s="109">
        <f t="shared" si="26"/>
        <v>6.9289764262795708E-4</v>
      </c>
      <c r="X59" s="114">
        <f>'DADOS BASE HOMOLOGADA'!$I$78*W59</f>
        <v>31833.537542674778</v>
      </c>
      <c r="Y59" s="114"/>
      <c r="Z59" s="114">
        <f t="shared" si="25"/>
        <v>31833.537542674778</v>
      </c>
      <c r="AB59" s="119">
        <v>691.5</v>
      </c>
      <c r="AD59" s="45">
        <v>0.63900000000000001</v>
      </c>
      <c r="AE59" s="45">
        <f t="shared" si="27"/>
        <v>441.86849999999998</v>
      </c>
      <c r="AF59" s="123">
        <f t="shared" si="28"/>
        <v>-0.15430218651163005</v>
      </c>
      <c r="AH59" s="45">
        <f>($AH$11-(AF59*$AH$11))*'AJUSTE CONIF-SETEC'!$Q$18</f>
        <v>599.70019313828243</v>
      </c>
      <c r="AI59" s="114">
        <f t="shared" si="29"/>
        <v>414692.68355512229</v>
      </c>
      <c r="AK59" s="119">
        <v>0</v>
      </c>
      <c r="AL59" s="114">
        <f>IF($AK$11&gt;0,(AK59/$AK$11)*'DADOS BASE PROPOSTA'!$I$67,0)*'AJUSTE CONIF-SETEC'!Q18</f>
        <v>0</v>
      </c>
      <c r="AN59" s="114">
        <v>39.875</v>
      </c>
      <c r="AO59" s="114">
        <f>(AN59/$AN$11)*'DADOS BASE PROPOSTA'!$I$69*'AJUSTE CONIF-SETEC'!$Q$18</f>
        <v>19365.834843823599</v>
      </c>
      <c r="AQ59" s="114"/>
      <c r="AR59" s="114"/>
      <c r="AS59" s="114"/>
      <c r="AU59" s="114"/>
      <c r="AV59" s="114"/>
      <c r="AW59" s="114"/>
      <c r="AY59" s="114"/>
      <c r="AZ59" s="114"/>
      <c r="BA59" s="114"/>
      <c r="BB59" s="93"/>
    </row>
    <row r="60" spans="1:54" x14ac:dyDescent="0.25">
      <c r="A60" s="93"/>
      <c r="F60" s="104"/>
      <c r="G60" s="109"/>
      <c r="H60" s="114"/>
      <c r="I60" s="114"/>
      <c r="J60" s="114"/>
      <c r="L60" s="104"/>
      <c r="M60" s="114"/>
      <c r="N60" s="114"/>
      <c r="O60" s="114"/>
      <c r="R60" s="114"/>
      <c r="T60" s="104"/>
      <c r="U60" s="104"/>
      <c r="V60" s="104"/>
      <c r="W60" s="109"/>
      <c r="X60" s="114"/>
      <c r="Y60" s="114"/>
      <c r="Z60" s="114"/>
      <c r="AB60" s="119"/>
      <c r="AF60" s="123"/>
      <c r="AI60" s="114"/>
      <c r="AK60" s="119"/>
      <c r="AL60" s="114"/>
      <c r="AN60" s="114"/>
      <c r="AO60" s="114"/>
      <c r="AQ60" s="114"/>
      <c r="AR60" s="114"/>
      <c r="AS60" s="114"/>
      <c r="AU60" s="114"/>
      <c r="AV60" s="114"/>
      <c r="AW60" s="114"/>
      <c r="AY60" s="114"/>
      <c r="AZ60" s="114"/>
      <c r="BA60" s="114"/>
      <c r="BB60" s="93"/>
    </row>
    <row r="61" spans="1:54" x14ac:dyDescent="0.25">
      <c r="A61" s="93"/>
      <c r="B61" s="98" t="s">
        <v>120</v>
      </c>
      <c r="C61" s="98" t="s">
        <v>121</v>
      </c>
      <c r="D61" s="98" t="s">
        <v>74</v>
      </c>
      <c r="E61" s="98"/>
      <c r="F61" s="105">
        <f>SUM(F62:F67)</f>
        <v>7487.9945225651591</v>
      </c>
      <c r="G61" s="110">
        <f>SUM(G62:G67)</f>
        <v>6.0598377883307394E-3</v>
      </c>
      <c r="H61" s="115">
        <f>SUM(H62:H67)</f>
        <v>7857345.3607846703</v>
      </c>
      <c r="I61" s="115">
        <f>SUM(I62:I67)</f>
        <v>0</v>
      </c>
      <c r="J61" s="115">
        <f>SUM(J62:J67)</f>
        <v>7857345.3607846703</v>
      </c>
      <c r="K61" s="99"/>
      <c r="L61" s="105">
        <f>SUM(L62:L67)</f>
        <v>2395.1317487357665</v>
      </c>
      <c r="M61" s="115">
        <f>SUM(M62:M67)</f>
        <v>2341468.6076315213</v>
      </c>
      <c r="N61" s="115">
        <f>SUM(N62:N67)</f>
        <v>730977.36790390173</v>
      </c>
      <c r="O61" s="115">
        <f>SUM(O62:O67)</f>
        <v>3072445.9755354235</v>
      </c>
      <c r="P61" s="99"/>
      <c r="Q61" s="100"/>
      <c r="R61" s="115">
        <f>SUM(R62:R67)</f>
        <v>2948901.6147009372</v>
      </c>
      <c r="S61" s="99"/>
      <c r="T61" s="105">
        <f t="shared" ref="T61:Z61" si="31">SUM(T62:T68)</f>
        <v>1336.3757284253234</v>
      </c>
      <c r="U61" s="105">
        <f t="shared" si="31"/>
        <v>150.81256581390329</v>
      </c>
      <c r="V61" s="105">
        <f t="shared" si="31"/>
        <v>1818.9759390298136</v>
      </c>
      <c r="W61" s="110">
        <f t="shared" si="31"/>
        <v>1.0653280834803628E-2</v>
      </c>
      <c r="X61" s="115">
        <f t="shared" si="31"/>
        <v>489439.70154257194</v>
      </c>
      <c r="Y61" s="115">
        <f t="shared" si="31"/>
        <v>124505.76265629544</v>
      </c>
      <c r="Z61" s="115">
        <f t="shared" si="31"/>
        <v>613945.46419886744</v>
      </c>
      <c r="AA61" s="99"/>
      <c r="AB61" s="120">
        <f>SUM(AB62:AB68)</f>
        <v>6176</v>
      </c>
      <c r="AC61" s="99"/>
      <c r="AD61" s="99"/>
      <c r="AE61" s="99"/>
      <c r="AF61" s="124"/>
      <c r="AG61" s="99"/>
      <c r="AH61" s="99"/>
      <c r="AI61" s="115">
        <f>SUM(AI62:AI68)</f>
        <v>3383732.6651204126</v>
      </c>
      <c r="AJ61" s="99"/>
      <c r="AK61" s="120">
        <f>SUM(AK62:AK68)</f>
        <v>0</v>
      </c>
      <c r="AL61" s="115">
        <f>SUM(AL62:AL67)</f>
        <v>0</v>
      </c>
      <c r="AM61" s="99"/>
      <c r="AN61" s="115">
        <f>SUM(AN62:AN68)</f>
        <v>563.875</v>
      </c>
      <c r="AO61" s="115">
        <f>SUM(AO62:AO68)</f>
        <v>273853.5453933801</v>
      </c>
      <c r="AP61" s="99"/>
      <c r="AQ61" s="115"/>
      <c r="AR61" s="115"/>
      <c r="AS61" s="115">
        <f>SUM(AS62:AS67)</f>
        <v>224613.19271557778</v>
      </c>
      <c r="AT61" s="98"/>
      <c r="AU61" s="115"/>
      <c r="AV61" s="115"/>
      <c r="AW61" s="115">
        <f>SUM(AW62:AW67)</f>
        <v>224613.19271557778</v>
      </c>
      <c r="AX61" s="98"/>
      <c r="AY61" s="115"/>
      <c r="AZ61" s="115"/>
      <c r="BA61" s="115">
        <f>SUM(BA62:BA67)</f>
        <v>224613.19271557778</v>
      </c>
      <c r="BB61" s="93"/>
    </row>
    <row r="62" spans="1:54" x14ac:dyDescent="0.25">
      <c r="A62" s="93"/>
      <c r="B62" s="94" t="s">
        <v>120</v>
      </c>
      <c r="C62" s="94" t="s">
        <v>34</v>
      </c>
      <c r="D62" s="94" t="s">
        <v>75</v>
      </c>
      <c r="F62" s="104">
        <v>0</v>
      </c>
      <c r="G62" s="109">
        <f>F62/$F$11</f>
        <v>0</v>
      </c>
      <c r="H62" s="114">
        <f>'DADOS BASE PROPOSTA'!$I$23*G62*'AJUSTE CONIF-SETEC'!$Q$12</f>
        <v>0</v>
      </c>
      <c r="I62" s="114">
        <f>'MATRIZ 2018 COMPLETO PROPOSTA'!I62*'AJUSTE CONIF-SETEC'!$Q$12</f>
        <v>0</v>
      </c>
      <c r="J62" s="114">
        <f t="shared" ref="J62:J68" si="32">H62+I62</f>
        <v>0</v>
      </c>
      <c r="L62" s="104"/>
      <c r="M62" s="114">
        <f>'MATRIZ 2018 COMPLETO PROPOSTA'!M62*'AJUSTE CONIF-SETEC'!$Q$14</f>
        <v>0</v>
      </c>
      <c r="N62" s="114">
        <f>'MATRIZ 2018 COMPLETO PROPOSTA'!N62*'AJUSTE CONIF-SETEC'!$Q$14</f>
        <v>0</v>
      </c>
      <c r="O62" s="114">
        <f t="shared" ref="O62:O68" si="33">M62+N62</f>
        <v>0</v>
      </c>
      <c r="Q62" s="68">
        <v>5</v>
      </c>
      <c r="R62" s="114">
        <f>IF(D62="R",('DADOS BASE HOMOLOGADA'!$I$53+('DADOS BASE HOMOLOGADA'!$I$54*Q62)),0)</f>
        <v>2948901.6147009372</v>
      </c>
      <c r="T62" s="104"/>
      <c r="U62" s="104"/>
      <c r="V62" s="104"/>
      <c r="W62" s="109"/>
      <c r="X62" s="114"/>
      <c r="Y62" s="114">
        <f>'DADOS BASE HOMOLOGADA'!$I$77/41</f>
        <v>124505.76265629544</v>
      </c>
      <c r="Z62" s="114">
        <f t="shared" ref="Z62:Z68" si="34">X62+Y62</f>
        <v>124505.76265629544</v>
      </c>
      <c r="AB62" s="119"/>
      <c r="AF62" s="123"/>
      <c r="AI62" s="114"/>
      <c r="AK62" s="119"/>
      <c r="AL62" s="114"/>
      <c r="AN62" s="114"/>
      <c r="AO62" s="114"/>
      <c r="AQ62" s="114">
        <f>'DADOS BASE HOMOLOGADA'!$I$85/41</f>
        <v>167836.73833001251</v>
      </c>
      <c r="AR62" s="114">
        <f>'DADOS BASE HOMOLOGADA'!$I$86*(Q62/$Q$11)</f>
        <v>56776.454385565281</v>
      </c>
      <c r="AS62" s="114">
        <f>AQ62+AR62</f>
        <v>224613.19271557778</v>
      </c>
      <c r="AU62" s="114">
        <f>'DADOS BASE HOMOLOGADA'!$I$89/41</f>
        <v>167836.73833001251</v>
      </c>
      <c r="AV62" s="114">
        <f>'DADOS BASE HOMOLOGADA'!$I$90*(Q62/$Q$11)</f>
        <v>56776.454385565281</v>
      </c>
      <c r="AW62" s="114">
        <f>AU62+AV62</f>
        <v>224613.19271557778</v>
      </c>
      <c r="AY62" s="114">
        <f>'DADOS BASE HOMOLOGADA'!$I$93/41</f>
        <v>167836.73833001251</v>
      </c>
      <c r="AZ62" s="114">
        <f>'DADOS BASE HOMOLOGADA'!$I$94*(Q62/$Q$11)</f>
        <v>56776.454385565281</v>
      </c>
      <c r="BA62" s="114">
        <f>AY62+AZ62</f>
        <v>224613.19271557778</v>
      </c>
      <c r="BB62" s="93"/>
    </row>
    <row r="63" spans="1:54" x14ac:dyDescent="0.25">
      <c r="A63" s="93"/>
      <c r="B63" s="94" t="s">
        <v>120</v>
      </c>
      <c r="C63" s="94" t="s">
        <v>122</v>
      </c>
      <c r="D63" s="94" t="s">
        <v>77</v>
      </c>
      <c r="F63" s="104">
        <v>0</v>
      </c>
      <c r="G63" s="109">
        <f>F63/$F$11</f>
        <v>0</v>
      </c>
      <c r="H63" s="114">
        <f>'DADOS BASE PROPOSTA'!$I$23*G63*'AJUSTE CONIF-SETEC'!$Q$12</f>
        <v>0</v>
      </c>
      <c r="I63" s="114">
        <f>'MATRIZ 2018 COMPLETO PROPOSTA'!I63*'AJUSTE CONIF-SETEC'!$Q$12</f>
        <v>0</v>
      </c>
      <c r="J63" s="114">
        <f t="shared" si="32"/>
        <v>0</v>
      </c>
      <c r="L63" s="104">
        <v>100.83586624895619</v>
      </c>
      <c r="M63" s="114">
        <f>'MATRIZ 2018 COMPLETO PROPOSTA'!M63*'AJUSTE CONIF-SETEC'!$Q$14</f>
        <v>454804.45059700409</v>
      </c>
      <c r="N63" s="114">
        <f>'MATRIZ 2018 COMPLETO PROPOSTA'!N63*'AJUSTE CONIF-SETEC'!$Q$14</f>
        <v>30774.397333206362</v>
      </c>
      <c r="O63" s="114">
        <f t="shared" si="33"/>
        <v>485578.84793021047</v>
      </c>
      <c r="R63" s="114"/>
      <c r="T63" s="104">
        <v>0</v>
      </c>
      <c r="U63" s="104"/>
      <c r="V63" s="104">
        <f t="shared" ref="V63:V68" si="35">T63+U63*3.2</f>
        <v>0</v>
      </c>
      <c r="W63" s="109">
        <f t="shared" ref="W63:W68" si="36">V63/$V$11</f>
        <v>0</v>
      </c>
      <c r="X63" s="114">
        <f>'DADOS BASE HOMOLOGADA'!$I$78*W63</f>
        <v>0</v>
      </c>
      <c r="Y63" s="114"/>
      <c r="Z63" s="114">
        <f t="shared" si="34"/>
        <v>0</v>
      </c>
      <c r="AB63" s="119">
        <v>141.5</v>
      </c>
      <c r="AD63" s="45">
        <v>0.65800000000000003</v>
      </c>
      <c r="AE63" s="45">
        <f t="shared" ref="AE63:AE68" si="37">AB63*AD63</f>
        <v>93.106999999999999</v>
      </c>
      <c r="AF63" s="123">
        <f t="shared" ref="AF63:AF68" si="38">(AD63-$AE$12)*$AF$12</f>
        <v>-0.12105218651163002</v>
      </c>
      <c r="AH63" s="45">
        <f>($AH$11-(AF63*$AH$11))*'AJUSTE CONIF-SETEC'!$Q$18</f>
        <v>582.42565995723749</v>
      </c>
      <c r="AI63" s="114">
        <f t="shared" ref="AI63:AI68" si="39">AB63*AH63</f>
        <v>82413.230883949102</v>
      </c>
      <c r="AK63" s="119">
        <v>0</v>
      </c>
      <c r="AL63" s="114">
        <f>IF($AK$11&gt;0,(AK63/$AK$11)*'DADOS BASE PROPOSTA'!$I$67,0)*'AJUSTE CONIF-SETEC'!Q18</f>
        <v>0</v>
      </c>
      <c r="AN63" s="114">
        <v>0</v>
      </c>
      <c r="AO63" s="114">
        <f>(AN63/$AN$11)*'DADOS BASE PROPOSTA'!$I$69*'AJUSTE CONIF-SETEC'!$Q$18</f>
        <v>0</v>
      </c>
      <c r="AQ63" s="114"/>
      <c r="AR63" s="114"/>
      <c r="AS63" s="114"/>
      <c r="AU63" s="114"/>
      <c r="AV63" s="114"/>
      <c r="AW63" s="114"/>
      <c r="AY63" s="114"/>
      <c r="AZ63" s="114"/>
      <c r="BA63" s="114"/>
      <c r="BB63" s="93"/>
    </row>
    <row r="64" spans="1:54" x14ac:dyDescent="0.25">
      <c r="A64" s="93"/>
      <c r="B64" s="94" t="s">
        <v>120</v>
      </c>
      <c r="C64" s="94" t="s">
        <v>123</v>
      </c>
      <c r="D64" s="94" t="s">
        <v>79</v>
      </c>
      <c r="F64" s="104">
        <v>2229.7018884660952</v>
      </c>
      <c r="G64" s="109">
        <f>F64/$F$11</f>
        <v>1.8044393221338232E-3</v>
      </c>
      <c r="H64" s="114">
        <f>'DADOS BASE PROPOSTA'!$I$23*G64*'AJUSTE CONIF-SETEC'!$Q$12</f>
        <v>2339683.5743504567</v>
      </c>
      <c r="I64" s="114">
        <f>'MATRIZ 2018 COMPLETO PROPOSTA'!I64*'AJUSTE CONIF-SETEC'!$Q$12</f>
        <v>0</v>
      </c>
      <c r="J64" s="114">
        <f t="shared" si="32"/>
        <v>2339683.5743504567</v>
      </c>
      <c r="L64" s="104">
        <v>0</v>
      </c>
      <c r="M64" s="114">
        <f>'MATRIZ 2018 COMPLETO PROPOSTA'!M64*'AJUSTE CONIF-SETEC'!$Q$14</f>
        <v>0</v>
      </c>
      <c r="N64" s="114">
        <f>'MATRIZ 2018 COMPLETO PROPOSTA'!N64*'AJUSTE CONIF-SETEC'!$Q$14</f>
        <v>0</v>
      </c>
      <c r="O64" s="114">
        <f t="shared" si="33"/>
        <v>0</v>
      </c>
      <c r="R64" s="114"/>
      <c r="T64" s="104">
        <v>173.63683470127799</v>
      </c>
      <c r="U64" s="104"/>
      <c r="V64" s="104">
        <f t="shared" si="35"/>
        <v>173.63683470127799</v>
      </c>
      <c r="W64" s="109">
        <f t="shared" si="36"/>
        <v>1.0169469115274379E-3</v>
      </c>
      <c r="X64" s="114">
        <f>'DADOS BASE HOMOLOGADA'!$I$78*W64</f>
        <v>46721.212045453816</v>
      </c>
      <c r="Y64" s="114"/>
      <c r="Z64" s="114">
        <f t="shared" si="34"/>
        <v>46721.212045453816</v>
      </c>
      <c r="AB64" s="119">
        <v>1656</v>
      </c>
      <c r="AD64" s="45">
        <v>0.66500000000000004</v>
      </c>
      <c r="AE64" s="45">
        <f t="shared" si="37"/>
        <v>1101.24</v>
      </c>
      <c r="AF64" s="123">
        <f t="shared" si="38"/>
        <v>-0.10880218651163001</v>
      </c>
      <c r="AH64" s="45">
        <f>($AH$11-(AF64*$AH$11))*'AJUSTE CONIF-SETEC'!$Q$18</f>
        <v>576.06135825895774</v>
      </c>
      <c r="AI64" s="114">
        <f t="shared" si="39"/>
        <v>953957.60927683406</v>
      </c>
      <c r="AK64" s="119">
        <v>0</v>
      </c>
      <c r="AL64" s="114">
        <f>IF($AK$11&gt;0,(AK64/$AK$11)*'DADOS BASE PROPOSTA'!$I$67,0)*'AJUSTE CONIF-SETEC'!Q18</f>
        <v>0</v>
      </c>
      <c r="AN64" s="114">
        <v>54.875</v>
      </c>
      <c r="AO64" s="114">
        <f>(AN64/$AN$11)*'DADOS BASE PROPOSTA'!$I$69*'AJUSTE CONIF-SETEC'!$Q$18</f>
        <v>26650.788390089532</v>
      </c>
      <c r="AQ64" s="114"/>
      <c r="AR64" s="114"/>
      <c r="AS64" s="114"/>
      <c r="AU64" s="114"/>
      <c r="AV64" s="114"/>
      <c r="AW64" s="114"/>
      <c r="AY64" s="114"/>
      <c r="AZ64" s="114"/>
      <c r="BA64" s="114"/>
      <c r="BB64" s="93"/>
    </row>
    <row r="65" spans="1:54" x14ac:dyDescent="0.25">
      <c r="A65" s="93"/>
      <c r="B65" s="94" t="s">
        <v>120</v>
      </c>
      <c r="C65" s="94" t="s">
        <v>124</v>
      </c>
      <c r="D65" s="94" t="s">
        <v>79</v>
      </c>
      <c r="F65" s="104">
        <v>5258.2926340990634</v>
      </c>
      <c r="G65" s="109">
        <f>F65/$F$11</f>
        <v>4.2553984661969167E-3</v>
      </c>
      <c r="H65" s="114">
        <f>'DADOS BASE PROPOSTA'!$I$23*G65*'AJUSTE CONIF-SETEC'!$Q$12</f>
        <v>5517661.7864342136</v>
      </c>
      <c r="I65" s="114">
        <f>'MATRIZ 2018 COMPLETO PROPOSTA'!I65*'AJUSTE CONIF-SETEC'!$Q$12</f>
        <v>0</v>
      </c>
      <c r="J65" s="114">
        <f t="shared" si="32"/>
        <v>5517661.7864342136</v>
      </c>
      <c r="L65" s="104">
        <v>0</v>
      </c>
      <c r="M65" s="114">
        <f>'MATRIZ 2018 COMPLETO PROPOSTA'!M65*'AJUSTE CONIF-SETEC'!$Q$14</f>
        <v>0</v>
      </c>
      <c r="N65" s="114">
        <f>'MATRIZ 2018 COMPLETO PROPOSTA'!N65*'AJUSTE CONIF-SETEC'!$Q$14</f>
        <v>0</v>
      </c>
      <c r="O65" s="114">
        <f t="shared" si="33"/>
        <v>0</v>
      </c>
      <c r="R65" s="114"/>
      <c r="T65" s="104">
        <v>537.34701237176125</v>
      </c>
      <c r="U65" s="104"/>
      <c r="V65" s="104">
        <f t="shared" si="35"/>
        <v>537.34701237176125</v>
      </c>
      <c r="W65" s="109">
        <f t="shared" si="36"/>
        <v>3.1471051956807904E-3</v>
      </c>
      <c r="X65" s="114">
        <f>'DADOS BASE HOMOLOGADA'!$I$78*W65</f>
        <v>144586.27831014805</v>
      </c>
      <c r="Y65" s="114"/>
      <c r="Z65" s="114">
        <f t="shared" si="34"/>
        <v>144586.27831014805</v>
      </c>
      <c r="AB65" s="119">
        <v>2569.5</v>
      </c>
      <c r="AD65" s="45">
        <v>0.73299999999999998</v>
      </c>
      <c r="AE65" s="45">
        <f t="shared" si="37"/>
        <v>1883.4434999999999</v>
      </c>
      <c r="AF65" s="123">
        <f t="shared" si="38"/>
        <v>1.01978134883699E-2</v>
      </c>
      <c r="AH65" s="45">
        <f>($AH$11-(AF65*$AH$11))*'AJUSTE CONIF-SETEC'!$Q$18</f>
        <v>514.23671318995491</v>
      </c>
      <c r="AI65" s="114">
        <f t="shared" si="39"/>
        <v>1321331.2345415892</v>
      </c>
      <c r="AK65" s="119">
        <v>0</v>
      </c>
      <c r="AL65" s="114">
        <f>IF($AK$11&gt;0,(AK65/$AK$11)*'DADOS BASE PROPOSTA'!$I$67,0)*'AJUSTE CONIF-SETEC'!Q18</f>
        <v>0</v>
      </c>
      <c r="AN65" s="114">
        <v>259.5</v>
      </c>
      <c r="AO65" s="114">
        <f>(AN65/$AN$11)*'DADOS BASE PROPOSTA'!$I$69*'AJUSTE CONIF-SETEC'!$Q$18</f>
        <v>126029.69635040061</v>
      </c>
      <c r="AQ65" s="114"/>
      <c r="AR65" s="114"/>
      <c r="AS65" s="114"/>
      <c r="AU65" s="114"/>
      <c r="AV65" s="114"/>
      <c r="AW65" s="114"/>
      <c r="AY65" s="114"/>
      <c r="AZ65" s="114"/>
      <c r="BA65" s="114"/>
      <c r="BB65" s="93"/>
    </row>
    <row r="66" spans="1:54" x14ac:dyDescent="0.25">
      <c r="A66" s="93"/>
      <c r="B66" s="94" t="s">
        <v>120</v>
      </c>
      <c r="C66" s="94" t="s">
        <v>125</v>
      </c>
      <c r="D66" s="94" t="s">
        <v>126</v>
      </c>
      <c r="F66" s="104">
        <v>0</v>
      </c>
      <c r="G66" s="109">
        <f>F13/$F$11</f>
        <v>0</v>
      </c>
      <c r="H66" s="114">
        <f>'DADOS BASE PROPOSTA'!$I$23*G66*'AJUSTE CONIF-SETEC'!$Q$12</f>
        <v>0</v>
      </c>
      <c r="I66" s="114">
        <f>'MATRIZ 2018 COMPLETO PROPOSTA'!I66*'AJUSTE CONIF-SETEC'!$Q$12</f>
        <v>0</v>
      </c>
      <c r="J66" s="114">
        <f t="shared" si="32"/>
        <v>0</v>
      </c>
      <c r="L66" s="104">
        <v>1429.2495590285009</v>
      </c>
      <c r="M66" s="114">
        <f>'MATRIZ 2018 COMPLETO PROPOSTA'!M66*'AJUSTE CONIF-SETEC'!$Q$14</f>
        <v>968979.62787326961</v>
      </c>
      <c r="N66" s="114">
        <f>'MATRIZ 2018 COMPLETO PROPOSTA'!N66*'AJUSTE CONIF-SETEC'!$Q$14</f>
        <v>436196.91538384912</v>
      </c>
      <c r="O66" s="114">
        <f t="shared" si="33"/>
        <v>1405176.5432571187</v>
      </c>
      <c r="R66" s="114"/>
      <c r="T66" s="104">
        <v>257.39350000000002</v>
      </c>
      <c r="U66" s="104">
        <v>3.2873000000000001</v>
      </c>
      <c r="V66" s="104">
        <f t="shared" si="35"/>
        <v>267.91286000000002</v>
      </c>
      <c r="W66" s="109">
        <f t="shared" si="36"/>
        <v>1.569097686007735E-3</v>
      </c>
      <c r="X66" s="114">
        <f>'DADOS BASE HOMOLOGADA'!$I$78*W66</f>
        <v>72088.468805011304</v>
      </c>
      <c r="Y66" s="114"/>
      <c r="Z66" s="114">
        <f t="shared" si="34"/>
        <v>72088.468805011304</v>
      </c>
      <c r="AB66" s="119">
        <v>599.5</v>
      </c>
      <c r="AD66" s="45">
        <v>0.64</v>
      </c>
      <c r="AE66" s="45">
        <f t="shared" si="37"/>
        <v>383.68</v>
      </c>
      <c r="AF66" s="123">
        <f t="shared" si="38"/>
        <v>-0.15255218651163005</v>
      </c>
      <c r="AH66" s="45">
        <f>($AH$11-(AF66*$AH$11))*'AJUSTE CONIF-SETEC'!$Q$18</f>
        <v>598.79100718138534</v>
      </c>
      <c r="AI66" s="114">
        <f t="shared" si="39"/>
        <v>358975.20880524052</v>
      </c>
      <c r="AK66" s="119">
        <v>0</v>
      </c>
      <c r="AL66" s="114">
        <f>IF($AK$11&gt;0,(AK66/$AK$11)*'DADOS BASE PROPOSTA'!$I$67,0)*'AJUSTE CONIF-SETEC'!Q18</f>
        <v>0</v>
      </c>
      <c r="AN66" s="114">
        <v>90.25</v>
      </c>
      <c r="AO66" s="114">
        <f>(AN66/$AN$11)*'DADOS BASE PROPOSTA'!$I$69*'AJUSTE CONIF-SETEC'!$Q$18</f>
        <v>43831.13717003334</v>
      </c>
      <c r="AQ66" s="114"/>
      <c r="AR66" s="114"/>
      <c r="AS66" s="114"/>
      <c r="AU66" s="114"/>
      <c r="AV66" s="114"/>
      <c r="AW66" s="114"/>
      <c r="AY66" s="114"/>
      <c r="AZ66" s="114"/>
      <c r="BA66" s="114"/>
      <c r="BB66" s="93"/>
    </row>
    <row r="67" spans="1:54" x14ac:dyDescent="0.25">
      <c r="A67" s="93"/>
      <c r="B67" s="94" t="s">
        <v>120</v>
      </c>
      <c r="C67" s="94" t="s">
        <v>127</v>
      </c>
      <c r="D67" s="94" t="s">
        <v>83</v>
      </c>
      <c r="F67" s="104">
        <v>0</v>
      </c>
      <c r="G67" s="109">
        <f>F67/$F$11</f>
        <v>0</v>
      </c>
      <c r="H67" s="114">
        <f>'DADOS BASE PROPOSTA'!$I$23*G67*'AJUSTE CONIF-SETEC'!$Q$12</f>
        <v>0</v>
      </c>
      <c r="I67" s="114">
        <f>'MATRIZ 2018 COMPLETO PROPOSTA'!I67*'AJUSTE CONIF-SETEC'!$Q$12</f>
        <v>0</v>
      </c>
      <c r="J67" s="114">
        <f t="shared" si="32"/>
        <v>0</v>
      </c>
      <c r="L67" s="104">
        <v>865.04632345830964</v>
      </c>
      <c r="M67" s="114">
        <f>'MATRIZ 2018 COMPLETO PROPOSTA'!M67*'AJUSTE CONIF-SETEC'!$Q$14</f>
        <v>917684.52916124789</v>
      </c>
      <c r="N67" s="114">
        <f>'MATRIZ 2018 COMPLETO PROPOSTA'!N67*'AJUSTE CONIF-SETEC'!$Q$14</f>
        <v>264006.05518684618</v>
      </c>
      <c r="O67" s="114">
        <f t="shared" si="33"/>
        <v>1181690.5843480942</v>
      </c>
      <c r="R67" s="114"/>
      <c r="T67" s="104">
        <v>367.99838135228401</v>
      </c>
      <c r="U67" s="104"/>
      <c r="V67" s="104">
        <f t="shared" si="35"/>
        <v>367.99838135228401</v>
      </c>
      <c r="W67" s="109">
        <f t="shared" si="36"/>
        <v>2.1552732057522764E-3</v>
      </c>
      <c r="X67" s="114">
        <f>'DADOS BASE HOMOLOGADA'!$I$78*W67</f>
        <v>99018.911725285521</v>
      </c>
      <c r="Y67" s="114"/>
      <c r="Z67" s="114">
        <f t="shared" si="34"/>
        <v>99018.911725285521</v>
      </c>
      <c r="AB67" s="119">
        <v>1209.5</v>
      </c>
      <c r="AD67" s="45">
        <v>0.69199999999999995</v>
      </c>
      <c r="AE67" s="45">
        <f t="shared" si="37"/>
        <v>836.97399999999993</v>
      </c>
      <c r="AF67" s="123">
        <f t="shared" si="38"/>
        <v>-6.1552186511630164E-2</v>
      </c>
      <c r="AH67" s="45">
        <f>($AH$11-(AF67*$AH$11))*'AJUSTE CONIF-SETEC'!$Q$18</f>
        <v>551.51333742273619</v>
      </c>
      <c r="AI67" s="114">
        <f t="shared" si="39"/>
        <v>667055.38161279936</v>
      </c>
      <c r="AK67" s="119">
        <v>0</v>
      </c>
      <c r="AL67" s="114">
        <f>IF($AK$11&gt;0,(AK67/$AK$11)*'DADOS BASE PROPOSTA'!$I$67,0)*'AJUSTE CONIF-SETEC'!Q18</f>
        <v>0</v>
      </c>
      <c r="AN67" s="114">
        <v>119.125</v>
      </c>
      <c r="AO67" s="114">
        <f>(AN67/$AN$11)*'DADOS BASE PROPOSTA'!$I$69*'AJUSTE CONIF-SETEC'!$Q$18</f>
        <v>57854.672746595264</v>
      </c>
      <c r="AQ67" s="114"/>
      <c r="AR67" s="114"/>
      <c r="AS67" s="114"/>
      <c r="AU67" s="114"/>
      <c r="AV67" s="114"/>
      <c r="AW67" s="114"/>
      <c r="AY67" s="114"/>
      <c r="AZ67" s="114"/>
      <c r="BA67" s="114"/>
      <c r="BB67" s="93"/>
    </row>
    <row r="68" spans="1:54" x14ac:dyDescent="0.25">
      <c r="A68" s="93"/>
      <c r="B68" s="94" t="s">
        <v>120</v>
      </c>
      <c r="C68" s="94" t="s">
        <v>128</v>
      </c>
      <c r="D68" s="94" t="s">
        <v>129</v>
      </c>
      <c r="F68" s="104">
        <v>0</v>
      </c>
      <c r="G68" s="109">
        <f>F68/$F$11</f>
        <v>0</v>
      </c>
      <c r="H68" s="114">
        <f>'DADOS BASE PROPOSTA'!$I$23*G68*'AJUSTE CONIF-SETEC'!$Q$12</f>
        <v>0</v>
      </c>
      <c r="I68" s="114">
        <f>'MATRIZ 2018 COMPLETO PROPOSTA'!I68*'AJUSTE CONIF-SETEC'!$Q$12</f>
        <v>0</v>
      </c>
      <c r="J68" s="114">
        <f t="shared" si="32"/>
        <v>0</v>
      </c>
      <c r="L68" s="104">
        <v>0</v>
      </c>
      <c r="M68" s="114">
        <f>'MATRIZ 2018 COMPLETO PROPOSTA'!M68*'AJUSTE CONIF-SETEC'!$Q$14</f>
        <v>0</v>
      </c>
      <c r="N68" s="114">
        <f>'MATRIZ 2018 COMPLETO PROPOSTA'!N68*'AJUSTE CONIF-SETEC'!$Q$14</f>
        <v>0</v>
      </c>
      <c r="O68" s="114">
        <f t="shared" si="33"/>
        <v>0</v>
      </c>
      <c r="R68" s="114"/>
      <c r="T68" s="104">
        <v>0</v>
      </c>
      <c r="U68" s="104">
        <v>147.5252658139033</v>
      </c>
      <c r="V68" s="104">
        <f t="shared" si="35"/>
        <v>472.08085060449059</v>
      </c>
      <c r="W68" s="109">
        <f t="shared" si="36"/>
        <v>2.7648578358353882E-3</v>
      </c>
      <c r="X68" s="114">
        <f>'DADOS BASE HOMOLOGADA'!$I$78*W68</f>
        <v>127024.83065667328</v>
      </c>
      <c r="Y68" s="114"/>
      <c r="Z68" s="114">
        <f t="shared" si="34"/>
        <v>127024.83065667328</v>
      </c>
      <c r="AB68" s="119">
        <v>0</v>
      </c>
      <c r="AD68" s="45">
        <v>0.626</v>
      </c>
      <c r="AE68" s="45">
        <f t="shared" si="37"/>
        <v>0</v>
      </c>
      <c r="AF68" s="123">
        <f t="shared" si="38"/>
        <v>-0.17705218651163007</v>
      </c>
      <c r="AH68" s="45">
        <f>($AH$11-(AF68*$AH$11))*'AJUSTE CONIF-SETEC'!$Q$18</f>
        <v>611.51961057794483</v>
      </c>
      <c r="AI68" s="114">
        <f t="shared" si="39"/>
        <v>0</v>
      </c>
      <c r="AK68" s="119">
        <v>0</v>
      </c>
      <c r="AL68" s="114">
        <f>IF($AK$11&gt;0,(AK68/$AK$11)*'DADOS BASE PROPOSTA'!$I$67,0)*'AJUSTE CONIF-SETEC'!Q18</f>
        <v>0</v>
      </c>
      <c r="AN68" s="114">
        <v>40.125</v>
      </c>
      <c r="AO68" s="114">
        <f>(AN68/$AN$11)*'DADOS BASE PROPOSTA'!$I$69*'AJUSTE CONIF-SETEC'!$Q$18</f>
        <v>19487.250736261361</v>
      </c>
      <c r="AQ68" s="114"/>
      <c r="AR68" s="114"/>
      <c r="AS68" s="114"/>
      <c r="AU68" s="114"/>
      <c r="AV68" s="114"/>
      <c r="AW68" s="114"/>
      <c r="AY68" s="114"/>
      <c r="AZ68" s="114"/>
      <c r="BA68" s="114"/>
      <c r="BB68" s="93"/>
    </row>
    <row r="69" spans="1:54" x14ac:dyDescent="0.25">
      <c r="A69" s="93"/>
      <c r="F69" s="104"/>
      <c r="G69" s="109"/>
      <c r="H69" s="114"/>
      <c r="I69" s="114"/>
      <c r="J69" s="114"/>
      <c r="L69" s="104"/>
      <c r="M69" s="114"/>
      <c r="N69" s="114"/>
      <c r="O69" s="114"/>
      <c r="R69" s="114"/>
      <c r="T69" s="104"/>
      <c r="U69" s="104"/>
      <c r="V69" s="104"/>
      <c r="W69" s="109"/>
      <c r="X69" s="114"/>
      <c r="Y69" s="114"/>
      <c r="Z69" s="114"/>
      <c r="AB69" s="119"/>
      <c r="AF69" s="123"/>
      <c r="AI69" s="114"/>
      <c r="AK69" s="119"/>
      <c r="AL69" s="114"/>
      <c r="AN69" s="114"/>
      <c r="AO69" s="114"/>
      <c r="AQ69" s="114"/>
      <c r="AR69" s="114"/>
      <c r="AS69" s="114"/>
      <c r="AU69" s="114"/>
      <c r="AV69" s="114"/>
      <c r="AW69" s="114"/>
      <c r="AY69" s="114"/>
      <c r="AZ69" s="114"/>
      <c r="BA69" s="114"/>
      <c r="BB69" s="93"/>
    </row>
    <row r="70" spans="1:54" x14ac:dyDescent="0.25">
      <c r="A70" s="93"/>
      <c r="B70" s="98" t="s">
        <v>130</v>
      </c>
      <c r="C70" s="98" t="s">
        <v>131</v>
      </c>
      <c r="D70" s="98" t="s">
        <v>74</v>
      </c>
      <c r="E70" s="98"/>
      <c r="F70" s="105">
        <f>SUM(F71:F85)</f>
        <v>30495.070303450095</v>
      </c>
      <c r="G70" s="110">
        <f>SUM(G71:G85)</f>
        <v>2.467886145292535E-2</v>
      </c>
      <c r="H70" s="115">
        <f>SUM(H71:H85)</f>
        <v>31999262.079258677</v>
      </c>
      <c r="I70" s="115">
        <f>SUM(I71:I85)</f>
        <v>0</v>
      </c>
      <c r="J70" s="115">
        <f>SUM(J71:J85)</f>
        <v>31999262.079258677</v>
      </c>
      <c r="K70" s="99"/>
      <c r="L70" s="105">
        <f>SUM(L71:L85)</f>
        <v>2443.1097000492286</v>
      </c>
      <c r="M70" s="115">
        <f>SUM(M71:M85)</f>
        <v>3875918.5114930784</v>
      </c>
      <c r="N70" s="115">
        <f>SUM(N71:N85)</f>
        <v>745619.90127896448</v>
      </c>
      <c r="O70" s="115">
        <f>SUM(O71:O85)</f>
        <v>4621538.4127720427</v>
      </c>
      <c r="P70" s="99"/>
      <c r="Q70" s="100"/>
      <c r="R70" s="115">
        <f>SUM(R71:R85)</f>
        <v>3818193.6754220305</v>
      </c>
      <c r="S70" s="99"/>
      <c r="T70" s="105">
        <f t="shared" ref="T70:Z70" si="40">SUM(T71:T85)</f>
        <v>1061.7234331358293</v>
      </c>
      <c r="U70" s="105">
        <f t="shared" si="40"/>
        <v>43.258887550714462</v>
      </c>
      <c r="V70" s="105">
        <f t="shared" si="40"/>
        <v>1200.1518732981153</v>
      </c>
      <c r="W70" s="110">
        <f t="shared" si="40"/>
        <v>7.0289851978360476E-3</v>
      </c>
      <c r="X70" s="115">
        <f t="shared" si="40"/>
        <v>322930.04105710745</v>
      </c>
      <c r="Y70" s="115">
        <f t="shared" si="40"/>
        <v>124505.76265629544</v>
      </c>
      <c r="Z70" s="115">
        <f t="shared" si="40"/>
        <v>447435.80371340289</v>
      </c>
      <c r="AA70" s="99"/>
      <c r="AB70" s="120">
        <f>SUM(AB71:AB85)</f>
        <v>11264.5</v>
      </c>
      <c r="AC70" s="99"/>
      <c r="AD70" s="99"/>
      <c r="AE70" s="99"/>
      <c r="AF70" s="124"/>
      <c r="AG70" s="99"/>
      <c r="AH70" s="99"/>
      <c r="AI70" s="115">
        <f>SUM(AI71:AI85)</f>
        <v>6668173.7148937676</v>
      </c>
      <c r="AJ70" s="99"/>
      <c r="AK70" s="120">
        <f>SUM(AK71:AK85)</f>
        <v>711</v>
      </c>
      <c r="AL70" s="115">
        <f>SUM(AL71:AL85)</f>
        <v>3732625.1081946325</v>
      </c>
      <c r="AM70" s="99"/>
      <c r="AN70" s="115">
        <f>SUM(AN71:AN85)</f>
        <v>541.875</v>
      </c>
      <c r="AO70" s="115">
        <f>SUM(AO71:AO85)</f>
        <v>263168.94685885677</v>
      </c>
      <c r="AP70" s="99"/>
      <c r="AQ70" s="115"/>
      <c r="AR70" s="115"/>
      <c r="AS70" s="115">
        <f>SUM(AS71:AS85)</f>
        <v>326810.81060959527</v>
      </c>
      <c r="AT70" s="98"/>
      <c r="AU70" s="115"/>
      <c r="AV70" s="115"/>
      <c r="AW70" s="115">
        <f>SUM(AW71:AW85)</f>
        <v>326810.81060959527</v>
      </c>
      <c r="AX70" s="98"/>
      <c r="AY70" s="115"/>
      <c r="AZ70" s="115"/>
      <c r="BA70" s="115">
        <f>SUM(BA71:BA85)</f>
        <v>326810.81060959527</v>
      </c>
      <c r="BB70" s="93"/>
    </row>
    <row r="71" spans="1:54" x14ac:dyDescent="0.25">
      <c r="A71" s="93"/>
      <c r="B71" s="94" t="s">
        <v>130</v>
      </c>
      <c r="C71" s="94" t="s">
        <v>34</v>
      </c>
      <c r="D71" s="94" t="s">
        <v>75</v>
      </c>
      <c r="F71" s="104">
        <v>0</v>
      </c>
      <c r="G71" s="109">
        <f>F71/$F$11</f>
        <v>0</v>
      </c>
      <c r="H71" s="114">
        <f>'DADOS BASE PROPOSTA'!$I$23*G71*'AJUSTE CONIF-SETEC'!$Q$12</f>
        <v>0</v>
      </c>
      <c r="I71" s="114">
        <f>'MATRIZ 2018 COMPLETO PROPOSTA'!I71*'AJUSTE CONIF-SETEC'!$Q$12</f>
        <v>0</v>
      </c>
      <c r="J71" s="114">
        <f t="shared" ref="J71:J85" si="41">H71+I71</f>
        <v>0</v>
      </c>
      <c r="L71" s="104"/>
      <c r="M71" s="114">
        <f>'MATRIZ 2018 COMPLETO PROPOSTA'!M71*'AJUSTE CONIF-SETEC'!$Q$14</f>
        <v>0</v>
      </c>
      <c r="N71" s="114">
        <f>'MATRIZ 2018 COMPLETO PROPOSTA'!N71*'AJUSTE CONIF-SETEC'!$Q$14</f>
        <v>0</v>
      </c>
      <c r="O71" s="114">
        <f t="shared" ref="O71:O85" si="42">M71+N71</f>
        <v>0</v>
      </c>
      <c r="Q71" s="68">
        <v>14</v>
      </c>
      <c r="R71" s="114">
        <f>IF(D71="R",('DADOS BASE HOMOLOGADA'!$I$53+('DADOS BASE HOMOLOGADA'!$I$54*Q71)),0)</f>
        <v>3818193.6754220305</v>
      </c>
      <c r="T71" s="104"/>
      <c r="U71" s="104"/>
      <c r="V71" s="104"/>
      <c r="W71" s="109"/>
      <c r="X71" s="114"/>
      <c r="Y71" s="114">
        <f>'DADOS BASE HOMOLOGADA'!$I$77/41</f>
        <v>124505.76265629544</v>
      </c>
      <c r="Z71" s="114">
        <f t="shared" ref="Z71:Z85" si="43">X71+Y71</f>
        <v>124505.76265629544</v>
      </c>
      <c r="AB71" s="119"/>
      <c r="AF71" s="123"/>
      <c r="AI71" s="114"/>
      <c r="AK71" s="119"/>
      <c r="AL71" s="114"/>
      <c r="AN71" s="114"/>
      <c r="AO71" s="114"/>
      <c r="AQ71" s="114">
        <f>'DADOS BASE HOMOLOGADA'!$I$85/41</f>
        <v>167836.73833001251</v>
      </c>
      <c r="AR71" s="114">
        <f>'DADOS BASE HOMOLOGADA'!$I$86*(Q71/$Q$11)</f>
        <v>158974.07227958279</v>
      </c>
      <c r="AS71" s="114">
        <f>AQ71+AR71</f>
        <v>326810.81060959527</v>
      </c>
      <c r="AU71" s="114">
        <f>'DADOS BASE HOMOLOGADA'!$I$89/41</f>
        <v>167836.73833001251</v>
      </c>
      <c r="AV71" s="114">
        <f>'DADOS BASE HOMOLOGADA'!$I$90*(Q71/$Q$11)</f>
        <v>158974.07227958279</v>
      </c>
      <c r="AW71" s="114">
        <f>AU71+AV71</f>
        <v>326810.81060959527</v>
      </c>
      <c r="AY71" s="114">
        <f>'DADOS BASE HOMOLOGADA'!$I$93/41</f>
        <v>167836.73833001251</v>
      </c>
      <c r="AZ71" s="114">
        <f>'DADOS BASE HOMOLOGADA'!$I$94*(Q71/$Q$11)</f>
        <v>158974.07227958279</v>
      </c>
      <c r="BA71" s="114">
        <f>AY71+AZ71</f>
        <v>326810.81060959527</v>
      </c>
      <c r="BB71" s="93"/>
    </row>
    <row r="72" spans="1:54" x14ac:dyDescent="0.25">
      <c r="A72" s="93"/>
      <c r="B72" s="94" t="s">
        <v>130</v>
      </c>
      <c r="C72" s="94" t="s">
        <v>132</v>
      </c>
      <c r="D72" s="94" t="s">
        <v>126</v>
      </c>
      <c r="F72" s="104">
        <v>0</v>
      </c>
      <c r="G72" s="109">
        <f>F13/$F$11</f>
        <v>0</v>
      </c>
      <c r="H72" s="114">
        <f>'DADOS BASE PROPOSTA'!$I$23*G72*'AJUSTE CONIF-SETEC'!$Q$12</f>
        <v>0</v>
      </c>
      <c r="I72" s="114">
        <f>'MATRIZ 2018 COMPLETO PROPOSTA'!I72*'AJUSTE CONIF-SETEC'!$Q$12</f>
        <v>0</v>
      </c>
      <c r="J72" s="114">
        <f t="shared" si="41"/>
        <v>0</v>
      </c>
      <c r="L72" s="104">
        <v>134.5295437388335</v>
      </c>
      <c r="M72" s="114">
        <f>'MATRIZ 2018 COMPLETO PROPOSTA'!M72*'AJUSTE CONIF-SETEC'!$Q$14</f>
        <v>968979.62787326961</v>
      </c>
      <c r="N72" s="114">
        <f>'MATRIZ 2018 COMPLETO PROPOSTA'!N72*'AJUSTE CONIF-SETEC'!$Q$14</f>
        <v>41057.470779814736</v>
      </c>
      <c r="O72" s="114">
        <f t="shared" si="42"/>
        <v>1010037.0986530844</v>
      </c>
      <c r="R72" s="114"/>
      <c r="T72" s="104">
        <v>0</v>
      </c>
      <c r="U72" s="104">
        <v>3.562487550714458</v>
      </c>
      <c r="V72" s="104">
        <f t="shared" ref="V72:V85" si="44">T72+U72*3.2</f>
        <v>11.399960162286266</v>
      </c>
      <c r="W72" s="109">
        <f t="shared" ref="W72:W85" si="45">V72/$V$11</f>
        <v>6.6766675967789465E-5</v>
      </c>
      <c r="X72" s="114">
        <f>'DADOS BASE HOMOLOGADA'!$I$78*W72</f>
        <v>3067.4364513048949</v>
      </c>
      <c r="Y72" s="114"/>
      <c r="Z72" s="114">
        <f t="shared" si="43"/>
        <v>3067.4364513048949</v>
      </c>
      <c r="AB72" s="119">
        <v>241.5</v>
      </c>
      <c r="AD72" s="45">
        <v>0.68300000000000005</v>
      </c>
      <c r="AE72" s="45">
        <f t="shared" ref="AE72:AE85" si="46">AB72*AD72</f>
        <v>164.94450000000001</v>
      </c>
      <c r="AF72" s="123">
        <f t="shared" ref="AF72:AF85" si="47">(AD72-$AE$12)*$AF$12</f>
        <v>-7.7302186511629983E-2</v>
      </c>
      <c r="AH72" s="45">
        <f>($AH$11-(AF72*$AH$11))*'AJUSTE CONIF-SETEC'!$Q$18</f>
        <v>559.69601103481</v>
      </c>
      <c r="AI72" s="114">
        <f t="shared" ref="AI72:AI85" si="48">AB72*AH72</f>
        <v>135166.58666490662</v>
      </c>
      <c r="AK72" s="119">
        <v>0</v>
      </c>
      <c r="AL72" s="114">
        <f>IF($AK$11&gt;0,(AK72/$AK$11)*'DADOS BASE PROPOSTA'!$I$67,0)*'AJUSTE CONIF-SETEC'!Q18</f>
        <v>0</v>
      </c>
      <c r="AN72" s="114">
        <v>6.125</v>
      </c>
      <c r="AO72" s="114">
        <f>(AN72/$AN$11)*'DADOS BASE PROPOSTA'!$I$69*'AJUSTE CONIF-SETEC'!$Q$18</f>
        <v>2974.6893647252546</v>
      </c>
      <c r="AQ72" s="114"/>
      <c r="AR72" s="114"/>
      <c r="AS72" s="114"/>
      <c r="AU72" s="114"/>
      <c r="AV72" s="114"/>
      <c r="AW72" s="114"/>
      <c r="AY72" s="114"/>
      <c r="AZ72" s="114"/>
      <c r="BA72" s="114"/>
      <c r="BB72" s="93"/>
    </row>
    <row r="73" spans="1:54" x14ac:dyDescent="0.25">
      <c r="A73" s="93"/>
      <c r="B73" s="94" t="s">
        <v>130</v>
      </c>
      <c r="C73" s="94" t="s">
        <v>133</v>
      </c>
      <c r="D73" s="94" t="s">
        <v>79</v>
      </c>
      <c r="F73" s="104">
        <v>1743.44133178019</v>
      </c>
      <c r="G73" s="109">
        <f>F73/$F$11</f>
        <v>1.4109213932010235E-3</v>
      </c>
      <c r="H73" s="114">
        <f>'DADOS BASE PROPOSTA'!$I$23*G73*'AJUSTE CONIF-SETEC'!$Q$12</f>
        <v>1829437.8579981287</v>
      </c>
      <c r="I73" s="114">
        <f>'MATRIZ 2018 COMPLETO PROPOSTA'!I73*'AJUSTE CONIF-SETEC'!$Q$12</f>
        <v>0</v>
      </c>
      <c r="J73" s="114">
        <f t="shared" si="41"/>
        <v>1829437.8579981287</v>
      </c>
      <c r="L73" s="104">
        <v>0</v>
      </c>
      <c r="M73" s="114">
        <f>'MATRIZ 2018 COMPLETO PROPOSTA'!M73*'AJUSTE CONIF-SETEC'!$Q$14</f>
        <v>0</v>
      </c>
      <c r="N73" s="114">
        <f>'MATRIZ 2018 COMPLETO PROPOSTA'!N73*'AJUSTE CONIF-SETEC'!$Q$14</f>
        <v>0</v>
      </c>
      <c r="O73" s="114">
        <f t="shared" si="42"/>
        <v>0</v>
      </c>
      <c r="R73" s="114"/>
      <c r="T73" s="104">
        <v>32.722848360655739</v>
      </c>
      <c r="U73" s="104"/>
      <c r="V73" s="104">
        <f t="shared" si="44"/>
        <v>32.722848360655739</v>
      </c>
      <c r="W73" s="109">
        <f t="shared" si="45"/>
        <v>1.916494252731538E-4</v>
      </c>
      <c r="X73" s="114">
        <f>'DADOS BASE HOMOLOGADA'!$I$78*W73</f>
        <v>8804.8779489653698</v>
      </c>
      <c r="Y73" s="114"/>
      <c r="Z73" s="114">
        <f t="shared" si="43"/>
        <v>8804.8779489653698</v>
      </c>
      <c r="AB73" s="119">
        <v>774.5</v>
      </c>
      <c r="AD73" s="45">
        <v>0.63300000000000001</v>
      </c>
      <c r="AE73" s="45">
        <f t="shared" si="46"/>
        <v>490.25850000000003</v>
      </c>
      <c r="AF73" s="123">
        <f t="shared" si="47"/>
        <v>-0.16480218651163006</v>
      </c>
      <c r="AH73" s="45">
        <f>($AH$11-(AF73*$AH$11))*'AJUSTE CONIF-SETEC'!$Q$18</f>
        <v>605.15530887966509</v>
      </c>
      <c r="AI73" s="114">
        <f t="shared" si="48"/>
        <v>468692.78672730061</v>
      </c>
      <c r="AK73" s="119">
        <v>0</v>
      </c>
      <c r="AL73" s="114">
        <f>IF($AK$11&gt;0,(AK73/$AK$11)*'DADOS BASE PROPOSTA'!$I$67,0)*'AJUSTE CONIF-SETEC'!Q18</f>
        <v>0</v>
      </c>
      <c r="AN73" s="114">
        <v>8.75</v>
      </c>
      <c r="AO73" s="114">
        <f>(AN73/$AN$11)*'DADOS BASE PROPOSTA'!$I$69*'AJUSTE CONIF-SETEC'!$Q$18</f>
        <v>4249.5562353217929</v>
      </c>
      <c r="AQ73" s="114"/>
      <c r="AR73" s="114"/>
      <c r="AS73" s="114"/>
      <c r="AU73" s="114"/>
      <c r="AV73" s="114"/>
      <c r="AW73" s="114"/>
      <c r="AY73" s="114"/>
      <c r="AZ73" s="114"/>
      <c r="BA73" s="114"/>
      <c r="BB73" s="93"/>
    </row>
    <row r="74" spans="1:54" x14ac:dyDescent="0.25">
      <c r="A74" s="93"/>
      <c r="B74" s="94" t="s">
        <v>130</v>
      </c>
      <c r="C74" s="94" t="s">
        <v>134</v>
      </c>
      <c r="D74" s="94" t="s">
        <v>79</v>
      </c>
      <c r="F74" s="104">
        <v>4654.4803040974839</v>
      </c>
      <c r="G74" s="109">
        <f>F74/$F$11</f>
        <v>3.7667489668714101E-3</v>
      </c>
      <c r="H74" s="114">
        <f>'DADOS BASE PROPOSTA'!$I$23*G74*'AJUSTE CONIF-SETEC'!$Q$12</f>
        <v>4884065.9690727964</v>
      </c>
      <c r="I74" s="114">
        <f>'MATRIZ 2018 COMPLETO PROPOSTA'!I74*'AJUSTE CONIF-SETEC'!$Q$12</f>
        <v>0</v>
      </c>
      <c r="J74" s="114">
        <f t="shared" si="41"/>
        <v>4884065.9690727964</v>
      </c>
      <c r="L74" s="104">
        <v>0</v>
      </c>
      <c r="M74" s="114">
        <f>'MATRIZ 2018 COMPLETO PROPOSTA'!M74*'AJUSTE CONIF-SETEC'!$Q$14</f>
        <v>0</v>
      </c>
      <c r="N74" s="114">
        <f>'MATRIZ 2018 COMPLETO PROPOSTA'!N74*'AJUSTE CONIF-SETEC'!$Q$14</f>
        <v>0</v>
      </c>
      <c r="O74" s="114">
        <f t="shared" si="42"/>
        <v>0</v>
      </c>
      <c r="R74" s="114"/>
      <c r="T74" s="104">
        <v>92.936800000000005</v>
      </c>
      <c r="U74" s="104">
        <v>3.9260000000000002</v>
      </c>
      <c r="V74" s="104">
        <f t="shared" si="44"/>
        <v>105.5</v>
      </c>
      <c r="W74" s="109">
        <f t="shared" si="45"/>
        <v>6.1788674822782312E-4</v>
      </c>
      <c r="X74" s="114">
        <f>'DADOS BASE HOMOLOGADA'!$I$78*W74</f>
        <v>28387.340043806376</v>
      </c>
      <c r="Y74" s="114"/>
      <c r="Z74" s="114">
        <f t="shared" si="43"/>
        <v>28387.340043806376</v>
      </c>
      <c r="AB74" s="119">
        <v>1776</v>
      </c>
      <c r="AD74" s="45">
        <v>0.67700000000000005</v>
      </c>
      <c r="AE74" s="45">
        <f t="shared" si="46"/>
        <v>1202.3520000000001</v>
      </c>
      <c r="AF74" s="123">
        <f t="shared" si="47"/>
        <v>-8.7802186511629993E-2</v>
      </c>
      <c r="AH74" s="45">
        <f>($AH$11-(AF74*$AH$11))*'AJUSTE CONIF-SETEC'!$Q$18</f>
        <v>565.15112677619254</v>
      </c>
      <c r="AI74" s="114">
        <f t="shared" si="48"/>
        <v>1003708.4011545179</v>
      </c>
      <c r="AK74" s="119">
        <v>99</v>
      </c>
      <c r="AL74" s="114">
        <f>IF($AK$11&gt;0,(AK74/$AK$11)*'DADOS BASE PROPOSTA'!$I$67,0)*'AJUSTE CONIF-SETEC'!Q18</f>
        <v>519732.61000178428</v>
      </c>
      <c r="AN74" s="114">
        <v>57.5</v>
      </c>
      <c r="AO74" s="114">
        <f>(AN74/$AN$11)*'DADOS BASE PROPOSTA'!$I$69*'AJUSTE CONIF-SETEC'!$Q$18</f>
        <v>27925.655260686068</v>
      </c>
      <c r="AQ74" s="114"/>
      <c r="AR74" s="114"/>
      <c r="AS74" s="114"/>
      <c r="AU74" s="114"/>
      <c r="AV74" s="114"/>
      <c r="AW74" s="114"/>
      <c r="AY74" s="114"/>
      <c r="AZ74" s="114"/>
      <c r="BA74" s="114"/>
      <c r="BB74" s="93"/>
    </row>
    <row r="75" spans="1:54" x14ac:dyDescent="0.25">
      <c r="A75" s="93"/>
      <c r="B75" s="94" t="s">
        <v>130</v>
      </c>
      <c r="C75" s="94" t="s">
        <v>135</v>
      </c>
      <c r="D75" s="94" t="s">
        <v>126</v>
      </c>
      <c r="F75" s="104">
        <v>0</v>
      </c>
      <c r="G75" s="109">
        <f>F13/$F$11</f>
        <v>0</v>
      </c>
      <c r="H75" s="114">
        <f>'DADOS BASE PROPOSTA'!$I$23*G75*'AJUSTE CONIF-SETEC'!$Q$12</f>
        <v>0</v>
      </c>
      <c r="I75" s="114">
        <f>'MATRIZ 2018 COMPLETO PROPOSTA'!I75*'AJUSTE CONIF-SETEC'!$Q$12</f>
        <v>0</v>
      </c>
      <c r="J75" s="114">
        <f t="shared" si="41"/>
        <v>0</v>
      </c>
      <c r="L75" s="104">
        <v>1042.8637618830051</v>
      </c>
      <c r="M75" s="114">
        <f>'MATRIZ 2018 COMPLETO PROPOSTA'!M75*'AJUSTE CONIF-SETEC'!$Q$14</f>
        <v>968979.62787326961</v>
      </c>
      <c r="N75" s="114">
        <f>'MATRIZ 2018 COMPLETO PROPOSTA'!N75*'AJUSTE CONIF-SETEC'!$Q$14</f>
        <v>318274.68703797762</v>
      </c>
      <c r="O75" s="114">
        <f t="shared" si="42"/>
        <v>1287254.3149112472</v>
      </c>
      <c r="R75" s="114"/>
      <c r="T75" s="104">
        <v>151.9787</v>
      </c>
      <c r="U75" s="104">
        <v>3.6352000000000002</v>
      </c>
      <c r="V75" s="104">
        <f t="shared" si="44"/>
        <v>163.61134000000001</v>
      </c>
      <c r="W75" s="109">
        <f t="shared" si="45"/>
        <v>9.5823013123977991E-4</v>
      </c>
      <c r="X75" s="114">
        <f>'DADOS BASE HOMOLOGADA'!$I$78*W75</f>
        <v>44023.608944102562</v>
      </c>
      <c r="Y75" s="114"/>
      <c r="Z75" s="114">
        <f t="shared" si="43"/>
        <v>44023.608944102562</v>
      </c>
      <c r="AB75" s="119">
        <v>891.5</v>
      </c>
      <c r="AD75" s="45">
        <v>0.64300000000000002</v>
      </c>
      <c r="AE75" s="45">
        <f t="shared" si="46"/>
        <v>573.23450000000003</v>
      </c>
      <c r="AF75" s="123">
        <f t="shared" si="47"/>
        <v>-0.14730218651163005</v>
      </c>
      <c r="AH75" s="45">
        <f>($AH$11-(AF75*$AH$11))*'AJUSTE CONIF-SETEC'!$Q$18</f>
        <v>596.06344931069407</v>
      </c>
      <c r="AI75" s="114">
        <f t="shared" si="48"/>
        <v>531390.56506048376</v>
      </c>
      <c r="AK75" s="119">
        <v>0</v>
      </c>
      <c r="AL75" s="114">
        <f>IF($AK$11&gt;0,(AK75/$AK$11)*'DADOS BASE PROPOSTA'!$I$67,0)*'AJUSTE CONIF-SETEC'!Q18</f>
        <v>0</v>
      </c>
      <c r="AN75" s="114">
        <v>63.25</v>
      </c>
      <c r="AO75" s="114">
        <f>(AN75/$AN$11)*'DADOS BASE PROPOSTA'!$I$69*'AJUSTE CONIF-SETEC'!$Q$18</f>
        <v>30718.220786754671</v>
      </c>
      <c r="AQ75" s="114"/>
      <c r="AR75" s="114"/>
      <c r="AS75" s="114"/>
      <c r="AU75" s="114"/>
      <c r="AV75" s="114"/>
      <c r="AW75" s="114"/>
      <c r="AY75" s="114"/>
      <c r="AZ75" s="114"/>
      <c r="BA75" s="114"/>
      <c r="BB75" s="93"/>
    </row>
    <row r="76" spans="1:54" x14ac:dyDescent="0.25">
      <c r="A76" s="93"/>
      <c r="B76" s="94" t="s">
        <v>130</v>
      </c>
      <c r="C76" s="94" t="s">
        <v>136</v>
      </c>
      <c r="D76" s="94" t="s">
        <v>79</v>
      </c>
      <c r="F76" s="104">
        <v>5429.9540587852798</v>
      </c>
      <c r="G76" s="109">
        <f>F76/$F$11</f>
        <v>4.3943195598191744E-3</v>
      </c>
      <c r="H76" s="114">
        <f>'DADOS BASE PROPOSTA'!$I$23*G76*'AJUSTE CONIF-SETEC'!$Q$12</f>
        <v>5697790.5371723855</v>
      </c>
      <c r="I76" s="114">
        <f>'MATRIZ 2018 COMPLETO PROPOSTA'!I76*'AJUSTE CONIF-SETEC'!$Q$12</f>
        <v>0</v>
      </c>
      <c r="J76" s="114">
        <f t="shared" si="41"/>
        <v>5697790.5371723855</v>
      </c>
      <c r="L76" s="104">
        <v>0</v>
      </c>
      <c r="M76" s="114">
        <f>'MATRIZ 2018 COMPLETO PROPOSTA'!M76*'AJUSTE CONIF-SETEC'!$Q$14</f>
        <v>0</v>
      </c>
      <c r="N76" s="114">
        <f>'MATRIZ 2018 COMPLETO PROPOSTA'!N76*'AJUSTE CONIF-SETEC'!$Q$14</f>
        <v>0</v>
      </c>
      <c r="O76" s="114">
        <f t="shared" si="42"/>
        <v>0</v>
      </c>
      <c r="R76" s="114"/>
      <c r="T76" s="104">
        <v>82.705699999999993</v>
      </c>
      <c r="U76" s="104">
        <v>2.9809000000000001</v>
      </c>
      <c r="V76" s="104">
        <f t="shared" si="44"/>
        <v>92.244579999999999</v>
      </c>
      <c r="W76" s="109">
        <f t="shared" si="45"/>
        <v>5.4025311448190798E-4</v>
      </c>
      <c r="X76" s="114">
        <f>'DADOS BASE HOMOLOGADA'!$I$78*W76</f>
        <v>24820.64701097726</v>
      </c>
      <c r="Y76" s="114"/>
      <c r="Z76" s="114">
        <f t="shared" si="43"/>
        <v>24820.64701097726</v>
      </c>
      <c r="AB76" s="119">
        <v>1414</v>
      </c>
      <c r="AD76" s="45">
        <v>0.67300000000000004</v>
      </c>
      <c r="AE76" s="45">
        <f t="shared" si="46"/>
        <v>951.62200000000007</v>
      </c>
      <c r="AF76" s="123">
        <f t="shared" si="47"/>
        <v>-9.4802186511629999E-2</v>
      </c>
      <c r="AH76" s="45">
        <f>($AH$11-(AF76*$AH$11))*'AJUSTE CONIF-SETEC'!$Q$18</f>
        <v>568.78787060378102</v>
      </c>
      <c r="AI76" s="114">
        <f t="shared" si="48"/>
        <v>804266.04903374636</v>
      </c>
      <c r="AK76" s="119">
        <v>222</v>
      </c>
      <c r="AL76" s="114">
        <f>IF($AK$11&gt;0,(AK76/$AK$11)*'DADOS BASE PROPOSTA'!$I$67,0)*'AJUSTE CONIF-SETEC'!Q18</f>
        <v>1165461.0042464253</v>
      </c>
      <c r="AN76" s="114">
        <v>85.25</v>
      </c>
      <c r="AO76" s="114">
        <f>(AN76/$AN$11)*'DADOS BASE PROPOSTA'!$I$69*'AJUSTE CONIF-SETEC'!$Q$18</f>
        <v>41402.819321278039</v>
      </c>
      <c r="AQ76" s="114"/>
      <c r="AR76" s="114"/>
      <c r="AS76" s="114"/>
      <c r="AU76" s="114"/>
      <c r="AV76" s="114"/>
      <c r="AW76" s="114"/>
      <c r="AY76" s="114"/>
      <c r="AZ76" s="114"/>
      <c r="BA76" s="114"/>
      <c r="BB76" s="93"/>
    </row>
    <row r="77" spans="1:54" x14ac:dyDescent="0.25">
      <c r="A77" s="93"/>
      <c r="B77" s="94" t="s">
        <v>130</v>
      </c>
      <c r="C77" s="94" t="s">
        <v>137</v>
      </c>
      <c r="D77" s="94" t="s">
        <v>126</v>
      </c>
      <c r="F77" s="104">
        <v>0</v>
      </c>
      <c r="G77" s="109">
        <f>F13/$F$11</f>
        <v>0</v>
      </c>
      <c r="H77" s="114">
        <f>'DADOS BASE PROPOSTA'!$I$23*G77*'AJUSTE CONIF-SETEC'!$Q$12</f>
        <v>0</v>
      </c>
      <c r="I77" s="114">
        <f>'MATRIZ 2018 COMPLETO PROPOSTA'!I77*'AJUSTE CONIF-SETEC'!$Q$12</f>
        <v>0</v>
      </c>
      <c r="J77" s="114">
        <f t="shared" si="41"/>
        <v>0</v>
      </c>
      <c r="L77" s="104">
        <v>3.9097895147730002</v>
      </c>
      <c r="M77" s="114">
        <f>'MATRIZ 2018 COMPLETO PROPOSTA'!M77*'AJUSTE CONIF-SETEC'!$Q$14</f>
        <v>484489.8139366348</v>
      </c>
      <c r="N77" s="114">
        <f>'MATRIZ 2018 COMPLETO PROPOSTA'!N77*'AJUSTE CONIF-SETEC'!$Q$14</f>
        <v>1193.2402675032697</v>
      </c>
      <c r="O77" s="114">
        <f t="shared" si="42"/>
        <v>485683.05420413805</v>
      </c>
      <c r="R77" s="114"/>
      <c r="T77" s="104">
        <v>0</v>
      </c>
      <c r="U77" s="104"/>
      <c r="V77" s="104">
        <f t="shared" si="44"/>
        <v>0</v>
      </c>
      <c r="W77" s="109">
        <f t="shared" si="45"/>
        <v>0</v>
      </c>
      <c r="X77" s="114">
        <f>'DADOS BASE HOMOLOGADA'!$I$78*W77</f>
        <v>0</v>
      </c>
      <c r="Y77" s="114"/>
      <c r="Z77" s="114">
        <f t="shared" si="43"/>
        <v>0</v>
      </c>
      <c r="AB77" s="119">
        <v>74</v>
      </c>
      <c r="AD77" s="45">
        <v>0.62</v>
      </c>
      <c r="AE77" s="45">
        <f t="shared" si="46"/>
        <v>45.88</v>
      </c>
      <c r="AF77" s="123">
        <f t="shared" si="47"/>
        <v>-0.18755218651163008</v>
      </c>
      <c r="AH77" s="45">
        <f>($AH$11-(AF77*$AH$11))*'AJUSTE CONIF-SETEC'!$Q$18</f>
        <v>616.97472631932749</v>
      </c>
      <c r="AI77" s="114">
        <f t="shared" si="48"/>
        <v>45656.129747630235</v>
      </c>
      <c r="AK77" s="119">
        <v>0</v>
      </c>
      <c r="AL77" s="114">
        <f>IF($AK$11&gt;0,(AK77/$AK$11)*'DADOS BASE PROPOSTA'!$I$67,0)*'AJUSTE CONIF-SETEC'!Q18</f>
        <v>0</v>
      </c>
      <c r="AN77" s="114">
        <v>0</v>
      </c>
      <c r="AO77" s="114">
        <f>(AN77/$AN$11)*'DADOS BASE PROPOSTA'!$I$69*'AJUSTE CONIF-SETEC'!$Q$18</f>
        <v>0</v>
      </c>
      <c r="AQ77" s="114"/>
      <c r="AR77" s="114"/>
      <c r="AS77" s="114"/>
      <c r="AU77" s="114"/>
      <c r="AV77" s="114"/>
      <c r="AW77" s="114"/>
      <c r="AY77" s="114"/>
      <c r="AZ77" s="114"/>
      <c r="BA77" s="114"/>
      <c r="BB77" s="93"/>
    </row>
    <row r="78" spans="1:54" x14ac:dyDescent="0.25">
      <c r="A78" s="93"/>
      <c r="B78" s="94" t="s">
        <v>130</v>
      </c>
      <c r="C78" s="94" t="s">
        <v>138</v>
      </c>
      <c r="D78" s="94" t="s">
        <v>79</v>
      </c>
      <c r="F78" s="104">
        <v>2449.5954901952991</v>
      </c>
      <c r="G78" s="109">
        <f>F78/$F$11</f>
        <v>1.9823934529969293E-3</v>
      </c>
      <c r="H78" s="114">
        <f>'DADOS BASE PROPOSTA'!$I$23*G78*'AJUSTE CONIF-SETEC'!$Q$12</f>
        <v>2570423.5897453013</v>
      </c>
      <c r="I78" s="114">
        <f>'MATRIZ 2018 COMPLETO PROPOSTA'!I78*'AJUSTE CONIF-SETEC'!$Q$12</f>
        <v>0</v>
      </c>
      <c r="J78" s="114">
        <f t="shared" si="41"/>
        <v>2570423.5897453013</v>
      </c>
      <c r="L78" s="104">
        <v>0</v>
      </c>
      <c r="M78" s="114">
        <f>'MATRIZ 2018 COMPLETO PROPOSTA'!M78*'AJUSTE CONIF-SETEC'!$Q$14</f>
        <v>0</v>
      </c>
      <c r="N78" s="114">
        <f>'MATRIZ 2018 COMPLETO PROPOSTA'!N78*'AJUSTE CONIF-SETEC'!$Q$14</f>
        <v>0</v>
      </c>
      <c r="O78" s="114">
        <f t="shared" si="42"/>
        <v>0</v>
      </c>
      <c r="R78" s="114"/>
      <c r="T78" s="104">
        <v>71.429183679013875</v>
      </c>
      <c r="U78" s="104"/>
      <c r="V78" s="104">
        <f t="shared" si="44"/>
        <v>71.429183679013875</v>
      </c>
      <c r="W78" s="109">
        <f t="shared" si="45"/>
        <v>4.1834261641700266E-4</v>
      </c>
      <c r="X78" s="114">
        <f>'DADOS BASE HOMOLOGADA'!$I$78*W78</f>
        <v>19219.758541684092</v>
      </c>
      <c r="Y78" s="114"/>
      <c r="Z78" s="114">
        <f t="shared" si="43"/>
        <v>19219.758541684092</v>
      </c>
      <c r="AB78" s="119">
        <v>668.5</v>
      </c>
      <c r="AD78" s="45">
        <v>0.66700000000000004</v>
      </c>
      <c r="AE78" s="45">
        <f t="shared" si="46"/>
        <v>445.8895</v>
      </c>
      <c r="AF78" s="123">
        <f t="shared" si="47"/>
        <v>-0.10530218651163001</v>
      </c>
      <c r="AH78" s="45">
        <f>($AH$11-(AF78*$AH$11))*'AJUSTE CONIF-SETEC'!$Q$18</f>
        <v>574.24298634516356</v>
      </c>
      <c r="AI78" s="114">
        <f t="shared" si="48"/>
        <v>383881.43637174182</v>
      </c>
      <c r="AK78" s="119">
        <v>0</v>
      </c>
      <c r="AL78" s="114">
        <f>IF($AK$11&gt;0,(AK78/$AK$11)*'DADOS BASE PROPOSTA'!$I$67,0)*'AJUSTE CONIF-SETEC'!Q18</f>
        <v>0</v>
      </c>
      <c r="AN78" s="114">
        <v>19.75</v>
      </c>
      <c r="AO78" s="114">
        <f>(AN78/$AN$11)*'DADOS BASE PROPOSTA'!$I$69*'AJUSTE CONIF-SETEC'!$Q$18</f>
        <v>9591.8555025834739</v>
      </c>
      <c r="AQ78" s="114"/>
      <c r="AR78" s="114"/>
      <c r="AS78" s="114"/>
      <c r="AU78" s="114"/>
      <c r="AV78" s="114"/>
      <c r="AW78" s="114"/>
      <c r="AY78" s="114"/>
      <c r="AZ78" s="114"/>
      <c r="BA78" s="114"/>
      <c r="BB78" s="93"/>
    </row>
    <row r="79" spans="1:54" x14ac:dyDescent="0.25">
      <c r="A79" s="93"/>
      <c r="B79" s="94" t="s">
        <v>130</v>
      </c>
      <c r="C79" s="94" t="s">
        <v>139</v>
      </c>
      <c r="D79" s="94" t="s">
        <v>79</v>
      </c>
      <c r="F79" s="104">
        <v>4477.0695478869529</v>
      </c>
      <c r="G79" s="109">
        <f>F79/$F$11</f>
        <v>3.6231750898738854E-3</v>
      </c>
      <c r="H79" s="114">
        <f>'DADOS BASE PROPOSTA'!$I$23*G79*'AJUSTE CONIF-SETEC'!$Q$12</f>
        <v>4697904.2968034921</v>
      </c>
      <c r="I79" s="114">
        <f>'MATRIZ 2018 COMPLETO PROPOSTA'!I79*'AJUSTE CONIF-SETEC'!$Q$12</f>
        <v>0</v>
      </c>
      <c r="J79" s="114">
        <f t="shared" si="41"/>
        <v>4697904.2968034921</v>
      </c>
      <c r="L79" s="104">
        <v>0</v>
      </c>
      <c r="M79" s="114">
        <f>'MATRIZ 2018 COMPLETO PROPOSTA'!M79*'AJUSTE CONIF-SETEC'!$Q$14</f>
        <v>0</v>
      </c>
      <c r="N79" s="114">
        <f>'MATRIZ 2018 COMPLETO PROPOSTA'!N79*'AJUSTE CONIF-SETEC'!$Q$14</f>
        <v>0</v>
      </c>
      <c r="O79" s="114">
        <f t="shared" si="42"/>
        <v>0</v>
      </c>
      <c r="R79" s="114"/>
      <c r="T79" s="104">
        <v>33.190300000000001</v>
      </c>
      <c r="U79" s="104">
        <v>3.7079</v>
      </c>
      <c r="V79" s="104">
        <f t="shared" si="44"/>
        <v>45.055579999999999</v>
      </c>
      <c r="W79" s="109">
        <f t="shared" si="45"/>
        <v>2.6387910725799568E-4</v>
      </c>
      <c r="X79" s="114">
        <f>'DADOS BASE HOMOLOGADA'!$I$78*W79</f>
        <v>12123.299244842861</v>
      </c>
      <c r="Y79" s="114"/>
      <c r="Z79" s="114">
        <f t="shared" si="43"/>
        <v>12123.299244842861</v>
      </c>
      <c r="AB79" s="119">
        <v>1099.5</v>
      </c>
      <c r="AD79" s="45">
        <v>0.57399999999999995</v>
      </c>
      <c r="AE79" s="45">
        <f t="shared" si="46"/>
        <v>631.11299999999994</v>
      </c>
      <c r="AF79" s="123">
        <f t="shared" si="47"/>
        <v>-0.26805218651163015</v>
      </c>
      <c r="AH79" s="45">
        <f>($AH$11-(AF79*$AH$11))*'AJUSTE CONIF-SETEC'!$Q$18</f>
        <v>658.79728033659421</v>
      </c>
      <c r="AI79" s="114">
        <f t="shared" si="48"/>
        <v>724347.60973008536</v>
      </c>
      <c r="AK79" s="119">
        <v>155</v>
      </c>
      <c r="AL79" s="114">
        <f>IF($AK$11&gt;0,(AK79/$AK$11)*'DADOS BASE PROPOSTA'!$I$67,0)*'AJUSTE CONIF-SETEC'!Q18</f>
        <v>813722.77323511674</v>
      </c>
      <c r="AN79" s="114">
        <v>15.25</v>
      </c>
      <c r="AO79" s="114">
        <f>(AN79/$AN$11)*'DADOS BASE PROPOSTA'!$I$69*'AJUSTE CONIF-SETEC'!$Q$18</f>
        <v>7406.3694387036949</v>
      </c>
      <c r="AQ79" s="114"/>
      <c r="AR79" s="114"/>
      <c r="AS79" s="114"/>
      <c r="AU79" s="114"/>
      <c r="AV79" s="114"/>
      <c r="AW79" s="114"/>
      <c r="AY79" s="114"/>
      <c r="AZ79" s="114"/>
      <c r="BA79" s="114"/>
      <c r="BB79" s="93"/>
    </row>
    <row r="80" spans="1:54" x14ac:dyDescent="0.25">
      <c r="A80" s="93"/>
      <c r="B80" s="94" t="s">
        <v>130</v>
      </c>
      <c r="C80" s="94" t="s">
        <v>140</v>
      </c>
      <c r="D80" s="94" t="s">
        <v>79</v>
      </c>
      <c r="F80" s="104">
        <v>3970.7782926533032</v>
      </c>
      <c r="G80" s="109">
        <f>F80/$F$11</f>
        <v>3.2134468413928413E-3</v>
      </c>
      <c r="H80" s="114">
        <f>'DADOS BASE PROPOSTA'!$I$23*G80*'AJUSTE CONIF-SETEC'!$Q$12</f>
        <v>4166639.8529623677</v>
      </c>
      <c r="I80" s="114">
        <f>'MATRIZ 2018 COMPLETO PROPOSTA'!I80*'AJUSTE CONIF-SETEC'!$Q$12</f>
        <v>0</v>
      </c>
      <c r="J80" s="114">
        <f t="shared" si="41"/>
        <v>4166639.8529623677</v>
      </c>
      <c r="L80" s="104">
        <v>0</v>
      </c>
      <c r="M80" s="114">
        <f>'MATRIZ 2018 COMPLETO PROPOSTA'!M80*'AJUSTE CONIF-SETEC'!$Q$14</f>
        <v>0</v>
      </c>
      <c r="N80" s="114">
        <f>'MATRIZ 2018 COMPLETO PROPOSTA'!N80*'AJUSTE CONIF-SETEC'!$Q$14</f>
        <v>0</v>
      </c>
      <c r="O80" s="114">
        <f t="shared" si="42"/>
        <v>0</v>
      </c>
      <c r="R80" s="114"/>
      <c r="T80" s="104">
        <v>247.4059</v>
      </c>
      <c r="U80" s="104">
        <v>13.3775</v>
      </c>
      <c r="V80" s="104">
        <f t="shared" si="44"/>
        <v>290.21390000000002</v>
      </c>
      <c r="W80" s="109">
        <f t="shared" si="45"/>
        <v>1.6997092223840252E-3</v>
      </c>
      <c r="X80" s="114">
        <f>'DADOS BASE HOMOLOGADA'!$I$78*W80</f>
        <v>78089.10582691204</v>
      </c>
      <c r="Y80" s="114"/>
      <c r="Z80" s="114">
        <f t="shared" si="43"/>
        <v>78089.10582691204</v>
      </c>
      <c r="AB80" s="119">
        <v>1239.5</v>
      </c>
      <c r="AD80" s="45">
        <v>0.66600000000000004</v>
      </c>
      <c r="AE80" s="45">
        <f t="shared" si="46"/>
        <v>825.50700000000006</v>
      </c>
      <c r="AF80" s="123">
        <f t="shared" si="47"/>
        <v>-0.10705218651163001</v>
      </c>
      <c r="AH80" s="45">
        <f>($AH$11-(AF80*$AH$11))*'AJUSTE CONIF-SETEC'!$Q$18</f>
        <v>575.15217230206076</v>
      </c>
      <c r="AI80" s="114">
        <f t="shared" si="48"/>
        <v>712901.1175684043</v>
      </c>
      <c r="AK80" s="119">
        <v>0</v>
      </c>
      <c r="AL80" s="114">
        <f>IF($AK$11&gt;0,(AK80/$AK$11)*'DADOS BASE PROPOSTA'!$I$67,0)*'AJUSTE CONIF-SETEC'!Q18</f>
        <v>0</v>
      </c>
      <c r="AN80" s="114">
        <v>101.875</v>
      </c>
      <c r="AO80" s="114">
        <f>(AN80/$AN$11)*'DADOS BASE PROPOSTA'!$I$69*'AJUSTE CONIF-SETEC'!$Q$18</f>
        <v>49476.976168389439</v>
      </c>
      <c r="AQ80" s="114"/>
      <c r="AR80" s="114"/>
      <c r="AS80" s="114"/>
      <c r="AU80" s="114"/>
      <c r="AV80" s="114"/>
      <c r="AW80" s="114"/>
      <c r="AY80" s="114"/>
      <c r="AZ80" s="114"/>
      <c r="BA80" s="114"/>
      <c r="BB80" s="93"/>
    </row>
    <row r="81" spans="1:54" x14ac:dyDescent="0.25">
      <c r="A81" s="93"/>
      <c r="B81" s="94" t="s">
        <v>130</v>
      </c>
      <c r="C81" s="94" t="s">
        <v>141</v>
      </c>
      <c r="D81" s="94" t="s">
        <v>126</v>
      </c>
      <c r="F81" s="104">
        <v>0</v>
      </c>
      <c r="G81" s="109">
        <f>F13/$F$11</f>
        <v>0</v>
      </c>
      <c r="H81" s="114">
        <f>'DADOS BASE PROPOSTA'!$I$23*G81*'AJUSTE CONIF-SETEC'!$Q$12</f>
        <v>0</v>
      </c>
      <c r="I81" s="114">
        <f>'MATRIZ 2018 COMPLETO PROPOSTA'!I81*'AJUSTE CONIF-SETEC'!$Q$12</f>
        <v>0</v>
      </c>
      <c r="J81" s="114">
        <f t="shared" si="41"/>
        <v>0</v>
      </c>
      <c r="L81" s="104">
        <v>1252.6043229044501</v>
      </c>
      <c r="M81" s="114">
        <f>'MATRIZ 2018 COMPLETO PROPOSTA'!M81*'AJUSTE CONIF-SETEC'!$Q$14</f>
        <v>968979.62787326961</v>
      </c>
      <c r="N81" s="114">
        <f>'MATRIZ 2018 COMPLETO PROPOSTA'!N81*'AJUSTE CONIF-SETEC'!$Q$14</f>
        <v>382286.03143231792</v>
      </c>
      <c r="O81" s="114">
        <f t="shared" si="42"/>
        <v>1351265.6593055874</v>
      </c>
      <c r="R81" s="114"/>
      <c r="T81" s="104">
        <v>93.026300000000006</v>
      </c>
      <c r="U81" s="104">
        <v>2.8355000000000001</v>
      </c>
      <c r="V81" s="104">
        <f t="shared" si="44"/>
        <v>102.09990000000001</v>
      </c>
      <c r="W81" s="109">
        <f t="shared" si="45"/>
        <v>5.9797322469560112E-4</v>
      </c>
      <c r="X81" s="114">
        <f>'DADOS BASE HOMOLOGADA'!$I$78*W81</f>
        <v>27472.460471456176</v>
      </c>
      <c r="Y81" s="114"/>
      <c r="Z81" s="114">
        <f t="shared" si="43"/>
        <v>27472.460471456176</v>
      </c>
      <c r="AB81" s="119">
        <v>326.5</v>
      </c>
      <c r="AD81" s="45">
        <v>0.63400000000000001</v>
      </c>
      <c r="AE81" s="45">
        <f t="shared" si="46"/>
        <v>207.001</v>
      </c>
      <c r="AF81" s="123">
        <f t="shared" si="47"/>
        <v>-0.16305218651163006</v>
      </c>
      <c r="AH81" s="45">
        <f>($AH$11-(AF81*$AH$11))*'AJUSTE CONIF-SETEC'!$Q$18</f>
        <v>604.246122922768</v>
      </c>
      <c r="AI81" s="114">
        <f t="shared" si="48"/>
        <v>197286.35913428376</v>
      </c>
      <c r="AK81" s="119">
        <v>0</v>
      </c>
      <c r="AL81" s="114">
        <f>IF($AK$11&gt;0,(AK81/$AK$11)*'DADOS BASE PROPOSTA'!$I$67,0)*'AJUSTE CONIF-SETEC'!Q18</f>
        <v>0</v>
      </c>
      <c r="AN81" s="114">
        <v>29.75</v>
      </c>
      <c r="AO81" s="114">
        <f>(AN81/$AN$11)*'DADOS BASE PROPOSTA'!$I$69*'AJUSTE CONIF-SETEC'!$Q$18</f>
        <v>14448.491200094097</v>
      </c>
      <c r="AQ81" s="114"/>
      <c r="AR81" s="114"/>
      <c r="AS81" s="114"/>
      <c r="AU81" s="114"/>
      <c r="AV81" s="114"/>
      <c r="AW81" s="114"/>
      <c r="AY81" s="114"/>
      <c r="AZ81" s="114"/>
      <c r="BA81" s="114"/>
      <c r="BB81" s="93"/>
    </row>
    <row r="82" spans="1:54" x14ac:dyDescent="0.25">
      <c r="A82" s="93"/>
      <c r="B82" s="94" t="s">
        <v>130</v>
      </c>
      <c r="C82" s="94" t="s">
        <v>142</v>
      </c>
      <c r="D82" s="94" t="s">
        <v>79</v>
      </c>
      <c r="F82" s="104">
        <v>1827.4635256641441</v>
      </c>
      <c r="G82" s="109">
        <f>F82/$F$11</f>
        <v>1.4789183534047302E-3</v>
      </c>
      <c r="H82" s="114">
        <f>'DADOS BASE PROPOSTA'!$I$23*G82*'AJUSTE CONIF-SETEC'!$Q$12</f>
        <v>1917604.5084046617</v>
      </c>
      <c r="I82" s="114">
        <f>'MATRIZ 2018 COMPLETO PROPOSTA'!I82*'AJUSTE CONIF-SETEC'!$Q$12</f>
        <v>0</v>
      </c>
      <c r="J82" s="114">
        <f t="shared" si="41"/>
        <v>1917604.5084046617</v>
      </c>
      <c r="L82" s="104">
        <v>0</v>
      </c>
      <c r="M82" s="114">
        <f>'MATRIZ 2018 COMPLETO PROPOSTA'!M82*'AJUSTE CONIF-SETEC'!$Q$14</f>
        <v>0</v>
      </c>
      <c r="N82" s="114">
        <f>'MATRIZ 2018 COMPLETO PROPOSTA'!N82*'AJUSTE CONIF-SETEC'!$Q$14</f>
        <v>0</v>
      </c>
      <c r="O82" s="114">
        <f t="shared" si="42"/>
        <v>0</v>
      </c>
      <c r="R82" s="114"/>
      <c r="T82" s="104">
        <v>107.0138010961596</v>
      </c>
      <c r="U82" s="104"/>
      <c r="V82" s="104">
        <f t="shared" si="44"/>
        <v>107.0138010961596</v>
      </c>
      <c r="W82" s="109">
        <f t="shared" si="45"/>
        <v>6.2675269739151764E-4</v>
      </c>
      <c r="X82" s="114">
        <f>'DADOS BASE HOMOLOGADA'!$I$78*W82</f>
        <v>28794.66503409424</v>
      </c>
      <c r="Y82" s="114"/>
      <c r="Z82" s="114">
        <f t="shared" si="43"/>
        <v>28794.66503409424</v>
      </c>
      <c r="AB82" s="119">
        <v>778.5</v>
      </c>
      <c r="AD82" s="45">
        <v>0.68500000000000005</v>
      </c>
      <c r="AE82" s="45">
        <f t="shared" si="46"/>
        <v>533.27250000000004</v>
      </c>
      <c r="AF82" s="123">
        <f t="shared" si="47"/>
        <v>-7.380218651162998E-2</v>
      </c>
      <c r="AH82" s="45">
        <f>($AH$11-(AF82*$AH$11))*'AJUSTE CONIF-SETEC'!$Q$18</f>
        <v>557.8776391210157</v>
      </c>
      <c r="AI82" s="114">
        <f t="shared" si="48"/>
        <v>434307.74205571075</v>
      </c>
      <c r="AK82" s="119">
        <v>0</v>
      </c>
      <c r="AL82" s="114">
        <f>IF($AK$11&gt;0,(AK82/$AK$11)*'DADOS BASE PROPOSTA'!$I$67,0)*'AJUSTE CONIF-SETEC'!Q18</f>
        <v>0</v>
      </c>
      <c r="AN82" s="114">
        <v>51.5</v>
      </c>
      <c r="AO82" s="114">
        <f>(AN82/$AN$11)*'DADOS BASE PROPOSTA'!$I$69*'AJUSTE CONIF-SETEC'!$Q$18</f>
        <v>25011.673842179694</v>
      </c>
      <c r="AQ82" s="114"/>
      <c r="AR82" s="114"/>
      <c r="AS82" s="114"/>
      <c r="AU82" s="114"/>
      <c r="AV82" s="114"/>
      <c r="AW82" s="114"/>
      <c r="AY82" s="114"/>
      <c r="AZ82" s="114"/>
      <c r="BA82" s="114"/>
      <c r="BB82" s="93"/>
    </row>
    <row r="83" spans="1:54" x14ac:dyDescent="0.25">
      <c r="A83" s="93"/>
      <c r="B83" s="94" t="s">
        <v>130</v>
      </c>
      <c r="C83" s="94" t="s">
        <v>143</v>
      </c>
      <c r="D83" s="94" t="s">
        <v>79</v>
      </c>
      <c r="F83" s="104">
        <v>2601.7108504105581</v>
      </c>
      <c r="G83" s="109">
        <f>F83/$F$11</f>
        <v>2.1054964287323054E-3</v>
      </c>
      <c r="H83" s="114">
        <f>'DADOS BASE PROPOSTA'!$I$23*G83*'AJUSTE CONIF-SETEC'!$Q$12</f>
        <v>2730042.1520038117</v>
      </c>
      <c r="I83" s="114">
        <f>'MATRIZ 2018 COMPLETO PROPOSTA'!I83*'AJUSTE CONIF-SETEC'!$Q$12</f>
        <v>0</v>
      </c>
      <c r="J83" s="114">
        <f t="shared" si="41"/>
        <v>2730042.1520038117</v>
      </c>
      <c r="L83" s="104">
        <v>0</v>
      </c>
      <c r="M83" s="114">
        <f>'MATRIZ 2018 COMPLETO PROPOSTA'!M83*'AJUSTE CONIF-SETEC'!$Q$14</f>
        <v>0</v>
      </c>
      <c r="N83" s="114">
        <f>'MATRIZ 2018 COMPLETO PROPOSTA'!N83*'AJUSTE CONIF-SETEC'!$Q$14</f>
        <v>0</v>
      </c>
      <c r="O83" s="114">
        <f t="shared" si="42"/>
        <v>0</v>
      </c>
      <c r="R83" s="114"/>
      <c r="T83" s="104">
        <v>72.460800000000006</v>
      </c>
      <c r="U83" s="104">
        <v>5.9617000000000004</v>
      </c>
      <c r="V83" s="104">
        <f t="shared" si="44"/>
        <v>91.538240000000002</v>
      </c>
      <c r="W83" s="109">
        <f t="shared" si="45"/>
        <v>5.3611626020946021E-4</v>
      </c>
      <c r="X83" s="114">
        <f>'DADOS BASE HOMOLOGADA'!$I$78*W83</f>
        <v>24630.589060583497</v>
      </c>
      <c r="Y83" s="114"/>
      <c r="Z83" s="114">
        <f t="shared" si="43"/>
        <v>24630.589060583497</v>
      </c>
      <c r="AB83" s="119">
        <v>933.5</v>
      </c>
      <c r="AD83" s="45">
        <v>0.61599999999999999</v>
      </c>
      <c r="AE83" s="45">
        <f t="shared" si="46"/>
        <v>575.03599999999994</v>
      </c>
      <c r="AF83" s="123">
        <f t="shared" si="47"/>
        <v>-0.19455218651163009</v>
      </c>
      <c r="AH83" s="45">
        <f>($AH$11-(AF83*$AH$11))*'AJUSTE CONIF-SETEC'!$Q$18</f>
        <v>620.61147014691596</v>
      </c>
      <c r="AI83" s="114">
        <f t="shared" si="48"/>
        <v>579340.80738214601</v>
      </c>
      <c r="AK83" s="119">
        <v>235</v>
      </c>
      <c r="AL83" s="114">
        <f>IF($AK$11&gt;0,(AK83/$AK$11)*'DADOS BASE PROPOSTA'!$I$67,0)*'AJUSTE CONIF-SETEC'!Q18</f>
        <v>1233708.720711306</v>
      </c>
      <c r="AN83" s="114">
        <v>55</v>
      </c>
      <c r="AO83" s="114">
        <f>(AN83/$AN$11)*'DADOS BASE PROPOSTA'!$I$69*'AJUSTE CONIF-SETEC'!$Q$18</f>
        <v>26711.496336308406</v>
      </c>
      <c r="AQ83" s="114"/>
      <c r="AR83" s="114"/>
      <c r="AS83" s="114"/>
      <c r="AU83" s="114"/>
      <c r="AV83" s="114"/>
      <c r="AW83" s="114"/>
      <c r="AY83" s="114"/>
      <c r="AZ83" s="114"/>
      <c r="BA83" s="114"/>
      <c r="BB83" s="93"/>
    </row>
    <row r="84" spans="1:54" x14ac:dyDescent="0.25">
      <c r="A84" s="93"/>
      <c r="B84" s="94" t="s">
        <v>130</v>
      </c>
      <c r="C84" s="94" t="s">
        <v>144</v>
      </c>
      <c r="D84" s="94" t="s">
        <v>79</v>
      </c>
      <c r="F84" s="104">
        <v>3340.5769019768818</v>
      </c>
      <c r="G84" s="109">
        <f>F84/$F$11</f>
        <v>2.7034413666330499E-3</v>
      </c>
      <c r="H84" s="114">
        <f>'DADOS BASE PROPOSTA'!$I$23*G84*'AJUSTE CONIF-SETEC'!$Q$12</f>
        <v>3505353.3150957348</v>
      </c>
      <c r="I84" s="114">
        <f>'MATRIZ 2018 COMPLETO PROPOSTA'!I84*'AJUSTE CONIF-SETEC'!$Q$12</f>
        <v>0</v>
      </c>
      <c r="J84" s="114">
        <f t="shared" si="41"/>
        <v>3505353.3150957348</v>
      </c>
      <c r="L84" s="104">
        <v>0</v>
      </c>
      <c r="M84" s="114">
        <f>'MATRIZ 2018 COMPLETO PROPOSTA'!M84*'AJUSTE CONIF-SETEC'!$Q$14</f>
        <v>0</v>
      </c>
      <c r="N84" s="114">
        <f>'MATRIZ 2018 COMPLETO PROPOSTA'!N84*'AJUSTE CONIF-SETEC'!$Q$14</f>
        <v>0</v>
      </c>
      <c r="O84" s="114">
        <f t="shared" si="42"/>
        <v>0</v>
      </c>
      <c r="R84" s="114"/>
      <c r="T84" s="104">
        <v>76.853099999999998</v>
      </c>
      <c r="U84" s="104">
        <v>3.2717000000000001</v>
      </c>
      <c r="V84" s="104">
        <f t="shared" si="44"/>
        <v>87.322540000000004</v>
      </c>
      <c r="W84" s="109">
        <f t="shared" si="45"/>
        <v>5.1142597428999073E-4</v>
      </c>
      <c r="X84" s="114">
        <f>'DADOS BASE HOMOLOGADA'!$I$78*W84</f>
        <v>23496.25247837805</v>
      </c>
      <c r="Y84" s="114"/>
      <c r="Z84" s="114">
        <f t="shared" si="43"/>
        <v>23496.25247837805</v>
      </c>
      <c r="AB84" s="119">
        <v>928</v>
      </c>
      <c r="AD84" s="45">
        <v>0.623</v>
      </c>
      <c r="AE84" s="45">
        <f t="shared" si="46"/>
        <v>578.14400000000001</v>
      </c>
      <c r="AF84" s="123">
        <f t="shared" si="47"/>
        <v>-0.18230218651163008</v>
      </c>
      <c r="AH84" s="45">
        <f>($AH$11-(AF84*$AH$11))*'AJUSTE CONIF-SETEC'!$Q$18</f>
        <v>614.2471684486361</v>
      </c>
      <c r="AI84" s="114">
        <f t="shared" si="48"/>
        <v>570021.37232033431</v>
      </c>
      <c r="AK84" s="119">
        <v>0</v>
      </c>
      <c r="AL84" s="114">
        <f>IF($AK$11&gt;0,(AK84/$AK$11)*'DADOS BASE PROPOSTA'!$I$67,0)*'AJUSTE CONIF-SETEC'!Q18</f>
        <v>0</v>
      </c>
      <c r="AN84" s="114">
        <v>47.875</v>
      </c>
      <c r="AO84" s="114">
        <f>(AN84/$AN$11)*'DADOS BASE PROPOSTA'!$I$69*'AJUSTE CONIF-SETEC'!$Q$18</f>
        <v>23251.143401832091</v>
      </c>
      <c r="AQ84" s="114"/>
      <c r="AR84" s="114"/>
      <c r="AS84" s="114"/>
      <c r="AU84" s="114"/>
      <c r="AV84" s="114"/>
      <c r="AW84" s="114"/>
      <c r="AY84" s="114"/>
      <c r="AZ84" s="114"/>
      <c r="BA84" s="114"/>
      <c r="BB84" s="93"/>
    </row>
    <row r="85" spans="1:54" x14ac:dyDescent="0.25">
      <c r="A85" s="93"/>
      <c r="B85" s="94" t="s">
        <v>130</v>
      </c>
      <c r="C85" s="94" t="s">
        <v>145</v>
      </c>
      <c r="D85" s="94" t="s">
        <v>126</v>
      </c>
      <c r="F85" s="104">
        <v>0</v>
      </c>
      <c r="G85" s="109">
        <f>F13/$F$11</f>
        <v>0</v>
      </c>
      <c r="H85" s="114">
        <f>'DADOS BASE PROPOSTA'!$I$23*G85*'AJUSTE CONIF-SETEC'!$Q$12</f>
        <v>0</v>
      </c>
      <c r="I85" s="114">
        <f>'MATRIZ 2018 COMPLETO PROPOSTA'!I85*'AJUSTE CONIF-SETEC'!$Q$12</f>
        <v>0</v>
      </c>
      <c r="J85" s="114">
        <f t="shared" si="41"/>
        <v>0</v>
      </c>
      <c r="L85" s="104">
        <v>9.2022820081671863</v>
      </c>
      <c r="M85" s="114">
        <f>'MATRIZ 2018 COMPLETO PROPOSTA'!M85*'AJUSTE CONIF-SETEC'!$Q$14</f>
        <v>484489.8139366348</v>
      </c>
      <c r="N85" s="114">
        <f>'MATRIZ 2018 COMPLETO PROPOSTA'!N85*'AJUSTE CONIF-SETEC'!$Q$14</f>
        <v>2808.4717613509333</v>
      </c>
      <c r="O85" s="114">
        <f t="shared" si="42"/>
        <v>487298.28569798573</v>
      </c>
      <c r="R85" s="114"/>
      <c r="T85" s="104">
        <v>0</v>
      </c>
      <c r="U85" s="104"/>
      <c r="V85" s="104">
        <f t="shared" si="44"/>
        <v>0</v>
      </c>
      <c r="W85" s="109">
        <f t="shared" si="45"/>
        <v>0</v>
      </c>
      <c r="X85" s="114">
        <f>'DADOS BASE HOMOLOGADA'!$I$78*W85</f>
        <v>0</v>
      </c>
      <c r="Y85" s="114"/>
      <c r="Z85" s="114">
        <f t="shared" si="43"/>
        <v>0</v>
      </c>
      <c r="AB85" s="119">
        <v>119</v>
      </c>
      <c r="AD85" s="45">
        <v>0.58499999999999996</v>
      </c>
      <c r="AE85" s="45">
        <f t="shared" si="46"/>
        <v>69.614999999999995</v>
      </c>
      <c r="AF85" s="123">
        <f t="shared" si="47"/>
        <v>-0.24880218651163014</v>
      </c>
      <c r="AH85" s="45">
        <f>($AH$11-(AF85*$AH$11))*'AJUSTE CONIF-SETEC'!$Q$18</f>
        <v>648.79623481072611</v>
      </c>
      <c r="AI85" s="114">
        <f t="shared" si="48"/>
        <v>77206.751942476403</v>
      </c>
      <c r="AK85" s="119">
        <v>0</v>
      </c>
      <c r="AL85" s="114">
        <f>IF($AK$11&gt;0,(AK85/$AK$11)*'DADOS BASE PROPOSTA'!$I$67,0)*'AJUSTE CONIF-SETEC'!Q18</f>
        <v>0</v>
      </c>
      <c r="AN85" s="114">
        <v>0</v>
      </c>
      <c r="AO85" s="114">
        <f>(AN85/$AN$11)*'DADOS BASE PROPOSTA'!$I$69*'AJUSTE CONIF-SETEC'!$Q$18</f>
        <v>0</v>
      </c>
      <c r="AQ85" s="114"/>
      <c r="AR85" s="114"/>
      <c r="AS85" s="114"/>
      <c r="AU85" s="114"/>
      <c r="AV85" s="114"/>
      <c r="AW85" s="114"/>
      <c r="AY85" s="114"/>
      <c r="AZ85" s="114"/>
      <c r="BA85" s="114"/>
      <c r="BB85" s="93"/>
    </row>
    <row r="86" spans="1:54" x14ac:dyDescent="0.25">
      <c r="A86" s="93"/>
      <c r="F86" s="104"/>
      <c r="G86" s="109"/>
      <c r="H86" s="114"/>
      <c r="I86" s="114"/>
      <c r="J86" s="114"/>
      <c r="L86" s="104"/>
      <c r="M86" s="114"/>
      <c r="N86" s="114"/>
      <c r="O86" s="114"/>
      <c r="R86" s="114"/>
      <c r="T86" s="104"/>
      <c r="U86" s="104"/>
      <c r="V86" s="104"/>
      <c r="W86" s="109"/>
      <c r="X86" s="114"/>
      <c r="Y86" s="114"/>
      <c r="Z86" s="114"/>
      <c r="AB86" s="119"/>
      <c r="AF86" s="123"/>
      <c r="AI86" s="114"/>
      <c r="AK86" s="119"/>
      <c r="AL86" s="114"/>
      <c r="AN86" s="114"/>
      <c r="AO86" s="114"/>
      <c r="AQ86" s="114"/>
      <c r="AR86" s="114"/>
      <c r="AS86" s="114"/>
      <c r="AU86" s="114"/>
      <c r="AV86" s="114"/>
      <c r="AW86" s="114"/>
      <c r="AY86" s="114"/>
      <c r="AZ86" s="114"/>
      <c r="BA86" s="114"/>
      <c r="BB86" s="93"/>
    </row>
    <row r="87" spans="1:54" x14ac:dyDescent="0.25">
      <c r="A87" s="93"/>
      <c r="B87" s="98" t="s">
        <v>130</v>
      </c>
      <c r="C87" s="98" t="s">
        <v>146</v>
      </c>
      <c r="D87" s="98" t="s">
        <v>74</v>
      </c>
      <c r="E87" s="98"/>
      <c r="F87" s="105">
        <f>SUM(F88:F110)</f>
        <v>39015.941267185677</v>
      </c>
      <c r="G87" s="110">
        <f>SUM(G88:G110)</f>
        <v>3.1574579084653324E-2</v>
      </c>
      <c r="H87" s="115">
        <f>SUM(H88:H110)</f>
        <v>40940431.271489486</v>
      </c>
      <c r="I87" s="115">
        <f>SUM(I88:I110)</f>
        <v>1204895.9323806579</v>
      </c>
      <c r="J87" s="115">
        <f>SUM(J88:J110)</f>
        <v>42145327.203870147</v>
      </c>
      <c r="K87" s="99"/>
      <c r="L87" s="105">
        <f>SUM(L88:L110)</f>
        <v>7165.2846675174005</v>
      </c>
      <c r="M87" s="115">
        <f>SUM(M88:M110)</f>
        <v>7796280.6838869881</v>
      </c>
      <c r="N87" s="115">
        <f>SUM(N88:N110)</f>
        <v>2186794.4965067878</v>
      </c>
      <c r="O87" s="115">
        <f>SUM(O88:O110)</f>
        <v>9983075.1803937741</v>
      </c>
      <c r="P87" s="99"/>
      <c r="Q87" s="100"/>
      <c r="R87" s="115">
        <f>SUM(R88:R110)</f>
        <v>4590897.7293963358</v>
      </c>
      <c r="S87" s="99"/>
      <c r="T87" s="105">
        <f t="shared" ref="T87:Z87" si="49">SUM(T88:T110)</f>
        <v>1194.3739681337131</v>
      </c>
      <c r="U87" s="105">
        <f t="shared" si="49"/>
        <v>0</v>
      </c>
      <c r="V87" s="105">
        <f t="shared" si="49"/>
        <v>1194.3739681337131</v>
      </c>
      <c r="W87" s="110">
        <f t="shared" si="49"/>
        <v>6.9951454723990673E-3</v>
      </c>
      <c r="X87" s="115">
        <f t="shared" si="49"/>
        <v>321375.35519319505</v>
      </c>
      <c r="Y87" s="115">
        <f t="shared" si="49"/>
        <v>124505.76265629544</v>
      </c>
      <c r="Z87" s="115">
        <f t="shared" si="49"/>
        <v>445881.11784949055</v>
      </c>
      <c r="AA87" s="99"/>
      <c r="AB87" s="120">
        <f>SUM(AB88:AB110)</f>
        <v>28433</v>
      </c>
      <c r="AC87" s="99"/>
      <c r="AD87" s="99"/>
      <c r="AE87" s="99"/>
      <c r="AF87" s="124"/>
      <c r="AG87" s="99"/>
      <c r="AH87" s="99"/>
      <c r="AI87" s="115">
        <f>SUM(AI88:AI110)</f>
        <v>15388027.62189343</v>
      </c>
      <c r="AJ87" s="99"/>
      <c r="AK87" s="120">
        <f>SUM(AK88:AK110)</f>
        <v>0</v>
      </c>
      <c r="AL87" s="115">
        <f>SUM(AL88:AL110)</f>
        <v>0</v>
      </c>
      <c r="AM87" s="99"/>
      <c r="AN87" s="115">
        <f>SUM(AN88:AN110)</f>
        <v>157.5</v>
      </c>
      <c r="AO87" s="115">
        <f>SUM(AO88:AO110)</f>
        <v>76492.012235792281</v>
      </c>
      <c r="AP87" s="99"/>
      <c r="AQ87" s="115"/>
      <c r="AR87" s="115"/>
      <c r="AS87" s="115">
        <f>SUM(AS88:AS110)</f>
        <v>417653.13762649975</v>
      </c>
      <c r="AT87" s="98"/>
      <c r="AU87" s="115"/>
      <c r="AV87" s="115"/>
      <c r="AW87" s="115">
        <f>SUM(AW88:AW110)</f>
        <v>417653.13762649975</v>
      </c>
      <c r="AX87" s="98"/>
      <c r="AY87" s="115"/>
      <c r="AZ87" s="115"/>
      <c r="BA87" s="115">
        <f>SUM(BA88:BA110)</f>
        <v>417653.13762649975</v>
      </c>
      <c r="BB87" s="93"/>
    </row>
    <row r="88" spans="1:54" x14ac:dyDescent="0.25">
      <c r="A88" s="93"/>
      <c r="B88" s="94" t="s">
        <v>130</v>
      </c>
      <c r="C88" s="94" t="s">
        <v>34</v>
      </c>
      <c r="D88" s="94" t="s">
        <v>75</v>
      </c>
      <c r="F88" s="104">
        <v>0</v>
      </c>
      <c r="G88" s="109">
        <f t="shared" ref="G88:G110" si="50">F88/$F$11</f>
        <v>0</v>
      </c>
      <c r="H88" s="114">
        <f>'DADOS BASE PROPOSTA'!$I$23*G88*'AJUSTE CONIF-SETEC'!$Q$12</f>
        <v>0</v>
      </c>
      <c r="I88" s="114">
        <f>'MATRIZ 2018 COMPLETO PROPOSTA'!I88*'AJUSTE CONIF-SETEC'!$Q$12</f>
        <v>0</v>
      </c>
      <c r="J88" s="114">
        <f t="shared" ref="J88:J110" si="51">H88+I88</f>
        <v>0</v>
      </c>
      <c r="L88" s="104"/>
      <c r="M88" s="114">
        <f>'MATRIZ 2018 COMPLETO PROPOSTA'!M88*'AJUSTE CONIF-SETEC'!$Q$14</f>
        <v>0</v>
      </c>
      <c r="N88" s="114">
        <f>'MATRIZ 2018 COMPLETO PROPOSTA'!N88*'AJUSTE CONIF-SETEC'!$Q$14</f>
        <v>0</v>
      </c>
      <c r="O88" s="114">
        <f t="shared" ref="O88:O110" si="52">M88+N88</f>
        <v>0</v>
      </c>
      <c r="Q88" s="68">
        <v>22</v>
      </c>
      <c r="R88" s="114">
        <f>IF(D88="R",('DADOS BASE HOMOLOGADA'!$I$53+('DADOS BASE HOMOLOGADA'!$I$54*Q88)),0)</f>
        <v>4590897.7293963358</v>
      </c>
      <c r="T88" s="104"/>
      <c r="U88" s="104"/>
      <c r="V88" s="104"/>
      <c r="W88" s="109"/>
      <c r="X88" s="114"/>
      <c r="Y88" s="114">
        <f>'DADOS BASE HOMOLOGADA'!$I$77/41</f>
        <v>124505.76265629544</v>
      </c>
      <c r="Z88" s="114">
        <f t="shared" ref="Z88:Z110" si="53">X88+Y88</f>
        <v>124505.76265629544</v>
      </c>
      <c r="AB88" s="119"/>
      <c r="AF88" s="123"/>
      <c r="AI88" s="114"/>
      <c r="AK88" s="119"/>
      <c r="AL88" s="114"/>
      <c r="AN88" s="114"/>
      <c r="AO88" s="114"/>
      <c r="AQ88" s="114">
        <f>'DADOS BASE HOMOLOGADA'!$I$85/41</f>
        <v>167836.73833001251</v>
      </c>
      <c r="AR88" s="114">
        <f>'DADOS BASE HOMOLOGADA'!$I$86*(Q88/$Q$11)</f>
        <v>249816.39929648727</v>
      </c>
      <c r="AS88" s="114">
        <f>AQ88+AR88</f>
        <v>417653.13762649975</v>
      </c>
      <c r="AU88" s="114">
        <f>'DADOS BASE HOMOLOGADA'!$I$89/41</f>
        <v>167836.73833001251</v>
      </c>
      <c r="AV88" s="114">
        <f>'DADOS BASE HOMOLOGADA'!$I$90*(Q88/$Q$11)</f>
        <v>249816.39929648727</v>
      </c>
      <c r="AW88" s="114">
        <f>AU88+AV88</f>
        <v>417653.13762649975</v>
      </c>
      <c r="AY88" s="114">
        <f>'DADOS BASE HOMOLOGADA'!$I$93/41</f>
        <v>167836.73833001251</v>
      </c>
      <c r="AZ88" s="114">
        <f>'DADOS BASE HOMOLOGADA'!$I$94*(Q88/$Q$11)</f>
        <v>249816.39929648727</v>
      </c>
      <c r="BA88" s="114">
        <f>AY88+AZ88</f>
        <v>417653.13762649975</v>
      </c>
      <c r="BB88" s="93"/>
    </row>
    <row r="89" spans="1:54" x14ac:dyDescent="0.25">
      <c r="A89" s="93"/>
      <c r="B89" s="94" t="s">
        <v>130</v>
      </c>
      <c r="C89" s="94" t="s">
        <v>147</v>
      </c>
      <c r="D89" s="94" t="s">
        <v>77</v>
      </c>
      <c r="F89" s="104">
        <v>0</v>
      </c>
      <c r="G89" s="109">
        <f t="shared" si="50"/>
        <v>0</v>
      </c>
      <c r="H89" s="114">
        <f>'DADOS BASE PROPOSTA'!$I$23*G89*'AJUSTE CONIF-SETEC'!$Q$12</f>
        <v>0</v>
      </c>
      <c r="I89" s="114">
        <f>'MATRIZ 2018 COMPLETO PROPOSTA'!I89*'AJUSTE CONIF-SETEC'!$Q$12</f>
        <v>0</v>
      </c>
      <c r="J89" s="114">
        <f t="shared" si="51"/>
        <v>0</v>
      </c>
      <c r="L89" s="104">
        <v>0</v>
      </c>
      <c r="M89" s="114">
        <f>'MATRIZ 2018 COMPLETO PROPOSTA'!M89*'AJUSTE CONIF-SETEC'!$Q$14</f>
        <v>454804.45059700409</v>
      </c>
      <c r="N89" s="114">
        <f>'MATRIZ 2018 COMPLETO PROPOSTA'!N89*'AJUSTE CONIF-SETEC'!$Q$14</f>
        <v>0</v>
      </c>
      <c r="O89" s="114">
        <f t="shared" si="52"/>
        <v>454804.45059700409</v>
      </c>
      <c r="R89" s="114"/>
      <c r="T89" s="104">
        <v>871.01403999864146</v>
      </c>
      <c r="U89" s="104"/>
      <c r="V89" s="104">
        <f t="shared" ref="V89:V110" si="54">T89+U89*3.2</f>
        <v>871.01403999864146</v>
      </c>
      <c r="W89" s="109">
        <f t="shared" ref="W89:W110" si="55">V89/$V$11</f>
        <v>5.1013083681093804E-3</v>
      </c>
      <c r="X89" s="114">
        <f>'DADOS BASE HOMOLOGADA'!$I$78*W89</f>
        <v>234367.50461015169</v>
      </c>
      <c r="Y89" s="114"/>
      <c r="Z89" s="114">
        <f t="shared" si="53"/>
        <v>234367.50461015169</v>
      </c>
      <c r="AB89" s="119">
        <v>0</v>
      </c>
      <c r="AD89" s="45">
        <v>0.61099999999999999</v>
      </c>
      <c r="AE89" s="45">
        <f t="shared" ref="AE89:AE110" si="56">AB89*AD89</f>
        <v>0</v>
      </c>
      <c r="AF89" s="123">
        <f t="shared" ref="AF89:AF110" si="57">(AD89-$AE$12)*$AF$12</f>
        <v>-0.2033021865116301</v>
      </c>
      <c r="AH89" s="45">
        <f>($AH$11-(AF89*$AH$11))*'AJUSTE CONIF-SETEC'!$Q$18</f>
        <v>625.15739993140141</v>
      </c>
      <c r="AI89" s="114">
        <f t="shared" ref="AI89:AI110" si="58">AB89*AH89</f>
        <v>0</v>
      </c>
      <c r="AK89" s="119">
        <v>0</v>
      </c>
      <c r="AL89" s="114">
        <f>IF($AK$11&gt;0,(AK89/$AK$11)*'DADOS BASE PROPOSTA'!$I$67,0)*'AJUSTE CONIF-SETEC'!Q18</f>
        <v>0</v>
      </c>
      <c r="AN89" s="114">
        <v>72.5</v>
      </c>
      <c r="AO89" s="114">
        <f>(AN89/$AN$11)*'DADOS BASE PROPOSTA'!$I$69*'AJUSTE CONIF-SETEC'!$Q$18</f>
        <v>35210.608806951997</v>
      </c>
      <c r="AQ89" s="114"/>
      <c r="AR89" s="114"/>
      <c r="AS89" s="114"/>
      <c r="AU89" s="114"/>
      <c r="AV89" s="114"/>
      <c r="AW89" s="114"/>
      <c r="AY89" s="114"/>
      <c r="AZ89" s="114"/>
      <c r="BA89" s="114"/>
      <c r="BB89" s="93"/>
    </row>
    <row r="90" spans="1:54" x14ac:dyDescent="0.25">
      <c r="A90" s="93"/>
      <c r="B90" s="94" t="s">
        <v>130</v>
      </c>
      <c r="C90" s="94" t="s">
        <v>148</v>
      </c>
      <c r="D90" s="94" t="s">
        <v>79</v>
      </c>
      <c r="F90" s="104">
        <v>3097.320792560281</v>
      </c>
      <c r="G90" s="109">
        <f t="shared" si="50"/>
        <v>2.5065805703754084E-3</v>
      </c>
      <c r="H90" s="114">
        <f>'DADOS BASE PROPOSTA'!$I$23*G90*'AJUSTE CONIF-SETEC'!$Q$12</f>
        <v>3250098.4191356497</v>
      </c>
      <c r="I90" s="114">
        <f>'MATRIZ 2018 COMPLETO PROPOSTA'!I90*'AJUSTE CONIF-SETEC'!$Q$12</f>
        <v>0</v>
      </c>
      <c r="J90" s="114">
        <f t="shared" si="51"/>
        <v>3250098.4191356497</v>
      </c>
      <c r="L90" s="104">
        <v>0</v>
      </c>
      <c r="M90" s="114">
        <f>'MATRIZ 2018 COMPLETO PROPOSTA'!M90*'AJUSTE CONIF-SETEC'!$Q$14</f>
        <v>0</v>
      </c>
      <c r="N90" s="114">
        <f>'MATRIZ 2018 COMPLETO PROPOSTA'!N90*'AJUSTE CONIF-SETEC'!$Q$14</f>
        <v>0</v>
      </c>
      <c r="O90" s="114">
        <f t="shared" si="52"/>
        <v>0</v>
      </c>
      <c r="R90" s="114"/>
      <c r="T90" s="104">
        <v>0</v>
      </c>
      <c r="U90" s="104"/>
      <c r="V90" s="104">
        <f t="shared" si="54"/>
        <v>0</v>
      </c>
      <c r="W90" s="109">
        <f t="shared" si="55"/>
        <v>0</v>
      </c>
      <c r="X90" s="114">
        <f>'DADOS BASE HOMOLOGADA'!$I$78*W90</f>
        <v>0</v>
      </c>
      <c r="Y90" s="114"/>
      <c r="Z90" s="114">
        <f t="shared" si="53"/>
        <v>0</v>
      </c>
      <c r="AB90" s="119">
        <v>1327</v>
      </c>
      <c r="AD90" s="45">
        <v>0.72099999999999997</v>
      </c>
      <c r="AE90" s="45">
        <f t="shared" si="56"/>
        <v>956.76699999999994</v>
      </c>
      <c r="AF90" s="123">
        <f t="shared" si="57"/>
        <v>-1.0802186511630119E-2</v>
      </c>
      <c r="AH90" s="45">
        <f>($AH$11-(AF90*$AH$11))*'AJUSTE CONIF-SETEC'!$Q$18</f>
        <v>525.14694467272011</v>
      </c>
      <c r="AI90" s="114">
        <f t="shared" si="58"/>
        <v>696869.99558069964</v>
      </c>
      <c r="AK90" s="119">
        <v>0</v>
      </c>
      <c r="AL90" s="114">
        <f>IF($AK$11&gt;0,(AK90/$AK$11)*'DADOS BASE PROPOSTA'!$I$67,0)*'AJUSTE CONIF-SETEC'!Q18</f>
        <v>0</v>
      </c>
      <c r="AN90" s="114">
        <v>0</v>
      </c>
      <c r="AO90" s="114">
        <f>(AN90/$AN$11)*'DADOS BASE PROPOSTA'!$I$69*'AJUSTE CONIF-SETEC'!$Q$18</f>
        <v>0</v>
      </c>
      <c r="AQ90" s="114"/>
      <c r="AR90" s="114"/>
      <c r="AS90" s="114"/>
      <c r="AU90" s="114"/>
      <c r="AV90" s="114"/>
      <c r="AW90" s="114"/>
      <c r="AY90" s="114"/>
      <c r="AZ90" s="114"/>
      <c r="BA90" s="114"/>
      <c r="BB90" s="93"/>
    </row>
    <row r="91" spans="1:54" x14ac:dyDescent="0.25">
      <c r="A91" s="93"/>
      <c r="B91" s="94" t="s">
        <v>130</v>
      </c>
      <c r="C91" s="94" t="s">
        <v>149</v>
      </c>
      <c r="D91" s="94" t="s">
        <v>83</v>
      </c>
      <c r="F91" s="104">
        <v>0</v>
      </c>
      <c r="G91" s="109">
        <f t="shared" si="50"/>
        <v>0</v>
      </c>
      <c r="H91" s="114">
        <f>'DADOS BASE PROPOSTA'!$I$23*G91*'AJUSTE CONIF-SETEC'!$Q$12</f>
        <v>0</v>
      </c>
      <c r="I91" s="114">
        <f>'MATRIZ 2018 COMPLETO PROPOSTA'!I91*'AJUSTE CONIF-SETEC'!$Q$12</f>
        <v>0</v>
      </c>
      <c r="J91" s="114">
        <f t="shared" si="51"/>
        <v>0</v>
      </c>
      <c r="L91" s="104">
        <v>285.617190648811</v>
      </c>
      <c r="M91" s="114">
        <f>'MATRIZ 2018 COMPLETO PROPOSTA'!M91*'AJUSTE CONIF-SETEC'!$Q$14</f>
        <v>917684.52916124789</v>
      </c>
      <c r="N91" s="114">
        <f>'MATRIZ 2018 COMPLETO PROPOSTA'!N91*'AJUSTE CONIF-SETEC'!$Q$14</f>
        <v>87168.358216108943</v>
      </c>
      <c r="O91" s="114">
        <f t="shared" si="52"/>
        <v>1004852.8873773569</v>
      </c>
      <c r="R91" s="114"/>
      <c r="T91" s="104">
        <v>0</v>
      </c>
      <c r="U91" s="104"/>
      <c r="V91" s="104">
        <f t="shared" si="54"/>
        <v>0</v>
      </c>
      <c r="W91" s="109">
        <f t="shared" si="55"/>
        <v>0</v>
      </c>
      <c r="X91" s="114">
        <f>'DADOS BASE HOMOLOGADA'!$I$78*W91</f>
        <v>0</v>
      </c>
      <c r="Y91" s="114"/>
      <c r="Z91" s="114">
        <f t="shared" si="53"/>
        <v>0</v>
      </c>
      <c r="AB91" s="119">
        <v>400</v>
      </c>
      <c r="AD91" s="45">
        <v>0.65600000000000003</v>
      </c>
      <c r="AE91" s="45">
        <f t="shared" si="56"/>
        <v>262.40000000000003</v>
      </c>
      <c r="AF91" s="123">
        <f t="shared" si="57"/>
        <v>-0.12455218651163003</v>
      </c>
      <c r="AH91" s="45">
        <f>($AH$11-(AF91*$AH$11))*'AJUSTE CONIF-SETEC'!$Q$18</f>
        <v>584.24403187103178</v>
      </c>
      <c r="AI91" s="114">
        <f t="shared" si="58"/>
        <v>233697.61274841271</v>
      </c>
      <c r="AK91" s="119">
        <v>0</v>
      </c>
      <c r="AL91" s="114">
        <f>IF($AK$11&gt;0,(AK91/$AK$11)*'DADOS BASE PROPOSTA'!$I$67,0)*'AJUSTE CONIF-SETEC'!Q18</f>
        <v>0</v>
      </c>
      <c r="AN91" s="114">
        <v>0</v>
      </c>
      <c r="AO91" s="114">
        <f>(AN91/$AN$11)*'DADOS BASE PROPOSTA'!$I$69*'AJUSTE CONIF-SETEC'!$Q$18</f>
        <v>0</v>
      </c>
      <c r="AQ91" s="114"/>
      <c r="AR91" s="114"/>
      <c r="AS91" s="114"/>
      <c r="AU91" s="114"/>
      <c r="AV91" s="114"/>
      <c r="AW91" s="114"/>
      <c r="AY91" s="114"/>
      <c r="AZ91" s="114"/>
      <c r="BA91" s="114"/>
      <c r="BB91" s="93"/>
    </row>
    <row r="92" spans="1:54" x14ac:dyDescent="0.25">
      <c r="A92" s="93"/>
      <c r="B92" s="94" t="s">
        <v>130</v>
      </c>
      <c r="C92" s="94" t="s">
        <v>150</v>
      </c>
      <c r="D92" s="94" t="s">
        <v>79</v>
      </c>
      <c r="F92" s="104">
        <v>1728.3768636425791</v>
      </c>
      <c r="G92" s="109">
        <f t="shared" si="50"/>
        <v>1.3987301138128909E-3</v>
      </c>
      <c r="H92" s="114">
        <f>'DADOS BASE PROPOSTA'!$I$23*G92*'AJUSTE CONIF-SETEC'!$Q$12</f>
        <v>1813630.3238877545</v>
      </c>
      <c r="I92" s="114">
        <f>'MATRIZ 2018 COMPLETO PROPOSTA'!I92*'AJUSTE CONIF-SETEC'!$Q$12</f>
        <v>0</v>
      </c>
      <c r="J92" s="114">
        <f t="shared" si="51"/>
        <v>1813630.3238877545</v>
      </c>
      <c r="L92" s="104">
        <v>0</v>
      </c>
      <c r="M92" s="114">
        <f>'MATRIZ 2018 COMPLETO PROPOSTA'!M92*'AJUSTE CONIF-SETEC'!$Q$14</f>
        <v>0</v>
      </c>
      <c r="N92" s="114">
        <f>'MATRIZ 2018 COMPLETO PROPOSTA'!N92*'AJUSTE CONIF-SETEC'!$Q$14</f>
        <v>0</v>
      </c>
      <c r="O92" s="114">
        <f t="shared" si="52"/>
        <v>0</v>
      </c>
      <c r="R92" s="114"/>
      <c r="T92" s="104">
        <v>13.546208416361271</v>
      </c>
      <c r="U92" s="104"/>
      <c r="V92" s="104">
        <f t="shared" si="54"/>
        <v>13.546208416361271</v>
      </c>
      <c r="W92" s="109">
        <f t="shared" si="55"/>
        <v>7.9336707764946301E-5</v>
      </c>
      <c r="X92" s="114">
        <f>'DADOS BASE HOMOLOGADA'!$I$78*W92</f>
        <v>3644.9367262513674</v>
      </c>
      <c r="Y92" s="114"/>
      <c r="Z92" s="114">
        <f t="shared" si="53"/>
        <v>3644.9367262513674</v>
      </c>
      <c r="AB92" s="119">
        <v>1029.5</v>
      </c>
      <c r="AD92" s="45">
        <v>0.69399999999999995</v>
      </c>
      <c r="AE92" s="45">
        <f t="shared" si="56"/>
        <v>714.47299999999996</v>
      </c>
      <c r="AF92" s="123">
        <f t="shared" si="57"/>
        <v>-5.8052186511630161E-2</v>
      </c>
      <c r="AH92" s="45">
        <f>($AH$11-(AF92*$AH$11))*'AJUSTE CONIF-SETEC'!$Q$18</f>
        <v>549.69496550894189</v>
      </c>
      <c r="AI92" s="114">
        <f t="shared" si="58"/>
        <v>565910.96699145564</v>
      </c>
      <c r="AK92" s="119">
        <v>0</v>
      </c>
      <c r="AL92" s="114">
        <f>IF($AK$11&gt;0,(AK92/$AK$11)*'DADOS BASE PROPOSTA'!$I$67,0)*'AJUSTE CONIF-SETEC'!Q18</f>
        <v>0</v>
      </c>
      <c r="AN92" s="114">
        <v>13</v>
      </c>
      <c r="AO92" s="114">
        <f>(AN92/$AN$11)*'DADOS BASE PROPOSTA'!$I$69*'AJUSTE CONIF-SETEC'!$Q$18</f>
        <v>6313.6264067638067</v>
      </c>
      <c r="AQ92" s="114"/>
      <c r="AR92" s="114"/>
      <c r="AS92" s="114"/>
      <c r="AU92" s="114"/>
      <c r="AV92" s="114"/>
      <c r="AW92" s="114"/>
      <c r="AY92" s="114"/>
      <c r="AZ92" s="114"/>
      <c r="BA92" s="114"/>
      <c r="BB92" s="93"/>
    </row>
    <row r="93" spans="1:54" x14ac:dyDescent="0.25">
      <c r="A93" s="93"/>
      <c r="B93" s="94" t="s">
        <v>130</v>
      </c>
      <c r="C93" s="94" t="s">
        <v>151</v>
      </c>
      <c r="D93" s="94" t="s">
        <v>83</v>
      </c>
      <c r="F93" s="104">
        <v>0</v>
      </c>
      <c r="G93" s="109">
        <f t="shared" si="50"/>
        <v>0</v>
      </c>
      <c r="H93" s="114">
        <f>'DADOS BASE PROPOSTA'!$I$23*G93*'AJUSTE CONIF-SETEC'!$Q$12</f>
        <v>0</v>
      </c>
      <c r="I93" s="114">
        <f>'MATRIZ 2018 COMPLETO PROPOSTA'!I93*'AJUSTE CONIF-SETEC'!$Q$12</f>
        <v>0</v>
      </c>
      <c r="J93" s="114">
        <f t="shared" si="51"/>
        <v>0</v>
      </c>
      <c r="L93" s="104">
        <v>429.3306205625862</v>
      </c>
      <c r="M93" s="114">
        <f>'MATRIZ 2018 COMPLETO PROPOSTA'!M93*'AJUSTE CONIF-SETEC'!$Q$14</f>
        <v>917684.52916124789</v>
      </c>
      <c r="N93" s="114">
        <f>'MATRIZ 2018 COMPLETO PROPOSTA'!N93*'AJUSTE CONIF-SETEC'!$Q$14</f>
        <v>131028.68647832789</v>
      </c>
      <c r="O93" s="114">
        <f t="shared" si="52"/>
        <v>1048713.2156395759</v>
      </c>
      <c r="R93" s="114"/>
      <c r="T93" s="104">
        <v>186.2667003007729</v>
      </c>
      <c r="U93" s="104"/>
      <c r="V93" s="104">
        <f t="shared" si="54"/>
        <v>186.2667003007729</v>
      </c>
      <c r="W93" s="109">
        <f t="shared" si="55"/>
        <v>1.0909168317722374E-3</v>
      </c>
      <c r="X93" s="114">
        <f>'DADOS BASE HOMOLOGADA'!$I$78*W93</f>
        <v>50119.58445759063</v>
      </c>
      <c r="Y93" s="114"/>
      <c r="Z93" s="114">
        <f t="shared" si="53"/>
        <v>50119.58445759063</v>
      </c>
      <c r="AB93" s="119">
        <v>246</v>
      </c>
      <c r="AD93" s="45">
        <v>0.56699999999999995</v>
      </c>
      <c r="AE93" s="45">
        <f t="shared" si="56"/>
        <v>139.482</v>
      </c>
      <c r="AF93" s="123">
        <f t="shared" si="57"/>
        <v>-0.28030218651163019</v>
      </c>
      <c r="AH93" s="45">
        <f>($AH$11-(AF93*$AH$11))*'AJUSTE CONIF-SETEC'!$Q$18</f>
        <v>665.16158203487396</v>
      </c>
      <c r="AI93" s="114">
        <f t="shared" si="58"/>
        <v>163629.74918057901</v>
      </c>
      <c r="AK93" s="119">
        <v>0</v>
      </c>
      <c r="AL93" s="114">
        <f>IF($AK$11&gt;0,(AK93/$AK$11)*'DADOS BASE PROPOSTA'!$I$67,0)*'AJUSTE CONIF-SETEC'!Q18</f>
        <v>0</v>
      </c>
      <c r="AN93" s="114">
        <v>21.625</v>
      </c>
      <c r="AO93" s="114">
        <f>(AN93/$AN$11)*'DADOS BASE PROPOSTA'!$I$69*'AJUSTE CONIF-SETEC'!$Q$18</f>
        <v>10502.474695866717</v>
      </c>
      <c r="AQ93" s="114"/>
      <c r="AR93" s="114"/>
      <c r="AS93" s="114"/>
      <c r="AU93" s="114"/>
      <c r="AV93" s="114"/>
      <c r="AW93" s="114"/>
      <c r="AY93" s="114"/>
      <c r="AZ93" s="114"/>
      <c r="BA93" s="114"/>
      <c r="BB93" s="93"/>
    </row>
    <row r="94" spans="1:54" x14ac:dyDescent="0.25">
      <c r="A94" s="93"/>
      <c r="B94" s="94" t="s">
        <v>130</v>
      </c>
      <c r="C94" s="94" t="s">
        <v>152</v>
      </c>
      <c r="D94" s="94" t="s">
        <v>79</v>
      </c>
      <c r="F94" s="104">
        <v>2820.8315740150042</v>
      </c>
      <c r="G94" s="109">
        <f t="shared" si="50"/>
        <v>2.2828250895777624E-3</v>
      </c>
      <c r="H94" s="114">
        <f>'DADOS BASE PROPOSTA'!$I$23*G94*'AJUSTE CONIF-SETEC'!$Q$12</f>
        <v>2959971.1664918419</v>
      </c>
      <c r="I94" s="114">
        <f>'MATRIZ 2018 COMPLETO PROPOSTA'!I94*'AJUSTE CONIF-SETEC'!$Q$12</f>
        <v>0</v>
      </c>
      <c r="J94" s="114">
        <f t="shared" si="51"/>
        <v>2959971.1664918419</v>
      </c>
      <c r="L94" s="104">
        <v>0</v>
      </c>
      <c r="M94" s="114">
        <f>'MATRIZ 2018 COMPLETO PROPOSTA'!M94*'AJUSTE CONIF-SETEC'!$Q$14</f>
        <v>0</v>
      </c>
      <c r="N94" s="114">
        <f>'MATRIZ 2018 COMPLETO PROPOSTA'!N94*'AJUSTE CONIF-SETEC'!$Q$14</f>
        <v>0</v>
      </c>
      <c r="O94" s="114">
        <f t="shared" si="52"/>
        <v>0</v>
      </c>
      <c r="R94" s="114"/>
      <c r="T94" s="104">
        <v>34.995919287698342</v>
      </c>
      <c r="U94" s="104"/>
      <c r="V94" s="104">
        <f t="shared" si="54"/>
        <v>34.995919287698342</v>
      </c>
      <c r="W94" s="109">
        <f t="shared" si="55"/>
        <v>2.0496222530729181E-4</v>
      </c>
      <c r="X94" s="114">
        <f>'DADOS BASE HOMOLOGADA'!$I$78*W94</f>
        <v>9416.5029475402389</v>
      </c>
      <c r="Y94" s="114"/>
      <c r="Z94" s="114">
        <f t="shared" si="53"/>
        <v>9416.5029475402389</v>
      </c>
      <c r="AB94" s="119">
        <v>1798</v>
      </c>
      <c r="AD94" s="45">
        <v>0.67700000000000005</v>
      </c>
      <c r="AE94" s="45">
        <f t="shared" si="56"/>
        <v>1217.2460000000001</v>
      </c>
      <c r="AF94" s="123">
        <f t="shared" si="57"/>
        <v>-8.7802186511629993E-2</v>
      </c>
      <c r="AH94" s="45">
        <f>($AH$11-(AF94*$AH$11))*'AJUSTE CONIF-SETEC'!$Q$18</f>
        <v>565.15112677619254</v>
      </c>
      <c r="AI94" s="114">
        <f t="shared" si="58"/>
        <v>1016141.7259435942</v>
      </c>
      <c r="AK94" s="119">
        <v>0</v>
      </c>
      <c r="AL94" s="114">
        <f>IF($AK$11&gt;0,(AK94/$AK$11)*'DADOS BASE PROPOSTA'!$I$67,0)*'AJUSTE CONIF-SETEC'!Q18</f>
        <v>0</v>
      </c>
      <c r="AN94" s="114">
        <v>17.625</v>
      </c>
      <c r="AO94" s="114">
        <f>(AN94/$AN$11)*'DADOS BASE PROPOSTA'!$I$69*'AJUSTE CONIF-SETEC'!$Q$18</f>
        <v>8559.820416862467</v>
      </c>
      <c r="AQ94" s="114"/>
      <c r="AR94" s="114"/>
      <c r="AS94" s="114"/>
      <c r="AU94" s="114"/>
      <c r="AV94" s="114"/>
      <c r="AW94" s="114"/>
      <c r="AY94" s="114"/>
      <c r="AZ94" s="114"/>
      <c r="BA94" s="114"/>
      <c r="BB94" s="93"/>
    </row>
    <row r="95" spans="1:54" x14ac:dyDescent="0.25">
      <c r="A95" s="93"/>
      <c r="B95" s="94" t="s">
        <v>130</v>
      </c>
      <c r="C95" s="94" t="s">
        <v>153</v>
      </c>
      <c r="D95" s="94" t="s">
        <v>83</v>
      </c>
      <c r="F95" s="104">
        <v>0</v>
      </c>
      <c r="G95" s="109">
        <f t="shared" si="50"/>
        <v>0</v>
      </c>
      <c r="H95" s="114">
        <f>'DADOS BASE PROPOSTA'!$I$23*G95*'AJUSTE CONIF-SETEC'!$Q$12</f>
        <v>0</v>
      </c>
      <c r="I95" s="114">
        <f>'MATRIZ 2018 COMPLETO PROPOSTA'!I95*'AJUSTE CONIF-SETEC'!$Q$12</f>
        <v>0</v>
      </c>
      <c r="J95" s="114">
        <f t="shared" si="51"/>
        <v>0</v>
      </c>
      <c r="L95" s="104">
        <v>1632.4287328114581</v>
      </c>
      <c r="M95" s="114">
        <f>'MATRIZ 2018 COMPLETO PROPOSTA'!M95*'AJUSTE CONIF-SETEC'!$Q$14</f>
        <v>917684.52916124789</v>
      </c>
      <c r="N95" s="114">
        <f>'MATRIZ 2018 COMPLETO PROPOSTA'!N95*'AJUSTE CONIF-SETEC'!$Q$14</f>
        <v>498205.77053060627</v>
      </c>
      <c r="O95" s="114">
        <f t="shared" si="52"/>
        <v>1415890.299691854</v>
      </c>
      <c r="R95" s="114"/>
      <c r="T95" s="104">
        <v>0.90320519930054999</v>
      </c>
      <c r="U95" s="104"/>
      <c r="V95" s="104">
        <f t="shared" si="54"/>
        <v>0.90320519930054999</v>
      </c>
      <c r="W95" s="109">
        <f t="shared" si="55"/>
        <v>5.2898438253865382E-6</v>
      </c>
      <c r="X95" s="114">
        <f>'DADOS BASE HOMOLOGADA'!$I$78*W95</f>
        <v>243.02931869079265</v>
      </c>
      <c r="Y95" s="114"/>
      <c r="Z95" s="114">
        <f t="shared" si="53"/>
        <v>243.02931869079265</v>
      </c>
      <c r="AB95" s="119">
        <v>1010.5</v>
      </c>
      <c r="AD95" s="45">
        <v>0.71199999999999997</v>
      </c>
      <c r="AE95" s="45">
        <f t="shared" si="56"/>
        <v>719.476</v>
      </c>
      <c r="AF95" s="123">
        <f t="shared" si="57"/>
        <v>-2.6552186511630133E-2</v>
      </c>
      <c r="AH95" s="45">
        <f>($AH$11-(AF95*$AH$11))*'AJUSTE CONIF-SETEC'!$Q$18</f>
        <v>533.32961828479404</v>
      </c>
      <c r="AI95" s="114">
        <f t="shared" si="58"/>
        <v>538929.57927678432</v>
      </c>
      <c r="AK95" s="119">
        <v>0</v>
      </c>
      <c r="AL95" s="114">
        <f>IF($AK$11&gt;0,(AK95/$AK$11)*'DADOS BASE PROPOSTA'!$I$67,0)*'AJUSTE CONIF-SETEC'!Q18</f>
        <v>0</v>
      </c>
      <c r="AN95" s="114">
        <v>0.625</v>
      </c>
      <c r="AO95" s="114">
        <f>(AN95/$AN$11)*'DADOS BASE PROPOSTA'!$I$69*'AJUSTE CONIF-SETEC'!$Q$18</f>
        <v>303.53973109441375</v>
      </c>
      <c r="AQ95" s="114"/>
      <c r="AR95" s="114"/>
      <c r="AS95" s="114"/>
      <c r="AU95" s="114"/>
      <c r="AV95" s="114"/>
      <c r="AW95" s="114"/>
      <c r="AY95" s="114"/>
      <c r="AZ95" s="114"/>
      <c r="BA95" s="114"/>
      <c r="BB95" s="93"/>
    </row>
    <row r="96" spans="1:54" x14ac:dyDescent="0.25">
      <c r="A96" s="93"/>
      <c r="B96" s="94" t="s">
        <v>130</v>
      </c>
      <c r="C96" s="94" t="s">
        <v>154</v>
      </c>
      <c r="D96" s="94" t="s">
        <v>83</v>
      </c>
      <c r="F96" s="104">
        <v>0</v>
      </c>
      <c r="G96" s="109">
        <f t="shared" si="50"/>
        <v>0</v>
      </c>
      <c r="H96" s="114">
        <f>'DADOS BASE PROPOSTA'!$I$23*G96*'AJUSTE CONIF-SETEC'!$Q$12</f>
        <v>0</v>
      </c>
      <c r="I96" s="114">
        <f>'MATRIZ 2018 COMPLETO PROPOSTA'!I96*'AJUSTE CONIF-SETEC'!$Q$12</f>
        <v>0</v>
      </c>
      <c r="J96" s="114">
        <f t="shared" si="51"/>
        <v>0</v>
      </c>
      <c r="L96" s="104">
        <v>2182.8181329129952</v>
      </c>
      <c r="M96" s="114">
        <f>'MATRIZ 2018 COMPLETO PROPOSTA'!M96*'AJUSTE CONIF-SETEC'!$Q$14</f>
        <v>917684.52916124789</v>
      </c>
      <c r="N96" s="114">
        <f>'MATRIZ 2018 COMPLETO PROPOSTA'!N96*'AJUSTE CONIF-SETEC'!$Q$14</f>
        <v>666180.7452771056</v>
      </c>
      <c r="O96" s="114">
        <f t="shared" si="52"/>
        <v>1583865.2744383535</v>
      </c>
      <c r="R96" s="114"/>
      <c r="T96" s="104">
        <v>0.31474199779249451</v>
      </c>
      <c r="U96" s="104"/>
      <c r="V96" s="104">
        <f t="shared" si="54"/>
        <v>0.31474199779249451</v>
      </c>
      <c r="W96" s="109">
        <f t="shared" si="55"/>
        <v>1.8433640715330154E-6</v>
      </c>
      <c r="X96" s="114">
        <f>'DADOS BASE HOMOLOGADA'!$I$78*W96</f>
        <v>84.688986894810412</v>
      </c>
      <c r="Y96" s="114"/>
      <c r="Z96" s="114">
        <f t="shared" si="53"/>
        <v>84.688986894810412</v>
      </c>
      <c r="AB96" s="119">
        <v>1202</v>
      </c>
      <c r="AD96" s="45">
        <v>0.69</v>
      </c>
      <c r="AE96" s="45">
        <f t="shared" si="56"/>
        <v>829.37999999999988</v>
      </c>
      <c r="AF96" s="123">
        <f t="shared" si="57"/>
        <v>-6.5052186511630167E-2</v>
      </c>
      <c r="AH96" s="45">
        <f>($AH$11-(AF96*$AH$11))*'AJUSTE CONIF-SETEC'!$Q$18</f>
        <v>553.33170933653025</v>
      </c>
      <c r="AI96" s="114">
        <f t="shared" si="58"/>
        <v>665104.71462250932</v>
      </c>
      <c r="AK96" s="119">
        <v>0</v>
      </c>
      <c r="AL96" s="114">
        <f>IF($AK$11&gt;0,(AK96/$AK$11)*'DADOS BASE PROPOSTA'!$I$67,0)*'AJUSTE CONIF-SETEC'!Q18</f>
        <v>0</v>
      </c>
      <c r="AN96" s="114">
        <v>0.125</v>
      </c>
      <c r="AO96" s="114">
        <f>(AN96/$AN$11)*'DADOS BASE PROPOSTA'!$I$69*'AJUSTE CONIF-SETEC'!$Q$18</f>
        <v>60.707946218882753</v>
      </c>
      <c r="AQ96" s="114"/>
      <c r="AR96" s="114"/>
      <c r="AS96" s="114"/>
      <c r="AU96" s="114"/>
      <c r="AV96" s="114"/>
      <c r="AW96" s="114"/>
      <c r="AY96" s="114"/>
      <c r="AZ96" s="114"/>
      <c r="BA96" s="114"/>
      <c r="BB96" s="93"/>
    </row>
    <row r="97" spans="1:54" x14ac:dyDescent="0.25">
      <c r="A97" s="93"/>
      <c r="B97" s="94" t="s">
        <v>130</v>
      </c>
      <c r="C97" s="94" t="s">
        <v>155</v>
      </c>
      <c r="D97" s="94" t="s">
        <v>79</v>
      </c>
      <c r="F97" s="104">
        <v>1027.818397513593</v>
      </c>
      <c r="G97" s="109">
        <f t="shared" si="50"/>
        <v>8.3178650118199504E-4</v>
      </c>
      <c r="H97" s="114">
        <f>'DADOS BASE PROPOSTA'!$I$23*G97*'AJUSTE CONIF-SETEC'!$Q$12</f>
        <v>1078516.2960650777</v>
      </c>
      <c r="I97" s="114">
        <f>'MATRIZ 2018 COMPLETO PROPOSTA'!I97*'AJUSTE CONIF-SETEC'!$Q$12</f>
        <v>671126.98655216407</v>
      </c>
      <c r="J97" s="114">
        <f t="shared" si="51"/>
        <v>1749643.2826172416</v>
      </c>
      <c r="L97" s="104">
        <v>0</v>
      </c>
      <c r="M97" s="114">
        <f>'MATRIZ 2018 COMPLETO PROPOSTA'!M97*'AJUSTE CONIF-SETEC'!$Q$14</f>
        <v>0</v>
      </c>
      <c r="N97" s="114">
        <f>'MATRIZ 2018 COMPLETO PROPOSTA'!N97*'AJUSTE CONIF-SETEC'!$Q$14</f>
        <v>0</v>
      </c>
      <c r="O97" s="114">
        <f t="shared" si="52"/>
        <v>0</v>
      </c>
      <c r="R97" s="114"/>
      <c r="T97" s="104">
        <v>0</v>
      </c>
      <c r="U97" s="104"/>
      <c r="V97" s="104">
        <f t="shared" si="54"/>
        <v>0</v>
      </c>
      <c r="W97" s="109">
        <f t="shared" si="55"/>
        <v>0</v>
      </c>
      <c r="X97" s="114">
        <f>'DADOS BASE HOMOLOGADA'!$I$78*W97</f>
        <v>0</v>
      </c>
      <c r="Y97" s="114"/>
      <c r="Z97" s="114">
        <f t="shared" si="53"/>
        <v>0</v>
      </c>
      <c r="AB97" s="119">
        <v>616.5</v>
      </c>
      <c r="AD97" s="45">
        <v>0.69099999999999995</v>
      </c>
      <c r="AE97" s="45">
        <f t="shared" si="56"/>
        <v>426.00149999999996</v>
      </c>
      <c r="AF97" s="123">
        <f t="shared" si="57"/>
        <v>-6.3302186511630165E-2</v>
      </c>
      <c r="AH97" s="45">
        <f>($AH$11-(AF97*$AH$11))*'AJUSTE CONIF-SETEC'!$Q$18</f>
        <v>552.42252337963328</v>
      </c>
      <c r="AI97" s="114">
        <f t="shared" si="58"/>
        <v>340568.48566354392</v>
      </c>
      <c r="AK97" s="119">
        <v>0</v>
      </c>
      <c r="AL97" s="114">
        <f>IF($AK$11&gt;0,(AK97/$AK$11)*'DADOS BASE PROPOSTA'!$I$67,0)*'AJUSTE CONIF-SETEC'!Q18</f>
        <v>0</v>
      </c>
      <c r="AN97" s="114">
        <v>0</v>
      </c>
      <c r="AO97" s="114">
        <f>(AN97/$AN$11)*'DADOS BASE PROPOSTA'!$I$69*'AJUSTE CONIF-SETEC'!$Q$18</f>
        <v>0</v>
      </c>
      <c r="AQ97" s="114"/>
      <c r="AR97" s="114"/>
      <c r="AS97" s="114"/>
      <c r="AU97" s="114"/>
      <c r="AV97" s="114"/>
      <c r="AW97" s="114"/>
      <c r="AY97" s="114"/>
      <c r="AZ97" s="114"/>
      <c r="BA97" s="114"/>
      <c r="BB97" s="93"/>
    </row>
    <row r="98" spans="1:54" x14ac:dyDescent="0.25">
      <c r="A98" s="93"/>
      <c r="B98" s="94" t="s">
        <v>130</v>
      </c>
      <c r="C98" s="94" t="s">
        <v>156</v>
      </c>
      <c r="D98" s="94" t="s">
        <v>83</v>
      </c>
      <c r="F98" s="104">
        <v>0</v>
      </c>
      <c r="G98" s="109">
        <f t="shared" si="50"/>
        <v>0</v>
      </c>
      <c r="H98" s="114">
        <f>'DADOS BASE PROPOSTA'!$I$23*G98*'AJUSTE CONIF-SETEC'!$Q$12</f>
        <v>0</v>
      </c>
      <c r="I98" s="114">
        <f>'MATRIZ 2018 COMPLETO PROPOSTA'!I98*'AJUSTE CONIF-SETEC'!$Q$12</f>
        <v>0</v>
      </c>
      <c r="J98" s="114">
        <f t="shared" si="51"/>
        <v>0</v>
      </c>
      <c r="L98" s="104">
        <v>1462.3816128508679</v>
      </c>
      <c r="M98" s="114">
        <f>'MATRIZ 2018 COMPLETO PROPOSTA'!M98*'AJUSTE CONIF-SETEC'!$Q$14</f>
        <v>917684.52916124789</v>
      </c>
      <c r="N98" s="114">
        <f>'MATRIZ 2018 COMPLETO PROPOSTA'!N98*'AJUSTE CONIF-SETEC'!$Q$14</f>
        <v>446308.58523629355</v>
      </c>
      <c r="O98" s="114">
        <f t="shared" si="52"/>
        <v>1363993.1143975414</v>
      </c>
      <c r="R98" s="114"/>
      <c r="T98" s="104">
        <v>0</v>
      </c>
      <c r="U98" s="104"/>
      <c r="V98" s="104">
        <f t="shared" si="54"/>
        <v>0</v>
      </c>
      <c r="W98" s="109">
        <f t="shared" si="55"/>
        <v>0</v>
      </c>
      <c r="X98" s="114">
        <f>'DADOS BASE HOMOLOGADA'!$I$78*W98</f>
        <v>0</v>
      </c>
      <c r="Y98" s="114"/>
      <c r="Z98" s="114">
        <f t="shared" si="53"/>
        <v>0</v>
      </c>
      <c r="AB98" s="119">
        <v>887</v>
      </c>
      <c r="AD98" s="45">
        <v>0.64900000000000002</v>
      </c>
      <c r="AE98" s="45">
        <f t="shared" si="56"/>
        <v>575.66300000000001</v>
      </c>
      <c r="AF98" s="123">
        <f t="shared" si="57"/>
        <v>-0.13680218651163004</v>
      </c>
      <c r="AH98" s="45">
        <f>($AH$11-(AF98*$AH$11))*'AJUSTE CONIF-SETEC'!$Q$18</f>
        <v>590.60833356931141</v>
      </c>
      <c r="AI98" s="114">
        <f t="shared" si="58"/>
        <v>523869.59187597921</v>
      </c>
      <c r="AK98" s="119">
        <v>0</v>
      </c>
      <c r="AL98" s="114">
        <f>IF($AK$11&gt;0,(AK98/$AK$11)*'DADOS BASE PROPOSTA'!$I$67,0)*'AJUSTE CONIF-SETEC'!Q18</f>
        <v>0</v>
      </c>
      <c r="AN98" s="114">
        <v>0</v>
      </c>
      <c r="AO98" s="114">
        <f>(AN98/$AN$11)*'DADOS BASE PROPOSTA'!$I$69*'AJUSTE CONIF-SETEC'!$Q$18</f>
        <v>0</v>
      </c>
      <c r="AQ98" s="114"/>
      <c r="AR98" s="114"/>
      <c r="AS98" s="114"/>
      <c r="AU98" s="114"/>
      <c r="AV98" s="114"/>
      <c r="AW98" s="114"/>
      <c r="AY98" s="114"/>
      <c r="AZ98" s="114"/>
      <c r="BA98" s="114"/>
      <c r="BB98" s="93"/>
    </row>
    <row r="99" spans="1:54" x14ac:dyDescent="0.25">
      <c r="A99" s="93"/>
      <c r="B99" s="94" t="s">
        <v>130</v>
      </c>
      <c r="C99" s="94" t="s">
        <v>157</v>
      </c>
      <c r="D99" s="94" t="s">
        <v>79</v>
      </c>
      <c r="F99" s="104">
        <v>1299.9119217451309</v>
      </c>
      <c r="G99" s="109">
        <f t="shared" si="50"/>
        <v>1.0519846617348045E-3</v>
      </c>
      <c r="H99" s="114">
        <f>'DADOS BASE PROPOSTA'!$I$23*G99*'AJUSTE CONIF-SETEC'!$Q$12</f>
        <v>1364031.0335395166</v>
      </c>
      <c r="I99" s="114">
        <f>'MATRIZ 2018 COMPLETO PROPOSTA'!I99*'AJUSTE CONIF-SETEC'!$Q$12</f>
        <v>385612.24907772522</v>
      </c>
      <c r="J99" s="114">
        <f t="shared" si="51"/>
        <v>1749643.2826172418</v>
      </c>
      <c r="L99" s="104">
        <v>0</v>
      </c>
      <c r="M99" s="114">
        <f>'MATRIZ 2018 COMPLETO PROPOSTA'!M99*'AJUSTE CONIF-SETEC'!$Q$14</f>
        <v>0</v>
      </c>
      <c r="N99" s="114">
        <f>'MATRIZ 2018 COMPLETO PROPOSTA'!N99*'AJUSTE CONIF-SETEC'!$Q$14</f>
        <v>0</v>
      </c>
      <c r="O99" s="114">
        <f t="shared" si="52"/>
        <v>0</v>
      </c>
      <c r="R99" s="114"/>
      <c r="T99" s="104">
        <v>0</v>
      </c>
      <c r="U99" s="104"/>
      <c r="V99" s="104">
        <f t="shared" si="54"/>
        <v>0</v>
      </c>
      <c r="W99" s="109">
        <f t="shared" si="55"/>
        <v>0</v>
      </c>
      <c r="X99" s="114">
        <f>'DADOS BASE HOMOLOGADA'!$I$78*W99</f>
        <v>0</v>
      </c>
      <c r="Y99" s="114"/>
      <c r="Z99" s="114">
        <f t="shared" si="53"/>
        <v>0</v>
      </c>
      <c r="AB99" s="119">
        <v>704</v>
      </c>
      <c r="AD99" s="45">
        <v>0.66500000000000004</v>
      </c>
      <c r="AE99" s="45">
        <f t="shared" si="56"/>
        <v>468.16</v>
      </c>
      <c r="AF99" s="123">
        <f t="shared" si="57"/>
        <v>-0.10880218651163001</v>
      </c>
      <c r="AH99" s="45">
        <f>($AH$11-(AF99*$AH$11))*'AJUSTE CONIF-SETEC'!$Q$18</f>
        <v>576.06135825895774</v>
      </c>
      <c r="AI99" s="114">
        <f t="shared" si="58"/>
        <v>405547.19621430623</v>
      </c>
      <c r="AK99" s="119">
        <v>0</v>
      </c>
      <c r="AL99" s="114">
        <f>IF($AK$11&gt;0,(AK99/$AK$11)*'DADOS BASE PROPOSTA'!$I$67,0)*'AJUSTE CONIF-SETEC'!Q18</f>
        <v>0</v>
      </c>
      <c r="AN99" s="114">
        <v>0</v>
      </c>
      <c r="AO99" s="114">
        <f>(AN99/$AN$11)*'DADOS BASE PROPOSTA'!$I$69*'AJUSTE CONIF-SETEC'!$Q$18</f>
        <v>0</v>
      </c>
      <c r="AQ99" s="114"/>
      <c r="AR99" s="114"/>
      <c r="AS99" s="114"/>
      <c r="AU99" s="114"/>
      <c r="AV99" s="114"/>
      <c r="AW99" s="114"/>
      <c r="AY99" s="114"/>
      <c r="AZ99" s="114"/>
      <c r="BA99" s="114"/>
      <c r="BB99" s="93"/>
    </row>
    <row r="100" spans="1:54" x14ac:dyDescent="0.25">
      <c r="A100" s="93"/>
      <c r="B100" s="94" t="s">
        <v>130</v>
      </c>
      <c r="C100" s="94" t="s">
        <v>158</v>
      </c>
      <c r="D100" s="94" t="s">
        <v>83</v>
      </c>
      <c r="F100" s="104">
        <v>0</v>
      </c>
      <c r="G100" s="109">
        <f t="shared" si="50"/>
        <v>0</v>
      </c>
      <c r="H100" s="114">
        <f>'DADOS BASE PROPOSTA'!$I$23*G100*'AJUSTE CONIF-SETEC'!$Q$12</f>
        <v>0</v>
      </c>
      <c r="I100" s="114">
        <f>'MATRIZ 2018 COMPLETO PROPOSTA'!I100*'AJUSTE CONIF-SETEC'!$Q$12</f>
        <v>0</v>
      </c>
      <c r="J100" s="114">
        <f t="shared" si="51"/>
        <v>0</v>
      </c>
      <c r="L100" s="104">
        <v>539.29572355628284</v>
      </c>
      <c r="M100" s="114">
        <f>'MATRIZ 2018 COMPLETO PROPOSTA'!M100*'AJUSTE CONIF-SETEC'!$Q$14</f>
        <v>917684.52916124789</v>
      </c>
      <c r="N100" s="114">
        <f>'MATRIZ 2018 COMPLETO PROPOSTA'!N100*'AJUSTE CONIF-SETEC'!$Q$14</f>
        <v>164589.26267211855</v>
      </c>
      <c r="O100" s="114">
        <f t="shared" si="52"/>
        <v>1082273.7918333665</v>
      </c>
      <c r="R100" s="114"/>
      <c r="T100" s="104">
        <v>1.0679779005524861</v>
      </c>
      <c r="U100" s="104"/>
      <c r="V100" s="104">
        <f t="shared" si="54"/>
        <v>1.0679779005524861</v>
      </c>
      <c r="W100" s="109">
        <f t="shared" si="55"/>
        <v>6.2548757549910251E-6</v>
      </c>
      <c r="X100" s="114">
        <f>'DADOS BASE HOMOLOGADA'!$I$78*W100</f>
        <v>287.36542011615029</v>
      </c>
      <c r="Y100" s="114"/>
      <c r="Z100" s="114">
        <f t="shared" si="53"/>
        <v>287.36542011615029</v>
      </c>
      <c r="AB100" s="119">
        <v>520.5</v>
      </c>
      <c r="AD100" s="45">
        <v>0.67700000000000005</v>
      </c>
      <c r="AE100" s="45">
        <f t="shared" si="56"/>
        <v>352.37850000000003</v>
      </c>
      <c r="AF100" s="123">
        <f t="shared" si="57"/>
        <v>-8.7802186511629993E-2</v>
      </c>
      <c r="AH100" s="45">
        <f>($AH$11-(AF100*$AH$11))*'AJUSTE CONIF-SETEC'!$Q$18</f>
        <v>565.15112677619254</v>
      </c>
      <c r="AI100" s="114">
        <f t="shared" si="58"/>
        <v>294161.16148700821</v>
      </c>
      <c r="AK100" s="119">
        <v>0</v>
      </c>
      <c r="AL100" s="114">
        <f>IF($AK$11&gt;0,(AK100/$AK$11)*'DADOS BASE PROPOSTA'!$I$67,0)*'AJUSTE CONIF-SETEC'!Q18</f>
        <v>0</v>
      </c>
      <c r="AN100" s="114">
        <v>0.25</v>
      </c>
      <c r="AO100" s="114">
        <f>(AN100/$AN$11)*'DADOS BASE PROPOSTA'!$I$69*'AJUSTE CONIF-SETEC'!$Q$18</f>
        <v>121.41589243776551</v>
      </c>
      <c r="AQ100" s="114"/>
      <c r="AR100" s="114"/>
      <c r="AS100" s="114"/>
      <c r="AU100" s="114"/>
      <c r="AV100" s="114"/>
      <c r="AW100" s="114"/>
      <c r="AY100" s="114"/>
      <c r="AZ100" s="114"/>
      <c r="BA100" s="114"/>
      <c r="BB100" s="93"/>
    </row>
    <row r="101" spans="1:54" x14ac:dyDescent="0.25">
      <c r="A101" s="93"/>
      <c r="B101" s="94" t="s">
        <v>130</v>
      </c>
      <c r="C101" s="94" t="s">
        <v>159</v>
      </c>
      <c r="D101" s="94" t="s">
        <v>83</v>
      </c>
      <c r="F101" s="104">
        <v>0</v>
      </c>
      <c r="G101" s="109">
        <f t="shared" si="50"/>
        <v>0</v>
      </c>
      <c r="H101" s="114">
        <f>'DADOS BASE PROPOSTA'!$I$23*G101*'AJUSTE CONIF-SETEC'!$Q$12</f>
        <v>0</v>
      </c>
      <c r="I101" s="114">
        <f>'MATRIZ 2018 COMPLETO PROPOSTA'!I101*'AJUSTE CONIF-SETEC'!$Q$12</f>
        <v>0</v>
      </c>
      <c r="J101" s="114">
        <f t="shared" si="51"/>
        <v>0</v>
      </c>
      <c r="L101" s="104">
        <v>8.9100033029065582</v>
      </c>
      <c r="M101" s="114">
        <f>'MATRIZ 2018 COMPLETO PROPOSTA'!M101*'AJUSTE CONIF-SETEC'!$Q$14</f>
        <v>458842.26458062395</v>
      </c>
      <c r="N101" s="114">
        <f>'MATRIZ 2018 COMPLETO PROPOSTA'!N101*'AJUSTE CONIF-SETEC'!$Q$14</f>
        <v>2719.2703557169652</v>
      </c>
      <c r="O101" s="114">
        <f t="shared" si="52"/>
        <v>461561.53493634093</v>
      </c>
      <c r="R101" s="114"/>
      <c r="T101" s="104">
        <v>0</v>
      </c>
      <c r="U101" s="104"/>
      <c r="V101" s="104">
        <f t="shared" si="54"/>
        <v>0</v>
      </c>
      <c r="W101" s="109">
        <f t="shared" si="55"/>
        <v>0</v>
      </c>
      <c r="X101" s="114">
        <f>'DADOS BASE HOMOLOGADA'!$I$78*W101</f>
        <v>0</v>
      </c>
      <c r="Y101" s="114"/>
      <c r="Z101" s="114">
        <f t="shared" si="53"/>
        <v>0</v>
      </c>
      <c r="AB101" s="119">
        <v>149.5</v>
      </c>
      <c r="AD101" s="45">
        <v>0.754</v>
      </c>
      <c r="AE101" s="45">
        <f t="shared" si="56"/>
        <v>112.723</v>
      </c>
      <c r="AF101" s="123">
        <f t="shared" si="57"/>
        <v>4.6947813488369933E-2</v>
      </c>
      <c r="AH101" s="45">
        <f>($AH$11-(AF101*$AH$11))*'AJUSTE CONIF-SETEC'!$Q$18</f>
        <v>495.14380809511562</v>
      </c>
      <c r="AI101" s="114">
        <f t="shared" si="58"/>
        <v>74023.999310219791</v>
      </c>
      <c r="AK101" s="119">
        <v>0</v>
      </c>
      <c r="AL101" s="114">
        <f>IF($AK$11&gt;0,(AK101/$AK$11)*'DADOS BASE PROPOSTA'!$I$67,0)*'AJUSTE CONIF-SETEC'!Q18</f>
        <v>0</v>
      </c>
      <c r="AN101" s="114">
        <v>0</v>
      </c>
      <c r="AO101" s="114">
        <f>(AN101/$AN$11)*'DADOS BASE PROPOSTA'!$I$69*'AJUSTE CONIF-SETEC'!$Q$18</f>
        <v>0</v>
      </c>
      <c r="AQ101" s="114"/>
      <c r="AR101" s="114"/>
      <c r="AS101" s="114"/>
      <c r="AU101" s="114"/>
      <c r="AV101" s="114"/>
      <c r="AW101" s="114"/>
      <c r="AY101" s="114"/>
      <c r="AZ101" s="114"/>
      <c r="BA101" s="114"/>
      <c r="BB101" s="93"/>
    </row>
    <row r="102" spans="1:54" x14ac:dyDescent="0.25">
      <c r="A102" s="93"/>
      <c r="B102" s="94" t="s">
        <v>130</v>
      </c>
      <c r="C102" s="94" t="s">
        <v>160</v>
      </c>
      <c r="D102" s="94" t="s">
        <v>79</v>
      </c>
      <c r="F102" s="104">
        <v>1526.2053826449289</v>
      </c>
      <c r="G102" s="109">
        <f t="shared" si="50"/>
        <v>1.2351180309540669E-3</v>
      </c>
      <c r="H102" s="114">
        <f>'DADOS BASE PROPOSTA'!$I$23*G102*'AJUSTE CONIF-SETEC'!$Q$12</f>
        <v>1601486.5858664729</v>
      </c>
      <c r="I102" s="114">
        <f>'MATRIZ 2018 COMPLETO PROPOSTA'!I102*'AJUSTE CONIF-SETEC'!$Q$12</f>
        <v>148156.69675076875</v>
      </c>
      <c r="J102" s="114">
        <f t="shared" si="51"/>
        <v>1749643.2826172416</v>
      </c>
      <c r="L102" s="104">
        <v>0</v>
      </c>
      <c r="M102" s="114">
        <f>'MATRIZ 2018 COMPLETO PROPOSTA'!M102*'AJUSTE CONIF-SETEC'!$Q$14</f>
        <v>0</v>
      </c>
      <c r="N102" s="114">
        <f>'MATRIZ 2018 COMPLETO PROPOSTA'!N102*'AJUSTE CONIF-SETEC'!$Q$14</f>
        <v>0</v>
      </c>
      <c r="O102" s="114">
        <f t="shared" si="52"/>
        <v>0</v>
      </c>
      <c r="R102" s="114"/>
      <c r="T102" s="104">
        <v>0</v>
      </c>
      <c r="U102" s="104"/>
      <c r="V102" s="104">
        <f t="shared" si="54"/>
        <v>0</v>
      </c>
      <c r="W102" s="109">
        <f t="shared" si="55"/>
        <v>0</v>
      </c>
      <c r="X102" s="114">
        <f>'DADOS BASE HOMOLOGADA'!$I$78*W102</f>
        <v>0</v>
      </c>
      <c r="Y102" s="114"/>
      <c r="Z102" s="114">
        <f t="shared" si="53"/>
        <v>0</v>
      </c>
      <c r="AB102" s="119">
        <v>908.5</v>
      </c>
      <c r="AD102" s="45">
        <v>0.67400000000000004</v>
      </c>
      <c r="AE102" s="45">
        <f t="shared" si="56"/>
        <v>612.32900000000006</v>
      </c>
      <c r="AF102" s="123">
        <f t="shared" si="57"/>
        <v>-9.3052186511629997E-2</v>
      </c>
      <c r="AH102" s="45">
        <f>($AH$11-(AF102*$AH$11))*'AJUSTE CONIF-SETEC'!$Q$18</f>
        <v>567.87868464688381</v>
      </c>
      <c r="AI102" s="114">
        <f t="shared" si="58"/>
        <v>515917.78500169393</v>
      </c>
      <c r="AK102" s="119">
        <v>0</v>
      </c>
      <c r="AL102" s="114">
        <f>IF($AK$11&gt;0,(AK102/$AK$11)*'DADOS BASE PROPOSTA'!$I$67,0)*'AJUSTE CONIF-SETEC'!Q18</f>
        <v>0</v>
      </c>
      <c r="AN102" s="114">
        <v>0</v>
      </c>
      <c r="AO102" s="114">
        <f>(AN102/$AN$11)*'DADOS BASE PROPOSTA'!$I$69*'AJUSTE CONIF-SETEC'!$Q$18</f>
        <v>0</v>
      </c>
      <c r="AQ102" s="114"/>
      <c r="AR102" s="114"/>
      <c r="AS102" s="114"/>
      <c r="AU102" s="114"/>
      <c r="AV102" s="114"/>
      <c r="AW102" s="114"/>
      <c r="AY102" s="114"/>
      <c r="AZ102" s="114"/>
      <c r="BA102" s="114"/>
      <c r="BB102" s="93"/>
    </row>
    <row r="103" spans="1:54" x14ac:dyDescent="0.25">
      <c r="A103" s="93"/>
      <c r="B103" s="94" t="s">
        <v>130</v>
      </c>
      <c r="C103" s="94" t="s">
        <v>161</v>
      </c>
      <c r="D103" s="94" t="s">
        <v>79</v>
      </c>
      <c r="F103" s="104">
        <v>1702.6258634831511</v>
      </c>
      <c r="G103" s="109">
        <f t="shared" si="50"/>
        <v>1.377890504037114E-3</v>
      </c>
      <c r="H103" s="114">
        <f>'DADOS BASE PROPOSTA'!$I$23*G103*'AJUSTE CONIF-SETEC'!$Q$12</f>
        <v>1786609.1367022523</v>
      </c>
      <c r="I103" s="114">
        <f>'MATRIZ 2018 COMPLETO PROPOSTA'!I103*'AJUSTE CONIF-SETEC'!$Q$12</f>
        <v>0</v>
      </c>
      <c r="J103" s="114">
        <f t="shared" si="51"/>
        <v>1786609.1367022523</v>
      </c>
      <c r="L103" s="104">
        <v>0</v>
      </c>
      <c r="M103" s="114">
        <f>'MATRIZ 2018 COMPLETO PROPOSTA'!M103*'AJUSTE CONIF-SETEC'!$Q$14</f>
        <v>0</v>
      </c>
      <c r="N103" s="114">
        <f>'MATRIZ 2018 COMPLETO PROPOSTA'!N103*'AJUSTE CONIF-SETEC'!$Q$14</f>
        <v>0</v>
      </c>
      <c r="O103" s="114">
        <f t="shared" si="52"/>
        <v>0</v>
      </c>
      <c r="R103" s="114"/>
      <c r="T103" s="104">
        <v>8.4193484409492267</v>
      </c>
      <c r="U103" s="104"/>
      <c r="V103" s="104">
        <f t="shared" si="54"/>
        <v>8.4193484409492267</v>
      </c>
      <c r="W103" s="109">
        <f t="shared" si="55"/>
        <v>4.9309988913508155E-5</v>
      </c>
      <c r="X103" s="114">
        <f>'DADOS BASE HOMOLOGADA'!$I$78*W103</f>
        <v>2265.430399436178</v>
      </c>
      <c r="Y103" s="114"/>
      <c r="Z103" s="114">
        <f t="shared" si="53"/>
        <v>2265.430399436178</v>
      </c>
      <c r="AB103" s="119">
        <v>988.5</v>
      </c>
      <c r="AD103" s="45">
        <v>0.67600000000000005</v>
      </c>
      <c r="AE103" s="45">
        <f t="shared" si="56"/>
        <v>668.226</v>
      </c>
      <c r="AF103" s="123">
        <f t="shared" si="57"/>
        <v>-8.9552186511629994E-2</v>
      </c>
      <c r="AH103" s="45">
        <f>($AH$11-(AF103*$AH$11))*'AJUSTE CONIF-SETEC'!$Q$18</f>
        <v>566.06031273308963</v>
      </c>
      <c r="AI103" s="114">
        <f t="shared" si="58"/>
        <v>559550.61913665908</v>
      </c>
      <c r="AK103" s="119">
        <v>0</v>
      </c>
      <c r="AL103" s="114">
        <f>IF($AK$11&gt;0,(AK103/$AK$11)*'DADOS BASE PROPOSTA'!$I$67,0)*'AJUSTE CONIF-SETEC'!Q18</f>
        <v>0</v>
      </c>
      <c r="AN103" s="114">
        <v>4.375</v>
      </c>
      <c r="AO103" s="114">
        <f>(AN103/$AN$11)*'DADOS BASE PROPOSTA'!$I$69*'AJUSTE CONIF-SETEC'!$Q$18</f>
        <v>2124.7781176608964</v>
      </c>
      <c r="AQ103" s="114"/>
      <c r="AR103" s="114"/>
      <c r="AS103" s="114"/>
      <c r="AU103" s="114"/>
      <c r="AV103" s="114"/>
      <c r="AW103" s="114"/>
      <c r="AY103" s="114"/>
      <c r="AZ103" s="114"/>
      <c r="BA103" s="114"/>
      <c r="BB103" s="93"/>
    </row>
    <row r="104" spans="1:54" x14ac:dyDescent="0.25">
      <c r="A104" s="93"/>
      <c r="B104" s="94" t="s">
        <v>130</v>
      </c>
      <c r="C104" s="94" t="s">
        <v>162</v>
      </c>
      <c r="D104" s="94" t="s">
        <v>79</v>
      </c>
      <c r="F104" s="104">
        <v>14880.051778638001</v>
      </c>
      <c r="G104" s="109">
        <f t="shared" si="50"/>
        <v>1.2042036060360107E-2</v>
      </c>
      <c r="H104" s="114">
        <f>'DADOS BASE PROPOSTA'!$I$23*G104*'AJUSTE CONIF-SETEC'!$Q$12</f>
        <v>15614021.278832955</v>
      </c>
      <c r="I104" s="114">
        <f>'MATRIZ 2018 COMPLETO PROPOSTA'!I104*'AJUSTE CONIF-SETEC'!$Q$12</f>
        <v>0</v>
      </c>
      <c r="J104" s="114">
        <f t="shared" si="51"/>
        <v>15614021.278832955</v>
      </c>
      <c r="L104" s="104">
        <v>0</v>
      </c>
      <c r="M104" s="114">
        <f>'MATRIZ 2018 COMPLETO PROPOSTA'!M104*'AJUSTE CONIF-SETEC'!$Q$14</f>
        <v>0</v>
      </c>
      <c r="N104" s="114">
        <f>'MATRIZ 2018 COMPLETO PROPOSTA'!N104*'AJUSTE CONIF-SETEC'!$Q$14</f>
        <v>0</v>
      </c>
      <c r="O104" s="114">
        <f t="shared" si="52"/>
        <v>0</v>
      </c>
      <c r="R104" s="114"/>
      <c r="T104" s="104">
        <v>0</v>
      </c>
      <c r="U104" s="104"/>
      <c r="V104" s="104">
        <f t="shared" si="54"/>
        <v>0</v>
      </c>
      <c r="W104" s="109">
        <f t="shared" si="55"/>
        <v>0</v>
      </c>
      <c r="X104" s="114">
        <f>'DADOS BASE HOMOLOGADA'!$I$78*W104</f>
        <v>0</v>
      </c>
      <c r="Y104" s="114"/>
      <c r="Z104" s="114">
        <f t="shared" si="53"/>
        <v>0</v>
      </c>
      <c r="AB104" s="119">
        <v>9468.5</v>
      </c>
      <c r="AD104" s="45">
        <v>0.75900000000000001</v>
      </c>
      <c r="AE104" s="45">
        <f t="shared" si="56"/>
        <v>7186.5915000000005</v>
      </c>
      <c r="AF104" s="123">
        <f t="shared" si="57"/>
        <v>5.5697813488369941E-2</v>
      </c>
      <c r="AH104" s="45">
        <f>($AH$11-(AF104*$AH$11))*'AJUSTE CONIF-SETEC'!$Q$18</f>
        <v>490.59787831063016</v>
      </c>
      <c r="AI104" s="114">
        <f t="shared" si="58"/>
        <v>4645226.0107842013</v>
      </c>
      <c r="AK104" s="119">
        <v>0</v>
      </c>
      <c r="AL104" s="114">
        <f>IF($AK$11&gt;0,(AK104/$AK$11)*'DADOS BASE PROPOSTA'!$I$67,0)*'AJUSTE CONIF-SETEC'!Q18</f>
        <v>0</v>
      </c>
      <c r="AN104" s="114">
        <v>0</v>
      </c>
      <c r="AO104" s="114">
        <f>(AN104/$AN$11)*'DADOS BASE PROPOSTA'!$I$69*'AJUSTE CONIF-SETEC'!$Q$18</f>
        <v>0</v>
      </c>
      <c r="AQ104" s="114"/>
      <c r="AR104" s="114"/>
      <c r="AS104" s="114"/>
      <c r="AU104" s="114"/>
      <c r="AV104" s="114"/>
      <c r="AW104" s="114"/>
      <c r="AY104" s="114"/>
      <c r="AZ104" s="114"/>
      <c r="BA104" s="114"/>
      <c r="BB104" s="93"/>
    </row>
    <row r="105" spans="1:54" x14ac:dyDescent="0.25">
      <c r="A105" s="93"/>
      <c r="B105" s="94" t="s">
        <v>130</v>
      </c>
      <c r="C105" s="94" t="s">
        <v>163</v>
      </c>
      <c r="D105" s="94" t="s">
        <v>79</v>
      </c>
      <c r="F105" s="104">
        <v>1805.959989972054</v>
      </c>
      <c r="G105" s="109">
        <f t="shared" si="50"/>
        <v>1.4615161053425875E-3</v>
      </c>
      <c r="H105" s="114">
        <f>'DADOS BASE PROPOSTA'!$I$23*G105*'AJUSTE CONIF-SETEC'!$Q$12</f>
        <v>1895040.2949959119</v>
      </c>
      <c r="I105" s="114">
        <f>'MATRIZ 2018 COMPLETO PROPOSTA'!I105*'AJUSTE CONIF-SETEC'!$Q$12</f>
        <v>0</v>
      </c>
      <c r="J105" s="114">
        <f t="shared" si="51"/>
        <v>1895040.2949959119</v>
      </c>
      <c r="L105" s="104">
        <v>0</v>
      </c>
      <c r="M105" s="114">
        <f>'MATRIZ 2018 COMPLETO PROPOSTA'!M105*'AJUSTE CONIF-SETEC'!$Q$14</f>
        <v>0</v>
      </c>
      <c r="N105" s="114">
        <f>'MATRIZ 2018 COMPLETO PROPOSTA'!N105*'AJUSTE CONIF-SETEC'!$Q$14</f>
        <v>0</v>
      </c>
      <c r="O105" s="114">
        <f t="shared" si="52"/>
        <v>0</v>
      </c>
      <c r="R105" s="114"/>
      <c r="T105" s="104">
        <v>0</v>
      </c>
      <c r="U105" s="104"/>
      <c r="V105" s="104">
        <f t="shared" si="54"/>
        <v>0</v>
      </c>
      <c r="W105" s="109">
        <f t="shared" si="55"/>
        <v>0</v>
      </c>
      <c r="X105" s="114">
        <f>'DADOS BASE HOMOLOGADA'!$I$78*W105</f>
        <v>0</v>
      </c>
      <c r="Y105" s="114"/>
      <c r="Z105" s="114">
        <f t="shared" si="53"/>
        <v>0</v>
      </c>
      <c r="AB105" s="119">
        <v>915</v>
      </c>
      <c r="AD105" s="45">
        <v>0.64600000000000002</v>
      </c>
      <c r="AE105" s="45">
        <f t="shared" si="56"/>
        <v>591.09</v>
      </c>
      <c r="AF105" s="123">
        <f t="shared" si="57"/>
        <v>-0.14205218651163004</v>
      </c>
      <c r="AH105" s="45">
        <f>($AH$11-(AF105*$AH$11))*'AJUSTE CONIF-SETEC'!$Q$18</f>
        <v>593.3358914400028</v>
      </c>
      <c r="AI105" s="114">
        <f t="shared" si="58"/>
        <v>542902.34066760261</v>
      </c>
      <c r="AK105" s="119">
        <v>0</v>
      </c>
      <c r="AL105" s="114">
        <f>IF($AK$11&gt;0,(AK105/$AK$11)*'DADOS BASE PROPOSTA'!$I$67,0)*'AJUSTE CONIF-SETEC'!Q18</f>
        <v>0</v>
      </c>
      <c r="AN105" s="114">
        <v>0</v>
      </c>
      <c r="AO105" s="114">
        <f>(AN105/$AN$11)*'DADOS BASE PROPOSTA'!$I$69*'AJUSTE CONIF-SETEC'!$Q$18</f>
        <v>0</v>
      </c>
      <c r="AQ105" s="114"/>
      <c r="AR105" s="114"/>
      <c r="AS105" s="114"/>
      <c r="AU105" s="114"/>
      <c r="AV105" s="114"/>
      <c r="AW105" s="114"/>
      <c r="AY105" s="114"/>
      <c r="AZ105" s="114"/>
      <c r="BA105" s="114"/>
      <c r="BB105" s="93"/>
    </row>
    <row r="106" spans="1:54" x14ac:dyDescent="0.25">
      <c r="A106" s="93"/>
      <c r="B106" s="94" t="s">
        <v>130</v>
      </c>
      <c r="C106" s="94" t="s">
        <v>164</v>
      </c>
      <c r="D106" s="94" t="s">
        <v>83</v>
      </c>
      <c r="F106" s="104">
        <v>0</v>
      </c>
      <c r="G106" s="109">
        <f t="shared" si="50"/>
        <v>0</v>
      </c>
      <c r="H106" s="114">
        <f>'DADOS BASE PROPOSTA'!$I$23*G106*'AJUSTE CONIF-SETEC'!$Q$12</f>
        <v>0</v>
      </c>
      <c r="I106" s="114">
        <f>'MATRIZ 2018 COMPLETO PROPOSTA'!I106*'AJUSTE CONIF-SETEC'!$Q$12</f>
        <v>0</v>
      </c>
      <c r="J106" s="114">
        <f t="shared" si="51"/>
        <v>0</v>
      </c>
      <c r="L106" s="104">
        <v>40.66008118394187</v>
      </c>
      <c r="M106" s="114">
        <f>'MATRIZ 2018 COMPLETO PROPOSTA'!M106*'AJUSTE CONIF-SETEC'!$Q$14</f>
        <v>458842.26458062395</v>
      </c>
      <c r="N106" s="114">
        <f>'MATRIZ 2018 COMPLETO PROPOSTA'!N106*'AJUSTE CONIF-SETEC'!$Q$14</f>
        <v>12409.170868485573</v>
      </c>
      <c r="O106" s="114">
        <f t="shared" si="52"/>
        <v>471251.43544910953</v>
      </c>
      <c r="R106" s="114"/>
      <c r="T106" s="104">
        <v>74.628415644597112</v>
      </c>
      <c r="U106" s="104"/>
      <c r="V106" s="104">
        <f t="shared" si="54"/>
        <v>74.628415644597112</v>
      </c>
      <c r="W106" s="109">
        <f t="shared" si="55"/>
        <v>4.3707970680601432E-4</v>
      </c>
      <c r="X106" s="114">
        <f>'DADOS BASE HOMOLOGADA'!$I$78*W106</f>
        <v>20080.589685627467</v>
      </c>
      <c r="Y106" s="114"/>
      <c r="Z106" s="114">
        <f t="shared" si="53"/>
        <v>20080.589685627467</v>
      </c>
      <c r="AB106" s="119">
        <v>447</v>
      </c>
      <c r="AD106" s="45">
        <v>0.7</v>
      </c>
      <c r="AE106" s="45">
        <f t="shared" si="56"/>
        <v>312.89999999999998</v>
      </c>
      <c r="AF106" s="123">
        <f t="shared" si="57"/>
        <v>-4.7552186511630151E-2</v>
      </c>
      <c r="AH106" s="45">
        <f>($AH$11-(AF106*$AH$11))*'AJUSTE CONIF-SETEC'!$Q$18</f>
        <v>544.23984976755924</v>
      </c>
      <c r="AI106" s="114">
        <f t="shared" si="58"/>
        <v>243275.21284609899</v>
      </c>
      <c r="AK106" s="119">
        <v>0</v>
      </c>
      <c r="AL106" s="114">
        <f>IF($AK$11&gt;0,(AK106/$AK$11)*'DADOS BASE PROPOSTA'!$I$67,0)*'AJUSTE CONIF-SETEC'!Q18</f>
        <v>0</v>
      </c>
      <c r="AN106" s="114">
        <v>25.875</v>
      </c>
      <c r="AO106" s="114">
        <f>(AN106/$AN$11)*'DADOS BASE PROPOSTA'!$I$69*'AJUSTE CONIF-SETEC'!$Q$18</f>
        <v>12566.544867308728</v>
      </c>
      <c r="AQ106" s="114"/>
      <c r="AR106" s="114"/>
      <c r="AS106" s="114"/>
      <c r="AU106" s="114"/>
      <c r="AV106" s="114"/>
      <c r="AW106" s="114"/>
      <c r="AY106" s="114"/>
      <c r="AZ106" s="114"/>
      <c r="BA106" s="114"/>
      <c r="BB106" s="93"/>
    </row>
    <row r="107" spans="1:54" x14ac:dyDescent="0.25">
      <c r="A107" s="93"/>
      <c r="B107" s="94" t="s">
        <v>130</v>
      </c>
      <c r="C107" s="94" t="s">
        <v>165</v>
      </c>
      <c r="D107" s="94" t="s">
        <v>83</v>
      </c>
      <c r="F107" s="104">
        <v>0</v>
      </c>
      <c r="G107" s="109">
        <f t="shared" si="50"/>
        <v>0</v>
      </c>
      <c r="H107" s="114">
        <f>'DADOS BASE PROPOSTA'!$I$23*G107*'AJUSTE CONIF-SETEC'!$Q$12</f>
        <v>0</v>
      </c>
      <c r="I107" s="114">
        <f>'MATRIZ 2018 COMPLETO PROPOSTA'!I107*'AJUSTE CONIF-SETEC'!$Q$12</f>
        <v>0</v>
      </c>
      <c r="J107" s="114">
        <f t="shared" si="51"/>
        <v>0</v>
      </c>
      <c r="L107" s="104">
        <v>583.84256968755142</v>
      </c>
      <c r="M107" s="114">
        <f>'MATRIZ 2018 COMPLETO PROPOSTA'!M107*'AJUSTE CONIF-SETEC'!$Q$14</f>
        <v>917684.52916124789</v>
      </c>
      <c r="N107" s="114">
        <f>'MATRIZ 2018 COMPLETO PROPOSTA'!N107*'AJUSTE CONIF-SETEC'!$Q$14</f>
        <v>178184.64687202428</v>
      </c>
      <c r="O107" s="114">
        <f t="shared" si="52"/>
        <v>1095869.1760332722</v>
      </c>
      <c r="R107" s="114"/>
      <c r="T107" s="104">
        <v>0</v>
      </c>
      <c r="U107" s="104"/>
      <c r="V107" s="104">
        <f t="shared" si="54"/>
        <v>0</v>
      </c>
      <c r="W107" s="109">
        <f t="shared" si="55"/>
        <v>0</v>
      </c>
      <c r="X107" s="114">
        <f>'DADOS BASE HOMOLOGADA'!$I$78*W107</f>
        <v>0</v>
      </c>
      <c r="Y107" s="114"/>
      <c r="Z107" s="114">
        <f t="shared" si="53"/>
        <v>0</v>
      </c>
      <c r="AB107" s="119">
        <v>689.5</v>
      </c>
      <c r="AD107" s="45">
        <v>0.63500000000000001</v>
      </c>
      <c r="AE107" s="45">
        <f t="shared" si="56"/>
        <v>437.83249999999998</v>
      </c>
      <c r="AF107" s="123">
        <f t="shared" si="57"/>
        <v>-0.16130218651163006</v>
      </c>
      <c r="AH107" s="45">
        <f>($AH$11-(AF107*$AH$11))*'AJUSTE CONIF-SETEC'!$Q$18</f>
        <v>603.3369369658709</v>
      </c>
      <c r="AI107" s="114">
        <f t="shared" si="58"/>
        <v>416000.81803796801</v>
      </c>
      <c r="AK107" s="119">
        <v>0</v>
      </c>
      <c r="AL107" s="114">
        <f>IF($AK$11&gt;0,(AK107/$AK$11)*'DADOS BASE PROPOSTA'!$I$67,0)*'AJUSTE CONIF-SETEC'!Q18</f>
        <v>0</v>
      </c>
      <c r="AN107" s="114">
        <v>0</v>
      </c>
      <c r="AO107" s="114">
        <f>(AN107/$AN$11)*'DADOS BASE PROPOSTA'!$I$69*'AJUSTE CONIF-SETEC'!$Q$18</f>
        <v>0</v>
      </c>
      <c r="AQ107" s="114"/>
      <c r="AR107" s="114"/>
      <c r="AS107" s="114"/>
      <c r="AU107" s="114"/>
      <c r="AV107" s="114"/>
      <c r="AW107" s="114"/>
      <c r="AY107" s="114"/>
      <c r="AZ107" s="114"/>
      <c r="BA107" s="114"/>
      <c r="BB107" s="93"/>
    </row>
    <row r="108" spans="1:54" x14ac:dyDescent="0.25">
      <c r="A108" s="93"/>
      <c r="B108" s="94" t="s">
        <v>130</v>
      </c>
      <c r="C108" s="94" t="s">
        <v>166</v>
      </c>
      <c r="D108" s="94" t="s">
        <v>79</v>
      </c>
      <c r="F108" s="104">
        <v>2851.9735037112782</v>
      </c>
      <c r="G108" s="109">
        <f t="shared" si="50"/>
        <v>2.3080274373901608E-3</v>
      </c>
      <c r="H108" s="114">
        <f>'DADOS BASE PROPOSTA'!$I$23*G108*'AJUSTE CONIF-SETEC'!$Q$12</f>
        <v>2992649.1947793248</v>
      </c>
      <c r="I108" s="114">
        <f>'MATRIZ 2018 COMPLETO PROPOSTA'!I108*'AJUSTE CONIF-SETEC'!$Q$12</f>
        <v>0</v>
      </c>
      <c r="J108" s="114">
        <f t="shared" si="51"/>
        <v>2992649.1947793248</v>
      </c>
      <c r="L108" s="104">
        <v>0</v>
      </c>
      <c r="M108" s="114">
        <f>'MATRIZ 2018 COMPLETO PROPOSTA'!M108*'AJUSTE CONIF-SETEC'!$Q$14</f>
        <v>0</v>
      </c>
      <c r="N108" s="114">
        <f>'MATRIZ 2018 COMPLETO PROPOSTA'!N108*'AJUSTE CONIF-SETEC'!$Q$14</f>
        <v>0</v>
      </c>
      <c r="O108" s="114">
        <f t="shared" si="52"/>
        <v>0</v>
      </c>
      <c r="R108" s="114"/>
      <c r="T108" s="104">
        <v>2.8248529028392668</v>
      </c>
      <c r="U108" s="104"/>
      <c r="V108" s="104">
        <f t="shared" si="54"/>
        <v>2.8248529028392668</v>
      </c>
      <c r="W108" s="109">
        <f t="shared" si="55"/>
        <v>1.6544447150305985E-5</v>
      </c>
      <c r="X108" s="114">
        <f>'DADOS BASE HOMOLOGADA'!$I$78*W108</f>
        <v>760.09535475480391</v>
      </c>
      <c r="Y108" s="114"/>
      <c r="Z108" s="114">
        <f t="shared" si="53"/>
        <v>760.09535475480391</v>
      </c>
      <c r="AB108" s="119">
        <v>1814</v>
      </c>
      <c r="AD108" s="45">
        <v>0.67500000000000004</v>
      </c>
      <c r="AE108" s="45">
        <f t="shared" si="56"/>
        <v>1224.45</v>
      </c>
      <c r="AF108" s="123">
        <f t="shared" si="57"/>
        <v>-9.1302186511629996E-2</v>
      </c>
      <c r="AH108" s="45">
        <f>($AH$11-(AF108*$AH$11))*'AJUSTE CONIF-SETEC'!$Q$18</f>
        <v>566.96949868998672</v>
      </c>
      <c r="AI108" s="114">
        <f t="shared" si="58"/>
        <v>1028482.6706236359</v>
      </c>
      <c r="AK108" s="119">
        <v>0</v>
      </c>
      <c r="AL108" s="114">
        <f>IF($AK$11&gt;0,(AK108/$AK$11)*'DADOS BASE PROPOSTA'!$I$67,0)*'AJUSTE CONIF-SETEC'!Q18</f>
        <v>0</v>
      </c>
      <c r="AN108" s="114">
        <v>1.25</v>
      </c>
      <c r="AO108" s="114">
        <f>(AN108/$AN$11)*'DADOS BASE PROPOSTA'!$I$69*'AJUSTE CONIF-SETEC'!$Q$18</f>
        <v>607.07946218882751</v>
      </c>
      <c r="AQ108" s="114"/>
      <c r="AR108" s="114"/>
      <c r="AS108" s="114"/>
      <c r="AU108" s="114"/>
      <c r="AV108" s="114"/>
      <c r="AW108" s="114"/>
      <c r="AY108" s="114"/>
      <c r="AZ108" s="114"/>
      <c r="BA108" s="114"/>
      <c r="BB108" s="93"/>
    </row>
    <row r="109" spans="1:54" x14ac:dyDescent="0.25">
      <c r="A109" s="93"/>
      <c r="B109" s="94" t="s">
        <v>130</v>
      </c>
      <c r="C109" s="94" t="s">
        <v>167</v>
      </c>
      <c r="D109" s="94" t="s">
        <v>79</v>
      </c>
      <c r="F109" s="104">
        <v>2263.344079265079</v>
      </c>
      <c r="G109" s="109">
        <f t="shared" si="50"/>
        <v>1.8316650657520326E-3</v>
      </c>
      <c r="H109" s="114">
        <f>'DADOS BASE PROPOSTA'!$I$23*G109*'AJUSTE CONIF-SETEC'!$Q$12</f>
        <v>2374985.1909588082</v>
      </c>
      <c r="I109" s="114">
        <f>'MATRIZ 2018 COMPLETO PROPOSTA'!I109*'AJUSTE CONIF-SETEC'!$Q$12</f>
        <v>0</v>
      </c>
      <c r="J109" s="114">
        <f t="shared" si="51"/>
        <v>2374985.1909588082</v>
      </c>
      <c r="L109" s="104">
        <v>0</v>
      </c>
      <c r="M109" s="114">
        <f>'MATRIZ 2018 COMPLETO PROPOSTA'!M109*'AJUSTE CONIF-SETEC'!$Q$14</f>
        <v>0</v>
      </c>
      <c r="N109" s="114">
        <f>'MATRIZ 2018 COMPLETO PROPOSTA'!N109*'AJUSTE CONIF-SETEC'!$Q$14</f>
        <v>0</v>
      </c>
      <c r="O109" s="114">
        <f t="shared" si="52"/>
        <v>0</v>
      </c>
      <c r="R109" s="114"/>
      <c r="T109" s="104">
        <v>0</v>
      </c>
      <c r="U109" s="104"/>
      <c r="V109" s="104">
        <f t="shared" si="54"/>
        <v>0</v>
      </c>
      <c r="W109" s="109">
        <f t="shared" si="55"/>
        <v>0</v>
      </c>
      <c r="X109" s="114">
        <f>'DADOS BASE HOMOLOGADA'!$I$78*W109</f>
        <v>0</v>
      </c>
      <c r="Y109" s="114"/>
      <c r="Z109" s="114">
        <f t="shared" si="53"/>
        <v>0</v>
      </c>
      <c r="AB109" s="119">
        <v>994.5</v>
      </c>
      <c r="AD109" s="45">
        <v>0.623</v>
      </c>
      <c r="AE109" s="45">
        <f t="shared" si="56"/>
        <v>619.57349999999997</v>
      </c>
      <c r="AF109" s="123">
        <f t="shared" si="57"/>
        <v>-0.18230218651163008</v>
      </c>
      <c r="AH109" s="45">
        <f>($AH$11-(AF109*$AH$11))*'AJUSTE CONIF-SETEC'!$Q$18</f>
        <v>614.2471684486361</v>
      </c>
      <c r="AI109" s="114">
        <f t="shared" si="58"/>
        <v>610868.80902216863</v>
      </c>
      <c r="AK109" s="119">
        <v>0</v>
      </c>
      <c r="AL109" s="114">
        <f>IF($AK$11&gt;0,(AK109/$AK$11)*'DADOS BASE PROPOSTA'!$I$67,0)*'AJUSTE CONIF-SETEC'!Q18</f>
        <v>0</v>
      </c>
      <c r="AN109" s="114">
        <v>0</v>
      </c>
      <c r="AO109" s="114">
        <f>(AN109/$AN$11)*'DADOS BASE PROPOSTA'!$I$69*'AJUSTE CONIF-SETEC'!$Q$18</f>
        <v>0</v>
      </c>
      <c r="AQ109" s="114"/>
      <c r="AR109" s="114"/>
      <c r="AS109" s="114"/>
      <c r="AU109" s="114"/>
      <c r="AV109" s="114"/>
      <c r="AW109" s="114"/>
      <c r="AY109" s="114"/>
      <c r="AZ109" s="114"/>
      <c r="BA109" s="114"/>
      <c r="BB109" s="93"/>
    </row>
    <row r="110" spans="1:54" x14ac:dyDescent="0.25">
      <c r="A110" s="93"/>
      <c r="B110" s="94" t="s">
        <v>130</v>
      </c>
      <c r="C110" s="94" t="s">
        <v>168</v>
      </c>
      <c r="D110" s="94" t="s">
        <v>79</v>
      </c>
      <c r="F110" s="104">
        <v>4011.5211199946002</v>
      </c>
      <c r="G110" s="109">
        <f t="shared" si="50"/>
        <v>3.246418944134397E-3</v>
      </c>
      <c r="H110" s="114">
        <f>'DADOS BASE PROPOSTA'!$I$23*G110*'AJUSTE CONIF-SETEC'!$Q$12</f>
        <v>4209392.3502339236</v>
      </c>
      <c r="I110" s="114">
        <f>'MATRIZ 2018 COMPLETO PROPOSTA'!I110*'AJUSTE CONIF-SETEC'!$Q$12</f>
        <v>0</v>
      </c>
      <c r="J110" s="114">
        <f t="shared" si="51"/>
        <v>4209392.3502339236</v>
      </c>
      <c r="L110" s="104">
        <v>0</v>
      </c>
      <c r="M110" s="114">
        <f>'MATRIZ 2018 COMPLETO PROPOSTA'!M110*'AJUSTE CONIF-SETEC'!$Q$14</f>
        <v>0</v>
      </c>
      <c r="N110" s="114">
        <f>'MATRIZ 2018 COMPLETO PROPOSTA'!N110*'AJUSTE CONIF-SETEC'!$Q$14</f>
        <v>0</v>
      </c>
      <c r="O110" s="114">
        <f t="shared" si="52"/>
        <v>0</v>
      </c>
      <c r="R110" s="114"/>
      <c r="T110" s="104">
        <v>0.39255804420804208</v>
      </c>
      <c r="U110" s="104"/>
      <c r="V110" s="104">
        <f t="shared" si="54"/>
        <v>0.39255804420804208</v>
      </c>
      <c r="W110" s="109">
        <f t="shared" si="55"/>
        <v>2.2991129234728071E-6</v>
      </c>
      <c r="X110" s="114">
        <f>'DADOS BASE HOMOLOGADA'!$I$78*W110</f>
        <v>105.627286140903</v>
      </c>
      <c r="Y110" s="114"/>
      <c r="Z110" s="114">
        <f t="shared" si="53"/>
        <v>105.627286140903</v>
      </c>
      <c r="AB110" s="119">
        <v>2317</v>
      </c>
      <c r="AD110" s="45">
        <v>0.67800000000000005</v>
      </c>
      <c r="AE110" s="45">
        <f t="shared" si="56"/>
        <v>1570.9260000000002</v>
      </c>
      <c r="AF110" s="123">
        <f t="shared" si="57"/>
        <v>-8.6052186511629991E-2</v>
      </c>
      <c r="AH110" s="45">
        <f>($AH$11-(AF110*$AH$11))*'AJUSTE CONIF-SETEC'!$Q$18</f>
        <v>564.24194081929545</v>
      </c>
      <c r="AI110" s="114">
        <f t="shared" si="58"/>
        <v>1307348.5768783076</v>
      </c>
      <c r="AK110" s="119">
        <v>0</v>
      </c>
      <c r="AL110" s="114">
        <f>IF($AK$11&gt;0,(AK110/$AK$11)*'DADOS BASE PROPOSTA'!$I$67,0)*'AJUSTE CONIF-SETEC'!Q18</f>
        <v>0</v>
      </c>
      <c r="AN110" s="114">
        <v>0.25</v>
      </c>
      <c r="AO110" s="114">
        <f>(AN110/$AN$11)*'DADOS BASE PROPOSTA'!$I$69*'AJUSTE CONIF-SETEC'!$Q$18</f>
        <v>121.41589243776551</v>
      </c>
      <c r="AQ110" s="114"/>
      <c r="AR110" s="114"/>
      <c r="AS110" s="114"/>
      <c r="AU110" s="114"/>
      <c r="AV110" s="114"/>
      <c r="AW110" s="114"/>
      <c r="AY110" s="114"/>
      <c r="AZ110" s="114"/>
      <c r="BA110" s="114"/>
      <c r="BB110" s="93"/>
    </row>
    <row r="111" spans="1:54" x14ac:dyDescent="0.25">
      <c r="A111" s="93"/>
      <c r="F111" s="104"/>
      <c r="G111" s="109"/>
      <c r="H111" s="114"/>
      <c r="I111" s="114"/>
      <c r="J111" s="114"/>
      <c r="L111" s="104"/>
      <c r="M111" s="114"/>
      <c r="N111" s="114"/>
      <c r="O111" s="114"/>
      <c r="R111" s="114"/>
      <c r="T111" s="104"/>
      <c r="U111" s="104"/>
      <c r="V111" s="104"/>
      <c r="W111" s="109"/>
      <c r="X111" s="114"/>
      <c r="Y111" s="114"/>
      <c r="Z111" s="114"/>
      <c r="AB111" s="119"/>
      <c r="AF111" s="123"/>
      <c r="AI111" s="114"/>
      <c r="AK111" s="119"/>
      <c r="AL111" s="114"/>
      <c r="AN111" s="114"/>
      <c r="AO111" s="114"/>
      <c r="AQ111" s="114"/>
      <c r="AR111" s="114"/>
      <c r="AS111" s="114"/>
      <c r="AU111" s="114"/>
      <c r="AV111" s="114"/>
      <c r="AW111" s="114"/>
      <c r="AY111" s="114"/>
      <c r="AZ111" s="114"/>
      <c r="BA111" s="114"/>
      <c r="BB111" s="93"/>
    </row>
    <row r="112" spans="1:54" x14ac:dyDescent="0.25">
      <c r="A112" s="93"/>
      <c r="B112" s="98" t="s">
        <v>169</v>
      </c>
      <c r="C112" s="98" t="s">
        <v>170</v>
      </c>
      <c r="D112" s="98" t="s">
        <v>74</v>
      </c>
      <c r="E112" s="98"/>
      <c r="F112" s="105">
        <f>SUM(F113:F143)</f>
        <v>58225.923640381494</v>
      </c>
      <c r="G112" s="110">
        <f>SUM(G113:G143)</f>
        <v>4.7120714534867429E-2</v>
      </c>
      <c r="H112" s="115">
        <f>SUM(H113:H143)</f>
        <v>61097960.156683967</v>
      </c>
      <c r="I112" s="115">
        <f>SUM(I113:I143)</f>
        <v>5049899.5071116835</v>
      </c>
      <c r="J112" s="115">
        <f>SUM(J113:J143)</f>
        <v>66147859.66379565</v>
      </c>
      <c r="K112" s="99"/>
      <c r="L112" s="105">
        <f>SUM(L113:L143)</f>
        <v>3872.8607907589585</v>
      </c>
      <c r="M112" s="115">
        <f>SUM(M113:M143)</f>
        <v>6235571.1355913971</v>
      </c>
      <c r="N112" s="115">
        <f>SUM(N113:N143)</f>
        <v>1181969.8806053121</v>
      </c>
      <c r="O112" s="115">
        <f>SUM(O113:O143)</f>
        <v>7417541.0161967082</v>
      </c>
      <c r="P112" s="99"/>
      <c r="Q112" s="100"/>
      <c r="R112" s="115">
        <f>SUM(R113:R143)</f>
        <v>5363601.7833706411</v>
      </c>
      <c r="S112" s="99"/>
      <c r="T112" s="105">
        <f t="shared" ref="T112:Z112" si="59">SUM(T113:T143)</f>
        <v>2996.0483094731467</v>
      </c>
      <c r="U112" s="105">
        <f t="shared" si="59"/>
        <v>0</v>
      </c>
      <c r="V112" s="105">
        <f t="shared" si="59"/>
        <v>2996.0483094731467</v>
      </c>
      <c r="W112" s="110">
        <f t="shared" si="59"/>
        <v>1.7547095236718761E-2</v>
      </c>
      <c r="X112" s="115">
        <f t="shared" si="59"/>
        <v>806159.64121976739</v>
      </c>
      <c r="Y112" s="115">
        <f t="shared" si="59"/>
        <v>124505.76265629544</v>
      </c>
      <c r="Z112" s="115">
        <f t="shared" si="59"/>
        <v>930665.40387606295</v>
      </c>
      <c r="AA112" s="99"/>
      <c r="AB112" s="120">
        <f>SUM(AB113:AB143)</f>
        <v>35746.5</v>
      </c>
      <c r="AC112" s="99"/>
      <c r="AD112" s="99"/>
      <c r="AE112" s="99"/>
      <c r="AF112" s="124"/>
      <c r="AG112" s="99"/>
      <c r="AH112" s="99"/>
      <c r="AI112" s="115">
        <f>SUM(AI113:AI143)</f>
        <v>20134539.500785641</v>
      </c>
      <c r="AJ112" s="99"/>
      <c r="AK112" s="120">
        <f>SUM(AK113:AK143)</f>
        <v>515.5</v>
      </c>
      <c r="AL112" s="115">
        <f>SUM(AL113:AL143)</f>
        <v>2706284.4490496949</v>
      </c>
      <c r="AM112" s="99"/>
      <c r="AN112" s="115">
        <f>SUM(AN113:AN143)</f>
        <v>807.5</v>
      </c>
      <c r="AO112" s="115">
        <f>SUM(AO113:AO143)</f>
        <v>392173.33257398254</v>
      </c>
      <c r="AP112" s="99"/>
      <c r="AQ112" s="115"/>
      <c r="AR112" s="115"/>
      <c r="AS112" s="115">
        <f>SUM(AS113:AS143)</f>
        <v>508495.46464340424</v>
      </c>
      <c r="AT112" s="98"/>
      <c r="AU112" s="115"/>
      <c r="AV112" s="115"/>
      <c r="AW112" s="115">
        <f>SUM(AW113:AW143)</f>
        <v>508495.46464340424</v>
      </c>
      <c r="AX112" s="98"/>
      <c r="AY112" s="115"/>
      <c r="AZ112" s="115"/>
      <c r="BA112" s="115">
        <f>SUM(BA113:BA143)</f>
        <v>508495.46464340424</v>
      </c>
      <c r="BB112" s="93"/>
    </row>
    <row r="113" spans="1:54" x14ac:dyDescent="0.25">
      <c r="A113" s="93"/>
      <c r="B113" s="94" t="s">
        <v>169</v>
      </c>
      <c r="C113" s="94" t="s">
        <v>34</v>
      </c>
      <c r="D113" s="94" t="s">
        <v>75</v>
      </c>
      <c r="F113" s="104">
        <v>0</v>
      </c>
      <c r="G113" s="109">
        <f t="shared" ref="G113:G142" si="60">F113/$F$11</f>
        <v>0</v>
      </c>
      <c r="H113" s="114">
        <f>'DADOS BASE PROPOSTA'!$I$23*G113*'AJUSTE CONIF-SETEC'!$Q$12</f>
        <v>0</v>
      </c>
      <c r="I113" s="114">
        <f>'MATRIZ 2018 COMPLETO PROPOSTA'!I113*'AJUSTE CONIF-SETEC'!$Q$12</f>
        <v>0</v>
      </c>
      <c r="J113" s="114">
        <f t="shared" ref="J113:J143" si="61">H113+I113</f>
        <v>0</v>
      </c>
      <c r="L113" s="104"/>
      <c r="M113" s="114">
        <f>'MATRIZ 2018 COMPLETO PROPOSTA'!M113*'AJUSTE CONIF-SETEC'!$Q$14</f>
        <v>0</v>
      </c>
      <c r="N113" s="114">
        <f>'MATRIZ 2018 COMPLETO PROPOSTA'!N113*'AJUSTE CONIF-SETEC'!$Q$14</f>
        <v>0</v>
      </c>
      <c r="O113" s="114">
        <f t="shared" ref="O113:O143" si="62">M113+N113</f>
        <v>0</v>
      </c>
      <c r="Q113" s="68">
        <v>30</v>
      </c>
      <c r="R113" s="114">
        <f>IF(D113="R",('DADOS BASE HOMOLOGADA'!$I$53+('DADOS BASE HOMOLOGADA'!$I$54*Q113)),0)</f>
        <v>5363601.7833706411</v>
      </c>
      <c r="T113" s="104"/>
      <c r="U113" s="104"/>
      <c r="V113" s="104"/>
      <c r="W113" s="109"/>
      <c r="X113" s="114"/>
      <c r="Y113" s="114">
        <f>'DADOS BASE HOMOLOGADA'!$I$77/41</f>
        <v>124505.76265629544</v>
      </c>
      <c r="Z113" s="114">
        <f t="shared" ref="Z113:Z143" si="63">X113+Y113</f>
        <v>124505.76265629544</v>
      </c>
      <c r="AB113" s="119"/>
      <c r="AF113" s="123"/>
      <c r="AI113" s="114"/>
      <c r="AK113" s="119"/>
      <c r="AL113" s="114"/>
      <c r="AN113" s="114"/>
      <c r="AO113" s="114"/>
      <c r="AQ113" s="114">
        <f>'DADOS BASE HOMOLOGADA'!$I$85/41</f>
        <v>167836.73833001251</v>
      </c>
      <c r="AR113" s="114">
        <f>'DADOS BASE HOMOLOGADA'!$I$86*(Q113/$Q$11)</f>
        <v>340658.72631339176</v>
      </c>
      <c r="AS113" s="114">
        <f>AQ113+AR113</f>
        <v>508495.46464340424</v>
      </c>
      <c r="AU113" s="114">
        <f>'DADOS BASE HOMOLOGADA'!$I$89/41</f>
        <v>167836.73833001251</v>
      </c>
      <c r="AV113" s="114">
        <f>'DADOS BASE HOMOLOGADA'!$I$90*(Q113/$Q$11)</f>
        <v>340658.72631339176</v>
      </c>
      <c r="AW113" s="114">
        <f>AU113+AV113</f>
        <v>508495.46464340424</v>
      </c>
      <c r="AY113" s="114">
        <f>'DADOS BASE HOMOLOGADA'!$I$93/41</f>
        <v>167836.73833001251</v>
      </c>
      <c r="AZ113" s="114">
        <f>'DADOS BASE HOMOLOGADA'!$I$94*(Q113/$Q$11)</f>
        <v>340658.72631339176</v>
      </c>
      <c r="BA113" s="114">
        <f>AY113+AZ113</f>
        <v>508495.46464340424</v>
      </c>
      <c r="BB113" s="93"/>
    </row>
    <row r="114" spans="1:54" x14ac:dyDescent="0.25">
      <c r="A114" s="93"/>
      <c r="B114" s="94" t="s">
        <v>169</v>
      </c>
      <c r="C114" s="94" t="s">
        <v>171</v>
      </c>
      <c r="D114" s="94" t="s">
        <v>79</v>
      </c>
      <c r="F114" s="104">
        <v>2195.7478315782118</v>
      </c>
      <c r="G114" s="109">
        <f t="shared" si="60"/>
        <v>1.7769611934604812E-3</v>
      </c>
      <c r="H114" s="114">
        <f>'DADOS BASE PROPOSTA'!$I$23*G114*'AJUSTE CONIF-SETEC'!$Q$12</f>
        <v>2304054.7086289534</v>
      </c>
      <c r="I114" s="114">
        <f>'MATRIZ 2018 COMPLETO PROPOSTA'!I114*'AJUSTE CONIF-SETEC'!$Q$12</f>
        <v>0</v>
      </c>
      <c r="J114" s="114">
        <f t="shared" si="61"/>
        <v>2304054.7086289534</v>
      </c>
      <c r="L114" s="104">
        <v>0</v>
      </c>
      <c r="M114" s="114">
        <f>'MATRIZ 2018 COMPLETO PROPOSTA'!M114*'AJUSTE CONIF-SETEC'!$Q$14</f>
        <v>0</v>
      </c>
      <c r="N114" s="114">
        <f>'MATRIZ 2018 COMPLETO PROPOSTA'!N114*'AJUSTE CONIF-SETEC'!$Q$14</f>
        <v>0</v>
      </c>
      <c r="O114" s="114">
        <f t="shared" si="62"/>
        <v>0</v>
      </c>
      <c r="R114" s="114"/>
      <c r="T114" s="104">
        <v>0</v>
      </c>
      <c r="U114" s="104"/>
      <c r="V114" s="104">
        <f t="shared" ref="V114:V143" si="64">T114+U114*3.2</f>
        <v>0</v>
      </c>
      <c r="W114" s="109">
        <f t="shared" ref="W114:W143" si="65">V114/$V$11</f>
        <v>0</v>
      </c>
      <c r="X114" s="114">
        <f>'DADOS BASE HOMOLOGADA'!$I$78*W114</f>
        <v>0</v>
      </c>
      <c r="Y114" s="114"/>
      <c r="Z114" s="114">
        <f t="shared" si="63"/>
        <v>0</v>
      </c>
      <c r="AB114" s="119">
        <v>1423.5</v>
      </c>
      <c r="AD114" s="45">
        <v>0.60099999999999998</v>
      </c>
      <c r="AE114" s="45">
        <f t="shared" ref="AE114:AE143" si="66">AB114*AD114</f>
        <v>855.52350000000001</v>
      </c>
      <c r="AF114" s="123">
        <f t="shared" ref="AF114:AF143" si="67">(AD114-$AE$12)*$AF$12</f>
        <v>-0.22080218651163011</v>
      </c>
      <c r="AH114" s="45">
        <f>($AH$11-(AF114*$AH$11))*'AJUSTE CONIF-SETEC'!$Q$18</f>
        <v>634.24925950037243</v>
      </c>
      <c r="AI114" s="114">
        <f t="shared" ref="AI114:AI143" si="68">AB114*AH114</f>
        <v>902853.82089878013</v>
      </c>
      <c r="AK114" s="119">
        <v>0</v>
      </c>
      <c r="AL114" s="114">
        <f>IF($AK$11&gt;0,(AK114/$AK$11)*'DADOS BASE PROPOSTA'!$I$67,0)*'AJUSTE CONIF-SETEC'!Q18</f>
        <v>0</v>
      </c>
      <c r="AN114" s="114">
        <v>0</v>
      </c>
      <c r="AO114" s="114">
        <f>(AN114/$AN$11)*'DADOS BASE PROPOSTA'!$I$69*'AJUSTE CONIF-SETEC'!$Q$18</f>
        <v>0</v>
      </c>
      <c r="AQ114" s="114"/>
      <c r="AR114" s="114"/>
      <c r="AS114" s="114"/>
      <c r="AU114" s="114"/>
      <c r="AV114" s="114"/>
      <c r="AW114" s="114"/>
      <c r="AY114" s="114"/>
      <c r="AZ114" s="114"/>
      <c r="BA114" s="114"/>
      <c r="BB114" s="93"/>
    </row>
    <row r="115" spans="1:54" x14ac:dyDescent="0.25">
      <c r="A115" s="93"/>
      <c r="B115" s="94" t="s">
        <v>169</v>
      </c>
      <c r="C115" s="94" t="s">
        <v>172</v>
      </c>
      <c r="D115" s="94" t="s">
        <v>79</v>
      </c>
      <c r="F115" s="104">
        <v>1597.6297798188079</v>
      </c>
      <c r="G115" s="109">
        <f t="shared" si="60"/>
        <v>1.2929199243313532E-3</v>
      </c>
      <c r="H115" s="114">
        <f>'DADOS BASE PROPOSTA'!$I$23*G115*'AJUSTE CONIF-SETEC'!$Q$12</f>
        <v>1676434.0439728885</v>
      </c>
      <c r="I115" s="114">
        <f>'MATRIZ 2018 COMPLETO PROPOSTA'!I115*'AJUSTE CONIF-SETEC'!$Q$12</f>
        <v>73209.238644353376</v>
      </c>
      <c r="J115" s="114">
        <f t="shared" si="61"/>
        <v>1749643.2826172418</v>
      </c>
      <c r="L115" s="104">
        <v>0</v>
      </c>
      <c r="M115" s="114">
        <f>'MATRIZ 2018 COMPLETO PROPOSTA'!M115*'AJUSTE CONIF-SETEC'!$Q$14</f>
        <v>0</v>
      </c>
      <c r="N115" s="114">
        <f>'MATRIZ 2018 COMPLETO PROPOSTA'!N115*'AJUSTE CONIF-SETEC'!$Q$14</f>
        <v>0</v>
      </c>
      <c r="O115" s="114">
        <f t="shared" si="62"/>
        <v>0</v>
      </c>
      <c r="R115" s="114"/>
      <c r="T115" s="104">
        <v>0</v>
      </c>
      <c r="U115" s="104"/>
      <c r="V115" s="104">
        <f t="shared" si="64"/>
        <v>0</v>
      </c>
      <c r="W115" s="109">
        <f t="shared" si="65"/>
        <v>0</v>
      </c>
      <c r="X115" s="114">
        <f>'DADOS BASE HOMOLOGADA'!$I$78*W115</f>
        <v>0</v>
      </c>
      <c r="Y115" s="114"/>
      <c r="Z115" s="114">
        <f t="shared" si="63"/>
        <v>0</v>
      </c>
      <c r="AB115" s="119">
        <v>1070</v>
      </c>
      <c r="AD115" s="45">
        <v>0.65500000000000003</v>
      </c>
      <c r="AE115" s="45">
        <f t="shared" si="66"/>
        <v>700.85</v>
      </c>
      <c r="AF115" s="123">
        <f t="shared" si="67"/>
        <v>-0.12630218651163003</v>
      </c>
      <c r="AH115" s="45">
        <f>($AH$11-(AF115*$AH$11))*'AJUSTE CONIF-SETEC'!$Q$18</f>
        <v>585.15321782792887</v>
      </c>
      <c r="AI115" s="114">
        <f t="shared" si="68"/>
        <v>626113.9430758839</v>
      </c>
      <c r="AK115" s="119">
        <v>0</v>
      </c>
      <c r="AL115" s="114">
        <f>IF($AK$11&gt;0,(AK115/$AK$11)*'DADOS BASE PROPOSTA'!$I$67,0)*'AJUSTE CONIF-SETEC'!Q18</f>
        <v>0</v>
      </c>
      <c r="AN115" s="114">
        <v>0</v>
      </c>
      <c r="AO115" s="114">
        <f>(AN115/$AN$11)*'DADOS BASE PROPOSTA'!$I$69*'AJUSTE CONIF-SETEC'!$Q$18</f>
        <v>0</v>
      </c>
      <c r="AQ115" s="114"/>
      <c r="AR115" s="114"/>
      <c r="AS115" s="114"/>
      <c r="AU115" s="114"/>
      <c r="AV115" s="114"/>
      <c r="AW115" s="114"/>
      <c r="AY115" s="114"/>
      <c r="AZ115" s="114"/>
      <c r="BA115" s="114"/>
      <c r="BB115" s="93"/>
    </row>
    <row r="116" spans="1:54" x14ac:dyDescent="0.25">
      <c r="A116" s="93"/>
      <c r="B116" s="94" t="s">
        <v>169</v>
      </c>
      <c r="C116" s="94" t="s">
        <v>173</v>
      </c>
      <c r="D116" s="94" t="s">
        <v>77</v>
      </c>
      <c r="F116" s="104">
        <v>0</v>
      </c>
      <c r="G116" s="109">
        <f t="shared" si="60"/>
        <v>0</v>
      </c>
      <c r="H116" s="114">
        <f>'DADOS BASE PROPOSTA'!$I$23*G116*'AJUSTE CONIF-SETEC'!$Q$12</f>
        <v>0</v>
      </c>
      <c r="I116" s="114">
        <f>'MATRIZ 2018 COMPLETO PROPOSTA'!I116*'AJUSTE CONIF-SETEC'!$Q$12</f>
        <v>0</v>
      </c>
      <c r="J116" s="114">
        <f t="shared" si="61"/>
        <v>0</v>
      </c>
      <c r="L116" s="104">
        <v>125.9133202253775</v>
      </c>
      <c r="M116" s="114">
        <f>'MATRIZ 2018 COMPLETO PROPOSTA'!M116*'AJUSTE CONIF-SETEC'!$Q$14</f>
        <v>454804.45059700409</v>
      </c>
      <c r="N116" s="114">
        <f>'MATRIZ 2018 COMPLETO PROPOSTA'!N116*'AJUSTE CONIF-SETEC'!$Q$14</f>
        <v>38427.859950071361</v>
      </c>
      <c r="O116" s="114">
        <f t="shared" si="62"/>
        <v>493232.31054707547</v>
      </c>
      <c r="R116" s="114"/>
      <c r="T116" s="104">
        <v>0</v>
      </c>
      <c r="U116" s="104"/>
      <c r="V116" s="104">
        <f t="shared" si="64"/>
        <v>0</v>
      </c>
      <c r="W116" s="109">
        <f t="shared" si="65"/>
        <v>0</v>
      </c>
      <c r="X116" s="114">
        <f>'DADOS BASE HOMOLOGADA'!$I$78*W116</f>
        <v>0</v>
      </c>
      <c r="Y116" s="114"/>
      <c r="Z116" s="114">
        <f t="shared" si="63"/>
        <v>0</v>
      </c>
      <c r="AB116" s="119">
        <v>77.5</v>
      </c>
      <c r="AD116" s="45">
        <v>0.63700000000000001</v>
      </c>
      <c r="AE116" s="45">
        <f t="shared" si="66"/>
        <v>49.3675</v>
      </c>
      <c r="AF116" s="123">
        <f t="shared" si="67"/>
        <v>-0.15780218651163005</v>
      </c>
      <c r="AH116" s="45">
        <f>($AH$11-(AF116*$AH$11))*'AJUSTE CONIF-SETEC'!$Q$18</f>
        <v>601.51856505207672</v>
      </c>
      <c r="AI116" s="114">
        <f t="shared" si="68"/>
        <v>46617.688791535948</v>
      </c>
      <c r="AK116" s="119">
        <v>0</v>
      </c>
      <c r="AL116" s="114">
        <f>IF($AK$11&gt;0,(AK116/$AK$11)*'DADOS BASE PROPOSTA'!$I$67,0)*'AJUSTE CONIF-SETEC'!Q18</f>
        <v>0</v>
      </c>
      <c r="AN116" s="114">
        <v>0</v>
      </c>
      <c r="AO116" s="114">
        <f>(AN116/$AN$11)*'DADOS BASE PROPOSTA'!$I$69*'AJUSTE CONIF-SETEC'!$Q$18</f>
        <v>0</v>
      </c>
      <c r="AQ116" s="114"/>
      <c r="AR116" s="114"/>
      <c r="AS116" s="114"/>
      <c r="AU116" s="114"/>
      <c r="AV116" s="114"/>
      <c r="AW116" s="114"/>
      <c r="AY116" s="114"/>
      <c r="AZ116" s="114"/>
      <c r="BA116" s="114"/>
      <c r="BB116" s="93"/>
    </row>
    <row r="117" spans="1:54" x14ac:dyDescent="0.25">
      <c r="A117" s="93"/>
      <c r="B117" s="94" t="s">
        <v>169</v>
      </c>
      <c r="C117" s="94" t="s">
        <v>174</v>
      </c>
      <c r="D117" s="94" t="s">
        <v>77</v>
      </c>
      <c r="F117" s="104">
        <v>0</v>
      </c>
      <c r="G117" s="109">
        <f t="shared" si="60"/>
        <v>0</v>
      </c>
      <c r="H117" s="114">
        <f>'DADOS BASE PROPOSTA'!$I$23*G117*'AJUSTE CONIF-SETEC'!$Q$12</f>
        <v>0</v>
      </c>
      <c r="I117" s="114">
        <f>'MATRIZ 2018 COMPLETO PROPOSTA'!I117*'AJUSTE CONIF-SETEC'!$Q$12</f>
        <v>0</v>
      </c>
      <c r="J117" s="114">
        <f t="shared" si="61"/>
        <v>0</v>
      </c>
      <c r="L117" s="104">
        <v>384.69942819647412</v>
      </c>
      <c r="M117" s="114">
        <f>'MATRIZ 2018 COMPLETO PROPOSTA'!M117*'AJUSTE CONIF-SETEC'!$Q$14</f>
        <v>454804.45059700409</v>
      </c>
      <c r="N117" s="114">
        <f>'MATRIZ 2018 COMPLETO PROPOSTA'!N117*'AJUSTE CONIF-SETEC'!$Q$14</f>
        <v>117407.560400644</v>
      </c>
      <c r="O117" s="114">
        <f t="shared" si="62"/>
        <v>572212.01099764812</v>
      </c>
      <c r="R117" s="114"/>
      <c r="T117" s="104">
        <v>0</v>
      </c>
      <c r="U117" s="104"/>
      <c r="V117" s="104">
        <f t="shared" si="64"/>
        <v>0</v>
      </c>
      <c r="W117" s="109">
        <f t="shared" si="65"/>
        <v>0</v>
      </c>
      <c r="X117" s="114">
        <f>'DADOS BASE HOMOLOGADA'!$I$78*W117</f>
        <v>0</v>
      </c>
      <c r="Y117" s="114"/>
      <c r="Z117" s="114">
        <f t="shared" si="63"/>
        <v>0</v>
      </c>
      <c r="AB117" s="119">
        <v>309</v>
      </c>
      <c r="AD117" s="45">
        <v>0.624</v>
      </c>
      <c r="AE117" s="45">
        <f t="shared" si="66"/>
        <v>192.816</v>
      </c>
      <c r="AF117" s="123">
        <f t="shared" si="67"/>
        <v>-0.18055218651163008</v>
      </c>
      <c r="AH117" s="45">
        <f>($AH$11-(AF117*$AH$11))*'AJUSTE CONIF-SETEC'!$Q$18</f>
        <v>613.33798249173901</v>
      </c>
      <c r="AI117" s="114">
        <f t="shared" si="68"/>
        <v>189521.43658994735</v>
      </c>
      <c r="AK117" s="119">
        <v>0</v>
      </c>
      <c r="AL117" s="114">
        <f>IF($AK$11&gt;0,(AK117/$AK$11)*'DADOS BASE PROPOSTA'!$I$67,0)*'AJUSTE CONIF-SETEC'!Q18</f>
        <v>0</v>
      </c>
      <c r="AN117" s="114">
        <v>0</v>
      </c>
      <c r="AO117" s="114">
        <f>(AN117/$AN$11)*'DADOS BASE PROPOSTA'!$I$69*'AJUSTE CONIF-SETEC'!$Q$18</f>
        <v>0</v>
      </c>
      <c r="AQ117" s="114"/>
      <c r="AR117" s="114"/>
      <c r="AS117" s="114"/>
      <c r="AU117" s="114"/>
      <c r="AV117" s="114"/>
      <c r="AW117" s="114"/>
      <c r="AY117" s="114"/>
      <c r="AZ117" s="114"/>
      <c r="BA117" s="114"/>
      <c r="BB117" s="93"/>
    </row>
    <row r="118" spans="1:54" x14ac:dyDescent="0.25">
      <c r="A118" s="93"/>
      <c r="B118" s="94" t="s">
        <v>169</v>
      </c>
      <c r="C118" s="94" t="s">
        <v>175</v>
      </c>
      <c r="D118" s="94" t="s">
        <v>77</v>
      </c>
      <c r="F118" s="104">
        <v>0</v>
      </c>
      <c r="G118" s="109">
        <f t="shared" si="60"/>
        <v>0</v>
      </c>
      <c r="H118" s="114">
        <f>'DADOS BASE PROPOSTA'!$I$23*G118*'AJUSTE CONIF-SETEC'!$Q$12</f>
        <v>0</v>
      </c>
      <c r="I118" s="114">
        <f>'MATRIZ 2018 COMPLETO PROPOSTA'!I118*'AJUSTE CONIF-SETEC'!$Q$12</f>
        <v>0</v>
      </c>
      <c r="J118" s="114">
        <f t="shared" si="61"/>
        <v>0</v>
      </c>
      <c r="L118" s="104">
        <v>21.530513226639439</v>
      </c>
      <c r="M118" s="114">
        <f>'MATRIZ 2018 COMPLETO PROPOSTA'!M118*'AJUSTE CONIF-SETEC'!$Q$14</f>
        <v>227402.22529850205</v>
      </c>
      <c r="N118" s="114">
        <f>'MATRIZ 2018 COMPLETO PROPOSTA'!N118*'AJUSTE CONIF-SETEC'!$Q$14</f>
        <v>6570.9612409990659</v>
      </c>
      <c r="O118" s="114">
        <f t="shared" si="62"/>
        <v>233973.18653950113</v>
      </c>
      <c r="R118" s="114"/>
      <c r="T118" s="104">
        <v>0</v>
      </c>
      <c r="U118" s="104"/>
      <c r="V118" s="104">
        <f t="shared" si="64"/>
        <v>0</v>
      </c>
      <c r="W118" s="109">
        <f t="shared" si="65"/>
        <v>0</v>
      </c>
      <c r="X118" s="114">
        <f>'DADOS BASE HOMOLOGADA'!$I$78*W118</f>
        <v>0</v>
      </c>
      <c r="Y118" s="114"/>
      <c r="Z118" s="114">
        <f t="shared" si="63"/>
        <v>0</v>
      </c>
      <c r="AB118" s="119">
        <v>269.5</v>
      </c>
      <c r="AD118" s="45">
        <v>0.66500000000000004</v>
      </c>
      <c r="AE118" s="45">
        <f t="shared" si="66"/>
        <v>179.2175</v>
      </c>
      <c r="AF118" s="123">
        <f t="shared" si="67"/>
        <v>-0.10880218651163001</v>
      </c>
      <c r="AH118" s="45">
        <f>($AH$11-(AF118*$AH$11))*'AJUSTE CONIF-SETEC'!$Q$18</f>
        <v>576.06135825895774</v>
      </c>
      <c r="AI118" s="114">
        <f t="shared" si="68"/>
        <v>155248.53605078912</v>
      </c>
      <c r="AK118" s="119">
        <v>0</v>
      </c>
      <c r="AL118" s="114">
        <f>IF($AK$11&gt;0,(AK118/$AK$11)*'DADOS BASE PROPOSTA'!$I$67,0)*'AJUSTE CONIF-SETEC'!Q18</f>
        <v>0</v>
      </c>
      <c r="AN118" s="114">
        <v>0</v>
      </c>
      <c r="AO118" s="114">
        <f>(AN118/$AN$11)*'DADOS BASE PROPOSTA'!$I$69*'AJUSTE CONIF-SETEC'!$Q$18</f>
        <v>0</v>
      </c>
      <c r="AQ118" s="114"/>
      <c r="AR118" s="114"/>
      <c r="AS118" s="114"/>
      <c r="AU118" s="114"/>
      <c r="AV118" s="114"/>
      <c r="AW118" s="114"/>
      <c r="AY118" s="114"/>
      <c r="AZ118" s="114"/>
      <c r="BA118" s="114"/>
      <c r="BB118" s="93"/>
    </row>
    <row r="119" spans="1:54" x14ac:dyDescent="0.25">
      <c r="A119" s="93"/>
      <c r="B119" s="94" t="s">
        <v>169</v>
      </c>
      <c r="C119" s="94" t="s">
        <v>176</v>
      </c>
      <c r="D119" s="94" t="s">
        <v>79</v>
      </c>
      <c r="F119" s="104">
        <v>1124.0825559113021</v>
      </c>
      <c r="G119" s="109">
        <f t="shared" si="60"/>
        <v>9.0969056253812665E-4</v>
      </c>
      <c r="H119" s="114">
        <f>'DADOS BASE PROPOSTA'!$I$23*G119*'AJUSTE CONIF-SETEC'!$Q$12</f>
        <v>1179528.7548905641</v>
      </c>
      <c r="I119" s="114">
        <f>'MATRIZ 2018 COMPLETO PROPOSTA'!I119*'AJUSTE CONIF-SETEC'!$Q$12</f>
        <v>570114.52772667771</v>
      </c>
      <c r="J119" s="114">
        <f t="shared" si="61"/>
        <v>1749643.2826172418</v>
      </c>
      <c r="L119" s="104">
        <v>0</v>
      </c>
      <c r="M119" s="114">
        <f>'MATRIZ 2018 COMPLETO PROPOSTA'!M119*'AJUSTE CONIF-SETEC'!$Q$14</f>
        <v>0</v>
      </c>
      <c r="N119" s="114">
        <f>'MATRIZ 2018 COMPLETO PROPOSTA'!N119*'AJUSTE CONIF-SETEC'!$Q$14</f>
        <v>0</v>
      </c>
      <c r="O119" s="114">
        <f t="shared" si="62"/>
        <v>0</v>
      </c>
      <c r="R119" s="114"/>
      <c r="T119" s="104">
        <v>0</v>
      </c>
      <c r="U119" s="104"/>
      <c r="V119" s="104">
        <f t="shared" si="64"/>
        <v>0</v>
      </c>
      <c r="W119" s="109">
        <f t="shared" si="65"/>
        <v>0</v>
      </c>
      <c r="X119" s="114">
        <f>'DADOS BASE HOMOLOGADA'!$I$78*W119</f>
        <v>0</v>
      </c>
      <c r="Y119" s="114"/>
      <c r="Z119" s="114">
        <f t="shared" si="63"/>
        <v>0</v>
      </c>
      <c r="AB119" s="119">
        <v>956.5</v>
      </c>
      <c r="AD119" s="45">
        <v>0.61899999999999999</v>
      </c>
      <c r="AE119" s="45">
        <f t="shared" si="66"/>
        <v>592.07349999999997</v>
      </c>
      <c r="AF119" s="123">
        <f t="shared" si="67"/>
        <v>-0.18930218651163008</v>
      </c>
      <c r="AH119" s="45">
        <f>($AH$11-(AF119*$AH$11))*'AJUSTE CONIF-SETEC'!$Q$18</f>
        <v>617.88391227622458</v>
      </c>
      <c r="AI119" s="114">
        <f t="shared" si="68"/>
        <v>591005.96209220879</v>
      </c>
      <c r="AK119" s="119">
        <v>0</v>
      </c>
      <c r="AL119" s="114">
        <f>IF($AK$11&gt;0,(AK119/$AK$11)*'DADOS BASE PROPOSTA'!$I$67,0)*'AJUSTE CONIF-SETEC'!Q18</f>
        <v>0</v>
      </c>
      <c r="AN119" s="114">
        <v>0</v>
      </c>
      <c r="AO119" s="114">
        <f>(AN119/$AN$11)*'DADOS BASE PROPOSTA'!$I$69*'AJUSTE CONIF-SETEC'!$Q$18</f>
        <v>0</v>
      </c>
      <c r="AQ119" s="114"/>
      <c r="AR119" s="114"/>
      <c r="AS119" s="114"/>
      <c r="AU119" s="114"/>
      <c r="AV119" s="114"/>
      <c r="AW119" s="114"/>
      <c r="AY119" s="114"/>
      <c r="AZ119" s="114"/>
      <c r="BA119" s="114"/>
      <c r="BB119" s="93"/>
    </row>
    <row r="120" spans="1:54" x14ac:dyDescent="0.25">
      <c r="A120" s="93"/>
      <c r="B120" s="94" t="s">
        <v>169</v>
      </c>
      <c r="C120" s="94" t="s">
        <v>177</v>
      </c>
      <c r="D120" s="94" t="s">
        <v>83</v>
      </c>
      <c r="F120" s="104">
        <v>0</v>
      </c>
      <c r="G120" s="109">
        <f t="shared" si="60"/>
        <v>0</v>
      </c>
      <c r="H120" s="114">
        <f>'DADOS BASE PROPOSTA'!$I$23*G120*'AJUSTE CONIF-SETEC'!$Q$12</f>
        <v>0</v>
      </c>
      <c r="I120" s="114">
        <f>'MATRIZ 2018 COMPLETO PROPOSTA'!I120*'AJUSTE CONIF-SETEC'!$Q$12</f>
        <v>0</v>
      </c>
      <c r="J120" s="114">
        <f t="shared" si="61"/>
        <v>0</v>
      </c>
      <c r="L120" s="104">
        <v>138.34942675852659</v>
      </c>
      <c r="M120" s="114">
        <f>'MATRIZ 2018 COMPLETO PROPOSTA'!M120*'AJUSTE CONIF-SETEC'!$Q$14</f>
        <v>917684.52916124789</v>
      </c>
      <c r="N120" s="114">
        <f>'MATRIZ 2018 COMPLETO PROPOSTA'!N120*'AJUSTE CONIF-SETEC'!$Q$14</f>
        <v>42223.272217213707</v>
      </c>
      <c r="O120" s="114">
        <f t="shared" si="62"/>
        <v>959907.80137846165</v>
      </c>
      <c r="R120" s="114"/>
      <c r="T120" s="104">
        <v>0</v>
      </c>
      <c r="U120" s="104"/>
      <c r="V120" s="104">
        <f t="shared" si="64"/>
        <v>0</v>
      </c>
      <c r="W120" s="109">
        <f t="shared" si="65"/>
        <v>0</v>
      </c>
      <c r="X120" s="114">
        <f>'DADOS BASE HOMOLOGADA'!$I$78*W120</f>
        <v>0</v>
      </c>
      <c r="Y120" s="114"/>
      <c r="Z120" s="114">
        <f t="shared" si="63"/>
        <v>0</v>
      </c>
      <c r="AB120" s="119">
        <v>577</v>
      </c>
      <c r="AD120" s="45">
        <v>0.59799999999999998</v>
      </c>
      <c r="AE120" s="45">
        <f t="shared" si="66"/>
        <v>345.04599999999999</v>
      </c>
      <c r="AF120" s="123">
        <f t="shared" si="67"/>
        <v>-0.22605218651163012</v>
      </c>
      <c r="AH120" s="45">
        <f>($AH$11-(AF120*$AH$11))*'AJUSTE CONIF-SETEC'!$Q$18</f>
        <v>636.9768173710637</v>
      </c>
      <c r="AI120" s="114">
        <f t="shared" si="68"/>
        <v>367535.62362310378</v>
      </c>
      <c r="AK120" s="119">
        <v>0</v>
      </c>
      <c r="AL120" s="114">
        <f>IF($AK$11&gt;0,(AK120/$AK$11)*'DADOS BASE PROPOSTA'!$I$67,0)*'AJUSTE CONIF-SETEC'!Q18</f>
        <v>0</v>
      </c>
      <c r="AN120" s="114">
        <v>0</v>
      </c>
      <c r="AO120" s="114">
        <f>(AN120/$AN$11)*'DADOS BASE PROPOSTA'!$I$69*'AJUSTE CONIF-SETEC'!$Q$18</f>
        <v>0</v>
      </c>
      <c r="AQ120" s="114"/>
      <c r="AR120" s="114"/>
      <c r="AS120" s="114"/>
      <c r="AU120" s="114"/>
      <c r="AV120" s="114"/>
      <c r="AW120" s="114"/>
      <c r="AY120" s="114"/>
      <c r="AZ120" s="114"/>
      <c r="BA120" s="114"/>
      <c r="BB120" s="93"/>
    </row>
    <row r="121" spans="1:54" x14ac:dyDescent="0.25">
      <c r="A121" s="93"/>
      <c r="B121" s="94" t="s">
        <v>169</v>
      </c>
      <c r="C121" s="94" t="s">
        <v>178</v>
      </c>
      <c r="D121" s="94" t="s">
        <v>83</v>
      </c>
      <c r="F121" s="104">
        <v>0</v>
      </c>
      <c r="G121" s="109">
        <f t="shared" si="60"/>
        <v>0</v>
      </c>
      <c r="H121" s="114">
        <f>'DADOS BASE PROPOSTA'!$I$23*G121*'AJUSTE CONIF-SETEC'!$Q$12</f>
        <v>0</v>
      </c>
      <c r="I121" s="114">
        <f>'MATRIZ 2018 COMPLETO PROPOSTA'!I121*'AJUSTE CONIF-SETEC'!$Q$12</f>
        <v>0</v>
      </c>
      <c r="J121" s="114">
        <f t="shared" si="61"/>
        <v>0</v>
      </c>
      <c r="L121" s="104">
        <v>783.80193099146641</v>
      </c>
      <c r="M121" s="114">
        <f>'MATRIZ 2018 COMPLETO PROPOSTA'!M121*'AJUSTE CONIF-SETEC'!$Q$14</f>
        <v>917684.52916124789</v>
      </c>
      <c r="N121" s="114">
        <f>'MATRIZ 2018 COMPLETO PROPOSTA'!N121*'AJUSTE CONIF-SETEC'!$Q$14</f>
        <v>239210.8378908826</v>
      </c>
      <c r="O121" s="114">
        <f t="shared" si="62"/>
        <v>1156895.3670521304</v>
      </c>
      <c r="R121" s="114"/>
      <c r="T121" s="104">
        <v>0</v>
      </c>
      <c r="U121" s="104"/>
      <c r="V121" s="104">
        <f t="shared" si="64"/>
        <v>0</v>
      </c>
      <c r="W121" s="109">
        <f t="shared" si="65"/>
        <v>0</v>
      </c>
      <c r="X121" s="114">
        <f>'DADOS BASE HOMOLOGADA'!$I$78*W121</f>
        <v>0</v>
      </c>
      <c r="Y121" s="114"/>
      <c r="Z121" s="114">
        <f t="shared" si="63"/>
        <v>0</v>
      </c>
      <c r="AB121" s="119">
        <v>583.5</v>
      </c>
      <c r="AD121" s="45">
        <v>0.62</v>
      </c>
      <c r="AE121" s="45">
        <f t="shared" si="66"/>
        <v>361.77</v>
      </c>
      <c r="AF121" s="123">
        <f t="shared" si="67"/>
        <v>-0.18755218651163008</v>
      </c>
      <c r="AH121" s="45">
        <f>($AH$11-(AF121*$AH$11))*'AJUSTE CONIF-SETEC'!$Q$18</f>
        <v>616.97472631932749</v>
      </c>
      <c r="AI121" s="114">
        <f t="shared" si="68"/>
        <v>360004.7528073276</v>
      </c>
      <c r="AK121" s="119">
        <v>0</v>
      </c>
      <c r="AL121" s="114">
        <f>IF($AK$11&gt;0,(AK121/$AK$11)*'DADOS BASE PROPOSTA'!$I$67,0)*'AJUSTE CONIF-SETEC'!Q18</f>
        <v>0</v>
      </c>
      <c r="AN121" s="114">
        <v>0</v>
      </c>
      <c r="AO121" s="114">
        <f>(AN121/$AN$11)*'DADOS BASE PROPOSTA'!$I$69*'AJUSTE CONIF-SETEC'!$Q$18</f>
        <v>0</v>
      </c>
      <c r="AQ121" s="114"/>
      <c r="AR121" s="114"/>
      <c r="AS121" s="114"/>
      <c r="AU121" s="114"/>
      <c r="AV121" s="114"/>
      <c r="AW121" s="114"/>
      <c r="AY121" s="114"/>
      <c r="AZ121" s="114"/>
      <c r="BA121" s="114"/>
      <c r="BB121" s="93"/>
    </row>
    <row r="122" spans="1:54" x14ac:dyDescent="0.25">
      <c r="A122" s="93"/>
      <c r="B122" s="94" t="s">
        <v>169</v>
      </c>
      <c r="C122" s="94" t="s">
        <v>179</v>
      </c>
      <c r="D122" s="94" t="s">
        <v>79</v>
      </c>
      <c r="F122" s="104">
        <v>1772.6788499640079</v>
      </c>
      <c r="G122" s="109">
        <f t="shared" si="60"/>
        <v>1.434582550670275E-3</v>
      </c>
      <c r="H122" s="114">
        <f>'DADOS BASE PROPOSTA'!$I$23*G122*'AJUSTE CONIF-SETEC'!$Q$12</f>
        <v>1860117.5382743611</v>
      </c>
      <c r="I122" s="114">
        <f>'MATRIZ 2018 COMPLETO PROPOSTA'!I122*'AJUSTE CONIF-SETEC'!$Q$12</f>
        <v>0</v>
      </c>
      <c r="J122" s="114">
        <f t="shared" si="61"/>
        <v>1860117.5382743611</v>
      </c>
      <c r="L122" s="104">
        <v>0</v>
      </c>
      <c r="M122" s="114">
        <f>'MATRIZ 2018 COMPLETO PROPOSTA'!M122*'AJUSTE CONIF-SETEC'!$Q$14</f>
        <v>0</v>
      </c>
      <c r="N122" s="114">
        <f>'MATRIZ 2018 COMPLETO PROPOSTA'!N122*'AJUSTE CONIF-SETEC'!$Q$14</f>
        <v>0</v>
      </c>
      <c r="O122" s="114">
        <f t="shared" si="62"/>
        <v>0</v>
      </c>
      <c r="R122" s="114"/>
      <c r="T122" s="104">
        <v>0</v>
      </c>
      <c r="U122" s="104"/>
      <c r="V122" s="104">
        <f t="shared" si="64"/>
        <v>0</v>
      </c>
      <c r="W122" s="109">
        <f t="shared" si="65"/>
        <v>0</v>
      </c>
      <c r="X122" s="114">
        <f>'DADOS BASE HOMOLOGADA'!$I$78*W122</f>
        <v>0</v>
      </c>
      <c r="Y122" s="114"/>
      <c r="Z122" s="114">
        <f t="shared" si="63"/>
        <v>0</v>
      </c>
      <c r="AB122" s="119">
        <v>1021</v>
      </c>
      <c r="AD122" s="45">
        <v>0.61199999999999999</v>
      </c>
      <c r="AE122" s="45">
        <f t="shared" si="66"/>
        <v>624.85199999999998</v>
      </c>
      <c r="AF122" s="123">
        <f t="shared" si="67"/>
        <v>-0.20155218651163009</v>
      </c>
      <c r="AH122" s="45">
        <f>($AH$11-(AF122*$AH$11))*'AJUSTE CONIF-SETEC'!$Q$18</f>
        <v>624.24821397450421</v>
      </c>
      <c r="AI122" s="114">
        <f t="shared" si="68"/>
        <v>637357.42646796885</v>
      </c>
      <c r="AK122" s="119">
        <v>0</v>
      </c>
      <c r="AL122" s="114">
        <f>IF($AK$11&gt;0,(AK122/$AK$11)*'DADOS BASE PROPOSTA'!$I$67,0)*'AJUSTE CONIF-SETEC'!Q18</f>
        <v>0</v>
      </c>
      <c r="AN122" s="114">
        <v>0</v>
      </c>
      <c r="AO122" s="114">
        <f>(AN122/$AN$11)*'DADOS BASE PROPOSTA'!$I$69*'AJUSTE CONIF-SETEC'!$Q$18</f>
        <v>0</v>
      </c>
      <c r="AQ122" s="114"/>
      <c r="AR122" s="114"/>
      <c r="AS122" s="114"/>
      <c r="AU122" s="114"/>
      <c r="AV122" s="114"/>
      <c r="AW122" s="114"/>
      <c r="AY122" s="114"/>
      <c r="AZ122" s="114"/>
      <c r="BA122" s="114"/>
      <c r="BB122" s="93"/>
    </row>
    <row r="123" spans="1:54" x14ac:dyDescent="0.25">
      <c r="A123" s="93"/>
      <c r="B123" s="94" t="s">
        <v>169</v>
      </c>
      <c r="C123" s="94" t="s">
        <v>180</v>
      </c>
      <c r="D123" s="94" t="s">
        <v>79</v>
      </c>
      <c r="F123" s="104">
        <v>1325.698586753952</v>
      </c>
      <c r="G123" s="109">
        <f t="shared" si="60"/>
        <v>1.0728531341388078E-3</v>
      </c>
      <c r="H123" s="114">
        <f>'DADOS BASE PROPOSTA'!$I$23*G123*'AJUSTE CONIF-SETEC'!$Q$12</f>
        <v>1391089.644769344</v>
      </c>
      <c r="I123" s="114">
        <f>'MATRIZ 2018 COMPLETO PROPOSTA'!I123*'AJUSTE CONIF-SETEC'!$Q$12</f>
        <v>358553.63784789789</v>
      </c>
      <c r="J123" s="114">
        <f t="shared" si="61"/>
        <v>1749643.2826172418</v>
      </c>
      <c r="L123" s="104">
        <v>0</v>
      </c>
      <c r="M123" s="114">
        <f>'MATRIZ 2018 COMPLETO PROPOSTA'!M123*'AJUSTE CONIF-SETEC'!$Q$14</f>
        <v>0</v>
      </c>
      <c r="N123" s="114">
        <f>'MATRIZ 2018 COMPLETO PROPOSTA'!N123*'AJUSTE CONIF-SETEC'!$Q$14</f>
        <v>0</v>
      </c>
      <c r="O123" s="114">
        <f t="shared" si="62"/>
        <v>0</v>
      </c>
      <c r="R123" s="114"/>
      <c r="T123" s="104">
        <v>0</v>
      </c>
      <c r="U123" s="104"/>
      <c r="V123" s="104">
        <f t="shared" si="64"/>
        <v>0</v>
      </c>
      <c r="W123" s="109">
        <f t="shared" si="65"/>
        <v>0</v>
      </c>
      <c r="X123" s="114">
        <f>'DADOS BASE HOMOLOGADA'!$I$78*W123</f>
        <v>0</v>
      </c>
      <c r="Y123" s="114"/>
      <c r="Z123" s="114">
        <f t="shared" si="63"/>
        <v>0</v>
      </c>
      <c r="AB123" s="119">
        <v>615</v>
      </c>
      <c r="AD123" s="45">
        <v>0.68200000000000005</v>
      </c>
      <c r="AE123" s="45">
        <f t="shared" si="66"/>
        <v>419.43</v>
      </c>
      <c r="AF123" s="123">
        <f t="shared" si="67"/>
        <v>-7.9052186511629985E-2</v>
      </c>
      <c r="AH123" s="45">
        <f>($AH$11-(AF123*$AH$11))*'AJUSTE CONIF-SETEC'!$Q$18</f>
        <v>560.60519699170709</v>
      </c>
      <c r="AI123" s="114">
        <f t="shared" si="68"/>
        <v>344772.19614989986</v>
      </c>
      <c r="AK123" s="119">
        <v>0</v>
      </c>
      <c r="AL123" s="114">
        <f>IF($AK$11&gt;0,(AK123/$AK$11)*'DADOS BASE PROPOSTA'!$I$67,0)*'AJUSTE CONIF-SETEC'!Q18</f>
        <v>0</v>
      </c>
      <c r="AN123" s="114">
        <v>0</v>
      </c>
      <c r="AO123" s="114">
        <f>(AN123/$AN$11)*'DADOS BASE PROPOSTA'!$I$69*'AJUSTE CONIF-SETEC'!$Q$18</f>
        <v>0</v>
      </c>
      <c r="AQ123" s="114"/>
      <c r="AR123" s="114"/>
      <c r="AS123" s="114"/>
      <c r="AU123" s="114"/>
      <c r="AV123" s="114"/>
      <c r="AW123" s="114"/>
      <c r="AY123" s="114"/>
      <c r="AZ123" s="114"/>
      <c r="BA123" s="114"/>
      <c r="BB123" s="93"/>
    </row>
    <row r="124" spans="1:54" x14ac:dyDescent="0.25">
      <c r="A124" s="93"/>
      <c r="B124" s="94" t="s">
        <v>169</v>
      </c>
      <c r="C124" s="94" t="s">
        <v>181</v>
      </c>
      <c r="D124" s="94" t="s">
        <v>79</v>
      </c>
      <c r="F124" s="104">
        <v>2966.8363526407352</v>
      </c>
      <c r="G124" s="109">
        <f t="shared" si="60"/>
        <v>2.4009829317245242E-3</v>
      </c>
      <c r="H124" s="114">
        <f>'DADOS BASE PROPOSTA'!$I$23*G124*'AJUSTE CONIF-SETEC'!$Q$12</f>
        <v>3113177.7382287937</v>
      </c>
      <c r="I124" s="114">
        <f>'MATRIZ 2018 COMPLETO PROPOSTA'!I124*'AJUSTE CONIF-SETEC'!$Q$12</f>
        <v>0</v>
      </c>
      <c r="J124" s="114">
        <f t="shared" si="61"/>
        <v>3113177.7382287937</v>
      </c>
      <c r="L124" s="104">
        <v>0</v>
      </c>
      <c r="M124" s="114">
        <f>'MATRIZ 2018 COMPLETO PROPOSTA'!M124*'AJUSTE CONIF-SETEC'!$Q$14</f>
        <v>0</v>
      </c>
      <c r="N124" s="114">
        <f>'MATRIZ 2018 COMPLETO PROPOSTA'!N124*'AJUSTE CONIF-SETEC'!$Q$14</f>
        <v>0</v>
      </c>
      <c r="O124" s="114">
        <f t="shared" si="62"/>
        <v>0</v>
      </c>
      <c r="R124" s="114"/>
      <c r="T124" s="104">
        <v>0</v>
      </c>
      <c r="U124" s="104"/>
      <c r="V124" s="104">
        <f t="shared" si="64"/>
        <v>0</v>
      </c>
      <c r="W124" s="109">
        <f t="shared" si="65"/>
        <v>0</v>
      </c>
      <c r="X124" s="114">
        <f>'DADOS BASE HOMOLOGADA'!$I$78*W124</f>
        <v>0</v>
      </c>
      <c r="Y124" s="114"/>
      <c r="Z124" s="114">
        <f t="shared" si="63"/>
        <v>0</v>
      </c>
      <c r="AB124" s="119">
        <v>1831</v>
      </c>
      <c r="AD124" s="45">
        <v>0.627</v>
      </c>
      <c r="AE124" s="45">
        <f t="shared" si="66"/>
        <v>1148.037</v>
      </c>
      <c r="AF124" s="123">
        <f t="shared" si="67"/>
        <v>-0.17530218651163007</v>
      </c>
      <c r="AH124" s="45">
        <f>($AH$11-(AF124*$AH$11))*'AJUSTE CONIF-SETEC'!$Q$18</f>
        <v>610.61042462104774</v>
      </c>
      <c r="AI124" s="114">
        <f t="shared" si="68"/>
        <v>1118027.6874811384</v>
      </c>
      <c r="AK124" s="119">
        <v>0</v>
      </c>
      <c r="AL124" s="114">
        <f>IF($AK$11&gt;0,(AK124/$AK$11)*'DADOS BASE PROPOSTA'!$I$67,0)*'AJUSTE CONIF-SETEC'!Q18</f>
        <v>0</v>
      </c>
      <c r="AN124" s="114">
        <v>0</v>
      </c>
      <c r="AO124" s="114">
        <f>(AN124/$AN$11)*'DADOS BASE PROPOSTA'!$I$69*'AJUSTE CONIF-SETEC'!$Q$18</f>
        <v>0</v>
      </c>
      <c r="AQ124" s="114"/>
      <c r="AR124" s="114"/>
      <c r="AS124" s="114"/>
      <c r="AU124" s="114"/>
      <c r="AV124" s="114"/>
      <c r="AW124" s="114"/>
      <c r="AY124" s="114"/>
      <c r="AZ124" s="114"/>
      <c r="BA124" s="114"/>
      <c r="BB124" s="93"/>
    </row>
    <row r="125" spans="1:54" x14ac:dyDescent="0.25">
      <c r="A125" s="93"/>
      <c r="B125" s="94" t="s">
        <v>169</v>
      </c>
      <c r="C125" s="94" t="s">
        <v>182</v>
      </c>
      <c r="D125" s="94" t="s">
        <v>79</v>
      </c>
      <c r="F125" s="104">
        <v>2010.7022120477559</v>
      </c>
      <c r="G125" s="109">
        <f t="shared" si="60"/>
        <v>1.627208621604754E-3</v>
      </c>
      <c r="H125" s="114">
        <f>'DADOS BASE PROPOSTA'!$I$23*G125*'AJUSTE CONIF-SETEC'!$Q$12</f>
        <v>2109881.5777900345</v>
      </c>
      <c r="I125" s="114">
        <f>'MATRIZ 2018 COMPLETO PROPOSTA'!I125*'AJUSTE CONIF-SETEC'!$Q$12</f>
        <v>0</v>
      </c>
      <c r="J125" s="114">
        <f t="shared" si="61"/>
        <v>2109881.5777900345</v>
      </c>
      <c r="L125" s="104">
        <v>0</v>
      </c>
      <c r="M125" s="114">
        <f>'MATRIZ 2018 COMPLETO PROPOSTA'!M125*'AJUSTE CONIF-SETEC'!$Q$14</f>
        <v>0</v>
      </c>
      <c r="N125" s="114">
        <f>'MATRIZ 2018 COMPLETO PROPOSTA'!N125*'AJUSTE CONIF-SETEC'!$Q$14</f>
        <v>0</v>
      </c>
      <c r="O125" s="114">
        <f t="shared" si="62"/>
        <v>0</v>
      </c>
      <c r="R125" s="114"/>
      <c r="T125" s="104">
        <v>0</v>
      </c>
      <c r="U125" s="104"/>
      <c r="V125" s="104">
        <f t="shared" si="64"/>
        <v>0</v>
      </c>
      <c r="W125" s="109">
        <f t="shared" si="65"/>
        <v>0</v>
      </c>
      <c r="X125" s="114">
        <f>'DADOS BASE HOMOLOGADA'!$I$78*W125</f>
        <v>0</v>
      </c>
      <c r="Y125" s="114"/>
      <c r="Z125" s="114">
        <f t="shared" si="63"/>
        <v>0</v>
      </c>
      <c r="AB125" s="119">
        <v>1077.5</v>
      </c>
      <c r="AD125" s="45">
        <v>0.64400000000000002</v>
      </c>
      <c r="AE125" s="45">
        <f t="shared" si="66"/>
        <v>693.91</v>
      </c>
      <c r="AF125" s="123">
        <f t="shared" si="67"/>
        <v>-0.14555218651163004</v>
      </c>
      <c r="AH125" s="45">
        <f>($AH$11-(AF125*$AH$11))*'AJUSTE CONIF-SETEC'!$Q$18</f>
        <v>595.15426335379698</v>
      </c>
      <c r="AI125" s="114">
        <f t="shared" si="68"/>
        <v>641278.71876371629</v>
      </c>
      <c r="AK125" s="119">
        <v>0</v>
      </c>
      <c r="AL125" s="114">
        <f>IF($AK$11&gt;0,(AK125/$AK$11)*'DADOS BASE PROPOSTA'!$I$67,0)*'AJUSTE CONIF-SETEC'!Q18</f>
        <v>0</v>
      </c>
      <c r="AN125" s="114">
        <v>0</v>
      </c>
      <c r="AO125" s="114">
        <f>(AN125/$AN$11)*'DADOS BASE PROPOSTA'!$I$69*'AJUSTE CONIF-SETEC'!$Q$18</f>
        <v>0</v>
      </c>
      <c r="AQ125" s="114"/>
      <c r="AR125" s="114"/>
      <c r="AS125" s="114"/>
      <c r="AU125" s="114"/>
      <c r="AV125" s="114"/>
      <c r="AW125" s="114"/>
      <c r="AY125" s="114"/>
      <c r="AZ125" s="114"/>
      <c r="BA125" s="114"/>
      <c r="BB125" s="93"/>
    </row>
    <row r="126" spans="1:54" x14ac:dyDescent="0.25">
      <c r="A126" s="93"/>
      <c r="B126" s="94" t="s">
        <v>169</v>
      </c>
      <c r="C126" s="94" t="s">
        <v>183</v>
      </c>
      <c r="D126" s="94" t="s">
        <v>79</v>
      </c>
      <c r="F126" s="104">
        <v>4764.2820811747079</v>
      </c>
      <c r="G126" s="109">
        <f t="shared" si="60"/>
        <v>3.8556086683513317E-3</v>
      </c>
      <c r="H126" s="114">
        <f>'DADOS BASE PROPOSTA'!$I$23*G126*'AJUSTE CONIF-SETEC'!$Q$12</f>
        <v>4999283.7995778434</v>
      </c>
      <c r="I126" s="114">
        <f>'MATRIZ 2018 COMPLETO PROPOSTA'!I126*'AJUSTE CONIF-SETEC'!$Q$12</f>
        <v>0</v>
      </c>
      <c r="J126" s="114">
        <f t="shared" si="61"/>
        <v>4999283.7995778434</v>
      </c>
      <c r="L126" s="104">
        <v>0</v>
      </c>
      <c r="M126" s="114">
        <f>'MATRIZ 2018 COMPLETO PROPOSTA'!M126*'AJUSTE CONIF-SETEC'!$Q$14</f>
        <v>0</v>
      </c>
      <c r="N126" s="114">
        <f>'MATRIZ 2018 COMPLETO PROPOSTA'!N126*'AJUSTE CONIF-SETEC'!$Q$14</f>
        <v>0</v>
      </c>
      <c r="O126" s="114">
        <f t="shared" si="62"/>
        <v>0</v>
      </c>
      <c r="R126" s="114"/>
      <c r="T126" s="104">
        <v>2.0562867629548491</v>
      </c>
      <c r="U126" s="104"/>
      <c r="V126" s="104">
        <f t="shared" si="64"/>
        <v>2.0562867629548491</v>
      </c>
      <c r="W126" s="109">
        <f t="shared" si="65"/>
        <v>1.2043150155318373E-5</v>
      </c>
      <c r="X126" s="114">
        <f>'DADOS BASE HOMOLOGADA'!$I$78*W126</f>
        <v>553.29394850784058</v>
      </c>
      <c r="Y126" s="114"/>
      <c r="Z126" s="114">
        <f t="shared" si="63"/>
        <v>553.29394850784058</v>
      </c>
      <c r="AB126" s="119">
        <v>1520</v>
      </c>
      <c r="AD126" s="45">
        <v>0.71299999999999997</v>
      </c>
      <c r="AE126" s="45">
        <f t="shared" si="66"/>
        <v>1083.76</v>
      </c>
      <c r="AF126" s="123">
        <f t="shared" si="67"/>
        <v>-2.4802186511630131E-2</v>
      </c>
      <c r="AH126" s="45">
        <f>($AH$11-(AF126*$AH$11))*'AJUSTE CONIF-SETEC'!$Q$18</f>
        <v>532.42043232789695</v>
      </c>
      <c r="AI126" s="114">
        <f t="shared" si="68"/>
        <v>809279.05713840341</v>
      </c>
      <c r="AK126" s="119">
        <v>149.5</v>
      </c>
      <c r="AL126" s="114">
        <f>IF($AK$11&gt;0,(AK126/$AK$11)*'DADOS BASE PROPOSTA'!$I$67,0)*'AJUSTE CONIF-SETEC'!Q18</f>
        <v>784848.73934612877</v>
      </c>
      <c r="AN126" s="114">
        <v>1.125</v>
      </c>
      <c r="AO126" s="114">
        <f>(AN126/$AN$11)*'DADOS BASE PROPOSTA'!$I$69*'AJUSTE CONIF-SETEC'!$Q$18</f>
        <v>546.37151596994477</v>
      </c>
      <c r="AQ126" s="114"/>
      <c r="AR126" s="114"/>
      <c r="AS126" s="114"/>
      <c r="AU126" s="114"/>
      <c r="AV126" s="114"/>
      <c r="AW126" s="114"/>
      <c r="AY126" s="114"/>
      <c r="AZ126" s="114"/>
      <c r="BA126" s="114"/>
      <c r="BB126" s="93"/>
    </row>
    <row r="127" spans="1:54" x14ac:dyDescent="0.25">
      <c r="A127" s="93"/>
      <c r="B127" s="94" t="s">
        <v>169</v>
      </c>
      <c r="C127" s="94" t="s">
        <v>184</v>
      </c>
      <c r="D127" s="94" t="s">
        <v>79</v>
      </c>
      <c r="F127" s="104">
        <v>14595.089114281131</v>
      </c>
      <c r="G127" s="109">
        <f t="shared" si="60"/>
        <v>1.1811423241863865E-2</v>
      </c>
      <c r="H127" s="114">
        <f>'DADOS BASE PROPOSTA'!$I$23*G127*'AJUSTE CONIF-SETEC'!$Q$12</f>
        <v>15315002.621429576</v>
      </c>
      <c r="I127" s="114">
        <f>'MATRIZ 2018 COMPLETO PROPOSTA'!I127*'AJUSTE CONIF-SETEC'!$Q$12</f>
        <v>0</v>
      </c>
      <c r="J127" s="114">
        <f t="shared" si="61"/>
        <v>15315002.621429576</v>
      </c>
      <c r="L127" s="104">
        <v>0</v>
      </c>
      <c r="M127" s="114">
        <f>'MATRIZ 2018 COMPLETO PROPOSTA'!M127*'AJUSTE CONIF-SETEC'!$Q$14</f>
        <v>0</v>
      </c>
      <c r="N127" s="114">
        <f>'MATRIZ 2018 COMPLETO PROPOSTA'!N127*'AJUSTE CONIF-SETEC'!$Q$14</f>
        <v>0</v>
      </c>
      <c r="O127" s="114">
        <f t="shared" si="62"/>
        <v>0</v>
      </c>
      <c r="R127" s="114"/>
      <c r="T127" s="104">
        <v>904.61537804440354</v>
      </c>
      <c r="U127" s="104"/>
      <c r="V127" s="104">
        <f t="shared" si="64"/>
        <v>904.61537804440354</v>
      </c>
      <c r="W127" s="109">
        <f t="shared" si="65"/>
        <v>5.2981028847084305E-3</v>
      </c>
      <c r="X127" s="114">
        <f>'DADOS BASE HOMOLOGADA'!$I$78*W127</f>
        <v>243408.76156780039</v>
      </c>
      <c r="Y127" s="114"/>
      <c r="Z127" s="114">
        <f t="shared" si="63"/>
        <v>243408.76156780039</v>
      </c>
      <c r="AB127" s="119">
        <v>7614.5</v>
      </c>
      <c r="AD127" s="45">
        <v>0.754</v>
      </c>
      <c r="AE127" s="45">
        <f t="shared" si="66"/>
        <v>5741.3329999999996</v>
      </c>
      <c r="AF127" s="123">
        <f t="shared" si="67"/>
        <v>4.6947813488369933E-2</v>
      </c>
      <c r="AH127" s="45">
        <f>($AH$11-(AF127*$AH$11))*'AJUSTE CONIF-SETEC'!$Q$18</f>
        <v>495.14380809511562</v>
      </c>
      <c r="AI127" s="114">
        <f t="shared" si="68"/>
        <v>3770272.5267402581</v>
      </c>
      <c r="AK127" s="119">
        <v>0</v>
      </c>
      <c r="AL127" s="114">
        <f>IF($AK$11&gt;0,(AK127/$AK$11)*'DADOS BASE PROPOSTA'!$I$67,0)*'AJUSTE CONIF-SETEC'!Q18</f>
        <v>0</v>
      </c>
      <c r="AN127" s="114">
        <v>359.875</v>
      </c>
      <c r="AO127" s="114">
        <f>(AN127/$AN$11)*'DADOS BASE PROPOSTA'!$I$69*'AJUSTE CONIF-SETEC'!$Q$18</f>
        <v>174778.17716416344</v>
      </c>
      <c r="AQ127" s="114"/>
      <c r="AR127" s="114"/>
      <c r="AS127" s="114"/>
      <c r="AU127" s="114"/>
      <c r="AV127" s="114"/>
      <c r="AW127" s="114"/>
      <c r="AY127" s="114"/>
      <c r="AZ127" s="114"/>
      <c r="BA127" s="114"/>
      <c r="BB127" s="93"/>
    </row>
    <row r="128" spans="1:54" x14ac:dyDescent="0.25">
      <c r="A128" s="93"/>
      <c r="B128" s="94" t="s">
        <v>169</v>
      </c>
      <c r="C128" s="94" t="s">
        <v>185</v>
      </c>
      <c r="D128" s="94" t="s">
        <v>83</v>
      </c>
      <c r="F128" s="104">
        <v>0</v>
      </c>
      <c r="G128" s="109">
        <f t="shared" si="60"/>
        <v>0</v>
      </c>
      <c r="H128" s="114">
        <f>'DADOS BASE PROPOSTA'!$I$23*G128*'AJUSTE CONIF-SETEC'!$Q$12</f>
        <v>0</v>
      </c>
      <c r="I128" s="114">
        <f>'MATRIZ 2018 COMPLETO PROPOSTA'!I128*'AJUSTE CONIF-SETEC'!$Q$12</f>
        <v>0</v>
      </c>
      <c r="J128" s="114">
        <f t="shared" si="61"/>
        <v>0</v>
      </c>
      <c r="L128" s="104">
        <v>7.3509165565697812</v>
      </c>
      <c r="M128" s="114">
        <f>'MATRIZ 2018 COMPLETO PROPOSTA'!M128*'AJUSTE CONIF-SETEC'!$Q$14</f>
        <v>458842.26458062395</v>
      </c>
      <c r="N128" s="114">
        <f>'MATRIZ 2018 COMPLETO PROPOSTA'!N128*'AJUSTE CONIF-SETEC'!$Q$14</f>
        <v>2243.4480437407387</v>
      </c>
      <c r="O128" s="114">
        <f t="shared" si="62"/>
        <v>461085.71262436471</v>
      </c>
      <c r="R128" s="114"/>
      <c r="T128" s="104">
        <v>0</v>
      </c>
      <c r="U128" s="104"/>
      <c r="V128" s="104">
        <f t="shared" si="64"/>
        <v>0</v>
      </c>
      <c r="W128" s="109">
        <f t="shared" si="65"/>
        <v>0</v>
      </c>
      <c r="X128" s="114">
        <f>'DADOS BASE HOMOLOGADA'!$I$78*W128</f>
        <v>0</v>
      </c>
      <c r="Y128" s="114"/>
      <c r="Z128" s="114">
        <f t="shared" si="63"/>
        <v>0</v>
      </c>
      <c r="AB128" s="119">
        <v>233.5</v>
      </c>
      <c r="AD128" s="45">
        <v>0.65800000000000003</v>
      </c>
      <c r="AE128" s="45">
        <f t="shared" si="66"/>
        <v>153.643</v>
      </c>
      <c r="AF128" s="123">
        <f t="shared" si="67"/>
        <v>-0.12105218651163002</v>
      </c>
      <c r="AH128" s="45">
        <f>($AH$11-(AF128*$AH$11))*'AJUSTE CONIF-SETEC'!$Q$18</f>
        <v>582.42565995723749</v>
      </c>
      <c r="AI128" s="114">
        <f t="shared" si="68"/>
        <v>135996.39160001496</v>
      </c>
      <c r="AK128" s="119">
        <v>0</v>
      </c>
      <c r="AL128" s="114">
        <f>IF($AK$11&gt;0,(AK128/$AK$11)*'DADOS BASE PROPOSTA'!$I$67,0)*'AJUSTE CONIF-SETEC'!Q18</f>
        <v>0</v>
      </c>
      <c r="AN128" s="114">
        <v>0</v>
      </c>
      <c r="AO128" s="114">
        <f>(AN128/$AN$11)*'DADOS BASE PROPOSTA'!$I$69*'AJUSTE CONIF-SETEC'!$Q$18</f>
        <v>0</v>
      </c>
      <c r="AQ128" s="114"/>
      <c r="AR128" s="114"/>
      <c r="AS128" s="114"/>
      <c r="AU128" s="114"/>
      <c r="AV128" s="114"/>
      <c r="AW128" s="114"/>
      <c r="AY128" s="114"/>
      <c r="AZ128" s="114"/>
      <c r="BA128" s="114"/>
      <c r="BB128" s="93"/>
    </row>
    <row r="129" spans="1:54" x14ac:dyDescent="0.25">
      <c r="A129" s="93"/>
      <c r="B129" s="94" t="s">
        <v>169</v>
      </c>
      <c r="C129" s="94" t="s">
        <v>186</v>
      </c>
      <c r="D129" s="94" t="s">
        <v>79</v>
      </c>
      <c r="F129" s="104">
        <v>3994.464040897034</v>
      </c>
      <c r="G129" s="109">
        <f t="shared" si="60"/>
        <v>3.2326150969010036E-3</v>
      </c>
      <c r="H129" s="114">
        <f>'DADOS BASE PROPOSTA'!$I$23*G129*'AJUSTE CONIF-SETEC'!$Q$12</f>
        <v>4191493.9181621699</v>
      </c>
      <c r="I129" s="114">
        <f>'MATRIZ 2018 COMPLETO PROPOSTA'!I129*'AJUSTE CONIF-SETEC'!$Q$12</f>
        <v>0</v>
      </c>
      <c r="J129" s="114">
        <f t="shared" si="61"/>
        <v>4191493.9181621699</v>
      </c>
      <c r="L129" s="104">
        <v>0</v>
      </c>
      <c r="M129" s="114">
        <f>'MATRIZ 2018 COMPLETO PROPOSTA'!M129*'AJUSTE CONIF-SETEC'!$Q$14</f>
        <v>0</v>
      </c>
      <c r="N129" s="114">
        <f>'MATRIZ 2018 COMPLETO PROPOSTA'!N129*'AJUSTE CONIF-SETEC'!$Q$14</f>
        <v>0</v>
      </c>
      <c r="O129" s="114">
        <f t="shared" si="62"/>
        <v>0</v>
      </c>
      <c r="R129" s="114"/>
      <c r="T129" s="104">
        <v>2.3585492367479288</v>
      </c>
      <c r="U129" s="104"/>
      <c r="V129" s="104">
        <f t="shared" si="64"/>
        <v>2.3585492367479288</v>
      </c>
      <c r="W129" s="109">
        <f t="shared" si="65"/>
        <v>1.3813424819235943E-5</v>
      </c>
      <c r="X129" s="114">
        <f>'DADOS BASE HOMOLOGADA'!$I$78*W129</f>
        <v>634.62501605330283</v>
      </c>
      <c r="Y129" s="114"/>
      <c r="Z129" s="114">
        <f t="shared" si="63"/>
        <v>634.62501605330283</v>
      </c>
      <c r="AB129" s="119">
        <v>2007</v>
      </c>
      <c r="AD129" s="45">
        <v>0.67700000000000005</v>
      </c>
      <c r="AE129" s="45">
        <f t="shared" si="66"/>
        <v>1358.739</v>
      </c>
      <c r="AF129" s="123">
        <f t="shared" si="67"/>
        <v>-8.7802186511629993E-2</v>
      </c>
      <c r="AH129" s="45">
        <f>($AH$11-(AF129*$AH$11))*'AJUSTE CONIF-SETEC'!$Q$18</f>
        <v>565.15112677619254</v>
      </c>
      <c r="AI129" s="114">
        <f t="shared" si="68"/>
        <v>1134258.3114398185</v>
      </c>
      <c r="AK129" s="119">
        <v>288.5</v>
      </c>
      <c r="AL129" s="114">
        <f>IF($AK$11&gt;0,(AK129/$AK$11)*'DADOS BASE PROPOSTA'!$I$67,0)*'AJUSTE CONIF-SETEC'!Q18</f>
        <v>1514574.3230860077</v>
      </c>
      <c r="AN129" s="114">
        <v>2.5</v>
      </c>
      <c r="AO129" s="114">
        <f>(AN129/$AN$11)*'DADOS BASE PROPOSTA'!$I$69*'AJUSTE CONIF-SETEC'!$Q$18</f>
        <v>1214.158924377655</v>
      </c>
      <c r="AQ129" s="114"/>
      <c r="AR129" s="114"/>
      <c r="AS129" s="114"/>
      <c r="AU129" s="114"/>
      <c r="AV129" s="114"/>
      <c r="AW129" s="114"/>
      <c r="AY129" s="114"/>
      <c r="AZ129" s="114"/>
      <c r="BA129" s="114"/>
      <c r="BB129" s="93"/>
    </row>
    <row r="130" spans="1:54" x14ac:dyDescent="0.25">
      <c r="A130" s="93"/>
      <c r="B130" s="94" t="s">
        <v>169</v>
      </c>
      <c r="C130" s="94" t="s">
        <v>187</v>
      </c>
      <c r="D130" s="94" t="s">
        <v>83</v>
      </c>
      <c r="F130" s="104">
        <v>0</v>
      </c>
      <c r="G130" s="109">
        <f t="shared" si="60"/>
        <v>0</v>
      </c>
      <c r="H130" s="114">
        <f>'DADOS BASE PROPOSTA'!$I$23*G130*'AJUSTE CONIF-SETEC'!$Q$12</f>
        <v>0</v>
      </c>
      <c r="I130" s="114">
        <f>'MATRIZ 2018 COMPLETO PROPOSTA'!I130*'AJUSTE CONIF-SETEC'!$Q$12</f>
        <v>0</v>
      </c>
      <c r="J130" s="114">
        <f t="shared" si="61"/>
        <v>0</v>
      </c>
      <c r="L130" s="104">
        <v>352.03106449922728</v>
      </c>
      <c r="M130" s="114">
        <f>'MATRIZ 2018 COMPLETO PROPOSTA'!M130*'AJUSTE CONIF-SETEC'!$Q$14</f>
        <v>917684.52916124789</v>
      </c>
      <c r="N130" s="114">
        <f>'MATRIZ 2018 COMPLETO PROPOSTA'!N130*'AJUSTE CONIF-SETEC'!$Q$14</f>
        <v>107437.40551386357</v>
      </c>
      <c r="O130" s="114">
        <f t="shared" si="62"/>
        <v>1025121.9346751114</v>
      </c>
      <c r="R130" s="114"/>
      <c r="T130" s="104">
        <v>0</v>
      </c>
      <c r="U130" s="104"/>
      <c r="V130" s="104">
        <f t="shared" si="64"/>
        <v>0</v>
      </c>
      <c r="W130" s="109">
        <f t="shared" si="65"/>
        <v>0</v>
      </c>
      <c r="X130" s="114">
        <f>'DADOS BASE HOMOLOGADA'!$I$78*W130</f>
        <v>0</v>
      </c>
      <c r="Y130" s="114"/>
      <c r="Z130" s="114">
        <f t="shared" si="63"/>
        <v>0</v>
      </c>
      <c r="AB130" s="119">
        <v>380.5</v>
      </c>
      <c r="AD130" s="45">
        <v>0.64</v>
      </c>
      <c r="AE130" s="45">
        <f t="shared" si="66"/>
        <v>243.52</v>
      </c>
      <c r="AF130" s="123">
        <f t="shared" si="67"/>
        <v>-0.15255218651163005</v>
      </c>
      <c r="AH130" s="45">
        <f>($AH$11-(AF130*$AH$11))*'AJUSTE CONIF-SETEC'!$Q$18</f>
        <v>598.79100718138534</v>
      </c>
      <c r="AI130" s="114">
        <f t="shared" si="68"/>
        <v>227839.97823251711</v>
      </c>
      <c r="AK130" s="119">
        <v>0</v>
      </c>
      <c r="AL130" s="114">
        <f>IF($AK$11&gt;0,(AK130/$AK$11)*'DADOS BASE PROPOSTA'!$I$67,0)*'AJUSTE CONIF-SETEC'!Q18</f>
        <v>0</v>
      </c>
      <c r="AN130" s="114">
        <v>0</v>
      </c>
      <c r="AO130" s="114">
        <f>(AN130/$AN$11)*'DADOS BASE PROPOSTA'!$I$69*'AJUSTE CONIF-SETEC'!$Q$18</f>
        <v>0</v>
      </c>
      <c r="AQ130" s="114"/>
      <c r="AR130" s="114"/>
      <c r="AS130" s="114"/>
      <c r="AU130" s="114"/>
      <c r="AV130" s="114"/>
      <c r="AW130" s="114"/>
      <c r="AY130" s="114"/>
      <c r="AZ130" s="114"/>
      <c r="BA130" s="114"/>
      <c r="BB130" s="93"/>
    </row>
    <row r="131" spans="1:54" x14ac:dyDescent="0.25">
      <c r="A131" s="93"/>
      <c r="B131" s="94" t="s">
        <v>169</v>
      </c>
      <c r="C131" s="94" t="s">
        <v>188</v>
      </c>
      <c r="D131" s="94" t="s">
        <v>79</v>
      </c>
      <c r="F131" s="104">
        <v>676.69682602605212</v>
      </c>
      <c r="G131" s="109">
        <f t="shared" si="60"/>
        <v>5.4763301244929036E-4</v>
      </c>
      <c r="H131" s="114">
        <f>'DADOS BASE PROPOSTA'!$I$23*G131*'AJUSTE CONIF-SETEC'!$Q$12</f>
        <v>710075.39476832538</v>
      </c>
      <c r="I131" s="114">
        <f>'MATRIZ 2018 COMPLETO PROPOSTA'!I131*'AJUSTE CONIF-SETEC'!$Q$12</f>
        <v>874821.64130862092</v>
      </c>
      <c r="J131" s="114">
        <f t="shared" si="61"/>
        <v>1584897.0360769462</v>
      </c>
      <c r="L131" s="104">
        <v>0</v>
      </c>
      <c r="M131" s="114">
        <f>'MATRIZ 2018 COMPLETO PROPOSTA'!M131*'AJUSTE CONIF-SETEC'!$Q$14</f>
        <v>0</v>
      </c>
      <c r="N131" s="114">
        <f>'MATRIZ 2018 COMPLETO PROPOSTA'!N131*'AJUSTE CONIF-SETEC'!$Q$14</f>
        <v>0</v>
      </c>
      <c r="O131" s="114">
        <f t="shared" si="62"/>
        <v>0</v>
      </c>
      <c r="R131" s="114"/>
      <c r="T131" s="104">
        <v>0</v>
      </c>
      <c r="U131" s="104"/>
      <c r="V131" s="104">
        <f t="shared" si="64"/>
        <v>0</v>
      </c>
      <c r="W131" s="109">
        <f t="shared" si="65"/>
        <v>0</v>
      </c>
      <c r="X131" s="114">
        <f>'DADOS BASE HOMOLOGADA'!$I$78*W131</f>
        <v>0</v>
      </c>
      <c r="Y131" s="114"/>
      <c r="Z131" s="114">
        <f t="shared" si="63"/>
        <v>0</v>
      </c>
      <c r="AB131" s="119">
        <v>498</v>
      </c>
      <c r="AD131" s="45">
        <v>0.621</v>
      </c>
      <c r="AE131" s="45">
        <f t="shared" si="66"/>
        <v>309.25799999999998</v>
      </c>
      <c r="AF131" s="123">
        <f t="shared" si="67"/>
        <v>-0.18580218651163008</v>
      </c>
      <c r="AH131" s="45">
        <f>($AH$11-(AF131*$AH$11))*'AJUSTE CONIF-SETEC'!$Q$18</f>
        <v>616.0655403624304</v>
      </c>
      <c r="AI131" s="114">
        <f t="shared" si="68"/>
        <v>306800.63910049031</v>
      </c>
      <c r="AK131" s="119">
        <v>0</v>
      </c>
      <c r="AL131" s="114">
        <f>IF($AK$11&gt;0,(AK131/$AK$11)*'DADOS BASE PROPOSTA'!$I$67,0)*'AJUSTE CONIF-SETEC'!Q18</f>
        <v>0</v>
      </c>
      <c r="AN131" s="114">
        <v>0</v>
      </c>
      <c r="AO131" s="114">
        <f>(AN131/$AN$11)*'DADOS BASE PROPOSTA'!$I$69*'AJUSTE CONIF-SETEC'!$Q$18</f>
        <v>0</v>
      </c>
      <c r="AQ131" s="114"/>
      <c r="AR131" s="114"/>
      <c r="AS131" s="114"/>
      <c r="AU131" s="114"/>
      <c r="AV131" s="114"/>
      <c r="AW131" s="114"/>
      <c r="AY131" s="114"/>
      <c r="AZ131" s="114"/>
      <c r="BA131" s="114"/>
      <c r="BB131" s="93"/>
    </row>
    <row r="132" spans="1:54" x14ac:dyDescent="0.25">
      <c r="A132" s="93"/>
      <c r="B132" s="94" t="s">
        <v>169</v>
      </c>
      <c r="C132" s="94" t="s">
        <v>189</v>
      </c>
      <c r="D132" s="94" t="s">
        <v>79</v>
      </c>
      <c r="F132" s="104">
        <v>3403.6513235416569</v>
      </c>
      <c r="G132" s="109">
        <f t="shared" si="60"/>
        <v>2.7544858435118056E-3</v>
      </c>
      <c r="H132" s="114">
        <f>'DADOS BASE PROPOSTA'!$I$23*G132*'AJUSTE CONIF-SETEC'!$Q$12</f>
        <v>3571538.9289036337</v>
      </c>
      <c r="I132" s="114">
        <f>'MATRIZ 2018 COMPLETO PROPOSTA'!I132*'AJUSTE CONIF-SETEC'!$Q$12</f>
        <v>0</v>
      </c>
      <c r="J132" s="114">
        <f t="shared" si="61"/>
        <v>3571538.9289036337</v>
      </c>
      <c r="L132" s="104">
        <v>0</v>
      </c>
      <c r="M132" s="114">
        <f>'MATRIZ 2018 COMPLETO PROPOSTA'!M132*'AJUSTE CONIF-SETEC'!$Q$14</f>
        <v>0</v>
      </c>
      <c r="N132" s="114">
        <f>'MATRIZ 2018 COMPLETO PROPOSTA'!N132*'AJUSTE CONIF-SETEC'!$Q$14</f>
        <v>0</v>
      </c>
      <c r="O132" s="114">
        <f t="shared" si="62"/>
        <v>0</v>
      </c>
      <c r="R132" s="114"/>
      <c r="T132" s="104">
        <v>1208.254344327366</v>
      </c>
      <c r="U132" s="104"/>
      <c r="V132" s="104">
        <f t="shared" si="64"/>
        <v>1208.254344327366</v>
      </c>
      <c r="W132" s="109">
        <f t="shared" si="65"/>
        <v>7.0764393161002531E-3</v>
      </c>
      <c r="X132" s="114">
        <f>'DADOS BASE HOMOLOGADA'!$I$78*W132</f>
        <v>325110.20788461855</v>
      </c>
      <c r="Y132" s="114"/>
      <c r="Z132" s="114">
        <f t="shared" si="63"/>
        <v>325110.20788461855</v>
      </c>
      <c r="AB132" s="119">
        <v>1662</v>
      </c>
      <c r="AD132" s="45">
        <v>0.69399999999999995</v>
      </c>
      <c r="AE132" s="45">
        <f t="shared" si="66"/>
        <v>1153.4279999999999</v>
      </c>
      <c r="AF132" s="123">
        <f t="shared" si="67"/>
        <v>-5.8052186511630161E-2</v>
      </c>
      <c r="AH132" s="45">
        <f>($AH$11-(AF132*$AH$11))*'AJUSTE CONIF-SETEC'!$Q$18</f>
        <v>549.69496550894189</v>
      </c>
      <c r="AI132" s="114">
        <f t="shared" si="68"/>
        <v>913593.03267586138</v>
      </c>
      <c r="AK132" s="119">
        <v>0</v>
      </c>
      <c r="AL132" s="114">
        <f>IF($AK$11&gt;0,(AK132/$AK$11)*'DADOS BASE PROPOSTA'!$I$67,0)*'AJUSTE CONIF-SETEC'!Q18</f>
        <v>0</v>
      </c>
      <c r="AN132" s="114">
        <v>192.875</v>
      </c>
      <c r="AO132" s="114">
        <f>(AN132/$AN$11)*'DADOS BASE PROPOSTA'!$I$69*'AJUSTE CONIF-SETEC'!$Q$18</f>
        <v>93672.361015736082</v>
      </c>
      <c r="AQ132" s="114"/>
      <c r="AR132" s="114"/>
      <c r="AS132" s="114"/>
      <c r="AU132" s="114"/>
      <c r="AV132" s="114"/>
      <c r="AW132" s="114"/>
      <c r="AY132" s="114"/>
      <c r="AZ132" s="114"/>
      <c r="BA132" s="114"/>
      <c r="BB132" s="93"/>
    </row>
    <row r="133" spans="1:54" x14ac:dyDescent="0.25">
      <c r="A133" s="93"/>
      <c r="B133" s="94" t="s">
        <v>169</v>
      </c>
      <c r="C133" s="94" t="s">
        <v>190</v>
      </c>
      <c r="D133" s="94" t="s">
        <v>79</v>
      </c>
      <c r="F133" s="104">
        <v>3006.9105692065168</v>
      </c>
      <c r="G133" s="109">
        <f t="shared" si="60"/>
        <v>2.4334139452824618E-3</v>
      </c>
      <c r="H133" s="114">
        <f>'DADOS BASE PROPOSTA'!$I$23*G133*'AJUSTE CONIF-SETEC'!$Q$12</f>
        <v>3155228.6450064816</v>
      </c>
      <c r="I133" s="114">
        <f>'MATRIZ 2018 COMPLETO PROPOSTA'!I133*'AJUSTE CONIF-SETEC'!$Q$12</f>
        <v>0</v>
      </c>
      <c r="J133" s="114">
        <f t="shared" si="61"/>
        <v>3155228.6450064816</v>
      </c>
      <c r="L133" s="104">
        <v>0</v>
      </c>
      <c r="M133" s="114">
        <f>'MATRIZ 2018 COMPLETO PROPOSTA'!M133*'AJUSTE CONIF-SETEC'!$Q$14</f>
        <v>0</v>
      </c>
      <c r="N133" s="114">
        <f>'MATRIZ 2018 COMPLETO PROPOSTA'!N133*'AJUSTE CONIF-SETEC'!$Q$14</f>
        <v>0</v>
      </c>
      <c r="O133" s="114">
        <f t="shared" si="62"/>
        <v>0</v>
      </c>
      <c r="R133" s="114"/>
      <c r="T133" s="104">
        <v>0</v>
      </c>
      <c r="U133" s="104"/>
      <c r="V133" s="104">
        <f t="shared" si="64"/>
        <v>0</v>
      </c>
      <c r="W133" s="109">
        <f t="shared" si="65"/>
        <v>0</v>
      </c>
      <c r="X133" s="114">
        <f>'DADOS BASE HOMOLOGADA'!$I$78*W133</f>
        <v>0</v>
      </c>
      <c r="Y133" s="114"/>
      <c r="Z133" s="114">
        <f t="shared" si="63"/>
        <v>0</v>
      </c>
      <c r="AB133" s="119">
        <v>1699.5</v>
      </c>
      <c r="AD133" s="45">
        <v>0.68200000000000005</v>
      </c>
      <c r="AE133" s="45">
        <f t="shared" si="66"/>
        <v>1159.0590000000002</v>
      </c>
      <c r="AF133" s="123">
        <f t="shared" si="67"/>
        <v>-7.9052186511629985E-2</v>
      </c>
      <c r="AH133" s="45">
        <f>($AH$11-(AF133*$AH$11))*'AJUSTE CONIF-SETEC'!$Q$18</f>
        <v>560.60519699170709</v>
      </c>
      <c r="AI133" s="114">
        <f t="shared" si="68"/>
        <v>952748.53228740615</v>
      </c>
      <c r="AK133" s="119">
        <v>0</v>
      </c>
      <c r="AL133" s="114">
        <f>IF($AK$11&gt;0,(AK133/$AK$11)*'DADOS BASE PROPOSTA'!$I$67,0)*'AJUSTE CONIF-SETEC'!Q18</f>
        <v>0</v>
      </c>
      <c r="AN133" s="114">
        <v>0</v>
      </c>
      <c r="AO133" s="114">
        <f>(AN133/$AN$11)*'DADOS BASE PROPOSTA'!$I$69*'AJUSTE CONIF-SETEC'!$Q$18</f>
        <v>0</v>
      </c>
      <c r="AQ133" s="114"/>
      <c r="AR133" s="114"/>
      <c r="AS133" s="114"/>
      <c r="AU133" s="114"/>
      <c r="AV133" s="114"/>
      <c r="AW133" s="114"/>
      <c r="AY133" s="114"/>
      <c r="AZ133" s="114"/>
      <c r="BA133" s="114"/>
      <c r="BB133" s="93"/>
    </row>
    <row r="134" spans="1:54" x14ac:dyDescent="0.25">
      <c r="A134" s="93"/>
      <c r="B134" s="94" t="s">
        <v>169</v>
      </c>
      <c r="C134" s="94" t="s">
        <v>191</v>
      </c>
      <c r="D134" s="94" t="s">
        <v>79</v>
      </c>
      <c r="F134" s="104">
        <v>3615.791214305727</v>
      </c>
      <c r="G134" s="109">
        <f t="shared" si="60"/>
        <v>2.9261650992311438E-3</v>
      </c>
      <c r="H134" s="114">
        <f>'DADOS BASE PROPOSTA'!$I$23*G134*'AJUSTE CONIF-SETEC'!$Q$12</f>
        <v>3794142.7758361259</v>
      </c>
      <c r="I134" s="114">
        <f>'MATRIZ 2018 COMPLETO PROPOSTA'!I134*'AJUSTE CONIF-SETEC'!$Q$12</f>
        <v>0</v>
      </c>
      <c r="J134" s="114">
        <f t="shared" si="61"/>
        <v>3794142.7758361259</v>
      </c>
      <c r="L134" s="104">
        <v>0</v>
      </c>
      <c r="M134" s="114">
        <f>'MATRIZ 2018 COMPLETO PROPOSTA'!M134*'AJUSTE CONIF-SETEC'!$Q$14</f>
        <v>0</v>
      </c>
      <c r="N134" s="114">
        <f>'MATRIZ 2018 COMPLETO PROPOSTA'!N134*'AJUSTE CONIF-SETEC'!$Q$14</f>
        <v>0</v>
      </c>
      <c r="O134" s="114">
        <f t="shared" si="62"/>
        <v>0</v>
      </c>
      <c r="R134" s="114"/>
      <c r="T134" s="104">
        <v>35.553303174701007</v>
      </c>
      <c r="U134" s="104"/>
      <c r="V134" s="104">
        <f t="shared" si="64"/>
        <v>35.553303174701007</v>
      </c>
      <c r="W134" s="109">
        <f t="shared" si="65"/>
        <v>2.0822668139690943E-4</v>
      </c>
      <c r="X134" s="114">
        <f>'DADOS BASE HOMOLOGADA'!$I$78*W134</f>
        <v>9566.4806341305994</v>
      </c>
      <c r="Y134" s="114"/>
      <c r="Z134" s="114">
        <f t="shared" si="63"/>
        <v>9566.4806341305994</v>
      </c>
      <c r="AB134" s="119">
        <v>2265</v>
      </c>
      <c r="AD134" s="45">
        <v>0.68600000000000005</v>
      </c>
      <c r="AE134" s="45">
        <f t="shared" si="66"/>
        <v>1553.7900000000002</v>
      </c>
      <c r="AF134" s="123">
        <f t="shared" si="67"/>
        <v>-7.2052186511629979E-2</v>
      </c>
      <c r="AH134" s="45">
        <f>($AH$11-(AF134*$AH$11))*'AJUSTE CONIF-SETEC'!$Q$18</f>
        <v>556.96845316411861</v>
      </c>
      <c r="AI134" s="114">
        <f t="shared" si="68"/>
        <v>1261533.5464167288</v>
      </c>
      <c r="AK134" s="119">
        <v>0</v>
      </c>
      <c r="AL134" s="114">
        <f>IF($AK$11&gt;0,(AK134/$AK$11)*'DADOS BASE PROPOSTA'!$I$67,0)*'AJUSTE CONIF-SETEC'!Q18</f>
        <v>0</v>
      </c>
      <c r="AN134" s="114">
        <v>35.625</v>
      </c>
      <c r="AO134" s="114">
        <f>(AN134/$AN$11)*'DADOS BASE PROPOSTA'!$I$69*'AJUSTE CONIF-SETEC'!$Q$18</f>
        <v>17301.764672381585</v>
      </c>
      <c r="AQ134" s="114"/>
      <c r="AR134" s="114"/>
      <c r="AS134" s="114"/>
      <c r="AU134" s="114"/>
      <c r="AV134" s="114"/>
      <c r="AW134" s="114"/>
      <c r="AY134" s="114"/>
      <c r="AZ134" s="114"/>
      <c r="BA134" s="114"/>
      <c r="BB134" s="93"/>
    </row>
    <row r="135" spans="1:54" x14ac:dyDescent="0.25">
      <c r="A135" s="93"/>
      <c r="B135" s="94" t="s">
        <v>169</v>
      </c>
      <c r="C135" s="94" t="s">
        <v>192</v>
      </c>
      <c r="D135" s="94" t="s">
        <v>79</v>
      </c>
      <c r="F135" s="104">
        <v>1149.5657205666471</v>
      </c>
      <c r="G135" s="109">
        <f t="shared" si="60"/>
        <v>9.3031342005750061E-4</v>
      </c>
      <c r="H135" s="114">
        <f>'DADOS BASE PROPOSTA'!$I$23*G135*'AJUSTE CONIF-SETEC'!$Q$12</f>
        <v>1206268.8953887164</v>
      </c>
      <c r="I135" s="114">
        <f>'MATRIZ 2018 COMPLETO PROPOSTA'!I135*'AJUSTE CONIF-SETEC'!$Q$12</f>
        <v>543374.38722852548</v>
      </c>
      <c r="J135" s="114">
        <f t="shared" si="61"/>
        <v>1749643.2826172418</v>
      </c>
      <c r="L135" s="104">
        <v>0</v>
      </c>
      <c r="M135" s="114">
        <f>'MATRIZ 2018 COMPLETO PROPOSTA'!M135*'AJUSTE CONIF-SETEC'!$Q$14</f>
        <v>0</v>
      </c>
      <c r="N135" s="114">
        <f>'MATRIZ 2018 COMPLETO PROPOSTA'!N135*'AJUSTE CONIF-SETEC'!$Q$14</f>
        <v>0</v>
      </c>
      <c r="O135" s="114">
        <f t="shared" si="62"/>
        <v>0</v>
      </c>
      <c r="R135" s="114"/>
      <c r="T135" s="104">
        <v>0</v>
      </c>
      <c r="U135" s="104"/>
      <c r="V135" s="104">
        <f t="shared" si="64"/>
        <v>0</v>
      </c>
      <c r="W135" s="109">
        <f t="shared" si="65"/>
        <v>0</v>
      </c>
      <c r="X135" s="114">
        <f>'DADOS BASE HOMOLOGADA'!$I$78*W135</f>
        <v>0</v>
      </c>
      <c r="Y135" s="114"/>
      <c r="Z135" s="114">
        <f t="shared" si="63"/>
        <v>0</v>
      </c>
      <c r="AB135" s="119">
        <v>591.5</v>
      </c>
      <c r="AD135" s="45">
        <v>0.61</v>
      </c>
      <c r="AE135" s="45">
        <f t="shared" si="66"/>
        <v>360.815</v>
      </c>
      <c r="AF135" s="123">
        <f t="shared" si="67"/>
        <v>-0.2050521865116301</v>
      </c>
      <c r="AH135" s="45">
        <f>($AH$11-(AF135*$AH$11))*'AJUSTE CONIF-SETEC'!$Q$18</f>
        <v>626.0665858882985</v>
      </c>
      <c r="AI135" s="114">
        <f t="shared" si="68"/>
        <v>370318.38555292855</v>
      </c>
      <c r="AK135" s="119">
        <v>0</v>
      </c>
      <c r="AL135" s="114">
        <f>IF($AK$11&gt;0,(AK135/$AK$11)*'DADOS BASE PROPOSTA'!$I$67,0)*'AJUSTE CONIF-SETEC'!Q18</f>
        <v>0</v>
      </c>
      <c r="AN135" s="114">
        <v>0</v>
      </c>
      <c r="AO135" s="114">
        <f>(AN135/$AN$11)*'DADOS BASE PROPOSTA'!$I$69*'AJUSTE CONIF-SETEC'!$Q$18</f>
        <v>0</v>
      </c>
      <c r="AQ135" s="114"/>
      <c r="AR135" s="114"/>
      <c r="AS135" s="114"/>
      <c r="AU135" s="114"/>
      <c r="AV135" s="114"/>
      <c r="AW135" s="114"/>
      <c r="AY135" s="114"/>
      <c r="AZ135" s="114"/>
      <c r="BA135" s="114"/>
      <c r="BB135" s="93"/>
    </row>
    <row r="136" spans="1:54" x14ac:dyDescent="0.25">
      <c r="A136" s="93"/>
      <c r="B136" s="94" t="s">
        <v>169</v>
      </c>
      <c r="C136" s="94" t="s">
        <v>193</v>
      </c>
      <c r="D136" s="94" t="s">
        <v>83</v>
      </c>
      <c r="F136" s="104">
        <v>0</v>
      </c>
      <c r="G136" s="109">
        <f t="shared" si="60"/>
        <v>0</v>
      </c>
      <c r="H136" s="114">
        <f>'DADOS BASE PROPOSTA'!$I$23*G136*'AJUSTE CONIF-SETEC'!$Q$12</f>
        <v>0</v>
      </c>
      <c r="I136" s="114">
        <f>'MATRIZ 2018 COMPLETO PROPOSTA'!I136*'AJUSTE CONIF-SETEC'!$Q$12</f>
        <v>0</v>
      </c>
      <c r="J136" s="114">
        <f t="shared" si="61"/>
        <v>0</v>
      </c>
      <c r="L136" s="104">
        <v>80.583007985229244</v>
      </c>
      <c r="M136" s="114">
        <f>'MATRIZ 2018 COMPLETO PROPOSTA'!M136*'AJUSTE CONIF-SETEC'!$Q$14</f>
        <v>917684.52916124789</v>
      </c>
      <c r="N136" s="114">
        <f>'MATRIZ 2018 COMPLETO PROPOSTA'!N136*'AJUSTE CONIF-SETEC'!$Q$14</f>
        <v>24593.367402821874</v>
      </c>
      <c r="O136" s="114">
        <f t="shared" si="62"/>
        <v>942277.89656406979</v>
      </c>
      <c r="R136" s="114"/>
      <c r="T136" s="104">
        <v>0</v>
      </c>
      <c r="U136" s="104"/>
      <c r="V136" s="104">
        <f t="shared" si="64"/>
        <v>0</v>
      </c>
      <c r="W136" s="109">
        <f t="shared" si="65"/>
        <v>0</v>
      </c>
      <c r="X136" s="114">
        <f>'DADOS BASE HOMOLOGADA'!$I$78*W136</f>
        <v>0</v>
      </c>
      <c r="Y136" s="114"/>
      <c r="Z136" s="114">
        <f t="shared" si="63"/>
        <v>0</v>
      </c>
      <c r="AB136" s="119">
        <v>197</v>
      </c>
      <c r="AD136" s="45">
        <v>0.63700000000000001</v>
      </c>
      <c r="AE136" s="45">
        <f t="shared" si="66"/>
        <v>125.489</v>
      </c>
      <c r="AF136" s="123">
        <f t="shared" si="67"/>
        <v>-0.15780218651163005</v>
      </c>
      <c r="AH136" s="45">
        <f>($AH$11-(AF136*$AH$11))*'AJUSTE CONIF-SETEC'!$Q$18</f>
        <v>601.51856505207672</v>
      </c>
      <c r="AI136" s="114">
        <f t="shared" si="68"/>
        <v>118499.15731525912</v>
      </c>
      <c r="AK136" s="119">
        <v>0</v>
      </c>
      <c r="AL136" s="114">
        <f>IF($AK$11&gt;0,(AK136/$AK$11)*'DADOS BASE PROPOSTA'!$I$67,0)*'AJUSTE CONIF-SETEC'!Q18</f>
        <v>0</v>
      </c>
      <c r="AN136" s="114">
        <v>0</v>
      </c>
      <c r="AO136" s="114">
        <f>(AN136/$AN$11)*'DADOS BASE PROPOSTA'!$I$69*'AJUSTE CONIF-SETEC'!$Q$18</f>
        <v>0</v>
      </c>
      <c r="AQ136" s="114"/>
      <c r="AR136" s="114"/>
      <c r="AS136" s="114"/>
      <c r="AU136" s="114"/>
      <c r="AV136" s="114"/>
      <c r="AW136" s="114"/>
      <c r="AY136" s="114"/>
      <c r="AZ136" s="114"/>
      <c r="BA136" s="114"/>
      <c r="BB136" s="93"/>
    </row>
    <row r="137" spans="1:54" x14ac:dyDescent="0.25">
      <c r="A137" s="93"/>
      <c r="B137" s="94" t="s">
        <v>169</v>
      </c>
      <c r="C137" s="94" t="s">
        <v>194</v>
      </c>
      <c r="D137" s="94" t="s">
        <v>79</v>
      </c>
      <c r="F137" s="104">
        <v>2380.2304212423678</v>
      </c>
      <c r="G137" s="109">
        <f t="shared" si="60"/>
        <v>1.9262581199962921E-3</v>
      </c>
      <c r="H137" s="114">
        <f>'DADOS BASE PROPOSTA'!$I$23*G137*'AJUSTE CONIF-SETEC'!$Q$12</f>
        <v>2497637.0377392354</v>
      </c>
      <c r="I137" s="114">
        <f>'MATRIZ 2018 COMPLETO PROPOSTA'!I137*'AJUSTE CONIF-SETEC'!$Q$12</f>
        <v>0</v>
      </c>
      <c r="J137" s="114">
        <f t="shared" si="61"/>
        <v>2497637.0377392354</v>
      </c>
      <c r="L137" s="104">
        <v>0</v>
      </c>
      <c r="M137" s="114">
        <f>'MATRIZ 2018 COMPLETO PROPOSTA'!M137*'AJUSTE CONIF-SETEC'!$Q$14</f>
        <v>0</v>
      </c>
      <c r="N137" s="114">
        <f>'MATRIZ 2018 COMPLETO PROPOSTA'!N137*'AJUSTE CONIF-SETEC'!$Q$14</f>
        <v>0</v>
      </c>
      <c r="O137" s="114">
        <f t="shared" si="62"/>
        <v>0</v>
      </c>
      <c r="R137" s="114"/>
      <c r="T137" s="104">
        <v>842.86235010088649</v>
      </c>
      <c r="U137" s="104"/>
      <c r="V137" s="104">
        <f t="shared" si="64"/>
        <v>842.86235010088649</v>
      </c>
      <c r="W137" s="109">
        <f t="shared" si="65"/>
        <v>4.9364310588388416E-3</v>
      </c>
      <c r="X137" s="114">
        <f>'DADOS BASE HOMOLOGADA'!$I$78*W137</f>
        <v>226792.60798517198</v>
      </c>
      <c r="Y137" s="114"/>
      <c r="Z137" s="114">
        <f t="shared" si="63"/>
        <v>226792.60798517198</v>
      </c>
      <c r="AB137" s="119">
        <v>1403.5</v>
      </c>
      <c r="AD137" s="45">
        <v>0.65900000000000003</v>
      </c>
      <c r="AE137" s="45">
        <f t="shared" si="66"/>
        <v>924.90650000000005</v>
      </c>
      <c r="AF137" s="123">
        <f t="shared" si="67"/>
        <v>-0.11930218651163002</v>
      </c>
      <c r="AH137" s="45">
        <f>($AH$11-(AF137*$AH$11))*'AJUSTE CONIF-SETEC'!$Q$18</f>
        <v>581.51647400034039</v>
      </c>
      <c r="AI137" s="114">
        <f t="shared" si="68"/>
        <v>816158.37125947769</v>
      </c>
      <c r="AK137" s="119">
        <v>0</v>
      </c>
      <c r="AL137" s="114">
        <f>IF($AK$11&gt;0,(AK137/$AK$11)*'DADOS BASE PROPOSTA'!$I$67,0)*'AJUSTE CONIF-SETEC'!Q18</f>
        <v>0</v>
      </c>
      <c r="AN137" s="114">
        <v>212</v>
      </c>
      <c r="AO137" s="114">
        <f>(AN137/$AN$11)*'DADOS BASE PROPOSTA'!$I$69*'AJUSTE CONIF-SETEC'!$Q$18</f>
        <v>102960.67678722514</v>
      </c>
      <c r="AQ137" s="114"/>
      <c r="AR137" s="114"/>
      <c r="AS137" s="114"/>
      <c r="AU137" s="114"/>
      <c r="AV137" s="114"/>
      <c r="AW137" s="114"/>
      <c r="AY137" s="114"/>
      <c r="AZ137" s="114"/>
      <c r="BA137" s="114"/>
      <c r="BB137" s="93"/>
    </row>
    <row r="138" spans="1:54" x14ac:dyDescent="0.25">
      <c r="A138" s="93"/>
      <c r="B138" s="94" t="s">
        <v>169</v>
      </c>
      <c r="C138" s="94" t="s">
        <v>195</v>
      </c>
      <c r="D138" s="94" t="s">
        <v>79</v>
      </c>
      <c r="F138" s="104">
        <v>4013.3326183653671</v>
      </c>
      <c r="G138" s="109">
        <f t="shared" si="60"/>
        <v>3.2478849423062165E-3</v>
      </c>
      <c r="H138" s="114">
        <f>'DADOS BASE PROPOSTA'!$I$23*G138*'AJUSTE CONIF-SETEC'!$Q$12</f>
        <v>4211293.2020944217</v>
      </c>
      <c r="I138" s="114">
        <f>'MATRIZ 2018 COMPLETO PROPOSTA'!I138*'AJUSTE CONIF-SETEC'!$Q$12</f>
        <v>0</v>
      </c>
      <c r="J138" s="114">
        <f t="shared" si="61"/>
        <v>4211293.2020944217</v>
      </c>
      <c r="L138" s="104">
        <v>0</v>
      </c>
      <c r="M138" s="114">
        <f>'MATRIZ 2018 COMPLETO PROPOSTA'!M138*'AJUSTE CONIF-SETEC'!$Q$14</f>
        <v>0</v>
      </c>
      <c r="N138" s="114">
        <f>'MATRIZ 2018 COMPLETO PROPOSTA'!N138*'AJUSTE CONIF-SETEC'!$Q$14</f>
        <v>0</v>
      </c>
      <c r="O138" s="114">
        <f t="shared" si="62"/>
        <v>0</v>
      </c>
      <c r="R138" s="114"/>
      <c r="T138" s="104">
        <v>0</v>
      </c>
      <c r="U138" s="104"/>
      <c r="V138" s="104">
        <f t="shared" si="64"/>
        <v>0</v>
      </c>
      <c r="W138" s="109">
        <f t="shared" si="65"/>
        <v>0</v>
      </c>
      <c r="X138" s="114">
        <f>'DADOS BASE HOMOLOGADA'!$I$78*W138</f>
        <v>0</v>
      </c>
      <c r="Y138" s="114"/>
      <c r="Z138" s="114">
        <f t="shared" si="63"/>
        <v>0</v>
      </c>
      <c r="AB138" s="119">
        <v>2702</v>
      </c>
      <c r="AD138" s="45">
        <v>0.71399999999999997</v>
      </c>
      <c r="AE138" s="45">
        <f t="shared" si="66"/>
        <v>1929.2279999999998</v>
      </c>
      <c r="AF138" s="123">
        <f t="shared" si="67"/>
        <v>-2.3052186511630129E-2</v>
      </c>
      <c r="AH138" s="45">
        <f>($AH$11-(AF138*$AH$11))*'AJUSTE CONIF-SETEC'!$Q$18</f>
        <v>531.51124637099974</v>
      </c>
      <c r="AI138" s="114">
        <f t="shared" si="68"/>
        <v>1436143.3876944412</v>
      </c>
      <c r="AK138" s="119">
        <v>0</v>
      </c>
      <c r="AL138" s="114">
        <f>IF($AK$11&gt;0,(AK138/$AK$11)*'DADOS BASE PROPOSTA'!$I$67,0)*'AJUSTE CONIF-SETEC'!Q18</f>
        <v>0</v>
      </c>
      <c r="AN138" s="114">
        <v>0</v>
      </c>
      <c r="AO138" s="114">
        <f>(AN138/$AN$11)*'DADOS BASE PROPOSTA'!$I$69*'AJUSTE CONIF-SETEC'!$Q$18</f>
        <v>0</v>
      </c>
      <c r="AQ138" s="114"/>
      <c r="AR138" s="114"/>
      <c r="AS138" s="114"/>
      <c r="AU138" s="114"/>
      <c r="AV138" s="114"/>
      <c r="AW138" s="114"/>
      <c r="AY138" s="114"/>
      <c r="AZ138" s="114"/>
      <c r="BA138" s="114"/>
      <c r="BB138" s="93"/>
    </row>
    <row r="139" spans="1:54" x14ac:dyDescent="0.25">
      <c r="A139" s="93"/>
      <c r="B139" s="94" t="s">
        <v>169</v>
      </c>
      <c r="C139" s="94" t="s">
        <v>196</v>
      </c>
      <c r="D139" s="94" t="s">
        <v>79</v>
      </c>
      <c r="F139" s="104">
        <v>640.53964274513692</v>
      </c>
      <c r="G139" s="109">
        <f t="shared" si="60"/>
        <v>5.1837195130601497E-4</v>
      </c>
      <c r="H139" s="114">
        <f>'DADOS BASE PROPOSTA'!$I$23*G139*'AJUSTE CONIF-SETEC'!$Q$12</f>
        <v>672134.73182376754</v>
      </c>
      <c r="I139" s="114">
        <f>'MATRIZ 2018 COMPLETO PROPOSTA'!I139*'AJUSTE CONIF-SETEC'!$Q$12</f>
        <v>874821.64130862092</v>
      </c>
      <c r="J139" s="114">
        <f t="shared" si="61"/>
        <v>1546956.3731323886</v>
      </c>
      <c r="L139" s="104">
        <v>0</v>
      </c>
      <c r="M139" s="114">
        <f>'MATRIZ 2018 COMPLETO PROPOSTA'!M139*'AJUSTE CONIF-SETEC'!$Q$14</f>
        <v>0</v>
      </c>
      <c r="N139" s="114">
        <f>'MATRIZ 2018 COMPLETO PROPOSTA'!N139*'AJUSTE CONIF-SETEC'!$Q$14</f>
        <v>0</v>
      </c>
      <c r="O139" s="114">
        <f t="shared" si="62"/>
        <v>0</v>
      </c>
      <c r="R139" s="114"/>
      <c r="T139" s="104">
        <v>0</v>
      </c>
      <c r="U139" s="104"/>
      <c r="V139" s="104">
        <f t="shared" si="64"/>
        <v>0</v>
      </c>
      <c r="W139" s="109">
        <f t="shared" si="65"/>
        <v>0</v>
      </c>
      <c r="X139" s="114">
        <f>'DADOS BASE HOMOLOGADA'!$I$78*W139</f>
        <v>0</v>
      </c>
      <c r="Y139" s="114"/>
      <c r="Z139" s="114">
        <f t="shared" si="63"/>
        <v>0</v>
      </c>
      <c r="AB139" s="119">
        <v>520</v>
      </c>
      <c r="AD139" s="45">
        <v>0.64500000000000002</v>
      </c>
      <c r="AE139" s="45">
        <f t="shared" si="66"/>
        <v>335.40000000000003</v>
      </c>
      <c r="AF139" s="123">
        <f t="shared" si="67"/>
        <v>-0.14380218651163004</v>
      </c>
      <c r="AH139" s="45">
        <f>($AH$11-(AF139*$AH$11))*'AJUSTE CONIF-SETEC'!$Q$18</f>
        <v>594.24507739689989</v>
      </c>
      <c r="AI139" s="114">
        <f t="shared" si="68"/>
        <v>309007.44024638797</v>
      </c>
      <c r="AK139" s="119">
        <v>0</v>
      </c>
      <c r="AL139" s="114">
        <f>IF($AK$11&gt;0,(AK139/$AK$11)*'DADOS BASE PROPOSTA'!$I$67,0)*'AJUSTE CONIF-SETEC'!Q18</f>
        <v>0</v>
      </c>
      <c r="AN139" s="114">
        <v>0</v>
      </c>
      <c r="AO139" s="114">
        <f>(AN139/$AN$11)*'DADOS BASE PROPOSTA'!$I$69*'AJUSTE CONIF-SETEC'!$Q$18</f>
        <v>0</v>
      </c>
      <c r="AQ139" s="114"/>
      <c r="AR139" s="114"/>
      <c r="AS139" s="114"/>
      <c r="AU139" s="114"/>
      <c r="AV139" s="114"/>
      <c r="AW139" s="114"/>
      <c r="AY139" s="114"/>
      <c r="AZ139" s="114"/>
      <c r="BA139" s="114"/>
      <c r="BB139" s="93"/>
    </row>
    <row r="140" spans="1:54" x14ac:dyDescent="0.25">
      <c r="A140" s="93"/>
      <c r="B140" s="94" t="s">
        <v>169</v>
      </c>
      <c r="C140" s="94" t="s">
        <v>197</v>
      </c>
      <c r="D140" s="94" t="s">
        <v>79</v>
      </c>
      <c r="F140" s="104">
        <v>496.00653851313518</v>
      </c>
      <c r="G140" s="109">
        <f t="shared" si="60"/>
        <v>4.0140509668954133E-4</v>
      </c>
      <c r="H140" s="114">
        <f>'DADOS BASE PROPOSTA'!$I$23*G140*'AJUSTE CONIF-SETEC'!$Q$12</f>
        <v>520472.42590262363</v>
      </c>
      <c r="I140" s="114">
        <f>'MATRIZ 2018 COMPLETO PROPOSTA'!I140*'AJUSTE CONIF-SETEC'!$Q$12</f>
        <v>874821.64130862092</v>
      </c>
      <c r="J140" s="114">
        <f t="shared" si="61"/>
        <v>1395294.0672112445</v>
      </c>
      <c r="L140" s="104">
        <v>0</v>
      </c>
      <c r="M140" s="114">
        <f>'MATRIZ 2018 COMPLETO PROPOSTA'!M140*'AJUSTE CONIF-SETEC'!$Q$14</f>
        <v>0</v>
      </c>
      <c r="N140" s="114">
        <f>'MATRIZ 2018 COMPLETO PROPOSTA'!N140*'AJUSTE CONIF-SETEC'!$Q$14</f>
        <v>0</v>
      </c>
      <c r="O140" s="114">
        <f t="shared" si="62"/>
        <v>0</v>
      </c>
      <c r="R140" s="114"/>
      <c r="T140" s="104">
        <v>0</v>
      </c>
      <c r="U140" s="104"/>
      <c r="V140" s="104">
        <f t="shared" si="64"/>
        <v>0</v>
      </c>
      <c r="W140" s="109">
        <f t="shared" si="65"/>
        <v>0</v>
      </c>
      <c r="X140" s="114">
        <f>'DADOS BASE HOMOLOGADA'!$I$78*W140</f>
        <v>0</v>
      </c>
      <c r="Y140" s="114"/>
      <c r="Z140" s="114">
        <f t="shared" si="63"/>
        <v>0</v>
      </c>
      <c r="AB140" s="119">
        <v>264</v>
      </c>
      <c r="AD140" s="45">
        <v>0.63300000000000001</v>
      </c>
      <c r="AE140" s="45">
        <f t="shared" si="66"/>
        <v>167.11199999999999</v>
      </c>
      <c r="AF140" s="123">
        <f t="shared" si="67"/>
        <v>-0.16480218651163006</v>
      </c>
      <c r="AH140" s="45">
        <f>($AH$11-(AF140*$AH$11))*'AJUSTE CONIF-SETEC'!$Q$18</f>
        <v>605.15530887966509</v>
      </c>
      <c r="AI140" s="114">
        <f t="shared" si="68"/>
        <v>159761.00154423158</v>
      </c>
      <c r="AK140" s="119">
        <v>0</v>
      </c>
      <c r="AL140" s="114">
        <f>IF($AK$11&gt;0,(AK140/$AK$11)*'DADOS BASE PROPOSTA'!$I$67,0)*'AJUSTE CONIF-SETEC'!Q18</f>
        <v>0</v>
      </c>
      <c r="AN140" s="114">
        <v>0</v>
      </c>
      <c r="AO140" s="114">
        <f>(AN140/$AN$11)*'DADOS BASE PROPOSTA'!$I$69*'AJUSTE CONIF-SETEC'!$Q$18</f>
        <v>0</v>
      </c>
      <c r="AQ140" s="114"/>
      <c r="AR140" s="114"/>
      <c r="AS140" s="114"/>
      <c r="AU140" s="114"/>
      <c r="AV140" s="114"/>
      <c r="AW140" s="114"/>
      <c r="AY140" s="114"/>
      <c r="AZ140" s="114"/>
      <c r="BA140" s="114"/>
      <c r="BB140" s="93"/>
    </row>
    <row r="141" spans="1:54" x14ac:dyDescent="0.25">
      <c r="A141" s="93"/>
      <c r="B141" s="94" t="s">
        <v>169</v>
      </c>
      <c r="C141" s="94" t="s">
        <v>198</v>
      </c>
      <c r="D141" s="94" t="s">
        <v>79</v>
      </c>
      <c r="F141" s="104">
        <v>1311.0567606534521</v>
      </c>
      <c r="G141" s="109">
        <f t="shared" si="60"/>
        <v>1.0610038878784646E-3</v>
      </c>
      <c r="H141" s="114">
        <f>'DADOS BASE PROPOSTA'!$I$23*G141*'AJUSTE CONIF-SETEC'!$Q$12</f>
        <v>1375725.5998254695</v>
      </c>
      <c r="I141" s="114">
        <f>'MATRIZ 2018 COMPLETO PROPOSTA'!I141*'AJUSTE CONIF-SETEC'!$Q$12</f>
        <v>373917.68279177236</v>
      </c>
      <c r="J141" s="114">
        <f t="shared" si="61"/>
        <v>1749643.2826172418</v>
      </c>
      <c r="L141" s="104">
        <v>0</v>
      </c>
      <c r="M141" s="114">
        <f>'MATRIZ 2018 COMPLETO PROPOSTA'!M141*'AJUSTE CONIF-SETEC'!$Q$14</f>
        <v>0</v>
      </c>
      <c r="N141" s="114">
        <f>'MATRIZ 2018 COMPLETO PROPOSTA'!N141*'AJUSTE CONIF-SETEC'!$Q$14</f>
        <v>0</v>
      </c>
      <c r="O141" s="114">
        <f t="shared" si="62"/>
        <v>0</v>
      </c>
      <c r="R141" s="114"/>
      <c r="T141" s="104">
        <v>0</v>
      </c>
      <c r="U141" s="104"/>
      <c r="V141" s="104">
        <f t="shared" si="64"/>
        <v>0</v>
      </c>
      <c r="W141" s="109">
        <f t="shared" si="65"/>
        <v>0</v>
      </c>
      <c r="X141" s="114">
        <f>'DADOS BASE HOMOLOGADA'!$I$78*W141</f>
        <v>0</v>
      </c>
      <c r="Y141" s="114"/>
      <c r="Z141" s="114">
        <f t="shared" si="63"/>
        <v>0</v>
      </c>
      <c r="AB141" s="119">
        <v>1171.5</v>
      </c>
      <c r="AD141" s="45">
        <v>0.65700000000000003</v>
      </c>
      <c r="AE141" s="45">
        <f t="shared" si="66"/>
        <v>769.67550000000006</v>
      </c>
      <c r="AF141" s="123">
        <f t="shared" si="67"/>
        <v>-0.12280218651163002</v>
      </c>
      <c r="AH141" s="45">
        <f>($AH$11-(AF141*$AH$11))*'AJUSTE CONIF-SETEC'!$Q$18</f>
        <v>583.33484591413469</v>
      </c>
      <c r="AI141" s="114">
        <f t="shared" si="68"/>
        <v>683376.77198840876</v>
      </c>
      <c r="AK141" s="119">
        <v>0</v>
      </c>
      <c r="AL141" s="114">
        <f>IF($AK$11&gt;0,(AK141/$AK$11)*'DADOS BASE PROPOSTA'!$I$67,0)*'AJUSTE CONIF-SETEC'!Q18</f>
        <v>0</v>
      </c>
      <c r="AN141" s="114">
        <v>0</v>
      </c>
      <c r="AO141" s="114">
        <f>(AN141/$AN$11)*'DADOS BASE PROPOSTA'!$I$69*'AJUSTE CONIF-SETEC'!$Q$18</f>
        <v>0</v>
      </c>
      <c r="AQ141" s="114"/>
      <c r="AR141" s="114"/>
      <c r="AS141" s="114"/>
      <c r="AU141" s="114"/>
      <c r="AV141" s="114"/>
      <c r="AW141" s="114"/>
      <c r="AY141" s="114"/>
      <c r="AZ141" s="114"/>
      <c r="BA141" s="114"/>
      <c r="BB141" s="93"/>
    </row>
    <row r="142" spans="1:54" x14ac:dyDescent="0.25">
      <c r="A142" s="93"/>
      <c r="B142" s="94" t="s">
        <v>169</v>
      </c>
      <c r="C142" s="94" t="s">
        <v>199</v>
      </c>
      <c r="D142" s="94" t="s">
        <v>79</v>
      </c>
      <c r="F142" s="104">
        <v>1184.930600147771</v>
      </c>
      <c r="G142" s="109">
        <f t="shared" si="60"/>
        <v>9.5893329057418551E-4</v>
      </c>
      <c r="H142" s="114">
        <f>'DADOS BASE PROPOSTA'!$I$23*G142*'AJUSTE CONIF-SETEC'!$Q$12</f>
        <v>1243378.1736706481</v>
      </c>
      <c r="I142" s="114">
        <f>'MATRIZ 2018 COMPLETO PROPOSTA'!I142*'AJUSTE CONIF-SETEC'!$Q$12</f>
        <v>506265.10894659359</v>
      </c>
      <c r="J142" s="114">
        <f t="shared" si="61"/>
        <v>1749643.2826172416</v>
      </c>
      <c r="L142" s="104">
        <v>0</v>
      </c>
      <c r="M142" s="114">
        <f>'MATRIZ 2018 COMPLETO PROPOSTA'!M142*'AJUSTE CONIF-SETEC'!$Q$14</f>
        <v>0</v>
      </c>
      <c r="N142" s="114">
        <f>'MATRIZ 2018 COMPLETO PROPOSTA'!N142*'AJUSTE CONIF-SETEC'!$Q$14</f>
        <v>0</v>
      </c>
      <c r="O142" s="114">
        <f t="shared" si="62"/>
        <v>0</v>
      </c>
      <c r="R142" s="114"/>
      <c r="T142" s="104">
        <v>0</v>
      </c>
      <c r="U142" s="104"/>
      <c r="V142" s="104">
        <f t="shared" si="64"/>
        <v>0</v>
      </c>
      <c r="W142" s="109">
        <f t="shared" si="65"/>
        <v>0</v>
      </c>
      <c r="X142" s="114">
        <f>'DADOS BASE HOMOLOGADA'!$I$78*W142</f>
        <v>0</v>
      </c>
      <c r="Y142" s="114"/>
      <c r="Z142" s="114">
        <f t="shared" si="63"/>
        <v>0</v>
      </c>
      <c r="AB142" s="119">
        <v>570.5</v>
      </c>
      <c r="AD142" s="45">
        <v>0.64800000000000002</v>
      </c>
      <c r="AE142" s="45">
        <f t="shared" si="66"/>
        <v>369.68400000000003</v>
      </c>
      <c r="AF142" s="123">
        <f t="shared" si="67"/>
        <v>-0.13855218651163004</v>
      </c>
      <c r="AH142" s="45">
        <f>($AH$11-(AF142*$AH$11))*'AJUSTE CONIF-SETEC'!$Q$18</f>
        <v>591.5175195262085</v>
      </c>
      <c r="AI142" s="114">
        <f t="shared" si="68"/>
        <v>337460.74488970195</v>
      </c>
      <c r="AK142" s="119">
        <v>0</v>
      </c>
      <c r="AL142" s="114">
        <f>IF($AK$11&gt;0,(AK142/$AK$11)*'DADOS BASE PROPOSTA'!$I$67,0)*'AJUSTE CONIF-SETEC'!Q18</f>
        <v>0</v>
      </c>
      <c r="AN142" s="114">
        <v>0</v>
      </c>
      <c r="AO142" s="114">
        <f>(AN142/$AN$11)*'DADOS BASE PROPOSTA'!$I$69*'AJUSTE CONIF-SETEC'!$Q$18</f>
        <v>0</v>
      </c>
      <c r="AQ142" s="114"/>
      <c r="AR142" s="114"/>
      <c r="AS142" s="114"/>
      <c r="AU142" s="114"/>
      <c r="AV142" s="114"/>
      <c r="AW142" s="114"/>
      <c r="AY142" s="114"/>
      <c r="AZ142" s="114"/>
      <c r="BA142" s="114"/>
      <c r="BB142" s="93"/>
    </row>
    <row r="143" spans="1:54" x14ac:dyDescent="0.25">
      <c r="A143" s="93"/>
      <c r="B143" s="94" t="s">
        <v>169</v>
      </c>
      <c r="C143" s="94" t="s">
        <v>200</v>
      </c>
      <c r="D143" s="94" t="s">
        <v>126</v>
      </c>
      <c r="F143" s="104">
        <v>0</v>
      </c>
      <c r="G143" s="109">
        <f>F13/$F$11</f>
        <v>0</v>
      </c>
      <c r="H143" s="114">
        <f>'DADOS BASE PROPOSTA'!$I$23*G143*'AJUSTE CONIF-SETEC'!$Q$12</f>
        <v>0</v>
      </c>
      <c r="I143" s="114">
        <f>'MATRIZ 2018 COMPLETO PROPOSTA'!I143*'AJUSTE CONIF-SETEC'!$Q$12</f>
        <v>0</v>
      </c>
      <c r="J143" s="114">
        <f t="shared" si="61"/>
        <v>0</v>
      </c>
      <c r="L143" s="104">
        <v>1978.6011823194481</v>
      </c>
      <c r="M143" s="114">
        <f>'MATRIZ 2018 COMPLETO PROPOSTA'!M143*'AJUSTE CONIF-SETEC'!$Q$14</f>
        <v>968979.62787326961</v>
      </c>
      <c r="N143" s="114">
        <f>'MATRIZ 2018 COMPLETO PROPOSTA'!N143*'AJUSTE CONIF-SETEC'!$Q$14</f>
        <v>603855.16794507508</v>
      </c>
      <c r="O143" s="114">
        <f t="shared" si="62"/>
        <v>1572834.7958183447</v>
      </c>
      <c r="R143" s="114"/>
      <c r="T143" s="104">
        <v>0.3480978260869565</v>
      </c>
      <c r="U143" s="104"/>
      <c r="V143" s="104">
        <f t="shared" si="64"/>
        <v>0.3480978260869565</v>
      </c>
      <c r="W143" s="109">
        <f t="shared" si="65"/>
        <v>2.0387206997729276E-6</v>
      </c>
      <c r="X143" s="114">
        <f>'DADOS BASE HOMOLOGADA'!$I$78*W143</f>
        <v>93.664183484741315</v>
      </c>
      <c r="Y143" s="114"/>
      <c r="Z143" s="114">
        <f t="shared" si="63"/>
        <v>93.664183484741315</v>
      </c>
      <c r="AB143" s="119">
        <v>635.5</v>
      </c>
      <c r="AD143" s="45">
        <v>0.58699999999999997</v>
      </c>
      <c r="AE143" s="45">
        <f t="shared" si="66"/>
        <v>373.0385</v>
      </c>
      <c r="AF143" s="123">
        <f t="shared" si="67"/>
        <v>-0.24530218651163013</v>
      </c>
      <c r="AH143" s="45">
        <f>($AH$11-(AF143*$AH$11))*'AJUSTE CONIF-SETEC'!$Q$18</f>
        <v>646.97786289693181</v>
      </c>
      <c r="AI143" s="114">
        <f t="shared" si="68"/>
        <v>411154.43187100015</v>
      </c>
      <c r="AK143" s="119">
        <v>77.5</v>
      </c>
      <c r="AL143" s="114">
        <f>IF($AK$11&gt;0,(AK143/$AK$11)*'DADOS BASE PROPOSTA'!$I$67,0)*'AJUSTE CONIF-SETEC'!Q18</f>
        <v>406861.38661755837</v>
      </c>
      <c r="AN143" s="114">
        <v>3.5</v>
      </c>
      <c r="AO143" s="114">
        <f>(AN143/$AN$11)*'DADOS BASE PROPOSTA'!$I$69*'AJUSTE CONIF-SETEC'!$Q$18</f>
        <v>1699.8224941287172</v>
      </c>
      <c r="AQ143" s="114"/>
      <c r="AR143" s="114"/>
      <c r="AS143" s="114"/>
      <c r="AU143" s="114"/>
      <c r="AV143" s="114"/>
      <c r="AW143" s="114"/>
      <c r="AY143" s="114"/>
      <c r="AZ143" s="114"/>
      <c r="BA143" s="114"/>
      <c r="BB143" s="93"/>
    </row>
    <row r="144" spans="1:54" x14ac:dyDescent="0.25">
      <c r="A144" s="93"/>
      <c r="F144" s="104"/>
      <c r="G144" s="109"/>
      <c r="H144" s="114"/>
      <c r="I144" s="114"/>
      <c r="J144" s="114"/>
      <c r="L144" s="104"/>
      <c r="M144" s="114"/>
      <c r="N144" s="114"/>
      <c r="O144" s="114"/>
      <c r="R144" s="114"/>
      <c r="T144" s="104"/>
      <c r="U144" s="104"/>
      <c r="V144" s="104"/>
      <c r="W144" s="109"/>
      <c r="X144" s="114"/>
      <c r="Y144" s="114"/>
      <c r="Z144" s="114"/>
      <c r="AB144" s="119"/>
      <c r="AF144" s="123"/>
      <c r="AI144" s="114"/>
      <c r="AK144" s="119"/>
      <c r="AL144" s="114"/>
      <c r="AN144" s="114"/>
      <c r="AO144" s="114"/>
      <c r="AQ144" s="114"/>
      <c r="AR144" s="114"/>
      <c r="AS144" s="114"/>
      <c r="AU144" s="114"/>
      <c r="AV144" s="114"/>
      <c r="AW144" s="114"/>
      <c r="AY144" s="114"/>
      <c r="AZ144" s="114"/>
      <c r="BA144" s="114"/>
      <c r="BB144" s="93"/>
    </row>
    <row r="145" spans="1:54" x14ac:dyDescent="0.25">
      <c r="A145" s="93"/>
      <c r="B145" s="98" t="s">
        <v>201</v>
      </c>
      <c r="C145" s="98" t="s">
        <v>202</v>
      </c>
      <c r="D145" s="98" t="s">
        <v>74</v>
      </c>
      <c r="E145" s="98"/>
      <c r="F145" s="105">
        <f>SUM(F146:F157)</f>
        <v>18531.213761271298</v>
      </c>
      <c r="G145" s="110">
        <f>SUM(G146:G157)</f>
        <v>1.4996825795716155E-2</v>
      </c>
      <c r="H145" s="115">
        <f>SUM(H146:H157)</f>
        <v>19445279.512164205</v>
      </c>
      <c r="I145" s="115">
        <f>SUM(I146:I157)</f>
        <v>2867438.0488847359</v>
      </c>
      <c r="J145" s="115">
        <f>SUM(J146:J157)</f>
        <v>22312717.56104894</v>
      </c>
      <c r="K145" s="99"/>
      <c r="L145" s="105">
        <f>SUM(L146:L157)</f>
        <v>811.4153206406861</v>
      </c>
      <c r="M145" s="115">
        <f>SUM(M146:M157)</f>
        <v>1145086.7544597499</v>
      </c>
      <c r="N145" s="115">
        <f>SUM(N146:N157)</f>
        <v>247638.25024318669</v>
      </c>
      <c r="O145" s="115">
        <f>SUM(O146:O157)</f>
        <v>1392725.0047029366</v>
      </c>
      <c r="P145" s="99"/>
      <c r="Q145" s="100"/>
      <c r="R145" s="115">
        <f>SUM(R146:R157)</f>
        <v>3528429.6551816659</v>
      </c>
      <c r="S145" s="99"/>
      <c r="T145" s="105">
        <f t="shared" ref="T145:Z145" si="69">SUM(T146:T157)</f>
        <v>3125.7840691700621</v>
      </c>
      <c r="U145" s="105">
        <f t="shared" si="69"/>
        <v>492.91034999999999</v>
      </c>
      <c r="V145" s="105">
        <f t="shared" si="69"/>
        <v>4703.0971891700628</v>
      </c>
      <c r="W145" s="110">
        <f t="shared" si="69"/>
        <v>2.7544847666499575E-2</v>
      </c>
      <c r="X145" s="115">
        <f t="shared" si="69"/>
        <v>1265482.6461425642</v>
      </c>
      <c r="Y145" s="115">
        <f t="shared" si="69"/>
        <v>124505.76265629544</v>
      </c>
      <c r="Z145" s="115">
        <f t="shared" si="69"/>
        <v>1389988.4087988599</v>
      </c>
      <c r="AA145" s="99"/>
      <c r="AB145" s="120">
        <f>SUM(AB146:AB157)</f>
        <v>12361.5</v>
      </c>
      <c r="AC145" s="99"/>
      <c r="AD145" s="99"/>
      <c r="AE145" s="99"/>
      <c r="AF145" s="124"/>
      <c r="AG145" s="99"/>
      <c r="AH145" s="99"/>
      <c r="AI145" s="115">
        <f>SUM(AI146:AI157)</f>
        <v>5333997.029334926</v>
      </c>
      <c r="AJ145" s="99"/>
      <c r="AK145" s="120">
        <f>SUM(AK146:AK157)</f>
        <v>133</v>
      </c>
      <c r="AL145" s="115">
        <f>SUM(AL146:AL157)</f>
        <v>698226.63767916465</v>
      </c>
      <c r="AM145" s="99"/>
      <c r="AN145" s="115">
        <f>SUM(AN146:AN157)</f>
        <v>888.5</v>
      </c>
      <c r="AO145" s="115">
        <f>SUM(AO146:AO157)</f>
        <v>431512.08172381861</v>
      </c>
      <c r="AP145" s="99"/>
      <c r="AQ145" s="115"/>
      <c r="AR145" s="115"/>
      <c r="AS145" s="115">
        <f>SUM(AS146:AS157)</f>
        <v>292744.93797825614</v>
      </c>
      <c r="AT145" s="98"/>
      <c r="AU145" s="115"/>
      <c r="AV145" s="115"/>
      <c r="AW145" s="115">
        <f>SUM(AW146:AW157)</f>
        <v>292744.93797825614</v>
      </c>
      <c r="AX145" s="98"/>
      <c r="AY145" s="115"/>
      <c r="AZ145" s="115"/>
      <c r="BA145" s="115">
        <f>SUM(BA146:BA157)</f>
        <v>292744.93797825614</v>
      </c>
      <c r="BB145" s="93"/>
    </row>
    <row r="146" spans="1:54" x14ac:dyDescent="0.25">
      <c r="A146" s="93"/>
      <c r="B146" s="94" t="s">
        <v>201</v>
      </c>
      <c r="C146" s="94" t="s">
        <v>34</v>
      </c>
      <c r="D146" s="94" t="s">
        <v>75</v>
      </c>
      <c r="F146" s="104">
        <v>0</v>
      </c>
      <c r="G146" s="109">
        <f t="shared" ref="G146:G157" si="70">F146/$F$11</f>
        <v>0</v>
      </c>
      <c r="H146" s="114">
        <f>'DADOS BASE PROPOSTA'!$I$23*G146*'AJUSTE CONIF-SETEC'!$Q$12</f>
        <v>0</v>
      </c>
      <c r="I146" s="114">
        <f>'MATRIZ 2018 COMPLETO PROPOSTA'!I146*'AJUSTE CONIF-SETEC'!$Q$12</f>
        <v>0</v>
      </c>
      <c r="J146" s="114">
        <f t="shared" ref="J146:J157" si="71">H146+I146</f>
        <v>0</v>
      </c>
      <c r="L146" s="104"/>
      <c r="M146" s="114">
        <f>'MATRIZ 2018 COMPLETO PROPOSTA'!M146*'AJUSTE CONIF-SETEC'!$Q$14</f>
        <v>0</v>
      </c>
      <c r="N146" s="114">
        <f>'MATRIZ 2018 COMPLETO PROPOSTA'!N146*'AJUSTE CONIF-SETEC'!$Q$14</f>
        <v>0</v>
      </c>
      <c r="O146" s="114">
        <f t="shared" ref="O146:O157" si="72">M146+N146</f>
        <v>0</v>
      </c>
      <c r="Q146" s="68">
        <v>11</v>
      </c>
      <c r="R146" s="114">
        <f>IF(D146="R",('DADOS BASE HOMOLOGADA'!$I$53+('DADOS BASE HOMOLOGADA'!$I$54*Q146)),0)</f>
        <v>3528429.6551816659</v>
      </c>
      <c r="T146" s="104"/>
      <c r="U146" s="104"/>
      <c r="V146" s="104"/>
      <c r="W146" s="109"/>
      <c r="X146" s="114"/>
      <c r="Y146" s="114">
        <f>'DADOS BASE HOMOLOGADA'!$I$77/41</f>
        <v>124505.76265629544</v>
      </c>
      <c r="Z146" s="114">
        <f t="shared" ref="Z146:Z157" si="73">X146+Y146</f>
        <v>124505.76265629544</v>
      </c>
      <c r="AB146" s="119"/>
      <c r="AF146" s="123"/>
      <c r="AI146" s="114"/>
      <c r="AK146" s="119"/>
      <c r="AL146" s="114"/>
      <c r="AN146" s="114"/>
      <c r="AO146" s="114"/>
      <c r="AQ146" s="114">
        <f>'DADOS BASE HOMOLOGADA'!$I$85/41</f>
        <v>167836.73833001251</v>
      </c>
      <c r="AR146" s="114">
        <f>'DADOS BASE HOMOLOGADA'!$I$86*(Q146/$Q$11)</f>
        <v>124908.19964824364</v>
      </c>
      <c r="AS146" s="114">
        <f>AQ146+AR146</f>
        <v>292744.93797825614</v>
      </c>
      <c r="AU146" s="114">
        <f>'DADOS BASE HOMOLOGADA'!$I$89/41</f>
        <v>167836.73833001251</v>
      </c>
      <c r="AV146" s="114">
        <f>'DADOS BASE HOMOLOGADA'!$I$90*(Q146/$Q$11)</f>
        <v>124908.19964824364</v>
      </c>
      <c r="AW146" s="114">
        <f>AU146+AV146</f>
        <v>292744.93797825614</v>
      </c>
      <c r="AY146" s="114">
        <f>'DADOS BASE HOMOLOGADA'!$I$93/41</f>
        <v>167836.73833001251</v>
      </c>
      <c r="AZ146" s="114">
        <f>'DADOS BASE HOMOLOGADA'!$I$94*(Q146/$Q$11)</f>
        <v>124908.19964824364</v>
      </c>
      <c r="BA146" s="114">
        <f>AY146+AZ146</f>
        <v>292744.93797825614</v>
      </c>
      <c r="BB146" s="93"/>
    </row>
    <row r="147" spans="1:54" x14ac:dyDescent="0.25">
      <c r="A147" s="93"/>
      <c r="B147" s="94" t="s">
        <v>201</v>
      </c>
      <c r="C147" s="94" t="s">
        <v>203</v>
      </c>
      <c r="D147" s="94" t="s">
        <v>77</v>
      </c>
      <c r="F147" s="104">
        <v>0</v>
      </c>
      <c r="G147" s="109">
        <f t="shared" si="70"/>
        <v>0</v>
      </c>
      <c r="H147" s="114">
        <f>'DADOS BASE PROPOSTA'!$I$23*G147*'AJUSTE CONIF-SETEC'!$Q$12</f>
        <v>0</v>
      </c>
      <c r="I147" s="114">
        <f>'MATRIZ 2018 COMPLETO PROPOSTA'!I147*'AJUSTE CONIF-SETEC'!$Q$12</f>
        <v>0</v>
      </c>
      <c r="J147" s="114">
        <f t="shared" si="71"/>
        <v>0</v>
      </c>
      <c r="L147" s="104">
        <v>9.6883602570261829</v>
      </c>
      <c r="M147" s="114">
        <f>'MATRIZ 2018 COMPLETO PROPOSTA'!M147*'AJUSTE CONIF-SETEC'!$Q$14</f>
        <v>227402.22529850205</v>
      </c>
      <c r="N147" s="114">
        <f>'MATRIZ 2018 COMPLETO PROPOSTA'!N147*'AJUSTE CONIF-SETEC'!$Q$14</f>
        <v>2956.8194249539201</v>
      </c>
      <c r="O147" s="114">
        <f t="shared" si="72"/>
        <v>230359.04472345597</v>
      </c>
      <c r="R147" s="114"/>
      <c r="T147" s="104">
        <v>0</v>
      </c>
      <c r="U147" s="104"/>
      <c r="V147" s="104">
        <f t="shared" ref="V147:V157" si="74">T147+U147*3.2</f>
        <v>0</v>
      </c>
      <c r="W147" s="109">
        <f t="shared" ref="W147:W157" si="75">V147/$V$11</f>
        <v>0</v>
      </c>
      <c r="X147" s="114">
        <f>'DADOS BASE HOMOLOGADA'!$I$78*W147</f>
        <v>0</v>
      </c>
      <c r="Y147" s="114"/>
      <c r="Z147" s="114">
        <f t="shared" si="73"/>
        <v>0</v>
      </c>
      <c r="AB147" s="119">
        <v>158</v>
      </c>
      <c r="AD147" s="45">
        <v>0.82399999999999995</v>
      </c>
      <c r="AE147" s="45">
        <f t="shared" ref="AE147:AE157" si="76">AB147*AD147</f>
        <v>130.19199999999998</v>
      </c>
      <c r="AF147" s="123">
        <f t="shared" ref="AF147:AF157" si="77">(AD147-$AE$12)*$AF$12</f>
        <v>0.16944781348836985</v>
      </c>
      <c r="AH147" s="45">
        <f>($AH$11-(AF147*$AH$11))*'AJUSTE CONIF-SETEC'!$Q$18</f>
        <v>431.50079111231855</v>
      </c>
      <c r="AI147" s="114">
        <f t="shared" ref="AI147:AI157" si="78">AB147*AH147</f>
        <v>68177.12499574633</v>
      </c>
      <c r="AK147" s="119">
        <v>0</v>
      </c>
      <c r="AL147" s="114">
        <f>IF($AK$11&gt;0,(AK147/$AK$11)*'DADOS BASE PROPOSTA'!$I$67,0)*'AJUSTE CONIF-SETEC'!Q18</f>
        <v>0</v>
      </c>
      <c r="AN147" s="114">
        <v>0</v>
      </c>
      <c r="AO147" s="114">
        <f>(AN147/$AN$11)*'DADOS BASE PROPOSTA'!$I$69*'AJUSTE CONIF-SETEC'!$Q$18</f>
        <v>0</v>
      </c>
      <c r="AQ147" s="114"/>
      <c r="AR147" s="114"/>
      <c r="AS147" s="114"/>
      <c r="AU147" s="114"/>
      <c r="AV147" s="114"/>
      <c r="AW147" s="114"/>
      <c r="AY147" s="114"/>
      <c r="AZ147" s="114"/>
      <c r="BA147" s="114"/>
      <c r="BB147" s="93"/>
    </row>
    <row r="148" spans="1:54" x14ac:dyDescent="0.25">
      <c r="A148" s="93"/>
      <c r="B148" s="94" t="s">
        <v>201</v>
      </c>
      <c r="C148" s="94" t="s">
        <v>204</v>
      </c>
      <c r="D148" s="94" t="s">
        <v>79</v>
      </c>
      <c r="F148" s="104">
        <v>2769.8066394604348</v>
      </c>
      <c r="G148" s="109">
        <f t="shared" si="70"/>
        <v>2.2415319468505482E-3</v>
      </c>
      <c r="H148" s="114">
        <f>'DADOS BASE PROPOSTA'!$I$23*G148*'AJUSTE CONIF-SETEC'!$Q$12</f>
        <v>2906429.3895048918</v>
      </c>
      <c r="I148" s="114">
        <f>'MATRIZ 2018 COMPLETO PROPOSTA'!I148*'AJUSTE CONIF-SETEC'!$Q$12</f>
        <v>0</v>
      </c>
      <c r="J148" s="114">
        <f t="shared" si="71"/>
        <v>2906429.3895048918</v>
      </c>
      <c r="L148" s="104">
        <v>0</v>
      </c>
      <c r="M148" s="114">
        <f>'MATRIZ 2018 COMPLETO PROPOSTA'!M148*'AJUSTE CONIF-SETEC'!$Q$14</f>
        <v>0</v>
      </c>
      <c r="N148" s="114">
        <f>'MATRIZ 2018 COMPLETO PROPOSTA'!N148*'AJUSTE CONIF-SETEC'!$Q$14</f>
        <v>0</v>
      </c>
      <c r="O148" s="114">
        <f t="shared" si="72"/>
        <v>0</v>
      </c>
      <c r="R148" s="114"/>
      <c r="T148" s="104">
        <v>172.1326593110679</v>
      </c>
      <c r="U148" s="104"/>
      <c r="V148" s="104">
        <f t="shared" si="74"/>
        <v>172.1326593110679</v>
      </c>
      <c r="W148" s="109">
        <f t="shared" si="75"/>
        <v>1.0081373376826868E-3</v>
      </c>
      <c r="X148" s="114">
        <f>'DADOS BASE HOMOLOGADA'!$I$78*W148</f>
        <v>46316.477085383485</v>
      </c>
      <c r="Y148" s="114"/>
      <c r="Z148" s="114">
        <f t="shared" si="73"/>
        <v>46316.477085383485</v>
      </c>
      <c r="AB148" s="119">
        <v>2342.5</v>
      </c>
      <c r="AD148" s="45">
        <v>0.82399999999999995</v>
      </c>
      <c r="AE148" s="45">
        <f t="shared" si="76"/>
        <v>1930.2199999999998</v>
      </c>
      <c r="AF148" s="123">
        <f t="shared" si="77"/>
        <v>0.16944781348836985</v>
      </c>
      <c r="AH148" s="45">
        <f>($AH$11-(AF148*$AH$11))*'AJUSTE CONIF-SETEC'!$Q$18</f>
        <v>431.50079111231855</v>
      </c>
      <c r="AI148" s="114">
        <f t="shared" si="78"/>
        <v>1010790.6031806062</v>
      </c>
      <c r="AK148" s="119">
        <v>0</v>
      </c>
      <c r="AL148" s="114">
        <f>IF($AK$11&gt;0,(AK148/$AK$11)*'DADOS BASE PROPOSTA'!$I$67,0)*'AJUSTE CONIF-SETEC'!Q18</f>
        <v>0</v>
      </c>
      <c r="AN148" s="114">
        <v>56.125</v>
      </c>
      <c r="AO148" s="114">
        <f>(AN148/$AN$11)*'DADOS BASE PROPOSTA'!$I$69*'AJUSTE CONIF-SETEC'!$Q$18</f>
        <v>27257.867852278356</v>
      </c>
      <c r="AQ148" s="114"/>
      <c r="AR148" s="114"/>
      <c r="AS148" s="114"/>
      <c r="AU148" s="114"/>
      <c r="AV148" s="114"/>
      <c r="AW148" s="114"/>
      <c r="AY148" s="114"/>
      <c r="AZ148" s="114"/>
      <c r="BA148" s="114"/>
      <c r="BB148" s="93"/>
    </row>
    <row r="149" spans="1:54" x14ac:dyDescent="0.25">
      <c r="A149" s="93"/>
      <c r="B149" s="94" t="s">
        <v>201</v>
      </c>
      <c r="C149" s="94" t="s">
        <v>205</v>
      </c>
      <c r="D149" s="94" t="s">
        <v>83</v>
      </c>
      <c r="F149" s="104">
        <v>0</v>
      </c>
      <c r="G149" s="109">
        <f t="shared" si="70"/>
        <v>0</v>
      </c>
      <c r="H149" s="114">
        <f>'DADOS BASE PROPOSTA'!$I$23*G149*'AJUSTE CONIF-SETEC'!$Q$12</f>
        <v>0</v>
      </c>
      <c r="I149" s="114">
        <f>'MATRIZ 2018 COMPLETO PROPOSTA'!I149*'AJUSTE CONIF-SETEC'!$Q$12</f>
        <v>0</v>
      </c>
      <c r="J149" s="114">
        <f t="shared" si="71"/>
        <v>0</v>
      </c>
      <c r="L149" s="104">
        <v>801.72696038365996</v>
      </c>
      <c r="M149" s="114">
        <f>'MATRIZ 2018 COMPLETO PROPOSTA'!M149*'AJUSTE CONIF-SETEC'!$Q$14</f>
        <v>917684.52916124789</v>
      </c>
      <c r="N149" s="114">
        <f>'MATRIZ 2018 COMPLETO PROPOSTA'!N149*'AJUSTE CONIF-SETEC'!$Q$14</f>
        <v>244681.43081823277</v>
      </c>
      <c r="O149" s="114">
        <f t="shared" si="72"/>
        <v>1162365.9599794806</v>
      </c>
      <c r="R149" s="114"/>
      <c r="T149" s="104">
        <v>33.7761</v>
      </c>
      <c r="U149" s="104">
        <v>492.91034999999999</v>
      </c>
      <c r="V149" s="104">
        <f t="shared" si="74"/>
        <v>1611.0892200000001</v>
      </c>
      <c r="W149" s="109">
        <f t="shared" si="75"/>
        <v>9.4357410355516581E-3</v>
      </c>
      <c r="X149" s="114">
        <f>'DADOS BASE HOMOLOGADA'!$I$78*W149</f>
        <v>433502.72539384628</v>
      </c>
      <c r="Y149" s="114"/>
      <c r="Z149" s="114">
        <f t="shared" si="73"/>
        <v>433502.72539384628</v>
      </c>
      <c r="AB149" s="119">
        <v>632.5</v>
      </c>
      <c r="AD149" s="45">
        <v>0.82399999999999995</v>
      </c>
      <c r="AE149" s="45">
        <f t="shared" si="76"/>
        <v>521.17999999999995</v>
      </c>
      <c r="AF149" s="123">
        <f t="shared" si="77"/>
        <v>0.16944781348836985</v>
      </c>
      <c r="AH149" s="45">
        <f>($AH$11-(AF149*$AH$11))*'AJUSTE CONIF-SETEC'!$Q$18</f>
        <v>431.50079111231855</v>
      </c>
      <c r="AI149" s="114">
        <f t="shared" si="78"/>
        <v>272924.25037854147</v>
      </c>
      <c r="AK149" s="119">
        <v>0</v>
      </c>
      <c r="AL149" s="114">
        <f>IF($AK$11&gt;0,(AK149/$AK$11)*'DADOS BASE PROPOSTA'!$I$67,0)*'AJUSTE CONIF-SETEC'!Q18</f>
        <v>0</v>
      </c>
      <c r="AN149" s="114">
        <v>74.25</v>
      </c>
      <c r="AO149" s="114">
        <f>(AN149/$AN$11)*'DADOS BASE PROPOSTA'!$I$69*'AJUSTE CONIF-SETEC'!$Q$18</f>
        <v>36060.520054016357</v>
      </c>
      <c r="AQ149" s="114"/>
      <c r="AR149" s="114"/>
      <c r="AS149" s="114"/>
      <c r="AU149" s="114"/>
      <c r="AV149" s="114"/>
      <c r="AW149" s="114"/>
      <c r="AY149" s="114"/>
      <c r="AZ149" s="114"/>
      <c r="BA149" s="114"/>
      <c r="BB149" s="93"/>
    </row>
    <row r="150" spans="1:54" x14ac:dyDescent="0.25">
      <c r="A150" s="93"/>
      <c r="B150" s="94" t="s">
        <v>201</v>
      </c>
      <c r="C150" s="94" t="s">
        <v>206</v>
      </c>
      <c r="D150" s="94" t="s">
        <v>79</v>
      </c>
      <c r="F150" s="104">
        <v>787.38176614531699</v>
      </c>
      <c r="G150" s="109">
        <f t="shared" si="70"/>
        <v>6.3720743464105143E-4</v>
      </c>
      <c r="H150" s="114">
        <f>'DADOS BASE PROPOSTA'!$I$23*G150*'AJUSTE CONIF-SETEC'!$Q$12</f>
        <v>826219.95098214375</v>
      </c>
      <c r="I150" s="114">
        <f>'MATRIZ 2018 COMPLETO PROPOSTA'!I150*'AJUSTE CONIF-SETEC'!$Q$12</f>
        <v>874821.64130862092</v>
      </c>
      <c r="J150" s="114">
        <f t="shared" si="71"/>
        <v>1701041.5922907647</v>
      </c>
      <c r="L150" s="104">
        <v>0</v>
      </c>
      <c r="M150" s="114">
        <f>'MATRIZ 2018 COMPLETO PROPOSTA'!M150*'AJUSTE CONIF-SETEC'!$Q$14</f>
        <v>0</v>
      </c>
      <c r="N150" s="114">
        <f>'MATRIZ 2018 COMPLETO PROPOSTA'!N150*'AJUSTE CONIF-SETEC'!$Q$14</f>
        <v>0</v>
      </c>
      <c r="O150" s="114">
        <f t="shared" si="72"/>
        <v>0</v>
      </c>
      <c r="R150" s="114"/>
      <c r="T150" s="104">
        <v>0</v>
      </c>
      <c r="U150" s="104"/>
      <c r="V150" s="104">
        <f t="shared" si="74"/>
        <v>0</v>
      </c>
      <c r="W150" s="109">
        <f t="shared" si="75"/>
        <v>0</v>
      </c>
      <c r="X150" s="114">
        <f>'DADOS BASE HOMOLOGADA'!$I$78*W150</f>
        <v>0</v>
      </c>
      <c r="Y150" s="114"/>
      <c r="Z150" s="114">
        <f t="shared" si="73"/>
        <v>0</v>
      </c>
      <c r="AB150" s="119">
        <v>595.5</v>
      </c>
      <c r="AD150" s="45">
        <v>0.82399999999999995</v>
      </c>
      <c r="AE150" s="45">
        <f t="shared" si="76"/>
        <v>490.69199999999995</v>
      </c>
      <c r="AF150" s="123">
        <f t="shared" si="77"/>
        <v>0.16944781348836985</v>
      </c>
      <c r="AH150" s="45">
        <f>($AH$11-(AF150*$AH$11))*'AJUSTE CONIF-SETEC'!$Q$18</f>
        <v>431.50079111231855</v>
      </c>
      <c r="AI150" s="114">
        <f t="shared" si="78"/>
        <v>256958.7211073857</v>
      </c>
      <c r="AK150" s="119">
        <v>0</v>
      </c>
      <c r="AL150" s="114">
        <f>IF($AK$11&gt;0,(AK150/$AK$11)*'DADOS BASE PROPOSTA'!$I$67,0)*'AJUSTE CONIF-SETEC'!Q18</f>
        <v>0</v>
      </c>
      <c r="AN150" s="114">
        <v>0</v>
      </c>
      <c r="AO150" s="114">
        <f>(AN150/$AN$11)*'DADOS BASE PROPOSTA'!$I$69*'AJUSTE CONIF-SETEC'!$Q$18</f>
        <v>0</v>
      </c>
      <c r="AQ150" s="114"/>
      <c r="AR150" s="114"/>
      <c r="AS150" s="114"/>
      <c r="AU150" s="114"/>
      <c r="AV150" s="114"/>
      <c r="AW150" s="114"/>
      <c r="AY150" s="114"/>
      <c r="AZ150" s="114"/>
      <c r="BA150" s="114"/>
      <c r="BB150" s="93"/>
    </row>
    <row r="151" spans="1:54" x14ac:dyDescent="0.25">
      <c r="A151" s="93"/>
      <c r="B151" s="94" t="s">
        <v>201</v>
      </c>
      <c r="C151" s="94" t="s">
        <v>207</v>
      </c>
      <c r="D151" s="94" t="s">
        <v>79</v>
      </c>
      <c r="F151" s="104">
        <v>1881.3502153771869</v>
      </c>
      <c r="G151" s="109">
        <f t="shared" si="70"/>
        <v>1.5225274396062631E-3</v>
      </c>
      <c r="H151" s="114">
        <f>'DADOS BASE PROPOSTA'!$I$23*G151*'AJUSTE CONIF-SETEC'!$Q$12</f>
        <v>1974149.1987284701</v>
      </c>
      <c r="I151" s="114">
        <f>'MATRIZ 2018 COMPLETO PROPOSTA'!I151*'AJUSTE CONIF-SETEC'!$Q$12</f>
        <v>0</v>
      </c>
      <c r="J151" s="114">
        <f t="shared" si="71"/>
        <v>1974149.1987284701</v>
      </c>
      <c r="L151" s="104">
        <v>0</v>
      </c>
      <c r="M151" s="114">
        <f>'MATRIZ 2018 COMPLETO PROPOSTA'!M151*'AJUSTE CONIF-SETEC'!$Q$14</f>
        <v>0</v>
      </c>
      <c r="N151" s="114">
        <f>'MATRIZ 2018 COMPLETO PROPOSTA'!N151*'AJUSTE CONIF-SETEC'!$Q$14</f>
        <v>0</v>
      </c>
      <c r="O151" s="114">
        <f t="shared" si="72"/>
        <v>0</v>
      </c>
      <c r="R151" s="114"/>
      <c r="T151" s="104">
        <v>243.01410580781791</v>
      </c>
      <c r="U151" s="104"/>
      <c r="V151" s="104">
        <f t="shared" si="74"/>
        <v>243.01410580781791</v>
      </c>
      <c r="W151" s="109">
        <f t="shared" si="75"/>
        <v>1.4232719963135996E-3</v>
      </c>
      <c r="X151" s="114">
        <f>'DADOS BASE HOMOLOGADA'!$I$78*W151</f>
        <v>65388.853620929563</v>
      </c>
      <c r="Y151" s="114"/>
      <c r="Z151" s="114">
        <f t="shared" si="73"/>
        <v>65388.853620929563</v>
      </c>
      <c r="AB151" s="119">
        <v>1132.5</v>
      </c>
      <c r="AD151" s="45">
        <v>0.82399999999999995</v>
      </c>
      <c r="AE151" s="45">
        <f t="shared" si="76"/>
        <v>933.18</v>
      </c>
      <c r="AF151" s="123">
        <f t="shared" si="77"/>
        <v>0.16944781348836985</v>
      </c>
      <c r="AH151" s="45">
        <f>($AH$11-(AF151*$AH$11))*'AJUSTE CONIF-SETEC'!$Q$18</f>
        <v>431.50079111231855</v>
      </c>
      <c r="AI151" s="114">
        <f t="shared" si="78"/>
        <v>488674.64593470073</v>
      </c>
      <c r="AK151" s="119">
        <v>0</v>
      </c>
      <c r="AL151" s="114">
        <f>IF($AK$11&gt;0,(AK151/$AK$11)*'DADOS BASE PROPOSTA'!$I$67,0)*'AJUSTE CONIF-SETEC'!Q18</f>
        <v>0</v>
      </c>
      <c r="AN151" s="114">
        <v>82.375</v>
      </c>
      <c r="AO151" s="114">
        <f>(AN151/$AN$11)*'DADOS BASE PROPOSTA'!$I$69*'AJUSTE CONIF-SETEC'!$Q$18</f>
        <v>40006.53655824373</v>
      </c>
      <c r="AQ151" s="114"/>
      <c r="AR151" s="114"/>
      <c r="AS151" s="114"/>
      <c r="AU151" s="114"/>
      <c r="AV151" s="114"/>
      <c r="AW151" s="114"/>
      <c r="AY151" s="114"/>
      <c r="AZ151" s="114"/>
      <c r="BA151" s="114"/>
      <c r="BB151" s="93"/>
    </row>
    <row r="152" spans="1:54" x14ac:dyDescent="0.25">
      <c r="A152" s="93"/>
      <c r="B152" s="94" t="s">
        <v>201</v>
      </c>
      <c r="C152" s="94" t="s">
        <v>208</v>
      </c>
      <c r="D152" s="94" t="s">
        <v>79</v>
      </c>
      <c r="F152" s="104">
        <v>6101.4418367411909</v>
      </c>
      <c r="G152" s="109">
        <f t="shared" si="70"/>
        <v>4.9377370261377155E-3</v>
      </c>
      <c r="H152" s="114">
        <f>'DADOS BASE PROPOSTA'!$I$23*G152*'AJUSTE CONIF-SETEC'!$Q$12</f>
        <v>6402399.9437425779</v>
      </c>
      <c r="I152" s="114">
        <f>'MATRIZ 2018 COMPLETO PROPOSTA'!I152*'AJUSTE CONIF-SETEC'!$Q$12</f>
        <v>0</v>
      </c>
      <c r="J152" s="114">
        <f t="shared" si="71"/>
        <v>6402399.9437425779</v>
      </c>
      <c r="L152" s="104">
        <v>0</v>
      </c>
      <c r="M152" s="114">
        <f>'MATRIZ 2018 COMPLETO PROPOSTA'!M152*'AJUSTE CONIF-SETEC'!$Q$14</f>
        <v>0</v>
      </c>
      <c r="N152" s="114">
        <f>'MATRIZ 2018 COMPLETO PROPOSTA'!N152*'AJUSTE CONIF-SETEC'!$Q$14</f>
        <v>0</v>
      </c>
      <c r="O152" s="114">
        <f t="shared" si="72"/>
        <v>0</v>
      </c>
      <c r="R152" s="114"/>
      <c r="T152" s="104">
        <v>359.11294213147602</v>
      </c>
      <c r="U152" s="104"/>
      <c r="V152" s="104">
        <f t="shared" si="74"/>
        <v>359.11294213147602</v>
      </c>
      <c r="W152" s="109">
        <f t="shared" si="75"/>
        <v>2.1032334413283805E-3</v>
      </c>
      <c r="X152" s="114">
        <f>'DADOS BASE HOMOLOGADA'!$I$78*W152</f>
        <v>96628.068269364652</v>
      </c>
      <c r="Y152" s="114"/>
      <c r="Z152" s="114">
        <f t="shared" si="73"/>
        <v>96628.068269364652</v>
      </c>
      <c r="AB152" s="119">
        <v>1639.5</v>
      </c>
      <c r="AD152" s="45">
        <v>0.82399999999999995</v>
      </c>
      <c r="AE152" s="45">
        <f t="shared" si="76"/>
        <v>1350.9479999999999</v>
      </c>
      <c r="AF152" s="123">
        <f t="shared" si="77"/>
        <v>0.16944781348836985</v>
      </c>
      <c r="AH152" s="45">
        <f>($AH$11-(AF152*$AH$11))*'AJUSTE CONIF-SETEC'!$Q$18</f>
        <v>431.50079111231855</v>
      </c>
      <c r="AI152" s="114">
        <f t="shared" si="78"/>
        <v>707445.54702864622</v>
      </c>
      <c r="AK152" s="119">
        <v>133</v>
      </c>
      <c r="AL152" s="114">
        <f>IF($AK$11&gt;0,(AK152/$AK$11)*'DADOS BASE PROPOSTA'!$I$67,0)*'AJUSTE CONIF-SETEC'!Q18</f>
        <v>698226.63767916465</v>
      </c>
      <c r="AN152" s="114">
        <v>107.375</v>
      </c>
      <c r="AO152" s="114">
        <f>(AN152/$AN$11)*'DADOS BASE PROPOSTA'!$I$69*'AJUSTE CONIF-SETEC'!$Q$18</f>
        <v>52148.12580202028</v>
      </c>
      <c r="AQ152" s="114"/>
      <c r="AR152" s="114"/>
      <c r="AS152" s="114"/>
      <c r="AU152" s="114"/>
      <c r="AV152" s="114"/>
      <c r="AW152" s="114"/>
      <c r="AY152" s="114"/>
      <c r="AZ152" s="114"/>
      <c r="BA152" s="114"/>
      <c r="BB152" s="93"/>
    </row>
    <row r="153" spans="1:54" x14ac:dyDescent="0.25">
      <c r="A153" s="93"/>
      <c r="B153" s="94" t="s">
        <v>201</v>
      </c>
      <c r="C153" s="94" t="s">
        <v>209</v>
      </c>
      <c r="D153" s="94" t="s">
        <v>79</v>
      </c>
      <c r="F153" s="104">
        <v>1064.3071075896221</v>
      </c>
      <c r="G153" s="109">
        <f t="shared" si="70"/>
        <v>8.613158582748496E-4</v>
      </c>
      <c r="H153" s="114">
        <f>'DADOS BASE PROPOSTA'!$I$23*G153*'AJUSTE CONIF-SETEC'!$Q$12</f>
        <v>1116804.8386077995</v>
      </c>
      <c r="I153" s="114">
        <f>'MATRIZ 2018 COMPLETO PROPOSTA'!I153*'AJUSTE CONIF-SETEC'!$Q$12</f>
        <v>632838.44400944235</v>
      </c>
      <c r="J153" s="114">
        <f t="shared" si="71"/>
        <v>1749643.2826172418</v>
      </c>
      <c r="L153" s="104">
        <v>0</v>
      </c>
      <c r="M153" s="114">
        <f>'MATRIZ 2018 COMPLETO PROPOSTA'!M153*'AJUSTE CONIF-SETEC'!$Q$14</f>
        <v>0</v>
      </c>
      <c r="N153" s="114">
        <f>'MATRIZ 2018 COMPLETO PROPOSTA'!N153*'AJUSTE CONIF-SETEC'!$Q$14</f>
        <v>0</v>
      </c>
      <c r="O153" s="114">
        <f t="shared" si="72"/>
        <v>0</v>
      </c>
      <c r="R153" s="114"/>
      <c r="T153" s="104">
        <v>47.53076640926858</v>
      </c>
      <c r="U153" s="104"/>
      <c r="V153" s="104">
        <f t="shared" si="74"/>
        <v>47.53076640926858</v>
      </c>
      <c r="W153" s="109">
        <f t="shared" si="75"/>
        <v>2.7837564642084559E-4</v>
      </c>
      <c r="X153" s="114">
        <f>'DADOS BASE HOMOLOGADA'!$I$78*W153</f>
        <v>12789.308327987081</v>
      </c>
      <c r="Y153" s="114"/>
      <c r="Z153" s="114">
        <f t="shared" si="73"/>
        <v>12789.308327987081</v>
      </c>
      <c r="AB153" s="119">
        <v>965.5</v>
      </c>
      <c r="AD153" s="45">
        <v>0.82399999999999995</v>
      </c>
      <c r="AE153" s="45">
        <f t="shared" si="76"/>
        <v>795.572</v>
      </c>
      <c r="AF153" s="123">
        <f t="shared" si="77"/>
        <v>0.16944781348836985</v>
      </c>
      <c r="AH153" s="45">
        <f>($AH$11-(AF153*$AH$11))*'AJUSTE CONIF-SETEC'!$Q$18</f>
        <v>431.50079111231855</v>
      </c>
      <c r="AI153" s="114">
        <f t="shared" si="78"/>
        <v>416614.01381894358</v>
      </c>
      <c r="AK153" s="119">
        <v>0</v>
      </c>
      <c r="AL153" s="114">
        <f>IF($AK$11&gt;0,(AK153/$AK$11)*'DADOS BASE PROPOSTA'!$I$67,0)*'AJUSTE CONIF-SETEC'!Q18</f>
        <v>0</v>
      </c>
      <c r="AN153" s="114">
        <v>18.375</v>
      </c>
      <c r="AO153" s="114">
        <f>(AN153/$AN$11)*'DADOS BASE PROPOSTA'!$I$69*'AJUSTE CONIF-SETEC'!$Q$18</f>
        <v>8924.0680941757655</v>
      </c>
      <c r="AQ153" s="114"/>
      <c r="AR153" s="114"/>
      <c r="AS153" s="114"/>
      <c r="AU153" s="114"/>
      <c r="AV153" s="114"/>
      <c r="AW153" s="114"/>
      <c r="AY153" s="114"/>
      <c r="AZ153" s="114"/>
      <c r="BA153" s="114"/>
      <c r="BB153" s="93"/>
    </row>
    <row r="154" spans="1:54" x14ac:dyDescent="0.25">
      <c r="A154" s="93"/>
      <c r="B154" s="94" t="s">
        <v>201</v>
      </c>
      <c r="C154" s="94" t="s">
        <v>210</v>
      </c>
      <c r="D154" s="94" t="s">
        <v>79</v>
      </c>
      <c r="F154" s="104">
        <v>1913.6236204812551</v>
      </c>
      <c r="G154" s="109">
        <f t="shared" si="70"/>
        <v>1.5486454608225422E-3</v>
      </c>
      <c r="H154" s="114">
        <f>'DADOS BASE PROPOSTA'!$I$23*G154*'AJUSTE CONIF-SETEC'!$Q$12</f>
        <v>2008014.513280584</v>
      </c>
      <c r="I154" s="114">
        <f>'MATRIZ 2018 COMPLETO PROPOSTA'!I154*'AJUSTE CONIF-SETEC'!$Q$12</f>
        <v>0</v>
      </c>
      <c r="J154" s="114">
        <f t="shared" si="71"/>
        <v>2008014.513280584</v>
      </c>
      <c r="L154" s="104">
        <v>0</v>
      </c>
      <c r="M154" s="114">
        <f>'MATRIZ 2018 COMPLETO PROPOSTA'!M154*'AJUSTE CONIF-SETEC'!$Q$14</f>
        <v>0</v>
      </c>
      <c r="N154" s="114">
        <f>'MATRIZ 2018 COMPLETO PROPOSTA'!N154*'AJUSTE CONIF-SETEC'!$Q$14</f>
        <v>0</v>
      </c>
      <c r="O154" s="114">
        <f t="shared" si="72"/>
        <v>0</v>
      </c>
      <c r="R154" s="114"/>
      <c r="T154" s="104">
        <v>201.18275993885851</v>
      </c>
      <c r="U154" s="104"/>
      <c r="V154" s="104">
        <f t="shared" si="74"/>
        <v>201.18275993885851</v>
      </c>
      <c r="W154" s="109">
        <f t="shared" si="75"/>
        <v>1.1782764107878677E-3</v>
      </c>
      <c r="X154" s="114">
        <f>'DADOS BASE HOMOLOGADA'!$I$78*W154</f>
        <v>54133.112960529317</v>
      </c>
      <c r="Y154" s="114"/>
      <c r="Z154" s="114">
        <f t="shared" si="73"/>
        <v>54133.112960529317</v>
      </c>
      <c r="AB154" s="119">
        <v>1223</v>
      </c>
      <c r="AD154" s="45">
        <v>0.82399999999999995</v>
      </c>
      <c r="AE154" s="45">
        <f t="shared" si="76"/>
        <v>1007.752</v>
      </c>
      <c r="AF154" s="123">
        <f t="shared" si="77"/>
        <v>0.16944781348836985</v>
      </c>
      <c r="AH154" s="45">
        <f>($AH$11-(AF154*$AH$11))*'AJUSTE CONIF-SETEC'!$Q$18</f>
        <v>431.50079111231855</v>
      </c>
      <c r="AI154" s="114">
        <f t="shared" si="78"/>
        <v>527725.46753036557</v>
      </c>
      <c r="AK154" s="119">
        <v>0</v>
      </c>
      <c r="AL154" s="114">
        <f>IF($AK$11&gt;0,(AK154/$AK$11)*'DADOS BASE PROPOSTA'!$I$67,0)*'AJUSTE CONIF-SETEC'!Q18</f>
        <v>0</v>
      </c>
      <c r="AN154" s="114">
        <v>48.5</v>
      </c>
      <c r="AO154" s="114">
        <f>(AN154/$AN$11)*'DADOS BASE PROPOSTA'!$I$69*'AJUSTE CONIF-SETEC'!$Q$18</f>
        <v>23554.683132926504</v>
      </c>
      <c r="AQ154" s="114"/>
      <c r="AR154" s="114"/>
      <c r="AS154" s="114"/>
      <c r="AU154" s="114"/>
      <c r="AV154" s="114"/>
      <c r="AW154" s="114"/>
      <c r="AY154" s="114"/>
      <c r="AZ154" s="114"/>
      <c r="BA154" s="114"/>
      <c r="BB154" s="93"/>
    </row>
    <row r="155" spans="1:54" x14ac:dyDescent="0.25">
      <c r="A155" s="93"/>
      <c r="B155" s="94" t="s">
        <v>201</v>
      </c>
      <c r="C155" s="94" t="s">
        <v>211</v>
      </c>
      <c r="D155" s="94" t="s">
        <v>79</v>
      </c>
      <c r="F155" s="104">
        <v>1205.2377230601301</v>
      </c>
      <c r="G155" s="109">
        <f t="shared" si="70"/>
        <v>9.7536731311864049E-4</v>
      </c>
      <c r="H155" s="114">
        <f>'DADOS BASE PROPOSTA'!$I$23*G155*'AJUSTE CONIF-SETEC'!$Q$12</f>
        <v>1264686.9603591899</v>
      </c>
      <c r="I155" s="114">
        <f>'MATRIZ 2018 COMPLETO PROPOSTA'!I155*'AJUSTE CONIF-SETEC'!$Q$12</f>
        <v>484956.32225805178</v>
      </c>
      <c r="J155" s="114">
        <f t="shared" si="71"/>
        <v>1749643.2826172416</v>
      </c>
      <c r="L155" s="104">
        <v>0</v>
      </c>
      <c r="M155" s="114">
        <f>'MATRIZ 2018 COMPLETO PROPOSTA'!M155*'AJUSTE CONIF-SETEC'!$Q$14</f>
        <v>0</v>
      </c>
      <c r="N155" s="114">
        <f>'MATRIZ 2018 COMPLETO PROPOSTA'!N155*'AJUSTE CONIF-SETEC'!$Q$14</f>
        <v>0</v>
      </c>
      <c r="O155" s="114">
        <f t="shared" si="72"/>
        <v>0</v>
      </c>
      <c r="R155" s="114"/>
      <c r="T155" s="104">
        <v>118.0329766557328</v>
      </c>
      <c r="U155" s="104"/>
      <c r="V155" s="104">
        <f t="shared" si="74"/>
        <v>118.0329766557328</v>
      </c>
      <c r="W155" s="109">
        <f t="shared" si="75"/>
        <v>6.9128921449726347E-4</v>
      </c>
      <c r="X155" s="114">
        <f>'DADOS BASE HOMOLOGADA'!$I$78*W155</f>
        <v>31759.642129942626</v>
      </c>
      <c r="Y155" s="114"/>
      <c r="Z155" s="114">
        <f t="shared" si="73"/>
        <v>31759.642129942626</v>
      </c>
      <c r="AB155" s="119">
        <v>1133.5</v>
      </c>
      <c r="AD155" s="45">
        <v>0.82399999999999995</v>
      </c>
      <c r="AE155" s="45">
        <f t="shared" si="76"/>
        <v>934.00399999999991</v>
      </c>
      <c r="AF155" s="123">
        <f t="shared" si="77"/>
        <v>0.16944781348836985</v>
      </c>
      <c r="AH155" s="45">
        <f>($AH$11-(AF155*$AH$11))*'AJUSTE CONIF-SETEC'!$Q$18</f>
        <v>431.50079111231855</v>
      </c>
      <c r="AI155" s="114">
        <f t="shared" si="78"/>
        <v>489106.1467258131</v>
      </c>
      <c r="AK155" s="119">
        <v>0</v>
      </c>
      <c r="AL155" s="114">
        <f>IF($AK$11&gt;0,(AK155/$AK$11)*'DADOS BASE PROPOSTA'!$I$67,0)*'AJUSTE CONIF-SETEC'!Q18</f>
        <v>0</v>
      </c>
      <c r="AN155" s="114">
        <v>21.875</v>
      </c>
      <c r="AO155" s="114">
        <f>(AN155/$AN$11)*'DADOS BASE PROPOSTA'!$I$69*'AJUSTE CONIF-SETEC'!$Q$18</f>
        <v>10623.890588304483</v>
      </c>
      <c r="AQ155" s="114"/>
      <c r="AR155" s="114"/>
      <c r="AS155" s="114"/>
      <c r="AU155" s="114"/>
      <c r="AV155" s="114"/>
      <c r="AW155" s="114"/>
      <c r="AY155" s="114"/>
      <c r="AZ155" s="114"/>
      <c r="BA155" s="114"/>
      <c r="BB155" s="93"/>
    </row>
    <row r="156" spans="1:54" x14ac:dyDescent="0.25">
      <c r="A156" s="93"/>
      <c r="B156" s="94" t="s">
        <v>201</v>
      </c>
      <c r="C156" s="94" t="s">
        <v>212</v>
      </c>
      <c r="D156" s="94" t="s">
        <v>79</v>
      </c>
      <c r="F156" s="104">
        <v>2457.0600371019732</v>
      </c>
      <c r="G156" s="109">
        <f t="shared" si="70"/>
        <v>1.9884343152440261E-3</v>
      </c>
      <c r="H156" s="114">
        <f>'DADOS BASE PROPOSTA'!$I$23*G156*'AJUSTE CONIF-SETEC'!$Q$12</f>
        <v>2578256.3309192923</v>
      </c>
      <c r="I156" s="114">
        <f>'MATRIZ 2018 COMPLETO PROPOSTA'!I156*'AJUSTE CONIF-SETEC'!$Q$12</f>
        <v>0</v>
      </c>
      <c r="J156" s="114">
        <f t="shared" si="71"/>
        <v>2578256.3309192923</v>
      </c>
      <c r="L156" s="104">
        <v>0</v>
      </c>
      <c r="M156" s="114">
        <f>'MATRIZ 2018 COMPLETO PROPOSTA'!M156*'AJUSTE CONIF-SETEC'!$Q$14</f>
        <v>0</v>
      </c>
      <c r="N156" s="114">
        <f>'MATRIZ 2018 COMPLETO PROPOSTA'!N156*'AJUSTE CONIF-SETEC'!$Q$14</f>
        <v>0</v>
      </c>
      <c r="O156" s="114">
        <f t="shared" si="72"/>
        <v>0</v>
      </c>
      <c r="R156" s="114"/>
      <c r="T156" s="104">
        <v>341.1936362850609</v>
      </c>
      <c r="U156" s="104"/>
      <c r="V156" s="104">
        <f t="shared" si="74"/>
        <v>341.1936362850609</v>
      </c>
      <c r="W156" s="109">
        <f t="shared" si="75"/>
        <v>1.9982846108076101E-3</v>
      </c>
      <c r="X156" s="114">
        <f>'DADOS BASE HOMOLOGADA'!$I$78*W156</f>
        <v>91806.443355514857</v>
      </c>
      <c r="Y156" s="114"/>
      <c r="Z156" s="114">
        <f t="shared" si="73"/>
        <v>91806.443355514857</v>
      </c>
      <c r="AB156" s="119">
        <v>1427</v>
      </c>
      <c r="AD156" s="45">
        <v>0.82399999999999995</v>
      </c>
      <c r="AE156" s="45">
        <f t="shared" si="76"/>
        <v>1175.848</v>
      </c>
      <c r="AF156" s="123">
        <f t="shared" si="77"/>
        <v>0.16944781348836985</v>
      </c>
      <c r="AH156" s="45">
        <f>($AH$11-(AF156*$AH$11))*'AJUSTE CONIF-SETEC'!$Q$18</f>
        <v>431.50079111231855</v>
      </c>
      <c r="AI156" s="114">
        <f t="shared" si="78"/>
        <v>615751.62891727861</v>
      </c>
      <c r="AK156" s="119">
        <v>0</v>
      </c>
      <c r="AL156" s="114">
        <f>IF($AK$11&gt;0,(AK156/$AK$11)*'DADOS BASE PROPOSTA'!$I$67,0)*'AJUSTE CONIF-SETEC'!Q18</f>
        <v>0</v>
      </c>
      <c r="AN156" s="114">
        <v>61.5</v>
      </c>
      <c r="AO156" s="114">
        <f>(AN156/$AN$11)*'DADOS BASE PROPOSTA'!$I$69*'AJUSTE CONIF-SETEC'!$Q$18</f>
        <v>29868.309539690315</v>
      </c>
      <c r="AQ156" s="114"/>
      <c r="AR156" s="114"/>
      <c r="AS156" s="114"/>
      <c r="AU156" s="114"/>
      <c r="AV156" s="114"/>
      <c r="AW156" s="114"/>
      <c r="AY156" s="114"/>
      <c r="AZ156" s="114"/>
      <c r="BA156" s="114"/>
      <c r="BB156" s="93"/>
    </row>
    <row r="157" spans="1:54" x14ac:dyDescent="0.25">
      <c r="A157" s="93"/>
      <c r="B157" s="94" t="s">
        <v>201</v>
      </c>
      <c r="C157" s="94" t="s">
        <v>213</v>
      </c>
      <c r="D157" s="94" t="s">
        <v>79</v>
      </c>
      <c r="F157" s="104">
        <v>351.00481531418637</v>
      </c>
      <c r="G157" s="109">
        <f t="shared" si="70"/>
        <v>2.840590010205166E-4</v>
      </c>
      <c r="H157" s="114">
        <f>'DADOS BASE PROPOSTA'!$I$23*G157*'AJUSTE CONIF-SETEC'!$Q$12</f>
        <v>368318.38603925786</v>
      </c>
      <c r="I157" s="114">
        <f>'MATRIZ 2018 COMPLETO PROPOSTA'!I157*'AJUSTE CONIF-SETEC'!$Q$12</f>
        <v>874821.64130862092</v>
      </c>
      <c r="J157" s="114">
        <f t="shared" si="71"/>
        <v>1243140.0273478788</v>
      </c>
      <c r="L157" s="104">
        <v>0</v>
      </c>
      <c r="M157" s="114">
        <f>'MATRIZ 2018 COMPLETO PROPOSTA'!M157*'AJUSTE CONIF-SETEC'!$Q$14</f>
        <v>0</v>
      </c>
      <c r="N157" s="114">
        <f>'MATRIZ 2018 COMPLETO PROPOSTA'!N157*'AJUSTE CONIF-SETEC'!$Q$14</f>
        <v>0</v>
      </c>
      <c r="O157" s="114">
        <f t="shared" si="72"/>
        <v>0</v>
      </c>
      <c r="R157" s="114"/>
      <c r="T157" s="104">
        <v>1609.80812263078</v>
      </c>
      <c r="U157" s="104"/>
      <c r="V157" s="104">
        <f t="shared" si="74"/>
        <v>1609.80812263078</v>
      </c>
      <c r="W157" s="109">
        <f t="shared" si="75"/>
        <v>9.4282379731096631E-3</v>
      </c>
      <c r="X157" s="114">
        <f>'DADOS BASE HOMOLOGADA'!$I$78*W157</f>
        <v>433158.01499906648</v>
      </c>
      <c r="Y157" s="114"/>
      <c r="Z157" s="114">
        <f t="shared" si="73"/>
        <v>433158.01499906648</v>
      </c>
      <c r="AB157" s="119">
        <v>1112</v>
      </c>
      <c r="AD157" s="45">
        <v>0.82399999999999995</v>
      </c>
      <c r="AE157" s="45">
        <f t="shared" si="76"/>
        <v>916.2879999999999</v>
      </c>
      <c r="AF157" s="123">
        <f t="shared" si="77"/>
        <v>0.16944781348836985</v>
      </c>
      <c r="AH157" s="45">
        <f>($AH$11-(AF157*$AH$11))*'AJUSTE CONIF-SETEC'!$Q$18</f>
        <v>431.50079111231855</v>
      </c>
      <c r="AI157" s="114">
        <f t="shared" si="78"/>
        <v>479828.87971689826</v>
      </c>
      <c r="AK157" s="119">
        <v>0</v>
      </c>
      <c r="AL157" s="114">
        <f>IF($AK$11&gt;0,(AK157/$AK$11)*'DADOS BASE PROPOSTA'!$I$67,0)*'AJUSTE CONIF-SETEC'!Q18</f>
        <v>0</v>
      </c>
      <c r="AN157" s="114">
        <v>418.125</v>
      </c>
      <c r="AO157" s="114">
        <f>(AN157/$AN$11)*'DADOS BASE PROPOSTA'!$I$69*'AJUSTE CONIF-SETEC'!$Q$18</f>
        <v>203068.08010216281</v>
      </c>
      <c r="AQ157" s="114"/>
      <c r="AR157" s="114"/>
      <c r="AS157" s="114"/>
      <c r="AU157" s="114"/>
      <c r="AV157" s="114"/>
      <c r="AW157" s="114"/>
      <c r="AY157" s="114"/>
      <c r="AZ157" s="114"/>
      <c r="BA157" s="114"/>
      <c r="BB157" s="93"/>
    </row>
    <row r="158" spans="1:54" x14ac:dyDescent="0.25">
      <c r="A158" s="93"/>
      <c r="F158" s="104"/>
      <c r="G158" s="109"/>
      <c r="H158" s="114"/>
      <c r="I158" s="114"/>
      <c r="J158" s="114"/>
      <c r="L158" s="104"/>
      <c r="M158" s="114"/>
      <c r="N158" s="114"/>
      <c r="O158" s="114"/>
      <c r="R158" s="114"/>
      <c r="T158" s="104"/>
      <c r="U158" s="104"/>
      <c r="V158" s="104"/>
      <c r="W158" s="109"/>
      <c r="X158" s="114"/>
      <c r="Y158" s="114"/>
      <c r="Z158" s="114"/>
      <c r="AB158" s="119"/>
      <c r="AF158" s="123"/>
      <c r="AI158" s="114"/>
      <c r="AK158" s="119"/>
      <c r="AL158" s="114"/>
      <c r="AN158" s="114"/>
      <c r="AO158" s="114"/>
      <c r="AQ158" s="114"/>
      <c r="AR158" s="114"/>
      <c r="AS158" s="114"/>
      <c r="AU158" s="114"/>
      <c r="AV158" s="114"/>
      <c r="AW158" s="114"/>
      <c r="AY158" s="114"/>
      <c r="AZ158" s="114"/>
      <c r="BA158" s="114"/>
      <c r="BB158" s="93"/>
    </row>
    <row r="159" spans="1:54" x14ac:dyDescent="0.25">
      <c r="A159" s="93"/>
      <c r="B159" s="98" t="s">
        <v>214</v>
      </c>
      <c r="C159" s="98" t="s">
        <v>215</v>
      </c>
      <c r="D159" s="98" t="s">
        <v>74</v>
      </c>
      <c r="E159" s="98"/>
      <c r="F159" s="105">
        <f>SUM(F160:F181)</f>
        <v>45984.356893339987</v>
      </c>
      <c r="G159" s="110">
        <f>SUM(G160:G181)</f>
        <v>3.7213935284622662E-2</v>
      </c>
      <c r="H159" s="115">
        <f>SUM(H160:H181)</f>
        <v>48252569.124579981</v>
      </c>
      <c r="I159" s="115">
        <f>SUM(I160:I181)</f>
        <v>1015642.7517569263</v>
      </c>
      <c r="J159" s="115">
        <f>SUM(J160:J181)</f>
        <v>49268211.876336902</v>
      </c>
      <c r="K159" s="99"/>
      <c r="L159" s="105">
        <f>SUM(L160:L181)</f>
        <v>1994.7787371006038</v>
      </c>
      <c r="M159" s="115">
        <f>SUM(M160:M181)</f>
        <v>3310448.2355047911</v>
      </c>
      <c r="N159" s="115">
        <f>SUM(N160:N181)</f>
        <v>608792.44390882622</v>
      </c>
      <c r="O159" s="115">
        <f>SUM(O160:O181)</f>
        <v>3919240.6794136176</v>
      </c>
      <c r="P159" s="99"/>
      <c r="Q159" s="100"/>
      <c r="R159" s="115">
        <f>SUM(R160:R181)</f>
        <v>4494309.7226495473</v>
      </c>
      <c r="S159" s="99"/>
      <c r="T159" s="105">
        <f t="shared" ref="T159:Z159" si="79">SUM(T160:T182)</f>
        <v>2368.893925640682</v>
      </c>
      <c r="U159" s="105">
        <f t="shared" si="79"/>
        <v>40.342700000000001</v>
      </c>
      <c r="V159" s="105">
        <f t="shared" si="79"/>
        <v>2497.9905656406818</v>
      </c>
      <c r="W159" s="110">
        <f t="shared" si="79"/>
        <v>1.4630097324241718E-2</v>
      </c>
      <c r="X159" s="115">
        <f t="shared" si="79"/>
        <v>672145.09585841012</v>
      </c>
      <c r="Y159" s="115">
        <f t="shared" si="79"/>
        <v>124505.76265629544</v>
      </c>
      <c r="Z159" s="115">
        <f t="shared" si="79"/>
        <v>796650.85851470556</v>
      </c>
      <c r="AA159" s="99"/>
      <c r="AB159" s="120">
        <f>SUM(AB160:AB182)</f>
        <v>24148.5</v>
      </c>
      <c r="AC159" s="99"/>
      <c r="AD159" s="99"/>
      <c r="AE159" s="99"/>
      <c r="AF159" s="124"/>
      <c r="AG159" s="99"/>
      <c r="AH159" s="99"/>
      <c r="AI159" s="115">
        <f>SUM(AI160:AI182)</f>
        <v>11986976.567467827</v>
      </c>
      <c r="AJ159" s="99"/>
      <c r="AK159" s="120">
        <f>SUM(AK160:AK182)</f>
        <v>428</v>
      </c>
      <c r="AL159" s="115">
        <f>SUM(AL160:AL182)</f>
        <v>2246924.8189976127</v>
      </c>
      <c r="AM159" s="99"/>
      <c r="AN159" s="115">
        <f>SUM(AN160:AN182)</f>
        <v>941.5</v>
      </c>
      <c r="AO159" s="115">
        <f>SUM(AO160:AO182)</f>
        <v>457252.25092062482</v>
      </c>
      <c r="AP159" s="99"/>
      <c r="AQ159" s="115"/>
      <c r="AR159" s="115"/>
      <c r="AS159" s="115">
        <f>SUM(AS160:AS181)</f>
        <v>406297.84674938675</v>
      </c>
      <c r="AT159" s="98"/>
      <c r="AU159" s="115"/>
      <c r="AV159" s="115"/>
      <c r="AW159" s="115">
        <f>SUM(AW160:AW181)</f>
        <v>406297.84674938675</v>
      </c>
      <c r="AX159" s="98"/>
      <c r="AY159" s="115"/>
      <c r="AZ159" s="115"/>
      <c r="BA159" s="115">
        <f>SUM(BA160:BA181)</f>
        <v>406297.84674938675</v>
      </c>
      <c r="BB159" s="93"/>
    </row>
    <row r="160" spans="1:54" x14ac:dyDescent="0.25">
      <c r="A160" s="93"/>
      <c r="B160" s="94" t="s">
        <v>214</v>
      </c>
      <c r="C160" s="94" t="s">
        <v>34</v>
      </c>
      <c r="D160" s="94" t="s">
        <v>75</v>
      </c>
      <c r="F160" s="104">
        <v>0</v>
      </c>
      <c r="G160" s="109">
        <f>F160/$F$11</f>
        <v>0</v>
      </c>
      <c r="H160" s="114">
        <f>'DADOS BASE PROPOSTA'!$I$23*G160*'AJUSTE CONIF-SETEC'!$Q$12</f>
        <v>0</v>
      </c>
      <c r="I160" s="114">
        <f>'MATRIZ 2018 COMPLETO PROPOSTA'!I160*'AJUSTE CONIF-SETEC'!$Q$12</f>
        <v>0</v>
      </c>
      <c r="J160" s="114">
        <f t="shared" ref="J160:J182" si="80">H160+I160</f>
        <v>0</v>
      </c>
      <c r="L160" s="104"/>
      <c r="M160" s="114">
        <f>'MATRIZ 2018 COMPLETO PROPOSTA'!M160*'AJUSTE CONIF-SETEC'!$Q$14</f>
        <v>0</v>
      </c>
      <c r="N160" s="114">
        <f>'MATRIZ 2018 COMPLETO PROPOSTA'!N160*'AJUSTE CONIF-SETEC'!$Q$14</f>
        <v>0</v>
      </c>
      <c r="O160" s="114">
        <f t="shared" ref="O160:O182" si="81">M160+N160</f>
        <v>0</v>
      </c>
      <c r="Q160" s="68">
        <v>21</v>
      </c>
      <c r="R160" s="114">
        <f>IF(D160="R",('DADOS BASE HOMOLOGADA'!$I$53+('DADOS BASE HOMOLOGADA'!$I$54*Q160)),0)</f>
        <v>4494309.7226495473</v>
      </c>
      <c r="T160" s="104"/>
      <c r="U160" s="104"/>
      <c r="V160" s="104"/>
      <c r="W160" s="109"/>
      <c r="X160" s="114"/>
      <c r="Y160" s="114">
        <f>'DADOS BASE HOMOLOGADA'!$I$77/41</f>
        <v>124505.76265629544</v>
      </c>
      <c r="Z160" s="114">
        <f t="shared" ref="Z160:Z182" si="82">X160+Y160</f>
        <v>124505.76265629544</v>
      </c>
      <c r="AB160" s="119"/>
      <c r="AF160" s="123"/>
      <c r="AI160" s="114"/>
      <c r="AK160" s="119"/>
      <c r="AL160" s="114"/>
      <c r="AN160" s="114"/>
      <c r="AO160" s="114"/>
      <c r="AQ160" s="114">
        <f>'DADOS BASE HOMOLOGADA'!$I$85/41</f>
        <v>167836.73833001251</v>
      </c>
      <c r="AR160" s="114">
        <f>'DADOS BASE HOMOLOGADA'!$I$86*(Q160/$Q$11)</f>
        <v>238461.10841937421</v>
      </c>
      <c r="AS160" s="114">
        <f>AQ160+AR160</f>
        <v>406297.84674938675</v>
      </c>
      <c r="AU160" s="114">
        <f>'DADOS BASE HOMOLOGADA'!$I$89/41</f>
        <v>167836.73833001251</v>
      </c>
      <c r="AV160" s="114">
        <f>'DADOS BASE HOMOLOGADA'!$I$90*(Q160/$Q$11)</f>
        <v>238461.10841937421</v>
      </c>
      <c r="AW160" s="114">
        <f>AU160+AV160</f>
        <v>406297.84674938675</v>
      </c>
      <c r="AY160" s="114">
        <f>'DADOS BASE HOMOLOGADA'!$I$93/41</f>
        <v>167836.73833001251</v>
      </c>
      <c r="AZ160" s="114">
        <f>'DADOS BASE HOMOLOGADA'!$I$94*(Q160/$Q$11)</f>
        <v>238461.10841937421</v>
      </c>
      <c r="BA160" s="114">
        <f>AY160+AZ160</f>
        <v>406297.84674938675</v>
      </c>
      <c r="BB160" s="93"/>
    </row>
    <row r="161" spans="1:54" x14ac:dyDescent="0.25">
      <c r="A161" s="93"/>
      <c r="B161" s="94" t="s">
        <v>214</v>
      </c>
      <c r="C161" s="94" t="s">
        <v>216</v>
      </c>
      <c r="D161" s="94" t="s">
        <v>79</v>
      </c>
      <c r="F161" s="104">
        <v>4400.1630364708599</v>
      </c>
      <c r="G161" s="109">
        <f>F161/$F$11</f>
        <v>3.5609366650668811E-3</v>
      </c>
      <c r="H161" s="114">
        <f>'DADOS BASE PROPOSTA'!$I$23*G161*'AJUSTE CONIF-SETEC'!$Q$12</f>
        <v>4617204.3151370585</v>
      </c>
      <c r="I161" s="114">
        <f>'MATRIZ 2018 COMPLETO PROPOSTA'!I161*'AJUSTE CONIF-SETEC'!$Q$12</f>
        <v>0</v>
      </c>
      <c r="J161" s="114">
        <f t="shared" si="80"/>
        <v>4617204.3151370585</v>
      </c>
      <c r="L161" s="104">
        <v>0</v>
      </c>
      <c r="M161" s="114">
        <f>'MATRIZ 2018 COMPLETO PROPOSTA'!M161*'AJUSTE CONIF-SETEC'!$Q$14</f>
        <v>0</v>
      </c>
      <c r="N161" s="114">
        <f>'MATRIZ 2018 COMPLETO PROPOSTA'!N161*'AJUSTE CONIF-SETEC'!$Q$14</f>
        <v>0</v>
      </c>
      <c r="O161" s="114">
        <f t="shared" si="81"/>
        <v>0</v>
      </c>
      <c r="R161" s="114"/>
      <c r="T161" s="104">
        <v>0</v>
      </c>
      <c r="U161" s="104"/>
      <c r="V161" s="104">
        <f t="shared" ref="V161:V182" si="83">T161+U161*3.2</f>
        <v>0</v>
      </c>
      <c r="W161" s="109">
        <f t="shared" ref="W161:W182" si="84">V161/$V$11</f>
        <v>0</v>
      </c>
      <c r="X161" s="114">
        <f>'DADOS BASE HOMOLOGADA'!$I$78*W161</f>
        <v>0</v>
      </c>
      <c r="Y161" s="114"/>
      <c r="Z161" s="114">
        <f t="shared" si="82"/>
        <v>0</v>
      </c>
      <c r="AB161" s="119">
        <v>1191</v>
      </c>
      <c r="AD161" s="45">
        <v>0.72099999999999997</v>
      </c>
      <c r="AE161" s="45">
        <f t="shared" ref="AE161:AE182" si="85">AB161*AD161</f>
        <v>858.71100000000001</v>
      </c>
      <c r="AF161" s="123">
        <f t="shared" ref="AF161:AF182" si="86">(AD161-$AE$12)*$AF$12</f>
        <v>-1.0802186511630119E-2</v>
      </c>
      <c r="AH161" s="45">
        <f>($AH$11-(AF161*$AH$11))*'AJUSTE CONIF-SETEC'!$Q$18</f>
        <v>525.14694467272011</v>
      </c>
      <c r="AI161" s="114">
        <f t="shared" ref="AI161:AI182" si="87">AB161*AH161</f>
        <v>625450.01110520971</v>
      </c>
      <c r="AK161" s="119">
        <v>100</v>
      </c>
      <c r="AL161" s="114">
        <f>IF($AK$11&gt;0,(AK161/$AK$11)*'DADOS BASE PROPOSTA'!$I$67,0)*'AJUSTE CONIF-SETEC'!Q18</f>
        <v>524982.43434523663</v>
      </c>
      <c r="AN161" s="114">
        <v>0</v>
      </c>
      <c r="AO161" s="114">
        <f>(AN161/$AN$11)*'DADOS BASE PROPOSTA'!$I$69*'AJUSTE CONIF-SETEC'!$Q$18</f>
        <v>0</v>
      </c>
      <c r="AQ161" s="114"/>
      <c r="AR161" s="114"/>
      <c r="AS161" s="114"/>
      <c r="AU161" s="114"/>
      <c r="AV161" s="114"/>
      <c r="AW161" s="114"/>
      <c r="AY161" s="114"/>
      <c r="AZ161" s="114"/>
      <c r="BA161" s="114"/>
      <c r="BB161" s="93"/>
    </row>
    <row r="162" spans="1:54" x14ac:dyDescent="0.25">
      <c r="A162" s="93"/>
      <c r="B162" s="94" t="s">
        <v>214</v>
      </c>
      <c r="C162" s="94" t="s">
        <v>217</v>
      </c>
      <c r="D162" s="94" t="s">
        <v>79</v>
      </c>
      <c r="F162" s="104">
        <v>2013.6208196949331</v>
      </c>
      <c r="G162" s="109">
        <f>F162/$F$11</f>
        <v>1.629570574308696E-3</v>
      </c>
      <c r="H162" s="114">
        <f>'DADOS BASE PROPOSTA'!$I$23*G162*'AJUSTE CONIF-SETEC'!$Q$12</f>
        <v>2112944.147906424</v>
      </c>
      <c r="I162" s="114">
        <f>'MATRIZ 2018 COMPLETO PROPOSTA'!I162*'AJUSTE CONIF-SETEC'!$Q$12</f>
        <v>0</v>
      </c>
      <c r="J162" s="114">
        <f t="shared" si="80"/>
        <v>2112944.147906424</v>
      </c>
      <c r="L162" s="104">
        <v>0</v>
      </c>
      <c r="M162" s="114">
        <f>'MATRIZ 2018 COMPLETO PROPOSTA'!M162*'AJUSTE CONIF-SETEC'!$Q$14</f>
        <v>0</v>
      </c>
      <c r="N162" s="114">
        <f>'MATRIZ 2018 COMPLETO PROPOSTA'!N162*'AJUSTE CONIF-SETEC'!$Q$14</f>
        <v>0</v>
      </c>
      <c r="O162" s="114">
        <f t="shared" si="81"/>
        <v>0</v>
      </c>
      <c r="R162" s="114"/>
      <c r="T162" s="104">
        <v>0</v>
      </c>
      <c r="U162" s="104"/>
      <c r="V162" s="104">
        <f t="shared" si="83"/>
        <v>0</v>
      </c>
      <c r="W162" s="109">
        <f t="shared" si="84"/>
        <v>0</v>
      </c>
      <c r="X162" s="114">
        <f>'DADOS BASE HOMOLOGADA'!$I$78*W162</f>
        <v>0</v>
      </c>
      <c r="Y162" s="114"/>
      <c r="Z162" s="114">
        <f t="shared" si="82"/>
        <v>0</v>
      </c>
      <c r="AB162" s="119">
        <v>1039.5</v>
      </c>
      <c r="AD162" s="45">
        <v>0.752</v>
      </c>
      <c r="AE162" s="45">
        <f t="shared" si="85"/>
        <v>781.70399999999995</v>
      </c>
      <c r="AF162" s="123">
        <f t="shared" si="86"/>
        <v>4.344781348836993E-2</v>
      </c>
      <c r="AH162" s="45">
        <f>($AH$11-(AF162*$AH$11))*'AJUSTE CONIF-SETEC'!$Q$18</f>
        <v>496.96218000890985</v>
      </c>
      <c r="AI162" s="114">
        <f t="shared" si="87"/>
        <v>516592.18611926178</v>
      </c>
      <c r="AK162" s="119">
        <v>0</v>
      </c>
      <c r="AL162" s="114">
        <f>IF($AK$11&gt;0,(AK162/$AK$11)*'DADOS BASE PROPOSTA'!$I$67,0)*'AJUSTE CONIF-SETEC'!Q18</f>
        <v>0</v>
      </c>
      <c r="AN162" s="114">
        <v>0</v>
      </c>
      <c r="AO162" s="114">
        <f>(AN162/$AN$11)*'DADOS BASE PROPOSTA'!$I$69*'AJUSTE CONIF-SETEC'!$Q$18</f>
        <v>0</v>
      </c>
      <c r="AQ162" s="114"/>
      <c r="AR162" s="114"/>
      <c r="AS162" s="114"/>
      <c r="AU162" s="114"/>
      <c r="AV162" s="114"/>
      <c r="AW162" s="114"/>
      <c r="AY162" s="114"/>
      <c r="AZ162" s="114"/>
      <c r="BA162" s="114"/>
      <c r="BB162" s="93"/>
    </row>
    <row r="163" spans="1:54" x14ac:dyDescent="0.25">
      <c r="A163" s="93"/>
      <c r="B163" s="94" t="s">
        <v>214</v>
      </c>
      <c r="C163" s="94" t="s">
        <v>218</v>
      </c>
      <c r="D163" s="94" t="s">
        <v>77</v>
      </c>
      <c r="F163" s="104">
        <v>0</v>
      </c>
      <c r="G163" s="109">
        <f>F163/$F$11</f>
        <v>0</v>
      </c>
      <c r="H163" s="114">
        <f>'DADOS BASE PROPOSTA'!$I$23*G163*'AJUSTE CONIF-SETEC'!$Q$12</f>
        <v>0</v>
      </c>
      <c r="I163" s="114">
        <f>'MATRIZ 2018 COMPLETO PROPOSTA'!I163*'AJUSTE CONIF-SETEC'!$Q$12</f>
        <v>0</v>
      </c>
      <c r="J163" s="114">
        <f t="shared" si="80"/>
        <v>0</v>
      </c>
      <c r="L163" s="104">
        <v>321.30703764569978</v>
      </c>
      <c r="M163" s="114">
        <f>'MATRIZ 2018 COMPLETO PROPOSTA'!M163*'AJUSTE CONIF-SETEC'!$Q$14</f>
        <v>454804.45059700409</v>
      </c>
      <c r="N163" s="114">
        <f>'MATRIZ 2018 COMPLETO PROPOSTA'!N163*'AJUSTE CONIF-SETEC'!$Q$14</f>
        <v>98060.648559823472</v>
      </c>
      <c r="O163" s="114">
        <f t="shared" si="81"/>
        <v>552865.09915682755</v>
      </c>
      <c r="R163" s="114"/>
      <c r="T163" s="104">
        <v>0</v>
      </c>
      <c r="U163" s="104"/>
      <c r="V163" s="104">
        <f t="shared" si="83"/>
        <v>0</v>
      </c>
      <c r="W163" s="109">
        <f t="shared" si="84"/>
        <v>0</v>
      </c>
      <c r="X163" s="114">
        <f>'DADOS BASE HOMOLOGADA'!$I$78*W163</f>
        <v>0</v>
      </c>
      <c r="Y163" s="114"/>
      <c r="Z163" s="114">
        <f t="shared" si="82"/>
        <v>0</v>
      </c>
      <c r="AB163" s="119">
        <v>186.5</v>
      </c>
      <c r="AD163" s="45">
        <v>0.68600000000000005</v>
      </c>
      <c r="AE163" s="45">
        <f t="shared" si="85"/>
        <v>127.93900000000001</v>
      </c>
      <c r="AF163" s="123">
        <f t="shared" si="86"/>
        <v>-7.2052186511629979E-2</v>
      </c>
      <c r="AH163" s="45">
        <f>($AH$11-(AF163*$AH$11))*'AJUSTE CONIF-SETEC'!$Q$18</f>
        <v>556.96845316411861</v>
      </c>
      <c r="AI163" s="114">
        <f t="shared" si="87"/>
        <v>103874.61651510812</v>
      </c>
      <c r="AK163" s="119">
        <v>0</v>
      </c>
      <c r="AL163" s="114">
        <f>IF($AK$11&gt;0,(AK163/$AK$11)*'DADOS BASE PROPOSTA'!$I$67,0)*'AJUSTE CONIF-SETEC'!Q18</f>
        <v>0</v>
      </c>
      <c r="AN163" s="114">
        <v>0</v>
      </c>
      <c r="AO163" s="114">
        <f>(AN163/$AN$11)*'DADOS BASE PROPOSTA'!$I$69*'AJUSTE CONIF-SETEC'!$Q$18</f>
        <v>0</v>
      </c>
      <c r="AQ163" s="114"/>
      <c r="AR163" s="114"/>
      <c r="AS163" s="114"/>
      <c r="AU163" s="114"/>
      <c r="AV163" s="114"/>
      <c r="AW163" s="114"/>
      <c r="AY163" s="114"/>
      <c r="AZ163" s="114"/>
      <c r="BA163" s="114"/>
      <c r="BB163" s="93"/>
    </row>
    <row r="164" spans="1:54" x14ac:dyDescent="0.25">
      <c r="A164" s="93"/>
      <c r="B164" s="94" t="s">
        <v>214</v>
      </c>
      <c r="C164" s="94" t="s">
        <v>219</v>
      </c>
      <c r="D164" s="94" t="s">
        <v>126</v>
      </c>
      <c r="F164" s="104">
        <v>0</v>
      </c>
      <c r="G164" s="109">
        <f>F13/$F$11</f>
        <v>0</v>
      </c>
      <c r="H164" s="114">
        <f>'DADOS BASE PROPOSTA'!$I$23*G164*'AJUSTE CONIF-SETEC'!$Q$12</f>
        <v>0</v>
      </c>
      <c r="I164" s="114">
        <f>'MATRIZ 2018 COMPLETO PROPOSTA'!I164*'AJUSTE CONIF-SETEC'!$Q$12</f>
        <v>0</v>
      </c>
      <c r="J164" s="114">
        <f t="shared" si="80"/>
        <v>0</v>
      </c>
      <c r="L164" s="104">
        <v>80.44003147319026</v>
      </c>
      <c r="M164" s="114">
        <f>'MATRIZ 2018 COMPLETO PROPOSTA'!M164*'AJUSTE CONIF-SETEC'!$Q$14</f>
        <v>968979.62787326961</v>
      </c>
      <c r="N164" s="114">
        <f>'MATRIZ 2018 COMPLETO PROPOSTA'!N164*'AJUSTE CONIF-SETEC'!$Q$14</f>
        <v>24549.731976713269</v>
      </c>
      <c r="O164" s="114">
        <f t="shared" si="81"/>
        <v>993529.35984998289</v>
      </c>
      <c r="R164" s="114"/>
      <c r="T164" s="104">
        <v>0</v>
      </c>
      <c r="U164" s="104"/>
      <c r="V164" s="104">
        <f t="shared" si="83"/>
        <v>0</v>
      </c>
      <c r="W164" s="109">
        <f t="shared" si="84"/>
        <v>0</v>
      </c>
      <c r="X164" s="114">
        <f>'DADOS BASE HOMOLOGADA'!$I$78*W164</f>
        <v>0</v>
      </c>
      <c r="Y164" s="114"/>
      <c r="Z164" s="114">
        <f t="shared" si="82"/>
        <v>0</v>
      </c>
      <c r="AB164" s="119">
        <v>267.5</v>
      </c>
      <c r="AD164" s="45">
        <v>0.68300000000000005</v>
      </c>
      <c r="AE164" s="45">
        <f t="shared" si="85"/>
        <v>182.70250000000001</v>
      </c>
      <c r="AF164" s="123">
        <f t="shared" si="86"/>
        <v>-7.7302186511629983E-2</v>
      </c>
      <c r="AH164" s="45">
        <f>($AH$11-(AF164*$AH$11))*'AJUSTE CONIF-SETEC'!$Q$18</f>
        <v>559.69601103481</v>
      </c>
      <c r="AI164" s="114">
        <f t="shared" si="87"/>
        <v>149718.68295181167</v>
      </c>
      <c r="AK164" s="119">
        <v>0</v>
      </c>
      <c r="AL164" s="114">
        <f>IF($AK$11&gt;0,(AK164/$AK$11)*'DADOS BASE PROPOSTA'!$I$67,0)*'AJUSTE CONIF-SETEC'!Q18</f>
        <v>0</v>
      </c>
      <c r="AN164" s="114">
        <v>0</v>
      </c>
      <c r="AO164" s="114">
        <f>(AN164/$AN$11)*'DADOS BASE PROPOSTA'!$I$69*'AJUSTE CONIF-SETEC'!$Q$18</f>
        <v>0</v>
      </c>
      <c r="AQ164" s="114"/>
      <c r="AR164" s="114"/>
      <c r="AS164" s="114"/>
      <c r="AU164" s="114"/>
      <c r="AV164" s="114"/>
      <c r="AW164" s="114"/>
      <c r="AY164" s="114"/>
      <c r="AZ164" s="114"/>
      <c r="BA164" s="114"/>
      <c r="BB164" s="93"/>
    </row>
    <row r="165" spans="1:54" x14ac:dyDescent="0.25">
      <c r="A165" s="93"/>
      <c r="B165" s="94" t="s">
        <v>214</v>
      </c>
      <c r="C165" s="94" t="s">
        <v>220</v>
      </c>
      <c r="D165" s="94" t="s">
        <v>79</v>
      </c>
      <c r="F165" s="104">
        <v>2443.665315960005</v>
      </c>
      <c r="G165" s="109">
        <f t="shared" ref="G165:G172" si="88">F165/$F$11</f>
        <v>1.977594318353584E-3</v>
      </c>
      <c r="H165" s="114">
        <f>'DADOS BASE PROPOSTA'!$I$23*G165*'AJUSTE CONIF-SETEC'!$Q$12</f>
        <v>2564200.9053034363</v>
      </c>
      <c r="I165" s="114">
        <f>'MATRIZ 2018 COMPLETO PROPOSTA'!I165*'AJUSTE CONIF-SETEC'!$Q$12</f>
        <v>0</v>
      </c>
      <c r="J165" s="114">
        <f t="shared" si="80"/>
        <v>2564200.9053034363</v>
      </c>
      <c r="L165" s="104">
        <v>0</v>
      </c>
      <c r="M165" s="114">
        <f>'MATRIZ 2018 COMPLETO PROPOSTA'!M165*'AJUSTE CONIF-SETEC'!$Q$14</f>
        <v>0</v>
      </c>
      <c r="N165" s="114">
        <f>'MATRIZ 2018 COMPLETO PROPOSTA'!N165*'AJUSTE CONIF-SETEC'!$Q$14</f>
        <v>0</v>
      </c>
      <c r="O165" s="114">
        <f t="shared" si="81"/>
        <v>0</v>
      </c>
      <c r="R165" s="114"/>
      <c r="T165" s="104">
        <v>133.99743515112581</v>
      </c>
      <c r="U165" s="104"/>
      <c r="V165" s="104">
        <f t="shared" si="83"/>
        <v>133.99743515112581</v>
      </c>
      <c r="W165" s="109">
        <f t="shared" si="84"/>
        <v>7.8478899977628186E-4</v>
      </c>
      <c r="X165" s="114">
        <f>'DADOS BASE HOMOLOGADA'!$I$78*W165</f>
        <v>36055.267835382961</v>
      </c>
      <c r="Y165" s="114"/>
      <c r="Z165" s="114">
        <f t="shared" si="82"/>
        <v>36055.267835382961</v>
      </c>
      <c r="AB165" s="119">
        <v>1300</v>
      </c>
      <c r="AD165" s="45">
        <v>0.746</v>
      </c>
      <c r="AE165" s="45">
        <f t="shared" si="85"/>
        <v>969.8</v>
      </c>
      <c r="AF165" s="123">
        <f t="shared" si="86"/>
        <v>3.294781348836992E-2</v>
      </c>
      <c r="AH165" s="45">
        <f>($AH$11-(AF165*$AH$11))*'AJUSTE CONIF-SETEC'!$Q$18</f>
        <v>502.41729575029251</v>
      </c>
      <c r="AI165" s="114">
        <f t="shared" si="87"/>
        <v>653142.48447538028</v>
      </c>
      <c r="AK165" s="119">
        <v>0</v>
      </c>
      <c r="AL165" s="114">
        <f>IF($AK$11&gt;0,(AK165/$AK$11)*'DADOS BASE PROPOSTA'!$I$67,0)*'AJUSTE CONIF-SETEC'!Q18</f>
        <v>0</v>
      </c>
      <c r="AN165" s="114">
        <v>25.375</v>
      </c>
      <c r="AO165" s="114">
        <f>(AN165/$AN$11)*'DADOS BASE PROPOSTA'!$I$69*'AJUSTE CONIF-SETEC'!$Q$18</f>
        <v>12323.713082433198</v>
      </c>
      <c r="AQ165" s="114"/>
      <c r="AR165" s="114"/>
      <c r="AS165" s="114"/>
      <c r="AU165" s="114"/>
      <c r="AV165" s="114"/>
      <c r="AW165" s="114"/>
      <c r="AY165" s="114"/>
      <c r="AZ165" s="114"/>
      <c r="BA165" s="114"/>
      <c r="BB165" s="93"/>
    </row>
    <row r="166" spans="1:54" x14ac:dyDescent="0.25">
      <c r="A166" s="93"/>
      <c r="B166" s="94" t="s">
        <v>214</v>
      </c>
      <c r="C166" s="94" t="s">
        <v>221</v>
      </c>
      <c r="D166" s="94" t="s">
        <v>79</v>
      </c>
      <c r="F166" s="104">
        <v>2653.7291111526888</v>
      </c>
      <c r="G166" s="109">
        <f t="shared" si="88"/>
        <v>2.1475934443188527E-3</v>
      </c>
      <c r="H166" s="114">
        <f>'DADOS BASE PROPOSTA'!$I$23*G166*'AJUSTE CONIF-SETEC'!$Q$12</f>
        <v>2784626.2517232453</v>
      </c>
      <c r="I166" s="114">
        <f>'MATRIZ 2018 COMPLETO PROPOSTA'!I166*'AJUSTE CONIF-SETEC'!$Q$12</f>
        <v>0</v>
      </c>
      <c r="J166" s="114">
        <f t="shared" si="80"/>
        <v>2784626.2517232453</v>
      </c>
      <c r="L166" s="104">
        <v>0</v>
      </c>
      <c r="M166" s="114">
        <f>'MATRIZ 2018 COMPLETO PROPOSTA'!M166*'AJUSTE CONIF-SETEC'!$Q$14</f>
        <v>0</v>
      </c>
      <c r="N166" s="114">
        <f>'MATRIZ 2018 COMPLETO PROPOSTA'!N166*'AJUSTE CONIF-SETEC'!$Q$14</f>
        <v>0</v>
      </c>
      <c r="O166" s="114">
        <f t="shared" si="81"/>
        <v>0</v>
      </c>
      <c r="R166" s="114"/>
      <c r="T166" s="104">
        <v>0</v>
      </c>
      <c r="U166" s="104"/>
      <c r="V166" s="104">
        <f t="shared" si="83"/>
        <v>0</v>
      </c>
      <c r="W166" s="109">
        <f t="shared" si="84"/>
        <v>0</v>
      </c>
      <c r="X166" s="114">
        <f>'DADOS BASE HOMOLOGADA'!$I$78*W166</f>
        <v>0</v>
      </c>
      <c r="Y166" s="114"/>
      <c r="Z166" s="114">
        <f t="shared" si="82"/>
        <v>0</v>
      </c>
      <c r="AB166" s="119">
        <v>2160.5</v>
      </c>
      <c r="AD166" s="45">
        <v>0.71799999999999997</v>
      </c>
      <c r="AE166" s="45">
        <f t="shared" si="85"/>
        <v>1551.239</v>
      </c>
      <c r="AF166" s="123">
        <f t="shared" si="86"/>
        <v>-1.6052186511630123E-2</v>
      </c>
      <c r="AH166" s="45">
        <f>($AH$11-(AF166*$AH$11))*'AJUSTE CONIF-SETEC'!$Q$18</f>
        <v>527.8745025434115</v>
      </c>
      <c r="AI166" s="114">
        <f t="shared" si="87"/>
        <v>1140472.8627450406</v>
      </c>
      <c r="AK166" s="119">
        <v>0</v>
      </c>
      <c r="AL166" s="114">
        <f>IF($AK$11&gt;0,(AK166/$AK$11)*'DADOS BASE PROPOSTA'!$I$67,0)*'AJUSTE CONIF-SETEC'!Q18</f>
        <v>0</v>
      </c>
      <c r="AN166" s="114">
        <v>0</v>
      </c>
      <c r="AO166" s="114">
        <f>(AN166/$AN$11)*'DADOS BASE PROPOSTA'!$I$69*'AJUSTE CONIF-SETEC'!$Q$18</f>
        <v>0</v>
      </c>
      <c r="AQ166" s="114"/>
      <c r="AR166" s="114"/>
      <c r="AS166" s="114"/>
      <c r="AU166" s="114"/>
      <c r="AV166" s="114"/>
      <c r="AW166" s="114"/>
      <c r="AY166" s="114"/>
      <c r="AZ166" s="114"/>
      <c r="BA166" s="114"/>
      <c r="BB166" s="93"/>
    </row>
    <row r="167" spans="1:54" x14ac:dyDescent="0.25">
      <c r="A167" s="93"/>
      <c r="B167" s="94" t="s">
        <v>214</v>
      </c>
      <c r="C167" s="94" t="s">
        <v>222</v>
      </c>
      <c r="D167" s="94" t="s">
        <v>83</v>
      </c>
      <c r="F167" s="104">
        <v>0</v>
      </c>
      <c r="G167" s="109">
        <f t="shared" si="88"/>
        <v>0</v>
      </c>
      <c r="H167" s="114">
        <f>'DADOS BASE PROPOSTA'!$I$23*G167*'AJUSTE CONIF-SETEC'!$Q$12</f>
        <v>0</v>
      </c>
      <c r="I167" s="114">
        <f>'MATRIZ 2018 COMPLETO PROPOSTA'!I167*'AJUSTE CONIF-SETEC'!$Q$12</f>
        <v>0</v>
      </c>
      <c r="J167" s="114">
        <f t="shared" si="80"/>
        <v>0</v>
      </c>
      <c r="L167" s="104">
        <v>538.11873425678186</v>
      </c>
      <c r="M167" s="114">
        <f>'MATRIZ 2018 COMPLETO PROPOSTA'!M167*'AJUSTE CONIF-SETEC'!$Q$14</f>
        <v>917684.52916124789</v>
      </c>
      <c r="N167" s="114">
        <f>'MATRIZ 2018 COMPLETO PROPOSTA'!N167*'AJUSTE CONIF-SETEC'!$Q$14</f>
        <v>164230.05381412801</v>
      </c>
      <c r="O167" s="114">
        <f t="shared" si="81"/>
        <v>1081914.5829753759</v>
      </c>
      <c r="R167" s="114"/>
      <c r="T167" s="104">
        <v>0</v>
      </c>
      <c r="U167" s="104"/>
      <c r="V167" s="104">
        <f t="shared" si="83"/>
        <v>0</v>
      </c>
      <c r="W167" s="109">
        <f t="shared" si="84"/>
        <v>0</v>
      </c>
      <c r="X167" s="114">
        <f>'DADOS BASE HOMOLOGADA'!$I$78*W167</f>
        <v>0</v>
      </c>
      <c r="Y167" s="114"/>
      <c r="Z167" s="114">
        <f t="shared" si="82"/>
        <v>0</v>
      </c>
      <c r="AB167" s="119">
        <v>273</v>
      </c>
      <c r="AD167" s="45">
        <v>0.67100000000000004</v>
      </c>
      <c r="AE167" s="45">
        <f t="shared" si="85"/>
        <v>183.18300000000002</v>
      </c>
      <c r="AF167" s="123">
        <f t="shared" si="86"/>
        <v>-9.8302186511630002E-2</v>
      </c>
      <c r="AH167" s="45">
        <f>($AH$11-(AF167*$AH$11))*'AJUSTE CONIF-SETEC'!$Q$18</f>
        <v>570.6062425175752</v>
      </c>
      <c r="AI167" s="114">
        <f t="shared" si="87"/>
        <v>155775.50420729804</v>
      </c>
      <c r="AK167" s="119">
        <v>0</v>
      </c>
      <c r="AL167" s="114">
        <f>IF($AK$11&gt;0,(AK167/$AK$11)*'DADOS BASE PROPOSTA'!$I$67,0)*'AJUSTE CONIF-SETEC'!Q18</f>
        <v>0</v>
      </c>
      <c r="AN167" s="114">
        <v>0</v>
      </c>
      <c r="AO167" s="114">
        <f>(AN167/$AN$11)*'DADOS BASE PROPOSTA'!$I$69*'AJUSTE CONIF-SETEC'!$Q$18</f>
        <v>0</v>
      </c>
      <c r="AQ167" s="114"/>
      <c r="AR167" s="114"/>
      <c r="AS167" s="114"/>
      <c r="AU167" s="114"/>
      <c r="AV167" s="114"/>
      <c r="AW167" s="114"/>
      <c r="AY167" s="114"/>
      <c r="AZ167" s="114"/>
      <c r="BA167" s="114"/>
      <c r="BB167" s="93"/>
    </row>
    <row r="168" spans="1:54" x14ac:dyDescent="0.25">
      <c r="A168" s="93"/>
      <c r="B168" s="94" t="s">
        <v>214</v>
      </c>
      <c r="C168" s="94" t="s">
        <v>223</v>
      </c>
      <c r="D168" s="94" t="s">
        <v>79</v>
      </c>
      <c r="F168" s="104">
        <v>2211.3046916730159</v>
      </c>
      <c r="G168" s="109">
        <f t="shared" si="88"/>
        <v>1.78955095275934E-3</v>
      </c>
      <c r="H168" s="114">
        <f>'DADOS BASE PROPOSTA'!$I$23*G168*'AJUSTE CONIF-SETEC'!$Q$12</f>
        <v>2320378.9222920276</v>
      </c>
      <c r="I168" s="114">
        <f>'MATRIZ 2018 COMPLETO PROPOSTA'!I168*'AJUSTE CONIF-SETEC'!$Q$12</f>
        <v>0</v>
      </c>
      <c r="J168" s="114">
        <f t="shared" si="80"/>
        <v>2320378.9222920276</v>
      </c>
      <c r="L168" s="104">
        <v>0</v>
      </c>
      <c r="M168" s="114">
        <f>'MATRIZ 2018 COMPLETO PROPOSTA'!M168*'AJUSTE CONIF-SETEC'!$Q$14</f>
        <v>0</v>
      </c>
      <c r="N168" s="114">
        <f>'MATRIZ 2018 COMPLETO PROPOSTA'!N168*'AJUSTE CONIF-SETEC'!$Q$14</f>
        <v>0</v>
      </c>
      <c r="O168" s="114">
        <f t="shared" si="81"/>
        <v>0</v>
      </c>
      <c r="R168" s="114"/>
      <c r="T168" s="104">
        <v>786.14718706686165</v>
      </c>
      <c r="U168" s="104"/>
      <c r="V168" s="104">
        <f t="shared" si="83"/>
        <v>786.14718706686165</v>
      </c>
      <c r="W168" s="109">
        <f t="shared" si="84"/>
        <v>4.6042647302861929E-3</v>
      </c>
      <c r="X168" s="114">
        <f>'DADOS BASE HOMOLOGADA'!$I$78*W168</f>
        <v>211532.01444311722</v>
      </c>
      <c r="Y168" s="114"/>
      <c r="Z168" s="114">
        <f t="shared" si="82"/>
        <v>211532.01444311722</v>
      </c>
      <c r="AB168" s="119">
        <v>1297</v>
      </c>
      <c r="AD168" s="45">
        <v>0.746</v>
      </c>
      <c r="AE168" s="45">
        <f t="shared" si="85"/>
        <v>967.56200000000001</v>
      </c>
      <c r="AF168" s="123">
        <f t="shared" si="86"/>
        <v>3.294781348836992E-2</v>
      </c>
      <c r="AH168" s="45">
        <f>($AH$11-(AF168*$AH$11))*'AJUSTE CONIF-SETEC'!$Q$18</f>
        <v>502.41729575029251</v>
      </c>
      <c r="AI168" s="114">
        <f t="shared" si="87"/>
        <v>651635.23258812935</v>
      </c>
      <c r="AK168" s="119">
        <v>0</v>
      </c>
      <c r="AL168" s="114">
        <f>IF($AK$11&gt;0,(AK168/$AK$11)*'DADOS BASE PROPOSTA'!$I$67,0)*'AJUSTE CONIF-SETEC'!Q18</f>
        <v>0</v>
      </c>
      <c r="AN168" s="114">
        <v>235.625</v>
      </c>
      <c r="AO168" s="114">
        <f>(AN168/$AN$11)*'DADOS BASE PROPOSTA'!$I$69*'AJUSTE CONIF-SETEC'!$Q$18</f>
        <v>114434.47862259399</v>
      </c>
      <c r="AQ168" s="114"/>
      <c r="AR168" s="114"/>
      <c r="AS168" s="114"/>
      <c r="AU168" s="114"/>
      <c r="AV168" s="114"/>
      <c r="AW168" s="114"/>
      <c r="AY168" s="114"/>
      <c r="AZ168" s="114"/>
      <c r="BA168" s="114"/>
      <c r="BB168" s="93"/>
    </row>
    <row r="169" spans="1:54" x14ac:dyDescent="0.25">
      <c r="A169" s="93"/>
      <c r="B169" s="94" t="s">
        <v>214</v>
      </c>
      <c r="C169" s="94" t="s">
        <v>224</v>
      </c>
      <c r="D169" s="94" t="s">
        <v>79</v>
      </c>
      <c r="F169" s="104">
        <v>1418.5546173891789</v>
      </c>
      <c r="G169" s="109">
        <f t="shared" si="88"/>
        <v>1.1479990869866718E-3</v>
      </c>
      <c r="H169" s="114">
        <f>'DADOS BASE PROPOSTA'!$I$23*G169*'AJUSTE CONIF-SETEC'!$Q$12</f>
        <v>1488525.8674233423</v>
      </c>
      <c r="I169" s="114">
        <f>'MATRIZ 2018 COMPLETO PROPOSTA'!I169*'AJUSTE CONIF-SETEC'!$Q$12</f>
        <v>261117.41519389936</v>
      </c>
      <c r="J169" s="114">
        <f t="shared" si="80"/>
        <v>1749643.2826172416</v>
      </c>
      <c r="L169" s="104">
        <v>0</v>
      </c>
      <c r="M169" s="114">
        <f>'MATRIZ 2018 COMPLETO PROPOSTA'!M169*'AJUSTE CONIF-SETEC'!$Q$14</f>
        <v>0</v>
      </c>
      <c r="N169" s="114">
        <f>'MATRIZ 2018 COMPLETO PROPOSTA'!N169*'AJUSTE CONIF-SETEC'!$Q$14</f>
        <v>0</v>
      </c>
      <c r="O169" s="114">
        <f t="shared" si="81"/>
        <v>0</v>
      </c>
      <c r="R169" s="114"/>
      <c r="T169" s="104">
        <v>271.34461877529918</v>
      </c>
      <c r="U169" s="104"/>
      <c r="V169" s="104">
        <f t="shared" si="83"/>
        <v>271.34461877529918</v>
      </c>
      <c r="W169" s="109">
        <f t="shared" si="84"/>
        <v>1.5891966269591274E-3</v>
      </c>
      <c r="X169" s="114">
        <f>'DADOS BASE HOMOLOGADA'!$I$78*W169</f>
        <v>73011.866940582244</v>
      </c>
      <c r="Y169" s="114"/>
      <c r="Z169" s="114">
        <f t="shared" si="82"/>
        <v>73011.866940582244</v>
      </c>
      <c r="AB169" s="119">
        <v>1036</v>
      </c>
      <c r="AD169" s="45">
        <v>0.73099999999999998</v>
      </c>
      <c r="AE169" s="45">
        <f t="shared" si="85"/>
        <v>757.31600000000003</v>
      </c>
      <c r="AF169" s="123">
        <f t="shared" si="86"/>
        <v>6.697813488369897E-3</v>
      </c>
      <c r="AH169" s="45">
        <f>($AH$11-(AF169*$AH$11))*'AJUSTE CONIF-SETEC'!$Q$18</f>
        <v>516.05508510374909</v>
      </c>
      <c r="AI169" s="114">
        <f t="shared" si="87"/>
        <v>534633.06816748402</v>
      </c>
      <c r="AK169" s="119">
        <v>0</v>
      </c>
      <c r="AL169" s="114">
        <f>IF($AK$11&gt;0,(AK169/$AK$11)*'DADOS BASE PROPOSTA'!$I$67,0)*'AJUSTE CONIF-SETEC'!Q18</f>
        <v>0</v>
      </c>
      <c r="AN169" s="114">
        <v>108.5</v>
      </c>
      <c r="AO169" s="114">
        <f>(AN169/$AN$11)*'DADOS BASE PROPOSTA'!$I$69*'AJUSTE CONIF-SETEC'!$Q$18</f>
        <v>52694.49731799023</v>
      </c>
      <c r="AQ169" s="114"/>
      <c r="AR169" s="114"/>
      <c r="AS169" s="114"/>
      <c r="AU169" s="114"/>
      <c r="AV169" s="114"/>
      <c r="AW169" s="114"/>
      <c r="AY169" s="114"/>
      <c r="AZ169" s="114"/>
      <c r="BA169" s="114"/>
      <c r="BB169" s="93"/>
    </row>
    <row r="170" spans="1:54" x14ac:dyDescent="0.25">
      <c r="A170" s="93"/>
      <c r="B170" s="94" t="s">
        <v>214</v>
      </c>
      <c r="C170" s="94" t="s">
        <v>225</v>
      </c>
      <c r="D170" s="94" t="s">
        <v>79</v>
      </c>
      <c r="F170" s="104">
        <v>1390.0666853519031</v>
      </c>
      <c r="G170" s="109">
        <f t="shared" si="88"/>
        <v>1.124944549947328E-3</v>
      </c>
      <c r="H170" s="114">
        <f>'DADOS BASE PROPOSTA'!$I$23*G170*'AJUSTE CONIF-SETEC'!$Q$12</f>
        <v>1458632.7471817483</v>
      </c>
      <c r="I170" s="114">
        <f>'MATRIZ 2018 COMPLETO PROPOSTA'!I170*'AJUSTE CONIF-SETEC'!$Q$12</f>
        <v>291010.53543549345</v>
      </c>
      <c r="J170" s="114">
        <f t="shared" si="80"/>
        <v>1749643.2826172416</v>
      </c>
      <c r="L170" s="104">
        <v>0</v>
      </c>
      <c r="M170" s="114">
        <f>'MATRIZ 2018 COMPLETO PROPOSTA'!M170*'AJUSTE CONIF-SETEC'!$Q$14</f>
        <v>0</v>
      </c>
      <c r="N170" s="114">
        <f>'MATRIZ 2018 COMPLETO PROPOSTA'!N170*'AJUSTE CONIF-SETEC'!$Q$14</f>
        <v>0</v>
      </c>
      <c r="O170" s="114">
        <f t="shared" si="81"/>
        <v>0</v>
      </c>
      <c r="R170" s="114"/>
      <c r="T170" s="104">
        <v>0</v>
      </c>
      <c r="U170" s="104"/>
      <c r="V170" s="104">
        <f t="shared" si="83"/>
        <v>0</v>
      </c>
      <c r="W170" s="109">
        <f t="shared" si="84"/>
        <v>0</v>
      </c>
      <c r="X170" s="114">
        <f>'DADOS BASE HOMOLOGADA'!$I$78*W170</f>
        <v>0</v>
      </c>
      <c r="Y170" s="114"/>
      <c r="Z170" s="114">
        <f t="shared" si="82"/>
        <v>0</v>
      </c>
      <c r="AB170" s="119">
        <v>579</v>
      </c>
      <c r="AD170" s="45">
        <v>0.64700000000000002</v>
      </c>
      <c r="AE170" s="45">
        <f t="shared" si="85"/>
        <v>374.613</v>
      </c>
      <c r="AF170" s="123">
        <f t="shared" si="86"/>
        <v>-0.14030218651163004</v>
      </c>
      <c r="AH170" s="45">
        <f>($AH$11-(AF170*$AH$11))*'AJUSTE CONIF-SETEC'!$Q$18</f>
        <v>592.42670548310571</v>
      </c>
      <c r="AI170" s="114">
        <f t="shared" si="87"/>
        <v>343015.0624747182</v>
      </c>
      <c r="AK170" s="119">
        <v>0</v>
      </c>
      <c r="AL170" s="114">
        <f>IF($AK$11&gt;0,(AK170/$AK$11)*'DADOS BASE PROPOSTA'!$I$67,0)*'AJUSTE CONIF-SETEC'!Q18</f>
        <v>0</v>
      </c>
      <c r="AN170" s="114">
        <v>0</v>
      </c>
      <c r="AO170" s="114">
        <f>(AN170/$AN$11)*'DADOS BASE PROPOSTA'!$I$69*'AJUSTE CONIF-SETEC'!$Q$18</f>
        <v>0</v>
      </c>
      <c r="AQ170" s="114"/>
      <c r="AR170" s="114"/>
      <c r="AS170" s="114"/>
      <c r="AU170" s="114"/>
      <c r="AV170" s="114"/>
      <c r="AW170" s="114"/>
      <c r="AY170" s="114"/>
      <c r="AZ170" s="114"/>
      <c r="BA170" s="114"/>
      <c r="BB170" s="93"/>
    </row>
    <row r="171" spans="1:54" x14ac:dyDescent="0.25">
      <c r="A171" s="93"/>
      <c r="B171" s="94" t="s">
        <v>214</v>
      </c>
      <c r="C171" s="94" t="s">
        <v>226</v>
      </c>
      <c r="D171" s="94" t="s">
        <v>79</v>
      </c>
      <c r="F171" s="104">
        <v>4410.6283296611782</v>
      </c>
      <c r="G171" s="109">
        <f t="shared" si="88"/>
        <v>3.5694059526644537E-3</v>
      </c>
      <c r="H171" s="114">
        <f>'DADOS BASE PROPOSTA'!$I$23*G171*'AJUSTE CONIF-SETEC'!$Q$12</f>
        <v>4628185.8166125724</v>
      </c>
      <c r="I171" s="114">
        <f>'MATRIZ 2018 COMPLETO PROPOSTA'!I171*'AJUSTE CONIF-SETEC'!$Q$12</f>
        <v>0</v>
      </c>
      <c r="J171" s="114">
        <f t="shared" si="80"/>
        <v>4628185.8166125724</v>
      </c>
      <c r="L171" s="104">
        <v>0</v>
      </c>
      <c r="M171" s="114">
        <f>'MATRIZ 2018 COMPLETO PROPOSTA'!M171*'AJUSTE CONIF-SETEC'!$Q$14</f>
        <v>0</v>
      </c>
      <c r="N171" s="114">
        <f>'MATRIZ 2018 COMPLETO PROPOSTA'!N171*'AJUSTE CONIF-SETEC'!$Q$14</f>
        <v>0</v>
      </c>
      <c r="O171" s="114">
        <f t="shared" si="81"/>
        <v>0</v>
      </c>
      <c r="R171" s="114"/>
      <c r="T171" s="104">
        <v>0</v>
      </c>
      <c r="U171" s="104"/>
      <c r="V171" s="104">
        <f t="shared" si="83"/>
        <v>0</v>
      </c>
      <c r="W171" s="109">
        <f t="shared" si="84"/>
        <v>0</v>
      </c>
      <c r="X171" s="114">
        <f>'DADOS BASE HOMOLOGADA'!$I$78*W171</f>
        <v>0</v>
      </c>
      <c r="Y171" s="114"/>
      <c r="Z171" s="114">
        <f t="shared" si="82"/>
        <v>0</v>
      </c>
      <c r="AB171" s="119">
        <v>1085.5</v>
      </c>
      <c r="AD171" s="45">
        <v>0.746</v>
      </c>
      <c r="AE171" s="45">
        <f t="shared" si="85"/>
        <v>809.78300000000002</v>
      </c>
      <c r="AF171" s="123">
        <f t="shared" si="86"/>
        <v>3.294781348836992E-2</v>
      </c>
      <c r="AH171" s="45">
        <f>($AH$11-(AF171*$AH$11))*'AJUSTE CONIF-SETEC'!$Q$18</f>
        <v>502.41729575029251</v>
      </c>
      <c r="AI171" s="114">
        <f t="shared" si="87"/>
        <v>545373.97453694255</v>
      </c>
      <c r="AK171" s="119">
        <v>134.5</v>
      </c>
      <c r="AL171" s="114">
        <f>IF($AK$11&gt;0,(AK171/$AK$11)*'DADOS BASE PROPOSTA'!$I$67,0)*'AJUSTE CONIF-SETEC'!Q18</f>
        <v>706101.37419434323</v>
      </c>
      <c r="AN171" s="114">
        <v>0</v>
      </c>
      <c r="AO171" s="114">
        <f>(AN171/$AN$11)*'DADOS BASE PROPOSTA'!$I$69*'AJUSTE CONIF-SETEC'!$Q$18</f>
        <v>0</v>
      </c>
      <c r="AQ171" s="114"/>
      <c r="AR171" s="114"/>
      <c r="AS171" s="114"/>
      <c r="AU171" s="114"/>
      <c r="AV171" s="114"/>
      <c r="AW171" s="114"/>
      <c r="AY171" s="114"/>
      <c r="AZ171" s="114"/>
      <c r="BA171" s="114"/>
      <c r="BB171" s="93"/>
    </row>
    <row r="172" spans="1:54" x14ac:dyDescent="0.25">
      <c r="A172" s="93"/>
      <c r="B172" s="94" t="s">
        <v>214</v>
      </c>
      <c r="C172" s="94" t="s">
        <v>227</v>
      </c>
      <c r="D172" s="94" t="s">
        <v>79</v>
      </c>
      <c r="F172" s="104">
        <v>1519.4696971412179</v>
      </c>
      <c r="G172" s="109">
        <f t="shared" si="88"/>
        <v>1.2296670171448691E-3</v>
      </c>
      <c r="H172" s="114">
        <f>'DADOS BASE PROPOSTA'!$I$23*G172*'AJUSTE CONIF-SETEC'!$Q$12</f>
        <v>1594418.6577203185</v>
      </c>
      <c r="I172" s="114">
        <f>'MATRIZ 2018 COMPLETO PROPOSTA'!I172*'AJUSTE CONIF-SETEC'!$Q$12</f>
        <v>155224.62489692317</v>
      </c>
      <c r="J172" s="114">
        <f t="shared" si="80"/>
        <v>1749643.2826172416</v>
      </c>
      <c r="L172" s="104">
        <v>0</v>
      </c>
      <c r="M172" s="114">
        <f>'MATRIZ 2018 COMPLETO PROPOSTA'!M172*'AJUSTE CONIF-SETEC'!$Q$14</f>
        <v>0</v>
      </c>
      <c r="N172" s="114">
        <f>'MATRIZ 2018 COMPLETO PROPOSTA'!N172*'AJUSTE CONIF-SETEC'!$Q$14</f>
        <v>0</v>
      </c>
      <c r="O172" s="114">
        <f t="shared" si="81"/>
        <v>0</v>
      </c>
      <c r="R172" s="114"/>
      <c r="T172" s="104">
        <v>0</v>
      </c>
      <c r="U172" s="104"/>
      <c r="V172" s="104">
        <f t="shared" si="83"/>
        <v>0</v>
      </c>
      <c r="W172" s="109">
        <f t="shared" si="84"/>
        <v>0</v>
      </c>
      <c r="X172" s="114">
        <f>'DADOS BASE HOMOLOGADA'!$I$78*W172</f>
        <v>0</v>
      </c>
      <c r="Y172" s="114"/>
      <c r="Z172" s="114">
        <f t="shared" si="82"/>
        <v>0</v>
      </c>
      <c r="AB172" s="119">
        <v>1047</v>
      </c>
      <c r="AD172" s="45">
        <v>0.72399999999999998</v>
      </c>
      <c r="AE172" s="45">
        <f t="shared" si="85"/>
        <v>758.02800000000002</v>
      </c>
      <c r="AF172" s="123">
        <f t="shared" si="86"/>
        <v>-5.5521865116301139E-3</v>
      </c>
      <c r="AH172" s="45">
        <f>($AH$11-(AF172*$AH$11))*'AJUSTE CONIF-SETEC'!$Q$18</f>
        <v>522.41938680202873</v>
      </c>
      <c r="AI172" s="114">
        <f t="shared" si="87"/>
        <v>546973.09798172407</v>
      </c>
      <c r="AK172" s="119">
        <v>0</v>
      </c>
      <c r="AL172" s="114">
        <f>IF($AK$11&gt;0,(AK172/$AK$11)*'DADOS BASE PROPOSTA'!$I$67,0)*'AJUSTE CONIF-SETEC'!Q18</f>
        <v>0</v>
      </c>
      <c r="AN172" s="114">
        <v>0</v>
      </c>
      <c r="AO172" s="114">
        <f>(AN172/$AN$11)*'DADOS BASE PROPOSTA'!$I$69*'AJUSTE CONIF-SETEC'!$Q$18</f>
        <v>0</v>
      </c>
      <c r="AQ172" s="114"/>
      <c r="AR172" s="114"/>
      <c r="AS172" s="114"/>
      <c r="AU172" s="114"/>
      <c r="AV172" s="114"/>
      <c r="AW172" s="114"/>
      <c r="AY172" s="114"/>
      <c r="AZ172" s="114"/>
      <c r="BA172" s="114"/>
      <c r="BB172" s="93"/>
    </row>
    <row r="173" spans="1:54" x14ac:dyDescent="0.25">
      <c r="A173" s="93"/>
      <c r="B173" s="94" t="s">
        <v>214</v>
      </c>
      <c r="C173" s="94" t="s">
        <v>228</v>
      </c>
      <c r="D173" s="94" t="s">
        <v>126</v>
      </c>
      <c r="F173" s="104">
        <v>0</v>
      </c>
      <c r="G173" s="109">
        <f>F13/$F$11</f>
        <v>0</v>
      </c>
      <c r="H173" s="114">
        <f>'DADOS BASE PROPOSTA'!$I$23*G173*'AJUSTE CONIF-SETEC'!$Q$12</f>
        <v>0</v>
      </c>
      <c r="I173" s="114">
        <f>'MATRIZ 2018 COMPLETO PROPOSTA'!I173*'AJUSTE CONIF-SETEC'!$Q$12</f>
        <v>0</v>
      </c>
      <c r="J173" s="114">
        <f t="shared" si="80"/>
        <v>0</v>
      </c>
      <c r="L173" s="104">
        <v>1054.9129337249319</v>
      </c>
      <c r="M173" s="114">
        <f>'MATRIZ 2018 COMPLETO PROPOSTA'!M173*'AJUSTE CONIF-SETEC'!$Q$14</f>
        <v>968979.62787326961</v>
      </c>
      <c r="N173" s="114">
        <f>'MATRIZ 2018 COMPLETO PROPOSTA'!N173*'AJUSTE CONIF-SETEC'!$Q$14</f>
        <v>321952.00955816155</v>
      </c>
      <c r="O173" s="114">
        <f t="shared" si="81"/>
        <v>1290931.6374314311</v>
      </c>
      <c r="R173" s="114"/>
      <c r="T173" s="104">
        <v>0</v>
      </c>
      <c r="U173" s="104"/>
      <c r="V173" s="104">
        <f t="shared" si="83"/>
        <v>0</v>
      </c>
      <c r="W173" s="109">
        <f t="shared" si="84"/>
        <v>0</v>
      </c>
      <c r="X173" s="114">
        <f>'DADOS BASE HOMOLOGADA'!$I$78*W173</f>
        <v>0</v>
      </c>
      <c r="Y173" s="114"/>
      <c r="Z173" s="114">
        <f t="shared" si="82"/>
        <v>0</v>
      </c>
      <c r="AB173" s="119">
        <v>304.5</v>
      </c>
      <c r="AD173" s="45">
        <v>0.66700000000000004</v>
      </c>
      <c r="AE173" s="45">
        <f t="shared" si="85"/>
        <v>203.10150000000002</v>
      </c>
      <c r="AF173" s="123">
        <f t="shared" si="86"/>
        <v>-0.10530218651163001</v>
      </c>
      <c r="AH173" s="45">
        <f>($AH$11-(AF173*$AH$11))*'AJUSTE CONIF-SETEC'!$Q$18</f>
        <v>574.24298634516356</v>
      </c>
      <c r="AI173" s="114">
        <f t="shared" si="87"/>
        <v>174856.98934210232</v>
      </c>
      <c r="AK173" s="119">
        <v>0</v>
      </c>
      <c r="AL173" s="114">
        <f>IF($AK$11&gt;0,(AK173/$AK$11)*'DADOS BASE PROPOSTA'!$I$67,0)*'AJUSTE CONIF-SETEC'!Q18</f>
        <v>0</v>
      </c>
      <c r="AN173" s="114">
        <v>0</v>
      </c>
      <c r="AO173" s="114">
        <f>(AN173/$AN$11)*'DADOS BASE PROPOSTA'!$I$69*'AJUSTE CONIF-SETEC'!$Q$18</f>
        <v>0</v>
      </c>
      <c r="AQ173" s="114"/>
      <c r="AR173" s="114"/>
      <c r="AS173" s="114"/>
      <c r="AU173" s="114"/>
      <c r="AV173" s="114"/>
      <c r="AW173" s="114"/>
      <c r="AY173" s="114"/>
      <c r="AZ173" s="114"/>
      <c r="BA173" s="114"/>
      <c r="BB173" s="93"/>
    </row>
    <row r="174" spans="1:54" x14ac:dyDescent="0.25">
      <c r="A174" s="93"/>
      <c r="B174" s="94" t="s">
        <v>214</v>
      </c>
      <c r="C174" s="94" t="s">
        <v>229</v>
      </c>
      <c r="D174" s="94" t="s">
        <v>79</v>
      </c>
      <c r="F174" s="104">
        <v>1971.5089549135221</v>
      </c>
      <c r="G174" s="109">
        <f t="shared" ref="G174:G182" si="89">F174/$F$11</f>
        <v>1.5954905454344164E-3</v>
      </c>
      <c r="H174" s="114">
        <f>'DADOS BASE PROPOSTA'!$I$23*G174*'AJUSTE CONIF-SETEC'!$Q$12</f>
        <v>2068755.0844159157</v>
      </c>
      <c r="I174" s="114">
        <f>'MATRIZ 2018 COMPLETO PROPOSTA'!I174*'AJUSTE CONIF-SETEC'!$Q$12</f>
        <v>0</v>
      </c>
      <c r="J174" s="114">
        <f t="shared" si="80"/>
        <v>2068755.0844159157</v>
      </c>
      <c r="L174" s="104">
        <v>0</v>
      </c>
      <c r="M174" s="114">
        <f>'MATRIZ 2018 COMPLETO PROPOSTA'!M174*'AJUSTE CONIF-SETEC'!$Q$14</f>
        <v>0</v>
      </c>
      <c r="N174" s="114">
        <f>'MATRIZ 2018 COMPLETO PROPOSTA'!N174*'AJUSTE CONIF-SETEC'!$Q$14</f>
        <v>0</v>
      </c>
      <c r="O174" s="114">
        <f t="shared" si="81"/>
        <v>0</v>
      </c>
      <c r="R174" s="114"/>
      <c r="T174" s="104">
        <v>0</v>
      </c>
      <c r="U174" s="104"/>
      <c r="V174" s="104">
        <f t="shared" si="83"/>
        <v>0</v>
      </c>
      <c r="W174" s="109">
        <f t="shared" si="84"/>
        <v>0</v>
      </c>
      <c r="X174" s="114">
        <f>'DADOS BASE HOMOLOGADA'!$I$78*W174</f>
        <v>0</v>
      </c>
      <c r="Y174" s="114"/>
      <c r="Z174" s="114">
        <f t="shared" si="82"/>
        <v>0</v>
      </c>
      <c r="AB174" s="119">
        <v>1519.5</v>
      </c>
      <c r="AD174" s="45">
        <v>0.71199999999999997</v>
      </c>
      <c r="AE174" s="45">
        <f t="shared" si="85"/>
        <v>1081.884</v>
      </c>
      <c r="AF174" s="123">
        <f t="shared" si="86"/>
        <v>-2.6552186511630133E-2</v>
      </c>
      <c r="AH174" s="45">
        <f>($AH$11-(AF174*$AH$11))*'AJUSTE CONIF-SETEC'!$Q$18</f>
        <v>533.32961828479404</v>
      </c>
      <c r="AI174" s="114">
        <f t="shared" si="87"/>
        <v>810394.35498374456</v>
      </c>
      <c r="AK174" s="119">
        <v>0</v>
      </c>
      <c r="AL174" s="114">
        <f>IF($AK$11&gt;0,(AK174/$AK$11)*'DADOS BASE PROPOSTA'!$I$67,0)*'AJUSTE CONIF-SETEC'!Q18</f>
        <v>0</v>
      </c>
      <c r="AN174" s="114">
        <v>0</v>
      </c>
      <c r="AO174" s="114">
        <f>(AN174/$AN$11)*'DADOS BASE PROPOSTA'!$I$69*'AJUSTE CONIF-SETEC'!$Q$18</f>
        <v>0</v>
      </c>
      <c r="AQ174" s="114"/>
      <c r="AR174" s="114"/>
      <c r="AS174" s="114"/>
      <c r="AU174" s="114"/>
      <c r="AV174" s="114"/>
      <c r="AW174" s="114"/>
      <c r="AY174" s="114"/>
      <c r="AZ174" s="114"/>
      <c r="BA174" s="114"/>
      <c r="BB174" s="93"/>
    </row>
    <row r="175" spans="1:54" x14ac:dyDescent="0.25">
      <c r="A175" s="93"/>
      <c r="B175" s="94" t="s">
        <v>214</v>
      </c>
      <c r="C175" s="94" t="s">
        <v>230</v>
      </c>
      <c r="D175" s="94" t="s">
        <v>79</v>
      </c>
      <c r="F175" s="104">
        <v>2008.8907385858131</v>
      </c>
      <c r="G175" s="109">
        <f t="shared" si="89"/>
        <v>1.6257426435909935E-3</v>
      </c>
      <c r="H175" s="114">
        <f>'DADOS BASE PROPOSTA'!$I$23*G175*'AJUSTE CONIF-SETEC'!$Q$12</f>
        <v>2107980.7520670067</v>
      </c>
      <c r="I175" s="114">
        <f>'MATRIZ 2018 COMPLETO PROPOSTA'!I175*'AJUSTE CONIF-SETEC'!$Q$12</f>
        <v>0</v>
      </c>
      <c r="J175" s="114">
        <f t="shared" si="80"/>
        <v>2107980.7520670067</v>
      </c>
      <c r="L175" s="104">
        <v>0</v>
      </c>
      <c r="M175" s="114">
        <f>'MATRIZ 2018 COMPLETO PROPOSTA'!M175*'AJUSTE CONIF-SETEC'!$Q$14</f>
        <v>0</v>
      </c>
      <c r="N175" s="114">
        <f>'MATRIZ 2018 COMPLETO PROPOSTA'!N175*'AJUSTE CONIF-SETEC'!$Q$14</f>
        <v>0</v>
      </c>
      <c r="O175" s="114">
        <f t="shared" si="81"/>
        <v>0</v>
      </c>
      <c r="R175" s="114"/>
      <c r="T175" s="104">
        <v>64.307352602643263</v>
      </c>
      <c r="U175" s="104"/>
      <c r="V175" s="104">
        <f t="shared" si="83"/>
        <v>64.307352602643263</v>
      </c>
      <c r="W175" s="109">
        <f t="shared" si="84"/>
        <v>3.766318576946662E-4</v>
      </c>
      <c r="X175" s="114">
        <f>'DADOS BASE HOMOLOGADA'!$I$78*W175</f>
        <v>17303.456736001812</v>
      </c>
      <c r="Y175" s="114"/>
      <c r="Z175" s="114">
        <f t="shared" si="82"/>
        <v>17303.456736001812</v>
      </c>
      <c r="AB175" s="119">
        <v>569.5</v>
      </c>
      <c r="AD175" s="45">
        <v>0.72699999999999998</v>
      </c>
      <c r="AE175" s="45">
        <f t="shared" si="85"/>
        <v>414.0265</v>
      </c>
      <c r="AF175" s="123">
        <f t="shared" si="86"/>
        <v>-3.0218651163010923E-4</v>
      </c>
      <c r="AH175" s="45">
        <f>($AH$11-(AF175*$AH$11))*'AJUSTE CONIF-SETEC'!$Q$18</f>
        <v>519.69182893133745</v>
      </c>
      <c r="AI175" s="114">
        <f t="shared" si="87"/>
        <v>295964.49657639669</v>
      </c>
      <c r="AK175" s="119">
        <v>0</v>
      </c>
      <c r="AL175" s="114">
        <f>IF($AK$11&gt;0,(AK175/$AK$11)*'DADOS BASE PROPOSTA'!$I$67,0)*'AJUSTE CONIF-SETEC'!Q18</f>
        <v>0</v>
      </c>
      <c r="AN175" s="114">
        <v>44.5</v>
      </c>
      <c r="AO175" s="114">
        <f>(AN175/$AN$11)*'DADOS BASE PROPOSTA'!$I$69*'AJUSTE CONIF-SETEC'!$Q$18</f>
        <v>21612.028853922257</v>
      </c>
      <c r="AQ175" s="114"/>
      <c r="AR175" s="114"/>
      <c r="AS175" s="114"/>
      <c r="AU175" s="114"/>
      <c r="AV175" s="114"/>
      <c r="AW175" s="114"/>
      <c r="AY175" s="114"/>
      <c r="AZ175" s="114"/>
      <c r="BA175" s="114"/>
      <c r="BB175" s="93"/>
    </row>
    <row r="176" spans="1:54" x14ac:dyDescent="0.25">
      <c r="A176" s="93"/>
      <c r="B176" s="94" t="s">
        <v>214</v>
      </c>
      <c r="C176" s="94" t="s">
        <v>231</v>
      </c>
      <c r="D176" s="94" t="s">
        <v>79</v>
      </c>
      <c r="F176" s="104">
        <v>3625.256772374491</v>
      </c>
      <c r="G176" s="109">
        <f t="shared" si="89"/>
        <v>2.9338253273870113E-3</v>
      </c>
      <c r="H176" s="114">
        <f>'DADOS BASE PROPOSTA'!$I$23*G176*'AJUSTE CONIF-SETEC'!$Q$12</f>
        <v>3804075.2295197812</v>
      </c>
      <c r="I176" s="114">
        <f>'MATRIZ 2018 COMPLETO PROPOSTA'!I176*'AJUSTE CONIF-SETEC'!$Q$12</f>
        <v>0</v>
      </c>
      <c r="J176" s="114">
        <f t="shared" si="80"/>
        <v>3804075.2295197812</v>
      </c>
      <c r="L176" s="104">
        <v>0</v>
      </c>
      <c r="M176" s="114">
        <f>'MATRIZ 2018 COMPLETO PROPOSTA'!M176*'AJUSTE CONIF-SETEC'!$Q$14</f>
        <v>0</v>
      </c>
      <c r="N176" s="114">
        <f>'MATRIZ 2018 COMPLETO PROPOSTA'!N176*'AJUSTE CONIF-SETEC'!$Q$14</f>
        <v>0</v>
      </c>
      <c r="O176" s="114">
        <f t="shared" si="81"/>
        <v>0</v>
      </c>
      <c r="R176" s="114"/>
      <c r="T176" s="104">
        <v>0</v>
      </c>
      <c r="U176" s="104"/>
      <c r="V176" s="104">
        <f t="shared" si="83"/>
        <v>0</v>
      </c>
      <c r="W176" s="109">
        <f t="shared" si="84"/>
        <v>0</v>
      </c>
      <c r="X176" s="114">
        <f>'DADOS BASE HOMOLOGADA'!$I$78*W176</f>
        <v>0</v>
      </c>
      <c r="Y176" s="114"/>
      <c r="Z176" s="114">
        <f t="shared" si="82"/>
        <v>0</v>
      </c>
      <c r="AB176" s="119">
        <v>1029.5</v>
      </c>
      <c r="AD176" s="45">
        <v>0.71399999999999997</v>
      </c>
      <c r="AE176" s="45">
        <f t="shared" si="85"/>
        <v>735.06299999999999</v>
      </c>
      <c r="AF176" s="123">
        <f t="shared" si="86"/>
        <v>-2.3052186511630129E-2</v>
      </c>
      <c r="AH176" s="45">
        <f>($AH$11-(AF176*$AH$11))*'AJUSTE CONIF-SETEC'!$Q$18</f>
        <v>531.51124637099974</v>
      </c>
      <c r="AI176" s="114">
        <f t="shared" si="87"/>
        <v>547190.82813894423</v>
      </c>
      <c r="AK176" s="119">
        <v>193.5</v>
      </c>
      <c r="AL176" s="114">
        <f>IF($AK$11&gt;0,(AK176/$AK$11)*'DADOS BASE PROPOSTA'!$I$67,0)*'AJUSTE CONIF-SETEC'!Q18</f>
        <v>1015841.0104580329</v>
      </c>
      <c r="AN176" s="114">
        <v>0</v>
      </c>
      <c r="AO176" s="114">
        <f>(AN176/$AN$11)*'DADOS BASE PROPOSTA'!$I$69*'AJUSTE CONIF-SETEC'!$Q$18</f>
        <v>0</v>
      </c>
      <c r="AQ176" s="114"/>
      <c r="AR176" s="114"/>
      <c r="AS176" s="114"/>
      <c r="AU176" s="114"/>
      <c r="AV176" s="114"/>
      <c r="AW176" s="114"/>
      <c r="AY176" s="114"/>
      <c r="AZ176" s="114"/>
      <c r="BA176" s="114"/>
      <c r="BB176" s="93"/>
    </row>
    <row r="177" spans="1:54" x14ac:dyDescent="0.25">
      <c r="A177" s="93"/>
      <c r="B177" s="94" t="s">
        <v>214</v>
      </c>
      <c r="C177" s="94" t="s">
        <v>232</v>
      </c>
      <c r="D177" s="94" t="s">
        <v>79</v>
      </c>
      <c r="F177" s="104">
        <v>1975.4184685977141</v>
      </c>
      <c r="G177" s="109">
        <f t="shared" si="89"/>
        <v>1.5986544124332596E-3</v>
      </c>
      <c r="H177" s="114">
        <f>'DADOS BASE PROPOSTA'!$I$23*G177*'AJUSTE CONIF-SETEC'!$Q$12</f>
        <v>2072857.4377385364</v>
      </c>
      <c r="I177" s="114">
        <f>'MATRIZ 2018 COMPLETO PROPOSTA'!I177*'AJUSTE CONIF-SETEC'!$Q$12</f>
        <v>0</v>
      </c>
      <c r="J177" s="114">
        <f t="shared" si="80"/>
        <v>2072857.4377385364</v>
      </c>
      <c r="L177" s="104">
        <v>0</v>
      </c>
      <c r="M177" s="114">
        <f>'MATRIZ 2018 COMPLETO PROPOSTA'!M177*'AJUSTE CONIF-SETEC'!$Q$14</f>
        <v>0</v>
      </c>
      <c r="N177" s="114">
        <f>'MATRIZ 2018 COMPLETO PROPOSTA'!N177*'AJUSTE CONIF-SETEC'!$Q$14</f>
        <v>0</v>
      </c>
      <c r="O177" s="114">
        <f t="shared" si="81"/>
        <v>0</v>
      </c>
      <c r="R177" s="114"/>
      <c r="T177" s="104">
        <v>0</v>
      </c>
      <c r="U177" s="104"/>
      <c r="V177" s="104">
        <f t="shared" si="83"/>
        <v>0</v>
      </c>
      <c r="W177" s="109">
        <f t="shared" si="84"/>
        <v>0</v>
      </c>
      <c r="X177" s="114">
        <f>'DADOS BASE HOMOLOGADA'!$I$78*W177</f>
        <v>0</v>
      </c>
      <c r="Y177" s="114"/>
      <c r="Z177" s="114">
        <f t="shared" si="82"/>
        <v>0</v>
      </c>
      <c r="AB177" s="119">
        <v>928.5</v>
      </c>
      <c r="AD177" s="45">
        <v>0.73499999999999999</v>
      </c>
      <c r="AE177" s="45">
        <f t="shared" si="85"/>
        <v>682.44749999999999</v>
      </c>
      <c r="AF177" s="123">
        <f t="shared" si="86"/>
        <v>1.3697813488369903E-2</v>
      </c>
      <c r="AH177" s="45">
        <f>($AH$11-(AF177*$AH$11))*'AJUSTE CONIF-SETEC'!$Q$18</f>
        <v>512.41834127616062</v>
      </c>
      <c r="AI177" s="114">
        <f t="shared" si="87"/>
        <v>475780.42987491511</v>
      </c>
      <c r="AK177" s="119">
        <v>0</v>
      </c>
      <c r="AL177" s="114">
        <f>IF($AK$11&gt;0,(AK177/$AK$11)*'DADOS BASE PROPOSTA'!$I$67,0)*'AJUSTE CONIF-SETEC'!Q18</f>
        <v>0</v>
      </c>
      <c r="AN177" s="114">
        <v>0</v>
      </c>
      <c r="AO177" s="114">
        <f>(AN177/$AN$11)*'DADOS BASE PROPOSTA'!$I$69*'AJUSTE CONIF-SETEC'!$Q$18</f>
        <v>0</v>
      </c>
      <c r="AQ177" s="114"/>
      <c r="AR177" s="114"/>
      <c r="AS177" s="114"/>
      <c r="AU177" s="114"/>
      <c r="AV177" s="114"/>
      <c r="AW177" s="114"/>
      <c r="AY177" s="114"/>
      <c r="AZ177" s="114"/>
      <c r="BA177" s="114"/>
      <c r="BB177" s="93"/>
    </row>
    <row r="178" spans="1:54" x14ac:dyDescent="0.25">
      <c r="A178" s="93"/>
      <c r="B178" s="94" t="s">
        <v>214</v>
      </c>
      <c r="C178" s="94" t="s">
        <v>233</v>
      </c>
      <c r="D178" s="94" t="s">
        <v>79</v>
      </c>
      <c r="F178" s="104">
        <v>2434.002074329896</v>
      </c>
      <c r="G178" s="109">
        <f t="shared" si="89"/>
        <v>1.9697741100706532E-3</v>
      </c>
      <c r="H178" s="114">
        <f>'DADOS BASE PROPOSTA'!$I$23*G178*'AJUSTE CONIF-SETEC'!$Q$12</f>
        <v>2554061.0171713512</v>
      </c>
      <c r="I178" s="114">
        <f>'MATRIZ 2018 COMPLETO PROPOSTA'!I178*'AJUSTE CONIF-SETEC'!$Q$12</f>
        <v>0</v>
      </c>
      <c r="J178" s="114">
        <f t="shared" si="80"/>
        <v>2554061.0171713512</v>
      </c>
      <c r="L178" s="104">
        <v>0</v>
      </c>
      <c r="M178" s="114">
        <f>'MATRIZ 2018 COMPLETO PROPOSTA'!M178*'AJUSTE CONIF-SETEC'!$Q$14</f>
        <v>0</v>
      </c>
      <c r="N178" s="114">
        <f>'MATRIZ 2018 COMPLETO PROPOSTA'!N178*'AJUSTE CONIF-SETEC'!$Q$14</f>
        <v>0</v>
      </c>
      <c r="O178" s="114">
        <f t="shared" si="81"/>
        <v>0</v>
      </c>
      <c r="R178" s="114"/>
      <c r="T178" s="104">
        <v>134.2688528561491</v>
      </c>
      <c r="U178" s="104"/>
      <c r="V178" s="104">
        <f t="shared" si="83"/>
        <v>134.2688528561491</v>
      </c>
      <c r="W178" s="109">
        <f t="shared" si="84"/>
        <v>7.8637862445086278E-4</v>
      </c>
      <c r="X178" s="114">
        <f>'DADOS BASE HOMOLOGADA'!$I$78*W178</f>
        <v>36128.299367955522</v>
      </c>
      <c r="Y178" s="114"/>
      <c r="Z178" s="114">
        <f t="shared" si="82"/>
        <v>36128.299367955522</v>
      </c>
      <c r="AB178" s="119">
        <v>1743.5</v>
      </c>
      <c r="AD178" s="45">
        <v>0.73899999999999999</v>
      </c>
      <c r="AE178" s="45">
        <f t="shared" si="85"/>
        <v>1288.4465</v>
      </c>
      <c r="AF178" s="123">
        <f t="shared" si="86"/>
        <v>2.0697813488369909E-2</v>
      </c>
      <c r="AH178" s="45">
        <f>($AH$11-(AF178*$AH$11))*'AJUSTE CONIF-SETEC'!$Q$18</f>
        <v>508.7815974485722</v>
      </c>
      <c r="AI178" s="114">
        <f t="shared" si="87"/>
        <v>887060.71515158564</v>
      </c>
      <c r="AK178" s="119">
        <v>0</v>
      </c>
      <c r="AL178" s="114">
        <f>IF($AK$11&gt;0,(AK178/$AK$11)*'DADOS BASE PROPOSTA'!$I$67,0)*'AJUSTE CONIF-SETEC'!Q18</f>
        <v>0</v>
      </c>
      <c r="AN178" s="114">
        <v>73.5</v>
      </c>
      <c r="AO178" s="114">
        <f>(AN178/$AN$11)*'DADOS BASE PROPOSTA'!$I$69*'AJUSTE CONIF-SETEC'!$Q$18</f>
        <v>35696.272376703062</v>
      </c>
      <c r="AQ178" s="114"/>
      <c r="AR178" s="114"/>
      <c r="AS178" s="114"/>
      <c r="AU178" s="114"/>
      <c r="AV178" s="114"/>
      <c r="AW178" s="114"/>
      <c r="AY178" s="114"/>
      <c r="AZ178" s="114"/>
      <c r="BA178" s="114"/>
      <c r="BB178" s="93"/>
    </row>
    <row r="179" spans="1:54" x14ac:dyDescent="0.25">
      <c r="A179" s="93"/>
      <c r="B179" s="94" t="s">
        <v>214</v>
      </c>
      <c r="C179" s="94" t="s">
        <v>234</v>
      </c>
      <c r="D179" s="94" t="s">
        <v>79</v>
      </c>
      <c r="F179" s="104">
        <v>1969.08682838953</v>
      </c>
      <c r="G179" s="109">
        <f t="shared" si="89"/>
        <v>1.5935303818961051E-3</v>
      </c>
      <c r="H179" s="114">
        <f>'DADOS BASE PROPOSTA'!$I$23*G179*'AJUSTE CONIF-SETEC'!$Q$12</f>
        <v>2066213.4847193384</v>
      </c>
      <c r="I179" s="114">
        <f>'MATRIZ 2018 COMPLETO PROPOSTA'!I179*'AJUSTE CONIF-SETEC'!$Q$12</f>
        <v>0</v>
      </c>
      <c r="J179" s="114">
        <f t="shared" si="80"/>
        <v>2066213.4847193384</v>
      </c>
      <c r="L179" s="104">
        <v>0</v>
      </c>
      <c r="M179" s="114">
        <f>'MATRIZ 2018 COMPLETO PROPOSTA'!M179*'AJUSTE CONIF-SETEC'!$Q$14</f>
        <v>0</v>
      </c>
      <c r="N179" s="114">
        <f>'MATRIZ 2018 COMPLETO PROPOSTA'!N179*'AJUSTE CONIF-SETEC'!$Q$14</f>
        <v>0</v>
      </c>
      <c r="O179" s="114">
        <f t="shared" si="81"/>
        <v>0</v>
      </c>
      <c r="R179" s="114"/>
      <c r="T179" s="104">
        <v>0</v>
      </c>
      <c r="U179" s="104"/>
      <c r="V179" s="104">
        <f t="shared" si="83"/>
        <v>0</v>
      </c>
      <c r="W179" s="109">
        <f t="shared" si="84"/>
        <v>0</v>
      </c>
      <c r="X179" s="114">
        <f>'DADOS BASE HOMOLOGADA'!$I$78*W179</f>
        <v>0</v>
      </c>
      <c r="Y179" s="114"/>
      <c r="Z179" s="114">
        <f t="shared" si="82"/>
        <v>0</v>
      </c>
      <c r="AB179" s="119">
        <v>721.5</v>
      </c>
      <c r="AD179" s="45">
        <v>0.72799999999999998</v>
      </c>
      <c r="AE179" s="45">
        <f t="shared" si="85"/>
        <v>525.25199999999995</v>
      </c>
      <c r="AF179" s="123">
        <f t="shared" si="86"/>
        <v>1.4478134883698923E-3</v>
      </c>
      <c r="AH179" s="45">
        <f>($AH$11-(AF179*$AH$11))*'AJUSTE CONIF-SETEC'!$Q$18</f>
        <v>518.78264297444036</v>
      </c>
      <c r="AI179" s="114">
        <f t="shared" si="87"/>
        <v>374301.67690605874</v>
      </c>
      <c r="AK179" s="119">
        <v>0</v>
      </c>
      <c r="AL179" s="114">
        <f>IF($AK$11&gt;0,(AK179/$AK$11)*'DADOS BASE PROPOSTA'!$I$67,0)*'AJUSTE CONIF-SETEC'!Q18</f>
        <v>0</v>
      </c>
      <c r="AN179" s="114">
        <v>0</v>
      </c>
      <c r="AO179" s="114">
        <f>(AN179/$AN$11)*'DADOS BASE PROPOSTA'!$I$69*'AJUSTE CONIF-SETEC'!$Q$18</f>
        <v>0</v>
      </c>
      <c r="AQ179" s="114"/>
      <c r="AR179" s="114"/>
      <c r="AS179" s="114"/>
      <c r="AU179" s="114"/>
      <c r="AV179" s="114"/>
      <c r="AW179" s="114"/>
      <c r="AY179" s="114"/>
      <c r="AZ179" s="114"/>
      <c r="BA179" s="114"/>
      <c r="BB179" s="93"/>
    </row>
    <row r="180" spans="1:54" x14ac:dyDescent="0.25">
      <c r="A180" s="93"/>
      <c r="B180" s="94" t="s">
        <v>214</v>
      </c>
      <c r="C180" s="94" t="s">
        <v>235</v>
      </c>
      <c r="D180" s="94" t="s">
        <v>79</v>
      </c>
      <c r="F180" s="104">
        <v>1373.5993099617999</v>
      </c>
      <c r="G180" s="109">
        <f t="shared" si="89"/>
        <v>1.1116179344746726E-3</v>
      </c>
      <c r="H180" s="114">
        <f>'DADOS BASE PROPOSTA'!$I$23*G180*'AJUSTE CONIF-SETEC'!$Q$12</f>
        <v>1441353.1063866315</v>
      </c>
      <c r="I180" s="114">
        <f>'MATRIZ 2018 COMPLETO PROPOSTA'!I180*'AJUSTE CONIF-SETEC'!$Q$12</f>
        <v>308290.17623061023</v>
      </c>
      <c r="J180" s="114">
        <f t="shared" si="80"/>
        <v>1749643.2826172416</v>
      </c>
      <c r="L180" s="104">
        <v>0</v>
      </c>
      <c r="M180" s="114">
        <f>'MATRIZ 2018 COMPLETO PROPOSTA'!M180*'AJUSTE CONIF-SETEC'!$Q$14</f>
        <v>0</v>
      </c>
      <c r="N180" s="114">
        <f>'MATRIZ 2018 COMPLETO PROPOSTA'!N180*'AJUSTE CONIF-SETEC'!$Q$14</f>
        <v>0</v>
      </c>
      <c r="O180" s="114">
        <f t="shared" si="81"/>
        <v>0</v>
      </c>
      <c r="R180" s="114"/>
      <c r="T180" s="104">
        <v>0</v>
      </c>
      <c r="U180" s="104"/>
      <c r="V180" s="104">
        <f t="shared" si="83"/>
        <v>0</v>
      </c>
      <c r="W180" s="109">
        <f t="shared" si="84"/>
        <v>0</v>
      </c>
      <c r="X180" s="114">
        <f>'DADOS BASE HOMOLOGADA'!$I$78*W180</f>
        <v>0</v>
      </c>
      <c r="Y180" s="114"/>
      <c r="Z180" s="114">
        <f t="shared" si="82"/>
        <v>0</v>
      </c>
      <c r="AB180" s="119">
        <v>834.5</v>
      </c>
      <c r="AD180" s="45">
        <v>0.8</v>
      </c>
      <c r="AE180" s="45">
        <f t="shared" si="85"/>
        <v>667.6</v>
      </c>
      <c r="AF180" s="123">
        <f t="shared" si="86"/>
        <v>0.12744781348837</v>
      </c>
      <c r="AH180" s="45">
        <f>($AH$11-(AF180*$AH$11))*'AJUSTE CONIF-SETEC'!$Q$18</f>
        <v>453.32125407784895</v>
      </c>
      <c r="AI180" s="114">
        <f t="shared" si="87"/>
        <v>378296.58652796497</v>
      </c>
      <c r="AK180" s="119">
        <v>0</v>
      </c>
      <c r="AL180" s="114">
        <f>IF($AK$11&gt;0,(AK180/$AK$11)*'DADOS BASE PROPOSTA'!$I$67,0)*'AJUSTE CONIF-SETEC'!Q18</f>
        <v>0</v>
      </c>
      <c r="AN180" s="114">
        <v>0</v>
      </c>
      <c r="AO180" s="114">
        <f>(AN180/$AN$11)*'DADOS BASE PROPOSTA'!$I$69*'AJUSTE CONIF-SETEC'!$Q$18</f>
        <v>0</v>
      </c>
      <c r="AQ180" s="114"/>
      <c r="AR180" s="114"/>
      <c r="AS180" s="114"/>
      <c r="AU180" s="114"/>
      <c r="AV180" s="114"/>
      <c r="AW180" s="114"/>
      <c r="AY180" s="114"/>
      <c r="AZ180" s="114"/>
      <c r="BA180" s="114"/>
      <c r="BB180" s="93"/>
    </row>
    <row r="181" spans="1:54" x14ac:dyDescent="0.25">
      <c r="A181" s="93"/>
      <c r="B181" s="94" t="s">
        <v>214</v>
      </c>
      <c r="C181" s="94" t="s">
        <v>236</v>
      </c>
      <c r="D181" s="94" t="s">
        <v>79</v>
      </c>
      <c r="F181" s="104">
        <v>8165.3914416922362</v>
      </c>
      <c r="G181" s="109">
        <f t="shared" si="89"/>
        <v>6.6080373677848752E-3</v>
      </c>
      <c r="H181" s="114">
        <f>'DADOS BASE PROPOSTA'!$I$23*G181*'AJUSTE CONIF-SETEC'!$Q$12</f>
        <v>8568155.3812612407</v>
      </c>
      <c r="I181" s="114">
        <f>'MATRIZ 2018 COMPLETO PROPOSTA'!I181*'AJUSTE CONIF-SETEC'!$Q$12</f>
        <v>0</v>
      </c>
      <c r="J181" s="114">
        <f t="shared" si="80"/>
        <v>8568155.3812612407</v>
      </c>
      <c r="L181" s="104">
        <v>0</v>
      </c>
      <c r="M181" s="114">
        <f>'MATRIZ 2018 COMPLETO PROPOSTA'!M181*'AJUSTE CONIF-SETEC'!$Q$14</f>
        <v>0</v>
      </c>
      <c r="N181" s="114">
        <f>'MATRIZ 2018 COMPLETO PROPOSTA'!N181*'AJUSTE CONIF-SETEC'!$Q$14</f>
        <v>0</v>
      </c>
      <c r="O181" s="114">
        <f t="shared" si="81"/>
        <v>0</v>
      </c>
      <c r="R181" s="114"/>
      <c r="T181" s="104">
        <v>526.02927918860269</v>
      </c>
      <c r="U181" s="104"/>
      <c r="V181" s="104">
        <f t="shared" si="83"/>
        <v>526.02927918860269</v>
      </c>
      <c r="W181" s="109">
        <f t="shared" si="84"/>
        <v>3.0808201022793501E-3</v>
      </c>
      <c r="X181" s="114">
        <f>'DADOS BASE HOMOLOGADA'!$I$78*W181</f>
        <v>141540.9670267794</v>
      </c>
      <c r="Y181" s="114"/>
      <c r="Z181" s="114">
        <f t="shared" si="82"/>
        <v>141540.9670267794</v>
      </c>
      <c r="AB181" s="119">
        <v>4829</v>
      </c>
      <c r="AD181" s="45">
        <v>0.84499999999999997</v>
      </c>
      <c r="AE181" s="45">
        <f t="shared" si="85"/>
        <v>4080.5049999999997</v>
      </c>
      <c r="AF181" s="123">
        <f t="shared" si="86"/>
        <v>0.20619781348836988</v>
      </c>
      <c r="AH181" s="45">
        <f>($AH$11-(AF181*$AH$11))*'AJUSTE CONIF-SETEC'!$Q$18</f>
        <v>412.40788601747937</v>
      </c>
      <c r="AI181" s="114">
        <f t="shared" si="87"/>
        <v>1991517.681578408</v>
      </c>
      <c r="AK181" s="119">
        <v>0</v>
      </c>
      <c r="AL181" s="114">
        <f>IF($AK$11&gt;0,(AK181/$AK$11)*'DADOS BASE PROPOSTA'!$I$67,0)*'AJUSTE CONIF-SETEC'!Q18</f>
        <v>0</v>
      </c>
      <c r="AN181" s="114">
        <v>184.25</v>
      </c>
      <c r="AO181" s="114">
        <f>(AN181/$AN$11)*'DADOS BASE PROPOSTA'!$I$69*'AJUSTE CONIF-SETEC'!$Q$18</f>
        <v>89483.512726633169</v>
      </c>
      <c r="AQ181" s="114"/>
      <c r="AR181" s="114"/>
      <c r="AS181" s="114"/>
      <c r="AU181" s="114"/>
      <c r="AV181" s="114"/>
      <c r="AW181" s="114"/>
      <c r="AY181" s="114"/>
      <c r="AZ181" s="114"/>
      <c r="BA181" s="114"/>
      <c r="BB181" s="93"/>
    </row>
    <row r="182" spans="1:54" x14ac:dyDescent="0.25">
      <c r="A182" s="93"/>
      <c r="B182" s="94" t="s">
        <v>214</v>
      </c>
      <c r="C182" s="94" t="s">
        <v>237</v>
      </c>
      <c r="D182" s="94" t="s">
        <v>129</v>
      </c>
      <c r="F182" s="104">
        <v>0</v>
      </c>
      <c r="G182" s="109">
        <f t="shared" si="89"/>
        <v>0</v>
      </c>
      <c r="H182" s="114">
        <f>'DADOS BASE PROPOSTA'!$I$23*G182*'AJUSTE CONIF-SETEC'!$Q$12</f>
        <v>0</v>
      </c>
      <c r="I182" s="114">
        <f>'MATRIZ 2018 COMPLETO PROPOSTA'!I182*'AJUSTE CONIF-SETEC'!$Q$12</f>
        <v>0</v>
      </c>
      <c r="J182" s="114">
        <f t="shared" si="80"/>
        <v>0</v>
      </c>
      <c r="L182" s="104">
        <v>44.935728877133982</v>
      </c>
      <c r="M182" s="114">
        <f>'MATRIZ 2018 COMPLETO PROPOSTA'!M182*'AJUSTE CONIF-SETEC'!$Q$14</f>
        <v>0</v>
      </c>
      <c r="N182" s="114">
        <f>'MATRIZ 2018 COMPLETO PROPOSTA'!N182*'AJUSTE CONIF-SETEC'!$Q$14</f>
        <v>13714.068479443156</v>
      </c>
      <c r="O182" s="114">
        <f t="shared" si="81"/>
        <v>13714.068479443156</v>
      </c>
      <c r="R182" s="114"/>
      <c r="T182" s="104">
        <v>452.79919999999998</v>
      </c>
      <c r="U182" s="104">
        <v>40.342700000000001</v>
      </c>
      <c r="V182" s="104">
        <f t="shared" si="83"/>
        <v>581.89584000000002</v>
      </c>
      <c r="W182" s="109">
        <f t="shared" si="84"/>
        <v>3.4080163827952385E-3</v>
      </c>
      <c r="X182" s="114">
        <f>'DADOS BASE HOMOLOGADA'!$I$78*W182</f>
        <v>156573.22350859098</v>
      </c>
      <c r="Y182" s="114"/>
      <c r="Z182" s="114">
        <f t="shared" si="82"/>
        <v>156573.22350859098</v>
      </c>
      <c r="AB182" s="119">
        <v>206</v>
      </c>
      <c r="AD182" s="45">
        <v>0.84499999999999997</v>
      </c>
      <c r="AE182" s="45">
        <f t="shared" si="85"/>
        <v>174.07</v>
      </c>
      <c r="AF182" s="123">
        <f t="shared" si="86"/>
        <v>0.20619781348836988</v>
      </c>
      <c r="AH182" s="45">
        <f>($AH$11-(AF182*$AH$11))*'AJUSTE CONIF-SETEC'!$Q$18</f>
        <v>412.40788601747937</v>
      </c>
      <c r="AI182" s="114">
        <f t="shared" si="87"/>
        <v>84956.024519600745</v>
      </c>
      <c r="AK182" s="119">
        <v>0</v>
      </c>
      <c r="AL182" s="114">
        <f>IF($AK$11&gt;0,(AK182/$AK$11)*'DADOS BASE PROPOSTA'!$I$67,0)*'AJUSTE CONIF-SETEC'!Q18</f>
        <v>0</v>
      </c>
      <c r="AN182" s="114">
        <v>269.75</v>
      </c>
      <c r="AO182" s="114">
        <f>(AN182/$AN$11)*'DADOS BASE PROPOSTA'!$I$69*'AJUSTE CONIF-SETEC'!$Q$18</f>
        <v>131007.74794034896</v>
      </c>
      <c r="AQ182" s="114"/>
      <c r="AR182" s="114"/>
      <c r="AS182" s="114"/>
      <c r="AU182" s="114"/>
      <c r="AV182" s="114"/>
      <c r="AW182" s="114"/>
      <c r="AY182" s="114"/>
      <c r="AZ182" s="114"/>
      <c r="BA182" s="114"/>
      <c r="BB182" s="93"/>
    </row>
    <row r="183" spans="1:54" x14ac:dyDescent="0.25">
      <c r="A183" s="93"/>
      <c r="F183" s="104"/>
      <c r="G183" s="109"/>
      <c r="H183" s="114"/>
      <c r="I183" s="114"/>
      <c r="J183" s="114"/>
      <c r="L183" s="104"/>
      <c r="M183" s="114"/>
      <c r="N183" s="114"/>
      <c r="O183" s="114"/>
      <c r="R183" s="114"/>
      <c r="T183" s="104"/>
      <c r="U183" s="104"/>
      <c r="V183" s="104"/>
      <c r="W183" s="109"/>
      <c r="X183" s="114"/>
      <c r="Y183" s="114"/>
      <c r="Z183" s="114"/>
      <c r="AB183" s="119"/>
      <c r="AF183" s="123"/>
      <c r="AI183" s="114"/>
      <c r="AK183" s="119"/>
      <c r="AL183" s="114"/>
      <c r="AN183" s="114"/>
      <c r="AO183" s="114"/>
      <c r="AQ183" s="114"/>
      <c r="AR183" s="114"/>
      <c r="AS183" s="114"/>
      <c r="AU183" s="114"/>
      <c r="AV183" s="114"/>
      <c r="AW183" s="114"/>
      <c r="AY183" s="114"/>
      <c r="AZ183" s="114"/>
      <c r="BA183" s="114"/>
      <c r="BB183" s="93"/>
    </row>
    <row r="184" spans="1:54" x14ac:dyDescent="0.25">
      <c r="A184" s="93"/>
      <c r="B184" s="98" t="s">
        <v>238</v>
      </c>
      <c r="C184" s="98" t="s">
        <v>239</v>
      </c>
      <c r="D184" s="98" t="s">
        <v>74</v>
      </c>
      <c r="E184" s="98"/>
      <c r="F184" s="105">
        <f>SUM(F185:F199)</f>
        <v>22090.531598809939</v>
      </c>
      <c r="G184" s="110">
        <f>SUM(G185:G199)</f>
        <v>1.7877288470681822E-2</v>
      </c>
      <c r="H184" s="115">
        <f>SUM(H185:H199)</f>
        <v>23180163.320380703</v>
      </c>
      <c r="I184" s="115">
        <f>SUM(I185:I199)</f>
        <v>9678.4551055447955</v>
      </c>
      <c r="J184" s="115">
        <f>SUM(J185:J199)</f>
        <v>23189841.775486246</v>
      </c>
      <c r="K184" s="99"/>
      <c r="L184" s="105">
        <f>SUM(L185:L199)</f>
        <v>6888.4537387270402</v>
      </c>
      <c r="M184" s="115">
        <f>SUM(M185:M199)</f>
        <v>5506107.1749674883</v>
      </c>
      <c r="N184" s="115">
        <f>SUM(N185:N199)</f>
        <v>2102307.6436276585</v>
      </c>
      <c r="O184" s="115">
        <f>SUM(O185:O199)</f>
        <v>7608414.8185951458</v>
      </c>
      <c r="P184" s="99"/>
      <c r="Q184" s="100"/>
      <c r="R184" s="115">
        <f>SUM(R185:R199)</f>
        <v>3818193.6754220305</v>
      </c>
      <c r="S184" s="99"/>
      <c r="T184" s="105">
        <f t="shared" ref="T184:Z184" si="90">SUM(T185:T199)</f>
        <v>1727.8898274408725</v>
      </c>
      <c r="U184" s="105">
        <f t="shared" si="90"/>
        <v>0</v>
      </c>
      <c r="V184" s="105">
        <f t="shared" si="90"/>
        <v>1727.8898274408725</v>
      </c>
      <c r="W184" s="110">
        <f t="shared" si="90"/>
        <v>1.0119812576050949E-2</v>
      </c>
      <c r="X184" s="115">
        <f t="shared" si="90"/>
        <v>464930.76862367749</v>
      </c>
      <c r="Y184" s="115">
        <f t="shared" si="90"/>
        <v>124505.76265629544</v>
      </c>
      <c r="Z184" s="115">
        <f t="shared" si="90"/>
        <v>589436.53127997299</v>
      </c>
      <c r="AA184" s="99"/>
      <c r="AB184" s="120">
        <f>SUM(AB185:AB199)</f>
        <v>13949.5</v>
      </c>
      <c r="AC184" s="99"/>
      <c r="AD184" s="99"/>
      <c r="AE184" s="99"/>
      <c r="AF184" s="124"/>
      <c r="AG184" s="99"/>
      <c r="AH184" s="99"/>
      <c r="AI184" s="115">
        <f>SUM(AI185:AI199)</f>
        <v>6876473.0860674484</v>
      </c>
      <c r="AJ184" s="99"/>
      <c r="AK184" s="120">
        <f>SUM(AK185:AK199)</f>
        <v>0</v>
      </c>
      <c r="AL184" s="115">
        <f>SUM(AL185:AL199)</f>
        <v>0</v>
      </c>
      <c r="AM184" s="99"/>
      <c r="AN184" s="115">
        <f>SUM(AN185:AN199)</f>
        <v>414.625</v>
      </c>
      <c r="AO184" s="115">
        <f>SUM(AO185:AO199)</f>
        <v>201368.25760803407</v>
      </c>
      <c r="AP184" s="99"/>
      <c r="AQ184" s="115"/>
      <c r="AR184" s="115"/>
      <c r="AS184" s="115">
        <f>SUM(AS185:AS199)</f>
        <v>326810.81060959527</v>
      </c>
      <c r="AT184" s="98"/>
      <c r="AU184" s="115"/>
      <c r="AV184" s="115"/>
      <c r="AW184" s="115">
        <f>SUM(AW185:AW199)</f>
        <v>326810.81060959527</v>
      </c>
      <c r="AX184" s="98"/>
      <c r="AY184" s="115"/>
      <c r="AZ184" s="115"/>
      <c r="BA184" s="115">
        <f>SUM(BA185:BA199)</f>
        <v>326810.81060959527</v>
      </c>
      <c r="BB184" s="93"/>
    </row>
    <row r="185" spans="1:54" x14ac:dyDescent="0.25">
      <c r="A185" s="93"/>
      <c r="B185" s="94" t="s">
        <v>238</v>
      </c>
      <c r="C185" s="94" t="s">
        <v>34</v>
      </c>
      <c r="D185" s="94" t="s">
        <v>75</v>
      </c>
      <c r="F185" s="104">
        <v>0</v>
      </c>
      <c r="G185" s="109">
        <f t="shared" ref="G185:G199" si="91">F185/$F$11</f>
        <v>0</v>
      </c>
      <c r="H185" s="114">
        <f>'DADOS BASE PROPOSTA'!$I$23*G185*'AJUSTE CONIF-SETEC'!$Q$12</f>
        <v>0</v>
      </c>
      <c r="I185" s="114">
        <f>'MATRIZ 2018 COMPLETO PROPOSTA'!I185*'AJUSTE CONIF-SETEC'!$Q$12</f>
        <v>0</v>
      </c>
      <c r="J185" s="114">
        <f t="shared" ref="J185:J199" si="92">H185+I185</f>
        <v>0</v>
      </c>
      <c r="L185" s="104"/>
      <c r="M185" s="114">
        <f>'MATRIZ 2018 COMPLETO PROPOSTA'!M185*'AJUSTE CONIF-SETEC'!$Q$14</f>
        <v>0</v>
      </c>
      <c r="N185" s="114">
        <f>'MATRIZ 2018 COMPLETO PROPOSTA'!N185*'AJUSTE CONIF-SETEC'!$Q$14</f>
        <v>0</v>
      </c>
      <c r="O185" s="114">
        <f t="shared" ref="O185:O199" si="93">M185+N185</f>
        <v>0</v>
      </c>
      <c r="Q185" s="68">
        <v>14</v>
      </c>
      <c r="R185" s="114">
        <f>IF(D185="R",('DADOS BASE HOMOLOGADA'!$I$53+('DADOS BASE HOMOLOGADA'!$I$54*Q185)),0)</f>
        <v>3818193.6754220305</v>
      </c>
      <c r="T185" s="104"/>
      <c r="U185" s="104"/>
      <c r="V185" s="104"/>
      <c r="W185" s="109"/>
      <c r="X185" s="114"/>
      <c r="Y185" s="114">
        <f>'DADOS BASE HOMOLOGADA'!$I$77/41</f>
        <v>124505.76265629544</v>
      </c>
      <c r="Z185" s="114">
        <f t="shared" ref="Z185:Z199" si="94">X185+Y185</f>
        <v>124505.76265629544</v>
      </c>
      <c r="AB185" s="119"/>
      <c r="AF185" s="123"/>
      <c r="AI185" s="114"/>
      <c r="AK185" s="119"/>
      <c r="AL185" s="114"/>
      <c r="AN185" s="114"/>
      <c r="AO185" s="114"/>
      <c r="AQ185" s="114">
        <f>'DADOS BASE HOMOLOGADA'!$I$85/41</f>
        <v>167836.73833001251</v>
      </c>
      <c r="AR185" s="114">
        <f>'DADOS BASE HOMOLOGADA'!$I$86*(Q185/$Q$11)</f>
        <v>158974.07227958279</v>
      </c>
      <c r="AS185" s="114">
        <f>AQ185+AR185</f>
        <v>326810.81060959527</v>
      </c>
      <c r="AU185" s="114">
        <f>'DADOS BASE HOMOLOGADA'!$I$89/41</f>
        <v>167836.73833001251</v>
      </c>
      <c r="AV185" s="114">
        <f>'DADOS BASE HOMOLOGADA'!$I$90*(Q185/$Q$11)</f>
        <v>158974.07227958279</v>
      </c>
      <c r="AW185" s="114">
        <f>AU185+AV185</f>
        <v>326810.81060959527</v>
      </c>
      <c r="AY185" s="114">
        <f>'DADOS BASE HOMOLOGADA'!$I$93/41</f>
        <v>167836.73833001251</v>
      </c>
      <c r="AZ185" s="114">
        <f>'DADOS BASE HOMOLOGADA'!$I$94*(Q185/$Q$11)</f>
        <v>158974.07227958279</v>
      </c>
      <c r="BA185" s="114">
        <f>AY185+AZ185</f>
        <v>326810.81060959527</v>
      </c>
      <c r="BB185" s="93"/>
    </row>
    <row r="186" spans="1:54" x14ac:dyDescent="0.25">
      <c r="A186" s="93"/>
      <c r="B186" s="94" t="s">
        <v>238</v>
      </c>
      <c r="C186" s="94" t="s">
        <v>240</v>
      </c>
      <c r="D186" s="94" t="s">
        <v>83</v>
      </c>
      <c r="F186" s="104">
        <v>0</v>
      </c>
      <c r="G186" s="109">
        <f t="shared" si="91"/>
        <v>0</v>
      </c>
      <c r="H186" s="114">
        <f>'DADOS BASE PROPOSTA'!$I$23*G186*'AJUSTE CONIF-SETEC'!$Q$12</f>
        <v>0</v>
      </c>
      <c r="I186" s="114">
        <f>'MATRIZ 2018 COMPLETO PROPOSTA'!I186*'AJUSTE CONIF-SETEC'!$Q$12</f>
        <v>0</v>
      </c>
      <c r="J186" s="114">
        <f t="shared" si="92"/>
        <v>0</v>
      </c>
      <c r="L186" s="104">
        <v>1037.576006572333</v>
      </c>
      <c r="M186" s="114">
        <f>'MATRIZ 2018 COMPLETO PROPOSTA'!M186*'AJUSTE CONIF-SETEC'!$Q$14</f>
        <v>917684.52916124789</v>
      </c>
      <c r="N186" s="114">
        <f>'MATRIZ 2018 COMPLETO PROPOSTA'!N186*'AJUSTE CONIF-SETEC'!$Q$14</f>
        <v>316660.9012989864</v>
      </c>
      <c r="O186" s="114">
        <f t="shared" si="93"/>
        <v>1234345.4304602342</v>
      </c>
      <c r="R186" s="114"/>
      <c r="T186" s="104">
        <v>27.54275495463531</v>
      </c>
      <c r="U186" s="104"/>
      <c r="V186" s="104">
        <f t="shared" ref="V186:V199" si="95">T186+U186*3.2</f>
        <v>27.54275495463531</v>
      </c>
      <c r="W186" s="109">
        <f t="shared" ref="W186:W199" si="96">V186/$V$11</f>
        <v>1.6131093171711257E-4</v>
      </c>
      <c r="X186" s="114">
        <f>'DADOS BASE HOMOLOGADA'!$I$78*W186</f>
        <v>7411.0478733693408</v>
      </c>
      <c r="Y186" s="114"/>
      <c r="Z186" s="114">
        <f t="shared" si="94"/>
        <v>7411.0478733693408</v>
      </c>
      <c r="AB186" s="119">
        <v>433.5</v>
      </c>
      <c r="AD186" s="45">
        <v>0.68600000000000005</v>
      </c>
      <c r="AE186" s="45">
        <f t="shared" ref="AE186:AE199" si="97">AB186*AD186</f>
        <v>297.38100000000003</v>
      </c>
      <c r="AF186" s="123">
        <f t="shared" ref="AF186:AF199" si="98">(AD186-$AE$12)*$AF$12</f>
        <v>-7.2052186511629979E-2</v>
      </c>
      <c r="AH186" s="45">
        <f>($AH$11-(AF186*$AH$11))*'AJUSTE CONIF-SETEC'!$Q$18</f>
        <v>556.96845316411861</v>
      </c>
      <c r="AI186" s="114">
        <f t="shared" ref="AI186:AI199" si="99">AB186*AH186</f>
        <v>241445.82444664542</v>
      </c>
      <c r="AK186" s="119">
        <v>0</v>
      </c>
      <c r="AL186" s="114">
        <f>IF($AK$11&gt;0,(AK186/$AK$11)*'DADOS BASE PROPOSTA'!$I$67,0)*'AJUSTE CONIF-SETEC'!Q18</f>
        <v>0</v>
      </c>
      <c r="AN186" s="114">
        <v>12.5</v>
      </c>
      <c r="AO186" s="114">
        <f>(AN186/$AN$11)*'DADOS BASE PROPOSTA'!$I$69*'AJUSTE CONIF-SETEC'!$Q$18</f>
        <v>6070.7946218882753</v>
      </c>
      <c r="AQ186" s="114"/>
      <c r="AR186" s="114"/>
      <c r="AS186" s="114"/>
      <c r="AU186" s="114"/>
      <c r="AV186" s="114"/>
      <c r="AW186" s="114"/>
      <c r="AY186" s="114"/>
      <c r="AZ186" s="114"/>
      <c r="BA186" s="114"/>
      <c r="BB186" s="93"/>
    </row>
    <row r="187" spans="1:54" x14ac:dyDescent="0.25">
      <c r="A187" s="93"/>
      <c r="B187" s="94" t="s">
        <v>238</v>
      </c>
      <c r="C187" s="94" t="s">
        <v>241</v>
      </c>
      <c r="D187" s="94" t="s">
        <v>79</v>
      </c>
      <c r="F187" s="104">
        <v>1833.531826187103</v>
      </c>
      <c r="G187" s="109">
        <f t="shared" si="91"/>
        <v>1.4838292700338968E-3</v>
      </c>
      <c r="H187" s="114">
        <f>'DADOS BASE PROPOSTA'!$I$23*G187*'AJUSTE CONIF-SETEC'!$Q$12</f>
        <v>1923972.1323149402</v>
      </c>
      <c r="I187" s="114">
        <f>'MATRIZ 2018 COMPLETO PROPOSTA'!I187*'AJUSTE CONIF-SETEC'!$Q$12</f>
        <v>0</v>
      </c>
      <c r="J187" s="114">
        <f t="shared" si="92"/>
        <v>1923972.1323149402</v>
      </c>
      <c r="L187" s="104">
        <v>0</v>
      </c>
      <c r="M187" s="114">
        <f>'MATRIZ 2018 COMPLETO PROPOSTA'!M187*'AJUSTE CONIF-SETEC'!$Q$14</f>
        <v>0</v>
      </c>
      <c r="N187" s="114">
        <f>'MATRIZ 2018 COMPLETO PROPOSTA'!N187*'AJUSTE CONIF-SETEC'!$Q$14</f>
        <v>0</v>
      </c>
      <c r="O187" s="114">
        <f t="shared" si="93"/>
        <v>0</v>
      </c>
      <c r="R187" s="114"/>
      <c r="T187" s="104">
        <v>214.95664167606179</v>
      </c>
      <c r="U187" s="104"/>
      <c r="V187" s="104">
        <f t="shared" si="95"/>
        <v>214.95664167606179</v>
      </c>
      <c r="W187" s="109">
        <f t="shared" si="96"/>
        <v>1.2589465434615658E-3</v>
      </c>
      <c r="X187" s="114">
        <f>'DADOS BASE HOMOLOGADA'!$I$78*W187</f>
        <v>57839.310729222823</v>
      </c>
      <c r="Y187" s="114"/>
      <c r="Z187" s="114">
        <f t="shared" si="94"/>
        <v>57839.310729222823</v>
      </c>
      <c r="AB187" s="119">
        <v>923</v>
      </c>
      <c r="AD187" s="45">
        <v>0.73699999999999999</v>
      </c>
      <c r="AE187" s="45">
        <f t="shared" si="97"/>
        <v>680.25099999999998</v>
      </c>
      <c r="AF187" s="123">
        <f t="shared" si="98"/>
        <v>1.7197813488369906E-2</v>
      </c>
      <c r="AH187" s="45">
        <f>($AH$11-(AF187*$AH$11))*'AJUSTE CONIF-SETEC'!$Q$18</f>
        <v>510.59996936236644</v>
      </c>
      <c r="AI187" s="114">
        <f t="shared" si="99"/>
        <v>471283.77172146423</v>
      </c>
      <c r="AK187" s="119">
        <v>0</v>
      </c>
      <c r="AL187" s="114">
        <f>IF($AK$11&gt;0,(AK187/$AK$11)*'DADOS BASE PROPOSTA'!$I$67,0)*'AJUSTE CONIF-SETEC'!Q18</f>
        <v>0</v>
      </c>
      <c r="AN187" s="114">
        <v>55.25</v>
      </c>
      <c r="AO187" s="114">
        <f>(AN187/$AN$11)*'DADOS BASE PROPOSTA'!$I$69*'AJUSTE CONIF-SETEC'!$Q$18</f>
        <v>26832.912228746176</v>
      </c>
      <c r="AQ187" s="114"/>
      <c r="AR187" s="114"/>
      <c r="AS187" s="114"/>
      <c r="AU187" s="114"/>
      <c r="AV187" s="114"/>
      <c r="AW187" s="114"/>
      <c r="AY187" s="114"/>
      <c r="AZ187" s="114"/>
      <c r="BA187" s="114"/>
      <c r="BB187" s="93"/>
    </row>
    <row r="188" spans="1:54" x14ac:dyDescent="0.25">
      <c r="A188" s="93"/>
      <c r="B188" s="94" t="s">
        <v>238</v>
      </c>
      <c r="C188" s="94" t="s">
        <v>242</v>
      </c>
      <c r="D188" s="94" t="s">
        <v>83</v>
      </c>
      <c r="F188" s="104">
        <v>0</v>
      </c>
      <c r="G188" s="109">
        <f t="shared" si="91"/>
        <v>0</v>
      </c>
      <c r="H188" s="114">
        <f>'DADOS BASE PROPOSTA'!$I$23*G188*'AJUSTE CONIF-SETEC'!$Q$12</f>
        <v>0</v>
      </c>
      <c r="I188" s="114">
        <f>'MATRIZ 2018 COMPLETO PROPOSTA'!I188*'AJUSTE CONIF-SETEC'!$Q$12</f>
        <v>0</v>
      </c>
      <c r="J188" s="114">
        <f t="shared" si="92"/>
        <v>0</v>
      </c>
      <c r="L188" s="104">
        <v>2039.619667958541</v>
      </c>
      <c r="M188" s="114">
        <f>'MATRIZ 2018 COMPLETO PROPOSTA'!M188*'AJUSTE CONIF-SETEC'!$Q$14</f>
        <v>917684.52916124789</v>
      </c>
      <c r="N188" s="114">
        <f>'MATRIZ 2018 COMPLETO PROPOSTA'!N188*'AJUSTE CONIF-SETEC'!$Q$14</f>
        <v>622477.58069940028</v>
      </c>
      <c r="O188" s="114">
        <f t="shared" si="93"/>
        <v>1540162.1098606482</v>
      </c>
      <c r="R188" s="114"/>
      <c r="T188" s="104">
        <v>186.72317748628191</v>
      </c>
      <c r="U188" s="104"/>
      <c r="V188" s="104">
        <f t="shared" si="95"/>
        <v>186.72317748628191</v>
      </c>
      <c r="W188" s="109">
        <f t="shared" si="96"/>
        <v>1.0935903028982503E-3</v>
      </c>
      <c r="X188" s="114">
        <f>'DADOS BASE HOMOLOGADA'!$I$78*W188</f>
        <v>50242.410742778164</v>
      </c>
      <c r="Y188" s="114"/>
      <c r="Z188" s="114">
        <f t="shared" si="94"/>
        <v>50242.410742778164</v>
      </c>
      <c r="AB188" s="119">
        <v>793</v>
      </c>
      <c r="AD188" s="45">
        <v>0.71799999999999997</v>
      </c>
      <c r="AE188" s="45">
        <f t="shared" si="97"/>
        <v>569.37400000000002</v>
      </c>
      <c r="AF188" s="123">
        <f t="shared" si="98"/>
        <v>-1.6052186511630123E-2</v>
      </c>
      <c r="AH188" s="45">
        <f>($AH$11-(AF188*$AH$11))*'AJUSTE CONIF-SETEC'!$Q$18</f>
        <v>527.8745025434115</v>
      </c>
      <c r="AI188" s="114">
        <f t="shared" si="99"/>
        <v>418604.48051692534</v>
      </c>
      <c r="AK188" s="119">
        <v>0</v>
      </c>
      <c r="AL188" s="114">
        <f>IF($AK$11&gt;0,(AK188/$AK$11)*'DADOS BASE PROPOSTA'!$I$67,0)*'AJUSTE CONIF-SETEC'!Q18</f>
        <v>0</v>
      </c>
      <c r="AN188" s="114">
        <v>37.5</v>
      </c>
      <c r="AO188" s="114">
        <f>(AN188/$AN$11)*'DADOS BASE PROPOSTA'!$I$69*'AJUSTE CONIF-SETEC'!$Q$18</f>
        <v>18212.383865664822</v>
      </c>
      <c r="AQ188" s="114"/>
      <c r="AR188" s="114"/>
      <c r="AS188" s="114"/>
      <c r="AU188" s="114"/>
      <c r="AV188" s="114"/>
      <c r="AW188" s="114"/>
      <c r="AY188" s="114"/>
      <c r="AZ188" s="114"/>
      <c r="BA188" s="114"/>
      <c r="BB188" s="93"/>
    </row>
    <row r="189" spans="1:54" x14ac:dyDescent="0.25">
      <c r="A189" s="93"/>
      <c r="B189" s="94" t="s">
        <v>238</v>
      </c>
      <c r="C189" s="94" t="s">
        <v>243</v>
      </c>
      <c r="D189" s="94" t="s">
        <v>83</v>
      </c>
      <c r="F189" s="104">
        <v>0</v>
      </c>
      <c r="G189" s="109">
        <f t="shared" si="91"/>
        <v>0</v>
      </c>
      <c r="H189" s="114">
        <f>'DADOS BASE PROPOSTA'!$I$23*G189*'AJUSTE CONIF-SETEC'!$Q$12</f>
        <v>0</v>
      </c>
      <c r="I189" s="114">
        <f>'MATRIZ 2018 COMPLETO PROPOSTA'!I189*'AJUSTE CONIF-SETEC'!$Q$12</f>
        <v>0</v>
      </c>
      <c r="J189" s="114">
        <f t="shared" si="92"/>
        <v>0</v>
      </c>
      <c r="L189" s="104">
        <v>1100.0088161883939</v>
      </c>
      <c r="M189" s="114">
        <f>'MATRIZ 2018 COMPLETO PROPOSTA'!M189*'AJUSTE CONIF-SETEC'!$Q$14</f>
        <v>917684.52916124789</v>
      </c>
      <c r="N189" s="114">
        <f>'MATRIZ 2018 COMPLETO PROPOSTA'!N189*'AJUSTE CONIF-SETEC'!$Q$14</f>
        <v>335714.95578600257</v>
      </c>
      <c r="O189" s="114">
        <f t="shared" si="93"/>
        <v>1253399.4849472505</v>
      </c>
      <c r="R189" s="114"/>
      <c r="T189" s="104">
        <v>0</v>
      </c>
      <c r="U189" s="104"/>
      <c r="V189" s="104">
        <f t="shared" si="95"/>
        <v>0</v>
      </c>
      <c r="W189" s="109">
        <f t="shared" si="96"/>
        <v>0</v>
      </c>
      <c r="X189" s="114">
        <f>'DADOS BASE HOMOLOGADA'!$I$78*W189</f>
        <v>0</v>
      </c>
      <c r="Y189" s="114"/>
      <c r="Z189" s="114">
        <f t="shared" si="94"/>
        <v>0</v>
      </c>
      <c r="AB189" s="119">
        <v>399</v>
      </c>
      <c r="AD189" s="45">
        <v>0.70899999999999996</v>
      </c>
      <c r="AE189" s="45">
        <f t="shared" si="97"/>
        <v>282.89099999999996</v>
      </c>
      <c r="AF189" s="123">
        <f t="shared" si="98"/>
        <v>-3.1802186511630137E-2</v>
      </c>
      <c r="AH189" s="45">
        <f>($AH$11-(AF189*$AH$11))*'AJUSTE CONIF-SETEC'!$Q$18</f>
        <v>536.05717615548531</v>
      </c>
      <c r="AI189" s="114">
        <f t="shared" si="99"/>
        <v>213886.81328603864</v>
      </c>
      <c r="AK189" s="119">
        <v>0</v>
      </c>
      <c r="AL189" s="114">
        <f>IF($AK$11&gt;0,(AK189/$AK$11)*'DADOS BASE PROPOSTA'!$I$67,0)*'AJUSTE CONIF-SETEC'!Q18</f>
        <v>0</v>
      </c>
      <c r="AN189" s="114">
        <v>0</v>
      </c>
      <c r="AO189" s="114">
        <f>(AN189/$AN$11)*'DADOS BASE PROPOSTA'!$I$69*'AJUSTE CONIF-SETEC'!$Q$18</f>
        <v>0</v>
      </c>
      <c r="AQ189" s="114"/>
      <c r="AR189" s="114"/>
      <c r="AS189" s="114"/>
      <c r="AU189" s="114"/>
      <c r="AV189" s="114"/>
      <c r="AW189" s="114"/>
      <c r="AY189" s="114"/>
      <c r="AZ189" s="114"/>
      <c r="BA189" s="114"/>
      <c r="BB189" s="93"/>
    </row>
    <row r="190" spans="1:54" x14ac:dyDescent="0.25">
      <c r="A190" s="93"/>
      <c r="B190" s="94" t="s">
        <v>238</v>
      </c>
      <c r="C190" s="94" t="s">
        <v>244</v>
      </c>
      <c r="D190" s="94" t="s">
        <v>79</v>
      </c>
      <c r="F190" s="104">
        <v>1845.0164143969721</v>
      </c>
      <c r="G190" s="109">
        <f t="shared" si="91"/>
        <v>1.4931234463861709E-3</v>
      </c>
      <c r="H190" s="114">
        <f>'DADOS BASE PROPOSTA'!$I$23*G190*'AJUSTE CONIF-SETEC'!$Q$12</f>
        <v>1936023.2062866695</v>
      </c>
      <c r="I190" s="114">
        <f>'MATRIZ 2018 COMPLETO PROPOSTA'!I190*'AJUSTE CONIF-SETEC'!$Q$12</f>
        <v>0</v>
      </c>
      <c r="J190" s="114">
        <f t="shared" si="92"/>
        <v>1936023.2062866695</v>
      </c>
      <c r="L190" s="104">
        <v>0</v>
      </c>
      <c r="M190" s="114">
        <f>'MATRIZ 2018 COMPLETO PROPOSTA'!M190*'AJUSTE CONIF-SETEC'!$Q$14</f>
        <v>0</v>
      </c>
      <c r="N190" s="114">
        <f>'MATRIZ 2018 COMPLETO PROPOSTA'!N190*'AJUSTE CONIF-SETEC'!$Q$14</f>
        <v>0</v>
      </c>
      <c r="O190" s="114">
        <f t="shared" si="93"/>
        <v>0</v>
      </c>
      <c r="R190" s="114"/>
      <c r="T190" s="104">
        <v>105.86737015488001</v>
      </c>
      <c r="U190" s="104"/>
      <c r="V190" s="104">
        <f t="shared" si="95"/>
        <v>105.86737015488001</v>
      </c>
      <c r="W190" s="109">
        <f t="shared" si="96"/>
        <v>6.2003834207042749E-4</v>
      </c>
      <c r="X190" s="114">
        <f>'DADOS BASE HOMOLOGADA'!$I$78*W190</f>
        <v>28486.189915925093</v>
      </c>
      <c r="Y190" s="114"/>
      <c r="Z190" s="114">
        <f t="shared" si="94"/>
        <v>28486.189915925093</v>
      </c>
      <c r="AB190" s="119">
        <v>891.5</v>
      </c>
      <c r="AD190" s="45">
        <v>0.74399999999999999</v>
      </c>
      <c r="AE190" s="45">
        <f t="shared" si="97"/>
        <v>663.27599999999995</v>
      </c>
      <c r="AF190" s="123">
        <f t="shared" si="98"/>
        <v>2.9447813488369917E-2</v>
      </c>
      <c r="AH190" s="45">
        <f>($AH$11-(AF190*$AH$11))*'AJUSTE CONIF-SETEC'!$Q$18</f>
        <v>504.23566766408675</v>
      </c>
      <c r="AI190" s="114">
        <f t="shared" si="99"/>
        <v>449526.09772253333</v>
      </c>
      <c r="AK190" s="119">
        <v>0</v>
      </c>
      <c r="AL190" s="114">
        <f>IF($AK$11&gt;0,(AK190/$AK$11)*'DADOS BASE PROPOSTA'!$I$67,0)*'AJUSTE CONIF-SETEC'!Q18</f>
        <v>0</v>
      </c>
      <c r="AN190" s="114">
        <v>21.75</v>
      </c>
      <c r="AO190" s="114">
        <f>(AN190/$AN$11)*'DADOS BASE PROPOSTA'!$I$69*'AJUSTE CONIF-SETEC'!$Q$18</f>
        <v>10563.182642085598</v>
      </c>
      <c r="AQ190" s="114"/>
      <c r="AR190" s="114"/>
      <c r="AS190" s="114"/>
      <c r="AU190" s="114"/>
      <c r="AV190" s="114"/>
      <c r="AW190" s="114"/>
      <c r="AY190" s="114"/>
      <c r="AZ190" s="114"/>
      <c r="BA190" s="114"/>
      <c r="BB190" s="93"/>
    </row>
    <row r="191" spans="1:54" x14ac:dyDescent="0.25">
      <c r="A191" s="93"/>
      <c r="B191" s="94" t="s">
        <v>238</v>
      </c>
      <c r="C191" s="94" t="s">
        <v>245</v>
      </c>
      <c r="D191" s="94" t="s">
        <v>79</v>
      </c>
      <c r="F191" s="104">
        <v>8779.1201631256918</v>
      </c>
      <c r="G191" s="109">
        <f t="shared" si="91"/>
        <v>7.1047119428955842E-3</v>
      </c>
      <c r="H191" s="114">
        <f>'DADOS BASE PROPOSTA'!$I$23*G191*'AJUSTE CONIF-SETEC'!$Q$12</f>
        <v>9212156.723356707</v>
      </c>
      <c r="I191" s="114">
        <f>'MATRIZ 2018 COMPLETO PROPOSTA'!I191*'AJUSTE CONIF-SETEC'!$Q$12</f>
        <v>0</v>
      </c>
      <c r="J191" s="114">
        <f t="shared" si="92"/>
        <v>9212156.723356707</v>
      </c>
      <c r="L191" s="104">
        <v>0</v>
      </c>
      <c r="M191" s="114">
        <f>'MATRIZ 2018 COMPLETO PROPOSTA'!M191*'AJUSTE CONIF-SETEC'!$Q$14</f>
        <v>0</v>
      </c>
      <c r="N191" s="114">
        <f>'MATRIZ 2018 COMPLETO PROPOSTA'!N191*'AJUSTE CONIF-SETEC'!$Q$14</f>
        <v>0</v>
      </c>
      <c r="O191" s="114">
        <f t="shared" si="93"/>
        <v>0</v>
      </c>
      <c r="R191" s="114"/>
      <c r="T191" s="104">
        <v>154.01258370104611</v>
      </c>
      <c r="U191" s="104"/>
      <c r="V191" s="104">
        <f t="shared" si="95"/>
        <v>154.01258370104611</v>
      </c>
      <c r="W191" s="109">
        <f t="shared" si="96"/>
        <v>9.0201264956592242E-4</v>
      </c>
      <c r="X191" s="114">
        <f>'DADOS BASE HOMOLOGADA'!$I$78*W191</f>
        <v>41440.830185277606</v>
      </c>
      <c r="Y191" s="114"/>
      <c r="Z191" s="114">
        <f t="shared" si="94"/>
        <v>41440.830185277606</v>
      </c>
      <c r="AB191" s="119">
        <v>4909</v>
      </c>
      <c r="AD191" s="45">
        <v>0.79900000000000004</v>
      </c>
      <c r="AE191" s="45">
        <f t="shared" si="97"/>
        <v>3922.2910000000002</v>
      </c>
      <c r="AF191" s="123">
        <f t="shared" si="98"/>
        <v>0.12569781348837</v>
      </c>
      <c r="AH191" s="45">
        <f>($AH$11-(AF191*$AH$11))*'AJUSTE CONIF-SETEC'!$Q$18</f>
        <v>454.23044003474604</v>
      </c>
      <c r="AI191" s="114">
        <f t="shared" si="99"/>
        <v>2229817.2301305681</v>
      </c>
      <c r="AK191" s="119">
        <v>0</v>
      </c>
      <c r="AL191" s="114">
        <f>IF($AK$11&gt;0,(AK191/$AK$11)*'DADOS BASE PROPOSTA'!$I$67,0)*'AJUSTE CONIF-SETEC'!Q18</f>
        <v>0</v>
      </c>
      <c r="AN191" s="114">
        <v>41.125</v>
      </c>
      <c r="AO191" s="114">
        <f>(AN191/$AN$11)*'DADOS BASE PROPOSTA'!$I$69*'AJUSTE CONIF-SETEC'!$Q$18</f>
        <v>19972.914306012422</v>
      </c>
      <c r="AQ191" s="114"/>
      <c r="AR191" s="114"/>
      <c r="AS191" s="114"/>
      <c r="AU191" s="114"/>
      <c r="AV191" s="114"/>
      <c r="AW191" s="114"/>
      <c r="AY191" s="114"/>
      <c r="AZ191" s="114"/>
      <c r="BA191" s="114"/>
      <c r="BB191" s="93"/>
    </row>
    <row r="192" spans="1:54" x14ac:dyDescent="0.25">
      <c r="A192" s="93"/>
      <c r="B192" s="94" t="s">
        <v>238</v>
      </c>
      <c r="C192" s="94" t="s">
        <v>246</v>
      </c>
      <c r="D192" s="94" t="s">
        <v>83</v>
      </c>
      <c r="F192" s="104">
        <v>0</v>
      </c>
      <c r="G192" s="109">
        <f t="shared" si="91"/>
        <v>0</v>
      </c>
      <c r="H192" s="114">
        <f>'DADOS BASE PROPOSTA'!$I$23*G192*'AJUSTE CONIF-SETEC'!$Q$12</f>
        <v>0</v>
      </c>
      <c r="I192" s="114">
        <f>'MATRIZ 2018 COMPLETO PROPOSTA'!I192*'AJUSTE CONIF-SETEC'!$Q$12</f>
        <v>0</v>
      </c>
      <c r="J192" s="114">
        <f t="shared" si="92"/>
        <v>0</v>
      </c>
      <c r="L192" s="104">
        <v>1201.8231754855969</v>
      </c>
      <c r="M192" s="114">
        <f>'MATRIZ 2018 COMPLETO PROPOSTA'!M192*'AJUSTE CONIF-SETEC'!$Q$14</f>
        <v>917684.52916124789</v>
      </c>
      <c r="N192" s="114">
        <f>'MATRIZ 2018 COMPLETO PROPOSTA'!N192*'AJUSTE CONIF-SETEC'!$Q$14</f>
        <v>366787.98231707967</v>
      </c>
      <c r="O192" s="114">
        <f t="shared" si="93"/>
        <v>1284472.5114783277</v>
      </c>
      <c r="R192" s="114"/>
      <c r="T192" s="104">
        <v>312.36028603216653</v>
      </c>
      <c r="U192" s="104"/>
      <c r="V192" s="104">
        <f t="shared" si="95"/>
        <v>312.36028603216653</v>
      </c>
      <c r="W192" s="109">
        <f t="shared" si="96"/>
        <v>1.8294149896865223E-3</v>
      </c>
      <c r="X192" s="114">
        <f>'DADOS BASE HOMOLOGADA'!$I$78*W192</f>
        <v>84048.129438632561</v>
      </c>
      <c r="Y192" s="114"/>
      <c r="Z192" s="114">
        <f t="shared" si="94"/>
        <v>84048.129438632561</v>
      </c>
      <c r="AB192" s="119">
        <v>446</v>
      </c>
      <c r="AD192" s="45">
        <v>0.79900000000000004</v>
      </c>
      <c r="AE192" s="45">
        <f t="shared" si="97"/>
        <v>356.35400000000004</v>
      </c>
      <c r="AF192" s="123">
        <f t="shared" si="98"/>
        <v>0.12569781348837</v>
      </c>
      <c r="AH192" s="45">
        <f>($AH$11-(AF192*$AH$11))*'AJUSTE CONIF-SETEC'!$Q$18</f>
        <v>454.23044003474604</v>
      </c>
      <c r="AI192" s="114">
        <f t="shared" si="99"/>
        <v>202586.77625549672</v>
      </c>
      <c r="AK192" s="119">
        <v>0</v>
      </c>
      <c r="AL192" s="114">
        <f>IF($AK$11&gt;0,(AK192/$AK$11)*'DADOS BASE PROPOSTA'!$I$67,0)*'AJUSTE CONIF-SETEC'!Q18</f>
        <v>0</v>
      </c>
      <c r="AN192" s="114">
        <v>47.25</v>
      </c>
      <c r="AO192" s="114">
        <f>(AN192/$AN$11)*'DADOS BASE PROPOSTA'!$I$69*'AJUSTE CONIF-SETEC'!$Q$18</f>
        <v>22947.603670737681</v>
      </c>
      <c r="AQ192" s="114"/>
      <c r="AR192" s="114"/>
      <c r="AS192" s="114"/>
      <c r="AU192" s="114"/>
      <c r="AV192" s="114"/>
      <c r="AW192" s="114"/>
      <c r="AY192" s="114"/>
      <c r="AZ192" s="114"/>
      <c r="BA192" s="114"/>
      <c r="BB192" s="93"/>
    </row>
    <row r="193" spans="1:54" x14ac:dyDescent="0.25">
      <c r="A193" s="93"/>
      <c r="B193" s="94" t="s">
        <v>238</v>
      </c>
      <c r="C193" s="94" t="s">
        <v>247</v>
      </c>
      <c r="D193" s="94" t="s">
        <v>79</v>
      </c>
      <c r="F193" s="104">
        <v>1720.0005919551411</v>
      </c>
      <c r="G193" s="109">
        <f t="shared" si="91"/>
        <v>1.3919514165870984E-3</v>
      </c>
      <c r="H193" s="114">
        <f>'DADOS BASE PROPOSTA'!$I$23*G193*'AJUSTE CONIF-SETEC'!$Q$12</f>
        <v>1804840.8864374962</v>
      </c>
      <c r="I193" s="114">
        <f>'MATRIZ 2018 COMPLETO PROPOSTA'!I193*'AJUSTE CONIF-SETEC'!$Q$12</f>
        <v>0</v>
      </c>
      <c r="J193" s="114">
        <f t="shared" si="92"/>
        <v>1804840.8864374962</v>
      </c>
      <c r="L193" s="104">
        <v>0</v>
      </c>
      <c r="M193" s="114">
        <f>'MATRIZ 2018 COMPLETO PROPOSTA'!M193*'AJUSTE CONIF-SETEC'!$Q$14</f>
        <v>0</v>
      </c>
      <c r="N193" s="114">
        <f>'MATRIZ 2018 COMPLETO PROPOSTA'!N193*'AJUSTE CONIF-SETEC'!$Q$14</f>
        <v>0</v>
      </c>
      <c r="O193" s="114">
        <f t="shared" si="93"/>
        <v>0</v>
      </c>
      <c r="R193" s="114"/>
      <c r="T193" s="104">
        <v>180.3274953109738</v>
      </c>
      <c r="U193" s="104"/>
      <c r="V193" s="104">
        <f t="shared" si="95"/>
        <v>180.3274953109738</v>
      </c>
      <c r="W193" s="109">
        <f t="shared" si="96"/>
        <v>1.0561324141589159E-3</v>
      </c>
      <c r="X193" s="114">
        <f>'DADOS BASE HOMOLOGADA'!$I$78*W193</f>
        <v>48521.496953938513</v>
      </c>
      <c r="Y193" s="114"/>
      <c r="Z193" s="114">
        <f t="shared" si="94"/>
        <v>48521.496953938513</v>
      </c>
      <c r="AB193" s="119">
        <v>715</v>
      </c>
      <c r="AD193" s="45">
        <v>0.72</v>
      </c>
      <c r="AE193" s="45">
        <f t="shared" si="97"/>
        <v>514.79999999999995</v>
      </c>
      <c r="AF193" s="123">
        <f t="shared" si="98"/>
        <v>-1.255218651163012E-2</v>
      </c>
      <c r="AH193" s="45">
        <f>($AH$11-(AF193*$AH$11))*'AJUSTE CONIF-SETEC'!$Q$18</f>
        <v>526.0561306296172</v>
      </c>
      <c r="AI193" s="114">
        <f t="shared" si="99"/>
        <v>376130.1334001763</v>
      </c>
      <c r="AK193" s="119">
        <v>0</v>
      </c>
      <c r="AL193" s="114">
        <f>IF($AK$11&gt;0,(AK193/$AK$11)*'DADOS BASE PROPOSTA'!$I$67,0)*'AJUSTE CONIF-SETEC'!Q18</f>
        <v>0</v>
      </c>
      <c r="AN193" s="114">
        <v>55.875</v>
      </c>
      <c r="AO193" s="114">
        <f>(AN193/$AN$11)*'DADOS BASE PROPOSTA'!$I$69*'AJUSTE CONIF-SETEC'!$Q$18</f>
        <v>27136.451959840593</v>
      </c>
      <c r="AQ193" s="114"/>
      <c r="AR193" s="114"/>
      <c r="AS193" s="114"/>
      <c r="AU193" s="114"/>
      <c r="AV193" s="114"/>
      <c r="AW193" s="114"/>
      <c r="AY193" s="114"/>
      <c r="AZ193" s="114"/>
      <c r="BA193" s="114"/>
      <c r="BB193" s="93"/>
    </row>
    <row r="194" spans="1:54" x14ac:dyDescent="0.25">
      <c r="A194" s="93"/>
      <c r="B194" s="94" t="s">
        <v>238</v>
      </c>
      <c r="C194" s="94" t="s">
        <v>248</v>
      </c>
      <c r="D194" s="94" t="s">
        <v>79</v>
      </c>
      <c r="F194" s="104">
        <v>1972.434697161498</v>
      </c>
      <c r="G194" s="109">
        <f t="shared" si="91"/>
        <v>1.5962397243820816E-3</v>
      </c>
      <c r="H194" s="114">
        <f>'DADOS BASE PROPOSTA'!$I$23*G194*'AJUSTE CONIF-SETEC'!$Q$12</f>
        <v>2069726.4895812767</v>
      </c>
      <c r="I194" s="114">
        <f>'MATRIZ 2018 COMPLETO PROPOSTA'!I194*'AJUSTE CONIF-SETEC'!$Q$12</f>
        <v>0</v>
      </c>
      <c r="J194" s="114">
        <f t="shared" si="92"/>
        <v>2069726.4895812767</v>
      </c>
      <c r="L194" s="104">
        <v>0</v>
      </c>
      <c r="M194" s="114">
        <f>'MATRIZ 2018 COMPLETO PROPOSTA'!M194*'AJUSTE CONIF-SETEC'!$Q$14</f>
        <v>0</v>
      </c>
      <c r="N194" s="114">
        <f>'MATRIZ 2018 COMPLETO PROPOSTA'!N194*'AJUSTE CONIF-SETEC'!$Q$14</f>
        <v>0</v>
      </c>
      <c r="O194" s="114">
        <f t="shared" si="93"/>
        <v>0</v>
      </c>
      <c r="R194" s="114"/>
      <c r="T194" s="104">
        <v>99.837088420134535</v>
      </c>
      <c r="U194" s="104"/>
      <c r="V194" s="104">
        <f t="shared" si="95"/>
        <v>99.837088420134535</v>
      </c>
      <c r="W194" s="109">
        <f t="shared" si="96"/>
        <v>5.8472051105640363E-4</v>
      </c>
      <c r="X194" s="114">
        <f>'DADOS BASE HOMOLOGADA'!$I$78*W194</f>
        <v>26863.595999676996</v>
      </c>
      <c r="Y194" s="114"/>
      <c r="Z194" s="114">
        <f t="shared" si="94"/>
        <v>26863.595999676996</v>
      </c>
      <c r="AB194" s="119">
        <v>861.5</v>
      </c>
      <c r="AD194" s="45">
        <v>0.752</v>
      </c>
      <c r="AE194" s="45">
        <f t="shared" si="97"/>
        <v>647.84799999999996</v>
      </c>
      <c r="AF194" s="123">
        <f t="shared" si="98"/>
        <v>4.344781348836993E-2</v>
      </c>
      <c r="AH194" s="45">
        <f>($AH$11-(AF194*$AH$11))*'AJUSTE CONIF-SETEC'!$Q$18</f>
        <v>496.96218000890985</v>
      </c>
      <c r="AI194" s="114">
        <f t="shared" si="99"/>
        <v>428132.91807767586</v>
      </c>
      <c r="AK194" s="119">
        <v>0</v>
      </c>
      <c r="AL194" s="114">
        <f>IF($AK$11&gt;0,(AK194/$AK$11)*'DADOS BASE PROPOSTA'!$I$67,0)*'AJUSTE CONIF-SETEC'!Q18</f>
        <v>0</v>
      </c>
      <c r="AN194" s="114">
        <v>26.125</v>
      </c>
      <c r="AO194" s="114">
        <f>(AN194/$AN$11)*'DADOS BASE PROPOSTA'!$I$69*'AJUSTE CONIF-SETEC'!$Q$18</f>
        <v>12687.960759746496</v>
      </c>
      <c r="AQ194" s="114"/>
      <c r="AR194" s="114"/>
      <c r="AS194" s="114"/>
      <c r="AU194" s="114"/>
      <c r="AV194" s="114"/>
      <c r="AW194" s="114"/>
      <c r="AY194" s="114"/>
      <c r="AZ194" s="114"/>
      <c r="BA194" s="114"/>
      <c r="BB194" s="93"/>
    </row>
    <row r="195" spans="1:54" x14ac:dyDescent="0.25">
      <c r="A195" s="93"/>
      <c r="B195" s="94" t="s">
        <v>238</v>
      </c>
      <c r="C195" s="94" t="s">
        <v>249</v>
      </c>
      <c r="D195" s="94" t="s">
        <v>79</v>
      </c>
      <c r="F195" s="104">
        <v>2138.4136030199588</v>
      </c>
      <c r="G195" s="109">
        <f t="shared" si="91"/>
        <v>1.7305621043939639E-3</v>
      </c>
      <c r="H195" s="114">
        <f>'DADOS BASE PROPOSTA'!$I$23*G195*'AJUSTE CONIF-SETEC'!$Q$12</f>
        <v>2243892.427070281</v>
      </c>
      <c r="I195" s="114">
        <f>'MATRIZ 2018 COMPLETO PROPOSTA'!I195*'AJUSTE CONIF-SETEC'!$Q$12</f>
        <v>0</v>
      </c>
      <c r="J195" s="114">
        <f t="shared" si="92"/>
        <v>2243892.427070281</v>
      </c>
      <c r="L195" s="104">
        <v>0</v>
      </c>
      <c r="M195" s="114">
        <f>'MATRIZ 2018 COMPLETO PROPOSTA'!M195*'AJUSTE CONIF-SETEC'!$Q$14</f>
        <v>0</v>
      </c>
      <c r="N195" s="114">
        <f>'MATRIZ 2018 COMPLETO PROPOSTA'!N195*'AJUSTE CONIF-SETEC'!$Q$14</f>
        <v>0</v>
      </c>
      <c r="O195" s="114">
        <f t="shared" si="93"/>
        <v>0</v>
      </c>
      <c r="R195" s="114"/>
      <c r="T195" s="104">
        <v>116.2101550966217</v>
      </c>
      <c r="U195" s="104"/>
      <c r="V195" s="104">
        <f t="shared" si="95"/>
        <v>116.2101550966217</v>
      </c>
      <c r="W195" s="109">
        <f t="shared" si="96"/>
        <v>6.8061341084078267E-4</v>
      </c>
      <c r="X195" s="114">
        <f>'DADOS BASE HOMOLOGADA'!$I$78*W195</f>
        <v>31269.167670817809</v>
      </c>
      <c r="Y195" s="114"/>
      <c r="Z195" s="114">
        <f t="shared" si="94"/>
        <v>31269.167670817809</v>
      </c>
      <c r="AB195" s="119">
        <v>1064.5</v>
      </c>
      <c r="AD195" s="45">
        <v>0.75700000000000001</v>
      </c>
      <c r="AE195" s="45">
        <f t="shared" si="97"/>
        <v>805.82650000000001</v>
      </c>
      <c r="AF195" s="123">
        <f t="shared" si="98"/>
        <v>5.2197813488369937E-2</v>
      </c>
      <c r="AH195" s="45">
        <f>($AH$11-(AF195*$AH$11))*'AJUSTE CONIF-SETEC'!$Q$18</f>
        <v>492.4162502244244</v>
      </c>
      <c r="AI195" s="114">
        <f t="shared" si="99"/>
        <v>524177.0983638998</v>
      </c>
      <c r="AK195" s="119">
        <v>0</v>
      </c>
      <c r="AL195" s="114">
        <f>IF($AK$11&gt;0,(AK195/$AK$11)*'DADOS BASE PROPOSTA'!$I$67,0)*'AJUSTE CONIF-SETEC'!Q18</f>
        <v>0</v>
      </c>
      <c r="AN195" s="114">
        <v>32</v>
      </c>
      <c r="AO195" s="114">
        <f>(AN195/$AN$11)*'DADOS BASE PROPOSTA'!$I$69*'AJUSTE CONIF-SETEC'!$Q$18</f>
        <v>15541.234232033985</v>
      </c>
      <c r="AQ195" s="114"/>
      <c r="AR195" s="114"/>
      <c r="AS195" s="114"/>
      <c r="AU195" s="114"/>
      <c r="AV195" s="114"/>
      <c r="AW195" s="114"/>
      <c r="AY195" s="114"/>
      <c r="AZ195" s="114"/>
      <c r="BA195" s="114"/>
      <c r="BB195" s="93"/>
    </row>
    <row r="196" spans="1:54" x14ac:dyDescent="0.25">
      <c r="A196" s="93"/>
      <c r="B196" s="94" t="s">
        <v>238</v>
      </c>
      <c r="C196" s="94" t="s">
        <v>250</v>
      </c>
      <c r="D196" s="94" t="s">
        <v>79</v>
      </c>
      <c r="F196" s="104">
        <v>1658.1741669253161</v>
      </c>
      <c r="G196" s="109">
        <f t="shared" si="91"/>
        <v>1.3419169106076809E-3</v>
      </c>
      <c r="H196" s="114">
        <f>'DADOS BASE PROPOSTA'!$I$23*G196*'AJUSTE CONIF-SETEC'!$Q$12</f>
        <v>1739964.8275116971</v>
      </c>
      <c r="I196" s="114">
        <f>'MATRIZ 2018 COMPLETO PROPOSTA'!I196*'AJUSTE CONIF-SETEC'!$Q$12</f>
        <v>9678.4551055447955</v>
      </c>
      <c r="J196" s="114">
        <f t="shared" si="92"/>
        <v>1749643.2826172418</v>
      </c>
      <c r="L196" s="104">
        <v>0</v>
      </c>
      <c r="M196" s="114">
        <f>'MATRIZ 2018 COMPLETO PROPOSTA'!M196*'AJUSTE CONIF-SETEC'!$Q$14</f>
        <v>0</v>
      </c>
      <c r="N196" s="114">
        <f>'MATRIZ 2018 COMPLETO PROPOSTA'!N196*'AJUSTE CONIF-SETEC'!$Q$14</f>
        <v>0</v>
      </c>
      <c r="O196" s="114">
        <f t="shared" si="93"/>
        <v>0</v>
      </c>
      <c r="R196" s="114"/>
      <c r="T196" s="104">
        <v>92.495651960351552</v>
      </c>
      <c r="U196" s="104"/>
      <c r="V196" s="104">
        <f t="shared" si="95"/>
        <v>92.495651960351552</v>
      </c>
      <c r="W196" s="109">
        <f t="shared" si="96"/>
        <v>5.4172357928904352E-4</v>
      </c>
      <c r="X196" s="114">
        <f>'DADOS BASE HOMOLOGADA'!$I$78*W196</f>
        <v>24888.2040262755</v>
      </c>
      <c r="Y196" s="114"/>
      <c r="Z196" s="114">
        <f t="shared" si="94"/>
        <v>24888.2040262755</v>
      </c>
      <c r="AB196" s="119">
        <v>764.5</v>
      </c>
      <c r="AD196" s="45">
        <v>0.70099999999999996</v>
      </c>
      <c r="AE196" s="45">
        <f t="shared" si="97"/>
        <v>535.91449999999998</v>
      </c>
      <c r="AF196" s="123">
        <f t="shared" si="98"/>
        <v>-4.580218651163015E-2</v>
      </c>
      <c r="AH196" s="45">
        <f>($AH$11-(AF196*$AH$11))*'AJUSTE CONIF-SETEC'!$Q$18</f>
        <v>543.33066381066214</v>
      </c>
      <c r="AI196" s="114">
        <f t="shared" si="99"/>
        <v>415376.29248325119</v>
      </c>
      <c r="AK196" s="119">
        <v>0</v>
      </c>
      <c r="AL196" s="114">
        <f>IF($AK$11&gt;0,(AK196/$AK$11)*'DADOS BASE PROPOSTA'!$I$67,0)*'AJUSTE CONIF-SETEC'!Q18</f>
        <v>0</v>
      </c>
      <c r="AN196" s="114">
        <v>30.625</v>
      </c>
      <c r="AO196" s="114">
        <f>(AN196/$AN$11)*'DADOS BASE PROPOSTA'!$I$69*'AJUSTE CONIF-SETEC'!$Q$18</f>
        <v>14873.446823626275</v>
      </c>
      <c r="AQ196" s="114"/>
      <c r="AR196" s="114"/>
      <c r="AS196" s="114"/>
      <c r="AU196" s="114"/>
      <c r="AV196" s="114"/>
      <c r="AW196" s="114"/>
      <c r="AY196" s="114"/>
      <c r="AZ196" s="114"/>
      <c r="BA196" s="114"/>
      <c r="BB196" s="93"/>
    </row>
    <row r="197" spans="1:54" x14ac:dyDescent="0.25">
      <c r="A197" s="93"/>
      <c r="B197" s="94" t="s">
        <v>238</v>
      </c>
      <c r="C197" s="94" t="s">
        <v>251</v>
      </c>
      <c r="D197" s="94" t="s">
        <v>83</v>
      </c>
      <c r="F197" s="104">
        <v>0</v>
      </c>
      <c r="G197" s="109">
        <f t="shared" si="91"/>
        <v>0</v>
      </c>
      <c r="H197" s="114">
        <f>'DADOS BASE PROPOSTA'!$I$23*G197*'AJUSTE CONIF-SETEC'!$Q$12</f>
        <v>0</v>
      </c>
      <c r="I197" s="114">
        <f>'MATRIZ 2018 COMPLETO PROPOSTA'!I197*'AJUSTE CONIF-SETEC'!$Q$12</f>
        <v>0</v>
      </c>
      <c r="J197" s="114">
        <f t="shared" si="92"/>
        <v>0</v>
      </c>
      <c r="L197" s="104">
        <v>593.02880593015766</v>
      </c>
      <c r="M197" s="114">
        <f>'MATRIZ 2018 COMPLETO PROPOSTA'!M197*'AJUSTE CONIF-SETEC'!$Q$14</f>
        <v>917684.52916124789</v>
      </c>
      <c r="N197" s="114">
        <f>'MATRIZ 2018 COMPLETO PROPOSTA'!N197*'AJUSTE CONIF-SETEC'!$Q$14</f>
        <v>180988.22157855477</v>
      </c>
      <c r="O197" s="114">
        <f t="shared" si="93"/>
        <v>1098672.7507398026</v>
      </c>
      <c r="R197" s="114"/>
      <c r="T197" s="104">
        <v>74.639649381240559</v>
      </c>
      <c r="U197" s="104"/>
      <c r="V197" s="104">
        <f t="shared" si="95"/>
        <v>74.639649381240559</v>
      </c>
      <c r="W197" s="109">
        <f t="shared" si="96"/>
        <v>4.3714549995298179E-4</v>
      </c>
      <c r="X197" s="114">
        <f>'DADOS BASE HOMOLOGADA'!$I$78*W197</f>
        <v>20083.612395599601</v>
      </c>
      <c r="Y197" s="114"/>
      <c r="Z197" s="114">
        <f t="shared" si="94"/>
        <v>20083.612395599601</v>
      </c>
      <c r="AB197" s="119">
        <v>469</v>
      </c>
      <c r="AD197" s="45">
        <v>0.70099999999999996</v>
      </c>
      <c r="AE197" s="45">
        <f t="shared" si="97"/>
        <v>328.76900000000001</v>
      </c>
      <c r="AF197" s="123">
        <f t="shared" si="98"/>
        <v>-4.580218651163015E-2</v>
      </c>
      <c r="AH197" s="45">
        <f>($AH$11-(AF197*$AH$11))*'AJUSTE CONIF-SETEC'!$Q$18</f>
        <v>543.33066381066214</v>
      </c>
      <c r="AI197" s="114">
        <f t="shared" si="99"/>
        <v>254822.08132720055</v>
      </c>
      <c r="AK197" s="119">
        <v>0</v>
      </c>
      <c r="AL197" s="114">
        <f>IF($AK$11&gt;0,(AK197/$AK$11)*'DADOS BASE PROPOSTA'!$I$67,0)*'AJUSTE CONIF-SETEC'!Q18</f>
        <v>0</v>
      </c>
      <c r="AN197" s="114">
        <v>14.75</v>
      </c>
      <c r="AO197" s="114">
        <f>(AN197/$AN$11)*'DADOS BASE PROPOSTA'!$I$69*'AJUSTE CONIF-SETEC'!$Q$18</f>
        <v>7163.5376538281644</v>
      </c>
      <c r="AQ197" s="114"/>
      <c r="AR197" s="114"/>
      <c r="AS197" s="114"/>
      <c r="AU197" s="114"/>
      <c r="AV197" s="114"/>
      <c r="AW197" s="114"/>
      <c r="AY197" s="114"/>
      <c r="AZ197" s="114"/>
      <c r="BA197" s="114"/>
      <c r="BB197" s="93"/>
    </row>
    <row r="198" spans="1:54" x14ac:dyDescent="0.25">
      <c r="A198" s="93"/>
      <c r="B198" s="94" t="s">
        <v>238</v>
      </c>
      <c r="C198" s="94" t="s">
        <v>252</v>
      </c>
      <c r="D198" s="94" t="s">
        <v>79</v>
      </c>
      <c r="F198" s="104">
        <v>2143.84013603826</v>
      </c>
      <c r="G198" s="109">
        <f t="shared" si="91"/>
        <v>1.7349536553953476E-3</v>
      </c>
      <c r="H198" s="114">
        <f>'DADOS BASE PROPOSTA'!$I$23*G198*'AJUSTE CONIF-SETEC'!$Q$12</f>
        <v>2249586.6278216313</v>
      </c>
      <c r="I198" s="114">
        <f>'MATRIZ 2018 COMPLETO PROPOSTA'!I198*'AJUSTE CONIF-SETEC'!$Q$12</f>
        <v>0</v>
      </c>
      <c r="J198" s="114">
        <f t="shared" si="92"/>
        <v>2249586.6278216313</v>
      </c>
      <c r="L198" s="104">
        <v>0</v>
      </c>
      <c r="M198" s="114">
        <f>'MATRIZ 2018 COMPLETO PROPOSTA'!M198*'AJUSTE CONIF-SETEC'!$Q$14</f>
        <v>0</v>
      </c>
      <c r="N198" s="114">
        <f>'MATRIZ 2018 COMPLETO PROPOSTA'!N198*'AJUSTE CONIF-SETEC'!$Q$14</f>
        <v>0</v>
      </c>
      <c r="O198" s="114">
        <f t="shared" si="93"/>
        <v>0</v>
      </c>
      <c r="R198" s="114"/>
      <c r="T198" s="104">
        <v>59.196350293767857</v>
      </c>
      <c r="U198" s="104"/>
      <c r="V198" s="104">
        <f t="shared" si="95"/>
        <v>59.196350293767857</v>
      </c>
      <c r="W198" s="109">
        <f t="shared" si="96"/>
        <v>3.4669801317508401E-4</v>
      </c>
      <c r="X198" s="114">
        <f>'DADOS BASE HOMOLOGADA'!$I$78*W198</f>
        <v>15928.217299919106</v>
      </c>
      <c r="Y198" s="114"/>
      <c r="Z198" s="114">
        <f t="shared" si="94"/>
        <v>15928.217299919106</v>
      </c>
      <c r="AB198" s="119">
        <v>927.5</v>
      </c>
      <c r="AD198" s="45">
        <v>0.73699999999999999</v>
      </c>
      <c r="AE198" s="45">
        <f t="shared" si="97"/>
        <v>683.5675</v>
      </c>
      <c r="AF198" s="123">
        <f t="shared" si="98"/>
        <v>1.7197813488369906E-2</v>
      </c>
      <c r="AH198" s="45">
        <f>($AH$11-(AF198*$AH$11))*'AJUSTE CONIF-SETEC'!$Q$18</f>
        <v>510.59996936236644</v>
      </c>
      <c r="AI198" s="114">
        <f t="shared" si="99"/>
        <v>473581.47158359486</v>
      </c>
      <c r="AK198" s="119">
        <v>0</v>
      </c>
      <c r="AL198" s="114">
        <f>IF($AK$11&gt;0,(AK198/$AK$11)*'DADOS BASE PROPOSTA'!$I$67,0)*'AJUSTE CONIF-SETEC'!Q18</f>
        <v>0</v>
      </c>
      <c r="AN198" s="114">
        <v>15.75</v>
      </c>
      <c r="AO198" s="114">
        <f>(AN198/$AN$11)*'DADOS BASE PROPOSTA'!$I$69*'AJUSTE CONIF-SETEC'!$Q$18</f>
        <v>7649.2012235792254</v>
      </c>
      <c r="AQ198" s="114"/>
      <c r="AR198" s="114"/>
      <c r="AS198" s="114"/>
      <c r="AU198" s="114"/>
      <c r="AV198" s="114"/>
      <c r="AW198" s="114"/>
      <c r="AY198" s="114"/>
      <c r="AZ198" s="114"/>
      <c r="BA198" s="114"/>
      <c r="BB198" s="93"/>
    </row>
    <row r="199" spans="1:54" x14ac:dyDescent="0.25">
      <c r="A199" s="93"/>
      <c r="B199" s="94" t="s">
        <v>238</v>
      </c>
      <c r="C199" s="94" t="s">
        <v>253</v>
      </c>
      <c r="D199" s="94" t="s">
        <v>83</v>
      </c>
      <c r="F199" s="104">
        <v>0</v>
      </c>
      <c r="G199" s="109">
        <f t="shared" si="91"/>
        <v>0</v>
      </c>
      <c r="H199" s="114">
        <f>'DADOS BASE PROPOSTA'!$I$23*G199*'AJUSTE CONIF-SETEC'!$Q$12</f>
        <v>0</v>
      </c>
      <c r="I199" s="114">
        <f>'MATRIZ 2018 COMPLETO PROPOSTA'!I199*'AJUSTE CONIF-SETEC'!$Q$12</f>
        <v>0</v>
      </c>
      <c r="J199" s="114">
        <f t="shared" si="92"/>
        <v>0</v>
      </c>
      <c r="L199" s="104">
        <v>916.39726659201813</v>
      </c>
      <c r="M199" s="114">
        <f>'MATRIZ 2018 COMPLETO PROPOSTA'!M199*'AJUSTE CONIF-SETEC'!$Q$14</f>
        <v>917684.52916124789</v>
      </c>
      <c r="N199" s="114">
        <f>'MATRIZ 2018 COMPLETO PROPOSTA'!N199*'AJUSTE CONIF-SETEC'!$Q$14</f>
        <v>279678.00194763468</v>
      </c>
      <c r="O199" s="114">
        <f t="shared" si="93"/>
        <v>1197362.5311088825</v>
      </c>
      <c r="R199" s="114"/>
      <c r="T199" s="104">
        <v>103.7206229727109</v>
      </c>
      <c r="U199" s="104"/>
      <c r="V199" s="104">
        <f t="shared" si="95"/>
        <v>103.7206229727109</v>
      </c>
      <c r="W199" s="109">
        <f t="shared" si="96"/>
        <v>6.0746538817793734E-4</v>
      </c>
      <c r="X199" s="114">
        <f>'DADOS BASE HOMOLOGADA'!$I$78*W199</f>
        <v>27908.555392244358</v>
      </c>
      <c r="Y199" s="114"/>
      <c r="Z199" s="114">
        <f t="shared" si="94"/>
        <v>27908.555392244358</v>
      </c>
      <c r="AB199" s="119">
        <v>352.5</v>
      </c>
      <c r="AD199" s="45">
        <v>0.746</v>
      </c>
      <c r="AE199" s="45">
        <f t="shared" si="97"/>
        <v>262.96499999999997</v>
      </c>
      <c r="AF199" s="123">
        <f t="shared" si="98"/>
        <v>3.294781348836992E-2</v>
      </c>
      <c r="AH199" s="45">
        <f>($AH$11-(AF199*$AH$11))*'AJUSTE CONIF-SETEC'!$Q$18</f>
        <v>502.41729575029251</v>
      </c>
      <c r="AI199" s="114">
        <f t="shared" si="99"/>
        <v>177102.0967519781</v>
      </c>
      <c r="AK199" s="119">
        <v>0</v>
      </c>
      <c r="AL199" s="114">
        <f>IF($AK$11&gt;0,(AK199/$AK$11)*'DADOS BASE PROPOSTA'!$I$67,0)*'AJUSTE CONIF-SETEC'!Q18</f>
        <v>0</v>
      </c>
      <c r="AN199" s="114">
        <v>24.125</v>
      </c>
      <c r="AO199" s="114">
        <f>(AN199/$AN$11)*'DADOS BASE PROPOSTA'!$I$69*'AJUSTE CONIF-SETEC'!$Q$18</f>
        <v>11716.633620244371</v>
      </c>
      <c r="AQ199" s="114"/>
      <c r="AR199" s="114"/>
      <c r="AS199" s="114"/>
      <c r="AU199" s="114"/>
      <c r="AV199" s="114"/>
      <c r="AW199" s="114"/>
      <c r="AY199" s="114"/>
      <c r="AZ199" s="114"/>
      <c r="BA199" s="114"/>
      <c r="BB199" s="93"/>
    </row>
    <row r="200" spans="1:54" x14ac:dyDescent="0.25">
      <c r="A200" s="93"/>
      <c r="F200" s="104"/>
      <c r="G200" s="109"/>
      <c r="H200" s="114"/>
      <c r="I200" s="114"/>
      <c r="J200" s="114"/>
      <c r="L200" s="104"/>
      <c r="M200" s="114"/>
      <c r="N200" s="114"/>
      <c r="O200" s="114"/>
      <c r="R200" s="114"/>
      <c r="T200" s="104"/>
      <c r="U200" s="104"/>
      <c r="V200" s="104"/>
      <c r="W200" s="109"/>
      <c r="X200" s="114"/>
      <c r="Y200" s="114"/>
      <c r="Z200" s="114"/>
      <c r="AB200" s="119"/>
      <c r="AF200" s="123"/>
      <c r="AI200" s="114"/>
      <c r="AK200" s="119"/>
      <c r="AL200" s="114"/>
      <c r="AN200" s="114"/>
      <c r="AO200" s="114"/>
      <c r="AQ200" s="114"/>
      <c r="AR200" s="114"/>
      <c r="AS200" s="114"/>
      <c r="AU200" s="114"/>
      <c r="AV200" s="114"/>
      <c r="AW200" s="114"/>
      <c r="AY200" s="114"/>
      <c r="AZ200" s="114"/>
      <c r="BA200" s="114"/>
      <c r="BB200" s="93"/>
    </row>
    <row r="201" spans="1:54" x14ac:dyDescent="0.25">
      <c r="A201" s="93"/>
      <c r="B201" s="98" t="s">
        <v>238</v>
      </c>
      <c r="C201" s="98" t="s">
        <v>254</v>
      </c>
      <c r="D201" s="98" t="s">
        <v>74</v>
      </c>
      <c r="E201" s="98"/>
      <c r="F201" s="105">
        <f>SUM(F202:F214)</f>
        <v>28760.633137061337</v>
      </c>
      <c r="G201" s="110">
        <f>SUM(G202:G214)</f>
        <v>2.3275226894874504E-2</v>
      </c>
      <c r="H201" s="115">
        <f>SUM(H202:H214)</f>
        <v>30179272.523733653</v>
      </c>
      <c r="I201" s="115">
        <f>SUM(I202:I214)</f>
        <v>0</v>
      </c>
      <c r="J201" s="115">
        <f>SUM(J202:J214)</f>
        <v>30179272.523733653</v>
      </c>
      <c r="K201" s="99"/>
      <c r="L201" s="105">
        <f>SUM(L202:L214)</f>
        <v>4845.2258880126456</v>
      </c>
      <c r="M201" s="115">
        <f>SUM(M202:M214)</f>
        <v>4674861.5872958042</v>
      </c>
      <c r="N201" s="115">
        <f>SUM(N202:N214)</f>
        <v>1478728.8709227734</v>
      </c>
      <c r="O201" s="115">
        <f>SUM(O202:O214)</f>
        <v>6153590.4582185764</v>
      </c>
      <c r="P201" s="99"/>
      <c r="Q201" s="100"/>
      <c r="R201" s="115">
        <f>SUM(R202:R214)</f>
        <v>3625017.6619284544</v>
      </c>
      <c r="S201" s="99"/>
      <c r="T201" s="105">
        <f t="shared" ref="T201:Z201" si="100">SUM(T202:T214)</f>
        <v>9033.0378865382736</v>
      </c>
      <c r="U201" s="105">
        <f t="shared" si="100"/>
        <v>80.486137016574588</v>
      </c>
      <c r="V201" s="105">
        <f t="shared" si="100"/>
        <v>9290.5935249913109</v>
      </c>
      <c r="W201" s="110">
        <f t="shared" si="100"/>
        <v>5.4412650447993857E-2</v>
      </c>
      <c r="X201" s="115">
        <f t="shared" si="100"/>
        <v>2499860.0720636412</v>
      </c>
      <c r="Y201" s="115">
        <f t="shared" si="100"/>
        <v>124505.76265629544</v>
      </c>
      <c r="Z201" s="115">
        <f t="shared" si="100"/>
        <v>2624365.8347199364</v>
      </c>
      <c r="AA201" s="99"/>
      <c r="AB201" s="120">
        <f>SUM(AB202:AB214)</f>
        <v>14202</v>
      </c>
      <c r="AC201" s="99"/>
      <c r="AD201" s="99"/>
      <c r="AE201" s="99"/>
      <c r="AF201" s="124"/>
      <c r="AG201" s="99"/>
      <c r="AH201" s="99"/>
      <c r="AI201" s="115">
        <f>SUM(AI202:AI214)</f>
        <v>7196815.043766777</v>
      </c>
      <c r="AJ201" s="99"/>
      <c r="AK201" s="120">
        <f>SUM(AK202:AK214)</f>
        <v>494</v>
      </c>
      <c r="AL201" s="115">
        <f>SUM(AL202:AL214)</f>
        <v>2593413.2256654687</v>
      </c>
      <c r="AM201" s="99"/>
      <c r="AN201" s="115">
        <f>SUM(AN202:AN214)</f>
        <v>5107.375</v>
      </c>
      <c r="AO201" s="115">
        <f>SUM(AO202:AO214)</f>
        <v>2480465.9745573304</v>
      </c>
      <c r="AP201" s="99"/>
      <c r="AQ201" s="115"/>
      <c r="AR201" s="115"/>
      <c r="AS201" s="115">
        <f>SUM(AS202:AS214)</f>
        <v>304100.22885536921</v>
      </c>
      <c r="AT201" s="98"/>
      <c r="AU201" s="115"/>
      <c r="AV201" s="115"/>
      <c r="AW201" s="115">
        <f>SUM(AW202:AW214)</f>
        <v>304100.22885536921</v>
      </c>
      <c r="AX201" s="98"/>
      <c r="AY201" s="115"/>
      <c r="AZ201" s="115"/>
      <c r="BA201" s="115">
        <f>SUM(BA202:BA214)</f>
        <v>304100.22885536921</v>
      </c>
      <c r="BB201" s="93"/>
    </row>
    <row r="202" spans="1:54" x14ac:dyDescent="0.25">
      <c r="A202" s="93"/>
      <c r="B202" s="94" t="s">
        <v>238</v>
      </c>
      <c r="C202" s="94" t="s">
        <v>34</v>
      </c>
      <c r="D202" s="94" t="s">
        <v>75</v>
      </c>
      <c r="F202" s="104">
        <v>0</v>
      </c>
      <c r="G202" s="109">
        <f>F202/$F$11</f>
        <v>0</v>
      </c>
      <c r="H202" s="114">
        <f>'DADOS BASE PROPOSTA'!$I$23*G202*'AJUSTE CONIF-SETEC'!$Q$12</f>
        <v>0</v>
      </c>
      <c r="I202" s="114">
        <f>'MATRIZ 2018 COMPLETO PROPOSTA'!I202*'AJUSTE CONIF-SETEC'!$Q$12</f>
        <v>0</v>
      </c>
      <c r="J202" s="114">
        <f t="shared" ref="J202:J214" si="101">H202+I202</f>
        <v>0</v>
      </c>
      <c r="L202" s="104"/>
      <c r="M202" s="114">
        <f>'MATRIZ 2018 COMPLETO PROPOSTA'!M202*'AJUSTE CONIF-SETEC'!$Q$14</f>
        <v>0</v>
      </c>
      <c r="N202" s="114">
        <f>'MATRIZ 2018 COMPLETO PROPOSTA'!N202*'AJUSTE CONIF-SETEC'!$Q$14</f>
        <v>0</v>
      </c>
      <c r="O202" s="114">
        <f t="shared" ref="O202:O214" si="102">M202+N202</f>
        <v>0</v>
      </c>
      <c r="Q202" s="68">
        <v>12</v>
      </c>
      <c r="R202" s="114">
        <f>IF(D202="R",('DADOS BASE HOMOLOGADA'!$I$53+('DADOS BASE HOMOLOGADA'!$I$54*Q202)),0)</f>
        <v>3625017.6619284544</v>
      </c>
      <c r="T202" s="104"/>
      <c r="U202" s="104"/>
      <c r="V202" s="104"/>
      <c r="W202" s="109"/>
      <c r="X202" s="114"/>
      <c r="Y202" s="114">
        <f>'DADOS BASE HOMOLOGADA'!$I$77/41</f>
        <v>124505.76265629544</v>
      </c>
      <c r="Z202" s="114">
        <f t="shared" ref="Z202:Z214" si="103">X202+Y202</f>
        <v>124505.76265629544</v>
      </c>
      <c r="AB202" s="119"/>
      <c r="AF202" s="123"/>
      <c r="AI202" s="114"/>
      <c r="AK202" s="119"/>
      <c r="AL202" s="114"/>
      <c r="AN202" s="114"/>
      <c r="AO202" s="114"/>
      <c r="AQ202" s="114">
        <f>'DADOS BASE HOMOLOGADA'!$I$85/41</f>
        <v>167836.73833001251</v>
      </c>
      <c r="AR202" s="114">
        <f>'DADOS BASE HOMOLOGADA'!$I$86*(Q202/$Q$11)</f>
        <v>136263.4905253567</v>
      </c>
      <c r="AS202" s="114">
        <f>AQ202+AR202</f>
        <v>304100.22885536921</v>
      </c>
      <c r="AU202" s="114">
        <f>'DADOS BASE HOMOLOGADA'!$I$89/41</f>
        <v>167836.73833001251</v>
      </c>
      <c r="AV202" s="114">
        <f>'DADOS BASE HOMOLOGADA'!$I$90*(Q202/$Q$11)</f>
        <v>136263.4905253567</v>
      </c>
      <c r="AW202" s="114">
        <f>AU202+AV202</f>
        <v>304100.22885536921</v>
      </c>
      <c r="AY202" s="114">
        <f>'DADOS BASE HOMOLOGADA'!$I$93/41</f>
        <v>167836.73833001251</v>
      </c>
      <c r="AZ202" s="114">
        <f>'DADOS BASE HOMOLOGADA'!$I$94*(Q202/$Q$11)</f>
        <v>136263.4905253567</v>
      </c>
      <c r="BA202" s="114">
        <f>AY202+AZ202</f>
        <v>304100.22885536921</v>
      </c>
      <c r="BB202" s="93"/>
    </row>
    <row r="203" spans="1:54" x14ac:dyDescent="0.25">
      <c r="A203" s="93"/>
      <c r="B203" s="94" t="s">
        <v>238</v>
      </c>
      <c r="C203" s="94" t="s">
        <v>255</v>
      </c>
      <c r="D203" s="94" t="s">
        <v>77</v>
      </c>
      <c r="F203" s="104">
        <v>0</v>
      </c>
      <c r="G203" s="109">
        <f>F203/$F$11</f>
        <v>0</v>
      </c>
      <c r="H203" s="114">
        <f>'DADOS BASE PROPOSTA'!$I$23*G203*'AJUSTE CONIF-SETEC'!$Q$12</f>
        <v>0</v>
      </c>
      <c r="I203" s="114">
        <f>'MATRIZ 2018 COMPLETO PROPOSTA'!I203*'AJUSTE CONIF-SETEC'!$Q$12</f>
        <v>0</v>
      </c>
      <c r="J203" s="114">
        <f t="shared" si="101"/>
        <v>0</v>
      </c>
      <c r="L203" s="104">
        <v>633.65910425643619</v>
      </c>
      <c r="M203" s="114">
        <f>'MATRIZ 2018 COMPLETO PROPOSTA'!M203*'AJUSTE CONIF-SETEC'!$Q$14</f>
        <v>454804.45059700409</v>
      </c>
      <c r="N203" s="114">
        <f>'MATRIZ 2018 COMPLETO PROPOSTA'!N203*'AJUSTE CONIF-SETEC'!$Q$14</f>
        <v>193388.30292830514</v>
      </c>
      <c r="O203" s="114">
        <f t="shared" si="102"/>
        <v>648192.75352530926</v>
      </c>
      <c r="R203" s="114"/>
      <c r="T203" s="104">
        <v>0</v>
      </c>
      <c r="U203" s="104"/>
      <c r="V203" s="104">
        <f t="shared" ref="V203:V214" si="104">T203+U203*3.2</f>
        <v>0</v>
      </c>
      <c r="W203" s="109">
        <f t="shared" ref="W203:W214" si="105">V203/$V$11</f>
        <v>0</v>
      </c>
      <c r="X203" s="114">
        <f>'DADOS BASE HOMOLOGADA'!$I$78*W203</f>
        <v>0</v>
      </c>
      <c r="Y203" s="114"/>
      <c r="Z203" s="114">
        <f t="shared" si="103"/>
        <v>0</v>
      </c>
      <c r="AB203" s="119">
        <v>399.5</v>
      </c>
      <c r="AD203" s="45">
        <v>0.76600000000000001</v>
      </c>
      <c r="AE203" s="45">
        <f t="shared" ref="AE203:AE214" si="106">AB203*AD203</f>
        <v>306.017</v>
      </c>
      <c r="AF203" s="123">
        <f t="shared" ref="AF203:AF214" si="107">(AD203-$AE$12)*$AF$12</f>
        <v>6.7947813488369951E-2</v>
      </c>
      <c r="AH203" s="45">
        <f>($AH$11-(AF203*$AH$11))*'AJUSTE CONIF-SETEC'!$Q$18</f>
        <v>484.23357661235042</v>
      </c>
      <c r="AI203" s="114">
        <f t="shared" ref="AI203:AI214" si="108">AB203*AH203</f>
        <v>193451.31385663399</v>
      </c>
      <c r="AK203" s="119">
        <v>0</v>
      </c>
      <c r="AL203" s="114">
        <f>IF($AK$11&gt;0,(AK203/$AK$11)*'DADOS BASE PROPOSTA'!$I$67,0)*'AJUSTE CONIF-SETEC'!Q18</f>
        <v>0</v>
      </c>
      <c r="AN203" s="114">
        <v>0</v>
      </c>
      <c r="AO203" s="114">
        <f>(AN203/$AN$11)*'DADOS BASE PROPOSTA'!$I$69*'AJUSTE CONIF-SETEC'!$Q$18</f>
        <v>0</v>
      </c>
      <c r="AQ203" s="114"/>
      <c r="AR203" s="114"/>
      <c r="AS203" s="114"/>
      <c r="AU203" s="114"/>
      <c r="AV203" s="114"/>
      <c r="AW203" s="114"/>
      <c r="AY203" s="114"/>
      <c r="AZ203" s="114"/>
      <c r="BA203" s="114"/>
      <c r="BB203" s="93"/>
    </row>
    <row r="204" spans="1:54" x14ac:dyDescent="0.25">
      <c r="A204" s="93"/>
      <c r="B204" s="94" t="s">
        <v>238</v>
      </c>
      <c r="C204" s="94" t="s">
        <v>256</v>
      </c>
      <c r="D204" s="94" t="s">
        <v>77</v>
      </c>
      <c r="F204" s="104">
        <v>0</v>
      </c>
      <c r="G204" s="109">
        <f>F204/$F$11</f>
        <v>0</v>
      </c>
      <c r="H204" s="114">
        <f>'DADOS BASE PROPOSTA'!$I$23*G204*'AJUSTE CONIF-SETEC'!$Q$12</f>
        <v>0</v>
      </c>
      <c r="I204" s="114">
        <f>'MATRIZ 2018 COMPLETO PROPOSTA'!I204*'AJUSTE CONIF-SETEC'!$Q$12</f>
        <v>0</v>
      </c>
      <c r="J204" s="114">
        <f t="shared" si="101"/>
        <v>0</v>
      </c>
      <c r="L204" s="104">
        <v>755.50108313353905</v>
      </c>
      <c r="M204" s="114">
        <f>'MATRIZ 2018 COMPLETO PROPOSTA'!M204*'AJUSTE CONIF-SETEC'!$Q$14</f>
        <v>454804.45059700409</v>
      </c>
      <c r="N204" s="114">
        <f>'MATRIZ 2018 COMPLETO PROPOSTA'!N204*'AJUSTE CONIF-SETEC'!$Q$14</f>
        <v>230573.61812727002</v>
      </c>
      <c r="O204" s="114">
        <f t="shared" si="102"/>
        <v>685378.06872427417</v>
      </c>
      <c r="R204" s="114"/>
      <c r="T204" s="104">
        <v>0</v>
      </c>
      <c r="U204" s="104"/>
      <c r="V204" s="104">
        <f t="shared" si="104"/>
        <v>0</v>
      </c>
      <c r="W204" s="109">
        <f t="shared" si="105"/>
        <v>0</v>
      </c>
      <c r="X204" s="114">
        <f>'DADOS BASE HOMOLOGADA'!$I$78*W204</f>
        <v>0</v>
      </c>
      <c r="Y204" s="114"/>
      <c r="Z204" s="114">
        <f t="shared" si="103"/>
        <v>0</v>
      </c>
      <c r="AB204" s="119">
        <v>469</v>
      </c>
      <c r="AD204" s="45">
        <v>0.69899999999999995</v>
      </c>
      <c r="AE204" s="45">
        <f t="shared" si="106"/>
        <v>327.83099999999996</v>
      </c>
      <c r="AF204" s="123">
        <f t="shared" si="107"/>
        <v>-4.9302186511630153E-2</v>
      </c>
      <c r="AH204" s="45">
        <f>($AH$11-(AF204*$AH$11))*'AJUSTE CONIF-SETEC'!$Q$18</f>
        <v>545.14903572445633</v>
      </c>
      <c r="AI204" s="114">
        <f t="shared" si="108"/>
        <v>255674.89775477001</v>
      </c>
      <c r="AK204" s="119">
        <v>0</v>
      </c>
      <c r="AL204" s="114">
        <f>IF($AK$11&gt;0,(AK204/$AK$11)*'DADOS BASE PROPOSTA'!$I$67,0)*'AJUSTE CONIF-SETEC'!Q18</f>
        <v>0</v>
      </c>
      <c r="AN204" s="114">
        <v>0</v>
      </c>
      <c r="AO204" s="114">
        <f>(AN204/$AN$11)*'DADOS BASE PROPOSTA'!$I$69*'AJUSTE CONIF-SETEC'!$Q$18</f>
        <v>0</v>
      </c>
      <c r="AQ204" s="114"/>
      <c r="AR204" s="114"/>
      <c r="AS204" s="114"/>
      <c r="AU204" s="114"/>
      <c r="AV204" s="114"/>
      <c r="AW204" s="114"/>
      <c r="AY204" s="114"/>
      <c r="AZ204" s="114"/>
      <c r="BA204" s="114"/>
      <c r="BB204" s="93"/>
    </row>
    <row r="205" spans="1:54" x14ac:dyDescent="0.25">
      <c r="A205" s="93"/>
      <c r="B205" s="94" t="s">
        <v>238</v>
      </c>
      <c r="C205" s="94" t="s">
        <v>257</v>
      </c>
      <c r="D205" s="94" t="s">
        <v>77</v>
      </c>
      <c r="F205" s="104">
        <v>0</v>
      </c>
      <c r="G205" s="109">
        <f>F205/$F$11</f>
        <v>0</v>
      </c>
      <c r="H205" s="114">
        <f>'DADOS BASE PROPOSTA'!$I$23*G205*'AJUSTE CONIF-SETEC'!$Q$12</f>
        <v>0</v>
      </c>
      <c r="I205" s="114">
        <f>'MATRIZ 2018 COMPLETO PROPOSTA'!I205*'AJUSTE CONIF-SETEC'!$Q$12</f>
        <v>0</v>
      </c>
      <c r="J205" s="114">
        <f t="shared" si="101"/>
        <v>0</v>
      </c>
      <c r="L205" s="104">
        <v>659.22663763996468</v>
      </c>
      <c r="M205" s="114">
        <f>'MATRIZ 2018 COMPLETO PROPOSTA'!M205*'AJUSTE CONIF-SETEC'!$Q$14</f>
        <v>454804.45059700409</v>
      </c>
      <c r="N205" s="114">
        <f>'MATRIZ 2018 COMPLETO PROPOSTA'!N205*'AJUSTE CONIF-SETEC'!$Q$14</f>
        <v>201191.33433413561</v>
      </c>
      <c r="O205" s="114">
        <f t="shared" si="102"/>
        <v>655995.78493113967</v>
      </c>
      <c r="R205" s="114"/>
      <c r="T205" s="104">
        <v>2.810990046240692</v>
      </c>
      <c r="U205" s="104"/>
      <c r="V205" s="104">
        <f t="shared" si="104"/>
        <v>2.810990046240692</v>
      </c>
      <c r="W205" s="109">
        <f t="shared" si="105"/>
        <v>1.6463255914430704E-5</v>
      </c>
      <c r="X205" s="114">
        <f>'DADOS BASE HOMOLOGADA'!$I$78*W205</f>
        <v>756.36521613639366</v>
      </c>
      <c r="Y205" s="114"/>
      <c r="Z205" s="114">
        <f t="shared" si="103"/>
        <v>756.36521613639366</v>
      </c>
      <c r="AB205" s="119">
        <v>214</v>
      </c>
      <c r="AD205" s="45">
        <v>0.70599999999999996</v>
      </c>
      <c r="AE205" s="45">
        <f t="shared" si="106"/>
        <v>151.084</v>
      </c>
      <c r="AF205" s="123">
        <f t="shared" si="107"/>
        <v>-3.7052186511630142E-2</v>
      </c>
      <c r="AH205" s="45">
        <f>($AH$11-(AF205*$AH$11))*'AJUSTE CONIF-SETEC'!$Q$18</f>
        <v>538.78473402617669</v>
      </c>
      <c r="AI205" s="114">
        <f t="shared" si="108"/>
        <v>115299.93308160182</v>
      </c>
      <c r="AK205" s="119">
        <v>0</v>
      </c>
      <c r="AL205" s="114">
        <f>IF($AK$11&gt;0,(AK205/$AK$11)*'DADOS BASE PROPOSTA'!$I$67,0)*'AJUSTE CONIF-SETEC'!Q18</f>
        <v>0</v>
      </c>
      <c r="AN205" s="114">
        <v>13.25</v>
      </c>
      <c r="AO205" s="114">
        <f>(AN205/$AN$11)*'DADOS BASE PROPOSTA'!$I$69*'AJUSTE CONIF-SETEC'!$Q$18</f>
        <v>6435.042299201571</v>
      </c>
      <c r="AQ205" s="114"/>
      <c r="AR205" s="114"/>
      <c r="AS205" s="114"/>
      <c r="AU205" s="114"/>
      <c r="AV205" s="114"/>
      <c r="AW205" s="114"/>
      <c r="AY205" s="114"/>
      <c r="AZ205" s="114"/>
      <c r="BA205" s="114"/>
      <c r="BB205" s="93"/>
    </row>
    <row r="206" spans="1:54" x14ac:dyDescent="0.25">
      <c r="A206" s="93"/>
      <c r="B206" s="94" t="s">
        <v>238</v>
      </c>
      <c r="C206" s="94" t="s">
        <v>258</v>
      </c>
      <c r="D206" s="94" t="s">
        <v>77</v>
      </c>
      <c r="F206" s="104">
        <v>0</v>
      </c>
      <c r="G206" s="109">
        <f>F206/$F$11</f>
        <v>0</v>
      </c>
      <c r="H206" s="114">
        <f>'DADOS BASE PROPOSTA'!$I$23*G206*'AJUSTE CONIF-SETEC'!$Q$12</f>
        <v>0</v>
      </c>
      <c r="I206" s="114">
        <f>'MATRIZ 2018 COMPLETO PROPOSTA'!I206*'AJUSTE CONIF-SETEC'!$Q$12</f>
        <v>0</v>
      </c>
      <c r="J206" s="114">
        <f t="shared" si="101"/>
        <v>0</v>
      </c>
      <c r="L206" s="104">
        <v>447.63112801234911</v>
      </c>
      <c r="M206" s="114">
        <f>'MATRIZ 2018 COMPLETO PROPOSTA'!M206*'AJUSTE CONIF-SETEC'!$Q$14</f>
        <v>454804.45059700409</v>
      </c>
      <c r="N206" s="114">
        <f>'MATRIZ 2018 COMPLETO PROPOSTA'!N206*'AJUSTE CONIF-SETEC'!$Q$14</f>
        <v>136613.87266860506</v>
      </c>
      <c r="O206" s="114">
        <f t="shared" si="102"/>
        <v>591418.3232656091</v>
      </c>
      <c r="R206" s="114"/>
      <c r="T206" s="104">
        <v>0</v>
      </c>
      <c r="U206" s="104">
        <v>2.519337016574585</v>
      </c>
      <c r="V206" s="104">
        <f t="shared" si="104"/>
        <v>8.0618784530386716</v>
      </c>
      <c r="W206" s="109">
        <f t="shared" si="105"/>
        <v>4.7216377838445667E-5</v>
      </c>
      <c r="X206" s="114">
        <f>'DADOS BASE HOMOLOGADA'!$I$78*W206</f>
        <v>2169.2444079454453</v>
      </c>
      <c r="Y206" s="114"/>
      <c r="Z206" s="114">
        <f t="shared" si="103"/>
        <v>2169.2444079454453</v>
      </c>
      <c r="AB206" s="119">
        <v>293</v>
      </c>
      <c r="AD206" s="45">
        <v>0.70099999999999996</v>
      </c>
      <c r="AE206" s="45">
        <f t="shared" si="106"/>
        <v>205.393</v>
      </c>
      <c r="AF206" s="123">
        <f t="shared" si="107"/>
        <v>-4.580218651163015E-2</v>
      </c>
      <c r="AH206" s="45">
        <f>($AH$11-(AF206*$AH$11))*'AJUSTE CONIF-SETEC'!$Q$18</f>
        <v>543.33066381066214</v>
      </c>
      <c r="AI206" s="114">
        <f t="shared" si="108"/>
        <v>159195.884496524</v>
      </c>
      <c r="AK206" s="119">
        <v>0</v>
      </c>
      <c r="AL206" s="114">
        <f>IF($AK$11&gt;0,(AK206/$AK$11)*'DADOS BASE PROPOSTA'!$I$67,0)*'AJUSTE CONIF-SETEC'!Q18</f>
        <v>0</v>
      </c>
      <c r="AN206" s="114">
        <v>14.25</v>
      </c>
      <c r="AO206" s="114">
        <f>(AN206/$AN$11)*'DADOS BASE PROPOSTA'!$I$69*'AJUSTE CONIF-SETEC'!$Q$18</f>
        <v>6920.705868952633</v>
      </c>
      <c r="AQ206" s="114"/>
      <c r="AR206" s="114"/>
      <c r="AS206" s="114"/>
      <c r="AU206" s="114"/>
      <c r="AV206" s="114"/>
      <c r="AW206" s="114"/>
      <c r="AY206" s="114"/>
      <c r="AZ206" s="114"/>
      <c r="BA206" s="114"/>
      <c r="BB206" s="93"/>
    </row>
    <row r="207" spans="1:54" x14ac:dyDescent="0.25">
      <c r="A207" s="93"/>
      <c r="B207" s="94" t="s">
        <v>238</v>
      </c>
      <c r="C207" s="94" t="s">
        <v>259</v>
      </c>
      <c r="D207" s="94" t="s">
        <v>126</v>
      </c>
      <c r="F207" s="104">
        <v>0</v>
      </c>
      <c r="G207" s="109">
        <f>F13/$F$11</f>
        <v>0</v>
      </c>
      <c r="H207" s="114">
        <f>'DADOS BASE PROPOSTA'!$I$23*G207*'AJUSTE CONIF-SETEC'!$Q$12</f>
        <v>0</v>
      </c>
      <c r="I207" s="114">
        <f>'MATRIZ 2018 COMPLETO PROPOSTA'!I207*'AJUSTE CONIF-SETEC'!$Q$12</f>
        <v>0</v>
      </c>
      <c r="J207" s="114">
        <f t="shared" si="101"/>
        <v>0</v>
      </c>
      <c r="L207" s="104">
        <v>463.54422245437121</v>
      </c>
      <c r="M207" s="114">
        <f>'MATRIZ 2018 COMPLETO PROPOSTA'!M207*'AJUSTE CONIF-SETEC'!$Q$14</f>
        <v>968979.62787326961</v>
      </c>
      <c r="N207" s="114">
        <f>'MATRIZ 2018 COMPLETO PROPOSTA'!N207*'AJUSTE CONIF-SETEC'!$Q$14</f>
        <v>141470.43719645424</v>
      </c>
      <c r="O207" s="114">
        <f t="shared" si="102"/>
        <v>1110450.0650697239</v>
      </c>
      <c r="R207" s="114"/>
      <c r="T207" s="104">
        <v>287.03469999999999</v>
      </c>
      <c r="U207" s="104">
        <v>1.9890000000000001</v>
      </c>
      <c r="V207" s="104">
        <f t="shared" si="104"/>
        <v>293.39949999999999</v>
      </c>
      <c r="W207" s="109">
        <f t="shared" si="105"/>
        <v>1.718366473807291E-3</v>
      </c>
      <c r="X207" s="114">
        <f>'DADOS BASE HOMOLOGADA'!$I$78*W207</f>
        <v>78946.268959078385</v>
      </c>
      <c r="Y207" s="114"/>
      <c r="Z207" s="114">
        <f t="shared" si="103"/>
        <v>78946.268959078385</v>
      </c>
      <c r="AB207" s="119">
        <v>424.5</v>
      </c>
      <c r="AD207" s="45">
        <v>0.69199999999999995</v>
      </c>
      <c r="AE207" s="45">
        <f t="shared" si="106"/>
        <v>293.75399999999996</v>
      </c>
      <c r="AF207" s="123">
        <f t="shared" si="107"/>
        <v>-6.1552186511630164E-2</v>
      </c>
      <c r="AH207" s="45">
        <f>($AH$11-(AF207*$AH$11))*'AJUSTE CONIF-SETEC'!$Q$18</f>
        <v>551.51333742273619</v>
      </c>
      <c r="AI207" s="114">
        <f t="shared" si="108"/>
        <v>234117.41173595152</v>
      </c>
      <c r="AK207" s="119">
        <v>0</v>
      </c>
      <c r="AL207" s="114">
        <f>IF($AK$11&gt;0,(AK207/$AK$11)*'DADOS BASE PROPOSTA'!$I$67,0)*'AJUSTE CONIF-SETEC'!Q18</f>
        <v>0</v>
      </c>
      <c r="AN207" s="114">
        <v>82.75</v>
      </c>
      <c r="AO207" s="114">
        <f>(AN207/$AN$11)*'DADOS BASE PROPOSTA'!$I$69*'AJUSTE CONIF-SETEC'!$Q$18</f>
        <v>40188.660396900377</v>
      </c>
      <c r="AQ207" s="114"/>
      <c r="AR207" s="114"/>
      <c r="AS207" s="114"/>
      <c r="AU207" s="114"/>
      <c r="AV207" s="114"/>
      <c r="AW207" s="114"/>
      <c r="AY207" s="114"/>
      <c r="AZ207" s="114"/>
      <c r="BA207" s="114"/>
      <c r="BB207" s="93"/>
    </row>
    <row r="208" spans="1:54" x14ac:dyDescent="0.25">
      <c r="A208" s="93"/>
      <c r="B208" s="94" t="s">
        <v>238</v>
      </c>
      <c r="C208" s="94" t="s">
        <v>260</v>
      </c>
      <c r="D208" s="94" t="s">
        <v>79</v>
      </c>
      <c r="F208" s="104">
        <v>5581.6820518853037</v>
      </c>
      <c r="G208" s="109">
        <f>F208/$F$11</f>
        <v>4.5171090494968641E-3</v>
      </c>
      <c r="H208" s="114">
        <f>'DADOS BASE PROPOSTA'!$I$23*G208*'AJUSTE CONIF-SETEC'!$Q$12</f>
        <v>5857002.6251477432</v>
      </c>
      <c r="I208" s="114">
        <f>'MATRIZ 2018 COMPLETO PROPOSTA'!I208*'AJUSTE CONIF-SETEC'!$Q$12</f>
        <v>0</v>
      </c>
      <c r="J208" s="114">
        <f t="shared" si="101"/>
        <v>5857002.6251477432</v>
      </c>
      <c r="L208" s="104">
        <v>0</v>
      </c>
      <c r="M208" s="114">
        <f>'MATRIZ 2018 COMPLETO PROPOSTA'!M208*'AJUSTE CONIF-SETEC'!$Q$14</f>
        <v>0</v>
      </c>
      <c r="N208" s="114">
        <f>'MATRIZ 2018 COMPLETO PROPOSTA'!N208*'AJUSTE CONIF-SETEC'!$Q$14</f>
        <v>0</v>
      </c>
      <c r="O208" s="114">
        <f t="shared" si="102"/>
        <v>0</v>
      </c>
      <c r="R208" s="114"/>
      <c r="T208" s="104">
        <v>1692.863208494528</v>
      </c>
      <c r="U208" s="104"/>
      <c r="V208" s="104">
        <f t="shared" si="104"/>
        <v>1692.863208494528</v>
      </c>
      <c r="W208" s="109">
        <f t="shared" si="105"/>
        <v>9.9146705506275197E-3</v>
      </c>
      <c r="X208" s="114">
        <f>'DADOS BASE HOMOLOGADA'!$I$78*W208</f>
        <v>455506.00518657122</v>
      </c>
      <c r="Y208" s="114"/>
      <c r="Z208" s="114">
        <f t="shared" si="103"/>
        <v>455506.00518657122</v>
      </c>
      <c r="AB208" s="119">
        <v>2075.5</v>
      </c>
      <c r="AD208" s="45">
        <v>0.77500000000000002</v>
      </c>
      <c r="AE208" s="45">
        <f t="shared" si="106"/>
        <v>1608.5125</v>
      </c>
      <c r="AF208" s="123">
        <f t="shared" si="107"/>
        <v>8.3697813488369965E-2</v>
      </c>
      <c r="AH208" s="45">
        <f>($AH$11-(AF208*$AH$11))*'AJUSTE CONIF-SETEC'!$Q$18</f>
        <v>476.05090300027649</v>
      </c>
      <c r="AI208" s="114">
        <f t="shared" si="108"/>
        <v>988043.64917707385</v>
      </c>
      <c r="AK208" s="119">
        <v>170</v>
      </c>
      <c r="AL208" s="114">
        <f>IF($AK$11&gt;0,(AK208/$AK$11)*'DADOS BASE PROPOSTA'!$I$67,0)*'AJUSTE CONIF-SETEC'!Q18</f>
        <v>892470.13838690228</v>
      </c>
      <c r="AN208" s="114">
        <v>1279.625</v>
      </c>
      <c r="AO208" s="114">
        <f>(AN208/$AN$11)*'DADOS BASE PROPOSTA'!$I$69*'AJUSTE CONIF-SETEC'!$Q$18</f>
        <v>621467.24544270267</v>
      </c>
      <c r="AQ208" s="114"/>
      <c r="AR208" s="114"/>
      <c r="AS208" s="114"/>
      <c r="AU208" s="114"/>
      <c r="AV208" s="114"/>
      <c r="AW208" s="114"/>
      <c r="AY208" s="114"/>
      <c r="AZ208" s="114"/>
      <c r="BA208" s="114"/>
      <c r="BB208" s="93"/>
    </row>
    <row r="209" spans="1:54" x14ac:dyDescent="0.25">
      <c r="A209" s="93"/>
      <c r="B209" s="94" t="s">
        <v>238</v>
      </c>
      <c r="C209" s="94" t="s">
        <v>261</v>
      </c>
      <c r="D209" s="94" t="s">
        <v>79</v>
      </c>
      <c r="F209" s="104">
        <v>3082.0729810898852</v>
      </c>
      <c r="G209" s="109">
        <f>F209/$F$11</f>
        <v>2.4942409160314846E-3</v>
      </c>
      <c r="H209" s="114">
        <f>'DADOS BASE PROPOSTA'!$I$23*G209*'AJUSTE CONIF-SETEC'!$Q$12</f>
        <v>3234098.4981477279</v>
      </c>
      <c r="I209" s="114">
        <f>'MATRIZ 2018 COMPLETO PROPOSTA'!I209*'AJUSTE CONIF-SETEC'!$Q$12</f>
        <v>0</v>
      </c>
      <c r="J209" s="114">
        <f t="shared" si="101"/>
        <v>3234098.4981477279</v>
      </c>
      <c r="L209" s="104">
        <v>0</v>
      </c>
      <c r="M209" s="114">
        <f>'MATRIZ 2018 COMPLETO PROPOSTA'!M209*'AJUSTE CONIF-SETEC'!$Q$14</f>
        <v>0</v>
      </c>
      <c r="N209" s="114">
        <f>'MATRIZ 2018 COMPLETO PROPOSTA'!N209*'AJUSTE CONIF-SETEC'!$Q$14</f>
        <v>0</v>
      </c>
      <c r="O209" s="114">
        <f t="shared" si="102"/>
        <v>0</v>
      </c>
      <c r="R209" s="114"/>
      <c r="T209" s="104">
        <v>1061.1540440540859</v>
      </c>
      <c r="U209" s="104"/>
      <c r="V209" s="104">
        <f t="shared" si="104"/>
        <v>1061.1540440540859</v>
      </c>
      <c r="W209" s="109">
        <f t="shared" si="105"/>
        <v>6.2149101578140601E-3</v>
      </c>
      <c r="X209" s="114">
        <f>'DADOS BASE HOMOLOGADA'!$I$78*W209</f>
        <v>285529.29561538988</v>
      </c>
      <c r="Y209" s="114"/>
      <c r="Z209" s="114">
        <f t="shared" si="103"/>
        <v>285529.29561538988</v>
      </c>
      <c r="AB209" s="119">
        <v>1234</v>
      </c>
      <c r="AD209" s="45">
        <v>0.74299999999999999</v>
      </c>
      <c r="AE209" s="45">
        <f t="shared" si="106"/>
        <v>916.86199999999997</v>
      </c>
      <c r="AF209" s="123">
        <f t="shared" si="107"/>
        <v>2.7697813488369916E-2</v>
      </c>
      <c r="AH209" s="45">
        <f>($AH$11-(AF209*$AH$11))*'AJUSTE CONIF-SETEC'!$Q$18</f>
        <v>505.14485362098384</v>
      </c>
      <c r="AI209" s="114">
        <f t="shared" si="108"/>
        <v>623348.74936829403</v>
      </c>
      <c r="AK209" s="119">
        <v>0</v>
      </c>
      <c r="AL209" s="114">
        <f>IF($AK$11&gt;0,(AK209/$AK$11)*'DADOS BASE PROPOSTA'!$I$67,0)*'AJUSTE CONIF-SETEC'!Q18</f>
        <v>0</v>
      </c>
      <c r="AN209" s="114">
        <v>703.875</v>
      </c>
      <c r="AO209" s="114">
        <f>(AN209/$AN$11)*'DADOS BASE PROPOSTA'!$I$69*'AJUSTE CONIF-SETEC'!$Q$18</f>
        <v>341846.44515852875</v>
      </c>
      <c r="AQ209" s="114"/>
      <c r="AR209" s="114"/>
      <c r="AS209" s="114"/>
      <c r="AU209" s="114"/>
      <c r="AV209" s="114"/>
      <c r="AW209" s="114"/>
      <c r="AY209" s="114"/>
      <c r="AZ209" s="114"/>
      <c r="BA209" s="114"/>
      <c r="BB209" s="93"/>
    </row>
    <row r="210" spans="1:54" x14ac:dyDescent="0.25">
      <c r="A210" s="93"/>
      <c r="B210" s="94" t="s">
        <v>238</v>
      </c>
      <c r="C210" s="94" t="s">
        <v>262</v>
      </c>
      <c r="D210" s="94" t="s">
        <v>79</v>
      </c>
      <c r="F210" s="104">
        <v>4394.7660226970793</v>
      </c>
      <c r="G210" s="109">
        <f>F210/$F$11</f>
        <v>3.5565690032167102E-3</v>
      </c>
      <c r="H210" s="114">
        <f>'DADOS BASE PROPOSTA'!$I$23*G210*'AJUSTE CONIF-SETEC'!$Q$12</f>
        <v>4611541.0896886801</v>
      </c>
      <c r="I210" s="114">
        <f>'MATRIZ 2018 COMPLETO PROPOSTA'!I210*'AJUSTE CONIF-SETEC'!$Q$12</f>
        <v>0</v>
      </c>
      <c r="J210" s="114">
        <f t="shared" si="101"/>
        <v>4611541.0896886801</v>
      </c>
      <c r="L210" s="104">
        <v>0</v>
      </c>
      <c r="M210" s="114">
        <f>'MATRIZ 2018 COMPLETO PROPOSTA'!M210*'AJUSTE CONIF-SETEC'!$Q$14</f>
        <v>0</v>
      </c>
      <c r="N210" s="114">
        <f>'MATRIZ 2018 COMPLETO PROPOSTA'!N210*'AJUSTE CONIF-SETEC'!$Q$14</f>
        <v>0</v>
      </c>
      <c r="O210" s="114">
        <f t="shared" si="102"/>
        <v>0</v>
      </c>
      <c r="R210" s="114"/>
      <c r="T210" s="104">
        <v>1368.417621539933</v>
      </c>
      <c r="U210" s="104"/>
      <c r="V210" s="104">
        <f t="shared" si="104"/>
        <v>1368.417621539933</v>
      </c>
      <c r="W210" s="109">
        <f t="shared" si="105"/>
        <v>8.0144750179238014E-3</v>
      </c>
      <c r="X210" s="114">
        <f>'DADOS BASE HOMOLOGADA'!$I$78*W210</f>
        <v>368206.03170228261</v>
      </c>
      <c r="Y210" s="114"/>
      <c r="Z210" s="114">
        <f t="shared" si="103"/>
        <v>368206.03170228261</v>
      </c>
      <c r="AB210" s="119">
        <v>1504.5</v>
      </c>
      <c r="AD210" s="45">
        <v>0.73399999999999999</v>
      </c>
      <c r="AE210" s="45">
        <f t="shared" si="106"/>
        <v>1104.3029999999999</v>
      </c>
      <c r="AF210" s="123">
        <f t="shared" si="107"/>
        <v>1.1947813488369902E-2</v>
      </c>
      <c r="AH210" s="45">
        <f>($AH$11-(AF210*$AH$11))*'AJUSTE CONIF-SETEC'!$Q$18</f>
        <v>513.32752723305782</v>
      </c>
      <c r="AI210" s="114">
        <f t="shared" si="108"/>
        <v>772301.2647221355</v>
      </c>
      <c r="AK210" s="119">
        <v>24</v>
      </c>
      <c r="AL210" s="114">
        <f>IF($AK$11&gt;0,(AK210/$AK$11)*'DADOS BASE PROPOSTA'!$I$67,0)*'AJUSTE CONIF-SETEC'!Q18</f>
        <v>125995.78424285678</v>
      </c>
      <c r="AN210" s="114">
        <v>780.625</v>
      </c>
      <c r="AO210" s="114">
        <f>(AN210/$AN$11)*'DADOS BASE PROPOSTA'!$I$69*'AJUSTE CONIF-SETEC'!$Q$18</f>
        <v>379121.12413692282</v>
      </c>
      <c r="AQ210" s="114"/>
      <c r="AR210" s="114"/>
      <c r="AS210" s="114"/>
      <c r="AU210" s="114"/>
      <c r="AV210" s="114"/>
      <c r="AW210" s="114"/>
      <c r="AY210" s="114"/>
      <c r="AZ210" s="114"/>
      <c r="BA210" s="114"/>
      <c r="BB210" s="93"/>
    </row>
    <row r="211" spans="1:54" x14ac:dyDescent="0.25">
      <c r="A211" s="93"/>
      <c r="B211" s="94" t="s">
        <v>238</v>
      </c>
      <c r="C211" s="94" t="s">
        <v>263</v>
      </c>
      <c r="D211" s="94" t="s">
        <v>126</v>
      </c>
      <c r="F211" s="104">
        <v>0</v>
      </c>
      <c r="G211" s="109">
        <f>F13/$F$11</f>
        <v>0</v>
      </c>
      <c r="H211" s="114">
        <f>'DADOS BASE PROPOSTA'!$I$23*G211*'AJUSTE CONIF-SETEC'!$Q$12</f>
        <v>0</v>
      </c>
      <c r="I211" s="114">
        <f>'MATRIZ 2018 COMPLETO PROPOSTA'!I211*'AJUSTE CONIF-SETEC'!$Q$12</f>
        <v>0</v>
      </c>
      <c r="J211" s="114">
        <f t="shared" si="101"/>
        <v>0</v>
      </c>
      <c r="L211" s="104">
        <v>588.49926638596594</v>
      </c>
      <c r="M211" s="114">
        <f>'MATRIZ 2018 COMPLETO PROPOSTA'!M211*'AJUSTE CONIF-SETEC'!$Q$14</f>
        <v>968979.62787326961</v>
      </c>
      <c r="N211" s="114">
        <f>'MATRIZ 2018 COMPLETO PROPOSTA'!N211*'AJUSTE CONIF-SETEC'!$Q$14</f>
        <v>179605.83795995943</v>
      </c>
      <c r="O211" s="114">
        <f t="shared" si="102"/>
        <v>1148585.465833229</v>
      </c>
      <c r="R211" s="114"/>
      <c r="T211" s="104">
        <v>32.505672778578102</v>
      </c>
      <c r="U211" s="104"/>
      <c r="V211" s="104">
        <f t="shared" si="104"/>
        <v>32.505672778578102</v>
      </c>
      <c r="W211" s="109">
        <f t="shared" si="105"/>
        <v>1.9037748295841982E-4</v>
      </c>
      <c r="X211" s="114">
        <f>'DADOS BASE HOMOLOGADA'!$I$78*W211</f>
        <v>8746.4415783715358</v>
      </c>
      <c r="Y211" s="114"/>
      <c r="Z211" s="114">
        <f t="shared" si="103"/>
        <v>8746.4415783715358</v>
      </c>
      <c r="AB211" s="119">
        <v>383.5</v>
      </c>
      <c r="AD211" s="45">
        <v>0.65900000000000003</v>
      </c>
      <c r="AE211" s="45">
        <f t="shared" si="106"/>
        <v>252.72650000000002</v>
      </c>
      <c r="AF211" s="123">
        <f t="shared" si="107"/>
        <v>-0.11930218651163002</v>
      </c>
      <c r="AH211" s="45">
        <f>($AH$11-(AF211*$AH$11))*'AJUSTE CONIF-SETEC'!$Q$18</f>
        <v>581.51647400034039</v>
      </c>
      <c r="AI211" s="114">
        <f t="shared" si="108"/>
        <v>223011.56777913054</v>
      </c>
      <c r="AK211" s="119">
        <v>0</v>
      </c>
      <c r="AL211" s="114">
        <f>IF($AK$11&gt;0,(AK211/$AK$11)*'DADOS BASE PROPOSTA'!$I$67,0)*'AJUSTE CONIF-SETEC'!Q18</f>
        <v>0</v>
      </c>
      <c r="AN211" s="114">
        <v>8</v>
      </c>
      <c r="AO211" s="114">
        <f>(AN211/$AN$11)*'DADOS BASE PROPOSTA'!$I$69*'AJUSTE CONIF-SETEC'!$Q$18</f>
        <v>3885.3085580084962</v>
      </c>
      <c r="AQ211" s="114"/>
      <c r="AR211" s="114"/>
      <c r="AS211" s="114"/>
      <c r="AU211" s="114"/>
      <c r="AV211" s="114"/>
      <c r="AW211" s="114"/>
      <c r="AY211" s="114"/>
      <c r="AZ211" s="114"/>
      <c r="BA211" s="114"/>
      <c r="BB211" s="93"/>
    </row>
    <row r="212" spans="1:54" x14ac:dyDescent="0.25">
      <c r="A212" s="93"/>
      <c r="B212" s="94" t="s">
        <v>238</v>
      </c>
      <c r="C212" s="94" t="s">
        <v>264</v>
      </c>
      <c r="D212" s="94" t="s">
        <v>79</v>
      </c>
      <c r="F212" s="104">
        <v>9158.1687145850865</v>
      </c>
      <c r="G212" s="109">
        <f>F212/$F$11</f>
        <v>7.4114660048575304E-3</v>
      </c>
      <c r="H212" s="114">
        <f>'DADOS BASE PROPOSTA'!$I$23*G212*'AJUSTE CONIF-SETEC'!$Q$12</f>
        <v>9609902.1234563515</v>
      </c>
      <c r="I212" s="114">
        <f>'MATRIZ 2018 COMPLETO PROPOSTA'!I212*'AJUSTE CONIF-SETEC'!$Q$12</f>
        <v>0</v>
      </c>
      <c r="J212" s="114">
        <f t="shared" si="101"/>
        <v>9609902.1234563515</v>
      </c>
      <c r="L212" s="104">
        <v>0</v>
      </c>
      <c r="M212" s="114">
        <f>'MATRIZ 2018 COMPLETO PROPOSTA'!M212*'AJUSTE CONIF-SETEC'!$Q$14</f>
        <v>0</v>
      </c>
      <c r="N212" s="114">
        <f>'MATRIZ 2018 COMPLETO PROPOSTA'!N212*'AJUSTE CONIF-SETEC'!$Q$14</f>
        <v>0</v>
      </c>
      <c r="O212" s="114">
        <f t="shared" si="102"/>
        <v>0</v>
      </c>
      <c r="R212" s="114"/>
      <c r="T212" s="104">
        <v>2125.0862380475919</v>
      </c>
      <c r="U212" s="104"/>
      <c r="V212" s="104">
        <f t="shared" si="104"/>
        <v>2125.0862380475919</v>
      </c>
      <c r="W212" s="109">
        <f t="shared" si="105"/>
        <v>1.244609123536421E-2</v>
      </c>
      <c r="X212" s="114">
        <f>'DADOS BASE HOMOLOGADA'!$I$78*W212</f>
        <v>571806.12001772749</v>
      </c>
      <c r="Y212" s="114"/>
      <c r="Z212" s="114">
        <f t="shared" si="103"/>
        <v>571806.12001772749</v>
      </c>
      <c r="AB212" s="119">
        <v>4551</v>
      </c>
      <c r="AD212" s="45">
        <v>0.754</v>
      </c>
      <c r="AE212" s="45">
        <f t="shared" si="106"/>
        <v>3431.4540000000002</v>
      </c>
      <c r="AF212" s="123">
        <f t="shared" si="107"/>
        <v>4.6947813488369933E-2</v>
      </c>
      <c r="AH212" s="45">
        <f>($AH$11-(AF212*$AH$11))*'AJUSTE CONIF-SETEC'!$Q$18</f>
        <v>495.14380809511562</v>
      </c>
      <c r="AI212" s="114">
        <f t="shared" si="108"/>
        <v>2253399.4706408712</v>
      </c>
      <c r="AK212" s="119">
        <v>0</v>
      </c>
      <c r="AL212" s="114">
        <f>IF($AK$11&gt;0,(AK212/$AK$11)*'DADOS BASE PROPOSTA'!$I$67,0)*'AJUSTE CONIF-SETEC'!Q18</f>
        <v>0</v>
      </c>
      <c r="AN212" s="114">
        <v>851</v>
      </c>
      <c r="AO212" s="114">
        <f>(AN212/$AN$11)*'DADOS BASE PROPOSTA'!$I$69*'AJUSTE CONIF-SETEC'!$Q$18</f>
        <v>413299.69785815378</v>
      </c>
      <c r="AQ212" s="114"/>
      <c r="AR212" s="114"/>
      <c r="AS212" s="114"/>
      <c r="AU212" s="114"/>
      <c r="AV212" s="114"/>
      <c r="AW212" s="114"/>
      <c r="AY212" s="114"/>
      <c r="AZ212" s="114"/>
      <c r="BA212" s="114"/>
      <c r="BB212" s="93"/>
    </row>
    <row r="213" spans="1:54" x14ac:dyDescent="0.25">
      <c r="A213" s="93"/>
      <c r="B213" s="94" t="s">
        <v>238</v>
      </c>
      <c r="C213" s="94" t="s">
        <v>265</v>
      </c>
      <c r="D213" s="94" t="s">
        <v>83</v>
      </c>
      <c r="F213" s="104">
        <v>0</v>
      </c>
      <c r="G213" s="109">
        <f>F213/$F$11</f>
        <v>0</v>
      </c>
      <c r="H213" s="114">
        <f>'DADOS BASE PROPOSTA'!$I$23*G213*'AJUSTE CONIF-SETEC'!$Q$12</f>
        <v>0</v>
      </c>
      <c r="I213" s="114">
        <f>'MATRIZ 2018 COMPLETO PROPOSTA'!I213*'AJUSTE CONIF-SETEC'!$Q$12</f>
        <v>0</v>
      </c>
      <c r="J213" s="114">
        <f t="shared" si="101"/>
        <v>0</v>
      </c>
      <c r="L213" s="104">
        <v>1297.1644461300191</v>
      </c>
      <c r="M213" s="114">
        <f>'MATRIZ 2018 COMPLETO PROPOSTA'!M213*'AJUSTE CONIF-SETEC'!$Q$14</f>
        <v>917684.52916124789</v>
      </c>
      <c r="N213" s="114">
        <f>'MATRIZ 2018 COMPLETO PROPOSTA'!N213*'AJUSTE CONIF-SETEC'!$Q$14</f>
        <v>395885.46770804375</v>
      </c>
      <c r="O213" s="114">
        <f t="shared" si="102"/>
        <v>1313569.9968692916</v>
      </c>
      <c r="R213" s="114"/>
      <c r="T213" s="104">
        <v>749.34699999999998</v>
      </c>
      <c r="U213" s="104">
        <v>75.977800000000002</v>
      </c>
      <c r="V213" s="104">
        <f t="shared" si="104"/>
        <v>992.47595999999999</v>
      </c>
      <c r="W213" s="109">
        <f t="shared" si="105"/>
        <v>5.8126800343003514E-3</v>
      </c>
      <c r="X213" s="114">
        <f>'DADOS BASE HOMOLOGADA'!$I$78*W213</f>
        <v>267049.78731585952</v>
      </c>
      <c r="Y213" s="114"/>
      <c r="Z213" s="114">
        <f t="shared" si="103"/>
        <v>267049.78731585952</v>
      </c>
      <c r="AB213" s="119">
        <v>401</v>
      </c>
      <c r="AD213" s="45">
        <v>0.69899999999999995</v>
      </c>
      <c r="AE213" s="45">
        <f t="shared" si="106"/>
        <v>280.29899999999998</v>
      </c>
      <c r="AF213" s="123">
        <f t="shared" si="107"/>
        <v>-4.9302186511630153E-2</v>
      </c>
      <c r="AH213" s="45">
        <f>($AH$11-(AF213*$AH$11))*'AJUSTE CONIF-SETEC'!$Q$18</f>
        <v>545.14903572445633</v>
      </c>
      <c r="AI213" s="114">
        <f t="shared" si="108"/>
        <v>218604.763325507</v>
      </c>
      <c r="AK213" s="119">
        <v>0</v>
      </c>
      <c r="AL213" s="114">
        <f>IF($AK$11&gt;0,(AK213/$AK$11)*'DADOS BASE PROPOSTA'!$I$67,0)*'AJUSTE CONIF-SETEC'!Q18</f>
        <v>0</v>
      </c>
      <c r="AN213" s="114">
        <v>221.375</v>
      </c>
      <c r="AO213" s="114">
        <f>(AN213/$AN$11)*'DADOS BASE PROPOSTA'!$I$69*'AJUSTE CONIF-SETEC'!$Q$18</f>
        <v>107513.77275364136</v>
      </c>
      <c r="AQ213" s="114"/>
      <c r="AR213" s="114"/>
      <c r="AS213" s="114"/>
      <c r="AU213" s="114"/>
      <c r="AV213" s="114"/>
      <c r="AW213" s="114"/>
      <c r="AY213" s="114"/>
      <c r="AZ213" s="114"/>
      <c r="BA213" s="114"/>
      <c r="BB213" s="93"/>
    </row>
    <row r="214" spans="1:54" x14ac:dyDescent="0.25">
      <c r="A214" s="93"/>
      <c r="B214" s="94" t="s">
        <v>238</v>
      </c>
      <c r="C214" s="94" t="s">
        <v>266</v>
      </c>
      <c r="D214" s="94" t="s">
        <v>79</v>
      </c>
      <c r="F214" s="104">
        <v>6543.9433668039819</v>
      </c>
      <c r="G214" s="109">
        <f>F214/$F$11</f>
        <v>5.2958419212719172E-3</v>
      </c>
      <c r="H214" s="114">
        <f>'DADOS BASE PROPOSTA'!$I$23*G214*'AJUSTE CONIF-SETEC'!$Q$12</f>
        <v>6866728.1872931505</v>
      </c>
      <c r="I214" s="114">
        <f>'MATRIZ 2018 COMPLETO PROPOSTA'!I214*'AJUSTE CONIF-SETEC'!$Q$12</f>
        <v>0</v>
      </c>
      <c r="J214" s="114">
        <f t="shared" si="101"/>
        <v>6866728.1872931505</v>
      </c>
      <c r="L214" s="104">
        <v>0</v>
      </c>
      <c r="M214" s="114">
        <f>'MATRIZ 2018 COMPLETO PROPOSTA'!M214*'AJUSTE CONIF-SETEC'!$Q$14</f>
        <v>0</v>
      </c>
      <c r="N214" s="114">
        <f>'MATRIZ 2018 COMPLETO PROPOSTA'!N214*'AJUSTE CONIF-SETEC'!$Q$14</f>
        <v>0</v>
      </c>
      <c r="O214" s="114">
        <f t="shared" si="102"/>
        <v>0</v>
      </c>
      <c r="R214" s="114"/>
      <c r="T214" s="104">
        <v>1713.8184115773161</v>
      </c>
      <c r="U214" s="104"/>
      <c r="V214" s="104">
        <f t="shared" si="104"/>
        <v>1713.8184115773161</v>
      </c>
      <c r="W214" s="109">
        <f t="shared" si="105"/>
        <v>1.0037399861445317E-2</v>
      </c>
      <c r="X214" s="114">
        <f>'DADOS BASE HOMOLOGADA'!$I$78*W214</f>
        <v>461144.51206427853</v>
      </c>
      <c r="Y214" s="114"/>
      <c r="Z214" s="114">
        <f t="shared" si="103"/>
        <v>461144.51206427853</v>
      </c>
      <c r="AB214" s="119">
        <v>2252.5</v>
      </c>
      <c r="AD214" s="45">
        <v>0.73199999999999998</v>
      </c>
      <c r="AE214" s="45">
        <f t="shared" si="106"/>
        <v>1648.83</v>
      </c>
      <c r="AF214" s="123">
        <f t="shared" si="107"/>
        <v>8.4478134883698985E-3</v>
      </c>
      <c r="AH214" s="45">
        <f>($AH$11-(AF214*$AH$11))*'AJUSTE CONIF-SETEC'!$Q$18</f>
        <v>515.145899146852</v>
      </c>
      <c r="AI214" s="114">
        <f t="shared" si="108"/>
        <v>1160366.1378282842</v>
      </c>
      <c r="AK214" s="119">
        <v>300</v>
      </c>
      <c r="AL214" s="114">
        <f>IF($AK$11&gt;0,(AK214/$AK$11)*'DADOS BASE PROPOSTA'!$I$67,0)*'AJUSTE CONIF-SETEC'!Q18</f>
        <v>1574947.3030357098</v>
      </c>
      <c r="AN214" s="114">
        <v>1152.625</v>
      </c>
      <c r="AO214" s="114">
        <f>(AN214/$AN$11)*'DADOS BASE PROPOSTA'!$I$69*'AJUSTE CONIF-SETEC'!$Q$18</f>
        <v>559787.97208431782</v>
      </c>
      <c r="AQ214" s="114"/>
      <c r="AR214" s="114"/>
      <c r="AS214" s="114"/>
      <c r="AU214" s="114"/>
      <c r="AV214" s="114"/>
      <c r="AW214" s="114"/>
      <c r="AY214" s="114"/>
      <c r="AZ214" s="114"/>
      <c r="BA214" s="114"/>
      <c r="BB214" s="93"/>
    </row>
    <row r="215" spans="1:54" x14ac:dyDescent="0.25">
      <c r="A215" s="93"/>
      <c r="F215" s="104"/>
      <c r="G215" s="109"/>
      <c r="H215" s="114"/>
      <c r="I215" s="114"/>
      <c r="J215" s="114"/>
      <c r="L215" s="104"/>
      <c r="M215" s="114"/>
      <c r="N215" s="114"/>
      <c r="O215" s="114"/>
      <c r="R215" s="114"/>
      <c r="T215" s="104"/>
      <c r="U215" s="104"/>
      <c r="V215" s="104"/>
      <c r="W215" s="109"/>
      <c r="X215" s="114"/>
      <c r="Y215" s="114"/>
      <c r="Z215" s="114"/>
      <c r="AB215" s="119"/>
      <c r="AF215" s="123"/>
      <c r="AI215" s="114"/>
      <c r="AK215" s="119"/>
      <c r="AL215" s="114"/>
      <c r="AN215" s="114"/>
      <c r="AO215" s="114"/>
      <c r="AQ215" s="114"/>
      <c r="AR215" s="114"/>
      <c r="AS215" s="114"/>
      <c r="AU215" s="114"/>
      <c r="AV215" s="114"/>
      <c r="AW215" s="114"/>
      <c r="AY215" s="114"/>
      <c r="AZ215" s="114"/>
      <c r="BA215" s="114"/>
      <c r="BB215" s="93"/>
    </row>
    <row r="216" spans="1:54" x14ac:dyDescent="0.25">
      <c r="A216" s="93"/>
      <c r="B216" s="98" t="s">
        <v>267</v>
      </c>
      <c r="C216" s="98" t="s">
        <v>268</v>
      </c>
      <c r="D216" s="98" t="s">
        <v>74</v>
      </c>
      <c r="E216" s="98"/>
      <c r="F216" s="105">
        <f>SUM(F217:F245)</f>
        <v>61719.691920003592</v>
      </c>
      <c r="G216" s="110">
        <f>SUM(G217:G245)</f>
        <v>4.9948129669951241E-2</v>
      </c>
      <c r="H216" s="115">
        <f>SUM(H217:H245)</f>
        <v>64764061.126819476</v>
      </c>
      <c r="I216" s="115">
        <f>SUM(I217:I245)</f>
        <v>948064.96840233344</v>
      </c>
      <c r="J216" s="115">
        <f>SUM(J217:J245)</f>
        <v>65712126.09522181</v>
      </c>
      <c r="K216" s="99"/>
      <c r="L216" s="105">
        <f>SUM(L217:L245)</f>
        <v>3363.7671218538276</v>
      </c>
      <c r="M216" s="115">
        <f>SUM(M217:M245)</f>
        <v>6870520.5267584994</v>
      </c>
      <c r="N216" s="115">
        <f>SUM(N217:N245)</f>
        <v>1026598.0726414121</v>
      </c>
      <c r="O216" s="115">
        <f>SUM(O217:O245)</f>
        <v>7897118.5993999112</v>
      </c>
      <c r="P216" s="99"/>
      <c r="Q216" s="100"/>
      <c r="R216" s="115">
        <f>SUM(R217:R245)</f>
        <v>5170425.769877065</v>
      </c>
      <c r="S216" s="99"/>
      <c r="T216" s="105">
        <f t="shared" ref="T216:Z216" si="109">SUM(T217:T245)</f>
        <v>7678.3147066199544</v>
      </c>
      <c r="U216" s="105">
        <f t="shared" si="109"/>
        <v>36.429699999999997</v>
      </c>
      <c r="V216" s="105">
        <f t="shared" si="109"/>
        <v>7794.8897466199542</v>
      </c>
      <c r="W216" s="110">
        <f t="shared" si="109"/>
        <v>4.5652692685624691E-2</v>
      </c>
      <c r="X216" s="115">
        <f t="shared" si="109"/>
        <v>2097404.6051306198</v>
      </c>
      <c r="Y216" s="115">
        <f t="shared" si="109"/>
        <v>124505.76265629544</v>
      </c>
      <c r="Z216" s="115">
        <f t="shared" si="109"/>
        <v>2221910.367786915</v>
      </c>
      <c r="AA216" s="99"/>
      <c r="AB216" s="120">
        <f>SUM(AB217:AB245)</f>
        <v>30237.5</v>
      </c>
      <c r="AC216" s="99"/>
      <c r="AD216" s="99"/>
      <c r="AE216" s="99"/>
      <c r="AF216" s="124"/>
      <c r="AG216" s="99"/>
      <c r="AH216" s="99"/>
      <c r="AI216" s="115">
        <f>SUM(AI217:AI245)</f>
        <v>17118679.414922561</v>
      </c>
      <c r="AJ216" s="99"/>
      <c r="AK216" s="120">
        <f>SUM(AK217:AK245)</f>
        <v>164.5</v>
      </c>
      <c r="AL216" s="115">
        <f>SUM(AL217:AL245)</f>
        <v>863596.1044979142</v>
      </c>
      <c r="AM216" s="99"/>
      <c r="AN216" s="115">
        <f>SUM(AN217:AN245)</f>
        <v>2294</v>
      </c>
      <c r="AO216" s="115">
        <f>SUM(AO217:AO245)</f>
        <v>1114112.2290089361</v>
      </c>
      <c r="AP216" s="99"/>
      <c r="AQ216" s="115"/>
      <c r="AR216" s="115"/>
      <c r="AS216" s="115">
        <f>SUM(AS217:AS245)</f>
        <v>485784.88288917812</v>
      </c>
      <c r="AT216" s="98"/>
      <c r="AU216" s="115"/>
      <c r="AV216" s="115"/>
      <c r="AW216" s="115">
        <f>SUM(AW217:AW245)</f>
        <v>485784.88288917812</v>
      </c>
      <c r="AX216" s="98"/>
      <c r="AY216" s="115"/>
      <c r="AZ216" s="115"/>
      <c r="BA216" s="115">
        <f>SUM(BA217:BA245)</f>
        <v>485784.88288917812</v>
      </c>
      <c r="BB216" s="93"/>
    </row>
    <row r="217" spans="1:54" x14ac:dyDescent="0.25">
      <c r="A217" s="93"/>
      <c r="B217" s="94" t="s">
        <v>267</v>
      </c>
      <c r="C217" s="94" t="s">
        <v>34</v>
      </c>
      <c r="D217" s="94" t="s">
        <v>75</v>
      </c>
      <c r="F217" s="104">
        <v>0</v>
      </c>
      <c r="G217" s="109">
        <f t="shared" ref="G217:G245" si="110">F217/$F$11</f>
        <v>0</v>
      </c>
      <c r="H217" s="114">
        <f>'DADOS BASE PROPOSTA'!$I$23*G217*'AJUSTE CONIF-SETEC'!$Q$12</f>
        <v>0</v>
      </c>
      <c r="I217" s="114">
        <f>'MATRIZ 2018 COMPLETO PROPOSTA'!I217*'AJUSTE CONIF-SETEC'!$Q$12</f>
        <v>0</v>
      </c>
      <c r="J217" s="114">
        <f t="shared" ref="J217:J245" si="111">H217+I217</f>
        <v>0</v>
      </c>
      <c r="L217" s="104"/>
      <c r="M217" s="114">
        <f>'MATRIZ 2018 COMPLETO PROPOSTA'!M217*'AJUSTE CONIF-SETEC'!$Q$14</f>
        <v>0</v>
      </c>
      <c r="N217" s="114">
        <f>'MATRIZ 2018 COMPLETO PROPOSTA'!N217*'AJUSTE CONIF-SETEC'!$Q$14</f>
        <v>0</v>
      </c>
      <c r="O217" s="114">
        <f t="shared" ref="O217:O245" si="112">M217+N217</f>
        <v>0</v>
      </c>
      <c r="Q217" s="68">
        <v>28</v>
      </c>
      <c r="R217" s="114">
        <f>IF(D217="R",('DADOS BASE HOMOLOGADA'!$I$53+('DADOS BASE HOMOLOGADA'!$I$54*Q217)),0)</f>
        <v>5170425.769877065</v>
      </c>
      <c r="T217" s="104"/>
      <c r="U217" s="104"/>
      <c r="V217" s="104"/>
      <c r="W217" s="109"/>
      <c r="X217" s="114"/>
      <c r="Y217" s="114">
        <f>'DADOS BASE HOMOLOGADA'!$I$77/41</f>
        <v>124505.76265629544</v>
      </c>
      <c r="Z217" s="114">
        <f t="shared" ref="Z217:Z245" si="113">X217+Y217</f>
        <v>124505.76265629544</v>
      </c>
      <c r="AB217" s="119"/>
      <c r="AF217" s="123"/>
      <c r="AI217" s="114"/>
      <c r="AK217" s="119"/>
      <c r="AL217" s="114"/>
      <c r="AN217" s="114"/>
      <c r="AO217" s="114"/>
      <c r="AQ217" s="114">
        <f>'DADOS BASE HOMOLOGADA'!$I$85/41</f>
        <v>167836.73833001251</v>
      </c>
      <c r="AR217" s="114">
        <f>'DADOS BASE HOMOLOGADA'!$I$86*(Q217/$Q$11)</f>
        <v>317948.14455916558</v>
      </c>
      <c r="AS217" s="114">
        <f>AQ217+AR217</f>
        <v>485784.88288917812</v>
      </c>
      <c r="AU217" s="114">
        <f>'DADOS BASE HOMOLOGADA'!$I$89/41</f>
        <v>167836.73833001251</v>
      </c>
      <c r="AV217" s="114">
        <f>'DADOS BASE HOMOLOGADA'!$I$90*(Q217/$Q$11)</f>
        <v>317948.14455916558</v>
      </c>
      <c r="AW217" s="114">
        <f>AU217+AV217</f>
        <v>485784.88288917812</v>
      </c>
      <c r="AY217" s="114">
        <f>'DADOS BASE HOMOLOGADA'!$I$93/41</f>
        <v>167836.73833001251</v>
      </c>
      <c r="AZ217" s="114">
        <f>'DADOS BASE HOMOLOGADA'!$I$94*(Q217/$Q$11)</f>
        <v>317948.14455916558</v>
      </c>
      <c r="BA217" s="114">
        <f>AY217+AZ217</f>
        <v>485784.88288917812</v>
      </c>
      <c r="BB217" s="93"/>
    </row>
    <row r="218" spans="1:54" x14ac:dyDescent="0.25">
      <c r="A218" s="93"/>
      <c r="B218" s="94" t="s">
        <v>267</v>
      </c>
      <c r="C218" s="94" t="s">
        <v>269</v>
      </c>
      <c r="D218" s="94" t="s">
        <v>79</v>
      </c>
      <c r="F218" s="104">
        <v>3148.12783588191</v>
      </c>
      <c r="G218" s="109">
        <f t="shared" si="110"/>
        <v>2.5476973794363602E-3</v>
      </c>
      <c r="H218" s="114">
        <f>'DADOS BASE PROPOSTA'!$I$23*G218*'AJUSTE CONIF-SETEC'!$Q$12</f>
        <v>3303411.5572443069</v>
      </c>
      <c r="I218" s="114">
        <f>'MATRIZ 2018 COMPLETO PROPOSTA'!I218*'AJUSTE CONIF-SETEC'!$Q$12</f>
        <v>0</v>
      </c>
      <c r="J218" s="114">
        <f t="shared" si="111"/>
        <v>3303411.5572443069</v>
      </c>
      <c r="L218" s="104">
        <v>0</v>
      </c>
      <c r="M218" s="114">
        <f>'MATRIZ 2018 COMPLETO PROPOSTA'!M218*'AJUSTE CONIF-SETEC'!$Q$14</f>
        <v>0</v>
      </c>
      <c r="N218" s="114">
        <f>'MATRIZ 2018 COMPLETO PROPOSTA'!N218*'AJUSTE CONIF-SETEC'!$Q$14</f>
        <v>0</v>
      </c>
      <c r="O218" s="114">
        <f t="shared" si="112"/>
        <v>0</v>
      </c>
      <c r="R218" s="114"/>
      <c r="T218" s="104">
        <v>0</v>
      </c>
      <c r="U218" s="104"/>
      <c r="V218" s="104">
        <f t="shared" ref="V218:V245" si="114">T218+U218*3.2</f>
        <v>0</v>
      </c>
      <c r="W218" s="109">
        <f t="shared" ref="W218:W245" si="115">V218/$V$11</f>
        <v>0</v>
      </c>
      <c r="X218" s="114">
        <f>'DADOS BASE HOMOLOGADA'!$I$78*W218</f>
        <v>0</v>
      </c>
      <c r="Y218" s="114"/>
      <c r="Z218" s="114">
        <f t="shared" si="113"/>
        <v>0</v>
      </c>
      <c r="AB218" s="119">
        <v>970</v>
      </c>
      <c r="AD218" s="45">
        <v>0.67200000000000004</v>
      </c>
      <c r="AE218" s="45">
        <f t="shared" ref="AE218:AE245" si="116">AB218*AD218</f>
        <v>651.84</v>
      </c>
      <c r="AF218" s="123">
        <f t="shared" ref="AF218:AF245" si="117">(AD218-$AE$12)*$AF$12</f>
        <v>-9.655218651163E-2</v>
      </c>
      <c r="AH218" s="45">
        <f>($AH$11-(AF218*$AH$11))*'AJUSTE CONIF-SETEC'!$Q$18</f>
        <v>569.69705656067811</v>
      </c>
      <c r="AI218" s="114">
        <f t="shared" ref="AI218:AI245" si="118">AB218*AH218</f>
        <v>552606.14486385777</v>
      </c>
      <c r="AK218" s="119">
        <v>0</v>
      </c>
      <c r="AL218" s="114">
        <f>IF($AK$11&gt;0,(AK218/$AK$11)*'DADOS BASE PROPOSTA'!$I$67,0)*'AJUSTE CONIF-SETEC'!Q18</f>
        <v>0</v>
      </c>
      <c r="AN218" s="114">
        <v>0</v>
      </c>
      <c r="AO218" s="114">
        <f>(AN218/$AN$11)*'DADOS BASE PROPOSTA'!$I$69*'AJUSTE CONIF-SETEC'!$Q$18</f>
        <v>0</v>
      </c>
      <c r="AQ218" s="114"/>
      <c r="AR218" s="114"/>
      <c r="AS218" s="114"/>
      <c r="AU218" s="114"/>
      <c r="AV218" s="114"/>
      <c r="AW218" s="114"/>
      <c r="AY218" s="114"/>
      <c r="AZ218" s="114"/>
      <c r="BA218" s="114"/>
      <c r="BB218" s="93"/>
    </row>
    <row r="219" spans="1:54" x14ac:dyDescent="0.25">
      <c r="A219" s="93"/>
      <c r="B219" s="94" t="s">
        <v>267</v>
      </c>
      <c r="C219" s="94" t="s">
        <v>270</v>
      </c>
      <c r="D219" s="94" t="s">
        <v>79</v>
      </c>
      <c r="F219" s="104">
        <v>831.86196970456797</v>
      </c>
      <c r="G219" s="109">
        <f t="shared" si="110"/>
        <v>6.7320409803987239E-4</v>
      </c>
      <c r="H219" s="114">
        <f>'DADOS BASE PROPOSTA'!$I$23*G219*'AJUSTE CONIF-SETEC'!$Q$12</f>
        <v>872894.17330293043</v>
      </c>
      <c r="I219" s="114">
        <f>'MATRIZ 2018 COMPLETO PROPOSTA'!I219*'AJUSTE CONIF-SETEC'!$Q$12</f>
        <v>874821.64130862092</v>
      </c>
      <c r="J219" s="114">
        <f t="shared" si="111"/>
        <v>1747715.8146115514</v>
      </c>
      <c r="L219" s="104">
        <v>0</v>
      </c>
      <c r="M219" s="114">
        <f>'MATRIZ 2018 COMPLETO PROPOSTA'!M219*'AJUSTE CONIF-SETEC'!$Q$14</f>
        <v>0</v>
      </c>
      <c r="N219" s="114">
        <f>'MATRIZ 2018 COMPLETO PROPOSTA'!N219*'AJUSTE CONIF-SETEC'!$Q$14</f>
        <v>0</v>
      </c>
      <c r="O219" s="114">
        <f t="shared" si="112"/>
        <v>0</v>
      </c>
      <c r="R219" s="114"/>
      <c r="T219" s="104">
        <v>0</v>
      </c>
      <c r="U219" s="104"/>
      <c r="V219" s="104">
        <f t="shared" si="114"/>
        <v>0</v>
      </c>
      <c r="W219" s="109">
        <f t="shared" si="115"/>
        <v>0</v>
      </c>
      <c r="X219" s="114">
        <f>'DADOS BASE HOMOLOGADA'!$I$78*W219</f>
        <v>0</v>
      </c>
      <c r="Y219" s="114"/>
      <c r="Z219" s="114">
        <f t="shared" si="113"/>
        <v>0</v>
      </c>
      <c r="AB219" s="119">
        <v>485</v>
      </c>
      <c r="AD219" s="45">
        <v>0.57299999999999995</v>
      </c>
      <c r="AE219" s="45">
        <f t="shared" si="116"/>
        <v>277.90499999999997</v>
      </c>
      <c r="AF219" s="123">
        <f t="shared" si="117"/>
        <v>-0.26980218651163013</v>
      </c>
      <c r="AH219" s="45">
        <f>($AH$11-(AF219*$AH$11))*'AJUSTE CONIF-SETEC'!$Q$18</f>
        <v>659.7064662934913</v>
      </c>
      <c r="AI219" s="114">
        <f t="shared" si="118"/>
        <v>319957.6361523433</v>
      </c>
      <c r="AK219" s="119">
        <v>0</v>
      </c>
      <c r="AL219" s="114">
        <f>IF($AK$11&gt;0,(AK219/$AK$11)*'DADOS BASE PROPOSTA'!$I$67,0)*'AJUSTE CONIF-SETEC'!Q18</f>
        <v>0</v>
      </c>
      <c r="AN219" s="114">
        <v>0</v>
      </c>
      <c r="AO219" s="114">
        <f>(AN219/$AN$11)*'DADOS BASE PROPOSTA'!$I$69*'AJUSTE CONIF-SETEC'!$Q$18</f>
        <v>0</v>
      </c>
      <c r="AQ219" s="114"/>
      <c r="AR219" s="114"/>
      <c r="AS219" s="114"/>
      <c r="AU219" s="114"/>
      <c r="AV219" s="114"/>
      <c r="AW219" s="114"/>
      <c r="AY219" s="114"/>
      <c r="AZ219" s="114"/>
      <c r="BA219" s="114"/>
      <c r="BB219" s="93"/>
    </row>
    <row r="220" spans="1:54" x14ac:dyDescent="0.25">
      <c r="A220" s="93"/>
      <c r="B220" s="94" t="s">
        <v>267</v>
      </c>
      <c r="C220" s="94" t="s">
        <v>271</v>
      </c>
      <c r="D220" s="94" t="s">
        <v>83</v>
      </c>
      <c r="F220" s="104">
        <v>0</v>
      </c>
      <c r="G220" s="109">
        <f t="shared" si="110"/>
        <v>0</v>
      </c>
      <c r="H220" s="114">
        <f>'DADOS BASE PROPOSTA'!$I$23*G220*'AJUSTE CONIF-SETEC'!$Q$12</f>
        <v>0</v>
      </c>
      <c r="I220" s="114">
        <f>'MATRIZ 2018 COMPLETO PROPOSTA'!I220*'AJUSTE CONIF-SETEC'!$Q$12</f>
        <v>0</v>
      </c>
      <c r="J220" s="114">
        <f t="shared" si="111"/>
        <v>0</v>
      </c>
      <c r="L220" s="104">
        <v>4.72228591160221</v>
      </c>
      <c r="M220" s="114">
        <f>'MATRIZ 2018 COMPLETO PROPOSTA'!M220*'AJUSTE CONIF-SETEC'!$Q$14</f>
        <v>458842.26458062395</v>
      </c>
      <c r="N220" s="114">
        <f>'MATRIZ 2018 COMPLETO PROPOSTA'!N220*'AJUSTE CONIF-SETEC'!$Q$14</f>
        <v>1441.2084545974074</v>
      </c>
      <c r="O220" s="114">
        <f t="shared" si="112"/>
        <v>460283.47303522134</v>
      </c>
      <c r="R220" s="114"/>
      <c r="T220" s="104">
        <v>0</v>
      </c>
      <c r="U220" s="104"/>
      <c r="V220" s="104">
        <f t="shared" si="114"/>
        <v>0</v>
      </c>
      <c r="W220" s="109">
        <f t="shared" si="115"/>
        <v>0</v>
      </c>
      <c r="X220" s="114">
        <f>'DADOS BASE HOMOLOGADA'!$I$78*W220</f>
        <v>0</v>
      </c>
      <c r="Y220" s="114"/>
      <c r="Z220" s="114">
        <f t="shared" si="113"/>
        <v>0</v>
      </c>
      <c r="AB220" s="119">
        <v>39</v>
      </c>
      <c r="AD220" s="45">
        <v>0.52100000000000002</v>
      </c>
      <c r="AE220" s="45">
        <f t="shared" si="116"/>
        <v>20.318999999999999</v>
      </c>
      <c r="AF220" s="123">
        <f t="shared" si="117"/>
        <v>-0.36080218651163004</v>
      </c>
      <c r="AH220" s="45">
        <f>($AH$11-(AF220*$AH$11))*'AJUSTE CONIF-SETEC'!$Q$18</f>
        <v>706.98413605214057</v>
      </c>
      <c r="AI220" s="114">
        <f t="shared" si="118"/>
        <v>27572.381306033483</v>
      </c>
      <c r="AK220" s="119">
        <v>0</v>
      </c>
      <c r="AL220" s="114">
        <f>IF($AK$11&gt;0,(AK220/$AK$11)*'DADOS BASE PROPOSTA'!$I$67,0)*'AJUSTE CONIF-SETEC'!Q18</f>
        <v>0</v>
      </c>
      <c r="AN220" s="114">
        <v>0</v>
      </c>
      <c r="AO220" s="114">
        <f>(AN220/$AN$11)*'DADOS BASE PROPOSTA'!$I$69*'AJUSTE CONIF-SETEC'!$Q$18</f>
        <v>0</v>
      </c>
      <c r="AQ220" s="114"/>
      <c r="AR220" s="114"/>
      <c r="AS220" s="114"/>
      <c r="AU220" s="114"/>
      <c r="AV220" s="114"/>
      <c r="AW220" s="114"/>
      <c r="AY220" s="114"/>
      <c r="AZ220" s="114"/>
      <c r="BA220" s="114"/>
      <c r="BB220" s="93"/>
    </row>
    <row r="221" spans="1:54" x14ac:dyDescent="0.25">
      <c r="A221" s="93"/>
      <c r="B221" s="94" t="s">
        <v>267</v>
      </c>
      <c r="C221" s="94" t="s">
        <v>272</v>
      </c>
      <c r="D221" s="94" t="s">
        <v>77</v>
      </c>
      <c r="F221" s="104">
        <v>0</v>
      </c>
      <c r="G221" s="109">
        <f t="shared" si="110"/>
        <v>0</v>
      </c>
      <c r="H221" s="114">
        <f>'DADOS BASE PROPOSTA'!$I$23*G221*'AJUSTE CONIF-SETEC'!$Q$12</f>
        <v>0</v>
      </c>
      <c r="I221" s="114">
        <f>'MATRIZ 2018 COMPLETO PROPOSTA'!I221*'AJUSTE CONIF-SETEC'!$Q$12</f>
        <v>0</v>
      </c>
      <c r="J221" s="114">
        <f t="shared" si="111"/>
        <v>0</v>
      </c>
      <c r="L221" s="104">
        <v>71.901940857322458</v>
      </c>
      <c r="M221" s="114">
        <f>'MATRIZ 2018 COMPLETO PROPOSTA'!M221*'AJUSTE CONIF-SETEC'!$Q$14</f>
        <v>454804.45059700409</v>
      </c>
      <c r="N221" s="114">
        <f>'MATRIZ 2018 COMPLETO PROPOSTA'!N221*'AJUSTE CONIF-SETEC'!$Q$14</f>
        <v>21943.96675790794</v>
      </c>
      <c r="O221" s="114">
        <f t="shared" si="112"/>
        <v>476748.41735491203</v>
      </c>
      <c r="R221" s="114"/>
      <c r="T221" s="104">
        <v>0</v>
      </c>
      <c r="U221" s="104"/>
      <c r="V221" s="104">
        <f t="shared" si="114"/>
        <v>0</v>
      </c>
      <c r="W221" s="109">
        <f t="shared" si="115"/>
        <v>0</v>
      </c>
      <c r="X221" s="114">
        <f>'DADOS BASE HOMOLOGADA'!$I$78*W221</f>
        <v>0</v>
      </c>
      <c r="Y221" s="114"/>
      <c r="Z221" s="114">
        <f t="shared" si="113"/>
        <v>0</v>
      </c>
      <c r="AB221" s="119">
        <v>123.5</v>
      </c>
      <c r="AD221" s="45">
        <v>0.63400000000000001</v>
      </c>
      <c r="AE221" s="45">
        <f t="shared" si="116"/>
        <v>78.299000000000007</v>
      </c>
      <c r="AF221" s="123">
        <f t="shared" si="117"/>
        <v>-0.16305218651163006</v>
      </c>
      <c r="AH221" s="45">
        <f>($AH$11-(AF221*$AH$11))*'AJUSTE CONIF-SETEC'!$Q$18</f>
        <v>604.246122922768</v>
      </c>
      <c r="AI221" s="114">
        <f t="shared" si="118"/>
        <v>74624.396180961849</v>
      </c>
      <c r="AK221" s="119">
        <v>0</v>
      </c>
      <c r="AL221" s="114">
        <f>IF($AK$11&gt;0,(AK221/$AK$11)*'DADOS BASE PROPOSTA'!$I$67,0)*'AJUSTE CONIF-SETEC'!Q18</f>
        <v>0</v>
      </c>
      <c r="AN221" s="114">
        <v>0</v>
      </c>
      <c r="AO221" s="114">
        <f>(AN221/$AN$11)*'DADOS BASE PROPOSTA'!$I$69*'AJUSTE CONIF-SETEC'!$Q$18</f>
        <v>0</v>
      </c>
      <c r="AQ221" s="114"/>
      <c r="AR221" s="114"/>
      <c r="AS221" s="114"/>
      <c r="AU221" s="114"/>
      <c r="AV221" s="114"/>
      <c r="AW221" s="114"/>
      <c r="AY221" s="114"/>
      <c r="AZ221" s="114"/>
      <c r="BA221" s="114"/>
      <c r="BB221" s="93"/>
    </row>
    <row r="222" spans="1:54" x14ac:dyDescent="0.25">
      <c r="A222" s="93"/>
      <c r="B222" s="94" t="s">
        <v>267</v>
      </c>
      <c r="C222" s="94" t="s">
        <v>273</v>
      </c>
      <c r="D222" s="94" t="s">
        <v>77</v>
      </c>
      <c r="F222" s="104">
        <v>0</v>
      </c>
      <c r="G222" s="109">
        <f t="shared" si="110"/>
        <v>0</v>
      </c>
      <c r="H222" s="114">
        <f>'DADOS BASE PROPOSTA'!$I$23*G222*'AJUSTE CONIF-SETEC'!$Q$12</f>
        <v>0</v>
      </c>
      <c r="I222" s="114">
        <f>'MATRIZ 2018 COMPLETO PROPOSTA'!I222*'AJUSTE CONIF-SETEC'!$Q$12</f>
        <v>0</v>
      </c>
      <c r="J222" s="114">
        <f t="shared" si="111"/>
        <v>0</v>
      </c>
      <c r="L222" s="104">
        <v>202.36529328499239</v>
      </c>
      <c r="M222" s="114">
        <f>'MATRIZ 2018 COMPLETO PROPOSTA'!M222*'AJUSTE CONIF-SETEC'!$Q$14</f>
        <v>454804.45059700409</v>
      </c>
      <c r="N222" s="114">
        <f>'MATRIZ 2018 COMPLETO PROPOSTA'!N222*'AJUSTE CONIF-SETEC'!$Q$14</f>
        <v>61760.464541729059</v>
      </c>
      <c r="O222" s="114">
        <f t="shared" si="112"/>
        <v>516564.91513873317</v>
      </c>
      <c r="R222" s="114"/>
      <c r="T222" s="104">
        <v>0</v>
      </c>
      <c r="U222" s="104"/>
      <c r="V222" s="104">
        <f t="shared" si="114"/>
        <v>0</v>
      </c>
      <c r="W222" s="109">
        <f t="shared" si="115"/>
        <v>0</v>
      </c>
      <c r="X222" s="114">
        <f>'DADOS BASE HOMOLOGADA'!$I$78*W222</f>
        <v>0</v>
      </c>
      <c r="Y222" s="114"/>
      <c r="Z222" s="114">
        <f t="shared" si="113"/>
        <v>0</v>
      </c>
      <c r="AB222" s="119">
        <v>184.5</v>
      </c>
      <c r="AD222" s="45">
        <v>0.68400000000000005</v>
      </c>
      <c r="AE222" s="45">
        <f t="shared" si="116"/>
        <v>126.19800000000001</v>
      </c>
      <c r="AF222" s="123">
        <f t="shared" si="117"/>
        <v>-7.5552186511629982E-2</v>
      </c>
      <c r="AH222" s="45">
        <f>($AH$11-(AF222*$AH$11))*'AJUSTE CONIF-SETEC'!$Q$18</f>
        <v>558.78682507791279</v>
      </c>
      <c r="AI222" s="114">
        <f t="shared" si="118"/>
        <v>103096.16922687492</v>
      </c>
      <c r="AK222" s="119">
        <v>0</v>
      </c>
      <c r="AL222" s="114">
        <f>IF($AK$11&gt;0,(AK222/$AK$11)*'DADOS BASE PROPOSTA'!$I$67,0)*'AJUSTE CONIF-SETEC'!Q18</f>
        <v>0</v>
      </c>
      <c r="AN222" s="114">
        <v>0</v>
      </c>
      <c r="AO222" s="114">
        <f>(AN222/$AN$11)*'DADOS BASE PROPOSTA'!$I$69*'AJUSTE CONIF-SETEC'!$Q$18</f>
        <v>0</v>
      </c>
      <c r="AQ222" s="114"/>
      <c r="AR222" s="114"/>
      <c r="AS222" s="114"/>
      <c r="AU222" s="114"/>
      <c r="AV222" s="114"/>
      <c r="AW222" s="114"/>
      <c r="AY222" s="114"/>
      <c r="AZ222" s="114"/>
      <c r="BA222" s="114"/>
      <c r="BB222" s="93"/>
    </row>
    <row r="223" spans="1:54" x14ac:dyDescent="0.25">
      <c r="A223" s="93"/>
      <c r="B223" s="94" t="s">
        <v>267</v>
      </c>
      <c r="C223" s="94" t="s">
        <v>274</v>
      </c>
      <c r="D223" s="94" t="s">
        <v>77</v>
      </c>
      <c r="F223" s="104">
        <v>0</v>
      </c>
      <c r="G223" s="109">
        <f t="shared" si="110"/>
        <v>0</v>
      </c>
      <c r="H223" s="114">
        <f>'DADOS BASE PROPOSTA'!$I$23*G223*'AJUSTE CONIF-SETEC'!$Q$12</f>
        <v>0</v>
      </c>
      <c r="I223" s="114">
        <f>'MATRIZ 2018 COMPLETO PROPOSTA'!I223*'AJUSTE CONIF-SETEC'!$Q$12</f>
        <v>0</v>
      </c>
      <c r="J223" s="114">
        <f t="shared" si="111"/>
        <v>0</v>
      </c>
      <c r="L223" s="104">
        <v>195.96096102706039</v>
      </c>
      <c r="M223" s="114">
        <f>'MATRIZ 2018 COMPLETO PROPOSTA'!M223*'AJUSTE CONIF-SETEC'!$Q$14</f>
        <v>454804.45059700409</v>
      </c>
      <c r="N223" s="114">
        <f>'MATRIZ 2018 COMPLETO PROPOSTA'!N223*'AJUSTE CONIF-SETEC'!$Q$14</f>
        <v>59805.907369850647</v>
      </c>
      <c r="O223" s="114">
        <f t="shared" si="112"/>
        <v>514610.35796685476</v>
      </c>
      <c r="R223" s="114"/>
      <c r="T223" s="104">
        <v>0</v>
      </c>
      <c r="U223" s="104"/>
      <c r="V223" s="104">
        <f t="shared" si="114"/>
        <v>0</v>
      </c>
      <c r="W223" s="109">
        <f t="shared" si="115"/>
        <v>0</v>
      </c>
      <c r="X223" s="114">
        <f>'DADOS BASE HOMOLOGADA'!$I$78*W223</f>
        <v>0</v>
      </c>
      <c r="Y223" s="114"/>
      <c r="Z223" s="114">
        <f t="shared" si="113"/>
        <v>0</v>
      </c>
      <c r="AB223" s="119">
        <v>227</v>
      </c>
      <c r="AD223" s="45">
        <v>0.63200000000000001</v>
      </c>
      <c r="AE223" s="45">
        <f t="shared" si="116"/>
        <v>143.464</v>
      </c>
      <c r="AF223" s="123">
        <f t="shared" si="117"/>
        <v>-0.16655218651163006</v>
      </c>
      <c r="AH223" s="45">
        <f>($AH$11-(AF223*$AH$11))*'AJUSTE CONIF-SETEC'!$Q$18</f>
        <v>606.06449483656218</v>
      </c>
      <c r="AI223" s="114">
        <f t="shared" si="118"/>
        <v>137576.6403278996</v>
      </c>
      <c r="AK223" s="119">
        <v>0</v>
      </c>
      <c r="AL223" s="114">
        <f>IF($AK$11&gt;0,(AK223/$AK$11)*'DADOS BASE PROPOSTA'!$I$67,0)*'AJUSTE CONIF-SETEC'!Q18</f>
        <v>0</v>
      </c>
      <c r="AN223" s="114">
        <v>0</v>
      </c>
      <c r="AO223" s="114">
        <f>(AN223/$AN$11)*'DADOS BASE PROPOSTA'!$I$69*'AJUSTE CONIF-SETEC'!$Q$18</f>
        <v>0</v>
      </c>
      <c r="AQ223" s="114"/>
      <c r="AR223" s="114"/>
      <c r="AS223" s="114"/>
      <c r="AU223" s="114"/>
      <c r="AV223" s="114"/>
      <c r="AW223" s="114"/>
      <c r="AY223" s="114"/>
      <c r="AZ223" s="114"/>
      <c r="BA223" s="114"/>
      <c r="BB223" s="93"/>
    </row>
    <row r="224" spans="1:54" x14ac:dyDescent="0.25">
      <c r="A224" s="93"/>
      <c r="B224" s="94" t="s">
        <v>267</v>
      </c>
      <c r="C224" s="94" t="s">
        <v>275</v>
      </c>
      <c r="D224" s="94" t="s">
        <v>79</v>
      </c>
      <c r="F224" s="104">
        <v>1641.3635821612761</v>
      </c>
      <c r="G224" s="109">
        <f t="shared" si="110"/>
        <v>1.3283125447804782E-3</v>
      </c>
      <c r="H224" s="114">
        <f>'DADOS BASE PROPOSTA'!$I$23*G224*'AJUSTE CONIF-SETEC'!$Q$12</f>
        <v>1722325.0482877991</v>
      </c>
      <c r="I224" s="114">
        <f>'MATRIZ 2018 COMPLETO PROPOSTA'!I224*'AJUSTE CONIF-SETEC'!$Q$12</f>
        <v>27318.234329442705</v>
      </c>
      <c r="J224" s="114">
        <f t="shared" si="111"/>
        <v>1749643.2826172418</v>
      </c>
      <c r="L224" s="104">
        <v>0</v>
      </c>
      <c r="M224" s="114">
        <f>'MATRIZ 2018 COMPLETO PROPOSTA'!M224*'AJUSTE CONIF-SETEC'!$Q$14</f>
        <v>0</v>
      </c>
      <c r="N224" s="114">
        <f>'MATRIZ 2018 COMPLETO PROPOSTA'!N224*'AJUSTE CONIF-SETEC'!$Q$14</f>
        <v>0</v>
      </c>
      <c r="O224" s="114">
        <f t="shared" si="112"/>
        <v>0</v>
      </c>
      <c r="R224" s="114"/>
      <c r="T224" s="104">
        <v>0</v>
      </c>
      <c r="U224" s="104"/>
      <c r="V224" s="104">
        <f t="shared" si="114"/>
        <v>0</v>
      </c>
      <c r="W224" s="109">
        <f t="shared" si="115"/>
        <v>0</v>
      </c>
      <c r="X224" s="114">
        <f>'DADOS BASE HOMOLOGADA'!$I$78*W224</f>
        <v>0</v>
      </c>
      <c r="Y224" s="114"/>
      <c r="Z224" s="114">
        <f t="shared" si="113"/>
        <v>0</v>
      </c>
      <c r="AB224" s="119">
        <v>853.5</v>
      </c>
      <c r="AD224" s="45">
        <v>0.65100000000000002</v>
      </c>
      <c r="AE224" s="45">
        <f t="shared" si="116"/>
        <v>555.62850000000003</v>
      </c>
      <c r="AF224" s="123">
        <f t="shared" si="117"/>
        <v>-0.13330218651163003</v>
      </c>
      <c r="AH224" s="45">
        <f>($AH$11-(AF224*$AH$11))*'AJUSTE CONIF-SETEC'!$Q$18</f>
        <v>588.78996165551723</v>
      </c>
      <c r="AI224" s="114">
        <f t="shared" si="118"/>
        <v>502532.23227298394</v>
      </c>
      <c r="AK224" s="119">
        <v>0</v>
      </c>
      <c r="AL224" s="114">
        <f>IF($AK$11&gt;0,(AK224/$AK$11)*'DADOS BASE PROPOSTA'!$I$67,0)*'AJUSTE CONIF-SETEC'!Q18</f>
        <v>0</v>
      </c>
      <c r="AN224" s="114">
        <v>0</v>
      </c>
      <c r="AO224" s="114">
        <f>(AN224/$AN$11)*'DADOS BASE PROPOSTA'!$I$69*'AJUSTE CONIF-SETEC'!$Q$18</f>
        <v>0</v>
      </c>
      <c r="AQ224" s="114"/>
      <c r="AR224" s="114"/>
      <c r="AS224" s="114"/>
      <c r="AU224" s="114"/>
      <c r="AV224" s="114"/>
      <c r="AW224" s="114"/>
      <c r="AY224" s="114"/>
      <c r="AZ224" s="114"/>
      <c r="BA224" s="114"/>
      <c r="BB224" s="93"/>
    </row>
    <row r="225" spans="1:54" x14ac:dyDescent="0.25">
      <c r="A225" s="93"/>
      <c r="B225" s="94" t="s">
        <v>267</v>
      </c>
      <c r="C225" s="94" t="s">
        <v>276</v>
      </c>
      <c r="D225" s="94" t="s">
        <v>79</v>
      </c>
      <c r="F225" s="104">
        <v>2103.3315436378061</v>
      </c>
      <c r="G225" s="109">
        <f t="shared" si="110"/>
        <v>1.7021711128546693E-3</v>
      </c>
      <c r="H225" s="114">
        <f>'DADOS BASE PROPOSTA'!$I$23*G225*'AJUSTE CONIF-SETEC'!$Q$12</f>
        <v>2207079.9193016859</v>
      </c>
      <c r="I225" s="114">
        <f>'MATRIZ 2018 COMPLETO PROPOSTA'!I225*'AJUSTE CONIF-SETEC'!$Q$12</f>
        <v>0</v>
      </c>
      <c r="J225" s="114">
        <f t="shared" si="111"/>
        <v>2207079.9193016859</v>
      </c>
      <c r="L225" s="104">
        <v>0</v>
      </c>
      <c r="M225" s="114">
        <f>'MATRIZ 2018 COMPLETO PROPOSTA'!M225*'AJUSTE CONIF-SETEC'!$Q$14</f>
        <v>0</v>
      </c>
      <c r="N225" s="114">
        <f>'MATRIZ 2018 COMPLETO PROPOSTA'!N225*'AJUSTE CONIF-SETEC'!$Q$14</f>
        <v>0</v>
      </c>
      <c r="O225" s="114">
        <f t="shared" si="112"/>
        <v>0</v>
      </c>
      <c r="R225" s="114"/>
      <c r="T225" s="104">
        <v>4.5868273861842566</v>
      </c>
      <c r="U225" s="104"/>
      <c r="V225" s="104">
        <f t="shared" si="114"/>
        <v>4.5868273861842566</v>
      </c>
      <c r="W225" s="109">
        <f t="shared" si="115"/>
        <v>2.6863884913096833E-5</v>
      </c>
      <c r="X225" s="114">
        <f>'DADOS BASE HOMOLOGADA'!$I$78*W225</f>
        <v>1234.1974287569296</v>
      </c>
      <c r="Y225" s="114"/>
      <c r="Z225" s="114">
        <f t="shared" si="113"/>
        <v>1234.1974287569296</v>
      </c>
      <c r="AB225" s="119">
        <v>1021.5</v>
      </c>
      <c r="AD225" s="45">
        <v>0.60599999999999998</v>
      </c>
      <c r="AE225" s="45">
        <f t="shared" si="116"/>
        <v>619.029</v>
      </c>
      <c r="AF225" s="123">
        <f t="shared" si="117"/>
        <v>-0.2120521865116301</v>
      </c>
      <c r="AH225" s="45">
        <f>($AH$11-(AF225*$AH$11))*'AJUSTE CONIF-SETEC'!$Q$18</f>
        <v>629.70332971588698</v>
      </c>
      <c r="AI225" s="114">
        <f t="shared" si="118"/>
        <v>643241.95130477857</v>
      </c>
      <c r="AK225" s="119">
        <v>0</v>
      </c>
      <c r="AL225" s="114">
        <f>IF($AK$11&gt;0,(AK225/$AK$11)*'DADOS BASE PROPOSTA'!$I$67,0)*'AJUSTE CONIF-SETEC'!Q18</f>
        <v>0</v>
      </c>
      <c r="AN225" s="114">
        <v>13.5</v>
      </c>
      <c r="AO225" s="114">
        <f>(AN225/$AN$11)*'DADOS BASE PROPOSTA'!$I$69*'AJUSTE CONIF-SETEC'!$Q$18</f>
        <v>6556.4581916393372</v>
      </c>
      <c r="AQ225" s="114"/>
      <c r="AR225" s="114"/>
      <c r="AS225" s="114"/>
      <c r="AU225" s="114"/>
      <c r="AV225" s="114"/>
      <c r="AW225" s="114"/>
      <c r="AY225" s="114"/>
      <c r="AZ225" s="114"/>
      <c r="BA225" s="114"/>
      <c r="BB225" s="93"/>
    </row>
    <row r="226" spans="1:54" x14ac:dyDescent="0.25">
      <c r="A226" s="93"/>
      <c r="B226" s="94" t="s">
        <v>267</v>
      </c>
      <c r="C226" s="94" t="s">
        <v>277</v>
      </c>
      <c r="D226" s="94" t="s">
        <v>79</v>
      </c>
      <c r="F226" s="104">
        <v>2036.8703116915481</v>
      </c>
      <c r="G226" s="109">
        <f t="shared" si="110"/>
        <v>1.6483857790655922E-3</v>
      </c>
      <c r="H226" s="114">
        <f>'DADOS BASE PROPOSTA'!$I$23*G226*'AJUSTE CONIF-SETEC'!$Q$12</f>
        <v>2137340.4381987979</v>
      </c>
      <c r="I226" s="114">
        <f>'MATRIZ 2018 COMPLETO PROPOSTA'!I226*'AJUSTE CONIF-SETEC'!$Q$12</f>
        <v>0</v>
      </c>
      <c r="J226" s="114">
        <f t="shared" si="111"/>
        <v>2137340.4381987979</v>
      </c>
      <c r="L226" s="104">
        <v>0</v>
      </c>
      <c r="M226" s="114">
        <f>'MATRIZ 2018 COMPLETO PROPOSTA'!M226*'AJUSTE CONIF-SETEC'!$Q$14</f>
        <v>0</v>
      </c>
      <c r="N226" s="114">
        <f>'MATRIZ 2018 COMPLETO PROPOSTA'!N226*'AJUSTE CONIF-SETEC'!$Q$14</f>
        <v>0</v>
      </c>
      <c r="O226" s="114">
        <f t="shared" si="112"/>
        <v>0</v>
      </c>
      <c r="R226" s="114"/>
      <c r="T226" s="104">
        <v>0</v>
      </c>
      <c r="U226" s="104"/>
      <c r="V226" s="104">
        <f t="shared" si="114"/>
        <v>0</v>
      </c>
      <c r="W226" s="109">
        <f t="shared" si="115"/>
        <v>0</v>
      </c>
      <c r="X226" s="114">
        <f>'DADOS BASE HOMOLOGADA'!$I$78*W226</f>
        <v>0</v>
      </c>
      <c r="Y226" s="114"/>
      <c r="Z226" s="114">
        <f t="shared" si="113"/>
        <v>0</v>
      </c>
      <c r="AB226" s="119">
        <v>913.5</v>
      </c>
      <c r="AD226" s="45">
        <v>0.56999999999999995</v>
      </c>
      <c r="AE226" s="45">
        <f t="shared" si="116"/>
        <v>520.69499999999994</v>
      </c>
      <c r="AF226" s="123">
        <f t="shared" si="117"/>
        <v>-0.27505218651163016</v>
      </c>
      <c r="AH226" s="45">
        <f>($AH$11-(AF226*$AH$11))*'AJUSTE CONIF-SETEC'!$Q$18</f>
        <v>662.43402416418269</v>
      </c>
      <c r="AI226" s="114">
        <f t="shared" si="118"/>
        <v>605133.48107398092</v>
      </c>
      <c r="AK226" s="119">
        <v>0</v>
      </c>
      <c r="AL226" s="114">
        <f>IF($AK$11&gt;0,(AK226/$AK$11)*'DADOS BASE PROPOSTA'!$I$67,0)*'AJUSTE CONIF-SETEC'!Q18</f>
        <v>0</v>
      </c>
      <c r="AN226" s="114">
        <v>0</v>
      </c>
      <c r="AO226" s="114">
        <f>(AN226/$AN$11)*'DADOS BASE PROPOSTA'!$I$69*'AJUSTE CONIF-SETEC'!$Q$18</f>
        <v>0</v>
      </c>
      <c r="AQ226" s="114"/>
      <c r="AR226" s="114"/>
      <c r="AS226" s="114"/>
      <c r="AU226" s="114"/>
      <c r="AV226" s="114"/>
      <c r="AW226" s="114"/>
      <c r="AY226" s="114"/>
      <c r="AZ226" s="114"/>
      <c r="BA226" s="114"/>
      <c r="BB226" s="93"/>
    </row>
    <row r="227" spans="1:54" x14ac:dyDescent="0.25">
      <c r="A227" s="93"/>
      <c r="B227" s="94" t="s">
        <v>267</v>
      </c>
      <c r="C227" s="94" t="s">
        <v>278</v>
      </c>
      <c r="D227" s="94" t="s">
        <v>79</v>
      </c>
      <c r="F227" s="104">
        <v>3510.0784890585442</v>
      </c>
      <c r="G227" s="109">
        <f t="shared" si="110"/>
        <v>2.8406145602677614E-3</v>
      </c>
      <c r="H227" s="114">
        <f>'DADOS BASE PROPOSTA'!$I$23*G227*'AJUSTE CONIF-SETEC'!$Q$12</f>
        <v>3683215.6926506655</v>
      </c>
      <c r="I227" s="114">
        <f>'MATRIZ 2018 COMPLETO PROPOSTA'!I227*'AJUSTE CONIF-SETEC'!$Q$12</f>
        <v>0</v>
      </c>
      <c r="J227" s="114">
        <f t="shared" si="111"/>
        <v>3683215.6926506655</v>
      </c>
      <c r="L227" s="104">
        <v>0</v>
      </c>
      <c r="M227" s="114">
        <f>'MATRIZ 2018 COMPLETO PROPOSTA'!M227*'AJUSTE CONIF-SETEC'!$Q$14</f>
        <v>0</v>
      </c>
      <c r="N227" s="114">
        <f>'MATRIZ 2018 COMPLETO PROPOSTA'!N227*'AJUSTE CONIF-SETEC'!$Q$14</f>
        <v>0</v>
      </c>
      <c r="O227" s="114">
        <f t="shared" si="112"/>
        <v>0</v>
      </c>
      <c r="R227" s="114"/>
      <c r="T227" s="104">
        <v>253.5206530392264</v>
      </c>
      <c r="U227" s="104"/>
      <c r="V227" s="104">
        <f t="shared" si="114"/>
        <v>253.5206530392264</v>
      </c>
      <c r="W227" s="109">
        <f t="shared" si="115"/>
        <v>1.4848061792891165E-3</v>
      </c>
      <c r="X227" s="114">
        <f>'DADOS BASE HOMOLOGADA'!$I$78*W227</f>
        <v>68215.89560144431</v>
      </c>
      <c r="Y227" s="114"/>
      <c r="Z227" s="114">
        <f t="shared" si="113"/>
        <v>68215.89560144431</v>
      </c>
      <c r="AB227" s="119">
        <v>1824.5</v>
      </c>
      <c r="AD227" s="45">
        <v>0.55600000000000005</v>
      </c>
      <c r="AE227" s="45">
        <f t="shared" si="116"/>
        <v>1014.4220000000001</v>
      </c>
      <c r="AF227" s="123">
        <f t="shared" si="117"/>
        <v>-0.29955218651162996</v>
      </c>
      <c r="AH227" s="45">
        <f>($AH$11-(AF227*$AH$11))*'AJUSTE CONIF-SETEC'!$Q$18</f>
        <v>675.16262756074195</v>
      </c>
      <c r="AI227" s="114">
        <f t="shared" si="118"/>
        <v>1231834.2139845737</v>
      </c>
      <c r="AK227" s="119">
        <v>0</v>
      </c>
      <c r="AL227" s="114">
        <f>IF($AK$11&gt;0,(AK227/$AK$11)*'DADOS BASE PROPOSTA'!$I$67,0)*'AJUSTE CONIF-SETEC'!Q18</f>
        <v>0</v>
      </c>
      <c r="AN227" s="114">
        <v>270.875</v>
      </c>
      <c r="AO227" s="114">
        <f>(AN227/$AN$11)*'DADOS BASE PROPOSTA'!$I$69*'AJUSTE CONIF-SETEC'!$Q$18</f>
        <v>131554.11945631891</v>
      </c>
      <c r="AQ227" s="114"/>
      <c r="AR227" s="114"/>
      <c r="AS227" s="114"/>
      <c r="AU227" s="114"/>
      <c r="AV227" s="114"/>
      <c r="AW227" s="114"/>
      <c r="AY227" s="114"/>
      <c r="AZ227" s="114"/>
      <c r="BA227" s="114"/>
      <c r="BB227" s="93"/>
    </row>
    <row r="228" spans="1:54" x14ac:dyDescent="0.25">
      <c r="A228" s="93"/>
      <c r="B228" s="94" t="s">
        <v>267</v>
      </c>
      <c r="C228" s="94" t="s">
        <v>279</v>
      </c>
      <c r="D228" s="94" t="s">
        <v>79</v>
      </c>
      <c r="F228" s="104">
        <v>4362.8019967873151</v>
      </c>
      <c r="G228" s="109">
        <f t="shared" si="110"/>
        <v>3.5307013544769224E-3</v>
      </c>
      <c r="H228" s="114">
        <f>'DADOS BASE PROPOSTA'!$I$23*G228*'AJUSTE CONIF-SETEC'!$Q$12</f>
        <v>4578000.4146872172</v>
      </c>
      <c r="I228" s="114">
        <f>'MATRIZ 2018 COMPLETO PROPOSTA'!I228*'AJUSTE CONIF-SETEC'!$Q$12</f>
        <v>0</v>
      </c>
      <c r="J228" s="114">
        <f t="shared" si="111"/>
        <v>4578000.4146872172</v>
      </c>
      <c r="L228" s="104">
        <v>0</v>
      </c>
      <c r="M228" s="114">
        <f>'MATRIZ 2018 COMPLETO PROPOSTA'!M228*'AJUSTE CONIF-SETEC'!$Q$14</f>
        <v>0</v>
      </c>
      <c r="N228" s="114">
        <f>'MATRIZ 2018 COMPLETO PROPOSTA'!N228*'AJUSTE CONIF-SETEC'!$Q$14</f>
        <v>0</v>
      </c>
      <c r="O228" s="114">
        <f t="shared" si="112"/>
        <v>0</v>
      </c>
      <c r="R228" s="114"/>
      <c r="T228" s="104">
        <v>10.135094588595109</v>
      </c>
      <c r="U228" s="104"/>
      <c r="V228" s="104">
        <f t="shared" si="114"/>
        <v>10.135094588595109</v>
      </c>
      <c r="W228" s="109">
        <f t="shared" si="115"/>
        <v>5.9358679036288518E-5</v>
      </c>
      <c r="X228" s="114">
        <f>'DADOS BASE HOMOLOGADA'!$I$78*W228</f>
        <v>2727.0936157591586</v>
      </c>
      <c r="Y228" s="114"/>
      <c r="Z228" s="114">
        <f t="shared" si="113"/>
        <v>2727.0936157591586</v>
      </c>
      <c r="AB228" s="119">
        <v>1565</v>
      </c>
      <c r="AD228" s="45">
        <v>0.624</v>
      </c>
      <c r="AE228" s="45">
        <f t="shared" si="116"/>
        <v>976.56</v>
      </c>
      <c r="AF228" s="123">
        <f t="shared" si="117"/>
        <v>-0.18055218651163008</v>
      </c>
      <c r="AH228" s="45">
        <f>($AH$11-(AF228*$AH$11))*'AJUSTE CONIF-SETEC'!$Q$18</f>
        <v>613.33798249173901</v>
      </c>
      <c r="AI228" s="114">
        <f t="shared" si="118"/>
        <v>959873.94259957154</v>
      </c>
      <c r="AK228" s="119">
        <v>38.5</v>
      </c>
      <c r="AL228" s="114">
        <f>IF($AK$11&gt;0,(AK228/$AK$11)*'DADOS BASE PROPOSTA'!$I$67,0)*'AJUSTE CONIF-SETEC'!Q18</f>
        <v>202118.2372229161</v>
      </c>
      <c r="AN228" s="114">
        <v>21.5</v>
      </c>
      <c r="AO228" s="114">
        <f>(AN228/$AN$11)*'DADOS BASE PROPOSTA'!$I$69*'AJUSTE CONIF-SETEC'!$Q$18</f>
        <v>10441.766749647833</v>
      </c>
      <c r="AQ228" s="114"/>
      <c r="AR228" s="114"/>
      <c r="AS228" s="114"/>
      <c r="AU228" s="114"/>
      <c r="AV228" s="114"/>
      <c r="AW228" s="114"/>
      <c r="AY228" s="114"/>
      <c r="AZ228" s="114"/>
      <c r="BA228" s="114"/>
      <c r="BB228" s="93"/>
    </row>
    <row r="229" spans="1:54" x14ac:dyDescent="0.25">
      <c r="A229" s="93"/>
      <c r="B229" s="94" t="s">
        <v>267</v>
      </c>
      <c r="C229" s="94" t="s">
        <v>280</v>
      </c>
      <c r="D229" s="94" t="s">
        <v>79</v>
      </c>
      <c r="F229" s="104">
        <v>5026.2861792078274</v>
      </c>
      <c r="G229" s="109">
        <f t="shared" si="110"/>
        <v>4.0676417206157332E-3</v>
      </c>
      <c r="H229" s="114">
        <f>'DADOS BASE PROPOSTA'!$I$23*G229*'AJUSTE CONIF-SETEC'!$Q$12</f>
        <v>5274211.4424845418</v>
      </c>
      <c r="I229" s="114">
        <f>'MATRIZ 2018 COMPLETO PROPOSTA'!I229*'AJUSTE CONIF-SETEC'!$Q$12</f>
        <v>0</v>
      </c>
      <c r="J229" s="114">
        <f t="shared" si="111"/>
        <v>5274211.4424845418</v>
      </c>
      <c r="L229" s="104">
        <v>0</v>
      </c>
      <c r="M229" s="114">
        <f>'MATRIZ 2018 COMPLETO PROPOSTA'!M229*'AJUSTE CONIF-SETEC'!$Q$14</f>
        <v>0</v>
      </c>
      <c r="N229" s="114">
        <f>'MATRIZ 2018 COMPLETO PROPOSTA'!N229*'AJUSTE CONIF-SETEC'!$Q$14</f>
        <v>0</v>
      </c>
      <c r="O229" s="114">
        <f t="shared" si="112"/>
        <v>0</v>
      </c>
      <c r="R229" s="114"/>
      <c r="T229" s="104">
        <v>0</v>
      </c>
      <c r="U229" s="104"/>
      <c r="V229" s="104">
        <f t="shared" si="114"/>
        <v>0</v>
      </c>
      <c r="W229" s="109">
        <f t="shared" si="115"/>
        <v>0</v>
      </c>
      <c r="X229" s="114">
        <f>'DADOS BASE HOMOLOGADA'!$I$78*W229</f>
        <v>0</v>
      </c>
      <c r="Y229" s="114"/>
      <c r="Z229" s="114">
        <f t="shared" si="113"/>
        <v>0</v>
      </c>
      <c r="AB229" s="119">
        <v>1893.5</v>
      </c>
      <c r="AD229" s="45">
        <v>0.59499999999999997</v>
      </c>
      <c r="AE229" s="45">
        <f t="shared" si="116"/>
        <v>1126.6324999999999</v>
      </c>
      <c r="AF229" s="123">
        <f t="shared" si="117"/>
        <v>-0.23130218651163012</v>
      </c>
      <c r="AH229" s="45">
        <f>($AH$11-(AF229*$AH$11))*'AJUSTE CONIF-SETEC'!$Q$18</f>
        <v>639.70437524175509</v>
      </c>
      <c r="AI229" s="114">
        <f t="shared" si="118"/>
        <v>1211280.2345202633</v>
      </c>
      <c r="AK229" s="119">
        <v>49.5</v>
      </c>
      <c r="AL229" s="114">
        <f>IF($AK$11&gt;0,(AK229/$AK$11)*'DADOS BASE PROPOSTA'!$I$67,0)*'AJUSTE CONIF-SETEC'!Q18</f>
        <v>259866.30500089214</v>
      </c>
      <c r="AN229" s="114">
        <v>0</v>
      </c>
      <c r="AO229" s="114">
        <f>(AN229/$AN$11)*'DADOS BASE PROPOSTA'!$I$69*'AJUSTE CONIF-SETEC'!$Q$18</f>
        <v>0</v>
      </c>
      <c r="AQ229" s="114"/>
      <c r="AR229" s="114"/>
      <c r="AS229" s="114"/>
      <c r="AU229" s="114"/>
      <c r="AV229" s="114"/>
      <c r="AW229" s="114"/>
      <c r="AY229" s="114"/>
      <c r="AZ229" s="114"/>
      <c r="BA229" s="114"/>
      <c r="BB229" s="93"/>
    </row>
    <row r="230" spans="1:54" x14ac:dyDescent="0.25">
      <c r="A230" s="93"/>
      <c r="B230" s="94" t="s">
        <v>267</v>
      </c>
      <c r="C230" s="94" t="s">
        <v>281</v>
      </c>
      <c r="D230" s="94" t="s">
        <v>83</v>
      </c>
      <c r="F230" s="104">
        <v>0</v>
      </c>
      <c r="G230" s="109">
        <f t="shared" si="110"/>
        <v>0</v>
      </c>
      <c r="H230" s="114">
        <f>'DADOS BASE PROPOSTA'!$I$23*G230*'AJUSTE CONIF-SETEC'!$Q$12</f>
        <v>0</v>
      </c>
      <c r="I230" s="114">
        <f>'MATRIZ 2018 COMPLETO PROPOSTA'!I230*'AJUSTE CONIF-SETEC'!$Q$12</f>
        <v>0</v>
      </c>
      <c r="J230" s="114">
        <f t="shared" si="111"/>
        <v>0</v>
      </c>
      <c r="L230" s="104">
        <v>1222.658315181694</v>
      </c>
      <c r="M230" s="114">
        <f>'MATRIZ 2018 COMPLETO PROPOSTA'!M230*'AJUSTE CONIF-SETEC'!$Q$14</f>
        <v>917684.52916124789</v>
      </c>
      <c r="N230" s="114">
        <f>'MATRIZ 2018 COMPLETO PROPOSTA'!N230*'AJUSTE CONIF-SETEC'!$Q$14</f>
        <v>373146.7204462043</v>
      </c>
      <c r="O230" s="114">
        <f t="shared" si="112"/>
        <v>1290831.2496074522</v>
      </c>
      <c r="R230" s="114"/>
      <c r="T230" s="104">
        <v>0</v>
      </c>
      <c r="U230" s="104"/>
      <c r="V230" s="104">
        <f t="shared" si="114"/>
        <v>0</v>
      </c>
      <c r="W230" s="109">
        <f t="shared" si="115"/>
        <v>0</v>
      </c>
      <c r="X230" s="114">
        <f>'DADOS BASE HOMOLOGADA'!$I$78*W230</f>
        <v>0</v>
      </c>
      <c r="Y230" s="114"/>
      <c r="Z230" s="114">
        <f t="shared" si="113"/>
        <v>0</v>
      </c>
      <c r="AB230" s="119">
        <v>427.5</v>
      </c>
      <c r="AD230" s="45">
        <v>0.56399999999999995</v>
      </c>
      <c r="AE230" s="45">
        <f t="shared" si="116"/>
        <v>241.10999999999999</v>
      </c>
      <c r="AF230" s="123">
        <f t="shared" si="117"/>
        <v>-0.28555218651163017</v>
      </c>
      <c r="AH230" s="45">
        <f>($AH$11-(AF230*$AH$11))*'AJUSTE CONIF-SETEC'!$Q$18</f>
        <v>667.88913990556534</v>
      </c>
      <c r="AI230" s="114">
        <f t="shared" si="118"/>
        <v>285522.60730962921</v>
      </c>
      <c r="AK230" s="119">
        <v>0</v>
      </c>
      <c r="AL230" s="114">
        <f>IF($AK$11&gt;0,(AK230/$AK$11)*'DADOS BASE PROPOSTA'!$I$67,0)*'AJUSTE CONIF-SETEC'!Q18</f>
        <v>0</v>
      </c>
      <c r="AN230" s="114">
        <v>0</v>
      </c>
      <c r="AO230" s="114">
        <f>(AN230/$AN$11)*'DADOS BASE PROPOSTA'!$I$69*'AJUSTE CONIF-SETEC'!$Q$18</f>
        <v>0</v>
      </c>
      <c r="AQ230" s="114"/>
      <c r="AR230" s="114"/>
      <c r="AS230" s="114"/>
      <c r="AU230" s="114"/>
      <c r="AV230" s="114"/>
      <c r="AW230" s="114"/>
      <c r="AY230" s="114"/>
      <c r="AZ230" s="114"/>
      <c r="BA230" s="114"/>
      <c r="BB230" s="93"/>
    </row>
    <row r="231" spans="1:54" x14ac:dyDescent="0.25">
      <c r="A231" s="93"/>
      <c r="B231" s="94" t="s">
        <v>267</v>
      </c>
      <c r="C231" s="94" t="s">
        <v>282</v>
      </c>
      <c r="D231" s="94" t="s">
        <v>83</v>
      </c>
      <c r="F231" s="104">
        <v>0</v>
      </c>
      <c r="G231" s="109">
        <f t="shared" si="110"/>
        <v>0</v>
      </c>
      <c r="H231" s="114">
        <f>'DADOS BASE PROPOSTA'!$I$23*G231*'AJUSTE CONIF-SETEC'!$Q$12</f>
        <v>0</v>
      </c>
      <c r="I231" s="114">
        <f>'MATRIZ 2018 COMPLETO PROPOSTA'!I231*'AJUSTE CONIF-SETEC'!$Q$12</f>
        <v>0</v>
      </c>
      <c r="J231" s="114">
        <f t="shared" si="111"/>
        <v>0</v>
      </c>
      <c r="L231" s="104">
        <v>402.10437745436411</v>
      </c>
      <c r="M231" s="114">
        <f>'MATRIZ 2018 COMPLETO PROPOSTA'!M231*'AJUSTE CONIF-SETEC'!$Q$14</f>
        <v>917684.52916124789</v>
      </c>
      <c r="N231" s="114">
        <f>'MATRIZ 2018 COMPLETO PROPOSTA'!N231*'AJUSTE CONIF-SETEC'!$Q$14</f>
        <v>122719.42852804404</v>
      </c>
      <c r="O231" s="114">
        <f t="shared" si="112"/>
        <v>1040403.9576892919</v>
      </c>
      <c r="R231" s="114"/>
      <c r="T231" s="104">
        <v>0</v>
      </c>
      <c r="U231" s="104"/>
      <c r="V231" s="104">
        <f t="shared" si="114"/>
        <v>0</v>
      </c>
      <c r="W231" s="109">
        <f t="shared" si="115"/>
        <v>0</v>
      </c>
      <c r="X231" s="114">
        <f>'DADOS BASE HOMOLOGADA'!$I$78*W231</f>
        <v>0</v>
      </c>
      <c r="Y231" s="114"/>
      <c r="Z231" s="114">
        <f t="shared" si="113"/>
        <v>0</v>
      </c>
      <c r="AB231" s="119">
        <v>441.5</v>
      </c>
      <c r="AD231" s="45">
        <v>0.60899999999999999</v>
      </c>
      <c r="AE231" s="45">
        <f t="shared" si="116"/>
        <v>268.87349999999998</v>
      </c>
      <c r="AF231" s="123">
        <f t="shared" si="117"/>
        <v>-0.2068021865116301</v>
      </c>
      <c r="AH231" s="45">
        <f>($AH$11-(AF231*$AH$11))*'AJUSTE CONIF-SETEC'!$Q$18</f>
        <v>626.9757718451956</v>
      </c>
      <c r="AI231" s="114">
        <f t="shared" si="118"/>
        <v>276809.80326965387</v>
      </c>
      <c r="AK231" s="119">
        <v>0</v>
      </c>
      <c r="AL231" s="114">
        <f>IF($AK$11&gt;0,(AK231/$AK$11)*'DADOS BASE PROPOSTA'!$I$67,0)*'AJUSTE CONIF-SETEC'!Q18</f>
        <v>0</v>
      </c>
      <c r="AN231" s="114">
        <v>0</v>
      </c>
      <c r="AO231" s="114">
        <f>(AN231/$AN$11)*'DADOS BASE PROPOSTA'!$I$69*'AJUSTE CONIF-SETEC'!$Q$18</f>
        <v>0</v>
      </c>
      <c r="AQ231" s="114"/>
      <c r="AR231" s="114"/>
      <c r="AS231" s="114"/>
      <c r="AU231" s="114"/>
      <c r="AV231" s="114"/>
      <c r="AW231" s="114"/>
      <c r="AY231" s="114"/>
      <c r="AZ231" s="114"/>
      <c r="BA231" s="114"/>
      <c r="BB231" s="93"/>
    </row>
    <row r="232" spans="1:54" x14ac:dyDescent="0.25">
      <c r="A232" s="93"/>
      <c r="B232" s="94" t="s">
        <v>267</v>
      </c>
      <c r="C232" s="94" t="s">
        <v>283</v>
      </c>
      <c r="D232" s="94" t="s">
        <v>79</v>
      </c>
      <c r="F232" s="104">
        <v>4451.1743487799822</v>
      </c>
      <c r="G232" s="109">
        <f t="shared" si="110"/>
        <v>3.6022187836677461E-3</v>
      </c>
      <c r="H232" s="114">
        <f>'DADOS BASE PROPOSTA'!$I$23*G232*'AJUSTE CONIF-SETEC'!$Q$12</f>
        <v>4670731.7979512829</v>
      </c>
      <c r="I232" s="114">
        <f>'MATRIZ 2018 COMPLETO PROPOSTA'!I232*'AJUSTE CONIF-SETEC'!$Q$12</f>
        <v>0</v>
      </c>
      <c r="J232" s="114">
        <f t="shared" si="111"/>
        <v>4670731.7979512829</v>
      </c>
      <c r="L232" s="104">
        <v>0</v>
      </c>
      <c r="M232" s="114">
        <f>'MATRIZ 2018 COMPLETO PROPOSTA'!M232*'AJUSTE CONIF-SETEC'!$Q$14</f>
        <v>0</v>
      </c>
      <c r="N232" s="114">
        <f>'MATRIZ 2018 COMPLETO PROPOSTA'!N232*'AJUSTE CONIF-SETEC'!$Q$14</f>
        <v>0</v>
      </c>
      <c r="O232" s="114">
        <f t="shared" si="112"/>
        <v>0</v>
      </c>
      <c r="R232" s="114"/>
      <c r="T232" s="104">
        <v>0</v>
      </c>
      <c r="U232" s="104"/>
      <c r="V232" s="104">
        <f t="shared" si="114"/>
        <v>0</v>
      </c>
      <c r="W232" s="109">
        <f t="shared" si="115"/>
        <v>0</v>
      </c>
      <c r="X232" s="114">
        <f>'DADOS BASE HOMOLOGADA'!$I$78*W232</f>
        <v>0</v>
      </c>
      <c r="Y232" s="114"/>
      <c r="Z232" s="114">
        <f t="shared" si="113"/>
        <v>0</v>
      </c>
      <c r="AB232" s="119">
        <v>2153</v>
      </c>
      <c r="AD232" s="45">
        <v>0.73099999999999998</v>
      </c>
      <c r="AE232" s="45">
        <f t="shared" si="116"/>
        <v>1573.8430000000001</v>
      </c>
      <c r="AF232" s="123">
        <f t="shared" si="117"/>
        <v>6.697813488369897E-3</v>
      </c>
      <c r="AH232" s="45">
        <f>($AH$11-(AF232*$AH$11))*'AJUSTE CONIF-SETEC'!$Q$18</f>
        <v>516.05508510374909</v>
      </c>
      <c r="AI232" s="114">
        <f t="shared" si="118"/>
        <v>1111066.5982283717</v>
      </c>
      <c r="AK232" s="119">
        <v>0</v>
      </c>
      <c r="AL232" s="114">
        <f>IF($AK$11&gt;0,(AK232/$AK$11)*'DADOS BASE PROPOSTA'!$I$67,0)*'AJUSTE CONIF-SETEC'!Q18</f>
        <v>0</v>
      </c>
      <c r="AN232" s="114">
        <v>0</v>
      </c>
      <c r="AO232" s="114">
        <f>(AN232/$AN$11)*'DADOS BASE PROPOSTA'!$I$69*'AJUSTE CONIF-SETEC'!$Q$18</f>
        <v>0</v>
      </c>
      <c r="AQ232" s="114"/>
      <c r="AR232" s="114"/>
      <c r="AS232" s="114"/>
      <c r="AU232" s="114"/>
      <c r="AV232" s="114"/>
      <c r="AW232" s="114"/>
      <c r="AY232" s="114"/>
      <c r="AZ232" s="114"/>
      <c r="BA232" s="114"/>
      <c r="BB232" s="93"/>
    </row>
    <row r="233" spans="1:54" x14ac:dyDescent="0.25">
      <c r="A233" s="93"/>
      <c r="B233" s="94" t="s">
        <v>267</v>
      </c>
      <c r="C233" s="94" t="s">
        <v>284</v>
      </c>
      <c r="D233" s="94" t="s">
        <v>83</v>
      </c>
      <c r="F233" s="104">
        <v>0</v>
      </c>
      <c r="G233" s="109">
        <f t="shared" si="110"/>
        <v>0</v>
      </c>
      <c r="H233" s="114">
        <f>'DADOS BASE PROPOSTA'!$I$23*G233*'AJUSTE CONIF-SETEC'!$Q$12</f>
        <v>0</v>
      </c>
      <c r="I233" s="114">
        <f>'MATRIZ 2018 COMPLETO PROPOSTA'!I233*'AJUSTE CONIF-SETEC'!$Q$12</f>
        <v>0</v>
      </c>
      <c r="J233" s="114">
        <f t="shared" si="111"/>
        <v>0</v>
      </c>
      <c r="L233" s="104">
        <v>1.21767955801105</v>
      </c>
      <c r="M233" s="114">
        <f>'MATRIZ 2018 COMPLETO PROPOSTA'!M233*'AJUSTE CONIF-SETEC'!$Q$14</f>
        <v>458842.26458062395</v>
      </c>
      <c r="N233" s="114">
        <f>'MATRIZ 2018 COMPLETO PROPOSTA'!N233*'AJUSTE CONIF-SETEC'!$Q$14</f>
        <v>371.62723876677228</v>
      </c>
      <c r="O233" s="114">
        <f t="shared" si="112"/>
        <v>459213.8918193907</v>
      </c>
      <c r="R233" s="114"/>
      <c r="T233" s="104">
        <v>0</v>
      </c>
      <c r="U233" s="104"/>
      <c r="V233" s="104">
        <f t="shared" si="114"/>
        <v>0</v>
      </c>
      <c r="W233" s="109">
        <f t="shared" si="115"/>
        <v>0</v>
      </c>
      <c r="X233" s="114">
        <f>'DADOS BASE HOMOLOGADA'!$I$78*W233</f>
        <v>0</v>
      </c>
      <c r="Y233" s="114"/>
      <c r="Z233" s="114">
        <f t="shared" si="113"/>
        <v>0</v>
      </c>
      <c r="AB233" s="119">
        <v>19</v>
      </c>
      <c r="AD233" s="45">
        <v>0.59899999999999998</v>
      </c>
      <c r="AE233" s="45">
        <f t="shared" si="116"/>
        <v>11.381</v>
      </c>
      <c r="AF233" s="123">
        <f t="shared" si="117"/>
        <v>-0.22430218651163011</v>
      </c>
      <c r="AH233" s="45">
        <f>($AH$11-(AF233*$AH$11))*'AJUSTE CONIF-SETEC'!$Q$18</f>
        <v>636.06763141416661</v>
      </c>
      <c r="AI233" s="114">
        <f t="shared" si="118"/>
        <v>12085.284996869166</v>
      </c>
      <c r="AK233" s="119">
        <v>0</v>
      </c>
      <c r="AL233" s="114">
        <f>IF($AK$11&gt;0,(AK233/$AK$11)*'DADOS BASE PROPOSTA'!$I$67,0)*'AJUSTE CONIF-SETEC'!Q18</f>
        <v>0</v>
      </c>
      <c r="AN233" s="114">
        <v>0</v>
      </c>
      <c r="AO233" s="114">
        <f>(AN233/$AN$11)*'DADOS BASE PROPOSTA'!$I$69*'AJUSTE CONIF-SETEC'!$Q$18</f>
        <v>0</v>
      </c>
      <c r="AQ233" s="114"/>
      <c r="AR233" s="114"/>
      <c r="AS233" s="114"/>
      <c r="AU233" s="114"/>
      <c r="AV233" s="114"/>
      <c r="AW233" s="114"/>
      <c r="AY233" s="114"/>
      <c r="AZ233" s="114"/>
      <c r="BA233" s="114"/>
      <c r="BB233" s="93"/>
    </row>
    <row r="234" spans="1:54" x14ac:dyDescent="0.25">
      <c r="A234" s="93"/>
      <c r="B234" s="94" t="s">
        <v>267</v>
      </c>
      <c r="C234" s="94" t="s">
        <v>285</v>
      </c>
      <c r="D234" s="94" t="s">
        <v>83</v>
      </c>
      <c r="F234" s="104">
        <v>0</v>
      </c>
      <c r="G234" s="109">
        <f t="shared" si="110"/>
        <v>0</v>
      </c>
      <c r="H234" s="114">
        <f>'DADOS BASE PROPOSTA'!$I$23*G234*'AJUSTE CONIF-SETEC'!$Q$12</f>
        <v>0</v>
      </c>
      <c r="I234" s="114">
        <f>'MATRIZ 2018 COMPLETO PROPOSTA'!I234*'AJUSTE CONIF-SETEC'!$Q$12</f>
        <v>0</v>
      </c>
      <c r="J234" s="114">
        <f t="shared" si="111"/>
        <v>0</v>
      </c>
      <c r="L234" s="104">
        <v>287.25960751013002</v>
      </c>
      <c r="M234" s="114">
        <f>'MATRIZ 2018 COMPLETO PROPOSTA'!M234*'AJUSTE CONIF-SETEC'!$Q$14</f>
        <v>917684.52916124789</v>
      </c>
      <c r="N234" s="114">
        <f>'MATRIZ 2018 COMPLETO PROPOSTA'!N234*'AJUSTE CONIF-SETEC'!$Q$14</f>
        <v>87669.612293226688</v>
      </c>
      <c r="O234" s="114">
        <f t="shared" si="112"/>
        <v>1005354.1414544745</v>
      </c>
      <c r="R234" s="114"/>
      <c r="T234" s="104">
        <v>0</v>
      </c>
      <c r="U234" s="104"/>
      <c r="V234" s="104">
        <f t="shared" si="114"/>
        <v>0</v>
      </c>
      <c r="W234" s="109">
        <f t="shared" si="115"/>
        <v>0</v>
      </c>
      <c r="X234" s="114">
        <f>'DADOS BASE HOMOLOGADA'!$I$78*W234</f>
        <v>0</v>
      </c>
      <c r="Y234" s="114"/>
      <c r="Z234" s="114">
        <f t="shared" si="113"/>
        <v>0</v>
      </c>
      <c r="AB234" s="119">
        <v>199</v>
      </c>
      <c r="AD234" s="45">
        <v>0.68200000000000005</v>
      </c>
      <c r="AE234" s="45">
        <f t="shared" si="116"/>
        <v>135.71800000000002</v>
      </c>
      <c r="AF234" s="123">
        <f t="shared" si="117"/>
        <v>-7.9052186511629985E-2</v>
      </c>
      <c r="AH234" s="45">
        <f>($AH$11-(AF234*$AH$11))*'AJUSTE CONIF-SETEC'!$Q$18</f>
        <v>560.60519699170709</v>
      </c>
      <c r="AI234" s="114">
        <f t="shared" si="118"/>
        <v>111560.43420134971</v>
      </c>
      <c r="AK234" s="119">
        <v>0</v>
      </c>
      <c r="AL234" s="114">
        <f>IF($AK$11&gt;0,(AK234/$AK$11)*'DADOS BASE PROPOSTA'!$I$67,0)*'AJUSTE CONIF-SETEC'!Q18</f>
        <v>0</v>
      </c>
      <c r="AN234" s="114">
        <v>0</v>
      </c>
      <c r="AO234" s="114">
        <f>(AN234/$AN$11)*'DADOS BASE PROPOSTA'!$I$69*'AJUSTE CONIF-SETEC'!$Q$18</f>
        <v>0</v>
      </c>
      <c r="AQ234" s="114"/>
      <c r="AR234" s="114"/>
      <c r="AS234" s="114"/>
      <c r="AU234" s="114"/>
      <c r="AV234" s="114"/>
      <c r="AW234" s="114"/>
      <c r="AY234" s="114"/>
      <c r="AZ234" s="114"/>
      <c r="BA234" s="114"/>
      <c r="BB234" s="93"/>
    </row>
    <row r="235" spans="1:54" x14ac:dyDescent="0.25">
      <c r="A235" s="93"/>
      <c r="B235" s="94" t="s">
        <v>267</v>
      </c>
      <c r="C235" s="94" t="s">
        <v>286</v>
      </c>
      <c r="D235" s="94" t="s">
        <v>79</v>
      </c>
      <c r="F235" s="104">
        <v>1804.205672294157</v>
      </c>
      <c r="G235" s="109">
        <f t="shared" si="110"/>
        <v>1.4600963820074245E-3</v>
      </c>
      <c r="H235" s="114">
        <f>'DADOS BASE PROPOSTA'!$I$23*G235*'AJUSTE CONIF-SETEC'!$Q$12</f>
        <v>1893199.4443080237</v>
      </c>
      <c r="I235" s="114">
        <f>'MATRIZ 2018 COMPLETO PROPOSTA'!I235*'AJUSTE CONIF-SETEC'!$Q$12</f>
        <v>0</v>
      </c>
      <c r="J235" s="114">
        <f t="shared" si="111"/>
        <v>1893199.4443080237</v>
      </c>
      <c r="L235" s="104">
        <v>0</v>
      </c>
      <c r="M235" s="114">
        <f>'MATRIZ 2018 COMPLETO PROPOSTA'!M235*'AJUSTE CONIF-SETEC'!$Q$14</f>
        <v>0</v>
      </c>
      <c r="N235" s="114">
        <f>'MATRIZ 2018 COMPLETO PROPOSTA'!N235*'AJUSTE CONIF-SETEC'!$Q$14</f>
        <v>0</v>
      </c>
      <c r="O235" s="114">
        <f t="shared" si="112"/>
        <v>0</v>
      </c>
      <c r="R235" s="114"/>
      <c r="T235" s="104">
        <v>3.4899773590532401</v>
      </c>
      <c r="U235" s="104"/>
      <c r="V235" s="104">
        <f t="shared" si="114"/>
        <v>3.4899773590532401</v>
      </c>
      <c r="W235" s="109">
        <f t="shared" si="115"/>
        <v>2.0439912433878035E-5</v>
      </c>
      <c r="X235" s="114">
        <f>'DADOS BASE HOMOLOGADA'!$I$78*W235</f>
        <v>939.06326101070783</v>
      </c>
      <c r="Y235" s="114"/>
      <c r="Z235" s="114">
        <f t="shared" si="113"/>
        <v>939.06326101070783</v>
      </c>
      <c r="AB235" s="119">
        <v>889.5</v>
      </c>
      <c r="AD235" s="45">
        <v>0.63700000000000001</v>
      </c>
      <c r="AE235" s="45">
        <f t="shared" si="116"/>
        <v>566.61149999999998</v>
      </c>
      <c r="AF235" s="123">
        <f t="shared" si="117"/>
        <v>-0.15780218651163005</v>
      </c>
      <c r="AH235" s="45">
        <f>($AH$11-(AF235*$AH$11))*'AJUSTE CONIF-SETEC'!$Q$18</f>
        <v>601.51856505207672</v>
      </c>
      <c r="AI235" s="114">
        <f t="shared" si="118"/>
        <v>535050.76361382229</v>
      </c>
      <c r="AK235" s="119">
        <v>0</v>
      </c>
      <c r="AL235" s="114">
        <f>IF($AK$11&gt;0,(AK235/$AK$11)*'DADOS BASE PROPOSTA'!$I$67,0)*'AJUSTE CONIF-SETEC'!Q18</f>
        <v>0</v>
      </c>
      <c r="AN235" s="114">
        <v>10.5</v>
      </c>
      <c r="AO235" s="114">
        <f>(AN235/$AN$11)*'DADOS BASE PROPOSTA'!$I$69*'AJUSTE CONIF-SETEC'!$Q$18</f>
        <v>5099.4674823861506</v>
      </c>
      <c r="AQ235" s="114"/>
      <c r="AR235" s="114"/>
      <c r="AS235" s="114"/>
      <c r="AU235" s="114"/>
      <c r="AV235" s="114"/>
      <c r="AW235" s="114"/>
      <c r="AY235" s="114"/>
      <c r="AZ235" s="114"/>
      <c r="BA235" s="114"/>
      <c r="BB235" s="93"/>
    </row>
    <row r="236" spans="1:54" x14ac:dyDescent="0.25">
      <c r="A236" s="93"/>
      <c r="B236" s="94" t="s">
        <v>267</v>
      </c>
      <c r="C236" s="94" t="s">
        <v>139</v>
      </c>
      <c r="D236" s="94" t="s">
        <v>79</v>
      </c>
      <c r="F236" s="104">
        <v>2874.6180155639559</v>
      </c>
      <c r="G236" s="109">
        <f t="shared" si="110"/>
        <v>2.3263530475665091E-3</v>
      </c>
      <c r="H236" s="114">
        <f>'DADOS BASE PROPOSTA'!$I$23*G236*'AJUSTE CONIF-SETEC'!$Q$12</f>
        <v>3016410.6638371199</v>
      </c>
      <c r="I236" s="114">
        <f>'MATRIZ 2018 COMPLETO PROPOSTA'!I236*'AJUSTE CONIF-SETEC'!$Q$12</f>
        <v>0</v>
      </c>
      <c r="J236" s="114">
        <f t="shared" si="111"/>
        <v>3016410.6638371199</v>
      </c>
      <c r="L236" s="104">
        <v>0</v>
      </c>
      <c r="M236" s="114">
        <f>'MATRIZ 2018 COMPLETO PROPOSTA'!M236*'AJUSTE CONIF-SETEC'!$Q$14</f>
        <v>0</v>
      </c>
      <c r="N236" s="114">
        <f>'MATRIZ 2018 COMPLETO PROPOSTA'!N236*'AJUSTE CONIF-SETEC'!$Q$14</f>
        <v>0</v>
      </c>
      <c r="O236" s="114">
        <f t="shared" si="112"/>
        <v>0</v>
      </c>
      <c r="R236" s="114"/>
      <c r="T236" s="104">
        <v>0</v>
      </c>
      <c r="U236" s="104"/>
      <c r="V236" s="104">
        <f t="shared" si="114"/>
        <v>0</v>
      </c>
      <c r="W236" s="109">
        <f t="shared" si="115"/>
        <v>0</v>
      </c>
      <c r="X236" s="114">
        <f>'DADOS BASE HOMOLOGADA'!$I$78*W236</f>
        <v>0</v>
      </c>
      <c r="Y236" s="114"/>
      <c r="Z236" s="114">
        <f t="shared" si="113"/>
        <v>0</v>
      </c>
      <c r="AB236" s="119">
        <v>1363.5</v>
      </c>
      <c r="AD236" s="45">
        <v>0.67400000000000004</v>
      </c>
      <c r="AE236" s="45">
        <f t="shared" si="116"/>
        <v>918.99900000000002</v>
      </c>
      <c r="AF236" s="123">
        <f t="shared" si="117"/>
        <v>-9.3052186511629997E-2</v>
      </c>
      <c r="AH236" s="45">
        <f>($AH$11-(AF236*$AH$11))*'AJUSTE CONIF-SETEC'!$Q$18</f>
        <v>567.87868464688381</v>
      </c>
      <c r="AI236" s="114">
        <f t="shared" si="118"/>
        <v>774302.58651602606</v>
      </c>
      <c r="AK236" s="119">
        <v>0</v>
      </c>
      <c r="AL236" s="114">
        <f>IF($AK$11&gt;0,(AK236/$AK$11)*'DADOS BASE PROPOSTA'!$I$67,0)*'AJUSTE CONIF-SETEC'!Q18</f>
        <v>0</v>
      </c>
      <c r="AN236" s="114">
        <v>0</v>
      </c>
      <c r="AO236" s="114">
        <f>(AN236/$AN$11)*'DADOS BASE PROPOSTA'!$I$69*'AJUSTE CONIF-SETEC'!$Q$18</f>
        <v>0</v>
      </c>
      <c r="AQ236" s="114"/>
      <c r="AR236" s="114"/>
      <c r="AS236" s="114"/>
      <c r="AU236" s="114"/>
      <c r="AV236" s="114"/>
      <c r="AW236" s="114"/>
      <c r="AY236" s="114"/>
      <c r="AZ236" s="114"/>
      <c r="BA236" s="114"/>
      <c r="BB236" s="93"/>
    </row>
    <row r="237" spans="1:54" x14ac:dyDescent="0.25">
      <c r="A237" s="93"/>
      <c r="B237" s="94" t="s">
        <v>267</v>
      </c>
      <c r="C237" s="94" t="s">
        <v>287</v>
      </c>
      <c r="D237" s="94" t="s">
        <v>79</v>
      </c>
      <c r="F237" s="104">
        <v>1623.6313777532191</v>
      </c>
      <c r="G237" s="109">
        <f t="shared" si="110"/>
        <v>1.3139623363209857E-3</v>
      </c>
      <c r="H237" s="114">
        <f>'DADOS BASE PROPOSTA'!$I$23*G237*'AJUSTE CONIF-SETEC'!$Q$12</f>
        <v>1703718.189852972</v>
      </c>
      <c r="I237" s="114">
        <f>'MATRIZ 2018 COMPLETO PROPOSTA'!I237*'AJUSTE CONIF-SETEC'!$Q$12</f>
        <v>45925.092764269837</v>
      </c>
      <c r="J237" s="114">
        <f t="shared" si="111"/>
        <v>1749643.2826172418</v>
      </c>
      <c r="L237" s="104">
        <v>0</v>
      </c>
      <c r="M237" s="114">
        <f>'MATRIZ 2018 COMPLETO PROPOSTA'!M237*'AJUSTE CONIF-SETEC'!$Q$14</f>
        <v>0</v>
      </c>
      <c r="N237" s="114">
        <f>'MATRIZ 2018 COMPLETO PROPOSTA'!N237*'AJUSTE CONIF-SETEC'!$Q$14</f>
        <v>0</v>
      </c>
      <c r="O237" s="114">
        <f t="shared" si="112"/>
        <v>0</v>
      </c>
      <c r="R237" s="114"/>
      <c r="T237" s="104">
        <v>7.1434258140325593</v>
      </c>
      <c r="U237" s="104"/>
      <c r="V237" s="104">
        <f t="shared" si="114"/>
        <v>7.1434258140325593</v>
      </c>
      <c r="W237" s="109">
        <f t="shared" si="115"/>
        <v>4.1837233625016765E-5</v>
      </c>
      <c r="X237" s="114">
        <f>'DADOS BASE HOMOLOGADA'!$I$78*W237</f>
        <v>1922.1123948876459</v>
      </c>
      <c r="Y237" s="114"/>
      <c r="Z237" s="114">
        <f t="shared" si="113"/>
        <v>1922.1123948876459</v>
      </c>
      <c r="AB237" s="119">
        <v>701</v>
      </c>
      <c r="AD237" s="45">
        <v>0.61499999999999999</v>
      </c>
      <c r="AE237" s="45">
        <f t="shared" si="116"/>
        <v>431.11500000000001</v>
      </c>
      <c r="AF237" s="123">
        <f t="shared" si="117"/>
        <v>-0.19630218651163009</v>
      </c>
      <c r="AH237" s="45">
        <f>($AH$11-(AF237*$AH$11))*'AJUSTE CONIF-SETEC'!$Q$18</f>
        <v>621.52065610381294</v>
      </c>
      <c r="AI237" s="114">
        <f t="shared" si="118"/>
        <v>435685.9799287729</v>
      </c>
      <c r="AK237" s="119">
        <v>0</v>
      </c>
      <c r="AL237" s="114">
        <f>IF($AK$11&gt;0,(AK237/$AK$11)*'DADOS BASE PROPOSTA'!$I$67,0)*'AJUSTE CONIF-SETEC'!Q18</f>
        <v>0</v>
      </c>
      <c r="AN237" s="114">
        <v>17.875</v>
      </c>
      <c r="AO237" s="114">
        <f>(AN237/$AN$11)*'DADOS BASE PROPOSTA'!$I$69*'AJUSTE CONIF-SETEC'!$Q$18</f>
        <v>8681.2363093002332</v>
      </c>
      <c r="AQ237" s="114"/>
      <c r="AR237" s="114"/>
      <c r="AS237" s="114"/>
      <c r="AU237" s="114"/>
      <c r="AV237" s="114"/>
      <c r="AW237" s="114"/>
      <c r="AY237" s="114"/>
      <c r="AZ237" s="114"/>
      <c r="BA237" s="114"/>
      <c r="BB237" s="93"/>
    </row>
    <row r="238" spans="1:54" x14ac:dyDescent="0.25">
      <c r="A238" s="93"/>
      <c r="B238" s="94" t="s">
        <v>267</v>
      </c>
      <c r="C238" s="94" t="s">
        <v>288</v>
      </c>
      <c r="D238" s="94" t="s">
        <v>83</v>
      </c>
      <c r="F238" s="104">
        <v>0</v>
      </c>
      <c r="G238" s="109">
        <f t="shared" si="110"/>
        <v>0</v>
      </c>
      <c r="H238" s="114">
        <f>'DADOS BASE PROPOSTA'!$I$23*G238*'AJUSTE CONIF-SETEC'!$Q$12</f>
        <v>0</v>
      </c>
      <c r="I238" s="114">
        <f>'MATRIZ 2018 COMPLETO PROPOSTA'!I238*'AJUSTE CONIF-SETEC'!$Q$12</f>
        <v>0</v>
      </c>
      <c r="J238" s="114">
        <f t="shared" si="111"/>
        <v>0</v>
      </c>
      <c r="L238" s="104">
        <v>860.7316145511362</v>
      </c>
      <c r="M238" s="114">
        <f>'MATRIZ 2018 COMPLETO PROPOSTA'!M238*'AJUSTE CONIF-SETEC'!$Q$14</f>
        <v>917684.52916124789</v>
      </c>
      <c r="N238" s="114">
        <f>'MATRIZ 2018 COMPLETO PROPOSTA'!N238*'AJUSTE CONIF-SETEC'!$Q$14</f>
        <v>262689.23636804766</v>
      </c>
      <c r="O238" s="114">
        <f t="shared" si="112"/>
        <v>1180373.7655292954</v>
      </c>
      <c r="R238" s="114"/>
      <c r="T238" s="104">
        <v>0</v>
      </c>
      <c r="U238" s="104"/>
      <c r="V238" s="104">
        <f t="shared" si="114"/>
        <v>0</v>
      </c>
      <c r="W238" s="109">
        <f t="shared" si="115"/>
        <v>0</v>
      </c>
      <c r="X238" s="114">
        <f>'DADOS BASE HOMOLOGADA'!$I$78*W238</f>
        <v>0</v>
      </c>
      <c r="Y238" s="114"/>
      <c r="Z238" s="114">
        <f t="shared" si="113"/>
        <v>0</v>
      </c>
      <c r="AB238" s="119">
        <v>914</v>
      </c>
      <c r="AD238" s="45">
        <v>0.70799999999999996</v>
      </c>
      <c r="AE238" s="45">
        <f t="shared" si="116"/>
        <v>647.11199999999997</v>
      </c>
      <c r="AF238" s="123">
        <f t="shared" si="117"/>
        <v>-3.3552186511630139E-2</v>
      </c>
      <c r="AH238" s="45">
        <f>($AH$11-(AF238*$AH$11))*'AJUSTE CONIF-SETEC'!$Q$18</f>
        <v>536.96636211238251</v>
      </c>
      <c r="AI238" s="114">
        <f t="shared" si="118"/>
        <v>490787.25497071759</v>
      </c>
      <c r="AK238" s="119">
        <v>0</v>
      </c>
      <c r="AL238" s="114">
        <f>IF($AK$11&gt;0,(AK238/$AK$11)*'DADOS BASE PROPOSTA'!$I$67,0)*'AJUSTE CONIF-SETEC'!Q18</f>
        <v>0</v>
      </c>
      <c r="AN238" s="114">
        <v>0</v>
      </c>
      <c r="AO238" s="114">
        <f>(AN238/$AN$11)*'DADOS BASE PROPOSTA'!$I$69*'AJUSTE CONIF-SETEC'!$Q$18</f>
        <v>0</v>
      </c>
      <c r="AQ238" s="114"/>
      <c r="AR238" s="114"/>
      <c r="AS238" s="114"/>
      <c r="AU238" s="114"/>
      <c r="AV238" s="114"/>
      <c r="AW238" s="114"/>
      <c r="AY238" s="114"/>
      <c r="AZ238" s="114"/>
      <c r="BA238" s="114"/>
      <c r="BB238" s="93"/>
    </row>
    <row r="239" spans="1:54" x14ac:dyDescent="0.25">
      <c r="A239" s="93"/>
      <c r="B239" s="94" t="s">
        <v>267</v>
      </c>
      <c r="C239" s="94" t="s">
        <v>289</v>
      </c>
      <c r="D239" s="94" t="s">
        <v>79</v>
      </c>
      <c r="F239" s="104">
        <v>2123.908175739195</v>
      </c>
      <c r="G239" s="109">
        <f t="shared" si="110"/>
        <v>1.7188232421249056E-3</v>
      </c>
      <c r="H239" s="114">
        <f>'DADOS BASE PROPOSTA'!$I$23*G239*'AJUSTE CONIF-SETEC'!$Q$12</f>
        <v>2228671.5089182653</v>
      </c>
      <c r="I239" s="114">
        <f>'MATRIZ 2018 COMPLETO PROPOSTA'!I239*'AJUSTE CONIF-SETEC'!$Q$12</f>
        <v>0</v>
      </c>
      <c r="J239" s="114">
        <f t="shared" si="111"/>
        <v>2228671.5089182653</v>
      </c>
      <c r="L239" s="104">
        <v>0</v>
      </c>
      <c r="M239" s="114">
        <f>'MATRIZ 2018 COMPLETO PROPOSTA'!M239*'AJUSTE CONIF-SETEC'!$Q$14</f>
        <v>0</v>
      </c>
      <c r="N239" s="114">
        <f>'MATRIZ 2018 COMPLETO PROPOSTA'!N239*'AJUSTE CONIF-SETEC'!$Q$14</f>
        <v>0</v>
      </c>
      <c r="O239" s="114">
        <f t="shared" si="112"/>
        <v>0</v>
      </c>
      <c r="R239" s="114"/>
      <c r="T239" s="104">
        <v>179.88270973761311</v>
      </c>
      <c r="U239" s="104"/>
      <c r="V239" s="104">
        <f t="shared" si="114"/>
        <v>179.88270973761311</v>
      </c>
      <c r="W239" s="109">
        <f t="shared" si="115"/>
        <v>1.0535274178405986E-3</v>
      </c>
      <c r="X239" s="114">
        <f>'DADOS BASE HOMOLOGADA'!$I$78*W239</f>
        <v>48401.816581260136</v>
      </c>
      <c r="Y239" s="114"/>
      <c r="Z239" s="114">
        <f t="shared" si="113"/>
        <v>48401.816581260136</v>
      </c>
      <c r="AB239" s="119">
        <v>1458</v>
      </c>
      <c r="AD239" s="45">
        <v>0.76800000000000002</v>
      </c>
      <c r="AE239" s="45">
        <f t="shared" si="116"/>
        <v>1119.7439999999999</v>
      </c>
      <c r="AF239" s="123">
        <f t="shared" si="117"/>
        <v>7.1447813488369954E-2</v>
      </c>
      <c r="AH239" s="45">
        <f>($AH$11-(AF239*$AH$11))*'AJUSTE CONIF-SETEC'!$Q$18</f>
        <v>482.41520469855618</v>
      </c>
      <c r="AI239" s="114">
        <f t="shared" si="118"/>
        <v>703361.36845049495</v>
      </c>
      <c r="AK239" s="119">
        <v>0</v>
      </c>
      <c r="AL239" s="114">
        <f>IF($AK$11&gt;0,(AK239/$AK$11)*'DADOS BASE PROPOSTA'!$I$67,0)*'AJUSTE CONIF-SETEC'!Q18</f>
        <v>0</v>
      </c>
      <c r="AN239" s="114">
        <v>116.25</v>
      </c>
      <c r="AO239" s="114">
        <f>(AN239/$AN$11)*'DADOS BASE PROPOSTA'!$I$69*'AJUSTE CONIF-SETEC'!$Q$18</f>
        <v>56458.389983560963</v>
      </c>
      <c r="AQ239" s="114"/>
      <c r="AR239" s="114"/>
      <c r="AS239" s="114"/>
      <c r="AU239" s="114"/>
      <c r="AV239" s="114"/>
      <c r="AW239" s="114"/>
      <c r="AY239" s="114"/>
      <c r="AZ239" s="114"/>
      <c r="BA239" s="114"/>
      <c r="BB239" s="93"/>
    </row>
    <row r="240" spans="1:54" x14ac:dyDescent="0.25">
      <c r="A240" s="93"/>
      <c r="B240" s="94" t="s">
        <v>267</v>
      </c>
      <c r="C240" s="94" t="s">
        <v>290</v>
      </c>
      <c r="D240" s="94" t="s">
        <v>79</v>
      </c>
      <c r="F240" s="104">
        <v>7597.503164942339</v>
      </c>
      <c r="G240" s="109">
        <f t="shared" si="110"/>
        <v>6.1484602635777843E-3</v>
      </c>
      <c r="H240" s="114">
        <f>'DADOS BASE PROPOSTA'!$I$23*G240*'AJUSTE CONIF-SETEC'!$Q$12</f>
        <v>7972255.5975049566</v>
      </c>
      <c r="I240" s="114">
        <f>'MATRIZ 2018 COMPLETO PROPOSTA'!I240*'AJUSTE CONIF-SETEC'!$Q$12</f>
        <v>0</v>
      </c>
      <c r="J240" s="114">
        <f t="shared" si="111"/>
        <v>7972255.5975049566</v>
      </c>
      <c r="L240" s="104">
        <v>0</v>
      </c>
      <c r="M240" s="114">
        <f>'MATRIZ 2018 COMPLETO PROPOSTA'!M240*'AJUSTE CONIF-SETEC'!$Q$14</f>
        <v>0</v>
      </c>
      <c r="N240" s="114">
        <f>'MATRIZ 2018 COMPLETO PROPOSTA'!N240*'AJUSTE CONIF-SETEC'!$Q$14</f>
        <v>0</v>
      </c>
      <c r="O240" s="114">
        <f t="shared" si="112"/>
        <v>0</v>
      </c>
      <c r="R240" s="114"/>
      <c r="T240" s="104">
        <v>4287.3140486057318</v>
      </c>
      <c r="U240" s="104"/>
      <c r="V240" s="104">
        <f t="shared" si="114"/>
        <v>4287.3140486057318</v>
      </c>
      <c r="W240" s="109">
        <f t="shared" si="115"/>
        <v>2.5109711242885868E-2</v>
      </c>
      <c r="X240" s="114">
        <f>'DADOS BASE HOMOLOGADA'!$I$78*W240</f>
        <v>1153606.0831503235</v>
      </c>
      <c r="Y240" s="114"/>
      <c r="Z240" s="114">
        <f t="shared" si="113"/>
        <v>1153606.0831503235</v>
      </c>
      <c r="AB240" s="119">
        <v>2621.5</v>
      </c>
      <c r="AD240" s="45">
        <v>0.76800000000000002</v>
      </c>
      <c r="AE240" s="45">
        <f t="shared" si="116"/>
        <v>2013.3120000000001</v>
      </c>
      <c r="AF240" s="123">
        <f t="shared" si="117"/>
        <v>7.1447813488369954E-2</v>
      </c>
      <c r="AH240" s="45">
        <f>($AH$11-(AF240*$AH$11))*'AJUSTE CONIF-SETEC'!$Q$18</f>
        <v>482.41520469855618</v>
      </c>
      <c r="AI240" s="114">
        <f t="shared" si="118"/>
        <v>1264651.459117265</v>
      </c>
      <c r="AK240" s="119">
        <v>66.5</v>
      </c>
      <c r="AL240" s="114">
        <f>IF($AK$11&gt;0,(AK240/$AK$11)*'DADOS BASE PROPOSTA'!$I$67,0)*'AJUSTE CONIF-SETEC'!Q18</f>
        <v>349113.31883958232</v>
      </c>
      <c r="AN240" s="114">
        <v>498.25</v>
      </c>
      <c r="AO240" s="114">
        <f>(AN240/$AN$11)*'DADOS BASE PROPOSTA'!$I$69*'AJUSTE CONIF-SETEC'!$Q$18</f>
        <v>241981.87362846665</v>
      </c>
      <c r="AQ240" s="114"/>
      <c r="AR240" s="114"/>
      <c r="AS240" s="114"/>
      <c r="AU240" s="114"/>
      <c r="AV240" s="114"/>
      <c r="AW240" s="114"/>
      <c r="AY240" s="114"/>
      <c r="AZ240" s="114"/>
      <c r="BA240" s="114"/>
      <c r="BB240" s="93"/>
    </row>
    <row r="241" spans="1:54" x14ac:dyDescent="0.25">
      <c r="A241" s="93"/>
      <c r="B241" s="94" t="s">
        <v>267</v>
      </c>
      <c r="C241" s="94" t="s">
        <v>291</v>
      </c>
      <c r="D241" s="94" t="s">
        <v>79</v>
      </c>
      <c r="F241" s="104">
        <v>10840.17795289539</v>
      </c>
      <c r="G241" s="109">
        <f t="shared" si="110"/>
        <v>8.77267201427946E-3</v>
      </c>
      <c r="H241" s="114">
        <f>'DADOS BASE PROPOSTA'!$I$23*G241*'AJUSTE CONIF-SETEC'!$Q$12</f>
        <v>11374877.704782896</v>
      </c>
      <c r="I241" s="114">
        <f>'MATRIZ 2018 COMPLETO PROPOSTA'!I241*'AJUSTE CONIF-SETEC'!$Q$12</f>
        <v>0</v>
      </c>
      <c r="J241" s="114">
        <f t="shared" si="111"/>
        <v>11374877.704782896</v>
      </c>
      <c r="L241" s="104">
        <v>0</v>
      </c>
      <c r="M241" s="114">
        <f>'MATRIZ 2018 COMPLETO PROPOSTA'!M241*'AJUSTE CONIF-SETEC'!$Q$14</f>
        <v>0</v>
      </c>
      <c r="N241" s="114">
        <f>'MATRIZ 2018 COMPLETO PROPOSTA'!N241*'AJUSTE CONIF-SETEC'!$Q$14</f>
        <v>0</v>
      </c>
      <c r="O241" s="114">
        <f t="shared" si="112"/>
        <v>0</v>
      </c>
      <c r="R241" s="114"/>
      <c r="T241" s="104">
        <v>2287.4636</v>
      </c>
      <c r="U241" s="104">
        <v>36.429699999999997</v>
      </c>
      <c r="V241" s="104">
        <f t="shared" si="114"/>
        <v>2404.0386400000002</v>
      </c>
      <c r="W241" s="109">
        <f t="shared" si="115"/>
        <v>1.4079844719276194E-2</v>
      </c>
      <c r="X241" s="114">
        <f>'DADOS BASE HOMOLOGADA'!$I$78*W241</f>
        <v>646865.04599175195</v>
      </c>
      <c r="Y241" s="114"/>
      <c r="Z241" s="114">
        <f t="shared" si="113"/>
        <v>646865.04599175195</v>
      </c>
      <c r="AB241" s="119">
        <v>5786</v>
      </c>
      <c r="AD241" s="45">
        <v>0.76800000000000002</v>
      </c>
      <c r="AE241" s="45">
        <f t="shared" si="116"/>
        <v>4443.6480000000001</v>
      </c>
      <c r="AF241" s="123">
        <f t="shared" si="117"/>
        <v>7.1447813488369954E-2</v>
      </c>
      <c r="AH241" s="45">
        <f>($AH$11-(AF241*$AH$11))*'AJUSTE CONIF-SETEC'!$Q$18</f>
        <v>482.41520469855618</v>
      </c>
      <c r="AI241" s="114">
        <f t="shared" si="118"/>
        <v>2791254.3743858458</v>
      </c>
      <c r="AK241" s="119">
        <v>0</v>
      </c>
      <c r="AL241" s="114">
        <f>IF($AK$11&gt;0,(AK241/$AK$11)*'DADOS BASE PROPOSTA'!$I$67,0)*'AJUSTE CONIF-SETEC'!Q18</f>
        <v>0</v>
      </c>
      <c r="AN241" s="114">
        <v>1160.375</v>
      </c>
      <c r="AO241" s="114">
        <f>(AN241/$AN$11)*'DADOS BASE PROPOSTA'!$I$69*'AJUSTE CONIF-SETEC'!$Q$18</f>
        <v>563551.86474988854</v>
      </c>
      <c r="AQ241" s="114"/>
      <c r="AR241" s="114"/>
      <c r="AS241" s="114"/>
      <c r="AU241" s="114"/>
      <c r="AV241" s="114"/>
      <c r="AW241" s="114"/>
      <c r="AY241" s="114"/>
      <c r="AZ241" s="114"/>
      <c r="BA241" s="114"/>
      <c r="BB241" s="93"/>
    </row>
    <row r="242" spans="1:54" x14ac:dyDescent="0.25">
      <c r="A242" s="93"/>
      <c r="B242" s="94" t="s">
        <v>267</v>
      </c>
      <c r="C242" s="94" t="s">
        <v>292</v>
      </c>
      <c r="D242" s="94" t="s">
        <v>79</v>
      </c>
      <c r="F242" s="104">
        <v>2512.4822129200379</v>
      </c>
      <c r="G242" s="109">
        <f t="shared" si="110"/>
        <v>2.0332860301219857E-3</v>
      </c>
      <c r="H242" s="114">
        <f>'DADOS BASE PROPOSTA'!$I$23*G242*'AJUSTE CONIF-SETEC'!$Q$12</f>
        <v>2636412.2463298021</v>
      </c>
      <c r="I242" s="114">
        <f>'MATRIZ 2018 COMPLETO PROPOSTA'!I242*'AJUSTE CONIF-SETEC'!$Q$12</f>
        <v>0</v>
      </c>
      <c r="J242" s="114">
        <f t="shared" si="111"/>
        <v>2636412.2463298021</v>
      </c>
      <c r="L242" s="104">
        <v>0</v>
      </c>
      <c r="M242" s="114">
        <f>'MATRIZ 2018 COMPLETO PROPOSTA'!M242*'AJUSTE CONIF-SETEC'!$Q$14</f>
        <v>0</v>
      </c>
      <c r="N242" s="114">
        <f>'MATRIZ 2018 COMPLETO PROPOSTA'!N242*'AJUSTE CONIF-SETEC'!$Q$14</f>
        <v>0</v>
      </c>
      <c r="O242" s="114">
        <f t="shared" si="112"/>
        <v>0</v>
      </c>
      <c r="R242" s="114"/>
      <c r="T242" s="104">
        <v>3.0525739111749268</v>
      </c>
      <c r="U242" s="104"/>
      <c r="V242" s="104">
        <f t="shared" si="114"/>
        <v>3.0525739111749268</v>
      </c>
      <c r="W242" s="109">
        <f t="shared" si="115"/>
        <v>1.7878151352615767E-5</v>
      </c>
      <c r="X242" s="114">
        <f>'DADOS BASE HOMOLOGADA'!$I$78*W242</f>
        <v>821.36922867653698</v>
      </c>
      <c r="Y242" s="114"/>
      <c r="Z242" s="114">
        <f t="shared" si="113"/>
        <v>821.36922867653698</v>
      </c>
      <c r="AB242" s="119">
        <v>811.5</v>
      </c>
      <c r="AD242" s="45">
        <v>0.61</v>
      </c>
      <c r="AE242" s="45">
        <f t="shared" si="116"/>
        <v>495.01499999999999</v>
      </c>
      <c r="AF242" s="123">
        <f t="shared" si="117"/>
        <v>-0.2050521865116301</v>
      </c>
      <c r="AH242" s="45">
        <f>($AH$11-(AF242*$AH$11))*'AJUSTE CONIF-SETEC'!$Q$18</f>
        <v>626.0665858882985</v>
      </c>
      <c r="AI242" s="114">
        <f t="shared" si="118"/>
        <v>508053.03444835421</v>
      </c>
      <c r="AK242" s="119">
        <v>10</v>
      </c>
      <c r="AL242" s="114">
        <f>IF($AK$11&gt;0,(AK242/$AK$11)*'DADOS BASE PROPOSTA'!$I$67,0)*'AJUSTE CONIF-SETEC'!Q18</f>
        <v>52498.243434523662</v>
      </c>
      <c r="AN242" s="114">
        <v>35.625</v>
      </c>
      <c r="AO242" s="114">
        <f>(AN242/$AN$11)*'DADOS BASE PROPOSTA'!$I$69*'AJUSTE CONIF-SETEC'!$Q$18</f>
        <v>17301.764672381585</v>
      </c>
      <c r="AQ242" s="114"/>
      <c r="AR242" s="114"/>
      <c r="AS242" s="114"/>
      <c r="AU242" s="114"/>
      <c r="AV242" s="114"/>
      <c r="AW242" s="114"/>
      <c r="AY242" s="114"/>
      <c r="AZ242" s="114"/>
      <c r="BA242" s="114"/>
      <c r="BB242" s="93"/>
    </row>
    <row r="243" spans="1:54" x14ac:dyDescent="0.25">
      <c r="A243" s="93"/>
      <c r="B243" s="94" t="s">
        <v>267</v>
      </c>
      <c r="C243" s="94" t="s">
        <v>293</v>
      </c>
      <c r="D243" s="94" t="s">
        <v>79</v>
      </c>
      <c r="F243" s="104">
        <v>2529.196864813392</v>
      </c>
      <c r="G243" s="109">
        <f t="shared" si="110"/>
        <v>2.0468127599902984E-3</v>
      </c>
      <c r="H243" s="114">
        <f>'DADOS BASE PROPOSTA'!$I$23*G243*'AJUSTE CONIF-SETEC'!$Q$12</f>
        <v>2653951.360723597</v>
      </c>
      <c r="I243" s="114">
        <f>'MATRIZ 2018 COMPLETO PROPOSTA'!I243*'AJUSTE CONIF-SETEC'!$Q$12</f>
        <v>0</v>
      </c>
      <c r="J243" s="114">
        <f t="shared" si="111"/>
        <v>2653951.360723597</v>
      </c>
      <c r="L243" s="104">
        <v>0</v>
      </c>
      <c r="M243" s="114">
        <f>'MATRIZ 2018 COMPLETO PROPOSTA'!M243*'AJUSTE CONIF-SETEC'!$Q$14</f>
        <v>0</v>
      </c>
      <c r="N243" s="114">
        <f>'MATRIZ 2018 COMPLETO PROPOSTA'!N243*'AJUSTE CONIF-SETEC'!$Q$14</f>
        <v>0</v>
      </c>
      <c r="O243" s="114">
        <f t="shared" si="112"/>
        <v>0</v>
      </c>
      <c r="R243" s="114"/>
      <c r="T243" s="104">
        <v>0</v>
      </c>
      <c r="U243" s="104"/>
      <c r="V243" s="104">
        <f t="shared" si="114"/>
        <v>0</v>
      </c>
      <c r="W243" s="109">
        <f t="shared" si="115"/>
        <v>0</v>
      </c>
      <c r="X243" s="114">
        <f>'DADOS BASE HOMOLOGADA'!$I$78*W243</f>
        <v>0</v>
      </c>
      <c r="Y243" s="114"/>
      <c r="Z243" s="114">
        <f t="shared" si="113"/>
        <v>0</v>
      </c>
      <c r="AB243" s="119">
        <v>1049.5</v>
      </c>
      <c r="AD243" s="45">
        <v>0.64900000000000002</v>
      </c>
      <c r="AE243" s="45">
        <f t="shared" si="116"/>
        <v>681.12549999999999</v>
      </c>
      <c r="AF243" s="123">
        <f t="shared" si="117"/>
        <v>-0.13680218651163004</v>
      </c>
      <c r="AH243" s="45">
        <f>($AH$11-(AF243*$AH$11))*'AJUSTE CONIF-SETEC'!$Q$18</f>
        <v>590.60833356931141</v>
      </c>
      <c r="AI243" s="114">
        <f t="shared" si="118"/>
        <v>619843.44608099235</v>
      </c>
      <c r="AK243" s="119">
        <v>0</v>
      </c>
      <c r="AL243" s="114">
        <f>IF($AK$11&gt;0,(AK243/$AK$11)*'DADOS BASE PROPOSTA'!$I$67,0)*'AJUSTE CONIF-SETEC'!Q18</f>
        <v>0</v>
      </c>
      <c r="AN243" s="114">
        <v>0</v>
      </c>
      <c r="AO243" s="114">
        <f>(AN243/$AN$11)*'DADOS BASE PROPOSTA'!$I$69*'AJUSTE CONIF-SETEC'!$Q$18</f>
        <v>0</v>
      </c>
      <c r="AQ243" s="114"/>
      <c r="AR243" s="114"/>
      <c r="AS243" s="114"/>
      <c r="AU243" s="114"/>
      <c r="AV243" s="114"/>
      <c r="AW243" s="114"/>
      <c r="AY243" s="114"/>
      <c r="AZ243" s="114"/>
      <c r="BA243" s="114"/>
      <c r="BB243" s="93"/>
    </row>
    <row r="244" spans="1:54" x14ac:dyDescent="0.25">
      <c r="A244" s="93"/>
      <c r="B244" s="94" t="s">
        <v>267</v>
      </c>
      <c r="C244" s="94" t="s">
        <v>294</v>
      </c>
      <c r="D244" s="94" t="s">
        <v>83</v>
      </c>
      <c r="F244" s="104">
        <v>0</v>
      </c>
      <c r="G244" s="109">
        <f t="shared" si="110"/>
        <v>0</v>
      </c>
      <c r="H244" s="114">
        <f>'DADOS BASE PROPOSTA'!$I$23*G244*'AJUSTE CONIF-SETEC'!$Q$12</f>
        <v>0</v>
      </c>
      <c r="I244" s="114">
        <f>'MATRIZ 2018 COMPLETO PROPOSTA'!I244*'AJUSTE CONIF-SETEC'!$Q$12</f>
        <v>0</v>
      </c>
      <c r="J244" s="114">
        <f t="shared" si="111"/>
        <v>0</v>
      </c>
      <c r="L244" s="104">
        <v>114.8450465175144</v>
      </c>
      <c r="M244" s="114">
        <f>'MATRIZ 2018 COMPLETO PROPOSTA'!M244*'AJUSTE CONIF-SETEC'!$Q$14</f>
        <v>917684.52916124789</v>
      </c>
      <c r="N244" s="114">
        <f>'MATRIZ 2018 COMPLETO PROPOSTA'!N244*'AJUSTE CONIF-SETEC'!$Q$14</f>
        <v>35049.900643037727</v>
      </c>
      <c r="O244" s="114">
        <f t="shared" si="112"/>
        <v>952734.42980428564</v>
      </c>
      <c r="R244" s="114"/>
      <c r="T244" s="104">
        <v>0</v>
      </c>
      <c r="U244" s="104"/>
      <c r="V244" s="104">
        <f t="shared" si="114"/>
        <v>0</v>
      </c>
      <c r="W244" s="109">
        <f t="shared" si="115"/>
        <v>0</v>
      </c>
      <c r="X244" s="114">
        <f>'DADOS BASE HOMOLOGADA'!$I$78*W244</f>
        <v>0</v>
      </c>
      <c r="Y244" s="114"/>
      <c r="Z244" s="114">
        <f t="shared" si="113"/>
        <v>0</v>
      </c>
      <c r="AB244" s="119">
        <v>186.5</v>
      </c>
      <c r="AD244" s="45">
        <v>0.61799999999999999</v>
      </c>
      <c r="AE244" s="45">
        <f t="shared" si="116"/>
        <v>115.25700000000001</v>
      </c>
      <c r="AF244" s="123">
        <f t="shared" si="117"/>
        <v>-0.19105218651163008</v>
      </c>
      <c r="AH244" s="45">
        <f>($AH$11-(AF244*$AH$11))*'AJUSTE CONIF-SETEC'!$Q$18</f>
        <v>618.79309823312167</v>
      </c>
      <c r="AI244" s="114">
        <f t="shared" si="118"/>
        <v>115404.91282047718</v>
      </c>
      <c r="AK244" s="119">
        <v>0</v>
      </c>
      <c r="AL244" s="114">
        <f>IF($AK$11&gt;0,(AK244/$AK$11)*'DADOS BASE PROPOSTA'!$I$67,0)*'AJUSTE CONIF-SETEC'!Q18</f>
        <v>0</v>
      </c>
      <c r="AN244" s="114">
        <v>0</v>
      </c>
      <c r="AO244" s="114">
        <f>(AN244/$AN$11)*'DADOS BASE PROPOSTA'!$I$69*'AJUSTE CONIF-SETEC'!$Q$18</f>
        <v>0</v>
      </c>
      <c r="AQ244" s="114"/>
      <c r="AR244" s="114"/>
      <c r="AS244" s="114"/>
      <c r="AU244" s="114"/>
      <c r="AV244" s="114"/>
      <c r="AW244" s="114"/>
      <c r="AY244" s="114"/>
      <c r="AZ244" s="114"/>
      <c r="BA244" s="114"/>
      <c r="BB244" s="93"/>
    </row>
    <row r="245" spans="1:54" x14ac:dyDescent="0.25">
      <c r="A245" s="93"/>
      <c r="B245" s="94" t="s">
        <v>267</v>
      </c>
      <c r="C245" s="94" t="s">
        <v>295</v>
      </c>
      <c r="D245" s="94" t="s">
        <v>79</v>
      </c>
      <c r="F245" s="104">
        <v>2702.0722261711239</v>
      </c>
      <c r="G245" s="109">
        <f t="shared" si="110"/>
        <v>2.1867162607567547E-3</v>
      </c>
      <c r="H245" s="114">
        <f>'DADOS BASE PROPOSTA'!$I$23*G245*'AJUSTE CONIF-SETEC'!$Q$12</f>
        <v>2835353.9264526139</v>
      </c>
      <c r="I245" s="114">
        <f>'MATRIZ 2018 COMPLETO PROPOSTA'!I245*'AJUSTE CONIF-SETEC'!$Q$12</f>
        <v>0</v>
      </c>
      <c r="J245" s="114">
        <f t="shared" si="111"/>
        <v>2835353.9264526139</v>
      </c>
      <c r="L245" s="104">
        <v>0</v>
      </c>
      <c r="M245" s="114">
        <f>'MATRIZ 2018 COMPLETO PROPOSTA'!M245*'AJUSTE CONIF-SETEC'!$Q$14</f>
        <v>0</v>
      </c>
      <c r="N245" s="114">
        <f>'MATRIZ 2018 COMPLETO PROPOSTA'!N245*'AJUSTE CONIF-SETEC'!$Q$14</f>
        <v>0</v>
      </c>
      <c r="O245" s="114">
        <f t="shared" si="112"/>
        <v>0</v>
      </c>
      <c r="R245" s="114"/>
      <c r="T245" s="104">
        <v>641.7257961783439</v>
      </c>
      <c r="U245" s="104"/>
      <c r="V245" s="104">
        <f t="shared" si="114"/>
        <v>641.7257961783439</v>
      </c>
      <c r="W245" s="109">
        <f t="shared" si="115"/>
        <v>3.7584252649720163E-3</v>
      </c>
      <c r="X245" s="114">
        <f>'DADOS BASE HOMOLOGADA'!$I$78*W245</f>
        <v>172671.92787674911</v>
      </c>
      <c r="Y245" s="114"/>
      <c r="Z245" s="114">
        <f t="shared" si="113"/>
        <v>172671.92787674911</v>
      </c>
      <c r="AB245" s="119">
        <v>1116</v>
      </c>
      <c r="AD245" s="45">
        <v>0.59499999999999997</v>
      </c>
      <c r="AE245" s="45">
        <f t="shared" si="116"/>
        <v>664.02</v>
      </c>
      <c r="AF245" s="123">
        <f t="shared" si="117"/>
        <v>-0.23130218651163012</v>
      </c>
      <c r="AH245" s="45">
        <f>($AH$11-(AF245*$AH$11))*'AJUSTE CONIF-SETEC'!$Q$18</f>
        <v>639.70437524175509</v>
      </c>
      <c r="AI245" s="114">
        <f t="shared" si="118"/>
        <v>713910.0827697987</v>
      </c>
      <c r="AK245" s="119">
        <v>0</v>
      </c>
      <c r="AL245" s="114">
        <f>IF($AK$11&gt;0,(AK245/$AK$11)*'DADOS BASE PROPOSTA'!$I$67,0)*'AJUSTE CONIF-SETEC'!Q18</f>
        <v>0</v>
      </c>
      <c r="AN245" s="114">
        <v>149.25</v>
      </c>
      <c r="AO245" s="114">
        <f>(AN245/$AN$11)*'DADOS BASE PROPOSTA'!$I$69*'AJUSTE CONIF-SETEC'!$Q$18</f>
        <v>72485.287785345994</v>
      </c>
      <c r="AQ245" s="114"/>
      <c r="AR245" s="114"/>
      <c r="AS245" s="114"/>
      <c r="AU245" s="114"/>
      <c r="AV245" s="114"/>
      <c r="AW245" s="114"/>
      <c r="AY245" s="114"/>
      <c r="AZ245" s="114"/>
      <c r="BA245" s="114"/>
      <c r="BB245" s="93"/>
    </row>
    <row r="246" spans="1:54" x14ac:dyDescent="0.25">
      <c r="A246" s="93"/>
      <c r="F246" s="104"/>
      <c r="G246" s="109"/>
      <c r="H246" s="114"/>
      <c r="I246" s="114"/>
      <c r="J246" s="114"/>
      <c r="L246" s="104"/>
      <c r="M246" s="114"/>
      <c r="N246" s="114"/>
      <c r="O246" s="114"/>
      <c r="R246" s="114"/>
      <c r="T246" s="104"/>
      <c r="U246" s="104"/>
      <c r="V246" s="104"/>
      <c r="W246" s="109"/>
      <c r="X246" s="114"/>
      <c r="Y246" s="114"/>
      <c r="Z246" s="114"/>
      <c r="AB246" s="119"/>
      <c r="AF246" s="123"/>
      <c r="AI246" s="114"/>
      <c r="AK246" s="119"/>
      <c r="AL246" s="114"/>
      <c r="AN246" s="114"/>
      <c r="AO246" s="114"/>
      <c r="AQ246" s="114"/>
      <c r="AR246" s="114"/>
      <c r="AS246" s="114"/>
      <c r="AU246" s="114"/>
      <c r="AV246" s="114"/>
      <c r="AW246" s="114"/>
      <c r="AY246" s="114"/>
      <c r="AZ246" s="114"/>
      <c r="BA246" s="114"/>
      <c r="BB246" s="93"/>
    </row>
    <row r="247" spans="1:54" x14ac:dyDescent="0.25">
      <c r="A247" s="93"/>
      <c r="B247" s="98" t="s">
        <v>296</v>
      </c>
      <c r="C247" s="98" t="s">
        <v>297</v>
      </c>
      <c r="D247" s="98" t="s">
        <v>74</v>
      </c>
      <c r="E247" s="98"/>
      <c r="F247" s="105">
        <f>SUM(F248:F257)</f>
        <v>39423.05686315347</v>
      </c>
      <c r="G247" s="110">
        <f>SUM(G248:G257)</f>
        <v>3.1904047070404375E-2</v>
      </c>
      <c r="H247" s="115">
        <f>SUM(H248:H257)</f>
        <v>41367628.143714868</v>
      </c>
      <c r="I247" s="115">
        <f>SUM(I248:I257)</f>
        <v>478932.0086045051</v>
      </c>
      <c r="J247" s="115">
        <f>SUM(J248:J257)</f>
        <v>41846560.152319372</v>
      </c>
      <c r="K247" s="99"/>
      <c r="L247" s="105">
        <f>SUM(L248:L257)</f>
        <v>0</v>
      </c>
      <c r="M247" s="115">
        <f>SUM(M248:M257)</f>
        <v>0</v>
      </c>
      <c r="N247" s="115">
        <f>SUM(N248:N257)</f>
        <v>0</v>
      </c>
      <c r="O247" s="115">
        <f>SUM(O248:O257)</f>
        <v>0</v>
      </c>
      <c r="P247" s="99"/>
      <c r="Q247" s="100"/>
      <c r="R247" s="115">
        <f>SUM(R248:R257)</f>
        <v>3335253.6416880898</v>
      </c>
      <c r="S247" s="99"/>
      <c r="T247" s="105">
        <f t="shared" ref="T247:Z247" si="119">SUM(T248:T257)</f>
        <v>370.15199999999999</v>
      </c>
      <c r="U247" s="105">
        <f t="shared" si="119"/>
        <v>84.751199999999997</v>
      </c>
      <c r="V247" s="105">
        <f t="shared" si="119"/>
        <v>641.35583999999994</v>
      </c>
      <c r="W247" s="110">
        <f t="shared" si="119"/>
        <v>3.7562585254457249E-3</v>
      </c>
      <c r="X247" s="115">
        <f t="shared" si="119"/>
        <v>172572.38217214288</v>
      </c>
      <c r="Y247" s="115">
        <f t="shared" si="119"/>
        <v>124505.76265629544</v>
      </c>
      <c r="Z247" s="115">
        <f t="shared" si="119"/>
        <v>297078.14482843829</v>
      </c>
      <c r="AA247" s="99"/>
      <c r="AB247" s="120">
        <f>SUM(AB248:AB257)</f>
        <v>17609</v>
      </c>
      <c r="AC247" s="99"/>
      <c r="AD247" s="99"/>
      <c r="AE247" s="99"/>
      <c r="AF247" s="124"/>
      <c r="AG247" s="99"/>
      <c r="AH247" s="99"/>
      <c r="AI247" s="115">
        <f>SUM(AI248:AI257)</f>
        <v>8265300.3421043875</v>
      </c>
      <c r="AJ247" s="99"/>
      <c r="AK247" s="120">
        <f>SUM(AK248:AK257)</f>
        <v>0</v>
      </c>
      <c r="AL247" s="115">
        <f>SUM(AL248:AL257)</f>
        <v>0</v>
      </c>
      <c r="AM247" s="99"/>
      <c r="AN247" s="115">
        <f>SUM(AN248:AN257)</f>
        <v>97.5</v>
      </c>
      <c r="AO247" s="115">
        <f>SUM(AO248:AO257)</f>
        <v>47352.198050728548</v>
      </c>
      <c r="AP247" s="99"/>
      <c r="AQ247" s="115"/>
      <c r="AR247" s="115"/>
      <c r="AS247" s="115">
        <f>SUM(AS248:AS257)</f>
        <v>270034.35622403002</v>
      </c>
      <c r="AT247" s="98"/>
      <c r="AU247" s="115"/>
      <c r="AV247" s="115"/>
      <c r="AW247" s="115">
        <f>SUM(AW248:AW257)</f>
        <v>270034.35622403002</v>
      </c>
      <c r="AX247" s="98"/>
      <c r="AY247" s="115"/>
      <c r="AZ247" s="115"/>
      <c r="BA247" s="115">
        <f>SUM(BA248:BA257)</f>
        <v>270034.35622403002</v>
      </c>
      <c r="BB247" s="93"/>
    </row>
    <row r="248" spans="1:54" x14ac:dyDescent="0.25">
      <c r="A248" s="93"/>
      <c r="B248" s="94" t="s">
        <v>296</v>
      </c>
      <c r="C248" s="94" t="s">
        <v>34</v>
      </c>
      <c r="D248" s="94" t="s">
        <v>75</v>
      </c>
      <c r="F248" s="104">
        <v>0</v>
      </c>
      <c r="G248" s="109">
        <f t="shared" ref="G248:G257" si="120">F248/$F$11</f>
        <v>0</v>
      </c>
      <c r="H248" s="114">
        <f>'DADOS BASE PROPOSTA'!$I$23*G248*'AJUSTE CONIF-SETEC'!$Q$12</f>
        <v>0</v>
      </c>
      <c r="I248" s="114">
        <f>'MATRIZ 2018 COMPLETO PROPOSTA'!I248*'AJUSTE CONIF-SETEC'!$Q$12</f>
        <v>0</v>
      </c>
      <c r="J248" s="114">
        <f t="shared" ref="J248:J257" si="121">H248+I248</f>
        <v>0</v>
      </c>
      <c r="L248" s="104"/>
      <c r="M248" s="114">
        <f>'MATRIZ 2018 COMPLETO PROPOSTA'!M248*'AJUSTE CONIF-SETEC'!$Q$14</f>
        <v>0</v>
      </c>
      <c r="N248" s="114">
        <f>'MATRIZ 2018 COMPLETO PROPOSTA'!N248*'AJUSTE CONIF-SETEC'!$Q$14</f>
        <v>0</v>
      </c>
      <c r="O248" s="114">
        <f t="shared" ref="O248:O257" si="122">M248+N248</f>
        <v>0</v>
      </c>
      <c r="Q248" s="68">
        <v>9</v>
      </c>
      <c r="R248" s="114">
        <f>IF(D248="R",('DADOS BASE HOMOLOGADA'!$I$53+('DADOS BASE HOMOLOGADA'!$I$54*Q248)),0)</f>
        <v>3335253.6416880898</v>
      </c>
      <c r="T248" s="104"/>
      <c r="U248" s="104"/>
      <c r="V248" s="104"/>
      <c r="W248" s="109"/>
      <c r="X248" s="114"/>
      <c r="Y248" s="114">
        <f>'DADOS BASE HOMOLOGADA'!$I$77/41</f>
        <v>124505.76265629544</v>
      </c>
      <c r="Z248" s="114">
        <f t="shared" ref="Z248:Z257" si="123">X248+Y248</f>
        <v>124505.76265629544</v>
      </c>
      <c r="AB248" s="119"/>
      <c r="AF248" s="123"/>
      <c r="AI248" s="114"/>
      <c r="AK248" s="119"/>
      <c r="AL248" s="114"/>
      <c r="AN248" s="114"/>
      <c r="AO248" s="114"/>
      <c r="AQ248" s="114">
        <f>'DADOS BASE HOMOLOGADA'!$I$85/41</f>
        <v>167836.73833001251</v>
      </c>
      <c r="AR248" s="114">
        <f>'DADOS BASE HOMOLOGADA'!$I$86*(Q248/$Q$11)</f>
        <v>102197.61789401752</v>
      </c>
      <c r="AS248" s="114">
        <f>AQ248+AR248</f>
        <v>270034.35622403002</v>
      </c>
      <c r="AU248" s="114">
        <f>'DADOS BASE HOMOLOGADA'!$I$89/41</f>
        <v>167836.73833001251</v>
      </c>
      <c r="AV248" s="114">
        <f>'DADOS BASE HOMOLOGADA'!$I$90*(Q248/$Q$11)</f>
        <v>102197.61789401752</v>
      </c>
      <c r="AW248" s="114">
        <f>AU248+AV248</f>
        <v>270034.35622403002</v>
      </c>
      <c r="AY248" s="114">
        <f>'DADOS BASE HOMOLOGADA'!$I$93/41</f>
        <v>167836.73833001251</v>
      </c>
      <c r="AZ248" s="114">
        <f>'DADOS BASE HOMOLOGADA'!$I$94*(Q248/$Q$11)</f>
        <v>102197.61789401752</v>
      </c>
      <c r="BA248" s="114">
        <f>AY248+AZ248</f>
        <v>270034.35622403002</v>
      </c>
      <c r="BB248" s="93"/>
    </row>
    <row r="249" spans="1:54" x14ac:dyDescent="0.25">
      <c r="A249" s="93"/>
      <c r="B249" s="94" t="s">
        <v>296</v>
      </c>
      <c r="C249" s="94" t="s">
        <v>298</v>
      </c>
      <c r="D249" s="94" t="s">
        <v>79</v>
      </c>
      <c r="F249" s="104">
        <v>3614.872884635603</v>
      </c>
      <c r="G249" s="109">
        <f t="shared" si="120"/>
        <v>2.9254219190885311E-3</v>
      </c>
      <c r="H249" s="114">
        <f>'DADOS BASE PROPOSTA'!$I$23*G249*'AJUSTE CONIF-SETEC'!$Q$12</f>
        <v>3793179.1488794717</v>
      </c>
      <c r="I249" s="114">
        <f>'MATRIZ 2018 COMPLETO PROPOSTA'!I249*'AJUSTE CONIF-SETEC'!$Q$12</f>
        <v>0</v>
      </c>
      <c r="J249" s="114">
        <f t="shared" si="121"/>
        <v>3793179.1488794717</v>
      </c>
      <c r="L249" s="104">
        <v>0</v>
      </c>
      <c r="M249" s="114">
        <f>'MATRIZ 2018 COMPLETO PROPOSTA'!M249*'AJUSTE CONIF-SETEC'!$Q$14</f>
        <v>0</v>
      </c>
      <c r="N249" s="114">
        <f>'MATRIZ 2018 COMPLETO PROPOSTA'!N249*'AJUSTE CONIF-SETEC'!$Q$14</f>
        <v>0</v>
      </c>
      <c r="O249" s="114">
        <f t="shared" si="122"/>
        <v>0</v>
      </c>
      <c r="R249" s="114"/>
      <c r="T249" s="104">
        <v>0</v>
      </c>
      <c r="U249" s="104"/>
      <c r="V249" s="104">
        <f t="shared" ref="V249:V257" si="124">T249+U249*3.2</f>
        <v>0</v>
      </c>
      <c r="W249" s="109">
        <f t="shared" ref="W249:W257" si="125">V249/$V$11</f>
        <v>0</v>
      </c>
      <c r="X249" s="114">
        <f>'DADOS BASE HOMOLOGADA'!$I$78*W249</f>
        <v>0</v>
      </c>
      <c r="Y249" s="114"/>
      <c r="Z249" s="114">
        <f t="shared" si="123"/>
        <v>0</v>
      </c>
      <c r="AB249" s="119">
        <v>1530</v>
      </c>
      <c r="AD249" s="45">
        <v>0.77200000000000002</v>
      </c>
      <c r="AE249" s="45">
        <f t="shared" ref="AE249:AE257" si="126">AB249*AD249</f>
        <v>1181.1600000000001</v>
      </c>
      <c r="AF249" s="123">
        <f t="shared" ref="AF249:AF257" si="127">(AD249-$AE$12)*$AF$12</f>
        <v>7.8447813488369961E-2</v>
      </c>
      <c r="AH249" s="45">
        <f>($AH$11-(AF249*$AH$11))*'AJUSTE CONIF-SETEC'!$Q$18</f>
        <v>478.77846087096782</v>
      </c>
      <c r="AI249" s="114">
        <f t="shared" ref="AI249:AI257" si="128">AB249*AH249</f>
        <v>732531.0451325808</v>
      </c>
      <c r="AK249" s="119">
        <v>0</v>
      </c>
      <c r="AL249" s="114">
        <f>IF($AK$11&gt;0,(AK249/$AK$11)*'DADOS BASE PROPOSTA'!$I$67,0)*'AJUSTE CONIF-SETEC'!Q18</f>
        <v>0</v>
      </c>
      <c r="AN249" s="114">
        <v>0</v>
      </c>
      <c r="AO249" s="114">
        <f>(AN249/$AN$11)*'DADOS BASE PROPOSTA'!$I$69*'AJUSTE CONIF-SETEC'!$Q$18</f>
        <v>0</v>
      </c>
      <c r="AQ249" s="114"/>
      <c r="AR249" s="114"/>
      <c r="AS249" s="114"/>
      <c r="AU249" s="114"/>
      <c r="AV249" s="114"/>
      <c r="AW249" s="114"/>
      <c r="AY249" s="114"/>
      <c r="AZ249" s="114"/>
      <c r="BA249" s="114"/>
      <c r="BB249" s="93"/>
    </row>
    <row r="250" spans="1:54" x14ac:dyDescent="0.25">
      <c r="A250" s="93"/>
      <c r="B250" s="94" t="s">
        <v>296</v>
      </c>
      <c r="C250" s="94" t="s">
        <v>299</v>
      </c>
      <c r="D250" s="94" t="s">
        <v>79</v>
      </c>
      <c r="F250" s="104">
        <v>20462.314173010989</v>
      </c>
      <c r="G250" s="109">
        <f t="shared" si="120"/>
        <v>1.6559614765827797E-2</v>
      </c>
      <c r="H250" s="114">
        <f>'DADOS BASE PROPOSTA'!$I$23*G250*'AJUSTE CONIF-SETEC'!$Q$12</f>
        <v>21471632.872288506</v>
      </c>
      <c r="I250" s="114">
        <f>'MATRIZ 2018 COMPLETO PROPOSTA'!I250*'AJUSTE CONIF-SETEC'!$Q$12</f>
        <v>0</v>
      </c>
      <c r="J250" s="114">
        <f t="shared" si="121"/>
        <v>21471632.872288506</v>
      </c>
      <c r="L250" s="104">
        <v>0</v>
      </c>
      <c r="M250" s="114">
        <f>'MATRIZ 2018 COMPLETO PROPOSTA'!M250*'AJUSTE CONIF-SETEC'!$Q$14</f>
        <v>0</v>
      </c>
      <c r="N250" s="114">
        <f>'MATRIZ 2018 COMPLETO PROPOSTA'!N250*'AJUSTE CONIF-SETEC'!$Q$14</f>
        <v>0</v>
      </c>
      <c r="O250" s="114">
        <f t="shared" si="122"/>
        <v>0</v>
      </c>
      <c r="R250" s="114"/>
      <c r="T250" s="104">
        <v>370.15199999999999</v>
      </c>
      <c r="U250" s="104">
        <v>84.751199999999997</v>
      </c>
      <c r="V250" s="104">
        <f t="shared" si="124"/>
        <v>641.35583999999994</v>
      </c>
      <c r="W250" s="109">
        <f t="shared" si="125"/>
        <v>3.7562585254457249E-3</v>
      </c>
      <c r="X250" s="114">
        <f>'DADOS BASE HOMOLOGADA'!$I$78*W250</f>
        <v>172572.38217214288</v>
      </c>
      <c r="Y250" s="114"/>
      <c r="Z250" s="114">
        <f t="shared" si="123"/>
        <v>172572.38217214288</v>
      </c>
      <c r="AB250" s="119">
        <v>9922.5</v>
      </c>
      <c r="AD250" s="45">
        <v>0.81</v>
      </c>
      <c r="AE250" s="45">
        <f t="shared" si="126"/>
        <v>8037.2250000000004</v>
      </c>
      <c r="AF250" s="123">
        <f t="shared" si="127"/>
        <v>0.14494781348837002</v>
      </c>
      <c r="AH250" s="45">
        <f>($AH$11-(AF250*$AH$11))*'AJUSTE CONIF-SETEC'!$Q$18</f>
        <v>444.22939450887793</v>
      </c>
      <c r="AI250" s="114">
        <f t="shared" si="128"/>
        <v>4407866.1670143409</v>
      </c>
      <c r="AK250" s="119">
        <v>0</v>
      </c>
      <c r="AL250" s="114">
        <f>IF($AK$11&gt;0,(AK250/$AK$11)*'DADOS BASE PROPOSTA'!$I$67,0)*'AJUSTE CONIF-SETEC'!Q18</f>
        <v>0</v>
      </c>
      <c r="AN250" s="114">
        <v>97.5</v>
      </c>
      <c r="AO250" s="114">
        <f>(AN250/$AN$11)*'DADOS BASE PROPOSTA'!$I$69*'AJUSTE CONIF-SETEC'!$Q$18</f>
        <v>47352.198050728548</v>
      </c>
      <c r="AQ250" s="114"/>
      <c r="AR250" s="114"/>
      <c r="AS250" s="114"/>
      <c r="AU250" s="114"/>
      <c r="AV250" s="114"/>
      <c r="AW250" s="114"/>
      <c r="AY250" s="114"/>
      <c r="AZ250" s="114"/>
      <c r="BA250" s="114"/>
      <c r="BB250" s="93"/>
    </row>
    <row r="251" spans="1:54" x14ac:dyDescent="0.25">
      <c r="A251" s="93"/>
      <c r="B251" s="94" t="s">
        <v>296</v>
      </c>
      <c r="C251" s="94" t="s">
        <v>300</v>
      </c>
      <c r="D251" s="94" t="s">
        <v>79</v>
      </c>
      <c r="F251" s="104">
        <v>1210.9788513380231</v>
      </c>
      <c r="G251" s="109">
        <f t="shared" si="120"/>
        <v>9.8001345782149649E-4</v>
      </c>
      <c r="H251" s="114">
        <f>'DADOS BASE PROPOSTA'!$I$23*G251*'AJUSTE CONIF-SETEC'!$Q$12</f>
        <v>1270711.2740127367</v>
      </c>
      <c r="I251" s="114">
        <f>'MATRIZ 2018 COMPLETO PROPOSTA'!I251*'AJUSTE CONIF-SETEC'!$Q$12</f>
        <v>478932.0086045051</v>
      </c>
      <c r="J251" s="114">
        <f t="shared" si="121"/>
        <v>1749643.2826172418</v>
      </c>
      <c r="L251" s="104">
        <v>0</v>
      </c>
      <c r="M251" s="114">
        <f>'MATRIZ 2018 COMPLETO PROPOSTA'!M251*'AJUSTE CONIF-SETEC'!$Q$14</f>
        <v>0</v>
      </c>
      <c r="N251" s="114">
        <f>'MATRIZ 2018 COMPLETO PROPOSTA'!N251*'AJUSTE CONIF-SETEC'!$Q$14</f>
        <v>0</v>
      </c>
      <c r="O251" s="114">
        <f t="shared" si="122"/>
        <v>0</v>
      </c>
      <c r="R251" s="114"/>
      <c r="T251" s="104">
        <v>0</v>
      </c>
      <c r="U251" s="104"/>
      <c r="V251" s="104">
        <f t="shared" si="124"/>
        <v>0</v>
      </c>
      <c r="W251" s="109">
        <f t="shared" si="125"/>
        <v>0</v>
      </c>
      <c r="X251" s="114">
        <f>'DADOS BASE HOMOLOGADA'!$I$78*W251</f>
        <v>0</v>
      </c>
      <c r="Y251" s="114"/>
      <c r="Z251" s="114">
        <f t="shared" si="123"/>
        <v>0</v>
      </c>
      <c r="AB251" s="119">
        <v>427</v>
      </c>
      <c r="AD251" s="45">
        <v>0.75600000000000001</v>
      </c>
      <c r="AE251" s="45">
        <f t="shared" si="126"/>
        <v>322.81200000000001</v>
      </c>
      <c r="AF251" s="123">
        <f t="shared" si="127"/>
        <v>5.0447813488369936E-2</v>
      </c>
      <c r="AH251" s="45">
        <f>($AH$11-(AF251*$AH$11))*'AJUSTE CONIF-SETEC'!$Q$18</f>
        <v>493.32543618132149</v>
      </c>
      <c r="AI251" s="114">
        <f t="shared" si="128"/>
        <v>210649.96124942429</v>
      </c>
      <c r="AK251" s="119">
        <v>0</v>
      </c>
      <c r="AL251" s="114">
        <f>IF($AK$11&gt;0,(AK251/$AK$11)*'DADOS BASE PROPOSTA'!$I$67,0)*'AJUSTE CONIF-SETEC'!Q18</f>
        <v>0</v>
      </c>
      <c r="AN251" s="114">
        <v>0</v>
      </c>
      <c r="AO251" s="114">
        <f>(AN251/$AN$11)*'DADOS BASE PROPOSTA'!$I$69*'AJUSTE CONIF-SETEC'!$Q$18</f>
        <v>0</v>
      </c>
      <c r="AQ251" s="114"/>
      <c r="AR251" s="114"/>
      <c r="AS251" s="114"/>
      <c r="AU251" s="114"/>
      <c r="AV251" s="114"/>
      <c r="AW251" s="114"/>
      <c r="AY251" s="114"/>
      <c r="AZ251" s="114"/>
      <c r="BA251" s="114"/>
      <c r="BB251" s="93"/>
    </row>
    <row r="252" spans="1:54" x14ac:dyDescent="0.25">
      <c r="A252" s="93"/>
      <c r="B252" s="94" t="s">
        <v>296</v>
      </c>
      <c r="C252" s="94" t="s">
        <v>301</v>
      </c>
      <c r="D252" s="94" t="s">
        <v>79</v>
      </c>
      <c r="F252" s="104">
        <v>2064.1592508782251</v>
      </c>
      <c r="G252" s="109">
        <f t="shared" si="120"/>
        <v>1.6704700026034902E-3</v>
      </c>
      <c r="H252" s="114">
        <f>'DADOS BASE PROPOSTA'!$I$23*G252*'AJUSTE CONIF-SETEC'!$Q$12</f>
        <v>2165975.4243854219</v>
      </c>
      <c r="I252" s="114">
        <f>'MATRIZ 2018 COMPLETO PROPOSTA'!I252*'AJUSTE CONIF-SETEC'!$Q$12</f>
        <v>0</v>
      </c>
      <c r="J252" s="114">
        <f t="shared" si="121"/>
        <v>2165975.4243854219</v>
      </c>
      <c r="L252" s="104">
        <v>0</v>
      </c>
      <c r="M252" s="114">
        <f>'MATRIZ 2018 COMPLETO PROPOSTA'!M252*'AJUSTE CONIF-SETEC'!$Q$14</f>
        <v>0</v>
      </c>
      <c r="N252" s="114">
        <f>'MATRIZ 2018 COMPLETO PROPOSTA'!N252*'AJUSTE CONIF-SETEC'!$Q$14</f>
        <v>0</v>
      </c>
      <c r="O252" s="114">
        <f t="shared" si="122"/>
        <v>0</v>
      </c>
      <c r="R252" s="114"/>
      <c r="T252" s="104">
        <v>0</v>
      </c>
      <c r="U252" s="104"/>
      <c r="V252" s="104">
        <f t="shared" si="124"/>
        <v>0</v>
      </c>
      <c r="W252" s="109">
        <f t="shared" si="125"/>
        <v>0</v>
      </c>
      <c r="X252" s="114">
        <f>'DADOS BASE HOMOLOGADA'!$I$78*W252</f>
        <v>0</v>
      </c>
      <c r="Y252" s="114"/>
      <c r="Z252" s="114">
        <f t="shared" si="123"/>
        <v>0</v>
      </c>
      <c r="AB252" s="119">
        <v>791</v>
      </c>
      <c r="AD252" s="45">
        <v>0.71299999999999997</v>
      </c>
      <c r="AE252" s="45">
        <f t="shared" si="126"/>
        <v>563.98299999999995</v>
      </c>
      <c r="AF252" s="123">
        <f t="shared" si="127"/>
        <v>-2.4802186511630131E-2</v>
      </c>
      <c r="AH252" s="45">
        <f>($AH$11-(AF252*$AH$11))*'AJUSTE CONIF-SETEC'!$Q$18</f>
        <v>532.42043232789695</v>
      </c>
      <c r="AI252" s="114">
        <f t="shared" si="128"/>
        <v>421144.56197136646</v>
      </c>
      <c r="AK252" s="119">
        <v>0</v>
      </c>
      <c r="AL252" s="114">
        <f>IF($AK$11&gt;0,(AK252/$AK$11)*'DADOS BASE PROPOSTA'!$I$67,0)*'AJUSTE CONIF-SETEC'!Q18</f>
        <v>0</v>
      </c>
      <c r="AN252" s="114">
        <v>0</v>
      </c>
      <c r="AO252" s="114">
        <f>(AN252/$AN$11)*'DADOS BASE PROPOSTA'!$I$69*'AJUSTE CONIF-SETEC'!$Q$18</f>
        <v>0</v>
      </c>
      <c r="AQ252" s="114"/>
      <c r="AR252" s="114"/>
      <c r="AS252" s="114"/>
      <c r="AU252" s="114"/>
      <c r="AV252" s="114"/>
      <c r="AW252" s="114"/>
      <c r="AY252" s="114"/>
      <c r="AZ252" s="114"/>
      <c r="BA252" s="114"/>
      <c r="BB252" s="93"/>
    </row>
    <row r="253" spans="1:54" x14ac:dyDescent="0.25">
      <c r="A253" s="93"/>
      <c r="B253" s="94" t="s">
        <v>296</v>
      </c>
      <c r="C253" s="94" t="s">
        <v>302</v>
      </c>
      <c r="D253" s="94" t="s">
        <v>79</v>
      </c>
      <c r="F253" s="104">
        <v>2377.3646572271168</v>
      </c>
      <c r="G253" s="109">
        <f t="shared" si="120"/>
        <v>1.9239389322592121E-3</v>
      </c>
      <c r="H253" s="114">
        <f>'DADOS BASE PROPOSTA'!$I$23*G253*'AJUSTE CONIF-SETEC'!$Q$12</f>
        <v>2494629.91780579</v>
      </c>
      <c r="I253" s="114">
        <f>'MATRIZ 2018 COMPLETO PROPOSTA'!I253*'AJUSTE CONIF-SETEC'!$Q$12</f>
        <v>0</v>
      </c>
      <c r="J253" s="114">
        <f t="shared" si="121"/>
        <v>2494629.91780579</v>
      </c>
      <c r="L253" s="104">
        <v>0</v>
      </c>
      <c r="M253" s="114">
        <f>'MATRIZ 2018 COMPLETO PROPOSTA'!M253*'AJUSTE CONIF-SETEC'!$Q$14</f>
        <v>0</v>
      </c>
      <c r="N253" s="114">
        <f>'MATRIZ 2018 COMPLETO PROPOSTA'!N253*'AJUSTE CONIF-SETEC'!$Q$14</f>
        <v>0</v>
      </c>
      <c r="O253" s="114">
        <f t="shared" si="122"/>
        <v>0</v>
      </c>
      <c r="R253" s="114"/>
      <c r="T253" s="104">
        <v>0</v>
      </c>
      <c r="U253" s="104"/>
      <c r="V253" s="104">
        <f t="shared" si="124"/>
        <v>0</v>
      </c>
      <c r="W253" s="109">
        <f t="shared" si="125"/>
        <v>0</v>
      </c>
      <c r="X253" s="114">
        <f>'DADOS BASE HOMOLOGADA'!$I$78*W253</f>
        <v>0</v>
      </c>
      <c r="Y253" s="114"/>
      <c r="Z253" s="114">
        <f t="shared" si="123"/>
        <v>0</v>
      </c>
      <c r="AB253" s="119">
        <v>982</v>
      </c>
      <c r="AD253" s="45">
        <v>0.76400000000000001</v>
      </c>
      <c r="AE253" s="45">
        <f t="shared" si="126"/>
        <v>750.24800000000005</v>
      </c>
      <c r="AF253" s="123">
        <f t="shared" si="127"/>
        <v>6.4447813488369948E-2</v>
      </c>
      <c r="AH253" s="45">
        <f>($AH$11-(AF253*$AH$11))*'AJUSTE CONIF-SETEC'!$Q$18</f>
        <v>486.05194852614466</v>
      </c>
      <c r="AI253" s="114">
        <f t="shared" si="128"/>
        <v>477303.01345267403</v>
      </c>
      <c r="AK253" s="119">
        <v>0</v>
      </c>
      <c r="AL253" s="114">
        <f>IF($AK$11&gt;0,(AK253/$AK$11)*'DADOS BASE PROPOSTA'!$I$67,0)*'AJUSTE CONIF-SETEC'!Q18</f>
        <v>0</v>
      </c>
      <c r="AN253" s="114">
        <v>0</v>
      </c>
      <c r="AO253" s="114">
        <f>(AN253/$AN$11)*'DADOS BASE PROPOSTA'!$I$69*'AJUSTE CONIF-SETEC'!$Q$18</f>
        <v>0</v>
      </c>
      <c r="AQ253" s="114"/>
      <c r="AR253" s="114"/>
      <c r="AS253" s="114"/>
      <c r="AU253" s="114"/>
      <c r="AV253" s="114"/>
      <c r="AW253" s="114"/>
      <c r="AY253" s="114"/>
      <c r="AZ253" s="114"/>
      <c r="BA253" s="114"/>
      <c r="BB253" s="93"/>
    </row>
    <row r="254" spans="1:54" x14ac:dyDescent="0.25">
      <c r="A254" s="93"/>
      <c r="B254" s="94" t="s">
        <v>296</v>
      </c>
      <c r="C254" s="94" t="s">
        <v>303</v>
      </c>
      <c r="D254" s="94" t="s">
        <v>79</v>
      </c>
      <c r="F254" s="104">
        <v>2875.2862879679628</v>
      </c>
      <c r="G254" s="109">
        <f t="shared" si="120"/>
        <v>2.3268938629149305E-3</v>
      </c>
      <c r="H254" s="114">
        <f>'DADOS BASE PROPOSTA'!$I$23*G254*'AJUSTE CONIF-SETEC'!$Q$12</f>
        <v>3017111.8992690551</v>
      </c>
      <c r="I254" s="114">
        <f>'MATRIZ 2018 COMPLETO PROPOSTA'!I254*'AJUSTE CONIF-SETEC'!$Q$12</f>
        <v>0</v>
      </c>
      <c r="J254" s="114">
        <f t="shared" si="121"/>
        <v>3017111.8992690551</v>
      </c>
      <c r="L254" s="104">
        <v>0</v>
      </c>
      <c r="M254" s="114">
        <f>'MATRIZ 2018 COMPLETO PROPOSTA'!M254*'AJUSTE CONIF-SETEC'!$Q$14</f>
        <v>0</v>
      </c>
      <c r="N254" s="114">
        <f>'MATRIZ 2018 COMPLETO PROPOSTA'!N254*'AJUSTE CONIF-SETEC'!$Q$14</f>
        <v>0</v>
      </c>
      <c r="O254" s="114">
        <f t="shared" si="122"/>
        <v>0</v>
      </c>
      <c r="R254" s="114"/>
      <c r="T254" s="104">
        <v>0</v>
      </c>
      <c r="U254" s="104"/>
      <c r="V254" s="104">
        <f t="shared" si="124"/>
        <v>0</v>
      </c>
      <c r="W254" s="109">
        <f t="shared" si="125"/>
        <v>0</v>
      </c>
      <c r="X254" s="114">
        <f>'DADOS BASE HOMOLOGADA'!$I$78*W254</f>
        <v>0</v>
      </c>
      <c r="Y254" s="114"/>
      <c r="Z254" s="114">
        <f t="shared" si="123"/>
        <v>0</v>
      </c>
      <c r="AB254" s="119">
        <v>1166</v>
      </c>
      <c r="AD254" s="45">
        <v>0.72599999999999998</v>
      </c>
      <c r="AE254" s="45">
        <f t="shared" si="126"/>
        <v>846.51599999999996</v>
      </c>
      <c r="AF254" s="123">
        <f t="shared" si="127"/>
        <v>-2.0521865116301108E-3</v>
      </c>
      <c r="AH254" s="45">
        <f>($AH$11-(AF254*$AH$11))*'AJUSTE CONIF-SETEC'!$Q$18</f>
        <v>520.60101488823454</v>
      </c>
      <c r="AI254" s="114">
        <f t="shared" si="128"/>
        <v>607020.78335968149</v>
      </c>
      <c r="AK254" s="119">
        <v>0</v>
      </c>
      <c r="AL254" s="114">
        <f>IF($AK$11&gt;0,(AK254/$AK$11)*'DADOS BASE PROPOSTA'!$I$67,0)*'AJUSTE CONIF-SETEC'!Q18</f>
        <v>0</v>
      </c>
      <c r="AN254" s="114">
        <v>0</v>
      </c>
      <c r="AO254" s="114">
        <f>(AN254/$AN$11)*'DADOS BASE PROPOSTA'!$I$69*'AJUSTE CONIF-SETEC'!$Q$18</f>
        <v>0</v>
      </c>
      <c r="AQ254" s="114"/>
      <c r="AR254" s="114"/>
      <c r="AS254" s="114"/>
      <c r="AU254" s="114"/>
      <c r="AV254" s="114"/>
      <c r="AW254" s="114"/>
      <c r="AY254" s="114"/>
      <c r="AZ254" s="114"/>
      <c r="BA254" s="114"/>
      <c r="BB254" s="93"/>
    </row>
    <row r="255" spans="1:54" x14ac:dyDescent="0.25">
      <c r="A255" s="93"/>
      <c r="B255" s="94" t="s">
        <v>296</v>
      </c>
      <c r="C255" s="94" t="s">
        <v>304</v>
      </c>
      <c r="D255" s="94" t="s">
        <v>79</v>
      </c>
      <c r="F255" s="104">
        <v>1878.605565327196</v>
      </c>
      <c r="G255" s="109">
        <f t="shared" si="120"/>
        <v>1.52030626622819E-3</v>
      </c>
      <c r="H255" s="114">
        <f>'DADOS BASE PROPOSTA'!$I$23*G255*'AJUSTE CONIF-SETEC'!$Q$12</f>
        <v>1971269.1667957162</v>
      </c>
      <c r="I255" s="114">
        <f>'MATRIZ 2018 COMPLETO PROPOSTA'!I255*'AJUSTE CONIF-SETEC'!$Q$12</f>
        <v>0</v>
      </c>
      <c r="J255" s="114">
        <f t="shared" si="121"/>
        <v>1971269.1667957162</v>
      </c>
      <c r="L255" s="104">
        <v>0</v>
      </c>
      <c r="M255" s="114">
        <f>'MATRIZ 2018 COMPLETO PROPOSTA'!M255*'AJUSTE CONIF-SETEC'!$Q$14</f>
        <v>0</v>
      </c>
      <c r="N255" s="114">
        <f>'MATRIZ 2018 COMPLETO PROPOSTA'!N255*'AJUSTE CONIF-SETEC'!$Q$14</f>
        <v>0</v>
      </c>
      <c r="O255" s="114">
        <f t="shared" si="122"/>
        <v>0</v>
      </c>
      <c r="R255" s="114"/>
      <c r="T255" s="104">
        <v>0</v>
      </c>
      <c r="U255" s="104"/>
      <c r="V255" s="104">
        <f t="shared" si="124"/>
        <v>0</v>
      </c>
      <c r="W255" s="109">
        <f t="shared" si="125"/>
        <v>0</v>
      </c>
      <c r="X255" s="114">
        <f>'DADOS BASE HOMOLOGADA'!$I$78*W255</f>
        <v>0</v>
      </c>
      <c r="Y255" s="114"/>
      <c r="Z255" s="114">
        <f t="shared" si="123"/>
        <v>0</v>
      </c>
      <c r="AB255" s="119">
        <v>796.5</v>
      </c>
      <c r="AD255" s="45">
        <v>0.66700000000000004</v>
      </c>
      <c r="AE255" s="45">
        <f t="shared" si="126"/>
        <v>531.26549999999997</v>
      </c>
      <c r="AF255" s="123">
        <f t="shared" si="127"/>
        <v>-0.10530218651163001</v>
      </c>
      <c r="AH255" s="45">
        <f>($AH$11-(AF255*$AH$11))*'AJUSTE CONIF-SETEC'!$Q$18</f>
        <v>574.24298634516356</v>
      </c>
      <c r="AI255" s="114">
        <f t="shared" si="128"/>
        <v>457384.5386239228</v>
      </c>
      <c r="AK255" s="119">
        <v>0</v>
      </c>
      <c r="AL255" s="114">
        <f>IF($AK$11&gt;0,(AK255/$AK$11)*'DADOS BASE PROPOSTA'!$I$67,0)*'AJUSTE CONIF-SETEC'!Q18</f>
        <v>0</v>
      </c>
      <c r="AN255" s="114">
        <v>0</v>
      </c>
      <c r="AO255" s="114">
        <f>(AN255/$AN$11)*'DADOS BASE PROPOSTA'!$I$69*'AJUSTE CONIF-SETEC'!$Q$18</f>
        <v>0</v>
      </c>
      <c r="AQ255" s="114"/>
      <c r="AR255" s="114"/>
      <c r="AS255" s="114"/>
      <c r="AU255" s="114"/>
      <c r="AV255" s="114"/>
      <c r="AW255" s="114"/>
      <c r="AY255" s="114"/>
      <c r="AZ255" s="114"/>
      <c r="BA255" s="114"/>
      <c r="BB255" s="93"/>
    </row>
    <row r="256" spans="1:54" x14ac:dyDescent="0.25">
      <c r="A256" s="93"/>
      <c r="B256" s="94" t="s">
        <v>296</v>
      </c>
      <c r="C256" s="94" t="s">
        <v>305</v>
      </c>
      <c r="D256" s="94" t="s">
        <v>79</v>
      </c>
      <c r="F256" s="104">
        <v>2451.8871690371388</v>
      </c>
      <c r="G256" s="109">
        <f t="shared" si="120"/>
        <v>1.9842480486436873E-3</v>
      </c>
      <c r="H256" s="114">
        <f>'DADOS BASE PROPOSTA'!$I$23*G256*'AJUSTE CONIF-SETEC'!$Q$12</f>
        <v>2572828.3073318419</v>
      </c>
      <c r="I256" s="114">
        <f>'MATRIZ 2018 COMPLETO PROPOSTA'!I256*'AJUSTE CONIF-SETEC'!$Q$12</f>
        <v>0</v>
      </c>
      <c r="J256" s="114">
        <f t="shared" si="121"/>
        <v>2572828.3073318419</v>
      </c>
      <c r="L256" s="104">
        <v>0</v>
      </c>
      <c r="M256" s="114">
        <f>'MATRIZ 2018 COMPLETO PROPOSTA'!M256*'AJUSTE CONIF-SETEC'!$Q$14</f>
        <v>0</v>
      </c>
      <c r="N256" s="114">
        <f>'MATRIZ 2018 COMPLETO PROPOSTA'!N256*'AJUSTE CONIF-SETEC'!$Q$14</f>
        <v>0</v>
      </c>
      <c r="O256" s="114">
        <f t="shared" si="122"/>
        <v>0</v>
      </c>
      <c r="R256" s="114"/>
      <c r="T256" s="104">
        <v>0</v>
      </c>
      <c r="U256" s="104"/>
      <c r="V256" s="104">
        <f t="shared" si="124"/>
        <v>0</v>
      </c>
      <c r="W256" s="109">
        <f t="shared" si="125"/>
        <v>0</v>
      </c>
      <c r="X256" s="114">
        <f>'DADOS BASE HOMOLOGADA'!$I$78*W256</f>
        <v>0</v>
      </c>
      <c r="Y256" s="114"/>
      <c r="Z256" s="114">
        <f t="shared" si="123"/>
        <v>0</v>
      </c>
      <c r="AB256" s="119">
        <v>1044</v>
      </c>
      <c r="AD256" s="45">
        <v>0.77</v>
      </c>
      <c r="AE256" s="45">
        <f t="shared" si="126"/>
        <v>803.88</v>
      </c>
      <c r="AF256" s="123">
        <f t="shared" si="127"/>
        <v>7.4947813488369958E-2</v>
      </c>
      <c r="AH256" s="45">
        <f>($AH$11-(AF256*$AH$11))*'AJUSTE CONIF-SETEC'!$Q$18</f>
        <v>480.59683278476206</v>
      </c>
      <c r="AI256" s="114">
        <f t="shared" si="128"/>
        <v>501743.09342729161</v>
      </c>
      <c r="AK256" s="119">
        <v>0</v>
      </c>
      <c r="AL256" s="114">
        <f>IF($AK$11&gt;0,(AK256/$AK$11)*'DADOS BASE PROPOSTA'!$I$67,0)*'AJUSTE CONIF-SETEC'!Q18</f>
        <v>0</v>
      </c>
      <c r="AN256" s="114">
        <v>0</v>
      </c>
      <c r="AO256" s="114">
        <f>(AN256/$AN$11)*'DADOS BASE PROPOSTA'!$I$69*'AJUSTE CONIF-SETEC'!$Q$18</f>
        <v>0</v>
      </c>
      <c r="AQ256" s="114"/>
      <c r="AR256" s="114"/>
      <c r="AS256" s="114"/>
      <c r="AU256" s="114"/>
      <c r="AV256" s="114"/>
      <c r="AW256" s="114"/>
      <c r="AY256" s="114"/>
      <c r="AZ256" s="114"/>
      <c r="BA256" s="114"/>
      <c r="BB256" s="93"/>
    </row>
    <row r="257" spans="1:54" x14ac:dyDescent="0.25">
      <c r="A257" s="93"/>
      <c r="B257" s="94" t="s">
        <v>296</v>
      </c>
      <c r="C257" s="94" t="s">
        <v>306</v>
      </c>
      <c r="D257" s="94" t="s">
        <v>79</v>
      </c>
      <c r="F257" s="104">
        <v>2487.5880237312131</v>
      </c>
      <c r="G257" s="109">
        <f t="shared" si="120"/>
        <v>2.0131398150170345E-3</v>
      </c>
      <c r="H257" s="114">
        <f>'DADOS BASE PROPOSTA'!$I$23*G257*'AJUSTE CONIF-SETEC'!$Q$12</f>
        <v>2610290.1329463245</v>
      </c>
      <c r="I257" s="114">
        <f>'MATRIZ 2018 COMPLETO PROPOSTA'!I257*'AJUSTE CONIF-SETEC'!$Q$12</f>
        <v>0</v>
      </c>
      <c r="J257" s="114">
        <f t="shared" si="121"/>
        <v>2610290.1329463245</v>
      </c>
      <c r="L257" s="104">
        <v>0</v>
      </c>
      <c r="M257" s="114">
        <f>'MATRIZ 2018 COMPLETO PROPOSTA'!M257*'AJUSTE CONIF-SETEC'!$Q$14</f>
        <v>0</v>
      </c>
      <c r="N257" s="114">
        <f>'MATRIZ 2018 COMPLETO PROPOSTA'!N257*'AJUSTE CONIF-SETEC'!$Q$14</f>
        <v>0</v>
      </c>
      <c r="O257" s="114">
        <f t="shared" si="122"/>
        <v>0</v>
      </c>
      <c r="R257" s="114"/>
      <c r="T257" s="104">
        <v>0</v>
      </c>
      <c r="U257" s="104"/>
      <c r="V257" s="104">
        <f t="shared" si="124"/>
        <v>0</v>
      </c>
      <c r="W257" s="109">
        <f t="shared" si="125"/>
        <v>0</v>
      </c>
      <c r="X257" s="114">
        <f>'DADOS BASE HOMOLOGADA'!$I$78*W257</f>
        <v>0</v>
      </c>
      <c r="Y257" s="114"/>
      <c r="Z257" s="114">
        <f t="shared" si="123"/>
        <v>0</v>
      </c>
      <c r="AB257" s="119">
        <v>950</v>
      </c>
      <c r="AD257" s="45">
        <v>0.77800000000000002</v>
      </c>
      <c r="AE257" s="45">
        <f t="shared" si="126"/>
        <v>739.1</v>
      </c>
      <c r="AF257" s="123">
        <f t="shared" si="127"/>
        <v>8.894781348836997E-2</v>
      </c>
      <c r="AH257" s="45">
        <f>($AH$11-(AF257*$AH$11))*'AJUSTE CONIF-SETEC'!$Q$18</f>
        <v>473.32334512958516</v>
      </c>
      <c r="AI257" s="114">
        <f t="shared" si="128"/>
        <v>449657.17787310592</v>
      </c>
      <c r="AK257" s="119">
        <v>0</v>
      </c>
      <c r="AL257" s="114">
        <f>IF($AK$11&gt;0,(AK257/$AK$11)*'DADOS BASE PROPOSTA'!$I$67,0)*'AJUSTE CONIF-SETEC'!Q18</f>
        <v>0</v>
      </c>
      <c r="AN257" s="114">
        <v>0</v>
      </c>
      <c r="AO257" s="114">
        <f>(AN257/$AN$11)*'DADOS BASE PROPOSTA'!$I$69*'AJUSTE CONIF-SETEC'!$Q$18</f>
        <v>0</v>
      </c>
      <c r="AQ257" s="114"/>
      <c r="AR257" s="114"/>
      <c r="AS257" s="114"/>
      <c r="AU257" s="114"/>
      <c r="AV257" s="114"/>
      <c r="AW257" s="114"/>
      <c r="AY257" s="114"/>
      <c r="AZ257" s="114"/>
      <c r="BA257" s="114"/>
      <c r="BB257" s="93"/>
    </row>
    <row r="258" spans="1:54" x14ac:dyDescent="0.25">
      <c r="A258" s="93"/>
      <c r="F258" s="104"/>
      <c r="G258" s="109"/>
      <c r="H258" s="114"/>
      <c r="I258" s="114"/>
      <c r="J258" s="114"/>
      <c r="L258" s="104"/>
      <c r="M258" s="114"/>
      <c r="N258" s="114"/>
      <c r="O258" s="114"/>
      <c r="R258" s="114"/>
      <c r="T258" s="104"/>
      <c r="U258" s="104"/>
      <c r="V258" s="104"/>
      <c r="W258" s="109"/>
      <c r="X258" s="114"/>
      <c r="Y258" s="114"/>
      <c r="Z258" s="114"/>
      <c r="AB258" s="119"/>
      <c r="AF258" s="123"/>
      <c r="AI258" s="114"/>
      <c r="AK258" s="119"/>
      <c r="AL258" s="114"/>
      <c r="AN258" s="114"/>
      <c r="AO258" s="114"/>
      <c r="AQ258" s="114"/>
      <c r="AR258" s="114"/>
      <c r="AS258" s="114"/>
      <c r="AU258" s="114"/>
      <c r="AV258" s="114"/>
      <c r="AW258" s="114"/>
      <c r="AY258" s="114"/>
      <c r="AZ258" s="114"/>
      <c r="BA258" s="114"/>
      <c r="BB258" s="93"/>
    </row>
    <row r="259" spans="1:54" x14ac:dyDescent="0.25">
      <c r="A259" s="93"/>
      <c r="B259" s="98" t="s">
        <v>296</v>
      </c>
      <c r="C259" s="98" t="s">
        <v>307</v>
      </c>
      <c r="D259" s="98" t="s">
        <v>74</v>
      </c>
      <c r="E259" s="98"/>
      <c r="F259" s="105">
        <f>SUM(F260:F277)</f>
        <v>27895.539027120434</v>
      </c>
      <c r="G259" s="110">
        <f>SUM(G260:G277)</f>
        <v>2.2575128896393817E-2</v>
      </c>
      <c r="H259" s="115">
        <f>SUM(H260:H277)</f>
        <v>29271507.010430671</v>
      </c>
      <c r="I259" s="115">
        <f>SUM(I260:I277)</f>
        <v>1749643.2826172418</v>
      </c>
      <c r="J259" s="115">
        <f>SUM(J260:J277)</f>
        <v>31021150.293047912</v>
      </c>
      <c r="K259" s="99"/>
      <c r="L259" s="105">
        <f>SUM(L260:L277)</f>
        <v>5413.8618788780295</v>
      </c>
      <c r="M259" s="115">
        <f>SUM(M260:M277)</f>
        <v>3646511.2327432726</v>
      </c>
      <c r="N259" s="115">
        <f>SUM(N260:N277)</f>
        <v>1652272.5768661336</v>
      </c>
      <c r="O259" s="115">
        <f>SUM(O260:O277)</f>
        <v>5298783.8096094066</v>
      </c>
      <c r="P259" s="99"/>
      <c r="Q259" s="100"/>
      <c r="R259" s="115">
        <f>SUM(R260:R277)</f>
        <v>4107957.6956623951</v>
      </c>
      <c r="S259" s="99"/>
      <c r="T259" s="105">
        <f t="shared" ref="T259:Z259" si="129">SUM(T260:T277)</f>
        <v>850.36198269968384</v>
      </c>
      <c r="U259" s="105">
        <f t="shared" si="129"/>
        <v>0</v>
      </c>
      <c r="V259" s="105">
        <f t="shared" si="129"/>
        <v>850.36198269968384</v>
      </c>
      <c r="W259" s="110">
        <f t="shared" si="129"/>
        <v>4.9803545052784079E-3</v>
      </c>
      <c r="X259" s="115">
        <f t="shared" si="129"/>
        <v>228810.56647603144</v>
      </c>
      <c r="Y259" s="115">
        <f t="shared" si="129"/>
        <v>124505.76265629544</v>
      </c>
      <c r="Z259" s="115">
        <f t="shared" si="129"/>
        <v>353316.32913232688</v>
      </c>
      <c r="AA259" s="99"/>
      <c r="AB259" s="120">
        <f>SUM(AB260:AB277)</f>
        <v>15357</v>
      </c>
      <c r="AC259" s="99"/>
      <c r="AD259" s="99"/>
      <c r="AE259" s="99"/>
      <c r="AF259" s="124"/>
      <c r="AG259" s="99"/>
      <c r="AH259" s="99"/>
      <c r="AI259" s="115">
        <f>SUM(AI260:AI277)</f>
        <v>7909525.863643622</v>
      </c>
      <c r="AJ259" s="99"/>
      <c r="AK259" s="120">
        <f>SUM(AK260:AK277)</f>
        <v>387.5</v>
      </c>
      <c r="AL259" s="115">
        <f>SUM(AL260:AL277)</f>
        <v>2034306.9330877918</v>
      </c>
      <c r="AM259" s="99"/>
      <c r="AN259" s="115">
        <f>SUM(AN260:AN277)</f>
        <v>215</v>
      </c>
      <c r="AO259" s="115">
        <f>SUM(AO260:AO277)</f>
        <v>104417.66749647833</v>
      </c>
      <c r="AP259" s="99"/>
      <c r="AQ259" s="115"/>
      <c r="AR259" s="115"/>
      <c r="AS259" s="115">
        <f>SUM(AS260:AS277)</f>
        <v>360876.68324093451</v>
      </c>
      <c r="AT259" s="98"/>
      <c r="AU259" s="115"/>
      <c r="AV259" s="115"/>
      <c r="AW259" s="115">
        <f>SUM(AW260:AW277)</f>
        <v>360876.68324093451</v>
      </c>
      <c r="AX259" s="98"/>
      <c r="AY259" s="115"/>
      <c r="AZ259" s="115"/>
      <c r="BA259" s="115">
        <f>SUM(BA260:BA277)</f>
        <v>360876.68324093451</v>
      </c>
      <c r="BB259" s="93"/>
    </row>
    <row r="260" spans="1:54" x14ac:dyDescent="0.25">
      <c r="A260" s="93"/>
      <c r="B260" s="94" t="s">
        <v>296</v>
      </c>
      <c r="C260" s="94" t="s">
        <v>34</v>
      </c>
      <c r="D260" s="94" t="s">
        <v>75</v>
      </c>
      <c r="F260" s="104">
        <v>0</v>
      </c>
      <c r="G260" s="109">
        <f t="shared" ref="G260:G277" si="130">F260/$F$11</f>
        <v>0</v>
      </c>
      <c r="H260" s="114">
        <f>'DADOS BASE PROPOSTA'!$I$23*G260*'AJUSTE CONIF-SETEC'!$Q$12</f>
        <v>0</v>
      </c>
      <c r="I260" s="114">
        <f>'MATRIZ 2018 COMPLETO PROPOSTA'!I260*'AJUSTE CONIF-SETEC'!$Q$12</f>
        <v>0</v>
      </c>
      <c r="J260" s="114">
        <f t="shared" ref="J260:J277" si="131">H260+I260</f>
        <v>0</v>
      </c>
      <c r="L260" s="104"/>
      <c r="M260" s="114">
        <f>'MATRIZ 2018 COMPLETO PROPOSTA'!M260*'AJUSTE CONIF-SETEC'!$Q$14</f>
        <v>0</v>
      </c>
      <c r="N260" s="114">
        <f>'MATRIZ 2018 COMPLETO PROPOSTA'!N260*'AJUSTE CONIF-SETEC'!$Q$14</f>
        <v>0</v>
      </c>
      <c r="O260" s="114">
        <f t="shared" ref="O260:O277" si="132">M260+N260</f>
        <v>0</v>
      </c>
      <c r="Q260" s="68">
        <v>17</v>
      </c>
      <c r="R260" s="114">
        <f>IF(D260="R",('DADOS BASE HOMOLOGADA'!$I$53+('DADOS BASE HOMOLOGADA'!$I$54*Q260)),0)</f>
        <v>4107957.6956623951</v>
      </c>
      <c r="T260" s="104"/>
      <c r="U260" s="104"/>
      <c r="V260" s="104"/>
      <c r="W260" s="109"/>
      <c r="X260" s="114"/>
      <c r="Y260" s="114">
        <f>'DADOS BASE HOMOLOGADA'!$I$77/41</f>
        <v>124505.76265629544</v>
      </c>
      <c r="Z260" s="114">
        <f t="shared" ref="Z260:Z277" si="133">X260+Y260</f>
        <v>124505.76265629544</v>
      </c>
      <c r="AB260" s="119"/>
      <c r="AF260" s="123"/>
      <c r="AI260" s="114"/>
      <c r="AK260" s="119"/>
      <c r="AL260" s="114"/>
      <c r="AN260" s="114"/>
      <c r="AO260" s="114"/>
      <c r="AQ260" s="114">
        <f>'DADOS BASE HOMOLOGADA'!$I$85/41</f>
        <v>167836.73833001251</v>
      </c>
      <c r="AR260" s="114">
        <f>'DADOS BASE HOMOLOGADA'!$I$86*(Q260/$Q$11)</f>
        <v>193039.94491092197</v>
      </c>
      <c r="AS260" s="114">
        <f>AQ260+AR260</f>
        <v>360876.68324093451</v>
      </c>
      <c r="AU260" s="114">
        <f>'DADOS BASE HOMOLOGADA'!$I$89/41</f>
        <v>167836.73833001251</v>
      </c>
      <c r="AV260" s="114">
        <f>'DADOS BASE HOMOLOGADA'!$I$90*(Q260/$Q$11)</f>
        <v>193039.94491092197</v>
      </c>
      <c r="AW260" s="114">
        <f>AU260+AV260</f>
        <v>360876.68324093451</v>
      </c>
      <c r="AY260" s="114">
        <f>'DADOS BASE HOMOLOGADA'!$I$93/41</f>
        <v>167836.73833001251</v>
      </c>
      <c r="AZ260" s="114">
        <f>'DADOS BASE HOMOLOGADA'!$I$94*(Q260/$Q$11)</f>
        <v>193039.94491092197</v>
      </c>
      <c r="BA260" s="114">
        <f>AY260+AZ260</f>
        <v>360876.68324093451</v>
      </c>
      <c r="BB260" s="93"/>
    </row>
    <row r="261" spans="1:54" x14ac:dyDescent="0.25">
      <c r="A261" s="93"/>
      <c r="B261" s="94" t="s">
        <v>296</v>
      </c>
      <c r="C261" s="94" t="s">
        <v>308</v>
      </c>
      <c r="D261" s="94" t="s">
        <v>77</v>
      </c>
      <c r="F261" s="104">
        <v>0</v>
      </c>
      <c r="G261" s="109">
        <f t="shared" si="130"/>
        <v>0</v>
      </c>
      <c r="H261" s="114">
        <f>'DADOS BASE PROPOSTA'!$I$23*G261*'AJUSTE CONIF-SETEC'!$Q$12</f>
        <v>0</v>
      </c>
      <c r="I261" s="114">
        <f>'MATRIZ 2018 COMPLETO PROPOSTA'!I261*'AJUSTE CONIF-SETEC'!$Q$12</f>
        <v>0</v>
      </c>
      <c r="J261" s="114">
        <f t="shared" si="131"/>
        <v>0</v>
      </c>
      <c r="L261" s="104">
        <v>134.05994709199001</v>
      </c>
      <c r="M261" s="114">
        <f>'MATRIZ 2018 COMPLETO PROPOSTA'!M261*'AJUSTE CONIF-SETEC'!$Q$14</f>
        <v>454804.45059700409</v>
      </c>
      <c r="N261" s="114">
        <f>'MATRIZ 2018 COMPLETO PROPOSTA'!N261*'AJUSTE CONIF-SETEC'!$Q$14</f>
        <v>40914.153185253468</v>
      </c>
      <c r="O261" s="114">
        <f t="shared" si="132"/>
        <v>495718.60378225753</v>
      </c>
      <c r="R261" s="114"/>
      <c r="T261" s="104">
        <v>0</v>
      </c>
      <c r="U261" s="104"/>
      <c r="V261" s="104">
        <f t="shared" ref="V261:V277" si="134">T261+U261*3.2</f>
        <v>0</v>
      </c>
      <c r="W261" s="109">
        <f t="shared" ref="W261:W277" si="135">V261/$V$11</f>
        <v>0</v>
      </c>
      <c r="X261" s="114">
        <f>'DADOS BASE HOMOLOGADA'!$I$78*W261</f>
        <v>0</v>
      </c>
      <c r="Y261" s="114"/>
      <c r="Z261" s="114">
        <f t="shared" si="133"/>
        <v>0</v>
      </c>
      <c r="AB261" s="119">
        <v>78.5</v>
      </c>
      <c r="AD261" s="45">
        <v>0.749</v>
      </c>
      <c r="AE261" s="45">
        <f t="shared" ref="AE261:AE277" si="136">AB261*AD261</f>
        <v>58.796500000000002</v>
      </c>
      <c r="AF261" s="123">
        <f t="shared" ref="AF261:AF277" si="137">(AD261-$AE$12)*$AF$12</f>
        <v>3.8197813488369925E-2</v>
      </c>
      <c r="AH261" s="45">
        <f>($AH$11-(AF261*$AH$11))*'AJUSTE CONIF-SETEC'!$Q$18</f>
        <v>499.68973787960118</v>
      </c>
      <c r="AI261" s="114">
        <f t="shared" ref="AI261:AI277" si="138">AB261*AH261</f>
        <v>39225.644423548692</v>
      </c>
      <c r="AK261" s="119">
        <v>0</v>
      </c>
      <c r="AL261" s="114">
        <f>IF($AK$11&gt;0,(AK261/$AK$11)*'DADOS BASE PROPOSTA'!$I$67,0)*'AJUSTE CONIF-SETEC'!Q18</f>
        <v>0</v>
      </c>
      <c r="AN261" s="114">
        <v>0</v>
      </c>
      <c r="AO261" s="114">
        <f>(AN261/$AN$11)*'DADOS BASE PROPOSTA'!$I$69*'AJUSTE CONIF-SETEC'!$Q$18</f>
        <v>0</v>
      </c>
      <c r="AQ261" s="114"/>
      <c r="AR261" s="114"/>
      <c r="AS261" s="114"/>
      <c r="AU261" s="114"/>
      <c r="AV261" s="114"/>
      <c r="AW261" s="114"/>
      <c r="AY261" s="114"/>
      <c r="AZ261" s="114"/>
      <c r="BA261" s="114"/>
      <c r="BB261" s="93"/>
    </row>
    <row r="262" spans="1:54" x14ac:dyDescent="0.25">
      <c r="A262" s="93"/>
      <c r="B262" s="94" t="s">
        <v>296</v>
      </c>
      <c r="C262" s="94" t="s">
        <v>309</v>
      </c>
      <c r="D262" s="94" t="s">
        <v>77</v>
      </c>
      <c r="F262" s="104">
        <v>0</v>
      </c>
      <c r="G262" s="109">
        <f t="shared" si="130"/>
        <v>0</v>
      </c>
      <c r="H262" s="114">
        <f>'DADOS BASE PROPOSTA'!$I$23*G262*'AJUSTE CONIF-SETEC'!$Q$12</f>
        <v>0</v>
      </c>
      <c r="I262" s="114">
        <f>'MATRIZ 2018 COMPLETO PROPOSTA'!I262*'AJUSTE CONIF-SETEC'!$Q$12</f>
        <v>0</v>
      </c>
      <c r="J262" s="114">
        <f t="shared" si="131"/>
        <v>0</v>
      </c>
      <c r="L262" s="104">
        <v>1030.052832912703</v>
      </c>
      <c r="M262" s="114">
        <f>'MATRIZ 2018 COMPLETO PROPOSTA'!M262*'AJUSTE CONIF-SETEC'!$Q$14</f>
        <v>454804.45059700409</v>
      </c>
      <c r="N262" s="114">
        <f>'MATRIZ 2018 COMPLETO PROPOSTA'!N262*'AJUSTE CONIF-SETEC'!$Q$14</f>
        <v>314364.88159864926</v>
      </c>
      <c r="O262" s="114">
        <f t="shared" si="132"/>
        <v>769169.33219565335</v>
      </c>
      <c r="R262" s="114"/>
      <c r="T262" s="104">
        <v>0</v>
      </c>
      <c r="U262" s="104"/>
      <c r="V262" s="104">
        <f t="shared" si="134"/>
        <v>0</v>
      </c>
      <c r="W262" s="109">
        <f t="shared" si="135"/>
        <v>0</v>
      </c>
      <c r="X262" s="114">
        <f>'DADOS BASE HOMOLOGADA'!$I$78*W262</f>
        <v>0</v>
      </c>
      <c r="Y262" s="114"/>
      <c r="Z262" s="114">
        <f t="shared" si="133"/>
        <v>0</v>
      </c>
      <c r="AB262" s="119">
        <v>430.5</v>
      </c>
      <c r="AD262" s="45">
        <v>0.76100000000000001</v>
      </c>
      <c r="AE262" s="45">
        <f t="shared" si="136"/>
        <v>327.6105</v>
      </c>
      <c r="AF262" s="123">
        <f t="shared" si="137"/>
        <v>5.9197813488369944E-2</v>
      </c>
      <c r="AH262" s="45">
        <f>($AH$11-(AF262*$AH$11))*'AJUSTE CONIF-SETEC'!$Q$18</f>
        <v>488.77950639683598</v>
      </c>
      <c r="AI262" s="114">
        <f t="shared" si="138"/>
        <v>210419.57750383788</v>
      </c>
      <c r="AK262" s="119">
        <v>0</v>
      </c>
      <c r="AL262" s="114">
        <f>IF($AK$11&gt;0,(AK262/$AK$11)*'DADOS BASE PROPOSTA'!$I$67,0)*'AJUSTE CONIF-SETEC'!Q18</f>
        <v>0</v>
      </c>
      <c r="AN262" s="114">
        <v>0</v>
      </c>
      <c r="AO262" s="114">
        <f>(AN262/$AN$11)*'DADOS BASE PROPOSTA'!$I$69*'AJUSTE CONIF-SETEC'!$Q$18</f>
        <v>0</v>
      </c>
      <c r="AQ262" s="114"/>
      <c r="AR262" s="114"/>
      <c r="AS262" s="114"/>
      <c r="AU262" s="114"/>
      <c r="AV262" s="114"/>
      <c r="AW262" s="114"/>
      <c r="AY262" s="114"/>
      <c r="AZ262" s="114"/>
      <c r="BA262" s="114"/>
      <c r="BB262" s="93"/>
    </row>
    <row r="263" spans="1:54" x14ac:dyDescent="0.25">
      <c r="A263" s="93"/>
      <c r="B263" s="94" t="s">
        <v>296</v>
      </c>
      <c r="C263" s="94" t="s">
        <v>310</v>
      </c>
      <c r="D263" s="94" t="s">
        <v>77</v>
      </c>
      <c r="F263" s="104">
        <v>0</v>
      </c>
      <c r="G263" s="109">
        <f t="shared" si="130"/>
        <v>0</v>
      </c>
      <c r="H263" s="114">
        <f>'DADOS BASE PROPOSTA'!$I$23*G263*'AJUSTE CONIF-SETEC'!$Q$12</f>
        <v>0</v>
      </c>
      <c r="I263" s="114">
        <f>'MATRIZ 2018 COMPLETO PROPOSTA'!I263*'AJUSTE CONIF-SETEC'!$Q$12</f>
        <v>0</v>
      </c>
      <c r="J263" s="114">
        <f t="shared" si="131"/>
        <v>0</v>
      </c>
      <c r="L263" s="104">
        <v>314.87012002438922</v>
      </c>
      <c r="M263" s="114">
        <f>'MATRIZ 2018 COMPLETO PROPOSTA'!M263*'AJUSTE CONIF-SETEC'!$Q$14</f>
        <v>454804.45059700409</v>
      </c>
      <c r="N263" s="114">
        <f>'MATRIZ 2018 COMPLETO PROPOSTA'!N263*'AJUSTE CONIF-SETEC'!$Q$14</f>
        <v>96096.146564171911</v>
      </c>
      <c r="O263" s="114">
        <f t="shared" si="132"/>
        <v>550900.59716117603</v>
      </c>
      <c r="R263" s="114"/>
      <c r="T263" s="104">
        <v>0</v>
      </c>
      <c r="U263" s="104"/>
      <c r="V263" s="104">
        <f t="shared" si="134"/>
        <v>0</v>
      </c>
      <c r="W263" s="109">
        <f t="shared" si="135"/>
        <v>0</v>
      </c>
      <c r="X263" s="114">
        <f>'DADOS BASE HOMOLOGADA'!$I$78*W263</f>
        <v>0</v>
      </c>
      <c r="Y263" s="114"/>
      <c r="Z263" s="114">
        <f t="shared" si="133"/>
        <v>0</v>
      </c>
      <c r="AB263" s="119">
        <v>145.5</v>
      </c>
      <c r="AD263" s="45">
        <v>0.77100000000000002</v>
      </c>
      <c r="AE263" s="45">
        <f t="shared" si="136"/>
        <v>112.18050000000001</v>
      </c>
      <c r="AF263" s="123">
        <f t="shared" si="137"/>
        <v>7.6697813488369959E-2</v>
      </c>
      <c r="AH263" s="45">
        <f>($AH$11-(AF263*$AH$11))*'AJUSTE CONIF-SETEC'!$Q$18</f>
        <v>479.68764682786497</v>
      </c>
      <c r="AI263" s="114">
        <f t="shared" si="138"/>
        <v>69794.552613454347</v>
      </c>
      <c r="AK263" s="119">
        <v>0</v>
      </c>
      <c r="AL263" s="114">
        <f>IF($AK$11&gt;0,(AK263/$AK$11)*'DADOS BASE PROPOSTA'!$I$67,0)*'AJUSTE CONIF-SETEC'!Q18</f>
        <v>0</v>
      </c>
      <c r="AN263" s="114">
        <v>0</v>
      </c>
      <c r="AO263" s="114">
        <f>(AN263/$AN$11)*'DADOS BASE PROPOSTA'!$I$69*'AJUSTE CONIF-SETEC'!$Q$18</f>
        <v>0</v>
      </c>
      <c r="AQ263" s="114"/>
      <c r="AR263" s="114"/>
      <c r="AS263" s="114"/>
      <c r="AU263" s="114"/>
      <c r="AV263" s="114"/>
      <c r="AW263" s="114"/>
      <c r="AY263" s="114"/>
      <c r="AZ263" s="114"/>
      <c r="BA263" s="114"/>
      <c r="BB263" s="93"/>
    </row>
    <row r="264" spans="1:54" x14ac:dyDescent="0.25">
      <c r="A264" s="93"/>
      <c r="B264" s="94" t="s">
        <v>296</v>
      </c>
      <c r="C264" s="94" t="s">
        <v>311</v>
      </c>
      <c r="D264" s="94" t="s">
        <v>77</v>
      </c>
      <c r="F264" s="104">
        <v>0</v>
      </c>
      <c r="G264" s="109">
        <f t="shared" si="130"/>
        <v>0</v>
      </c>
      <c r="H264" s="114">
        <f>'DADOS BASE PROPOSTA'!$I$23*G264*'AJUSTE CONIF-SETEC'!$Q$12</f>
        <v>0</v>
      </c>
      <c r="I264" s="114">
        <f>'MATRIZ 2018 COMPLETO PROPOSTA'!I264*'AJUSTE CONIF-SETEC'!$Q$12</f>
        <v>0</v>
      </c>
      <c r="J264" s="114">
        <f t="shared" si="131"/>
        <v>0</v>
      </c>
      <c r="L264" s="104">
        <v>1345.663591063294</v>
      </c>
      <c r="M264" s="114">
        <f>'MATRIZ 2018 COMPLETO PROPOSTA'!M264*'AJUSTE CONIF-SETEC'!$Q$14</f>
        <v>454804.45059700409</v>
      </c>
      <c r="N264" s="114">
        <f>'MATRIZ 2018 COMPLETO PROPOSTA'!N264*'AJUSTE CONIF-SETEC'!$Q$14</f>
        <v>410687.06571100448</v>
      </c>
      <c r="O264" s="114">
        <f t="shared" si="132"/>
        <v>865491.51630800858</v>
      </c>
      <c r="R264" s="114"/>
      <c r="T264" s="104">
        <v>0</v>
      </c>
      <c r="U264" s="104"/>
      <c r="V264" s="104">
        <f t="shared" si="134"/>
        <v>0</v>
      </c>
      <c r="W264" s="109">
        <f t="shared" si="135"/>
        <v>0</v>
      </c>
      <c r="X264" s="114">
        <f>'DADOS BASE HOMOLOGADA'!$I$78*W264</f>
        <v>0</v>
      </c>
      <c r="Y264" s="114"/>
      <c r="Z264" s="114">
        <f t="shared" si="133"/>
        <v>0</v>
      </c>
      <c r="AB264" s="119">
        <v>526</v>
      </c>
      <c r="AD264" s="45">
        <v>0.73</v>
      </c>
      <c r="AE264" s="45">
        <f t="shared" si="136"/>
        <v>383.98</v>
      </c>
      <c r="AF264" s="123">
        <f t="shared" si="137"/>
        <v>4.9478134883698954E-3</v>
      </c>
      <c r="AH264" s="45">
        <f>($AH$11-(AF264*$AH$11))*'AJUSTE CONIF-SETEC'!$Q$18</f>
        <v>516.96427106064618</v>
      </c>
      <c r="AI264" s="114">
        <f t="shared" si="138"/>
        <v>271923.20657789987</v>
      </c>
      <c r="AK264" s="119">
        <v>0</v>
      </c>
      <c r="AL264" s="114">
        <f>IF($AK$11&gt;0,(AK264/$AK$11)*'DADOS BASE PROPOSTA'!$I$67,0)*'AJUSTE CONIF-SETEC'!Q18</f>
        <v>0</v>
      </c>
      <c r="AN264" s="114">
        <v>0</v>
      </c>
      <c r="AO264" s="114">
        <f>(AN264/$AN$11)*'DADOS BASE PROPOSTA'!$I$69*'AJUSTE CONIF-SETEC'!$Q$18</f>
        <v>0</v>
      </c>
      <c r="AQ264" s="114"/>
      <c r="AR264" s="114"/>
      <c r="AS264" s="114"/>
      <c r="AU264" s="114"/>
      <c r="AV264" s="114"/>
      <c r="AW264" s="114"/>
      <c r="AY264" s="114"/>
      <c r="AZ264" s="114"/>
      <c r="BA264" s="114"/>
      <c r="BB264" s="93"/>
    </row>
    <row r="265" spans="1:54" x14ac:dyDescent="0.25">
      <c r="A265" s="93"/>
      <c r="B265" s="94" t="s">
        <v>296</v>
      </c>
      <c r="C265" s="94" t="s">
        <v>312</v>
      </c>
      <c r="D265" s="94" t="s">
        <v>77</v>
      </c>
      <c r="F265" s="104">
        <v>0</v>
      </c>
      <c r="G265" s="109">
        <f t="shared" si="130"/>
        <v>0</v>
      </c>
      <c r="H265" s="114">
        <f>'DADOS BASE PROPOSTA'!$I$23*G265*'AJUSTE CONIF-SETEC'!$Q$12</f>
        <v>0</v>
      </c>
      <c r="I265" s="114">
        <f>'MATRIZ 2018 COMPLETO PROPOSTA'!I265*'AJUSTE CONIF-SETEC'!$Q$12</f>
        <v>0</v>
      </c>
      <c r="J265" s="114">
        <f t="shared" si="131"/>
        <v>0</v>
      </c>
      <c r="L265" s="104">
        <v>553.84112062186932</v>
      </c>
      <c r="M265" s="114">
        <f>'MATRIZ 2018 COMPLETO PROPOSTA'!M265*'AJUSTE CONIF-SETEC'!$Q$14</f>
        <v>454804.45059700409</v>
      </c>
      <c r="N265" s="114">
        <f>'MATRIZ 2018 COMPLETO PROPOSTA'!N265*'AJUSTE CONIF-SETEC'!$Q$14</f>
        <v>169028.41557789574</v>
      </c>
      <c r="O265" s="114">
        <f t="shared" si="132"/>
        <v>623832.86617489986</v>
      </c>
      <c r="R265" s="114"/>
      <c r="T265" s="104">
        <v>0</v>
      </c>
      <c r="U265" s="104"/>
      <c r="V265" s="104">
        <f t="shared" si="134"/>
        <v>0</v>
      </c>
      <c r="W265" s="109">
        <f t="shared" si="135"/>
        <v>0</v>
      </c>
      <c r="X265" s="114">
        <f>'DADOS BASE HOMOLOGADA'!$I$78*W265</f>
        <v>0</v>
      </c>
      <c r="Y265" s="114"/>
      <c r="Z265" s="114">
        <f t="shared" si="133"/>
        <v>0</v>
      </c>
      <c r="AB265" s="119">
        <v>208</v>
      </c>
      <c r="AD265" s="45">
        <v>0.73699999999999999</v>
      </c>
      <c r="AE265" s="45">
        <f t="shared" si="136"/>
        <v>153.29599999999999</v>
      </c>
      <c r="AF265" s="123">
        <f t="shared" si="137"/>
        <v>1.7197813488369906E-2</v>
      </c>
      <c r="AH265" s="45">
        <f>($AH$11-(AF265*$AH$11))*'AJUSTE CONIF-SETEC'!$Q$18</f>
        <v>510.59996936236644</v>
      </c>
      <c r="AI265" s="114">
        <f t="shared" si="138"/>
        <v>106204.79362737222</v>
      </c>
      <c r="AK265" s="119">
        <v>0</v>
      </c>
      <c r="AL265" s="114">
        <f>IF($AK$11&gt;0,(AK265/$AK$11)*'DADOS BASE PROPOSTA'!$I$67,0)*'AJUSTE CONIF-SETEC'!Q18</f>
        <v>0</v>
      </c>
      <c r="AN265" s="114">
        <v>0</v>
      </c>
      <c r="AO265" s="114">
        <f>(AN265/$AN$11)*'DADOS BASE PROPOSTA'!$I$69*'AJUSTE CONIF-SETEC'!$Q$18</f>
        <v>0</v>
      </c>
      <c r="AQ265" s="114"/>
      <c r="AR265" s="114"/>
      <c r="AS265" s="114"/>
      <c r="AU265" s="114"/>
      <c r="AV265" s="114"/>
      <c r="AW265" s="114"/>
      <c r="AY265" s="114"/>
      <c r="AZ265" s="114"/>
      <c r="BA265" s="114"/>
      <c r="BB265" s="93"/>
    </row>
    <row r="266" spans="1:54" x14ac:dyDescent="0.25">
      <c r="A266" s="93"/>
      <c r="B266" s="94" t="s">
        <v>296</v>
      </c>
      <c r="C266" s="94" t="s">
        <v>313</v>
      </c>
      <c r="D266" s="94" t="s">
        <v>77</v>
      </c>
      <c r="F266" s="104">
        <v>0</v>
      </c>
      <c r="G266" s="109">
        <f t="shared" si="130"/>
        <v>0</v>
      </c>
      <c r="H266" s="114">
        <f>'DADOS BASE PROPOSTA'!$I$23*G266*'AJUSTE CONIF-SETEC'!$Q$12</f>
        <v>0</v>
      </c>
      <c r="I266" s="114">
        <f>'MATRIZ 2018 COMPLETO PROPOSTA'!I266*'AJUSTE CONIF-SETEC'!$Q$12</f>
        <v>0</v>
      </c>
      <c r="J266" s="114">
        <f t="shared" si="131"/>
        <v>0</v>
      </c>
      <c r="L266" s="104">
        <v>667.12435346806683</v>
      </c>
      <c r="M266" s="114">
        <f>'MATRIZ 2018 COMPLETO PROPOSTA'!M266*'AJUSTE CONIF-SETEC'!$Q$14</f>
        <v>454804.45059700409</v>
      </c>
      <c r="N266" s="114">
        <f>'MATRIZ 2018 COMPLETO PROPOSTA'!N266*'AJUSTE CONIF-SETEC'!$Q$14</f>
        <v>203601.66167062818</v>
      </c>
      <c r="O266" s="114">
        <f t="shared" si="132"/>
        <v>658406.11226763227</v>
      </c>
      <c r="R266" s="114"/>
      <c r="T266" s="104">
        <v>0</v>
      </c>
      <c r="U266" s="104"/>
      <c r="V266" s="104">
        <f t="shared" si="134"/>
        <v>0</v>
      </c>
      <c r="W266" s="109">
        <f t="shared" si="135"/>
        <v>0</v>
      </c>
      <c r="X266" s="114">
        <f>'DADOS BASE HOMOLOGADA'!$I$78*W266</f>
        <v>0</v>
      </c>
      <c r="Y266" s="114"/>
      <c r="Z266" s="114">
        <f t="shared" si="133"/>
        <v>0</v>
      </c>
      <c r="AB266" s="119">
        <v>367</v>
      </c>
      <c r="AD266" s="45">
        <v>0.71699999999999997</v>
      </c>
      <c r="AE266" s="45">
        <f t="shared" si="136"/>
        <v>263.13900000000001</v>
      </c>
      <c r="AF266" s="123">
        <f t="shared" si="137"/>
        <v>-1.7802186511630125E-2</v>
      </c>
      <c r="AH266" s="45">
        <f>($AH$11-(AF266*$AH$11))*'AJUSTE CONIF-SETEC'!$Q$18</f>
        <v>528.78368850030859</v>
      </c>
      <c r="AI266" s="114">
        <f t="shared" si="138"/>
        <v>194063.61367961325</v>
      </c>
      <c r="AK266" s="119">
        <v>0</v>
      </c>
      <c r="AL266" s="114">
        <f>IF($AK$11&gt;0,(AK266/$AK$11)*'DADOS BASE PROPOSTA'!$I$67,0)*'AJUSTE CONIF-SETEC'!Q18</f>
        <v>0</v>
      </c>
      <c r="AN266" s="114">
        <v>0</v>
      </c>
      <c r="AO266" s="114">
        <f>(AN266/$AN$11)*'DADOS BASE PROPOSTA'!$I$69*'AJUSTE CONIF-SETEC'!$Q$18</f>
        <v>0</v>
      </c>
      <c r="AQ266" s="114"/>
      <c r="AR266" s="114"/>
      <c r="AS266" s="114"/>
      <c r="AU266" s="114"/>
      <c r="AV266" s="114"/>
      <c r="AW266" s="114"/>
      <c r="AY266" s="114"/>
      <c r="AZ266" s="114"/>
      <c r="BA266" s="114"/>
      <c r="BB266" s="93"/>
    </row>
    <row r="267" spans="1:54" x14ac:dyDescent="0.25">
      <c r="A267" s="93"/>
      <c r="B267" s="94" t="s">
        <v>296</v>
      </c>
      <c r="C267" s="94" t="s">
        <v>314</v>
      </c>
      <c r="D267" s="94" t="s">
        <v>79</v>
      </c>
      <c r="F267" s="104">
        <v>6047.5349391200662</v>
      </c>
      <c r="G267" s="109">
        <f t="shared" si="130"/>
        <v>4.894111586205601E-3</v>
      </c>
      <c r="H267" s="114">
        <f>'DADOS BASE PROPOSTA'!$I$23*G267*'AJUSTE CONIF-SETEC'!$Q$12</f>
        <v>6345834.0487407558</v>
      </c>
      <c r="I267" s="114">
        <f>'MATRIZ 2018 COMPLETO PROPOSTA'!I267*'AJUSTE CONIF-SETEC'!$Q$12</f>
        <v>0</v>
      </c>
      <c r="J267" s="114">
        <f t="shared" si="131"/>
        <v>6345834.0487407558</v>
      </c>
      <c r="L267" s="104">
        <v>0</v>
      </c>
      <c r="M267" s="114">
        <f>'MATRIZ 2018 COMPLETO PROPOSTA'!M267*'AJUSTE CONIF-SETEC'!$Q$14</f>
        <v>0</v>
      </c>
      <c r="N267" s="114">
        <f>'MATRIZ 2018 COMPLETO PROPOSTA'!N267*'AJUSTE CONIF-SETEC'!$Q$14</f>
        <v>0</v>
      </c>
      <c r="O267" s="114">
        <f t="shared" si="132"/>
        <v>0</v>
      </c>
      <c r="R267" s="114"/>
      <c r="T267" s="104">
        <v>19.44011477687237</v>
      </c>
      <c r="U267" s="104"/>
      <c r="V267" s="104">
        <f t="shared" si="134"/>
        <v>19.44011477687237</v>
      </c>
      <c r="W267" s="109">
        <f t="shared" si="135"/>
        <v>1.1385582279296041E-4</v>
      </c>
      <c r="X267" s="114">
        <f>'DADOS BASE HOMOLOGADA'!$I$78*W267</f>
        <v>5230.8355323383994</v>
      </c>
      <c r="Y267" s="114"/>
      <c r="Z267" s="114">
        <f t="shared" si="133"/>
        <v>5230.8355323383994</v>
      </c>
      <c r="AB267" s="119">
        <v>1912</v>
      </c>
      <c r="AD267" s="45">
        <v>0.74099999999999999</v>
      </c>
      <c r="AE267" s="45">
        <f t="shared" si="136"/>
        <v>1416.7919999999999</v>
      </c>
      <c r="AF267" s="123">
        <f t="shared" si="137"/>
        <v>2.4197813488369913E-2</v>
      </c>
      <c r="AH267" s="45">
        <f>($AH$11-(AF267*$AH$11))*'AJUSTE CONIF-SETEC'!$Q$18</f>
        <v>506.96322553477802</v>
      </c>
      <c r="AI267" s="114">
        <f t="shared" si="138"/>
        <v>969313.68722249556</v>
      </c>
      <c r="AK267" s="119">
        <v>213</v>
      </c>
      <c r="AL267" s="114">
        <f>IF($AK$11&gt;0,(AK267/$AK$11)*'DADOS BASE PROPOSTA'!$I$67,0)*'AJUSTE CONIF-SETEC'!Q18</f>
        <v>1118212.5851553541</v>
      </c>
      <c r="AN267" s="114">
        <v>3</v>
      </c>
      <c r="AO267" s="114">
        <f>(AN267/$AN$11)*'DADOS BASE PROPOSTA'!$I$69*'AJUSTE CONIF-SETEC'!$Q$18</f>
        <v>1456.990709253186</v>
      </c>
      <c r="AQ267" s="114"/>
      <c r="AR267" s="114"/>
      <c r="AS267" s="114"/>
      <c r="AU267" s="114"/>
      <c r="AV267" s="114"/>
      <c r="AW267" s="114"/>
      <c r="AY267" s="114"/>
      <c r="AZ267" s="114"/>
      <c r="BA267" s="114"/>
      <c r="BB267" s="93"/>
    </row>
    <row r="268" spans="1:54" x14ac:dyDescent="0.25">
      <c r="A268" s="93"/>
      <c r="B268" s="94" t="s">
        <v>296</v>
      </c>
      <c r="C268" s="94" t="s">
        <v>315</v>
      </c>
      <c r="D268" s="94" t="s">
        <v>79</v>
      </c>
      <c r="F268" s="104">
        <v>2193.489715588702</v>
      </c>
      <c r="G268" s="109">
        <f t="shared" si="130"/>
        <v>1.7751337593507968E-3</v>
      </c>
      <c r="H268" s="114">
        <f>'DADOS BASE PROPOSTA'!$I$23*G268*'AJUSTE CONIF-SETEC'!$Q$12</f>
        <v>2301685.2094071228</v>
      </c>
      <c r="I268" s="114">
        <f>'MATRIZ 2018 COMPLETO PROPOSTA'!I268*'AJUSTE CONIF-SETEC'!$Q$12</f>
        <v>0</v>
      </c>
      <c r="J268" s="114">
        <f t="shared" si="131"/>
        <v>2301685.2094071228</v>
      </c>
      <c r="L268" s="104">
        <v>0</v>
      </c>
      <c r="M268" s="114">
        <f>'MATRIZ 2018 COMPLETO PROPOSTA'!M268*'AJUSTE CONIF-SETEC'!$Q$14</f>
        <v>0</v>
      </c>
      <c r="N268" s="114">
        <f>'MATRIZ 2018 COMPLETO PROPOSTA'!N268*'AJUSTE CONIF-SETEC'!$Q$14</f>
        <v>0</v>
      </c>
      <c r="O268" s="114">
        <f t="shared" si="132"/>
        <v>0</v>
      </c>
      <c r="R268" s="114"/>
      <c r="T268" s="104">
        <v>206.89895408730891</v>
      </c>
      <c r="U268" s="104"/>
      <c r="V268" s="104">
        <f t="shared" si="134"/>
        <v>206.89895408730891</v>
      </c>
      <c r="W268" s="109">
        <f t="shared" si="135"/>
        <v>1.211754710452559E-3</v>
      </c>
      <c r="X268" s="114">
        <f>'DADOS BASE HOMOLOGADA'!$I$78*W268</f>
        <v>55671.193975206836</v>
      </c>
      <c r="Y268" s="114"/>
      <c r="Z268" s="114">
        <f t="shared" si="133"/>
        <v>55671.193975206836</v>
      </c>
      <c r="AB268" s="119">
        <v>803.5</v>
      </c>
      <c r="AD268" s="45">
        <v>0.749</v>
      </c>
      <c r="AE268" s="45">
        <f t="shared" si="136"/>
        <v>601.82150000000001</v>
      </c>
      <c r="AF268" s="123">
        <f t="shared" si="137"/>
        <v>3.8197813488369925E-2</v>
      </c>
      <c r="AH268" s="45">
        <f>($AH$11-(AF268*$AH$11))*'AJUSTE CONIF-SETEC'!$Q$18</f>
        <v>499.68973787960118</v>
      </c>
      <c r="AI268" s="114">
        <f t="shared" si="138"/>
        <v>401500.70438625955</v>
      </c>
      <c r="AK268" s="119">
        <v>0</v>
      </c>
      <c r="AL268" s="114">
        <f>IF($AK$11&gt;0,(AK268/$AK$11)*'DADOS BASE PROPOSTA'!$I$67,0)*'AJUSTE CONIF-SETEC'!Q18</f>
        <v>0</v>
      </c>
      <c r="AN268" s="114">
        <v>40.5</v>
      </c>
      <c r="AO268" s="114">
        <f>(AN268/$AN$11)*'DADOS BASE PROPOSTA'!$I$69*'AJUSTE CONIF-SETEC'!$Q$18</f>
        <v>19669.374574918013</v>
      </c>
      <c r="AQ268" s="114"/>
      <c r="AR268" s="114"/>
      <c r="AS268" s="114"/>
      <c r="AU268" s="114"/>
      <c r="AV268" s="114"/>
      <c r="AW268" s="114"/>
      <c r="AY268" s="114"/>
      <c r="AZ268" s="114"/>
      <c r="BA268" s="114"/>
      <c r="BB268" s="93"/>
    </row>
    <row r="269" spans="1:54" x14ac:dyDescent="0.25">
      <c r="A269" s="93"/>
      <c r="B269" s="94" t="s">
        <v>296</v>
      </c>
      <c r="C269" s="94" t="s">
        <v>316</v>
      </c>
      <c r="D269" s="94" t="s">
        <v>79</v>
      </c>
      <c r="F269" s="104">
        <v>3185.2686054639812</v>
      </c>
      <c r="G269" s="109">
        <f t="shared" si="130"/>
        <v>2.5777544312040766E-3</v>
      </c>
      <c r="H269" s="114">
        <f>'DADOS BASE PROPOSTA'!$I$23*G269*'AJUSTE CONIF-SETEC'!$Q$12</f>
        <v>3342384.3226078809</v>
      </c>
      <c r="I269" s="114">
        <f>'MATRIZ 2018 COMPLETO PROPOSTA'!I269*'AJUSTE CONIF-SETEC'!$Q$12</f>
        <v>0</v>
      </c>
      <c r="J269" s="114">
        <f t="shared" si="131"/>
        <v>3342384.3226078809</v>
      </c>
      <c r="L269" s="104">
        <v>0</v>
      </c>
      <c r="M269" s="114">
        <f>'MATRIZ 2018 COMPLETO PROPOSTA'!M269*'AJUSTE CONIF-SETEC'!$Q$14</f>
        <v>0</v>
      </c>
      <c r="N269" s="114">
        <f>'MATRIZ 2018 COMPLETO PROPOSTA'!N269*'AJUSTE CONIF-SETEC'!$Q$14</f>
        <v>0</v>
      </c>
      <c r="O269" s="114">
        <f t="shared" si="132"/>
        <v>0</v>
      </c>
      <c r="R269" s="114"/>
      <c r="T269" s="104">
        <v>0</v>
      </c>
      <c r="U269" s="104"/>
      <c r="V269" s="104">
        <f t="shared" si="134"/>
        <v>0</v>
      </c>
      <c r="W269" s="109">
        <f t="shared" si="135"/>
        <v>0</v>
      </c>
      <c r="X269" s="114">
        <f>'DADOS BASE HOMOLOGADA'!$I$78*W269</f>
        <v>0</v>
      </c>
      <c r="Y269" s="114"/>
      <c r="Z269" s="114">
        <f t="shared" si="133"/>
        <v>0</v>
      </c>
      <c r="AB269" s="119">
        <v>1374</v>
      </c>
      <c r="AD269" s="45">
        <v>0.753</v>
      </c>
      <c r="AE269" s="45">
        <f t="shared" si="136"/>
        <v>1034.6220000000001</v>
      </c>
      <c r="AF269" s="123">
        <f t="shared" si="137"/>
        <v>4.5197813488369931E-2</v>
      </c>
      <c r="AH269" s="45">
        <f>($AH$11-(AF269*$AH$11))*'AJUSTE CONIF-SETEC'!$Q$18</f>
        <v>496.05299405201276</v>
      </c>
      <c r="AI269" s="114">
        <f t="shared" si="138"/>
        <v>681576.81382746552</v>
      </c>
      <c r="AK269" s="119">
        <v>0</v>
      </c>
      <c r="AL269" s="114">
        <f>IF($AK$11&gt;0,(AK269/$AK$11)*'DADOS BASE PROPOSTA'!$I$67,0)*'AJUSTE CONIF-SETEC'!Q18</f>
        <v>0</v>
      </c>
      <c r="AN269" s="114">
        <v>0</v>
      </c>
      <c r="AO269" s="114">
        <f>(AN269/$AN$11)*'DADOS BASE PROPOSTA'!$I$69*'AJUSTE CONIF-SETEC'!$Q$18</f>
        <v>0</v>
      </c>
      <c r="AQ269" s="114"/>
      <c r="AR269" s="114"/>
      <c r="AS269" s="114"/>
      <c r="AU269" s="114"/>
      <c r="AV269" s="114"/>
      <c r="AW269" s="114"/>
      <c r="AY269" s="114"/>
      <c r="AZ269" s="114"/>
      <c r="BA269" s="114"/>
      <c r="BB269" s="93"/>
    </row>
    <row r="270" spans="1:54" x14ac:dyDescent="0.25">
      <c r="A270" s="93"/>
      <c r="B270" s="94" t="s">
        <v>296</v>
      </c>
      <c r="C270" s="94" t="s">
        <v>317</v>
      </c>
      <c r="D270" s="94" t="s">
        <v>79</v>
      </c>
      <c r="F270" s="104">
        <v>1770.8857042058339</v>
      </c>
      <c r="G270" s="109">
        <f t="shared" si="130"/>
        <v>1.4331314047870052E-3</v>
      </c>
      <c r="H270" s="114">
        <f>'DADOS BASE PROPOSTA'!$I$23*G270*'AJUSTE CONIF-SETEC'!$Q$12</f>
        <v>1858235.9442825734</v>
      </c>
      <c r="I270" s="114">
        <f>'MATRIZ 2018 COMPLETO PROPOSTA'!I270*'AJUSTE CONIF-SETEC'!$Q$12</f>
        <v>0</v>
      </c>
      <c r="J270" s="114">
        <f t="shared" si="131"/>
        <v>1858235.9442825734</v>
      </c>
      <c r="L270" s="104">
        <v>0</v>
      </c>
      <c r="M270" s="114">
        <f>'MATRIZ 2018 COMPLETO PROPOSTA'!M270*'AJUSTE CONIF-SETEC'!$Q$14</f>
        <v>0</v>
      </c>
      <c r="N270" s="114">
        <f>'MATRIZ 2018 COMPLETO PROPOSTA'!N270*'AJUSTE CONIF-SETEC'!$Q$14</f>
        <v>0</v>
      </c>
      <c r="O270" s="114">
        <f t="shared" si="132"/>
        <v>0</v>
      </c>
      <c r="R270" s="114"/>
      <c r="T270" s="104">
        <v>0</v>
      </c>
      <c r="U270" s="104"/>
      <c r="V270" s="104">
        <f t="shared" si="134"/>
        <v>0</v>
      </c>
      <c r="W270" s="109">
        <f t="shared" si="135"/>
        <v>0</v>
      </c>
      <c r="X270" s="114">
        <f>'DADOS BASE HOMOLOGADA'!$I$78*W270</f>
        <v>0</v>
      </c>
      <c r="Y270" s="114"/>
      <c r="Z270" s="114">
        <f t="shared" si="133"/>
        <v>0</v>
      </c>
      <c r="AB270" s="119">
        <v>1176.5</v>
      </c>
      <c r="AD270" s="45">
        <v>0.755</v>
      </c>
      <c r="AE270" s="45">
        <f t="shared" si="136"/>
        <v>888.25750000000005</v>
      </c>
      <c r="AF270" s="123">
        <f t="shared" si="137"/>
        <v>4.8697813488369934E-2</v>
      </c>
      <c r="AH270" s="45">
        <f>($AH$11-(AF270*$AH$11))*'AJUSTE CONIF-SETEC'!$Q$18</f>
        <v>494.23462213821853</v>
      </c>
      <c r="AI270" s="114">
        <f t="shared" si="138"/>
        <v>581467.03294561408</v>
      </c>
      <c r="AK270" s="119">
        <v>0</v>
      </c>
      <c r="AL270" s="114">
        <f>IF($AK$11&gt;0,(AK270/$AK$11)*'DADOS BASE PROPOSTA'!$I$67,0)*'AJUSTE CONIF-SETEC'!Q18</f>
        <v>0</v>
      </c>
      <c r="AN270" s="114">
        <v>0</v>
      </c>
      <c r="AO270" s="114">
        <f>(AN270/$AN$11)*'DADOS BASE PROPOSTA'!$I$69*'AJUSTE CONIF-SETEC'!$Q$18</f>
        <v>0</v>
      </c>
      <c r="AQ270" s="114"/>
      <c r="AR270" s="114"/>
      <c r="AS270" s="114"/>
      <c r="AU270" s="114"/>
      <c r="AV270" s="114"/>
      <c r="AW270" s="114"/>
      <c r="AY270" s="114"/>
      <c r="AZ270" s="114"/>
      <c r="BA270" s="114"/>
      <c r="BB270" s="93"/>
    </row>
    <row r="271" spans="1:54" x14ac:dyDescent="0.25">
      <c r="A271" s="93"/>
      <c r="B271" s="94" t="s">
        <v>296</v>
      </c>
      <c r="C271" s="94" t="s">
        <v>318</v>
      </c>
      <c r="D271" s="94" t="s">
        <v>79</v>
      </c>
      <c r="F271" s="104">
        <v>1689.007559853568</v>
      </c>
      <c r="G271" s="109">
        <f t="shared" si="130"/>
        <v>1.3668695676971074E-3</v>
      </c>
      <c r="H271" s="114">
        <f>'DADOS BASE PROPOSTA'!$I$23*G271*'AJUSTE CONIF-SETEC'!$Q$12</f>
        <v>1772319.1002281064</v>
      </c>
      <c r="I271" s="114">
        <f>'MATRIZ 2018 COMPLETO PROPOSTA'!I271*'AJUSTE CONIF-SETEC'!$Q$12</f>
        <v>0</v>
      </c>
      <c r="J271" s="114">
        <f t="shared" si="131"/>
        <v>1772319.1002281064</v>
      </c>
      <c r="L271" s="104">
        <v>0</v>
      </c>
      <c r="M271" s="114">
        <f>'MATRIZ 2018 COMPLETO PROPOSTA'!M271*'AJUSTE CONIF-SETEC'!$Q$14</f>
        <v>0</v>
      </c>
      <c r="N271" s="114">
        <f>'MATRIZ 2018 COMPLETO PROPOSTA'!N271*'AJUSTE CONIF-SETEC'!$Q$14</f>
        <v>0</v>
      </c>
      <c r="O271" s="114">
        <f t="shared" si="132"/>
        <v>0</v>
      </c>
      <c r="R271" s="114"/>
      <c r="T271" s="104">
        <v>4.2921195652173916</v>
      </c>
      <c r="U271" s="104"/>
      <c r="V271" s="104">
        <f t="shared" si="134"/>
        <v>4.2921195652173916</v>
      </c>
      <c r="W271" s="109">
        <f t="shared" si="135"/>
        <v>2.5137855935139263E-5</v>
      </c>
      <c r="X271" s="114">
        <f>'DADOS BASE HOMOLOGADA'!$I$78*W271</f>
        <v>1154.899124232232</v>
      </c>
      <c r="Y271" s="114"/>
      <c r="Z271" s="114">
        <f t="shared" si="133"/>
        <v>1154.899124232232</v>
      </c>
      <c r="AB271" s="119">
        <v>988</v>
      </c>
      <c r="AD271" s="45">
        <v>0.72699999999999998</v>
      </c>
      <c r="AE271" s="45">
        <f t="shared" si="136"/>
        <v>718.27599999999995</v>
      </c>
      <c r="AF271" s="123">
        <f t="shared" si="137"/>
        <v>-3.0218651163010923E-4</v>
      </c>
      <c r="AH271" s="45">
        <f>($AH$11-(AF271*$AH$11))*'AJUSTE CONIF-SETEC'!$Q$18</f>
        <v>519.69182893133745</v>
      </c>
      <c r="AI271" s="114">
        <f t="shared" si="138"/>
        <v>513455.52698416141</v>
      </c>
      <c r="AK271" s="119">
        <v>0</v>
      </c>
      <c r="AL271" s="114">
        <f>IF($AK$11&gt;0,(AK271/$AK$11)*'DADOS BASE PROPOSTA'!$I$67,0)*'AJUSTE CONIF-SETEC'!Q18</f>
        <v>0</v>
      </c>
      <c r="AN271" s="114">
        <v>3</v>
      </c>
      <c r="AO271" s="114">
        <f>(AN271/$AN$11)*'DADOS BASE PROPOSTA'!$I$69*'AJUSTE CONIF-SETEC'!$Q$18</f>
        <v>1456.990709253186</v>
      </c>
      <c r="AQ271" s="114"/>
      <c r="AR271" s="114"/>
      <c r="AS271" s="114"/>
      <c r="AU271" s="114"/>
      <c r="AV271" s="114"/>
      <c r="AW271" s="114"/>
      <c r="AY271" s="114"/>
      <c r="AZ271" s="114"/>
      <c r="BA271" s="114"/>
      <c r="BB271" s="93"/>
    </row>
    <row r="272" spans="1:54" x14ac:dyDescent="0.25">
      <c r="A272" s="93"/>
      <c r="B272" s="94" t="s">
        <v>296</v>
      </c>
      <c r="C272" s="94" t="s">
        <v>319</v>
      </c>
      <c r="D272" s="94" t="s">
        <v>79</v>
      </c>
      <c r="F272" s="104">
        <v>1911.0539228163591</v>
      </c>
      <c r="G272" s="109">
        <f t="shared" si="130"/>
        <v>1.5465658718261299E-3</v>
      </c>
      <c r="H272" s="114">
        <f>'DADOS BASE PROPOSTA'!$I$23*G272*'AJUSTE CONIF-SETEC'!$Q$12</f>
        <v>2005318.06338802</v>
      </c>
      <c r="I272" s="114">
        <f>'MATRIZ 2018 COMPLETO PROPOSTA'!I272*'AJUSTE CONIF-SETEC'!$Q$12</f>
        <v>0</v>
      </c>
      <c r="J272" s="114">
        <f t="shared" si="131"/>
        <v>2005318.06338802</v>
      </c>
      <c r="L272" s="104">
        <v>0</v>
      </c>
      <c r="M272" s="114">
        <f>'MATRIZ 2018 COMPLETO PROPOSTA'!M272*'AJUSTE CONIF-SETEC'!$Q$14</f>
        <v>0</v>
      </c>
      <c r="N272" s="114">
        <f>'MATRIZ 2018 COMPLETO PROPOSTA'!N272*'AJUSTE CONIF-SETEC'!$Q$14</f>
        <v>0</v>
      </c>
      <c r="O272" s="114">
        <f t="shared" si="132"/>
        <v>0</v>
      </c>
      <c r="R272" s="114"/>
      <c r="T272" s="104">
        <v>107.8498335040984</v>
      </c>
      <c r="U272" s="104"/>
      <c r="V272" s="104">
        <f t="shared" si="134"/>
        <v>107.8498335040984</v>
      </c>
      <c r="W272" s="109">
        <f t="shared" si="135"/>
        <v>6.3164912721099041E-4</v>
      </c>
      <c r="X272" s="114">
        <f>'DADOS BASE HOMOLOGADA'!$I$78*W272</f>
        <v>29019.619880082872</v>
      </c>
      <c r="Y272" s="114"/>
      <c r="Z272" s="114">
        <f t="shared" si="133"/>
        <v>29019.619880082872</v>
      </c>
      <c r="AB272" s="119">
        <v>877</v>
      </c>
      <c r="AD272" s="45">
        <v>0.76400000000000001</v>
      </c>
      <c r="AE272" s="45">
        <f t="shared" si="136"/>
        <v>670.02800000000002</v>
      </c>
      <c r="AF272" s="123">
        <f t="shared" si="137"/>
        <v>6.4447813488369948E-2</v>
      </c>
      <c r="AH272" s="45">
        <f>($AH$11-(AF272*$AH$11))*'AJUSTE CONIF-SETEC'!$Q$18</f>
        <v>486.05194852614466</v>
      </c>
      <c r="AI272" s="114">
        <f t="shared" si="138"/>
        <v>426267.55885742884</v>
      </c>
      <c r="AK272" s="119">
        <v>0</v>
      </c>
      <c r="AL272" s="114">
        <f>IF($AK$11&gt;0,(AK272/$AK$11)*'DADOS BASE PROPOSTA'!$I$67,0)*'AJUSTE CONIF-SETEC'!Q18</f>
        <v>0</v>
      </c>
      <c r="AN272" s="114">
        <v>19.25</v>
      </c>
      <c r="AO272" s="114">
        <f>(AN272/$AN$11)*'DADOS BASE PROPOSTA'!$I$69*'AJUSTE CONIF-SETEC'!$Q$18</f>
        <v>9349.0237177079434</v>
      </c>
      <c r="AQ272" s="114"/>
      <c r="AR272" s="114"/>
      <c r="AS272" s="114"/>
      <c r="AU272" s="114"/>
      <c r="AV272" s="114"/>
      <c r="AW272" s="114"/>
      <c r="AY272" s="114"/>
      <c r="AZ272" s="114"/>
      <c r="BA272" s="114"/>
      <c r="BB272" s="93"/>
    </row>
    <row r="273" spans="1:54" x14ac:dyDescent="0.25">
      <c r="A273" s="93"/>
      <c r="B273" s="94" t="s">
        <v>296</v>
      </c>
      <c r="C273" s="94" t="s">
        <v>320</v>
      </c>
      <c r="D273" s="94" t="s">
        <v>79</v>
      </c>
      <c r="F273" s="104">
        <v>6324.578474784782</v>
      </c>
      <c r="G273" s="109">
        <f t="shared" si="130"/>
        <v>5.1183156613253938E-3</v>
      </c>
      <c r="H273" s="114">
        <f>'DADOS BASE PROPOSTA'!$I$23*G273*'AJUSTE CONIF-SETEC'!$Q$12</f>
        <v>6636542.9606036907</v>
      </c>
      <c r="I273" s="114">
        <f>'MATRIZ 2018 COMPLETO PROPOSTA'!I273*'AJUSTE CONIF-SETEC'!$Q$12</f>
        <v>0</v>
      </c>
      <c r="J273" s="114">
        <f t="shared" si="131"/>
        <v>6636542.9606036907</v>
      </c>
      <c r="L273" s="104">
        <v>0</v>
      </c>
      <c r="M273" s="114">
        <f>'MATRIZ 2018 COMPLETO PROPOSTA'!M273*'AJUSTE CONIF-SETEC'!$Q$14</f>
        <v>0</v>
      </c>
      <c r="N273" s="114">
        <f>'MATRIZ 2018 COMPLETO PROPOSTA'!N273*'AJUSTE CONIF-SETEC'!$Q$14</f>
        <v>0</v>
      </c>
      <c r="O273" s="114">
        <f t="shared" si="132"/>
        <v>0</v>
      </c>
      <c r="R273" s="114"/>
      <c r="T273" s="104">
        <v>213.61230014498861</v>
      </c>
      <c r="U273" s="104"/>
      <c r="V273" s="104">
        <f t="shared" si="134"/>
        <v>213.61230014498861</v>
      </c>
      <c r="W273" s="109">
        <f t="shared" si="135"/>
        <v>1.2510730760005001E-3</v>
      </c>
      <c r="X273" s="114">
        <f>'DADOS BASE HOMOLOGADA'!$I$78*W273</f>
        <v>57477.58295502769</v>
      </c>
      <c r="Y273" s="114"/>
      <c r="Z273" s="114">
        <f t="shared" si="133"/>
        <v>57477.58295502769</v>
      </c>
      <c r="AB273" s="119">
        <v>3537</v>
      </c>
      <c r="AD273" s="45">
        <v>0.74099999999999999</v>
      </c>
      <c r="AE273" s="45">
        <f t="shared" si="136"/>
        <v>2620.9169999999999</v>
      </c>
      <c r="AF273" s="123">
        <f t="shared" si="137"/>
        <v>2.4197813488369913E-2</v>
      </c>
      <c r="AH273" s="45">
        <f>($AH$11-(AF273*$AH$11))*'AJUSTE CONIF-SETEC'!$Q$18</f>
        <v>506.96322553477802</v>
      </c>
      <c r="AI273" s="114">
        <f t="shared" si="138"/>
        <v>1793128.9287165098</v>
      </c>
      <c r="AK273" s="119">
        <v>19.5</v>
      </c>
      <c r="AL273" s="114">
        <f>IF($AK$11&gt;0,(AK273/$AK$11)*'DADOS BASE PROPOSTA'!$I$67,0)*'AJUSTE CONIF-SETEC'!Q18</f>
        <v>102371.57469732112</v>
      </c>
      <c r="AN273" s="114">
        <v>103.75</v>
      </c>
      <c r="AO273" s="114">
        <f>(AN273/$AN$11)*'DADOS BASE PROPOSTA'!$I$69*'AJUSTE CONIF-SETEC'!$Q$18</f>
        <v>50387.595361672677</v>
      </c>
      <c r="AQ273" s="114"/>
      <c r="AR273" s="114"/>
      <c r="AS273" s="114"/>
      <c r="AU273" s="114"/>
      <c r="AV273" s="114"/>
      <c r="AW273" s="114"/>
      <c r="AY273" s="114"/>
      <c r="AZ273" s="114"/>
      <c r="BA273" s="114"/>
      <c r="BB273" s="93"/>
    </row>
    <row r="274" spans="1:54" x14ac:dyDescent="0.25">
      <c r="A274" s="93"/>
      <c r="B274" s="94" t="s">
        <v>296</v>
      </c>
      <c r="C274" s="94" t="s">
        <v>321</v>
      </c>
      <c r="D274" s="94" t="s">
        <v>79</v>
      </c>
      <c r="F274" s="104">
        <v>426.26455328142413</v>
      </c>
      <c r="G274" s="109">
        <f t="shared" si="130"/>
        <v>3.4496473521935844E-4</v>
      </c>
      <c r="H274" s="114">
        <f>'DADOS BASE PROPOSTA'!$I$23*G274*'AJUSTE CONIF-SETEC'!$Q$12</f>
        <v>447290.36594505649</v>
      </c>
      <c r="I274" s="114">
        <f>'MATRIZ 2018 COMPLETO PROPOSTA'!I274*'AJUSTE CONIF-SETEC'!$Q$12</f>
        <v>874821.64130862092</v>
      </c>
      <c r="J274" s="114">
        <f t="shared" si="131"/>
        <v>1322112.0072536774</v>
      </c>
      <c r="L274" s="104">
        <v>0</v>
      </c>
      <c r="M274" s="114">
        <f>'MATRIZ 2018 COMPLETO PROPOSTA'!M274*'AJUSTE CONIF-SETEC'!$Q$14</f>
        <v>0</v>
      </c>
      <c r="N274" s="114">
        <f>'MATRIZ 2018 COMPLETO PROPOSTA'!N274*'AJUSTE CONIF-SETEC'!$Q$14</f>
        <v>0</v>
      </c>
      <c r="O274" s="114">
        <f t="shared" si="132"/>
        <v>0</v>
      </c>
      <c r="R274" s="114"/>
      <c r="T274" s="104">
        <v>0</v>
      </c>
      <c r="U274" s="104"/>
      <c r="V274" s="104">
        <f t="shared" si="134"/>
        <v>0</v>
      </c>
      <c r="W274" s="109">
        <f t="shared" si="135"/>
        <v>0</v>
      </c>
      <c r="X274" s="114">
        <f>'DADOS BASE HOMOLOGADA'!$I$78*W274</f>
        <v>0</v>
      </c>
      <c r="Y274" s="114"/>
      <c r="Z274" s="114">
        <f t="shared" si="133"/>
        <v>0</v>
      </c>
      <c r="AB274" s="119">
        <v>655</v>
      </c>
      <c r="AD274" s="45">
        <v>0.68400000000000005</v>
      </c>
      <c r="AE274" s="45">
        <f t="shared" si="136"/>
        <v>448.02000000000004</v>
      </c>
      <c r="AF274" s="123">
        <f t="shared" si="137"/>
        <v>-7.5552186511629982E-2</v>
      </c>
      <c r="AH274" s="45">
        <f>($AH$11-(AF274*$AH$11))*'AJUSTE CONIF-SETEC'!$Q$18</f>
        <v>558.78682507791279</v>
      </c>
      <c r="AI274" s="114">
        <f t="shared" si="138"/>
        <v>366005.37042603287</v>
      </c>
      <c r="AK274" s="119">
        <v>0</v>
      </c>
      <c r="AL274" s="114">
        <f>IF($AK$11&gt;0,(AK274/$AK$11)*'DADOS BASE PROPOSTA'!$I$67,0)*'AJUSTE CONIF-SETEC'!Q18</f>
        <v>0</v>
      </c>
      <c r="AN274" s="114">
        <v>0</v>
      </c>
      <c r="AO274" s="114">
        <f>(AN274/$AN$11)*'DADOS BASE PROPOSTA'!$I$69*'AJUSTE CONIF-SETEC'!$Q$18</f>
        <v>0</v>
      </c>
      <c r="AQ274" s="114"/>
      <c r="AR274" s="114"/>
      <c r="AS274" s="114"/>
      <c r="AU274" s="114"/>
      <c r="AV274" s="114"/>
      <c r="AW274" s="114"/>
      <c r="AY274" s="114"/>
      <c r="AZ274" s="114"/>
      <c r="BA274" s="114"/>
      <c r="BB274" s="93"/>
    </row>
    <row r="275" spans="1:54" x14ac:dyDescent="0.25">
      <c r="A275" s="93"/>
      <c r="B275" s="94" t="s">
        <v>296</v>
      </c>
      <c r="C275" s="94" t="s">
        <v>322</v>
      </c>
      <c r="D275" s="94" t="s">
        <v>79</v>
      </c>
      <c r="F275" s="104">
        <v>589.883204220415</v>
      </c>
      <c r="G275" s="109">
        <f t="shared" si="130"/>
        <v>4.7737702276148862E-4</v>
      </c>
      <c r="H275" s="114">
        <f>'DADOS BASE PROPOSTA'!$I$23*G275*'AJUSTE CONIF-SETEC'!$Q$12</f>
        <v>618979.62720441388</v>
      </c>
      <c r="I275" s="114">
        <f>'MATRIZ 2018 COMPLETO PROPOSTA'!I275*'AJUSTE CONIF-SETEC'!$Q$12</f>
        <v>874821.64130862092</v>
      </c>
      <c r="J275" s="114">
        <f t="shared" si="131"/>
        <v>1493801.2685130348</v>
      </c>
      <c r="L275" s="104">
        <v>0</v>
      </c>
      <c r="M275" s="114">
        <f>'MATRIZ 2018 COMPLETO PROPOSTA'!M275*'AJUSTE CONIF-SETEC'!$Q$14</f>
        <v>0</v>
      </c>
      <c r="N275" s="114">
        <f>'MATRIZ 2018 COMPLETO PROPOSTA'!N275*'AJUSTE CONIF-SETEC'!$Q$14</f>
        <v>0</v>
      </c>
      <c r="O275" s="114">
        <f t="shared" si="132"/>
        <v>0</v>
      </c>
      <c r="R275" s="114"/>
      <c r="T275" s="104">
        <v>0.39266229281767961</v>
      </c>
      <c r="U275" s="104"/>
      <c r="V275" s="104">
        <f t="shared" si="134"/>
        <v>0.39266229281767961</v>
      </c>
      <c r="W275" s="109">
        <f t="shared" si="135"/>
        <v>2.2997234811449986E-6</v>
      </c>
      <c r="X275" s="114">
        <f>'DADOS BASE HOMOLOGADA'!$I$78*W275</f>
        <v>105.65533676394446</v>
      </c>
      <c r="Y275" s="114"/>
      <c r="Z275" s="114">
        <f t="shared" si="133"/>
        <v>105.65533676394446</v>
      </c>
      <c r="AB275" s="119">
        <v>399.5</v>
      </c>
      <c r="AD275" s="45">
        <v>0.73099999999999998</v>
      </c>
      <c r="AE275" s="45">
        <f t="shared" si="136"/>
        <v>292.03449999999998</v>
      </c>
      <c r="AF275" s="123">
        <f t="shared" si="137"/>
        <v>6.697813488369897E-3</v>
      </c>
      <c r="AH275" s="45">
        <f>($AH$11-(AF275*$AH$11))*'AJUSTE CONIF-SETEC'!$Q$18</f>
        <v>516.05508510374909</v>
      </c>
      <c r="AI275" s="114">
        <f t="shared" si="138"/>
        <v>206164.00649894777</v>
      </c>
      <c r="AK275" s="119">
        <v>0</v>
      </c>
      <c r="AL275" s="114">
        <f>IF($AK$11&gt;0,(AK275/$AK$11)*'DADOS BASE PROPOSTA'!$I$67,0)*'AJUSTE CONIF-SETEC'!Q18</f>
        <v>0</v>
      </c>
      <c r="AN275" s="114">
        <v>1.5</v>
      </c>
      <c r="AO275" s="114">
        <f>(AN275/$AN$11)*'DADOS BASE PROPOSTA'!$I$69*'AJUSTE CONIF-SETEC'!$Q$18</f>
        <v>728.49535462659298</v>
      </c>
      <c r="AQ275" s="114"/>
      <c r="AR275" s="114"/>
      <c r="AS275" s="114"/>
      <c r="AU275" s="114"/>
      <c r="AV275" s="114"/>
      <c r="AW275" s="114"/>
      <c r="AY275" s="114"/>
      <c r="AZ275" s="114"/>
      <c r="BA275" s="114"/>
      <c r="BB275" s="93"/>
    </row>
    <row r="276" spans="1:54" x14ac:dyDescent="0.25">
      <c r="A276" s="93"/>
      <c r="B276" s="94" t="s">
        <v>296</v>
      </c>
      <c r="C276" s="94" t="s">
        <v>323</v>
      </c>
      <c r="D276" s="94" t="s">
        <v>83</v>
      </c>
      <c r="F276" s="104">
        <v>0</v>
      </c>
      <c r="G276" s="109">
        <f t="shared" si="130"/>
        <v>0</v>
      </c>
      <c r="H276" s="114">
        <f>'DADOS BASE PROPOSTA'!$I$23*G276*'AJUSTE CONIF-SETEC'!$Q$12</f>
        <v>0</v>
      </c>
      <c r="I276" s="114">
        <f>'MATRIZ 2018 COMPLETO PROPOSTA'!I276*'AJUSTE CONIF-SETEC'!$Q$12</f>
        <v>0</v>
      </c>
      <c r="J276" s="114">
        <f t="shared" si="131"/>
        <v>0</v>
      </c>
      <c r="L276" s="104">
        <v>1368.2499136957181</v>
      </c>
      <c r="M276" s="114">
        <f>'MATRIZ 2018 COMPLETO PROPOSTA'!M276*'AJUSTE CONIF-SETEC'!$Q$14</f>
        <v>917684.52916124789</v>
      </c>
      <c r="N276" s="114">
        <f>'MATRIZ 2018 COMPLETO PROPOSTA'!N276*'AJUSTE CONIF-SETEC'!$Q$14</f>
        <v>417580.25255853066</v>
      </c>
      <c r="O276" s="114">
        <f t="shared" si="132"/>
        <v>1335264.7817197787</v>
      </c>
      <c r="R276" s="114"/>
      <c r="T276" s="104">
        <v>102.65625</v>
      </c>
      <c r="U276" s="104"/>
      <c r="V276" s="104">
        <f t="shared" si="134"/>
        <v>102.65625</v>
      </c>
      <c r="W276" s="109">
        <f t="shared" si="135"/>
        <v>6.0123162557120826E-4</v>
      </c>
      <c r="X276" s="114">
        <f>'DADOS BASE HOMOLOGADA'!$I$78*W276</f>
        <v>27622.159965611361</v>
      </c>
      <c r="Y276" s="114"/>
      <c r="Z276" s="114">
        <f t="shared" si="133"/>
        <v>27622.159965611361</v>
      </c>
      <c r="AB276" s="119">
        <v>707.5</v>
      </c>
      <c r="AD276" s="45">
        <v>0.71499999999999997</v>
      </c>
      <c r="AE276" s="45">
        <f t="shared" si="136"/>
        <v>505.86249999999995</v>
      </c>
      <c r="AF276" s="123">
        <f t="shared" si="137"/>
        <v>-2.1302186511630128E-2</v>
      </c>
      <c r="AH276" s="45">
        <f>($AH$11-(AF276*$AH$11))*'AJUSTE CONIF-SETEC'!$Q$18</f>
        <v>530.60206041410265</v>
      </c>
      <c r="AI276" s="114">
        <f t="shared" si="138"/>
        <v>375400.95774297765</v>
      </c>
      <c r="AK276" s="119">
        <v>0</v>
      </c>
      <c r="AL276" s="114">
        <f>IF($AK$11&gt;0,(AK276/$AK$11)*'DADOS BASE PROPOSTA'!$I$67,0)*'AJUSTE CONIF-SETEC'!Q18</f>
        <v>0</v>
      </c>
      <c r="AN276" s="114">
        <v>17.25</v>
      </c>
      <c r="AO276" s="114">
        <f>(AN276/$AN$11)*'DADOS BASE PROPOSTA'!$I$69*'AJUSTE CONIF-SETEC'!$Q$18</f>
        <v>8377.6965782058196</v>
      </c>
      <c r="AQ276" s="114"/>
      <c r="AR276" s="114"/>
      <c r="AS276" s="114"/>
      <c r="AU276" s="114"/>
      <c r="AV276" s="114"/>
      <c r="AW276" s="114"/>
      <c r="AY276" s="114"/>
      <c r="AZ276" s="114"/>
      <c r="BA276" s="114"/>
      <c r="BB276" s="93"/>
    </row>
    <row r="277" spans="1:54" x14ac:dyDescent="0.25">
      <c r="A277" s="93"/>
      <c r="B277" s="94" t="s">
        <v>296</v>
      </c>
      <c r="C277" s="94" t="s">
        <v>324</v>
      </c>
      <c r="D277" s="94" t="s">
        <v>79</v>
      </c>
      <c r="F277" s="104">
        <v>3757.5723477853021</v>
      </c>
      <c r="G277" s="109">
        <f t="shared" si="130"/>
        <v>3.040904856016859E-3</v>
      </c>
      <c r="H277" s="114">
        <f>'DADOS BASE PROPOSTA'!$I$23*G277*'AJUSTE CONIF-SETEC'!$Q$12</f>
        <v>3942917.3680230477</v>
      </c>
      <c r="I277" s="114">
        <f>'MATRIZ 2018 COMPLETO PROPOSTA'!I277*'AJUSTE CONIF-SETEC'!$Q$12</f>
        <v>0</v>
      </c>
      <c r="J277" s="114">
        <f t="shared" si="131"/>
        <v>3942917.3680230477</v>
      </c>
      <c r="L277" s="104">
        <v>0</v>
      </c>
      <c r="M277" s="114">
        <f>'MATRIZ 2018 COMPLETO PROPOSTA'!M277*'AJUSTE CONIF-SETEC'!$Q$14</f>
        <v>0</v>
      </c>
      <c r="N277" s="114">
        <f>'MATRIZ 2018 COMPLETO PROPOSTA'!N277*'AJUSTE CONIF-SETEC'!$Q$14</f>
        <v>0</v>
      </c>
      <c r="O277" s="114">
        <f t="shared" si="132"/>
        <v>0</v>
      </c>
      <c r="R277" s="114"/>
      <c r="T277" s="104">
        <v>195.2197483283804</v>
      </c>
      <c r="U277" s="104"/>
      <c r="V277" s="104">
        <f t="shared" si="134"/>
        <v>195.2197483283804</v>
      </c>
      <c r="W277" s="109">
        <f t="shared" si="135"/>
        <v>1.143352563833905E-3</v>
      </c>
      <c r="X277" s="114">
        <f>'DADOS BASE HOMOLOGADA'!$I$78*W277</f>
        <v>52528.619706768113</v>
      </c>
      <c r="Y277" s="114"/>
      <c r="Z277" s="114">
        <f t="shared" si="133"/>
        <v>52528.619706768113</v>
      </c>
      <c r="AB277" s="119">
        <v>1171.5</v>
      </c>
      <c r="AD277" s="45">
        <v>0.63800000000000001</v>
      </c>
      <c r="AE277" s="45">
        <f t="shared" si="136"/>
        <v>747.41700000000003</v>
      </c>
      <c r="AF277" s="123">
        <f t="shared" si="137"/>
        <v>-0.15605218651163005</v>
      </c>
      <c r="AH277" s="45">
        <f>($AH$11-(AF277*$AH$11))*'AJUSTE CONIF-SETEC'!$Q$18</f>
        <v>600.60937909517952</v>
      </c>
      <c r="AI277" s="114">
        <f t="shared" si="138"/>
        <v>703613.88761000277</v>
      </c>
      <c r="AK277" s="119">
        <v>155</v>
      </c>
      <c r="AL277" s="114">
        <f>IF($AK$11&gt;0,(AK277/$AK$11)*'DADOS BASE PROPOSTA'!$I$67,0)*'AJUSTE CONIF-SETEC'!Q18</f>
        <v>813722.77323511674</v>
      </c>
      <c r="AN277" s="114">
        <v>26.75</v>
      </c>
      <c r="AO277" s="114">
        <f>(AN277/$AN$11)*'DADOS BASE PROPOSTA'!$I$69*'AJUSTE CONIF-SETEC'!$Q$18</f>
        <v>12991.500490840908</v>
      </c>
      <c r="AQ277" s="114"/>
      <c r="AR277" s="114"/>
      <c r="AS277" s="114"/>
      <c r="AU277" s="114"/>
      <c r="AV277" s="114"/>
      <c r="AW277" s="114"/>
      <c r="AY277" s="114"/>
      <c r="AZ277" s="114"/>
      <c r="BA277" s="114"/>
      <c r="BB277" s="93"/>
    </row>
    <row r="278" spans="1:54" x14ac:dyDescent="0.25">
      <c r="A278" s="93"/>
      <c r="F278" s="104"/>
      <c r="G278" s="109"/>
      <c r="H278" s="114"/>
      <c r="I278" s="114"/>
      <c r="J278" s="114"/>
      <c r="L278" s="104"/>
      <c r="M278" s="114"/>
      <c r="N278" s="114"/>
      <c r="O278" s="114"/>
      <c r="R278" s="114"/>
      <c r="T278" s="104"/>
      <c r="U278" s="104"/>
      <c r="V278" s="104"/>
      <c r="W278" s="109"/>
      <c r="X278" s="114"/>
      <c r="Y278" s="114"/>
      <c r="Z278" s="114"/>
      <c r="AB278" s="119"/>
      <c r="AF278" s="123"/>
      <c r="AI278" s="114"/>
      <c r="AK278" s="119"/>
      <c r="AL278" s="114"/>
      <c r="AN278" s="114"/>
      <c r="AO278" s="114"/>
      <c r="AQ278" s="114"/>
      <c r="AR278" s="114"/>
      <c r="AS278" s="114"/>
      <c r="AU278" s="114"/>
      <c r="AV278" s="114"/>
      <c r="AW278" s="114"/>
      <c r="AY278" s="114"/>
      <c r="AZ278" s="114"/>
      <c r="BA278" s="114"/>
      <c r="BB278" s="93"/>
    </row>
    <row r="279" spans="1:54" x14ac:dyDescent="0.25">
      <c r="A279" s="93"/>
      <c r="B279" s="98" t="s">
        <v>296</v>
      </c>
      <c r="C279" s="98" t="s">
        <v>325</v>
      </c>
      <c r="D279" s="98" t="s">
        <v>74</v>
      </c>
      <c r="E279" s="98"/>
      <c r="F279" s="105">
        <f>SUM(F280:F291)</f>
        <v>22018.696639360507</v>
      </c>
      <c r="G279" s="110">
        <f>SUM(G280:G291)</f>
        <v>1.7819154320011295E-2</v>
      </c>
      <c r="H279" s="115">
        <f>SUM(H280:H291)</f>
        <v>23104785.048712466</v>
      </c>
      <c r="I279" s="115">
        <f>SUM(I280:I291)</f>
        <v>0</v>
      </c>
      <c r="J279" s="115">
        <f>SUM(J280:J291)</f>
        <v>23104785.048712466</v>
      </c>
      <c r="K279" s="99"/>
      <c r="L279" s="105">
        <f>SUM(L280:L291)</f>
        <v>1111.7921024639429</v>
      </c>
      <c r="M279" s="115">
        <f>SUM(M280:M291)</f>
        <v>2744977.9595165038</v>
      </c>
      <c r="N279" s="115">
        <f>SUM(N280:N291)</f>
        <v>339311.13190095138</v>
      </c>
      <c r="O279" s="115">
        <f>SUM(O280:O291)</f>
        <v>3084289.0914174551</v>
      </c>
      <c r="P279" s="99"/>
      <c r="Q279" s="100"/>
      <c r="R279" s="115">
        <f>SUM(R280:R291)</f>
        <v>3528429.6551816659</v>
      </c>
      <c r="S279" s="99"/>
      <c r="T279" s="105">
        <f t="shared" ref="T279:Z279" si="139">SUM(T280:T293)</f>
        <v>22904.146346471596</v>
      </c>
      <c r="U279" s="105">
        <f t="shared" si="139"/>
        <v>232.40260000000001</v>
      </c>
      <c r="V279" s="105">
        <f t="shared" si="139"/>
        <v>23647.834666471597</v>
      </c>
      <c r="W279" s="110">
        <f t="shared" si="139"/>
        <v>0.13849937122933956</v>
      </c>
      <c r="X279" s="115">
        <f t="shared" si="139"/>
        <v>6363024.8718184046</v>
      </c>
      <c r="Y279" s="115">
        <f t="shared" si="139"/>
        <v>124505.76265629544</v>
      </c>
      <c r="Z279" s="115">
        <f t="shared" si="139"/>
        <v>6487530.6344746994</v>
      </c>
      <c r="AA279" s="99"/>
      <c r="AB279" s="120">
        <f>SUM(AB280:AB293)</f>
        <v>10972.5</v>
      </c>
      <c r="AC279" s="99"/>
      <c r="AD279" s="99"/>
      <c r="AE279" s="99"/>
      <c r="AF279" s="124"/>
      <c r="AG279" s="99"/>
      <c r="AH279" s="99"/>
      <c r="AI279" s="115">
        <f>SUM(AI280:AI293)</f>
        <v>6135498.4237408116</v>
      </c>
      <c r="AJ279" s="99"/>
      <c r="AK279" s="120">
        <f>SUM(AK280:AK293)</f>
        <v>280.5</v>
      </c>
      <c r="AL279" s="115">
        <f>SUM(AL280:AL293)</f>
        <v>1472575.7283383887</v>
      </c>
      <c r="AM279" s="99"/>
      <c r="AN279" s="115">
        <f>SUM(AN280:AN293)</f>
        <v>5233.125</v>
      </c>
      <c r="AO279" s="115">
        <f>SUM(AO280:AO293)</f>
        <v>2541538.1684535262</v>
      </c>
      <c r="AP279" s="99"/>
      <c r="AQ279" s="115"/>
      <c r="AR279" s="115"/>
      <c r="AS279" s="115">
        <f>SUM(AS280:AS291)</f>
        <v>292744.93797825614</v>
      </c>
      <c r="AT279" s="98"/>
      <c r="AU279" s="115"/>
      <c r="AV279" s="115"/>
      <c r="AW279" s="115">
        <f>SUM(AW280:AW291)</f>
        <v>292744.93797825614</v>
      </c>
      <c r="AX279" s="98"/>
      <c r="AY279" s="115"/>
      <c r="AZ279" s="115"/>
      <c r="BA279" s="115">
        <f>SUM(BA280:BA291)</f>
        <v>292744.93797825614</v>
      </c>
      <c r="BB279" s="93"/>
    </row>
    <row r="280" spans="1:54" x14ac:dyDescent="0.25">
      <c r="A280" s="93"/>
      <c r="B280" s="94" t="s">
        <v>296</v>
      </c>
      <c r="C280" s="94" t="s">
        <v>34</v>
      </c>
      <c r="D280" s="94" t="s">
        <v>75</v>
      </c>
      <c r="F280" s="104">
        <v>0</v>
      </c>
      <c r="G280" s="109">
        <f t="shared" ref="G280:G293" si="140">F280/$F$11</f>
        <v>0</v>
      </c>
      <c r="H280" s="114">
        <f>'DADOS BASE PROPOSTA'!$I$23*G280*'AJUSTE CONIF-SETEC'!$Q$12</f>
        <v>0</v>
      </c>
      <c r="I280" s="114">
        <f>'MATRIZ 2018 COMPLETO PROPOSTA'!I280*'AJUSTE CONIF-SETEC'!$Q$12</f>
        <v>0</v>
      </c>
      <c r="J280" s="114">
        <f t="shared" ref="J280:J293" si="141">H280+I280</f>
        <v>0</v>
      </c>
      <c r="L280" s="104"/>
      <c r="M280" s="114">
        <f>'MATRIZ 2018 COMPLETO PROPOSTA'!M280*'AJUSTE CONIF-SETEC'!$Q$14</f>
        <v>0</v>
      </c>
      <c r="N280" s="114">
        <f>'MATRIZ 2018 COMPLETO PROPOSTA'!N280*'AJUSTE CONIF-SETEC'!$Q$14</f>
        <v>0</v>
      </c>
      <c r="O280" s="114">
        <f t="shared" ref="O280:O293" si="142">M280+N280</f>
        <v>0</v>
      </c>
      <c r="Q280" s="68">
        <v>11</v>
      </c>
      <c r="R280" s="114">
        <f>IF(D280="R",('DADOS BASE HOMOLOGADA'!$I$53+('DADOS BASE HOMOLOGADA'!$I$54*Q280)),0)</f>
        <v>3528429.6551816659</v>
      </c>
      <c r="T280" s="104"/>
      <c r="U280" s="104"/>
      <c r="V280" s="104"/>
      <c r="W280" s="109"/>
      <c r="X280" s="114"/>
      <c r="Y280" s="114">
        <f>'DADOS BASE HOMOLOGADA'!$I$77/41</f>
        <v>124505.76265629544</v>
      </c>
      <c r="Z280" s="114">
        <f t="shared" ref="Z280:Z293" si="143">X280+Y280</f>
        <v>124505.76265629544</v>
      </c>
      <c r="AB280" s="119"/>
      <c r="AF280" s="123"/>
      <c r="AI280" s="114"/>
      <c r="AK280" s="119"/>
      <c r="AL280" s="114"/>
      <c r="AN280" s="114"/>
      <c r="AO280" s="114"/>
      <c r="AQ280" s="114">
        <f>'DADOS BASE HOMOLOGADA'!$I$85/41</f>
        <v>167836.73833001251</v>
      </c>
      <c r="AR280" s="114">
        <f>'DADOS BASE HOMOLOGADA'!$I$86*(Q280/$Q$11)</f>
        <v>124908.19964824364</v>
      </c>
      <c r="AS280" s="114">
        <f>AQ280+AR280</f>
        <v>292744.93797825614</v>
      </c>
      <c r="AU280" s="114">
        <f>'DADOS BASE HOMOLOGADA'!$I$89/41</f>
        <v>167836.73833001251</v>
      </c>
      <c r="AV280" s="114">
        <f>'DADOS BASE HOMOLOGADA'!$I$90*(Q280/$Q$11)</f>
        <v>124908.19964824364</v>
      </c>
      <c r="AW280" s="114">
        <f>AU280+AV280</f>
        <v>292744.93797825614</v>
      </c>
      <c r="AY280" s="114">
        <f>'DADOS BASE HOMOLOGADA'!$I$93/41</f>
        <v>167836.73833001251</v>
      </c>
      <c r="AZ280" s="114">
        <f>'DADOS BASE HOMOLOGADA'!$I$94*(Q280/$Q$11)</f>
        <v>124908.19964824364</v>
      </c>
      <c r="BA280" s="114">
        <f>AY280+AZ280</f>
        <v>292744.93797825614</v>
      </c>
      <c r="BB280" s="93"/>
    </row>
    <row r="281" spans="1:54" x14ac:dyDescent="0.25">
      <c r="A281" s="93"/>
      <c r="B281" s="94" t="s">
        <v>296</v>
      </c>
      <c r="C281" s="94" t="s">
        <v>326</v>
      </c>
      <c r="D281" s="94" t="s">
        <v>79</v>
      </c>
      <c r="F281" s="104">
        <v>2372.7200952823669</v>
      </c>
      <c r="G281" s="109">
        <f t="shared" si="140"/>
        <v>1.9201802099607084E-3</v>
      </c>
      <c r="H281" s="114">
        <f>'DADOS BASE PROPOSTA'!$I$23*G281*'AJUSTE CONIF-SETEC'!$Q$12</f>
        <v>2489756.2594264355</v>
      </c>
      <c r="I281" s="114">
        <f>'MATRIZ 2018 COMPLETO PROPOSTA'!I281*'AJUSTE CONIF-SETEC'!$Q$12</f>
        <v>0</v>
      </c>
      <c r="J281" s="114">
        <f t="shared" si="141"/>
        <v>2489756.2594264355</v>
      </c>
      <c r="L281" s="104">
        <v>0</v>
      </c>
      <c r="M281" s="114">
        <f>'MATRIZ 2018 COMPLETO PROPOSTA'!M281*'AJUSTE CONIF-SETEC'!$Q$14</f>
        <v>0</v>
      </c>
      <c r="N281" s="114">
        <f>'MATRIZ 2018 COMPLETO PROPOSTA'!N281*'AJUSTE CONIF-SETEC'!$Q$14</f>
        <v>0</v>
      </c>
      <c r="O281" s="114">
        <f t="shared" si="142"/>
        <v>0</v>
      </c>
      <c r="R281" s="114"/>
      <c r="T281" s="104">
        <v>1229.8929567171911</v>
      </c>
      <c r="U281" s="104"/>
      <c r="V281" s="104">
        <f t="shared" ref="V281:V293" si="144">T281+U281*3.2</f>
        <v>1229.8929567171911</v>
      </c>
      <c r="W281" s="109">
        <f t="shared" ref="W281:W293" si="145">V281/$V$11</f>
        <v>7.2031711819363796E-3</v>
      </c>
      <c r="X281" s="114">
        <f>'DADOS BASE HOMOLOGADA'!$I$78*W281</f>
        <v>330932.60265225917</v>
      </c>
      <c r="Y281" s="114"/>
      <c r="Z281" s="114">
        <f t="shared" si="143"/>
        <v>330932.60265225917</v>
      </c>
      <c r="AB281" s="119">
        <v>943.5</v>
      </c>
      <c r="AD281" s="45">
        <v>0.64200000000000002</v>
      </c>
      <c r="AE281" s="45">
        <f t="shared" ref="AE281:AE293" si="146">AB281*AD281</f>
        <v>605.72699999999998</v>
      </c>
      <c r="AF281" s="123">
        <f t="shared" ref="AF281:AF293" si="147">(AD281-$AE$12)*$AF$12</f>
        <v>-0.14905218651163005</v>
      </c>
      <c r="AH281" s="45">
        <f>($AH$11-(AF281*$AH$11))*'AJUSTE CONIF-SETEC'!$Q$18</f>
        <v>596.97263526759127</v>
      </c>
      <c r="AI281" s="114">
        <f t="shared" ref="AI281:AI293" si="148">AB281*AH281</f>
        <v>563243.68137497234</v>
      </c>
      <c r="AK281" s="119">
        <v>7.5</v>
      </c>
      <c r="AL281" s="114">
        <f>IF($AK$11&gt;0,(AK281/$AK$11)*'DADOS BASE PROPOSTA'!$I$67,0)*'AJUSTE CONIF-SETEC'!Q18</f>
        <v>39373.682575892752</v>
      </c>
      <c r="AN281" s="114">
        <v>297.625</v>
      </c>
      <c r="AO281" s="114">
        <f>(AN281/$AN$11)*'DADOS BASE PROPOSTA'!$I$69*'AJUSTE CONIF-SETEC'!$Q$18</f>
        <v>144545.61994715984</v>
      </c>
      <c r="AQ281" s="114"/>
      <c r="AR281" s="114"/>
      <c r="AS281" s="114"/>
      <c r="AU281" s="114"/>
      <c r="AV281" s="114"/>
      <c r="AW281" s="114"/>
      <c r="AY281" s="114"/>
      <c r="AZ281" s="114"/>
      <c r="BA281" s="114"/>
      <c r="BB281" s="93"/>
    </row>
    <row r="282" spans="1:54" x14ac:dyDescent="0.25">
      <c r="A282" s="93"/>
      <c r="B282" s="94" t="s">
        <v>296</v>
      </c>
      <c r="C282" s="94" t="s">
        <v>327</v>
      </c>
      <c r="D282" s="94" t="s">
        <v>79</v>
      </c>
      <c r="F282" s="104">
        <v>1727.897045559765</v>
      </c>
      <c r="G282" s="109">
        <f t="shared" si="140"/>
        <v>1.3983418096092754E-3</v>
      </c>
      <c r="H282" s="114">
        <f>'DADOS BASE PROPOSTA'!$I$23*G282*'AJUSTE CONIF-SETEC'!$Q$12</f>
        <v>1813126.838425037</v>
      </c>
      <c r="I282" s="114">
        <f>'MATRIZ 2018 COMPLETO PROPOSTA'!I282*'AJUSTE CONIF-SETEC'!$Q$12</f>
        <v>0</v>
      </c>
      <c r="J282" s="114">
        <f t="shared" si="141"/>
        <v>1813126.838425037</v>
      </c>
      <c r="L282" s="104">
        <v>0</v>
      </c>
      <c r="M282" s="114">
        <f>'MATRIZ 2018 COMPLETO PROPOSTA'!M282*'AJUSTE CONIF-SETEC'!$Q$14</f>
        <v>0</v>
      </c>
      <c r="N282" s="114">
        <f>'MATRIZ 2018 COMPLETO PROPOSTA'!N282*'AJUSTE CONIF-SETEC'!$Q$14</f>
        <v>0</v>
      </c>
      <c r="O282" s="114">
        <f t="shared" si="142"/>
        <v>0</v>
      </c>
      <c r="R282" s="114"/>
      <c r="T282" s="104">
        <v>1539.891108603575</v>
      </c>
      <c r="U282" s="104"/>
      <c r="V282" s="104">
        <f t="shared" si="144"/>
        <v>1539.891108603575</v>
      </c>
      <c r="W282" s="109">
        <f t="shared" si="145"/>
        <v>9.0187517509004791E-3</v>
      </c>
      <c r="X282" s="114">
        <f>'DADOS BASE HOMOLOGADA'!$I$78*W282</f>
        <v>414345.14246790198</v>
      </c>
      <c r="Y282" s="114"/>
      <c r="Z282" s="114">
        <f t="shared" si="143"/>
        <v>414345.14246790198</v>
      </c>
      <c r="AB282" s="119">
        <v>964</v>
      </c>
      <c r="AD282" s="45">
        <v>0.66300000000000003</v>
      </c>
      <c r="AE282" s="45">
        <f t="shared" si="146"/>
        <v>639.13200000000006</v>
      </c>
      <c r="AF282" s="123">
        <f t="shared" si="147"/>
        <v>-0.11230218651163001</v>
      </c>
      <c r="AH282" s="45">
        <f>($AH$11-(AF282*$AH$11))*'AJUSTE CONIF-SETEC'!$Q$18</f>
        <v>577.87973017275203</v>
      </c>
      <c r="AI282" s="114">
        <f t="shared" si="148"/>
        <v>557076.05988653295</v>
      </c>
      <c r="AK282" s="119">
        <v>0</v>
      </c>
      <c r="AL282" s="114">
        <f>IF($AK$11&gt;0,(AK282/$AK$11)*'DADOS BASE PROPOSTA'!$I$67,0)*'AJUSTE CONIF-SETEC'!Q18</f>
        <v>0</v>
      </c>
      <c r="AN282" s="114">
        <v>354</v>
      </c>
      <c r="AO282" s="114">
        <f>(AN282/$AN$11)*'DADOS BASE PROPOSTA'!$I$69*'AJUSTE CONIF-SETEC'!$Q$18</f>
        <v>171924.90369187595</v>
      </c>
      <c r="AQ282" s="114"/>
      <c r="AR282" s="114"/>
      <c r="AS282" s="114"/>
      <c r="AU282" s="114"/>
      <c r="AV282" s="114"/>
      <c r="AW282" s="114"/>
      <c r="AY282" s="114"/>
      <c r="AZ282" s="114"/>
      <c r="BA282" s="114"/>
      <c r="BB282" s="93"/>
    </row>
    <row r="283" spans="1:54" x14ac:dyDescent="0.25">
      <c r="A283" s="93"/>
      <c r="B283" s="94" t="s">
        <v>296</v>
      </c>
      <c r="C283" s="94" t="s">
        <v>328</v>
      </c>
      <c r="D283" s="94" t="s">
        <v>79</v>
      </c>
      <c r="F283" s="104">
        <v>2790.559880532534</v>
      </c>
      <c r="G283" s="109">
        <f t="shared" si="140"/>
        <v>2.2583270011337828E-3</v>
      </c>
      <c r="H283" s="114">
        <f>'DADOS BASE PROPOSTA'!$I$23*G283*'AJUSTE CONIF-SETEC'!$Q$12</f>
        <v>2928206.2994595808</v>
      </c>
      <c r="I283" s="114">
        <f>'MATRIZ 2018 COMPLETO PROPOSTA'!I283*'AJUSTE CONIF-SETEC'!$Q$12</f>
        <v>0</v>
      </c>
      <c r="J283" s="114">
        <f t="shared" si="141"/>
        <v>2928206.2994595808</v>
      </c>
      <c r="L283" s="104">
        <v>0</v>
      </c>
      <c r="M283" s="114">
        <f>'MATRIZ 2018 COMPLETO PROPOSTA'!M283*'AJUSTE CONIF-SETEC'!$Q$14</f>
        <v>0</v>
      </c>
      <c r="N283" s="114">
        <f>'MATRIZ 2018 COMPLETO PROPOSTA'!N283*'AJUSTE CONIF-SETEC'!$Q$14</f>
        <v>0</v>
      </c>
      <c r="O283" s="114">
        <f t="shared" si="142"/>
        <v>0</v>
      </c>
      <c r="R283" s="114"/>
      <c r="T283" s="104">
        <v>1483.625437390222</v>
      </c>
      <c r="U283" s="104"/>
      <c r="V283" s="104">
        <f t="shared" si="144"/>
        <v>1483.625437390222</v>
      </c>
      <c r="W283" s="109">
        <f t="shared" si="145"/>
        <v>8.6892179819632806E-3</v>
      </c>
      <c r="X283" s="114">
        <f>'DADOS BASE HOMOLOGADA'!$I$78*W283</f>
        <v>399205.49562878866</v>
      </c>
      <c r="Y283" s="114"/>
      <c r="Z283" s="114">
        <f t="shared" si="143"/>
        <v>399205.49562878866</v>
      </c>
      <c r="AB283" s="119">
        <v>1063</v>
      </c>
      <c r="AD283" s="45">
        <v>0.65600000000000003</v>
      </c>
      <c r="AE283" s="45">
        <f t="shared" si="146"/>
        <v>697.32799999999997</v>
      </c>
      <c r="AF283" s="123">
        <f t="shared" si="147"/>
        <v>-0.12455218651163003</v>
      </c>
      <c r="AH283" s="45">
        <f>($AH$11-(AF283*$AH$11))*'AJUSTE CONIF-SETEC'!$Q$18</f>
        <v>584.24403187103178</v>
      </c>
      <c r="AI283" s="114">
        <f t="shared" si="148"/>
        <v>621051.40587890684</v>
      </c>
      <c r="AK283" s="119">
        <v>33</v>
      </c>
      <c r="AL283" s="114">
        <f>IF($AK$11&gt;0,(AK283/$AK$11)*'DADOS BASE PROPOSTA'!$I$67,0)*'AJUSTE CONIF-SETEC'!Q18</f>
        <v>173244.2033339281</v>
      </c>
      <c r="AN283" s="114">
        <v>290.75</v>
      </c>
      <c r="AO283" s="114">
        <f>(AN283/$AN$11)*'DADOS BASE PROPOSTA'!$I$69*'AJUSTE CONIF-SETEC'!$Q$18</f>
        <v>141206.68290512127</v>
      </c>
      <c r="AQ283" s="114"/>
      <c r="AR283" s="114"/>
      <c r="AS283" s="114"/>
      <c r="AU283" s="114"/>
      <c r="AV283" s="114"/>
      <c r="AW283" s="114"/>
      <c r="AY283" s="114"/>
      <c r="AZ283" s="114"/>
      <c r="BA283" s="114"/>
      <c r="BB283" s="93"/>
    </row>
    <row r="284" spans="1:54" x14ac:dyDescent="0.25">
      <c r="A284" s="93"/>
      <c r="B284" s="94" t="s">
        <v>296</v>
      </c>
      <c r="C284" s="94" t="s">
        <v>329</v>
      </c>
      <c r="D284" s="94" t="s">
        <v>77</v>
      </c>
      <c r="F284" s="104">
        <v>0</v>
      </c>
      <c r="G284" s="109">
        <f t="shared" si="140"/>
        <v>0</v>
      </c>
      <c r="H284" s="114">
        <f>'DADOS BASE PROPOSTA'!$I$23*G284*'AJUSTE CONIF-SETEC'!$Q$12</f>
        <v>0</v>
      </c>
      <c r="I284" s="114">
        <f>'MATRIZ 2018 COMPLETO PROPOSTA'!I284*'AJUSTE CONIF-SETEC'!$Q$12</f>
        <v>0</v>
      </c>
      <c r="J284" s="114">
        <f t="shared" si="141"/>
        <v>0</v>
      </c>
      <c r="L284" s="104">
        <v>323.36348038407579</v>
      </c>
      <c r="M284" s="114">
        <f>'MATRIZ 2018 COMPLETO PROPOSTA'!M284*'AJUSTE CONIF-SETEC'!$Q$14</f>
        <v>454804.45059700409</v>
      </c>
      <c r="N284" s="114">
        <f>'MATRIZ 2018 COMPLETO PROPOSTA'!N284*'AJUSTE CONIF-SETEC'!$Q$14</f>
        <v>98688.260423319764</v>
      </c>
      <c r="O284" s="114">
        <f t="shared" si="142"/>
        <v>553492.71102032391</v>
      </c>
      <c r="R284" s="114"/>
      <c r="T284" s="104">
        <v>1551.150343777608</v>
      </c>
      <c r="U284" s="104"/>
      <c r="V284" s="104">
        <f t="shared" si="144"/>
        <v>1551.150343777608</v>
      </c>
      <c r="W284" s="109">
        <f t="shared" si="145"/>
        <v>9.0846942362958882E-3</v>
      </c>
      <c r="X284" s="114">
        <f>'DADOS BASE HOMOLOGADA'!$I$78*W284</f>
        <v>417374.71343964094</v>
      </c>
      <c r="Y284" s="114"/>
      <c r="Z284" s="114">
        <f t="shared" si="143"/>
        <v>417374.71343964094</v>
      </c>
      <c r="AB284" s="119">
        <v>479.5</v>
      </c>
      <c r="AD284" s="45">
        <v>0.69599999999999995</v>
      </c>
      <c r="AE284" s="45">
        <f t="shared" si="146"/>
        <v>333.73199999999997</v>
      </c>
      <c r="AF284" s="123">
        <f t="shared" si="147"/>
        <v>-5.4552186511630157E-2</v>
      </c>
      <c r="AH284" s="45">
        <f>($AH$11-(AF284*$AH$11))*'AJUSTE CONIF-SETEC'!$Q$18</f>
        <v>547.87659359514771</v>
      </c>
      <c r="AI284" s="114">
        <f t="shared" si="148"/>
        <v>262706.8266288733</v>
      </c>
      <c r="AK284" s="119">
        <v>0</v>
      </c>
      <c r="AL284" s="114">
        <f>IF($AK$11&gt;0,(AK284/$AK$11)*'DADOS BASE PROPOSTA'!$I$67,0)*'AJUSTE CONIF-SETEC'!Q18</f>
        <v>0</v>
      </c>
      <c r="AN284" s="114">
        <v>288</v>
      </c>
      <c r="AO284" s="114">
        <f>(AN284/$AN$11)*'DADOS BASE PROPOSTA'!$I$69*'AJUSTE CONIF-SETEC'!$Q$18</f>
        <v>139871.10808830586</v>
      </c>
      <c r="AQ284" s="114"/>
      <c r="AR284" s="114"/>
      <c r="AS284" s="114"/>
      <c r="AU284" s="114"/>
      <c r="AV284" s="114"/>
      <c r="AW284" s="114"/>
      <c r="AY284" s="114"/>
      <c r="AZ284" s="114"/>
      <c r="BA284" s="114"/>
      <c r="BB284" s="93"/>
    </row>
    <row r="285" spans="1:54" x14ac:dyDescent="0.25">
      <c r="A285" s="93"/>
      <c r="B285" s="94" t="s">
        <v>296</v>
      </c>
      <c r="C285" s="94" t="s">
        <v>330</v>
      </c>
      <c r="D285" s="94" t="s">
        <v>77</v>
      </c>
      <c r="F285" s="104">
        <v>0</v>
      </c>
      <c r="G285" s="109">
        <f t="shared" si="140"/>
        <v>0</v>
      </c>
      <c r="H285" s="114">
        <f>'DADOS BASE PROPOSTA'!$I$23*G285*'AJUSTE CONIF-SETEC'!$Q$12</f>
        <v>0</v>
      </c>
      <c r="I285" s="114">
        <f>'MATRIZ 2018 COMPLETO PROPOSTA'!I285*'AJUSTE CONIF-SETEC'!$Q$12</f>
        <v>0</v>
      </c>
      <c r="J285" s="114">
        <f t="shared" si="141"/>
        <v>0</v>
      </c>
      <c r="L285" s="104">
        <v>188.87374882366521</v>
      </c>
      <c r="M285" s="114">
        <f>'MATRIZ 2018 COMPLETO PROPOSTA'!M285*'AJUSTE CONIF-SETEC'!$Q$14</f>
        <v>454804.45059700409</v>
      </c>
      <c r="N285" s="114">
        <f>'MATRIZ 2018 COMPLETO PROPOSTA'!N285*'AJUSTE CONIF-SETEC'!$Q$14</f>
        <v>57642.940040413043</v>
      </c>
      <c r="O285" s="114">
        <f t="shared" si="142"/>
        <v>512447.39063741715</v>
      </c>
      <c r="R285" s="114"/>
      <c r="T285" s="104">
        <v>2349.6927325463798</v>
      </c>
      <c r="U285" s="104"/>
      <c r="V285" s="104">
        <f t="shared" si="144"/>
        <v>2349.6927325463798</v>
      </c>
      <c r="W285" s="109">
        <f t="shared" si="145"/>
        <v>1.3761554519882755E-2</v>
      </c>
      <c r="X285" s="114">
        <f>'DADOS BASE HOMOLOGADA'!$I$78*W285</f>
        <v>632241.95826781681</v>
      </c>
      <c r="Y285" s="114"/>
      <c r="Z285" s="114">
        <f t="shared" si="143"/>
        <v>632241.95826781681</v>
      </c>
      <c r="AB285" s="119">
        <v>237.5</v>
      </c>
      <c r="AD285" s="45">
        <v>0.65100000000000002</v>
      </c>
      <c r="AE285" s="45">
        <f t="shared" si="146"/>
        <v>154.61250000000001</v>
      </c>
      <c r="AF285" s="123">
        <f t="shared" si="147"/>
        <v>-0.13330218651163003</v>
      </c>
      <c r="AH285" s="45">
        <f>($AH$11-(AF285*$AH$11))*'AJUSTE CONIF-SETEC'!$Q$18</f>
        <v>588.78996165551723</v>
      </c>
      <c r="AI285" s="114">
        <f t="shared" si="148"/>
        <v>139837.61589318534</v>
      </c>
      <c r="AK285" s="119">
        <v>0</v>
      </c>
      <c r="AL285" s="114">
        <f>IF($AK$11&gt;0,(AK285/$AK$11)*'DADOS BASE PROPOSTA'!$I$67,0)*'AJUSTE CONIF-SETEC'!Q18</f>
        <v>0</v>
      </c>
      <c r="AN285" s="114">
        <v>435</v>
      </c>
      <c r="AO285" s="114">
        <f>(AN285/$AN$11)*'DADOS BASE PROPOSTA'!$I$69*'AJUSTE CONIF-SETEC'!$Q$18</f>
        <v>211263.65284171194</v>
      </c>
      <c r="AQ285" s="114"/>
      <c r="AR285" s="114"/>
      <c r="AS285" s="114"/>
      <c r="AU285" s="114"/>
      <c r="AV285" s="114"/>
      <c r="AW285" s="114"/>
      <c r="AY285" s="114"/>
      <c r="AZ285" s="114"/>
      <c r="BA285" s="114"/>
      <c r="BB285" s="93"/>
    </row>
    <row r="286" spans="1:54" x14ac:dyDescent="0.25">
      <c r="A286" s="93"/>
      <c r="B286" s="94" t="s">
        <v>296</v>
      </c>
      <c r="C286" s="94" t="s">
        <v>331</v>
      </c>
      <c r="D286" s="94" t="s">
        <v>83</v>
      </c>
      <c r="F286" s="104">
        <v>0</v>
      </c>
      <c r="G286" s="109">
        <f t="shared" si="140"/>
        <v>0</v>
      </c>
      <c r="H286" s="114">
        <f>'DADOS BASE PROPOSTA'!$I$23*G286*'AJUSTE CONIF-SETEC'!$Q$12</f>
        <v>0</v>
      </c>
      <c r="I286" s="114">
        <f>'MATRIZ 2018 COMPLETO PROPOSTA'!I286*'AJUSTE CONIF-SETEC'!$Q$12</f>
        <v>0</v>
      </c>
      <c r="J286" s="114">
        <f t="shared" si="141"/>
        <v>0</v>
      </c>
      <c r="L286" s="104">
        <v>169.17431309565549</v>
      </c>
      <c r="M286" s="114">
        <f>'MATRIZ 2018 COMPLETO PROPOSTA'!M286*'AJUSTE CONIF-SETEC'!$Q$14</f>
        <v>917684.52916124789</v>
      </c>
      <c r="N286" s="114">
        <f>'MATRIZ 2018 COMPLETO PROPOSTA'!N286*'AJUSTE CONIF-SETEC'!$Q$14</f>
        <v>51630.810776436905</v>
      </c>
      <c r="O286" s="114">
        <f t="shared" si="142"/>
        <v>969315.33993768482</v>
      </c>
      <c r="R286" s="114"/>
      <c r="T286" s="104">
        <v>1649.0410098928401</v>
      </c>
      <c r="U286" s="104"/>
      <c r="V286" s="104">
        <f t="shared" si="144"/>
        <v>1649.0410098928401</v>
      </c>
      <c r="W286" s="109">
        <f t="shared" si="145"/>
        <v>9.658015045469313E-3</v>
      </c>
      <c r="X286" s="114">
        <f>'DADOS BASE HOMOLOGADA'!$I$78*W286</f>
        <v>443714.57719440688</v>
      </c>
      <c r="Y286" s="114"/>
      <c r="Z286" s="114">
        <f t="shared" si="143"/>
        <v>443714.57719440688</v>
      </c>
      <c r="AB286" s="119">
        <v>245</v>
      </c>
      <c r="AD286" s="45">
        <v>0.71599999999999997</v>
      </c>
      <c r="AE286" s="45">
        <f t="shared" si="146"/>
        <v>175.42</v>
      </c>
      <c r="AF286" s="123">
        <f t="shared" si="147"/>
        <v>-1.9552186511630126E-2</v>
      </c>
      <c r="AH286" s="45">
        <f>($AH$11-(AF286*$AH$11))*'AJUSTE CONIF-SETEC'!$Q$18</f>
        <v>529.69287445720556</v>
      </c>
      <c r="AI286" s="114">
        <f t="shared" si="148"/>
        <v>129774.75424201536</v>
      </c>
      <c r="AK286" s="119">
        <v>0</v>
      </c>
      <c r="AL286" s="114">
        <f>IF($AK$11&gt;0,(AK286/$AK$11)*'DADOS BASE PROPOSTA'!$I$67,0)*'AJUSTE CONIF-SETEC'!Q18</f>
        <v>0</v>
      </c>
      <c r="AN286" s="114">
        <v>365.25</v>
      </c>
      <c r="AO286" s="114">
        <f>(AN286/$AN$11)*'DADOS BASE PROPOSTA'!$I$69*'AJUSTE CONIF-SETEC'!$Q$18</f>
        <v>177388.61885157539</v>
      </c>
      <c r="AQ286" s="114"/>
      <c r="AR286" s="114"/>
      <c r="AS286" s="114"/>
      <c r="AU286" s="114"/>
      <c r="AV286" s="114"/>
      <c r="AW286" s="114"/>
      <c r="AY286" s="114"/>
      <c r="AZ286" s="114"/>
      <c r="BA286" s="114"/>
      <c r="BB286" s="93"/>
    </row>
    <row r="287" spans="1:54" x14ac:dyDescent="0.25">
      <c r="A287" s="93"/>
      <c r="B287" s="94" t="s">
        <v>296</v>
      </c>
      <c r="C287" s="94" t="s">
        <v>332</v>
      </c>
      <c r="D287" s="94" t="s">
        <v>79</v>
      </c>
      <c r="F287" s="104">
        <v>4985.3244842909908</v>
      </c>
      <c r="G287" s="109">
        <f t="shared" si="140"/>
        <v>4.0344924940794282E-3</v>
      </c>
      <c r="H287" s="114">
        <f>'DADOS BASE PROPOSTA'!$I$23*G287*'AJUSTE CONIF-SETEC'!$Q$12</f>
        <v>5231229.2818332771</v>
      </c>
      <c r="I287" s="114">
        <f>'MATRIZ 2018 COMPLETO PROPOSTA'!I287*'AJUSTE CONIF-SETEC'!$Q$12</f>
        <v>0</v>
      </c>
      <c r="J287" s="114">
        <f t="shared" si="141"/>
        <v>5231229.2818332771</v>
      </c>
      <c r="L287" s="104">
        <v>0</v>
      </c>
      <c r="M287" s="114">
        <f>'MATRIZ 2018 COMPLETO PROPOSTA'!M287*'AJUSTE CONIF-SETEC'!$Q$14</f>
        <v>0</v>
      </c>
      <c r="N287" s="114">
        <f>'MATRIZ 2018 COMPLETO PROPOSTA'!N287*'AJUSTE CONIF-SETEC'!$Q$14</f>
        <v>0</v>
      </c>
      <c r="O287" s="114">
        <f t="shared" si="142"/>
        <v>0</v>
      </c>
      <c r="R287" s="114"/>
      <c r="T287" s="104">
        <v>3581.1953760764768</v>
      </c>
      <c r="U287" s="104"/>
      <c r="V287" s="104">
        <f t="shared" si="144"/>
        <v>3581.1953760764768</v>
      </c>
      <c r="W287" s="109">
        <f t="shared" si="145"/>
        <v>2.0974153229311947E-2</v>
      </c>
      <c r="X287" s="114">
        <f>'DADOS BASE HOMOLOGADA'!$I$78*W287</f>
        <v>963607.68629374413</v>
      </c>
      <c r="Y287" s="114"/>
      <c r="Z287" s="114">
        <f t="shared" si="143"/>
        <v>963607.68629374413</v>
      </c>
      <c r="AB287" s="119">
        <v>2449</v>
      </c>
      <c r="AD287" s="45">
        <v>0.65800000000000003</v>
      </c>
      <c r="AE287" s="45">
        <f t="shared" si="146"/>
        <v>1611.442</v>
      </c>
      <c r="AF287" s="123">
        <f t="shared" si="147"/>
        <v>-0.12105218651163002</v>
      </c>
      <c r="AH287" s="45">
        <f>($AH$11-(AF287*$AH$11))*'AJUSTE CONIF-SETEC'!$Q$18</f>
        <v>582.42565995723749</v>
      </c>
      <c r="AI287" s="114">
        <f t="shared" si="148"/>
        <v>1426360.4412352745</v>
      </c>
      <c r="AK287" s="119">
        <v>100.5</v>
      </c>
      <c r="AL287" s="114">
        <f>IF($AK$11&gt;0,(AK287/$AK$11)*'DADOS BASE PROPOSTA'!$I$67,0)*'AJUSTE CONIF-SETEC'!Q18</f>
        <v>527607.34651696275</v>
      </c>
      <c r="AN287" s="114">
        <v>921.25</v>
      </c>
      <c r="AO287" s="114">
        <f>(AN287/$AN$11)*'DADOS BASE PROPOSTA'!$I$69*'AJUSTE CONIF-SETEC'!$Q$18</f>
        <v>447417.56363316596</v>
      </c>
      <c r="AQ287" s="114"/>
      <c r="AR287" s="114"/>
      <c r="AS287" s="114"/>
      <c r="AU287" s="114"/>
      <c r="AV287" s="114"/>
      <c r="AW287" s="114"/>
      <c r="AY287" s="114"/>
      <c r="AZ287" s="114"/>
      <c r="BA287" s="114"/>
      <c r="BB287" s="93"/>
    </row>
    <row r="288" spans="1:54" x14ac:dyDescent="0.25">
      <c r="A288" s="93"/>
      <c r="B288" s="94" t="s">
        <v>296</v>
      </c>
      <c r="C288" s="94" t="s">
        <v>333</v>
      </c>
      <c r="D288" s="94" t="s">
        <v>79</v>
      </c>
      <c r="F288" s="104">
        <v>2033.953215615167</v>
      </c>
      <c r="G288" s="109">
        <f t="shared" si="140"/>
        <v>1.6460250496362937E-3</v>
      </c>
      <c r="H288" s="114">
        <f>'DADOS BASE PROPOSTA'!$I$23*G288*'AJUSTE CONIF-SETEC'!$Q$12</f>
        <v>2134279.4542125454</v>
      </c>
      <c r="I288" s="114">
        <f>'MATRIZ 2018 COMPLETO PROPOSTA'!I288*'AJUSTE CONIF-SETEC'!$Q$12</f>
        <v>0</v>
      </c>
      <c r="J288" s="114">
        <f t="shared" si="141"/>
        <v>2134279.4542125454</v>
      </c>
      <c r="L288" s="104">
        <v>0</v>
      </c>
      <c r="M288" s="114">
        <f>'MATRIZ 2018 COMPLETO PROPOSTA'!M288*'AJUSTE CONIF-SETEC'!$Q$14</f>
        <v>0</v>
      </c>
      <c r="N288" s="114">
        <f>'MATRIZ 2018 COMPLETO PROPOSTA'!N288*'AJUSTE CONIF-SETEC'!$Q$14</f>
        <v>0</v>
      </c>
      <c r="O288" s="114">
        <f t="shared" si="142"/>
        <v>0</v>
      </c>
      <c r="R288" s="114"/>
      <c r="T288" s="104">
        <v>2877.858145866946</v>
      </c>
      <c r="U288" s="104"/>
      <c r="V288" s="104">
        <f t="shared" si="144"/>
        <v>2877.858145866946</v>
      </c>
      <c r="W288" s="109">
        <f t="shared" si="145"/>
        <v>1.6854885418110706E-2</v>
      </c>
      <c r="X288" s="114">
        <f>'DADOS BASE HOMOLOGADA'!$I$78*W288</f>
        <v>774357.70411908173</v>
      </c>
      <c r="Y288" s="114"/>
      <c r="Z288" s="114">
        <f t="shared" si="143"/>
        <v>774357.70411908173</v>
      </c>
      <c r="AB288" s="119">
        <v>1086</v>
      </c>
      <c r="AD288" s="45">
        <v>0.77</v>
      </c>
      <c r="AE288" s="45">
        <f t="shared" si="146"/>
        <v>836.22</v>
      </c>
      <c r="AF288" s="123">
        <f t="shared" si="147"/>
        <v>7.4947813488369958E-2</v>
      </c>
      <c r="AH288" s="45">
        <f>($AH$11-(AF288*$AH$11))*'AJUSTE CONIF-SETEC'!$Q$18</f>
        <v>480.59683278476206</v>
      </c>
      <c r="AI288" s="114">
        <f t="shared" si="148"/>
        <v>521928.1604042516</v>
      </c>
      <c r="AK288" s="119">
        <v>0</v>
      </c>
      <c r="AL288" s="114">
        <f>IF($AK$11&gt;0,(AK288/$AK$11)*'DADOS BASE PROPOSTA'!$I$67,0)*'AJUSTE CONIF-SETEC'!Q18</f>
        <v>0</v>
      </c>
      <c r="AN288" s="114">
        <v>711</v>
      </c>
      <c r="AO288" s="114">
        <f>(AN288/$AN$11)*'DADOS BASE PROPOSTA'!$I$69*'AJUSTE CONIF-SETEC'!$Q$18</f>
        <v>345306.79809300508</v>
      </c>
      <c r="AQ288" s="114"/>
      <c r="AR288" s="114"/>
      <c r="AS288" s="114"/>
      <c r="AU288" s="114"/>
      <c r="AV288" s="114"/>
      <c r="AW288" s="114"/>
      <c r="AY288" s="114"/>
      <c r="AZ288" s="114"/>
      <c r="BA288" s="114"/>
      <c r="BB288" s="93"/>
    </row>
    <row r="289" spans="1:54" x14ac:dyDescent="0.25">
      <c r="A289" s="93"/>
      <c r="B289" s="94" t="s">
        <v>296</v>
      </c>
      <c r="C289" s="94" t="s">
        <v>334</v>
      </c>
      <c r="D289" s="94" t="s">
        <v>79</v>
      </c>
      <c r="F289" s="104">
        <v>1767.190632049465</v>
      </c>
      <c r="G289" s="109">
        <f t="shared" si="140"/>
        <v>1.4301410796984523E-3</v>
      </c>
      <c r="H289" s="114">
        <f>'DADOS BASE PROPOSTA'!$I$23*G289*'AJUSTE CONIF-SETEC'!$Q$12</f>
        <v>1854358.6099738854</v>
      </c>
      <c r="I289" s="114">
        <f>'MATRIZ 2018 COMPLETO PROPOSTA'!I289*'AJUSTE CONIF-SETEC'!$Q$12</f>
        <v>0</v>
      </c>
      <c r="J289" s="114">
        <f t="shared" si="141"/>
        <v>1854358.6099738854</v>
      </c>
      <c r="L289" s="104">
        <v>0</v>
      </c>
      <c r="M289" s="114">
        <f>'MATRIZ 2018 COMPLETO PROPOSTA'!M289*'AJUSTE CONIF-SETEC'!$Q$14</f>
        <v>0</v>
      </c>
      <c r="N289" s="114">
        <f>'MATRIZ 2018 COMPLETO PROPOSTA'!N289*'AJUSTE CONIF-SETEC'!$Q$14</f>
        <v>0</v>
      </c>
      <c r="O289" s="114">
        <f t="shared" si="142"/>
        <v>0</v>
      </c>
      <c r="R289" s="114"/>
      <c r="T289" s="104">
        <v>554.87111983843977</v>
      </c>
      <c r="U289" s="104"/>
      <c r="V289" s="104">
        <f t="shared" si="144"/>
        <v>554.87111983843977</v>
      </c>
      <c r="W289" s="109">
        <f t="shared" si="145"/>
        <v>3.2497394495024107E-3</v>
      </c>
      <c r="X289" s="114">
        <f>'DADOS BASE HOMOLOGADA'!$I$78*W289</f>
        <v>149301.56549138794</v>
      </c>
      <c r="Y289" s="114"/>
      <c r="Z289" s="114">
        <f t="shared" si="143"/>
        <v>149301.56549138794</v>
      </c>
      <c r="AB289" s="119">
        <v>1120</v>
      </c>
      <c r="AD289" s="45">
        <v>0.73099999999999998</v>
      </c>
      <c r="AE289" s="45">
        <f t="shared" si="146"/>
        <v>818.72</v>
      </c>
      <c r="AF289" s="123">
        <f t="shared" si="147"/>
        <v>6.697813488369897E-3</v>
      </c>
      <c r="AH289" s="45">
        <f>($AH$11-(AF289*$AH$11))*'AJUSTE CONIF-SETEC'!$Q$18</f>
        <v>516.05508510374909</v>
      </c>
      <c r="AI289" s="114">
        <f t="shared" si="148"/>
        <v>577981.69531619898</v>
      </c>
      <c r="AK289" s="119">
        <v>0</v>
      </c>
      <c r="AL289" s="114">
        <f>IF($AK$11&gt;0,(AK289/$AK$11)*'DADOS BASE PROPOSTA'!$I$67,0)*'AJUSTE CONIF-SETEC'!Q18</f>
        <v>0</v>
      </c>
      <c r="AN289" s="114">
        <v>180.625</v>
      </c>
      <c r="AO289" s="114">
        <f>(AN289/$AN$11)*'DADOS BASE PROPOSTA'!$I$69*'AJUSTE CONIF-SETEC'!$Q$18</f>
        <v>87722.982286285565</v>
      </c>
      <c r="AQ289" s="114"/>
      <c r="AR289" s="114"/>
      <c r="AS289" s="114"/>
      <c r="AU289" s="114"/>
      <c r="AV289" s="114"/>
      <c r="AW289" s="114"/>
      <c r="AY289" s="114"/>
      <c r="AZ289" s="114"/>
      <c r="BA289" s="114"/>
      <c r="BB289" s="93"/>
    </row>
    <row r="290" spans="1:54" x14ac:dyDescent="0.25">
      <c r="A290" s="93"/>
      <c r="B290" s="94" t="s">
        <v>296</v>
      </c>
      <c r="C290" s="94" t="s">
        <v>335</v>
      </c>
      <c r="D290" s="94" t="s">
        <v>79</v>
      </c>
      <c r="F290" s="104">
        <v>6341.0512860302179</v>
      </c>
      <c r="G290" s="109">
        <f t="shared" si="140"/>
        <v>5.1316466758933553E-3</v>
      </c>
      <c r="H290" s="114">
        <f>'DADOS BASE PROPOSTA'!$I$23*G290*'AJUSTE CONIF-SETEC'!$Q$12</f>
        <v>6653828.3053817032</v>
      </c>
      <c r="I290" s="114">
        <f>'MATRIZ 2018 COMPLETO PROPOSTA'!I290*'AJUSTE CONIF-SETEC'!$Q$12</f>
        <v>0</v>
      </c>
      <c r="J290" s="114">
        <f t="shared" si="141"/>
        <v>6653828.3053817032</v>
      </c>
      <c r="L290" s="104">
        <v>0</v>
      </c>
      <c r="M290" s="114">
        <f>'MATRIZ 2018 COMPLETO PROPOSTA'!M290*'AJUSTE CONIF-SETEC'!$Q$14</f>
        <v>0</v>
      </c>
      <c r="N290" s="114">
        <f>'MATRIZ 2018 COMPLETO PROPOSTA'!N290*'AJUSTE CONIF-SETEC'!$Q$14</f>
        <v>0</v>
      </c>
      <c r="O290" s="114">
        <f t="shared" si="142"/>
        <v>0</v>
      </c>
      <c r="R290" s="114"/>
      <c r="T290" s="104">
        <v>3577.2845845337001</v>
      </c>
      <c r="U290" s="104"/>
      <c r="V290" s="104">
        <f t="shared" si="144"/>
        <v>3577.2845845337001</v>
      </c>
      <c r="W290" s="109">
        <f t="shared" si="145"/>
        <v>2.09512487149104E-2</v>
      </c>
      <c r="X290" s="114">
        <f>'DADOS BASE HOMOLOGADA'!$I$78*W290</f>
        <v>962555.3927452584</v>
      </c>
      <c r="Y290" s="114"/>
      <c r="Z290" s="114">
        <f t="shared" si="143"/>
        <v>962555.3927452584</v>
      </c>
      <c r="AB290" s="119">
        <v>1984.5</v>
      </c>
      <c r="AD290" s="45">
        <v>0.67900000000000005</v>
      </c>
      <c r="AE290" s="45">
        <f t="shared" si="146"/>
        <v>1347.4755</v>
      </c>
      <c r="AF290" s="123">
        <f t="shared" si="147"/>
        <v>-8.430218651162999E-2</v>
      </c>
      <c r="AH290" s="45">
        <f>($AH$11-(AF290*$AH$11))*'AJUSTE CONIF-SETEC'!$Q$18</f>
        <v>563.33275486239825</v>
      </c>
      <c r="AI290" s="114">
        <f t="shared" si="148"/>
        <v>1117933.8520244292</v>
      </c>
      <c r="AK290" s="119">
        <v>139.5</v>
      </c>
      <c r="AL290" s="114">
        <f>IF($AK$11&gt;0,(AK290/$AK$11)*'DADOS BASE PROPOSTA'!$I$67,0)*'AJUSTE CONIF-SETEC'!Q18</f>
        <v>732350.49591160507</v>
      </c>
      <c r="AN290" s="114">
        <v>725.75</v>
      </c>
      <c r="AO290" s="114">
        <f>(AN290/$AN$11)*'DADOS BASE PROPOSTA'!$I$69*'AJUSTE CONIF-SETEC'!$Q$18</f>
        <v>352470.3357468333</v>
      </c>
      <c r="AQ290" s="114"/>
      <c r="AR290" s="114"/>
      <c r="AS290" s="114"/>
      <c r="AU290" s="114"/>
      <c r="AV290" s="114"/>
      <c r="AW290" s="114"/>
      <c r="AY290" s="114"/>
      <c r="AZ290" s="114"/>
      <c r="BA290" s="114"/>
      <c r="BB290" s="93"/>
    </row>
    <row r="291" spans="1:54" x14ac:dyDescent="0.25">
      <c r="A291" s="93"/>
      <c r="B291" s="94" t="s">
        <v>296</v>
      </c>
      <c r="C291" s="94" t="s">
        <v>336</v>
      </c>
      <c r="D291" s="94" t="s">
        <v>83</v>
      </c>
      <c r="F291" s="104">
        <v>0</v>
      </c>
      <c r="G291" s="109">
        <f t="shared" si="140"/>
        <v>0</v>
      </c>
      <c r="H291" s="114">
        <f>'DADOS BASE PROPOSTA'!$I$23*G291*'AJUSTE CONIF-SETEC'!$Q$12</f>
        <v>0</v>
      </c>
      <c r="I291" s="114">
        <f>'MATRIZ 2018 COMPLETO PROPOSTA'!I291*'AJUSTE CONIF-SETEC'!$Q$12</f>
        <v>0</v>
      </c>
      <c r="J291" s="114">
        <f t="shared" si="141"/>
        <v>0</v>
      </c>
      <c r="L291" s="104">
        <v>430.38056016054651</v>
      </c>
      <c r="M291" s="114">
        <f>'MATRIZ 2018 COMPLETO PROPOSTA'!M291*'AJUSTE CONIF-SETEC'!$Q$14</f>
        <v>917684.52916124789</v>
      </c>
      <c r="N291" s="114">
        <f>'MATRIZ 2018 COMPLETO PROPOSTA'!N291*'AJUSTE CONIF-SETEC'!$Q$14</f>
        <v>131349.12066078163</v>
      </c>
      <c r="O291" s="114">
        <f t="shared" si="142"/>
        <v>1049033.6498220295</v>
      </c>
      <c r="R291" s="114"/>
      <c r="T291" s="104">
        <v>1031.045514900728</v>
      </c>
      <c r="U291" s="104"/>
      <c r="V291" s="104">
        <f t="shared" si="144"/>
        <v>1031.045514900728</v>
      </c>
      <c r="W291" s="109">
        <f t="shared" si="145"/>
        <v>6.0385721372217286E-3</v>
      </c>
      <c r="X291" s="114">
        <f>'DADOS BASE HOMOLOGADA'!$I$78*W291</f>
        <v>277427.86381164362</v>
      </c>
      <c r="Y291" s="114"/>
      <c r="Z291" s="114">
        <f t="shared" si="143"/>
        <v>277427.86381164362</v>
      </c>
      <c r="AB291" s="119">
        <v>400.5</v>
      </c>
      <c r="AD291" s="45">
        <v>0.70099999999999996</v>
      </c>
      <c r="AE291" s="45">
        <f t="shared" si="146"/>
        <v>280.75049999999999</v>
      </c>
      <c r="AF291" s="123">
        <f t="shared" si="147"/>
        <v>-4.580218651163015E-2</v>
      </c>
      <c r="AH291" s="45">
        <f>($AH$11-(AF291*$AH$11))*'AJUSTE CONIF-SETEC'!$Q$18</f>
        <v>543.33066381066214</v>
      </c>
      <c r="AI291" s="114">
        <f t="shared" si="148"/>
        <v>217603.93085617019</v>
      </c>
      <c r="AK291" s="119">
        <v>0</v>
      </c>
      <c r="AL291" s="114">
        <f>IF($AK$11&gt;0,(AK291/$AK$11)*'DADOS BASE PROPOSTA'!$I$67,0)*'AJUSTE CONIF-SETEC'!Q18</f>
        <v>0</v>
      </c>
      <c r="AN291" s="114">
        <v>227.5</v>
      </c>
      <c r="AO291" s="114">
        <f>(AN291/$AN$11)*'DADOS BASE PROPOSTA'!$I$69*'AJUSTE CONIF-SETEC'!$Q$18</f>
        <v>110488.46211836662</v>
      </c>
      <c r="AQ291" s="114"/>
      <c r="AR291" s="114"/>
      <c r="AS291" s="114"/>
      <c r="AU291" s="114"/>
      <c r="AV291" s="114"/>
      <c r="AW291" s="114"/>
      <c r="AY291" s="114"/>
      <c r="AZ291" s="114"/>
      <c r="BA291" s="114"/>
      <c r="BB291" s="93"/>
    </row>
    <row r="292" spans="1:54" x14ac:dyDescent="0.25">
      <c r="A292" s="93"/>
      <c r="B292" s="94" t="s">
        <v>296</v>
      </c>
      <c r="C292" s="94" t="s">
        <v>337</v>
      </c>
      <c r="D292" s="94" t="s">
        <v>129</v>
      </c>
      <c r="F292" s="104">
        <v>0</v>
      </c>
      <c r="G292" s="109">
        <f t="shared" si="140"/>
        <v>0</v>
      </c>
      <c r="H292" s="114">
        <f>'DADOS BASE PROPOSTA'!$I$23*G292*'AJUSTE CONIF-SETEC'!$Q$12</f>
        <v>0</v>
      </c>
      <c r="I292" s="114">
        <f>'MATRIZ 2018 COMPLETO PROPOSTA'!I292*'AJUSTE CONIF-SETEC'!$Q$12</f>
        <v>0</v>
      </c>
      <c r="J292" s="114">
        <f t="shared" si="141"/>
        <v>0</v>
      </c>
      <c r="L292" s="104">
        <v>0</v>
      </c>
      <c r="M292" s="114">
        <f>'MATRIZ 2018 COMPLETO PROPOSTA'!M292*'AJUSTE CONIF-SETEC'!$Q$14</f>
        <v>0</v>
      </c>
      <c r="N292" s="114">
        <f>'MATRIZ 2018 COMPLETO PROPOSTA'!N292*'AJUSTE CONIF-SETEC'!$Q$14</f>
        <v>0</v>
      </c>
      <c r="O292" s="114">
        <f t="shared" si="142"/>
        <v>0</v>
      </c>
      <c r="R292" s="114"/>
      <c r="T292" s="104">
        <v>632.24331632748749</v>
      </c>
      <c r="U292" s="104"/>
      <c r="V292" s="104">
        <f t="shared" si="144"/>
        <v>632.24331632748749</v>
      </c>
      <c r="W292" s="109">
        <f t="shared" si="145"/>
        <v>3.7028887849702959E-3</v>
      </c>
      <c r="X292" s="114">
        <f>'DADOS BASE HOMOLOGADA'!$I$78*W292</f>
        <v>170120.43612333864</v>
      </c>
      <c r="Y292" s="114"/>
      <c r="Z292" s="114">
        <f t="shared" si="143"/>
        <v>170120.43612333864</v>
      </c>
      <c r="AB292" s="119">
        <v>0</v>
      </c>
      <c r="AD292" s="45">
        <v>0.68</v>
      </c>
      <c r="AE292" s="45">
        <f t="shared" si="146"/>
        <v>0</v>
      </c>
      <c r="AF292" s="123">
        <f t="shared" si="147"/>
        <v>-8.2552186511629988E-2</v>
      </c>
      <c r="AH292" s="45">
        <f>($AH$11-(AF292*$AH$11))*'AJUSTE CONIF-SETEC'!$Q$18</f>
        <v>562.42356890550127</v>
      </c>
      <c r="AI292" s="114">
        <f t="shared" si="148"/>
        <v>0</v>
      </c>
      <c r="AK292" s="119">
        <v>0</v>
      </c>
      <c r="AL292" s="114">
        <f>IF($AK$11&gt;0,(AK292/$AK$11)*'DADOS BASE PROPOSTA'!$I$67,0)*'AJUSTE CONIF-SETEC'!Q18</f>
        <v>0</v>
      </c>
      <c r="AN292" s="114">
        <v>95.75</v>
      </c>
      <c r="AO292" s="114">
        <f>(AN292/$AN$11)*'DADOS BASE PROPOSTA'!$I$69*'AJUSTE CONIF-SETEC'!$Q$18</f>
        <v>46502.286803664181</v>
      </c>
      <c r="AQ292" s="114"/>
      <c r="AR292" s="114"/>
      <c r="AS292" s="114"/>
      <c r="AU292" s="114"/>
      <c r="AV292" s="114"/>
      <c r="AW292" s="114"/>
      <c r="AY292" s="114"/>
      <c r="AZ292" s="114"/>
      <c r="BA292" s="114"/>
      <c r="BB292" s="93"/>
    </row>
    <row r="293" spans="1:54" x14ac:dyDescent="0.25">
      <c r="A293" s="93"/>
      <c r="B293" s="94" t="s">
        <v>296</v>
      </c>
      <c r="C293" s="94" t="s">
        <v>237</v>
      </c>
      <c r="D293" s="94" t="s">
        <v>129</v>
      </c>
      <c r="F293" s="104">
        <v>0</v>
      </c>
      <c r="G293" s="109">
        <f t="shared" si="140"/>
        <v>0</v>
      </c>
      <c r="H293" s="114">
        <f>'DADOS BASE PROPOSTA'!$I$23*G293*'AJUSTE CONIF-SETEC'!$Q$12</f>
        <v>0</v>
      </c>
      <c r="I293" s="114">
        <f>'MATRIZ 2018 COMPLETO PROPOSTA'!I293*'AJUSTE CONIF-SETEC'!$Q$12</f>
        <v>0</v>
      </c>
      <c r="J293" s="114">
        <f t="shared" si="141"/>
        <v>0</v>
      </c>
      <c r="L293" s="104">
        <v>0</v>
      </c>
      <c r="M293" s="114">
        <f>'MATRIZ 2018 COMPLETO PROPOSTA'!M293*'AJUSTE CONIF-SETEC'!$Q$14</f>
        <v>0</v>
      </c>
      <c r="N293" s="114">
        <f>'MATRIZ 2018 COMPLETO PROPOSTA'!N293*'AJUSTE CONIF-SETEC'!$Q$14</f>
        <v>0</v>
      </c>
      <c r="O293" s="114">
        <f t="shared" si="142"/>
        <v>0</v>
      </c>
      <c r="R293" s="114"/>
      <c r="T293" s="104">
        <v>846.35469999999998</v>
      </c>
      <c r="U293" s="104">
        <v>232.40260000000001</v>
      </c>
      <c r="V293" s="104">
        <f t="shared" si="144"/>
        <v>1590.0430200000001</v>
      </c>
      <c r="W293" s="109">
        <f t="shared" si="145"/>
        <v>9.3124787788639585E-3</v>
      </c>
      <c r="X293" s="114">
        <f>'DADOS BASE HOMOLOGADA'!$I$78*W293</f>
        <v>427839.73358313582</v>
      </c>
      <c r="Y293" s="114"/>
      <c r="Z293" s="114">
        <f t="shared" si="143"/>
        <v>427839.73358313582</v>
      </c>
      <c r="AB293" s="119">
        <v>0</v>
      </c>
      <c r="AD293" s="45">
        <v>0.77</v>
      </c>
      <c r="AE293" s="45">
        <f t="shared" si="146"/>
        <v>0</v>
      </c>
      <c r="AF293" s="123">
        <f t="shared" si="147"/>
        <v>7.4947813488369958E-2</v>
      </c>
      <c r="AH293" s="45">
        <f>($AH$11-(AF293*$AH$11))*'AJUSTE CONIF-SETEC'!$Q$18</f>
        <v>480.59683278476206</v>
      </c>
      <c r="AI293" s="114">
        <f t="shared" si="148"/>
        <v>0</v>
      </c>
      <c r="AK293" s="119">
        <v>0</v>
      </c>
      <c r="AL293" s="114">
        <f>IF($AK$11&gt;0,(AK293/$AK$11)*'DADOS BASE PROPOSTA'!$I$67,0)*'AJUSTE CONIF-SETEC'!Q18</f>
        <v>0</v>
      </c>
      <c r="AN293" s="114">
        <v>340.625</v>
      </c>
      <c r="AO293" s="114">
        <f>(AN293/$AN$11)*'DADOS BASE PROPOSTA'!$I$69*'AJUSTE CONIF-SETEC'!$Q$18</f>
        <v>165429.15344645549</v>
      </c>
      <c r="AQ293" s="114"/>
      <c r="AR293" s="114"/>
      <c r="AS293" s="114"/>
      <c r="AU293" s="114"/>
      <c r="AV293" s="114"/>
      <c r="AW293" s="114"/>
      <c r="AY293" s="114"/>
      <c r="AZ293" s="114"/>
      <c r="BA293" s="114"/>
      <c r="BB293" s="93"/>
    </row>
    <row r="294" spans="1:54" x14ac:dyDescent="0.25">
      <c r="A294" s="93"/>
      <c r="F294" s="104"/>
      <c r="G294" s="109"/>
      <c r="H294" s="114"/>
      <c r="I294" s="114"/>
      <c r="J294" s="114"/>
      <c r="L294" s="104"/>
      <c r="M294" s="114"/>
      <c r="N294" s="114"/>
      <c r="O294" s="114"/>
      <c r="R294" s="114"/>
      <c r="T294" s="104"/>
      <c r="U294" s="104"/>
      <c r="V294" s="104"/>
      <c r="W294" s="109"/>
      <c r="X294" s="114"/>
      <c r="Y294" s="114"/>
      <c r="Z294" s="114"/>
      <c r="AB294" s="119"/>
      <c r="AF294" s="123"/>
      <c r="AI294" s="114"/>
      <c r="AK294" s="119"/>
      <c r="AL294" s="114"/>
      <c r="AN294" s="114"/>
      <c r="AO294" s="114"/>
      <c r="AQ294" s="114"/>
      <c r="AR294" s="114"/>
      <c r="AS294" s="114"/>
      <c r="AU294" s="114"/>
      <c r="AV294" s="114"/>
      <c r="AW294" s="114"/>
      <c r="AY294" s="114"/>
      <c r="AZ294" s="114"/>
      <c r="BA294" s="114"/>
      <c r="BB294" s="93"/>
    </row>
    <row r="295" spans="1:54" x14ac:dyDescent="0.25">
      <c r="A295" s="93"/>
      <c r="B295" s="98" t="s">
        <v>296</v>
      </c>
      <c r="C295" s="98" t="s">
        <v>338</v>
      </c>
      <c r="D295" s="98" t="s">
        <v>74</v>
      </c>
      <c r="E295" s="98"/>
      <c r="F295" s="105">
        <f>SUM(F296:F306)</f>
        <v>24126.321971770612</v>
      </c>
      <c r="G295" s="110">
        <f>SUM(G296:G306)</f>
        <v>1.9524800283625954E-2</v>
      </c>
      <c r="H295" s="115">
        <f>SUM(H296:H306)</f>
        <v>25316370.551076286</v>
      </c>
      <c r="I295" s="115">
        <f>SUM(I296:I306)</f>
        <v>1060727.8074118483</v>
      </c>
      <c r="J295" s="115">
        <f>SUM(J296:J306)</f>
        <v>26377098.358488135</v>
      </c>
      <c r="K295" s="99"/>
      <c r="L295" s="105">
        <f>SUM(L296:L306)</f>
        <v>319.57620958283047</v>
      </c>
      <c r="M295" s="115">
        <f>SUM(M296:M306)</f>
        <v>1827293.430355256</v>
      </c>
      <c r="N295" s="115">
        <f>SUM(N296:N306)</f>
        <v>97532.412005672246</v>
      </c>
      <c r="O295" s="115">
        <f>SUM(O296:O306)</f>
        <v>1924825.8423609282</v>
      </c>
      <c r="P295" s="99"/>
      <c r="Q295" s="100"/>
      <c r="R295" s="115">
        <f>SUM(R296:R306)</f>
        <v>3431841.6484348779</v>
      </c>
      <c r="S295" s="99"/>
      <c r="T295" s="105">
        <f t="shared" ref="T295:Z295" si="149">SUM(T296:T306)</f>
        <v>7356.6921140780405</v>
      </c>
      <c r="U295" s="105">
        <f t="shared" si="149"/>
        <v>0</v>
      </c>
      <c r="V295" s="105">
        <f t="shared" si="149"/>
        <v>7356.6921140780405</v>
      </c>
      <c r="W295" s="110">
        <f t="shared" si="149"/>
        <v>4.3086280266170146E-2</v>
      </c>
      <c r="X295" s="115">
        <f t="shared" si="149"/>
        <v>1979496.8781035272</v>
      </c>
      <c r="Y295" s="115">
        <f t="shared" si="149"/>
        <v>124505.76265629544</v>
      </c>
      <c r="Z295" s="115">
        <f t="shared" si="149"/>
        <v>2104002.6407598229</v>
      </c>
      <c r="AA295" s="99"/>
      <c r="AB295" s="120">
        <f>SUM(AB296:AB306)</f>
        <v>12372</v>
      </c>
      <c r="AC295" s="99"/>
      <c r="AD295" s="99"/>
      <c r="AE295" s="99"/>
      <c r="AF295" s="124"/>
      <c r="AG295" s="99"/>
      <c r="AH295" s="99"/>
      <c r="AI295" s="115">
        <f>SUM(AI296:AI306)</f>
        <v>6129273.1807477651</v>
      </c>
      <c r="AJ295" s="99"/>
      <c r="AK295" s="120">
        <f>SUM(AK296:AK306)</f>
        <v>0</v>
      </c>
      <c r="AL295" s="115">
        <f>SUM(AL296:AL306)</f>
        <v>0</v>
      </c>
      <c r="AM295" s="99"/>
      <c r="AN295" s="115">
        <f>SUM(AN296:AN306)</f>
        <v>1815.25</v>
      </c>
      <c r="AO295" s="115">
        <f>SUM(AO296:AO306)</f>
        <v>881600.79499061522</v>
      </c>
      <c r="AP295" s="99"/>
      <c r="AQ295" s="115"/>
      <c r="AR295" s="115"/>
      <c r="AS295" s="115">
        <f>SUM(AS296:AS306)</f>
        <v>281389.64710114308</v>
      </c>
      <c r="AT295" s="98"/>
      <c r="AU295" s="115"/>
      <c r="AV295" s="115"/>
      <c r="AW295" s="115">
        <f>SUM(AW296:AW306)</f>
        <v>281389.64710114308</v>
      </c>
      <c r="AX295" s="98"/>
      <c r="AY295" s="115"/>
      <c r="AZ295" s="115"/>
      <c r="BA295" s="115">
        <f>SUM(BA296:BA306)</f>
        <v>281389.64710114308</v>
      </c>
      <c r="BB295" s="93"/>
    </row>
    <row r="296" spans="1:54" x14ac:dyDescent="0.25">
      <c r="A296" s="93"/>
      <c r="B296" s="94" t="s">
        <v>296</v>
      </c>
      <c r="C296" s="94" t="s">
        <v>34</v>
      </c>
      <c r="D296" s="94" t="s">
        <v>75</v>
      </c>
      <c r="F296" s="104">
        <v>0</v>
      </c>
      <c r="G296" s="109">
        <f t="shared" ref="G296:G306" si="150">F296/$F$11</f>
        <v>0</v>
      </c>
      <c r="H296" s="114">
        <f>'DADOS BASE PROPOSTA'!$I$23*G296*'AJUSTE CONIF-SETEC'!$Q$12</f>
        <v>0</v>
      </c>
      <c r="I296" s="114">
        <f>'MATRIZ 2018 COMPLETO PROPOSTA'!I296*'AJUSTE CONIF-SETEC'!$Q$12</f>
        <v>0</v>
      </c>
      <c r="J296" s="114">
        <f t="shared" ref="J296:J306" si="151">H296+I296</f>
        <v>0</v>
      </c>
      <c r="L296" s="104"/>
      <c r="M296" s="114">
        <f>'MATRIZ 2018 COMPLETO PROPOSTA'!M296*'AJUSTE CONIF-SETEC'!$Q$14</f>
        <v>0</v>
      </c>
      <c r="N296" s="114">
        <f>'MATRIZ 2018 COMPLETO PROPOSTA'!N296*'AJUSTE CONIF-SETEC'!$Q$14</f>
        <v>0</v>
      </c>
      <c r="O296" s="114">
        <f t="shared" ref="O296:O306" si="152">M296+N296</f>
        <v>0</v>
      </c>
      <c r="Q296" s="68">
        <v>10</v>
      </c>
      <c r="R296" s="114">
        <f>IF(D296="R",('DADOS BASE HOMOLOGADA'!$I$53+('DADOS BASE HOMOLOGADA'!$I$54*Q296)),0)</f>
        <v>3431841.6484348779</v>
      </c>
      <c r="T296" s="104"/>
      <c r="U296" s="104"/>
      <c r="V296" s="104"/>
      <c r="W296" s="109"/>
      <c r="X296" s="114"/>
      <c r="Y296" s="114">
        <f>'DADOS BASE HOMOLOGADA'!$I$77/41</f>
        <v>124505.76265629544</v>
      </c>
      <c r="Z296" s="114">
        <f t="shared" ref="Z296:Z306" si="153">X296+Y296</f>
        <v>124505.76265629544</v>
      </c>
      <c r="AB296" s="119"/>
      <c r="AF296" s="123"/>
      <c r="AI296" s="114"/>
      <c r="AK296" s="119"/>
      <c r="AL296" s="114"/>
      <c r="AN296" s="114"/>
      <c r="AO296" s="114"/>
      <c r="AQ296" s="114">
        <f>'DADOS BASE HOMOLOGADA'!$I$85/41</f>
        <v>167836.73833001251</v>
      </c>
      <c r="AR296" s="114">
        <f>'DADOS BASE HOMOLOGADA'!$I$86*(Q296/$Q$11)</f>
        <v>113552.90877113056</v>
      </c>
      <c r="AS296" s="114">
        <f>AQ296+AR296</f>
        <v>281389.64710114308</v>
      </c>
      <c r="AU296" s="114">
        <f>'DADOS BASE HOMOLOGADA'!$I$89/41</f>
        <v>167836.73833001251</v>
      </c>
      <c r="AV296" s="114">
        <f>'DADOS BASE HOMOLOGADA'!$I$90*(Q296/$Q$11)</f>
        <v>113552.90877113056</v>
      </c>
      <c r="AW296" s="114">
        <f>AU296+AV296</f>
        <v>281389.64710114308</v>
      </c>
      <c r="AY296" s="114">
        <f>'DADOS BASE HOMOLOGADA'!$I$93/41</f>
        <v>167836.73833001251</v>
      </c>
      <c r="AZ296" s="114">
        <f>'DADOS BASE HOMOLOGADA'!$I$94*(Q296/$Q$11)</f>
        <v>113552.90877113056</v>
      </c>
      <c r="BA296" s="114">
        <f>AY296+AZ296</f>
        <v>281389.64710114308</v>
      </c>
      <c r="BB296" s="93"/>
    </row>
    <row r="297" spans="1:54" x14ac:dyDescent="0.25">
      <c r="A297" s="93"/>
      <c r="B297" s="94" t="s">
        <v>296</v>
      </c>
      <c r="C297" s="94" t="s">
        <v>339</v>
      </c>
      <c r="D297" s="94" t="s">
        <v>77</v>
      </c>
      <c r="F297" s="104">
        <v>0</v>
      </c>
      <c r="G297" s="109">
        <f t="shared" si="150"/>
        <v>0</v>
      </c>
      <c r="H297" s="114">
        <f>'DADOS BASE PROPOSTA'!$I$23*G297*'AJUSTE CONIF-SETEC'!$Q$12</f>
        <v>0</v>
      </c>
      <c r="I297" s="114">
        <f>'MATRIZ 2018 COMPLETO PROPOSTA'!I297*'AJUSTE CONIF-SETEC'!$Q$12</f>
        <v>0</v>
      </c>
      <c r="J297" s="114">
        <f t="shared" si="151"/>
        <v>0</v>
      </c>
      <c r="L297" s="104">
        <v>151.4516111134966</v>
      </c>
      <c r="M297" s="114">
        <f>'MATRIZ 2018 COMPLETO PROPOSTA'!M297*'AJUSTE CONIF-SETEC'!$Q$14</f>
        <v>454804.45059700409</v>
      </c>
      <c r="N297" s="114">
        <f>'MATRIZ 2018 COMPLETO PROPOSTA'!N297*'AJUSTE CONIF-SETEC'!$Q$14</f>
        <v>46221.966751926855</v>
      </c>
      <c r="O297" s="114">
        <f t="shared" si="152"/>
        <v>501026.41734893096</v>
      </c>
      <c r="R297" s="114"/>
      <c r="T297" s="104">
        <v>0</v>
      </c>
      <c r="U297" s="104"/>
      <c r="V297" s="104">
        <f t="shared" ref="V297:V306" si="154">T297+U297*3.2</f>
        <v>0</v>
      </c>
      <c r="W297" s="109">
        <f t="shared" ref="W297:W306" si="155">V297/$V$11</f>
        <v>0</v>
      </c>
      <c r="X297" s="114">
        <f>'DADOS BASE HOMOLOGADA'!$I$78*W297</f>
        <v>0</v>
      </c>
      <c r="Y297" s="114"/>
      <c r="Z297" s="114">
        <f t="shared" si="153"/>
        <v>0</v>
      </c>
      <c r="AB297" s="119">
        <v>204.5</v>
      </c>
      <c r="AD297" s="45">
        <v>0.69199999999999995</v>
      </c>
      <c r="AE297" s="45">
        <f t="shared" ref="AE297:AE306" si="156">AB297*AD297</f>
        <v>141.51399999999998</v>
      </c>
      <c r="AF297" s="123">
        <f t="shared" ref="AF297:AF306" si="157">(AD297-$AE$12)*$AF$12</f>
        <v>-6.1552186511630164E-2</v>
      </c>
      <c r="AH297" s="45">
        <f>($AH$11-(AF297*$AH$11))*'AJUSTE CONIF-SETEC'!$Q$18</f>
        <v>551.51333742273619</v>
      </c>
      <c r="AI297" s="114">
        <f t="shared" ref="AI297:AI306" si="158">AB297*AH297</f>
        <v>112784.47750294955</v>
      </c>
      <c r="AK297" s="119">
        <v>0</v>
      </c>
      <c r="AL297" s="114">
        <f>IF($AK$11&gt;0,(AK297/$AK$11)*'DADOS BASE PROPOSTA'!$I$67,0)*'AJUSTE CONIF-SETEC'!Q18</f>
        <v>0</v>
      </c>
      <c r="AN297" s="114">
        <v>0</v>
      </c>
      <c r="AO297" s="114">
        <f>(AN297/$AN$11)*'DADOS BASE PROPOSTA'!$I$69*'AJUSTE CONIF-SETEC'!$Q$18</f>
        <v>0</v>
      </c>
      <c r="AQ297" s="114"/>
      <c r="AR297" s="114"/>
      <c r="AS297" s="114"/>
      <c r="AU297" s="114"/>
      <c r="AV297" s="114"/>
      <c r="AW297" s="114"/>
      <c r="AY297" s="114"/>
      <c r="AZ297" s="114"/>
      <c r="BA297" s="114"/>
      <c r="BB297" s="93"/>
    </row>
    <row r="298" spans="1:54" x14ac:dyDescent="0.25">
      <c r="A298" s="93"/>
      <c r="B298" s="94" t="s">
        <v>296</v>
      </c>
      <c r="C298" s="94" t="s">
        <v>340</v>
      </c>
      <c r="D298" s="94" t="s">
        <v>77</v>
      </c>
      <c r="F298" s="104">
        <v>0</v>
      </c>
      <c r="G298" s="109">
        <f t="shared" si="150"/>
        <v>0</v>
      </c>
      <c r="H298" s="114">
        <f>'DADOS BASE PROPOSTA'!$I$23*G298*'AJUSTE CONIF-SETEC'!$Q$12</f>
        <v>0</v>
      </c>
      <c r="I298" s="114">
        <f>'MATRIZ 2018 COMPLETO PROPOSTA'!I298*'AJUSTE CONIF-SETEC'!$Q$12</f>
        <v>0</v>
      </c>
      <c r="J298" s="114">
        <f t="shared" si="151"/>
        <v>0</v>
      </c>
      <c r="L298" s="104">
        <v>5.9627071823204423</v>
      </c>
      <c r="M298" s="114">
        <f>'MATRIZ 2018 COMPLETO PROPOSTA'!M298*'AJUSTE CONIF-SETEC'!$Q$14</f>
        <v>227402.22529850205</v>
      </c>
      <c r="N298" s="114">
        <f>'MATRIZ 2018 COMPLETO PROPOSTA'!N298*'AJUSTE CONIF-SETEC'!$Q$14</f>
        <v>1819.7763041698681</v>
      </c>
      <c r="O298" s="114">
        <f t="shared" si="152"/>
        <v>229222.00160267192</v>
      </c>
      <c r="R298" s="114"/>
      <c r="T298" s="104">
        <v>0</v>
      </c>
      <c r="U298" s="104"/>
      <c r="V298" s="104">
        <f t="shared" si="154"/>
        <v>0</v>
      </c>
      <c r="W298" s="109">
        <f t="shared" si="155"/>
        <v>0</v>
      </c>
      <c r="X298" s="114">
        <f>'DADOS BASE HOMOLOGADA'!$I$78*W298</f>
        <v>0</v>
      </c>
      <c r="Y298" s="114"/>
      <c r="Z298" s="114">
        <f t="shared" si="153"/>
        <v>0</v>
      </c>
      <c r="AB298" s="119">
        <v>33</v>
      </c>
      <c r="AD298" s="45">
        <v>0.751</v>
      </c>
      <c r="AE298" s="45">
        <f t="shared" si="156"/>
        <v>24.783000000000001</v>
      </c>
      <c r="AF298" s="123">
        <f t="shared" si="157"/>
        <v>4.1697813488369928E-2</v>
      </c>
      <c r="AH298" s="45">
        <f>($AH$11-(AF298*$AH$11))*'AJUSTE CONIF-SETEC'!$Q$18</f>
        <v>497.871365965807</v>
      </c>
      <c r="AI298" s="114">
        <f t="shared" si="158"/>
        <v>16429.755076871632</v>
      </c>
      <c r="AK298" s="119">
        <v>0</v>
      </c>
      <c r="AL298" s="114">
        <f>IF($AK$11&gt;0,(AK298/$AK$11)*'DADOS BASE PROPOSTA'!$I$67,0)*'AJUSTE CONIF-SETEC'!Q18</f>
        <v>0</v>
      </c>
      <c r="AN298" s="114">
        <v>0</v>
      </c>
      <c r="AO298" s="114">
        <f>(AN298/$AN$11)*'DADOS BASE PROPOSTA'!$I$69*'AJUSTE CONIF-SETEC'!$Q$18</f>
        <v>0</v>
      </c>
      <c r="AQ298" s="114"/>
      <c r="AR298" s="114"/>
      <c r="AS298" s="114"/>
      <c r="AU298" s="114"/>
      <c r="AV298" s="114"/>
      <c r="AW298" s="114"/>
      <c r="AY298" s="114"/>
      <c r="AZ298" s="114"/>
      <c r="BA298" s="114"/>
      <c r="BB298" s="93"/>
    </row>
    <row r="299" spans="1:54" x14ac:dyDescent="0.25">
      <c r="A299" s="93"/>
      <c r="B299" s="94" t="s">
        <v>296</v>
      </c>
      <c r="C299" s="94" t="s">
        <v>341</v>
      </c>
      <c r="D299" s="94" t="s">
        <v>77</v>
      </c>
      <c r="F299" s="104">
        <v>0</v>
      </c>
      <c r="G299" s="109">
        <f t="shared" si="150"/>
        <v>0</v>
      </c>
      <c r="H299" s="114">
        <f>'DADOS BASE PROPOSTA'!$I$23*G299*'AJUSTE CONIF-SETEC'!$Q$12</f>
        <v>0</v>
      </c>
      <c r="I299" s="114">
        <f>'MATRIZ 2018 COMPLETO PROPOSTA'!I299*'AJUSTE CONIF-SETEC'!$Q$12</f>
        <v>0</v>
      </c>
      <c r="J299" s="114">
        <f t="shared" si="151"/>
        <v>0</v>
      </c>
      <c r="L299" s="104">
        <v>6.2471505077790432</v>
      </c>
      <c r="M299" s="114">
        <f>'MATRIZ 2018 COMPLETO PROPOSTA'!M299*'AJUSTE CONIF-SETEC'!$Q$14</f>
        <v>227402.22529850205</v>
      </c>
      <c r="N299" s="114">
        <f>'MATRIZ 2018 COMPLETO PROPOSTA'!N299*'AJUSTE CONIF-SETEC'!$Q$14</f>
        <v>1906.5864069841743</v>
      </c>
      <c r="O299" s="114">
        <f t="shared" si="152"/>
        <v>229308.81170548621</v>
      </c>
      <c r="R299" s="114"/>
      <c r="T299" s="104">
        <v>0</v>
      </c>
      <c r="U299" s="104"/>
      <c r="V299" s="104">
        <f t="shared" si="154"/>
        <v>0</v>
      </c>
      <c r="W299" s="109">
        <f t="shared" si="155"/>
        <v>0</v>
      </c>
      <c r="X299" s="114">
        <f>'DADOS BASE HOMOLOGADA'!$I$78*W299</f>
        <v>0</v>
      </c>
      <c r="Y299" s="114"/>
      <c r="Z299" s="114">
        <f t="shared" si="153"/>
        <v>0</v>
      </c>
      <c r="AB299" s="119">
        <v>41</v>
      </c>
      <c r="AD299" s="45">
        <v>0.72399999999999998</v>
      </c>
      <c r="AE299" s="45">
        <f t="shared" si="156"/>
        <v>29.683999999999997</v>
      </c>
      <c r="AF299" s="123">
        <f t="shared" si="157"/>
        <v>-5.5521865116301139E-3</v>
      </c>
      <c r="AH299" s="45">
        <f>($AH$11-(AF299*$AH$11))*'AJUSTE CONIF-SETEC'!$Q$18</f>
        <v>522.41938680202873</v>
      </c>
      <c r="AI299" s="114">
        <f t="shared" si="158"/>
        <v>21419.194858883176</v>
      </c>
      <c r="AK299" s="119">
        <v>0</v>
      </c>
      <c r="AL299" s="114">
        <f>IF($AK$11&gt;0,(AK299/$AK$11)*'DADOS BASE PROPOSTA'!$I$67,0)*'AJUSTE CONIF-SETEC'!Q18</f>
        <v>0</v>
      </c>
      <c r="AN299" s="114">
        <v>0</v>
      </c>
      <c r="AO299" s="114">
        <f>(AN299/$AN$11)*'DADOS BASE PROPOSTA'!$I$69*'AJUSTE CONIF-SETEC'!$Q$18</f>
        <v>0</v>
      </c>
      <c r="AQ299" s="114"/>
      <c r="AR299" s="114"/>
      <c r="AS299" s="114"/>
      <c r="AU299" s="114"/>
      <c r="AV299" s="114"/>
      <c r="AW299" s="114"/>
      <c r="AY299" s="114"/>
      <c r="AZ299" s="114"/>
      <c r="BA299" s="114"/>
      <c r="BB299" s="93"/>
    </row>
    <row r="300" spans="1:54" x14ac:dyDescent="0.25">
      <c r="A300" s="93"/>
      <c r="B300" s="94" t="s">
        <v>296</v>
      </c>
      <c r="C300" s="94" t="s">
        <v>342</v>
      </c>
      <c r="D300" s="94" t="s">
        <v>79</v>
      </c>
      <c r="F300" s="104">
        <v>6908.6564296743818</v>
      </c>
      <c r="G300" s="109">
        <f t="shared" si="150"/>
        <v>5.5909946478958118E-3</v>
      </c>
      <c r="H300" s="114">
        <f>'DADOS BASE PROPOSTA'!$I$23*G300*'AJUSTE CONIF-SETEC'!$Q$12</f>
        <v>7249430.9902835321</v>
      </c>
      <c r="I300" s="114">
        <f>'MATRIZ 2018 COMPLETO PROPOSTA'!I300*'AJUSTE CONIF-SETEC'!$Q$12</f>
        <v>0</v>
      </c>
      <c r="J300" s="114">
        <f t="shared" si="151"/>
        <v>7249430.9902835321</v>
      </c>
      <c r="L300" s="104">
        <v>0</v>
      </c>
      <c r="M300" s="114">
        <f>'MATRIZ 2018 COMPLETO PROPOSTA'!M300*'AJUSTE CONIF-SETEC'!$Q$14</f>
        <v>0</v>
      </c>
      <c r="N300" s="114">
        <f>'MATRIZ 2018 COMPLETO PROPOSTA'!N300*'AJUSTE CONIF-SETEC'!$Q$14</f>
        <v>0</v>
      </c>
      <c r="O300" s="114">
        <f t="shared" si="152"/>
        <v>0</v>
      </c>
      <c r="R300" s="114"/>
      <c r="T300" s="104">
        <v>2197.4410711049868</v>
      </c>
      <c r="U300" s="104"/>
      <c r="V300" s="104">
        <f t="shared" si="154"/>
        <v>2197.4410711049868</v>
      </c>
      <c r="W300" s="109">
        <f t="shared" si="155"/>
        <v>1.2869855145472274E-2</v>
      </c>
      <c r="X300" s="114">
        <f>'DADOS BASE HOMOLOGADA'!$I$78*W300</f>
        <v>591274.94703017408</v>
      </c>
      <c r="Y300" s="114"/>
      <c r="Z300" s="114">
        <f t="shared" si="153"/>
        <v>591274.94703017408</v>
      </c>
      <c r="AB300" s="119">
        <v>2970</v>
      </c>
      <c r="AD300" s="45">
        <v>0.76900000000000002</v>
      </c>
      <c r="AE300" s="45">
        <f t="shared" si="156"/>
        <v>2283.9299999999998</v>
      </c>
      <c r="AF300" s="123">
        <f t="shared" si="157"/>
        <v>7.3197813488369956E-2</v>
      </c>
      <c r="AH300" s="45">
        <f>($AH$11-(AF300*$AH$11))*'AJUSTE CONIF-SETEC'!$Q$18</f>
        <v>481.50601874165915</v>
      </c>
      <c r="AI300" s="114">
        <f t="shared" si="158"/>
        <v>1430072.8756627277</v>
      </c>
      <c r="AK300" s="119">
        <v>0</v>
      </c>
      <c r="AL300" s="114">
        <f>IF($AK$11&gt;0,(AK300/$AK$11)*'DADOS BASE PROPOSTA'!$I$67,0)*'AJUSTE CONIF-SETEC'!Q18</f>
        <v>0</v>
      </c>
      <c r="AN300" s="114">
        <v>429.125</v>
      </c>
      <c r="AO300" s="114">
        <f>(AN300/$AN$11)*'DADOS BASE PROPOSTA'!$I$69*'AJUSTE CONIF-SETEC'!$Q$18</f>
        <v>208410.37936942448</v>
      </c>
      <c r="AQ300" s="114"/>
      <c r="AR300" s="114"/>
      <c r="AS300" s="114"/>
      <c r="AU300" s="114"/>
      <c r="AV300" s="114"/>
      <c r="AW300" s="114"/>
      <c r="AY300" s="114"/>
      <c r="AZ300" s="114"/>
      <c r="BA300" s="114"/>
      <c r="BB300" s="93"/>
    </row>
    <row r="301" spans="1:54" x14ac:dyDescent="0.25">
      <c r="A301" s="93"/>
      <c r="B301" s="94" t="s">
        <v>296</v>
      </c>
      <c r="C301" s="94" t="s">
        <v>343</v>
      </c>
      <c r="D301" s="94" t="s">
        <v>79</v>
      </c>
      <c r="F301" s="104">
        <v>7023.3595199932206</v>
      </c>
      <c r="G301" s="109">
        <f t="shared" si="150"/>
        <v>5.6838208537721346E-3</v>
      </c>
      <c r="H301" s="114">
        <f>'DADOS BASE PROPOSTA'!$I$23*G301*'AJUSTE CONIF-SETEC'!$Q$12</f>
        <v>7369791.8949113898</v>
      </c>
      <c r="I301" s="114">
        <f>'MATRIZ 2018 COMPLETO PROPOSTA'!I301*'AJUSTE CONIF-SETEC'!$Q$12</f>
        <v>0</v>
      </c>
      <c r="J301" s="114">
        <f t="shared" si="151"/>
        <v>7369791.8949113898</v>
      </c>
      <c r="L301" s="104">
        <v>0</v>
      </c>
      <c r="M301" s="114">
        <f>'MATRIZ 2018 COMPLETO PROPOSTA'!M301*'AJUSTE CONIF-SETEC'!$Q$14</f>
        <v>0</v>
      </c>
      <c r="N301" s="114">
        <f>'MATRIZ 2018 COMPLETO PROPOSTA'!N301*'AJUSTE CONIF-SETEC'!$Q$14</f>
        <v>0</v>
      </c>
      <c r="O301" s="114">
        <f t="shared" si="152"/>
        <v>0</v>
      </c>
      <c r="R301" s="114"/>
      <c r="T301" s="104">
        <v>2158.89666905896</v>
      </c>
      <c r="U301" s="104"/>
      <c r="V301" s="104">
        <f t="shared" si="154"/>
        <v>2158.89666905896</v>
      </c>
      <c r="W301" s="109">
        <f t="shared" si="155"/>
        <v>1.2644110356442841E-2</v>
      </c>
      <c r="X301" s="114">
        <f>'DADOS BASE HOMOLOGADA'!$I$78*W301</f>
        <v>580903.63852149399</v>
      </c>
      <c r="Y301" s="114"/>
      <c r="Z301" s="114">
        <f t="shared" si="153"/>
        <v>580903.63852149399</v>
      </c>
      <c r="AB301" s="119">
        <v>3861</v>
      </c>
      <c r="AD301" s="45">
        <v>0.77800000000000002</v>
      </c>
      <c r="AE301" s="45">
        <f t="shared" si="156"/>
        <v>3003.8580000000002</v>
      </c>
      <c r="AF301" s="123">
        <f t="shared" si="157"/>
        <v>8.894781348836997E-2</v>
      </c>
      <c r="AH301" s="45">
        <f>($AH$11-(AF301*$AH$11))*'AJUSTE CONIF-SETEC'!$Q$18</f>
        <v>473.32334512958516</v>
      </c>
      <c r="AI301" s="114">
        <f t="shared" si="158"/>
        <v>1827501.4355453283</v>
      </c>
      <c r="AK301" s="119">
        <v>0</v>
      </c>
      <c r="AL301" s="114">
        <f>IF($AK$11&gt;0,(AK301/$AK$11)*'DADOS BASE PROPOSTA'!$I$67,0)*'AJUSTE CONIF-SETEC'!Q18</f>
        <v>0</v>
      </c>
      <c r="AN301" s="114">
        <v>819.25</v>
      </c>
      <c r="AO301" s="114">
        <f>(AN301/$AN$11)*'DADOS BASE PROPOSTA'!$I$69*'AJUSTE CONIF-SETEC'!$Q$18</f>
        <v>397879.87951855751</v>
      </c>
      <c r="AQ301" s="114"/>
      <c r="AR301" s="114"/>
      <c r="AS301" s="114"/>
      <c r="AU301" s="114"/>
      <c r="AV301" s="114"/>
      <c r="AW301" s="114"/>
      <c r="AY301" s="114"/>
      <c r="AZ301" s="114"/>
      <c r="BA301" s="114"/>
      <c r="BB301" s="93"/>
    </row>
    <row r="302" spans="1:54" x14ac:dyDescent="0.25">
      <c r="A302" s="93"/>
      <c r="B302" s="94" t="s">
        <v>296</v>
      </c>
      <c r="C302" s="94" t="s">
        <v>344</v>
      </c>
      <c r="D302" s="94" t="s">
        <v>83</v>
      </c>
      <c r="F302" s="104">
        <v>0</v>
      </c>
      <c r="G302" s="109">
        <f t="shared" si="150"/>
        <v>0</v>
      </c>
      <c r="H302" s="114">
        <f>'DADOS BASE PROPOSTA'!$I$23*G302*'AJUSTE CONIF-SETEC'!$Q$12</f>
        <v>0</v>
      </c>
      <c r="I302" s="114">
        <f>'MATRIZ 2018 COMPLETO PROPOSTA'!I302*'AJUSTE CONIF-SETEC'!$Q$12</f>
        <v>0</v>
      </c>
      <c r="J302" s="114">
        <f t="shared" si="151"/>
        <v>0</v>
      </c>
      <c r="L302" s="104">
        <v>155.91474077923439</v>
      </c>
      <c r="M302" s="114">
        <f>'MATRIZ 2018 COMPLETO PROPOSTA'!M302*'AJUSTE CONIF-SETEC'!$Q$14</f>
        <v>917684.52916124789</v>
      </c>
      <c r="N302" s="114">
        <f>'MATRIZ 2018 COMPLETO PROPOSTA'!N302*'AJUSTE CONIF-SETEC'!$Q$14</f>
        <v>47584.082542591343</v>
      </c>
      <c r="O302" s="114">
        <f t="shared" si="152"/>
        <v>965268.61170383927</v>
      </c>
      <c r="R302" s="114"/>
      <c r="T302" s="104">
        <v>0</v>
      </c>
      <c r="U302" s="104"/>
      <c r="V302" s="104">
        <f t="shared" si="154"/>
        <v>0</v>
      </c>
      <c r="W302" s="109">
        <f t="shared" si="155"/>
        <v>0</v>
      </c>
      <c r="X302" s="114">
        <f>'DADOS BASE HOMOLOGADA'!$I$78*W302</f>
        <v>0</v>
      </c>
      <c r="Y302" s="114"/>
      <c r="Z302" s="114">
        <f t="shared" si="153"/>
        <v>0</v>
      </c>
      <c r="AB302" s="119">
        <v>69</v>
      </c>
      <c r="AD302" s="45">
        <v>0.68899999999999995</v>
      </c>
      <c r="AE302" s="45">
        <f t="shared" si="156"/>
        <v>47.540999999999997</v>
      </c>
      <c r="AF302" s="123">
        <f t="shared" si="157"/>
        <v>-6.6802186511630168E-2</v>
      </c>
      <c r="AH302" s="45">
        <f>($AH$11-(AF302*$AH$11))*'AJUSTE CONIF-SETEC'!$Q$18</f>
        <v>554.24089529342734</v>
      </c>
      <c r="AI302" s="114">
        <f t="shared" si="158"/>
        <v>38242.621775246487</v>
      </c>
      <c r="AK302" s="119">
        <v>0</v>
      </c>
      <c r="AL302" s="114">
        <f>IF($AK$11&gt;0,(AK302/$AK$11)*'DADOS BASE PROPOSTA'!$I$67,0)*'AJUSTE CONIF-SETEC'!Q18</f>
        <v>0</v>
      </c>
      <c r="AN302" s="114">
        <v>0</v>
      </c>
      <c r="AO302" s="114">
        <f>(AN302/$AN$11)*'DADOS BASE PROPOSTA'!$I$69*'AJUSTE CONIF-SETEC'!$Q$18</f>
        <v>0</v>
      </c>
      <c r="AQ302" s="114"/>
      <c r="AR302" s="114"/>
      <c r="AS302" s="114"/>
      <c r="AU302" s="114"/>
      <c r="AV302" s="114"/>
      <c r="AW302" s="114"/>
      <c r="AY302" s="114"/>
      <c r="AZ302" s="114"/>
      <c r="BA302" s="114"/>
      <c r="BB302" s="93"/>
    </row>
    <row r="303" spans="1:54" x14ac:dyDescent="0.25">
      <c r="A303" s="93"/>
      <c r="B303" s="94" t="s">
        <v>296</v>
      </c>
      <c r="C303" s="94" t="s">
        <v>345</v>
      </c>
      <c r="D303" s="94" t="s">
        <v>79</v>
      </c>
      <c r="F303" s="104">
        <v>1942.4188999999999</v>
      </c>
      <c r="G303" s="109">
        <f t="shared" si="150"/>
        <v>1.5719487261264089E-3</v>
      </c>
      <c r="H303" s="114">
        <f>'DADOS BASE PROPOSTA'!$I$23*G303*'AJUSTE CONIF-SETEC'!$Q$12</f>
        <v>2038230.1411442647</v>
      </c>
      <c r="I303" s="114">
        <f>'MATRIZ 2018 COMPLETO PROPOSTA'!I303*'AJUSTE CONIF-SETEC'!$Q$12</f>
        <v>0</v>
      </c>
      <c r="J303" s="114">
        <f t="shared" si="151"/>
        <v>2038230.1411442647</v>
      </c>
      <c r="L303" s="104">
        <v>0</v>
      </c>
      <c r="M303" s="114">
        <f>'MATRIZ 2018 COMPLETO PROPOSTA'!M303*'AJUSTE CONIF-SETEC'!$Q$14</f>
        <v>0</v>
      </c>
      <c r="N303" s="114">
        <f>'MATRIZ 2018 COMPLETO PROPOSTA'!N303*'AJUSTE CONIF-SETEC'!$Q$14</f>
        <v>0</v>
      </c>
      <c r="O303" s="114">
        <f t="shared" si="152"/>
        <v>0</v>
      </c>
      <c r="R303" s="114"/>
      <c r="T303" s="104">
        <v>568.31891970599088</v>
      </c>
      <c r="U303" s="104"/>
      <c r="V303" s="104">
        <f t="shared" si="154"/>
        <v>568.31891970599088</v>
      </c>
      <c r="W303" s="109">
        <f t="shared" si="155"/>
        <v>3.3284998033505592E-3</v>
      </c>
      <c r="X303" s="114">
        <f>'DADOS BASE HOMOLOGADA'!$I$78*W303</f>
        <v>152920.02300495407</v>
      </c>
      <c r="Y303" s="114"/>
      <c r="Z303" s="114">
        <f t="shared" si="153"/>
        <v>152920.02300495407</v>
      </c>
      <c r="AB303" s="119">
        <v>916</v>
      </c>
      <c r="AD303" s="45">
        <v>0.73399999999999999</v>
      </c>
      <c r="AE303" s="45">
        <f t="shared" si="156"/>
        <v>672.34399999999994</v>
      </c>
      <c r="AF303" s="123">
        <f t="shared" si="157"/>
        <v>1.1947813488369902E-2</v>
      </c>
      <c r="AH303" s="45">
        <f>($AH$11-(AF303*$AH$11))*'AJUSTE CONIF-SETEC'!$Q$18</f>
        <v>513.32752723305782</v>
      </c>
      <c r="AI303" s="114">
        <f t="shared" si="158"/>
        <v>470208.01494548097</v>
      </c>
      <c r="AK303" s="119">
        <v>0</v>
      </c>
      <c r="AL303" s="114">
        <f>IF($AK$11&gt;0,(AK303/$AK$11)*'DADOS BASE PROPOSTA'!$I$67,0)*'AJUSTE CONIF-SETEC'!Q18</f>
        <v>0</v>
      </c>
      <c r="AN303" s="114">
        <v>144.625</v>
      </c>
      <c r="AO303" s="114">
        <f>(AN303/$AN$11)*'DADOS BASE PROPOSTA'!$I$69*'AJUSTE CONIF-SETEC'!$Q$18</f>
        <v>70239.09377524734</v>
      </c>
      <c r="AQ303" s="114"/>
      <c r="AR303" s="114"/>
      <c r="AS303" s="114"/>
      <c r="AU303" s="114"/>
      <c r="AV303" s="114"/>
      <c r="AW303" s="114"/>
      <c r="AY303" s="114"/>
      <c r="AZ303" s="114"/>
      <c r="BA303" s="114"/>
      <c r="BB303" s="93"/>
    </row>
    <row r="304" spans="1:54" x14ac:dyDescent="0.25">
      <c r="A304" s="93"/>
      <c r="B304" s="94" t="s">
        <v>296</v>
      </c>
      <c r="C304" s="94" t="s">
        <v>346</v>
      </c>
      <c r="D304" s="94" t="s">
        <v>79</v>
      </c>
      <c r="F304" s="104">
        <v>5927.957883525457</v>
      </c>
      <c r="G304" s="109">
        <f t="shared" si="150"/>
        <v>4.7973410079251424E-3</v>
      </c>
      <c r="H304" s="114">
        <f>'DADOS BASE PROPOSTA'!$I$23*G304*'AJUSTE CONIF-SETEC'!$Q$12</f>
        <v>6220358.7669144645</v>
      </c>
      <c r="I304" s="114">
        <f>'MATRIZ 2018 COMPLETO PROPOSTA'!I304*'AJUSTE CONIF-SETEC'!$Q$12</f>
        <v>0</v>
      </c>
      <c r="J304" s="114">
        <f t="shared" si="151"/>
        <v>6220358.7669144645</v>
      </c>
      <c r="L304" s="104">
        <v>0</v>
      </c>
      <c r="M304" s="114">
        <f>'MATRIZ 2018 COMPLETO PROPOSTA'!M304*'AJUSTE CONIF-SETEC'!$Q$14</f>
        <v>0</v>
      </c>
      <c r="N304" s="114">
        <f>'MATRIZ 2018 COMPLETO PROPOSTA'!N304*'AJUSTE CONIF-SETEC'!$Q$14</f>
        <v>0</v>
      </c>
      <c r="O304" s="114">
        <f t="shared" si="152"/>
        <v>0</v>
      </c>
      <c r="R304" s="114"/>
      <c r="T304" s="104">
        <v>2432.0354542081031</v>
      </c>
      <c r="U304" s="104"/>
      <c r="V304" s="104">
        <f t="shared" si="154"/>
        <v>2432.0354542081031</v>
      </c>
      <c r="W304" s="109">
        <f t="shared" si="155"/>
        <v>1.4243814960904471E-2</v>
      </c>
      <c r="X304" s="114">
        <f>'DADOS BASE HOMOLOGADA'!$I$78*W304</f>
        <v>654398.26954690542</v>
      </c>
      <c r="Y304" s="114"/>
      <c r="Z304" s="114">
        <f t="shared" si="153"/>
        <v>654398.26954690542</v>
      </c>
      <c r="AB304" s="119">
        <v>2413</v>
      </c>
      <c r="AD304" s="45">
        <v>0.71399999999999997</v>
      </c>
      <c r="AE304" s="45">
        <f t="shared" si="156"/>
        <v>1722.8819999999998</v>
      </c>
      <c r="AF304" s="123">
        <f t="shared" si="157"/>
        <v>-2.3052186511630129E-2</v>
      </c>
      <c r="AH304" s="45">
        <f>($AH$11-(AF304*$AH$11))*'AJUSTE CONIF-SETEC'!$Q$18</f>
        <v>531.51124637099974</v>
      </c>
      <c r="AI304" s="114">
        <f t="shared" si="158"/>
        <v>1282536.6374932225</v>
      </c>
      <c r="AK304" s="119">
        <v>0</v>
      </c>
      <c r="AL304" s="114">
        <f>IF($AK$11&gt;0,(AK304/$AK$11)*'DADOS BASE PROPOSTA'!$I$67,0)*'AJUSTE CONIF-SETEC'!Q18</f>
        <v>0</v>
      </c>
      <c r="AN304" s="114">
        <v>422.25</v>
      </c>
      <c r="AO304" s="114">
        <f>(AN304/$AN$11)*'DADOS BASE PROPOSTA'!$I$69*'AJUSTE CONIF-SETEC'!$Q$18</f>
        <v>205071.44232738591</v>
      </c>
      <c r="AQ304" s="114"/>
      <c r="AR304" s="114"/>
      <c r="AS304" s="114"/>
      <c r="AU304" s="114"/>
      <c r="AV304" s="114"/>
      <c r="AW304" s="114"/>
      <c r="AY304" s="114"/>
      <c r="AZ304" s="114"/>
      <c r="BA304" s="114"/>
      <c r="BB304" s="93"/>
    </row>
    <row r="305" spans="1:54" x14ac:dyDescent="0.25">
      <c r="A305" s="93"/>
      <c r="B305" s="94" t="s">
        <v>296</v>
      </c>
      <c r="C305" s="94" t="s">
        <v>347</v>
      </c>
      <c r="D305" s="94" t="s">
        <v>79</v>
      </c>
      <c r="F305" s="104">
        <v>1197.976728362167</v>
      </c>
      <c r="G305" s="109">
        <f t="shared" si="150"/>
        <v>9.6949118034116719E-4</v>
      </c>
      <c r="H305" s="114">
        <f>'DADOS BASE PROPOSTA'!$I$23*G305*'AJUSTE CONIF-SETEC'!$Q$12</f>
        <v>1257067.8117563438</v>
      </c>
      <c r="I305" s="114">
        <f>'MATRIZ 2018 COMPLETO PROPOSTA'!I305*'AJUSTE CONIF-SETEC'!$Q$12</f>
        <v>492575.47086089797</v>
      </c>
      <c r="J305" s="114">
        <f t="shared" si="151"/>
        <v>1749643.2826172418</v>
      </c>
      <c r="L305" s="104">
        <v>0</v>
      </c>
      <c r="M305" s="114">
        <f>'MATRIZ 2018 COMPLETO PROPOSTA'!M305*'AJUSTE CONIF-SETEC'!$Q$14</f>
        <v>0</v>
      </c>
      <c r="N305" s="114">
        <f>'MATRIZ 2018 COMPLETO PROPOSTA'!N305*'AJUSTE CONIF-SETEC'!$Q$14</f>
        <v>0</v>
      </c>
      <c r="O305" s="114">
        <f t="shared" si="152"/>
        <v>0</v>
      </c>
      <c r="R305" s="114"/>
      <c r="T305" s="104">
        <v>0</v>
      </c>
      <c r="U305" s="104"/>
      <c r="V305" s="104">
        <f t="shared" si="154"/>
        <v>0</v>
      </c>
      <c r="W305" s="109">
        <f t="shared" si="155"/>
        <v>0</v>
      </c>
      <c r="X305" s="114">
        <f>'DADOS BASE HOMOLOGADA'!$I$78*W305</f>
        <v>0</v>
      </c>
      <c r="Y305" s="114"/>
      <c r="Z305" s="114">
        <f t="shared" si="153"/>
        <v>0</v>
      </c>
      <c r="AB305" s="119">
        <v>884</v>
      </c>
      <c r="AD305" s="45">
        <v>0.74099999999999999</v>
      </c>
      <c r="AE305" s="45">
        <f t="shared" si="156"/>
        <v>655.04399999999998</v>
      </c>
      <c r="AF305" s="123">
        <f t="shared" si="157"/>
        <v>2.4197813488369913E-2</v>
      </c>
      <c r="AH305" s="45">
        <f>($AH$11-(AF305*$AH$11))*'AJUSTE CONIF-SETEC'!$Q$18</f>
        <v>506.96322553477802</v>
      </c>
      <c r="AI305" s="114">
        <f t="shared" si="158"/>
        <v>448155.4913727438</v>
      </c>
      <c r="AK305" s="119">
        <v>0</v>
      </c>
      <c r="AL305" s="114">
        <f>IF($AK$11&gt;0,(AK305/$AK$11)*'DADOS BASE PROPOSTA'!$I$67,0)*'AJUSTE CONIF-SETEC'!Q18</f>
        <v>0</v>
      </c>
      <c r="AN305" s="114">
        <v>0</v>
      </c>
      <c r="AO305" s="114">
        <f>(AN305/$AN$11)*'DADOS BASE PROPOSTA'!$I$69*'AJUSTE CONIF-SETEC'!$Q$18</f>
        <v>0</v>
      </c>
      <c r="AQ305" s="114"/>
      <c r="AR305" s="114"/>
      <c r="AS305" s="114"/>
      <c r="AU305" s="114"/>
      <c r="AV305" s="114"/>
      <c r="AW305" s="114"/>
      <c r="AY305" s="114"/>
      <c r="AZ305" s="114"/>
      <c r="BA305" s="114"/>
      <c r="BB305" s="93"/>
    </row>
    <row r="306" spans="1:54" x14ac:dyDescent="0.25">
      <c r="A306" s="93"/>
      <c r="B306" s="94" t="s">
        <v>296</v>
      </c>
      <c r="C306" s="94" t="s">
        <v>348</v>
      </c>
      <c r="D306" s="94" t="s">
        <v>79</v>
      </c>
      <c r="F306" s="104">
        <v>1125.9525102153859</v>
      </c>
      <c r="G306" s="109">
        <f t="shared" si="150"/>
        <v>9.1120386756528597E-4</v>
      </c>
      <c r="H306" s="114">
        <f>'DADOS BASE PROPOSTA'!$I$23*G306*'AJUSTE CONIF-SETEC'!$Q$12</f>
        <v>1181490.9460662915</v>
      </c>
      <c r="I306" s="114">
        <f>'MATRIZ 2018 COMPLETO PROPOSTA'!I306*'AJUSTE CONIF-SETEC'!$Q$12</f>
        <v>568152.33655095031</v>
      </c>
      <c r="J306" s="114">
        <f t="shared" si="151"/>
        <v>1749643.2826172418</v>
      </c>
      <c r="L306" s="104">
        <v>0</v>
      </c>
      <c r="M306" s="114">
        <f>'MATRIZ 2018 COMPLETO PROPOSTA'!M306*'AJUSTE CONIF-SETEC'!$Q$14</f>
        <v>0</v>
      </c>
      <c r="N306" s="114">
        <f>'MATRIZ 2018 COMPLETO PROPOSTA'!N306*'AJUSTE CONIF-SETEC'!$Q$14</f>
        <v>0</v>
      </c>
      <c r="O306" s="114">
        <f t="shared" si="152"/>
        <v>0</v>
      </c>
      <c r="R306" s="114"/>
      <c r="T306" s="104">
        <v>0</v>
      </c>
      <c r="U306" s="104"/>
      <c r="V306" s="104">
        <f t="shared" si="154"/>
        <v>0</v>
      </c>
      <c r="W306" s="109">
        <f t="shared" si="155"/>
        <v>0</v>
      </c>
      <c r="X306" s="114">
        <f>'DADOS BASE HOMOLOGADA'!$I$78*W306</f>
        <v>0</v>
      </c>
      <c r="Y306" s="114"/>
      <c r="Z306" s="114">
        <f t="shared" si="153"/>
        <v>0</v>
      </c>
      <c r="AB306" s="119">
        <v>980.5</v>
      </c>
      <c r="AD306" s="45">
        <v>0.75800000000000001</v>
      </c>
      <c r="AE306" s="45">
        <f t="shared" si="156"/>
        <v>743.21900000000005</v>
      </c>
      <c r="AF306" s="123">
        <f t="shared" si="157"/>
        <v>5.3947813488369939E-2</v>
      </c>
      <c r="AH306" s="45">
        <f>($AH$11-(AF306*$AH$11))*'AJUSTE CONIF-SETEC'!$Q$18</f>
        <v>491.50706426752731</v>
      </c>
      <c r="AI306" s="114">
        <f t="shared" si="158"/>
        <v>481922.67651431053</v>
      </c>
      <c r="AK306" s="119">
        <v>0</v>
      </c>
      <c r="AL306" s="114">
        <f>IF($AK$11&gt;0,(AK306/$AK$11)*'DADOS BASE PROPOSTA'!$I$67,0)*'AJUSTE CONIF-SETEC'!Q18</f>
        <v>0</v>
      </c>
      <c r="AN306" s="114">
        <v>0</v>
      </c>
      <c r="AO306" s="114">
        <f>(AN306/$AN$11)*'DADOS BASE PROPOSTA'!$I$69*'AJUSTE CONIF-SETEC'!$Q$18</f>
        <v>0</v>
      </c>
      <c r="AQ306" s="114"/>
      <c r="AR306" s="114"/>
      <c r="AS306" s="114"/>
      <c r="AU306" s="114"/>
      <c r="AV306" s="114"/>
      <c r="AW306" s="114"/>
      <c r="AY306" s="114"/>
      <c r="AZ306" s="114"/>
      <c r="BA306" s="114"/>
      <c r="BB306" s="93"/>
    </row>
    <row r="307" spans="1:54" x14ac:dyDescent="0.25">
      <c r="A307" s="93"/>
      <c r="F307" s="104"/>
      <c r="G307" s="109"/>
      <c r="H307" s="114"/>
      <c r="I307" s="114"/>
      <c r="J307" s="114"/>
      <c r="L307" s="104"/>
      <c r="M307" s="114"/>
      <c r="N307" s="114"/>
      <c r="O307" s="114"/>
      <c r="R307" s="114"/>
      <c r="T307" s="104"/>
      <c r="U307" s="104"/>
      <c r="V307" s="104"/>
      <c r="W307" s="109"/>
      <c r="X307" s="114"/>
      <c r="Y307" s="114"/>
      <c r="Z307" s="114"/>
      <c r="AB307" s="119"/>
      <c r="AF307" s="123"/>
      <c r="AI307" s="114"/>
      <c r="AK307" s="119"/>
      <c r="AL307" s="114"/>
      <c r="AN307" s="114"/>
      <c r="AO307" s="114"/>
      <c r="AQ307" s="114"/>
      <c r="AR307" s="114"/>
      <c r="AS307" s="114"/>
      <c r="AU307" s="114"/>
      <c r="AV307" s="114"/>
      <c r="AW307" s="114"/>
      <c r="AY307" s="114"/>
      <c r="AZ307" s="114"/>
      <c r="BA307" s="114"/>
      <c r="BB307" s="93"/>
    </row>
    <row r="308" spans="1:54" x14ac:dyDescent="0.25">
      <c r="A308" s="93"/>
      <c r="B308" s="98" t="s">
        <v>296</v>
      </c>
      <c r="C308" s="98" t="s">
        <v>349</v>
      </c>
      <c r="D308" s="98" t="s">
        <v>74</v>
      </c>
      <c r="E308" s="98"/>
      <c r="F308" s="105">
        <f>SUM(F309:F317)</f>
        <v>25795.839272218604</v>
      </c>
      <c r="G308" s="110">
        <f>SUM(G309:G317)</f>
        <v>2.0875896895013551E-2</v>
      </c>
      <c r="H308" s="115">
        <f>SUM(H309:H317)</f>
        <v>27068238.020516016</v>
      </c>
      <c r="I308" s="115">
        <f>SUM(I309:I317)</f>
        <v>288302.67960223142</v>
      </c>
      <c r="J308" s="115">
        <f>SUM(J309:J317)</f>
        <v>27356540.700118247</v>
      </c>
      <c r="K308" s="99"/>
      <c r="L308" s="105">
        <f>SUM(L309:L317)</f>
        <v>855.5246431760786</v>
      </c>
      <c r="M308" s="115">
        <f>SUM(M309:M317)</f>
        <v>909608.90119400818</v>
      </c>
      <c r="N308" s="115">
        <f>SUM(N309:N317)</f>
        <v>261100.10531815881</v>
      </c>
      <c r="O308" s="115">
        <f>SUM(O309:O317)</f>
        <v>1170709.0065121669</v>
      </c>
      <c r="P308" s="99"/>
      <c r="Q308" s="100"/>
      <c r="R308" s="115">
        <f>SUM(R309:R317)</f>
        <v>3238665.6349413018</v>
      </c>
      <c r="S308" s="99"/>
      <c r="T308" s="105">
        <f t="shared" ref="T308:Z308" si="159">SUM(T309:T318)</f>
        <v>16234.551299999999</v>
      </c>
      <c r="U308" s="105">
        <f t="shared" si="159"/>
        <v>1218.9437937859434</v>
      </c>
      <c r="V308" s="105">
        <f t="shared" si="159"/>
        <v>20135.171440115017</v>
      </c>
      <c r="W308" s="110">
        <f t="shared" si="159"/>
        <v>0.11792659342315075</v>
      </c>
      <c r="X308" s="115">
        <f t="shared" si="159"/>
        <v>5417857.426643447</v>
      </c>
      <c r="Y308" s="115">
        <f t="shared" si="159"/>
        <v>124505.76265629544</v>
      </c>
      <c r="Z308" s="115">
        <f t="shared" si="159"/>
        <v>5542363.1892997427</v>
      </c>
      <c r="AA308" s="99"/>
      <c r="AB308" s="120">
        <f>SUM(AB309:AB318)</f>
        <v>11816.5</v>
      </c>
      <c r="AC308" s="99"/>
      <c r="AD308" s="99"/>
      <c r="AE308" s="99"/>
      <c r="AF308" s="124"/>
      <c r="AG308" s="99"/>
      <c r="AH308" s="99"/>
      <c r="AI308" s="115">
        <f>SUM(AI309:AI318)</f>
        <v>6063549.9516950035</v>
      </c>
      <c r="AJ308" s="99"/>
      <c r="AK308" s="120">
        <f>SUM(AK309:AK318)</f>
        <v>737.5</v>
      </c>
      <c r="AL308" s="115">
        <f>SUM(AL309:AL318)</f>
        <v>3871745.4532961203</v>
      </c>
      <c r="AM308" s="99"/>
      <c r="AN308" s="115">
        <f>SUM(AN309:AN318)</f>
        <v>5922.125</v>
      </c>
      <c r="AO308" s="115">
        <f>SUM(AO309:AO318)</f>
        <v>2876160.3680120083</v>
      </c>
      <c r="AP308" s="99"/>
      <c r="AQ308" s="115"/>
      <c r="AR308" s="115"/>
      <c r="AS308" s="115">
        <f>SUM(AS309:AS317)</f>
        <v>258679.06534691696</v>
      </c>
      <c r="AT308" s="98"/>
      <c r="AU308" s="115"/>
      <c r="AV308" s="115"/>
      <c r="AW308" s="115">
        <f>SUM(AW309:AW317)</f>
        <v>258679.06534691696</v>
      </c>
      <c r="AX308" s="98"/>
      <c r="AY308" s="115"/>
      <c r="AZ308" s="115"/>
      <c r="BA308" s="115">
        <f>SUM(BA309:BA317)</f>
        <v>258679.06534691696</v>
      </c>
      <c r="BB308" s="93"/>
    </row>
    <row r="309" spans="1:54" x14ac:dyDescent="0.25">
      <c r="A309" s="93"/>
      <c r="B309" s="94" t="s">
        <v>296</v>
      </c>
      <c r="C309" s="94" t="s">
        <v>34</v>
      </c>
      <c r="D309" s="94" t="s">
        <v>75</v>
      </c>
      <c r="F309" s="104">
        <v>0</v>
      </c>
      <c r="G309" s="109">
        <f t="shared" ref="G309:G318" si="160">F309/$F$11</f>
        <v>0</v>
      </c>
      <c r="H309" s="114">
        <f>'DADOS BASE PROPOSTA'!$I$23*G309*'AJUSTE CONIF-SETEC'!$Q$12</f>
        <v>0</v>
      </c>
      <c r="I309" s="114">
        <f>'MATRIZ 2018 COMPLETO PROPOSTA'!I309*'AJUSTE CONIF-SETEC'!$Q$12</f>
        <v>0</v>
      </c>
      <c r="J309" s="114">
        <f t="shared" ref="J309:J318" si="161">H309+I309</f>
        <v>0</v>
      </c>
      <c r="L309" s="104"/>
      <c r="M309" s="114">
        <f>'MATRIZ 2018 COMPLETO PROPOSTA'!M309*'AJUSTE CONIF-SETEC'!$Q$14</f>
        <v>0</v>
      </c>
      <c r="N309" s="114">
        <f>'MATRIZ 2018 COMPLETO PROPOSTA'!N309*'AJUSTE CONIF-SETEC'!$Q$14</f>
        <v>0</v>
      </c>
      <c r="O309" s="114">
        <f t="shared" ref="O309:O318" si="162">M309+N309</f>
        <v>0</v>
      </c>
      <c r="Q309" s="68">
        <v>8</v>
      </c>
      <c r="R309" s="114">
        <f>IF(D309="R",('DADOS BASE HOMOLOGADA'!$I$53+('DADOS BASE HOMOLOGADA'!$I$54*Q309)),0)</f>
        <v>3238665.6349413018</v>
      </c>
      <c r="T309" s="104"/>
      <c r="U309" s="104"/>
      <c r="V309" s="104"/>
      <c r="W309" s="109"/>
      <c r="X309" s="114"/>
      <c r="Y309" s="114">
        <f>'DADOS BASE HOMOLOGADA'!$I$77/41</f>
        <v>124505.76265629544</v>
      </c>
      <c r="Z309" s="114">
        <f t="shared" ref="Z309:Z318" si="163">X309+Y309</f>
        <v>124505.76265629544</v>
      </c>
      <c r="AB309" s="119"/>
      <c r="AF309" s="123"/>
      <c r="AI309" s="114"/>
      <c r="AK309" s="119"/>
      <c r="AL309" s="114"/>
      <c r="AN309" s="114"/>
      <c r="AO309" s="114"/>
      <c r="AQ309" s="114">
        <f>'DADOS BASE HOMOLOGADA'!$I$85/41</f>
        <v>167836.73833001251</v>
      </c>
      <c r="AR309" s="114">
        <f>'DADOS BASE HOMOLOGADA'!$I$86*(Q309/$Q$11)</f>
        <v>90842.327016904455</v>
      </c>
      <c r="AS309" s="114">
        <f>AQ309+AR309</f>
        <v>258679.06534691696</v>
      </c>
      <c r="AU309" s="114">
        <f>'DADOS BASE HOMOLOGADA'!$I$89/41</f>
        <v>167836.73833001251</v>
      </c>
      <c r="AV309" s="114">
        <f>'DADOS BASE HOMOLOGADA'!$I$90*(Q309/$Q$11)</f>
        <v>90842.327016904455</v>
      </c>
      <c r="AW309" s="114">
        <f>AU309+AV309</f>
        <v>258679.06534691696</v>
      </c>
      <c r="AY309" s="114">
        <f>'DADOS BASE HOMOLOGADA'!$I$93/41</f>
        <v>167836.73833001251</v>
      </c>
      <c r="AZ309" s="114">
        <f>'DADOS BASE HOMOLOGADA'!$I$94*(Q309/$Q$11)</f>
        <v>90842.327016904455</v>
      </c>
      <c r="BA309" s="114">
        <f>AY309+AZ309</f>
        <v>258679.06534691696</v>
      </c>
      <c r="BB309" s="93"/>
    </row>
    <row r="310" spans="1:54" x14ac:dyDescent="0.25">
      <c r="A310" s="93"/>
      <c r="B310" s="94" t="s">
        <v>296</v>
      </c>
      <c r="C310" s="94" t="s">
        <v>350</v>
      </c>
      <c r="D310" s="94" t="s">
        <v>77</v>
      </c>
      <c r="F310" s="104">
        <v>0</v>
      </c>
      <c r="G310" s="109">
        <f t="shared" si="160"/>
        <v>0</v>
      </c>
      <c r="H310" s="114">
        <f>'DADOS BASE PROPOSTA'!$I$23*G310*'AJUSTE CONIF-SETEC'!$Q$12</f>
        <v>0</v>
      </c>
      <c r="I310" s="114">
        <f>'MATRIZ 2018 COMPLETO PROPOSTA'!I310*'AJUSTE CONIF-SETEC'!$Q$12</f>
        <v>0</v>
      </c>
      <c r="J310" s="114">
        <f t="shared" si="161"/>
        <v>0</v>
      </c>
      <c r="L310" s="104">
        <v>376.11320052353608</v>
      </c>
      <c r="M310" s="114">
        <f>'MATRIZ 2018 COMPLETO PROPOSTA'!M310*'AJUSTE CONIF-SETEC'!$Q$14</f>
        <v>454804.45059700409</v>
      </c>
      <c r="N310" s="114">
        <f>'MATRIZ 2018 COMPLETO PROPOSTA'!N310*'AJUSTE CONIF-SETEC'!$Q$14</f>
        <v>114787.10409050544</v>
      </c>
      <c r="O310" s="114">
        <f t="shared" si="162"/>
        <v>569591.55468750955</v>
      </c>
      <c r="R310" s="114"/>
      <c r="T310" s="104">
        <v>9.1587999999999994</v>
      </c>
      <c r="U310" s="104">
        <v>177.32490000000001</v>
      </c>
      <c r="V310" s="104">
        <f t="shared" ref="V310:V318" si="164">T310+U310*3.2</f>
        <v>576.59848000000011</v>
      </c>
      <c r="W310" s="109">
        <f t="shared" ref="W310:W318" si="165">V310/$V$11</f>
        <v>3.3769910885337023E-3</v>
      </c>
      <c r="X310" s="114">
        <f>'DADOS BASE HOMOLOGADA'!$I$78*W310</f>
        <v>155147.84000475728</v>
      </c>
      <c r="Y310" s="114"/>
      <c r="Z310" s="114">
        <f t="shared" si="163"/>
        <v>155147.84000475728</v>
      </c>
      <c r="AB310" s="119">
        <v>298</v>
      </c>
      <c r="AD310" s="45">
        <v>0.68200000000000005</v>
      </c>
      <c r="AE310" s="45">
        <f t="shared" ref="AE310:AE318" si="166">AB310*AD310</f>
        <v>203.23600000000002</v>
      </c>
      <c r="AF310" s="123">
        <f t="shared" ref="AF310:AF318" si="167">(AD310-$AE$12)*$AF$12</f>
        <v>-7.9052186511629985E-2</v>
      </c>
      <c r="AH310" s="45">
        <f>($AH$11-(AF310*$AH$11))*'AJUSTE CONIF-SETEC'!$Q$18</f>
        <v>560.60519699170709</v>
      </c>
      <c r="AI310" s="114">
        <f t="shared" ref="AI310:AI318" si="168">AB310*AH310</f>
        <v>167060.34870352873</v>
      </c>
      <c r="AK310" s="119">
        <v>0</v>
      </c>
      <c r="AL310" s="114">
        <f>IF($AK$11&gt;0,(AK310/$AK$11)*'DADOS BASE PROPOSTA'!$I$67,0)*'AJUSTE CONIF-SETEC'!Q18</f>
        <v>0</v>
      </c>
      <c r="AN310" s="114">
        <v>229.125</v>
      </c>
      <c r="AO310" s="114">
        <f>(AN310/$AN$11)*'DADOS BASE PROPOSTA'!$I$69*'AJUSTE CONIF-SETEC'!$Q$18</f>
        <v>111277.66541921208</v>
      </c>
      <c r="AQ310" s="114"/>
      <c r="AR310" s="114"/>
      <c r="AS310" s="114"/>
      <c r="AU310" s="114"/>
      <c r="AV310" s="114"/>
      <c r="AW310" s="114"/>
      <c r="AY310" s="114"/>
      <c r="AZ310" s="114"/>
      <c r="BA310" s="114"/>
      <c r="BB310" s="93"/>
    </row>
    <row r="311" spans="1:54" x14ac:dyDescent="0.25">
      <c r="A311" s="93"/>
      <c r="B311" s="94" t="s">
        <v>296</v>
      </c>
      <c r="C311" s="94" t="s">
        <v>351</v>
      </c>
      <c r="D311" s="94" t="s">
        <v>77</v>
      </c>
      <c r="F311" s="104">
        <v>0</v>
      </c>
      <c r="G311" s="109">
        <f t="shared" si="160"/>
        <v>0</v>
      </c>
      <c r="H311" s="114">
        <f>'DADOS BASE PROPOSTA'!$I$23*G311*'AJUSTE CONIF-SETEC'!$Q$12</f>
        <v>0</v>
      </c>
      <c r="I311" s="114">
        <f>'MATRIZ 2018 COMPLETO PROPOSTA'!I311*'AJUSTE CONIF-SETEC'!$Q$12</f>
        <v>0</v>
      </c>
      <c r="J311" s="114">
        <f t="shared" si="161"/>
        <v>0</v>
      </c>
      <c r="L311" s="104">
        <v>479.41144265254258</v>
      </c>
      <c r="M311" s="114">
        <f>'MATRIZ 2018 COMPLETO PROPOSTA'!M311*'AJUSTE CONIF-SETEC'!$Q$14</f>
        <v>454804.45059700409</v>
      </c>
      <c r="N311" s="114">
        <f>'MATRIZ 2018 COMPLETO PROPOSTA'!N311*'AJUSTE CONIF-SETEC'!$Q$14</f>
        <v>146313.00122765338</v>
      </c>
      <c r="O311" s="114">
        <f t="shared" si="162"/>
        <v>601117.4518246575</v>
      </c>
      <c r="R311" s="114"/>
      <c r="T311" s="104">
        <v>0</v>
      </c>
      <c r="U311" s="104">
        <v>3.1476434556527391</v>
      </c>
      <c r="V311" s="104">
        <f t="shared" si="164"/>
        <v>10.072459058088766</v>
      </c>
      <c r="W311" s="109">
        <f t="shared" si="165"/>
        <v>5.8991838616685783E-5</v>
      </c>
      <c r="X311" s="114">
        <f>'DADOS BASE HOMOLOGADA'!$I$78*W311</f>
        <v>2710.2400034055308</v>
      </c>
      <c r="Y311" s="114"/>
      <c r="Z311" s="114">
        <f t="shared" si="163"/>
        <v>2710.2400034055308</v>
      </c>
      <c r="AB311" s="119">
        <v>566</v>
      </c>
      <c r="AD311" s="45">
        <v>0.74399999999999999</v>
      </c>
      <c r="AE311" s="45">
        <f t="shared" si="166"/>
        <v>421.10399999999998</v>
      </c>
      <c r="AF311" s="123">
        <f t="shared" si="167"/>
        <v>2.9447813488369917E-2</v>
      </c>
      <c r="AH311" s="45">
        <f>($AH$11-(AF311*$AH$11))*'AJUSTE CONIF-SETEC'!$Q$18</f>
        <v>504.23566766408675</v>
      </c>
      <c r="AI311" s="114">
        <f t="shared" si="168"/>
        <v>285397.38789787312</v>
      </c>
      <c r="AK311" s="119">
        <v>0</v>
      </c>
      <c r="AL311" s="114">
        <f>IF($AK$11&gt;0,(AK311/$AK$11)*'DADOS BASE PROPOSTA'!$I$67,0)*'AJUSTE CONIF-SETEC'!Q18</f>
        <v>0</v>
      </c>
      <c r="AN311" s="114">
        <v>29.5</v>
      </c>
      <c r="AO311" s="114">
        <f>(AN311/$AN$11)*'DADOS BASE PROPOSTA'!$I$69*'AJUSTE CONIF-SETEC'!$Q$18</f>
        <v>14327.075307656329</v>
      </c>
      <c r="AQ311" s="114"/>
      <c r="AR311" s="114"/>
      <c r="AS311" s="114"/>
      <c r="AU311" s="114"/>
      <c r="AV311" s="114"/>
      <c r="AW311" s="114"/>
      <c r="AY311" s="114"/>
      <c r="AZ311" s="114"/>
      <c r="BA311" s="114"/>
      <c r="BB311" s="93"/>
    </row>
    <row r="312" spans="1:54" x14ac:dyDescent="0.25">
      <c r="A312" s="93"/>
      <c r="B312" s="94" t="s">
        <v>296</v>
      </c>
      <c r="C312" s="94" t="s">
        <v>352</v>
      </c>
      <c r="D312" s="94" t="s">
        <v>79</v>
      </c>
      <c r="F312" s="104">
        <v>5638.2550498474338</v>
      </c>
      <c r="G312" s="109">
        <f t="shared" si="160"/>
        <v>4.5628920945855016E-3</v>
      </c>
      <c r="H312" s="114">
        <f>'DADOS BASE PROPOSTA'!$I$23*G312*'AJUSTE CONIF-SETEC'!$Q$12</f>
        <v>5916366.1278511537</v>
      </c>
      <c r="I312" s="114">
        <f>'MATRIZ 2018 COMPLETO PROPOSTA'!I312*'AJUSTE CONIF-SETEC'!$Q$12</f>
        <v>0</v>
      </c>
      <c r="J312" s="114">
        <f t="shared" si="161"/>
        <v>5916366.1278511537</v>
      </c>
      <c r="L312" s="104">
        <v>0</v>
      </c>
      <c r="M312" s="114">
        <f>'MATRIZ 2018 COMPLETO PROPOSTA'!M312*'AJUSTE CONIF-SETEC'!$Q$14</f>
        <v>0</v>
      </c>
      <c r="N312" s="114">
        <f>'MATRIZ 2018 COMPLETO PROPOSTA'!N312*'AJUSTE CONIF-SETEC'!$Q$14</f>
        <v>0</v>
      </c>
      <c r="O312" s="114">
        <f t="shared" si="162"/>
        <v>0</v>
      </c>
      <c r="R312" s="114"/>
      <c r="T312" s="104">
        <v>262.91640000000001</v>
      </c>
      <c r="U312" s="104">
        <v>12.9122</v>
      </c>
      <c r="V312" s="104">
        <f t="shared" si="164"/>
        <v>304.23544000000004</v>
      </c>
      <c r="W312" s="109">
        <f t="shared" si="165"/>
        <v>1.7818298267038958E-3</v>
      </c>
      <c r="X312" s="114">
        <f>'DADOS BASE HOMOLOGADA'!$I$78*W312</f>
        <v>81861.942072578706</v>
      </c>
      <c r="Y312" s="114"/>
      <c r="Z312" s="114">
        <f t="shared" si="163"/>
        <v>81861.942072578706</v>
      </c>
      <c r="AB312" s="119">
        <v>2026.5</v>
      </c>
      <c r="AD312" s="45">
        <v>0.69199999999999995</v>
      </c>
      <c r="AE312" s="45">
        <f t="shared" si="166"/>
        <v>1402.338</v>
      </c>
      <c r="AF312" s="123">
        <f t="shared" si="167"/>
        <v>-6.1552186511630164E-2</v>
      </c>
      <c r="AH312" s="45">
        <f>($AH$11-(AF312*$AH$11))*'AJUSTE CONIF-SETEC'!$Q$18</f>
        <v>551.51333742273619</v>
      </c>
      <c r="AI312" s="114">
        <f t="shared" si="168"/>
        <v>1117641.7782871749</v>
      </c>
      <c r="AK312" s="119">
        <v>172.5</v>
      </c>
      <c r="AL312" s="114">
        <f>IF($AK$11&gt;0,(AK312/$AK$11)*'DADOS BASE PROPOSTA'!$I$67,0)*'AJUSTE CONIF-SETEC'!Q18</f>
        <v>905594.69924553321</v>
      </c>
      <c r="AN312" s="114">
        <v>222</v>
      </c>
      <c r="AO312" s="114">
        <f>(AN312/$AN$11)*'DADOS BASE PROPOSTA'!$I$69*'AJUSTE CONIF-SETEC'!$Q$18</f>
        <v>107817.31248473578</v>
      </c>
      <c r="AQ312" s="114"/>
      <c r="AR312" s="114"/>
      <c r="AS312" s="114"/>
      <c r="AU312" s="114"/>
      <c r="AV312" s="114"/>
      <c r="AW312" s="114"/>
      <c r="AY312" s="114"/>
      <c r="AZ312" s="114"/>
      <c r="BA312" s="114"/>
      <c r="BB312" s="93"/>
    </row>
    <row r="313" spans="1:54" x14ac:dyDescent="0.25">
      <c r="A313" s="93"/>
      <c r="B313" s="94" t="s">
        <v>296</v>
      </c>
      <c r="C313" s="94" t="s">
        <v>353</v>
      </c>
      <c r="D313" s="94" t="s">
        <v>79</v>
      </c>
      <c r="F313" s="104">
        <v>6017.7909700048631</v>
      </c>
      <c r="G313" s="109">
        <f t="shared" si="160"/>
        <v>4.870040571266142E-3</v>
      </c>
      <c r="H313" s="114">
        <f>'DADOS BASE PROPOSTA'!$I$23*G313*'AJUSTE CONIF-SETEC'!$Q$12</f>
        <v>6314622.936468387</v>
      </c>
      <c r="I313" s="114">
        <f>'MATRIZ 2018 COMPLETO PROPOSTA'!I313*'AJUSTE CONIF-SETEC'!$Q$12</f>
        <v>0</v>
      </c>
      <c r="J313" s="114">
        <f t="shared" si="161"/>
        <v>6314622.936468387</v>
      </c>
      <c r="L313" s="104">
        <v>0</v>
      </c>
      <c r="M313" s="114">
        <f>'MATRIZ 2018 COMPLETO PROPOSTA'!M313*'AJUSTE CONIF-SETEC'!$Q$14</f>
        <v>0</v>
      </c>
      <c r="N313" s="114">
        <f>'MATRIZ 2018 COMPLETO PROPOSTA'!N313*'AJUSTE CONIF-SETEC'!$Q$14</f>
        <v>0</v>
      </c>
      <c r="O313" s="114">
        <f t="shared" si="162"/>
        <v>0</v>
      </c>
      <c r="R313" s="114"/>
      <c r="T313" s="104">
        <v>983.74450000000002</v>
      </c>
      <c r="U313" s="104">
        <v>25.874400000000001</v>
      </c>
      <c r="V313" s="104">
        <f t="shared" si="164"/>
        <v>1066.54258</v>
      </c>
      <c r="W313" s="109">
        <f t="shared" si="165"/>
        <v>6.2464694464712126E-3</v>
      </c>
      <c r="X313" s="114">
        <f>'DADOS BASE HOMOLOGADA'!$I$78*W313</f>
        <v>286979.21222425182</v>
      </c>
      <c r="Y313" s="114"/>
      <c r="Z313" s="114">
        <f t="shared" si="163"/>
        <v>286979.21222425182</v>
      </c>
      <c r="AB313" s="119">
        <v>2194</v>
      </c>
      <c r="AD313" s="45">
        <v>0.71499999999999997</v>
      </c>
      <c r="AE313" s="45">
        <f t="shared" si="166"/>
        <v>1568.71</v>
      </c>
      <c r="AF313" s="123">
        <f t="shared" si="167"/>
        <v>-2.1302186511630128E-2</v>
      </c>
      <c r="AH313" s="45">
        <f>($AH$11-(AF313*$AH$11))*'AJUSTE CONIF-SETEC'!$Q$18</f>
        <v>530.60206041410265</v>
      </c>
      <c r="AI313" s="114">
        <f t="shared" si="168"/>
        <v>1164140.9205485412</v>
      </c>
      <c r="AK313" s="119">
        <v>240</v>
      </c>
      <c r="AL313" s="114">
        <f>IF($AK$11&gt;0,(AK313/$AK$11)*'DADOS BASE PROPOSTA'!$I$67,0)*'AJUSTE CONIF-SETEC'!Q18</f>
        <v>1259957.8424285681</v>
      </c>
      <c r="AN313" s="114">
        <v>227.5</v>
      </c>
      <c r="AO313" s="114">
        <f>(AN313/$AN$11)*'DADOS BASE PROPOSTA'!$I$69*'AJUSTE CONIF-SETEC'!$Q$18</f>
        <v>110488.46211836662</v>
      </c>
      <c r="AQ313" s="114"/>
      <c r="AR313" s="114"/>
      <c r="AS313" s="114"/>
      <c r="AU313" s="114"/>
      <c r="AV313" s="114"/>
      <c r="AW313" s="114"/>
      <c r="AY313" s="114"/>
      <c r="AZ313" s="114"/>
      <c r="BA313" s="114"/>
      <c r="BB313" s="93"/>
    </row>
    <row r="314" spans="1:54" x14ac:dyDescent="0.25">
      <c r="A314" s="93"/>
      <c r="B314" s="94" t="s">
        <v>296</v>
      </c>
      <c r="C314" s="94" t="s">
        <v>354</v>
      </c>
      <c r="D314" s="94" t="s">
        <v>79</v>
      </c>
      <c r="F314" s="104">
        <v>8592.0632711872222</v>
      </c>
      <c r="G314" s="109">
        <f t="shared" si="160"/>
        <v>6.9533317009735952E-3</v>
      </c>
      <c r="H314" s="114">
        <f>'DADOS BASE PROPOSTA'!$I$23*G314*'AJUSTE CONIF-SETEC'!$Q$12</f>
        <v>9015873.1126186959</v>
      </c>
      <c r="I314" s="114">
        <f>'MATRIZ 2018 COMPLETO PROPOSTA'!I314*'AJUSTE CONIF-SETEC'!$Q$12</f>
        <v>0</v>
      </c>
      <c r="J314" s="114">
        <f t="shared" si="161"/>
        <v>9015873.1126186959</v>
      </c>
      <c r="L314" s="104">
        <v>0</v>
      </c>
      <c r="M314" s="114">
        <f>'MATRIZ 2018 COMPLETO PROPOSTA'!M314*'AJUSTE CONIF-SETEC'!$Q$14</f>
        <v>0</v>
      </c>
      <c r="N314" s="114">
        <f>'MATRIZ 2018 COMPLETO PROPOSTA'!N314*'AJUSTE CONIF-SETEC'!$Q$14</f>
        <v>0</v>
      </c>
      <c r="O314" s="114">
        <f t="shared" si="162"/>
        <v>0</v>
      </c>
      <c r="R314" s="114"/>
      <c r="T314" s="104">
        <v>14978.669099999999</v>
      </c>
      <c r="U314" s="104">
        <v>173.71690000000001</v>
      </c>
      <c r="V314" s="104">
        <f t="shared" si="164"/>
        <v>15534.563179999999</v>
      </c>
      <c r="W314" s="109">
        <f t="shared" si="165"/>
        <v>9.0981997425875552E-2</v>
      </c>
      <c r="X314" s="114">
        <f>'DADOS BASE HOMOLOGADA'!$I$78*W314</f>
        <v>4179951.9186981432</v>
      </c>
      <c r="Y314" s="114"/>
      <c r="Z314" s="114">
        <f t="shared" si="163"/>
        <v>4179951.9186981432</v>
      </c>
      <c r="AB314" s="119">
        <v>3590.5</v>
      </c>
      <c r="AD314" s="45">
        <v>0.74</v>
      </c>
      <c r="AE314" s="45">
        <f t="shared" si="166"/>
        <v>2656.97</v>
      </c>
      <c r="AF314" s="123">
        <f t="shared" si="167"/>
        <v>2.2447813488369911E-2</v>
      </c>
      <c r="AH314" s="45">
        <f>($AH$11-(AF314*$AH$11))*'AJUSTE CONIF-SETEC'!$Q$18</f>
        <v>507.87241149167511</v>
      </c>
      <c r="AI314" s="114">
        <f t="shared" si="168"/>
        <v>1823515.8934608595</v>
      </c>
      <c r="AK314" s="119">
        <v>325</v>
      </c>
      <c r="AL314" s="114">
        <f>IF($AK$11&gt;0,(AK314/$AK$11)*'DADOS BASE PROPOSTA'!$I$67,0)*'AJUSTE CONIF-SETEC'!Q18</f>
        <v>1706192.9116220188</v>
      </c>
      <c r="AN314" s="114">
        <v>3429</v>
      </c>
      <c r="AO314" s="114">
        <f>(AN314/$AN$11)*'DADOS BASE PROPOSTA'!$I$69*'AJUSTE CONIF-SETEC'!$Q$18</f>
        <v>1665340.3806763918</v>
      </c>
      <c r="AQ314" s="114"/>
      <c r="AR314" s="114"/>
      <c r="AS314" s="114"/>
      <c r="AU314" s="114"/>
      <c r="AV314" s="114"/>
      <c r="AW314" s="114"/>
      <c r="AY314" s="114"/>
      <c r="AZ314" s="114"/>
      <c r="BA314" s="114"/>
      <c r="BB314" s="93"/>
    </row>
    <row r="315" spans="1:54" x14ac:dyDescent="0.25">
      <c r="A315" s="93"/>
      <c r="B315" s="94" t="s">
        <v>296</v>
      </c>
      <c r="C315" s="94" t="s">
        <v>355</v>
      </c>
      <c r="D315" s="94" t="s">
        <v>79</v>
      </c>
      <c r="F315" s="104">
        <v>1392.647252797565</v>
      </c>
      <c r="G315" s="109">
        <f t="shared" si="160"/>
        <v>1.1270329355725355E-3</v>
      </c>
      <c r="H315" s="114">
        <f>'DADOS BASE PROPOSTA'!$I$23*G315*'AJUSTE CONIF-SETEC'!$Q$12</f>
        <v>1461340.6030150105</v>
      </c>
      <c r="I315" s="114">
        <f>'MATRIZ 2018 COMPLETO PROPOSTA'!I315*'AJUSTE CONIF-SETEC'!$Q$12</f>
        <v>288302.67960223142</v>
      </c>
      <c r="J315" s="114">
        <f t="shared" si="161"/>
        <v>1749643.2826172418</v>
      </c>
      <c r="L315" s="104">
        <v>0</v>
      </c>
      <c r="M315" s="114">
        <f>'MATRIZ 2018 COMPLETO PROPOSTA'!M315*'AJUSTE CONIF-SETEC'!$Q$14</f>
        <v>0</v>
      </c>
      <c r="N315" s="114">
        <f>'MATRIZ 2018 COMPLETO PROPOSTA'!N315*'AJUSTE CONIF-SETEC'!$Q$14</f>
        <v>0</v>
      </c>
      <c r="O315" s="114">
        <f t="shared" si="162"/>
        <v>0</v>
      </c>
      <c r="R315" s="114"/>
      <c r="T315" s="104">
        <v>6.25E-2</v>
      </c>
      <c r="U315" s="104">
        <v>83.165499999999994</v>
      </c>
      <c r="V315" s="104">
        <f t="shared" si="164"/>
        <v>266.19209999999998</v>
      </c>
      <c r="W315" s="109">
        <f t="shared" si="165"/>
        <v>1.5590196310230854E-3</v>
      </c>
      <c r="X315" s="114">
        <f>'DADOS BASE HOMOLOGADA'!$I$78*W315</f>
        <v>71625.456489809585</v>
      </c>
      <c r="Y315" s="114"/>
      <c r="Z315" s="114">
        <f t="shared" si="163"/>
        <v>71625.456489809585</v>
      </c>
      <c r="AB315" s="119">
        <v>785</v>
      </c>
      <c r="AD315" s="45">
        <v>0.75600000000000001</v>
      </c>
      <c r="AE315" s="45">
        <f t="shared" si="166"/>
        <v>593.46</v>
      </c>
      <c r="AF315" s="123">
        <f t="shared" si="167"/>
        <v>5.0447813488369936E-2</v>
      </c>
      <c r="AH315" s="45">
        <f>($AH$11-(AF315*$AH$11))*'AJUSTE CONIF-SETEC'!$Q$18</f>
        <v>493.32543618132149</v>
      </c>
      <c r="AI315" s="114">
        <f t="shared" si="168"/>
        <v>387260.46740233735</v>
      </c>
      <c r="AK315" s="119">
        <v>0</v>
      </c>
      <c r="AL315" s="114">
        <f>IF($AK$11&gt;0,(AK315/$AK$11)*'DADOS BASE PROPOSTA'!$I$67,0)*'AJUSTE CONIF-SETEC'!Q18</f>
        <v>0</v>
      </c>
      <c r="AN315" s="114">
        <v>230</v>
      </c>
      <c r="AO315" s="114">
        <f>(AN315/$AN$11)*'DADOS BASE PROPOSTA'!$I$69*'AJUSTE CONIF-SETEC'!$Q$18</f>
        <v>111702.62104274427</v>
      </c>
      <c r="AQ315" s="114"/>
      <c r="AR315" s="114"/>
      <c r="AS315" s="114"/>
      <c r="AU315" s="114"/>
      <c r="AV315" s="114"/>
      <c r="AW315" s="114"/>
      <c r="AY315" s="114"/>
      <c r="AZ315" s="114"/>
      <c r="BA315" s="114"/>
      <c r="BB315" s="93"/>
    </row>
    <row r="316" spans="1:54" x14ac:dyDescent="0.25">
      <c r="A316" s="93"/>
      <c r="B316" s="94" t="s">
        <v>296</v>
      </c>
      <c r="C316" s="94" t="s">
        <v>356</v>
      </c>
      <c r="D316" s="94" t="s">
        <v>79</v>
      </c>
      <c r="F316" s="104">
        <v>1818.086015357904</v>
      </c>
      <c r="G316" s="109">
        <f t="shared" si="160"/>
        <v>1.4713293799963004E-3</v>
      </c>
      <c r="H316" s="114">
        <f>'DADOS BASE PROPOSTA'!$I$23*G316*'AJUSTE CONIF-SETEC'!$Q$12</f>
        <v>1907764.4455041878</v>
      </c>
      <c r="I316" s="114">
        <f>'MATRIZ 2018 COMPLETO PROPOSTA'!I316*'AJUSTE CONIF-SETEC'!$Q$12</f>
        <v>0</v>
      </c>
      <c r="J316" s="114">
        <f t="shared" si="161"/>
        <v>1907764.4455041878</v>
      </c>
      <c r="L316" s="104">
        <v>0</v>
      </c>
      <c r="M316" s="114">
        <f>'MATRIZ 2018 COMPLETO PROPOSTA'!M316*'AJUSTE CONIF-SETEC'!$Q$14</f>
        <v>0</v>
      </c>
      <c r="N316" s="114">
        <f>'MATRIZ 2018 COMPLETO PROPOSTA'!N316*'AJUSTE CONIF-SETEC'!$Q$14</f>
        <v>0</v>
      </c>
      <c r="O316" s="114">
        <f t="shared" si="162"/>
        <v>0</v>
      </c>
      <c r="R316" s="114"/>
      <c r="T316" s="104">
        <v>0</v>
      </c>
      <c r="U316" s="104">
        <v>12.538563535911599</v>
      </c>
      <c r="V316" s="104">
        <f t="shared" si="164"/>
        <v>40.12340331491712</v>
      </c>
      <c r="W316" s="109">
        <f t="shared" si="165"/>
        <v>2.3499259907192036E-4</v>
      </c>
      <c r="X316" s="114">
        <f>'DADOS BASE HOMOLOGADA'!$I$78*W316</f>
        <v>10796.177190666733</v>
      </c>
      <c r="Y316" s="114"/>
      <c r="Z316" s="114">
        <f t="shared" si="163"/>
        <v>10796.177190666733</v>
      </c>
      <c r="AB316" s="119">
        <v>1193</v>
      </c>
      <c r="AD316" s="45">
        <v>0.77900000000000003</v>
      </c>
      <c r="AE316" s="45">
        <f t="shared" si="166"/>
        <v>929.34699999999998</v>
      </c>
      <c r="AF316" s="123">
        <f t="shared" si="167"/>
        <v>9.0697813488369972E-2</v>
      </c>
      <c r="AH316" s="45">
        <f>($AH$11-(AF316*$AH$11))*'AJUSTE CONIF-SETEC'!$Q$18</f>
        <v>472.41415917268807</v>
      </c>
      <c r="AI316" s="114">
        <f t="shared" si="168"/>
        <v>563590.09189301683</v>
      </c>
      <c r="AK316" s="119">
        <v>0</v>
      </c>
      <c r="AL316" s="114">
        <f>IF($AK$11&gt;0,(AK316/$AK$11)*'DADOS BASE PROPOSTA'!$I$67,0)*'AJUSTE CONIF-SETEC'!Q18</f>
        <v>0</v>
      </c>
      <c r="AN316" s="114">
        <v>125.375</v>
      </c>
      <c r="AO316" s="114">
        <f>(AN316/$AN$11)*'DADOS BASE PROPOSTA'!$I$69*'AJUSTE CONIF-SETEC'!$Q$18</f>
        <v>60890.0700575394</v>
      </c>
      <c r="AQ316" s="114"/>
      <c r="AR316" s="114"/>
      <c r="AS316" s="114"/>
      <c r="AU316" s="114"/>
      <c r="AV316" s="114"/>
      <c r="AW316" s="114"/>
      <c r="AY316" s="114"/>
      <c r="AZ316" s="114"/>
      <c r="BA316" s="114"/>
      <c r="BB316" s="93"/>
    </row>
    <row r="317" spans="1:54" x14ac:dyDescent="0.25">
      <c r="A317" s="93"/>
      <c r="B317" s="94" t="s">
        <v>296</v>
      </c>
      <c r="C317" s="94" t="s">
        <v>357</v>
      </c>
      <c r="D317" s="94" t="s">
        <v>79</v>
      </c>
      <c r="F317" s="104">
        <v>2336.99671302362</v>
      </c>
      <c r="G317" s="109">
        <f t="shared" si="160"/>
        <v>1.8912702126194739E-3</v>
      </c>
      <c r="H317" s="114">
        <f>'DADOS BASE PROPOSTA'!$I$23*G317*'AJUSTE CONIF-SETEC'!$Q$12</f>
        <v>2452270.7950585815</v>
      </c>
      <c r="I317" s="114">
        <f>'MATRIZ 2018 COMPLETO PROPOSTA'!I317*'AJUSTE CONIF-SETEC'!$Q$12</f>
        <v>0</v>
      </c>
      <c r="J317" s="114">
        <f t="shared" si="161"/>
        <v>2452270.7950585815</v>
      </c>
      <c r="L317" s="104">
        <v>0</v>
      </c>
      <c r="M317" s="114">
        <f>'MATRIZ 2018 COMPLETO PROPOSTA'!M317*'AJUSTE CONIF-SETEC'!$Q$14</f>
        <v>0</v>
      </c>
      <c r="N317" s="114">
        <f>'MATRIZ 2018 COMPLETO PROPOSTA'!N317*'AJUSTE CONIF-SETEC'!$Q$14</f>
        <v>0</v>
      </c>
      <c r="O317" s="114">
        <f t="shared" si="162"/>
        <v>0</v>
      </c>
      <c r="R317" s="114"/>
      <c r="T317" s="104">
        <v>0</v>
      </c>
      <c r="U317" s="104">
        <v>11.401001381215471</v>
      </c>
      <c r="V317" s="104">
        <f t="shared" si="164"/>
        <v>36.48320441988951</v>
      </c>
      <c r="W317" s="109">
        <f t="shared" si="165"/>
        <v>2.1367287719371066E-4</v>
      </c>
      <c r="X317" s="114">
        <f>'DADOS BASE HOMOLOGADA'!$I$78*W317</f>
        <v>9816.6931730341548</v>
      </c>
      <c r="Y317" s="114"/>
      <c r="Z317" s="114">
        <f t="shared" si="163"/>
        <v>9816.6931730341548</v>
      </c>
      <c r="AB317" s="119">
        <v>1163.5</v>
      </c>
      <c r="AD317" s="45">
        <v>0.77400000000000002</v>
      </c>
      <c r="AE317" s="45">
        <f t="shared" si="166"/>
        <v>900.54899999999998</v>
      </c>
      <c r="AF317" s="123">
        <f t="shared" si="167"/>
        <v>8.1947813488369964E-2</v>
      </c>
      <c r="AH317" s="45">
        <f>($AH$11-(AF317*$AH$11))*'AJUSTE CONIF-SETEC'!$Q$18</f>
        <v>476.96008895717364</v>
      </c>
      <c r="AI317" s="114">
        <f t="shared" si="168"/>
        <v>554943.06350167154</v>
      </c>
      <c r="AK317" s="119">
        <v>0</v>
      </c>
      <c r="AL317" s="114">
        <f>IF($AK$11&gt;0,(AK317/$AK$11)*'DADOS BASE PROPOSTA'!$I$67,0)*'AJUSTE CONIF-SETEC'!Q18</f>
        <v>0</v>
      </c>
      <c r="AN317" s="114">
        <v>111</v>
      </c>
      <c r="AO317" s="114">
        <f>(AN317/$AN$11)*'DADOS BASE PROPOSTA'!$I$69*'AJUSTE CONIF-SETEC'!$Q$18</f>
        <v>53908.656242367892</v>
      </c>
      <c r="AQ317" s="114"/>
      <c r="AR317" s="114"/>
      <c r="AS317" s="114"/>
      <c r="AU317" s="114"/>
      <c r="AV317" s="114"/>
      <c r="AW317" s="114"/>
      <c r="AY317" s="114"/>
      <c r="AZ317" s="114"/>
      <c r="BA317" s="114"/>
      <c r="BB317" s="93"/>
    </row>
    <row r="318" spans="1:54" x14ac:dyDescent="0.25">
      <c r="A318" s="93"/>
      <c r="B318" s="94" t="s">
        <v>296</v>
      </c>
      <c r="C318" s="94" t="s">
        <v>358</v>
      </c>
      <c r="D318" s="94" t="s">
        <v>129</v>
      </c>
      <c r="F318" s="104">
        <v>0</v>
      </c>
      <c r="G318" s="109">
        <f t="shared" si="160"/>
        <v>0</v>
      </c>
      <c r="H318" s="114">
        <f>'DADOS BASE PROPOSTA'!$I$23*G318*'AJUSTE CONIF-SETEC'!$Q$12</f>
        <v>0</v>
      </c>
      <c r="I318" s="114">
        <f>'MATRIZ 2018 COMPLETO PROPOSTA'!I318*'AJUSTE CONIF-SETEC'!$Q$12</f>
        <v>0</v>
      </c>
      <c r="J318" s="114">
        <f t="shared" si="161"/>
        <v>0</v>
      </c>
      <c r="L318" s="104">
        <v>0</v>
      </c>
      <c r="M318" s="114">
        <f>'MATRIZ 2018 COMPLETO PROPOSTA'!M318*'AJUSTE CONIF-SETEC'!$Q$14</f>
        <v>0</v>
      </c>
      <c r="N318" s="114">
        <f>'MATRIZ 2018 COMPLETO PROPOSTA'!N318*'AJUSTE CONIF-SETEC'!$Q$14</f>
        <v>0</v>
      </c>
      <c r="O318" s="114">
        <f t="shared" si="162"/>
        <v>0</v>
      </c>
      <c r="R318" s="114"/>
      <c r="T318" s="104">
        <v>0</v>
      </c>
      <c r="U318" s="104">
        <v>718.8626854131636</v>
      </c>
      <c r="V318" s="104">
        <f t="shared" si="164"/>
        <v>2300.3605933221238</v>
      </c>
      <c r="W318" s="109">
        <f t="shared" si="165"/>
        <v>1.3472628689660976E-2</v>
      </c>
      <c r="X318" s="114">
        <f>'DADOS BASE HOMOLOGADA'!$I$78*W318</f>
        <v>618967.94678679924</v>
      </c>
      <c r="Y318" s="114"/>
      <c r="Z318" s="114">
        <f t="shared" si="163"/>
        <v>618967.94678679924</v>
      </c>
      <c r="AB318" s="119">
        <v>0</v>
      </c>
      <c r="AD318" s="45">
        <v>0.73899999999999999</v>
      </c>
      <c r="AE318" s="45">
        <f t="shared" si="166"/>
        <v>0</v>
      </c>
      <c r="AF318" s="123">
        <f t="shared" si="167"/>
        <v>2.0697813488369909E-2</v>
      </c>
      <c r="AH318" s="45">
        <f>($AH$11-(AF318*$AH$11))*'AJUSTE CONIF-SETEC'!$Q$18</f>
        <v>508.7815974485722</v>
      </c>
      <c r="AI318" s="114">
        <f t="shared" si="168"/>
        <v>0</v>
      </c>
      <c r="AK318" s="119">
        <v>0</v>
      </c>
      <c r="AL318" s="114">
        <f>IF($AK$11&gt;0,(AK318/$AK$11)*'DADOS BASE PROPOSTA'!$I$67,0)*'AJUSTE CONIF-SETEC'!Q18</f>
        <v>0</v>
      </c>
      <c r="AN318" s="114">
        <v>1318.625</v>
      </c>
      <c r="AO318" s="114">
        <f>(AN318/$AN$11)*'DADOS BASE PROPOSTA'!$I$69*'AJUSTE CONIF-SETEC'!$Q$18</f>
        <v>640408.12466299417</v>
      </c>
      <c r="AQ318" s="114"/>
      <c r="AR318" s="114"/>
      <c r="AS318" s="114"/>
      <c r="AU318" s="114"/>
      <c r="AV318" s="114"/>
      <c r="AW318" s="114"/>
      <c r="AY318" s="114"/>
      <c r="AZ318" s="114"/>
      <c r="BA318" s="114"/>
      <c r="BB318" s="93"/>
    </row>
    <row r="319" spans="1:54" x14ac:dyDescent="0.25">
      <c r="A319" s="93"/>
      <c r="F319" s="104"/>
      <c r="G319" s="109"/>
      <c r="H319" s="114"/>
      <c r="I319" s="114"/>
      <c r="J319" s="114"/>
      <c r="L319" s="104"/>
      <c r="M319" s="114"/>
      <c r="N319" s="114"/>
      <c r="O319" s="114"/>
      <c r="R319" s="114"/>
      <c r="T319" s="104"/>
      <c r="U319" s="104"/>
      <c r="V319" s="104"/>
      <c r="W319" s="109"/>
      <c r="X319" s="114"/>
      <c r="Y319" s="114"/>
      <c r="Z319" s="114"/>
      <c r="AB319" s="119"/>
      <c r="AF319" s="123"/>
      <c r="AI319" s="114"/>
      <c r="AK319" s="119"/>
      <c r="AL319" s="114"/>
      <c r="AN319" s="114"/>
      <c r="AO319" s="114"/>
      <c r="AQ319" s="114"/>
      <c r="AR319" s="114"/>
      <c r="AS319" s="114"/>
      <c r="AU319" s="114"/>
      <c r="AV319" s="114"/>
      <c r="AW319" s="114"/>
      <c r="AY319" s="114"/>
      <c r="AZ319" s="114"/>
      <c r="BA319" s="114"/>
      <c r="BB319" s="93"/>
    </row>
    <row r="320" spans="1:54" x14ac:dyDescent="0.25">
      <c r="A320" s="93"/>
      <c r="B320" s="98" t="s">
        <v>296</v>
      </c>
      <c r="C320" s="98" t="s">
        <v>359</v>
      </c>
      <c r="D320" s="98" t="s">
        <v>74</v>
      </c>
      <c r="E320" s="98"/>
      <c r="F320" s="105">
        <f>SUM(F321:F330)</f>
        <v>15335.766615401286</v>
      </c>
      <c r="G320" s="110">
        <f>SUM(G321:G330)</f>
        <v>1.2410834138430162E-2</v>
      </c>
      <c r="H320" s="115">
        <f>SUM(H321:H330)</f>
        <v>16092214.58515713</v>
      </c>
      <c r="I320" s="115">
        <f>SUM(I321:I330)</f>
        <v>1015142.5847171467</v>
      </c>
      <c r="J320" s="115">
        <f>SUM(J321:J330)</f>
        <v>17107357.169874273</v>
      </c>
      <c r="K320" s="99"/>
      <c r="L320" s="105">
        <f>SUM(L321:L330)</f>
        <v>2381.2007854764388</v>
      </c>
      <c r="M320" s="115">
        <f>SUM(M321:M330)</f>
        <v>1827293.430355256</v>
      </c>
      <c r="N320" s="115">
        <f>SUM(N321:N330)</f>
        <v>726725.73587528989</v>
      </c>
      <c r="O320" s="115">
        <f>SUM(O321:O330)</f>
        <v>2554019.1662305458</v>
      </c>
      <c r="P320" s="99"/>
      <c r="Q320" s="100"/>
      <c r="R320" s="115">
        <f>SUM(R321:R330)</f>
        <v>3335253.6416880898</v>
      </c>
      <c r="S320" s="99"/>
      <c r="T320" s="105">
        <f t="shared" ref="T320:Z320" si="169">SUM(T321:T330)</f>
        <v>2076.3457431983097</v>
      </c>
      <c r="U320" s="105">
        <f t="shared" si="169"/>
        <v>0</v>
      </c>
      <c r="V320" s="105">
        <f t="shared" si="169"/>
        <v>2076.3457431983097</v>
      </c>
      <c r="W320" s="110">
        <f t="shared" si="169"/>
        <v>1.2160630516222615E-2</v>
      </c>
      <c r="X320" s="115">
        <f t="shared" si="169"/>
        <v>558691.30484057136</v>
      </c>
      <c r="Y320" s="115">
        <f t="shared" si="169"/>
        <v>124505.76265629544</v>
      </c>
      <c r="Z320" s="115">
        <f t="shared" si="169"/>
        <v>683197.0674968668</v>
      </c>
      <c r="AA320" s="99"/>
      <c r="AB320" s="120">
        <f>SUM(AB321:AB330)</f>
        <v>7944</v>
      </c>
      <c r="AC320" s="99"/>
      <c r="AD320" s="99"/>
      <c r="AE320" s="99"/>
      <c r="AF320" s="124"/>
      <c r="AG320" s="99"/>
      <c r="AH320" s="99"/>
      <c r="AI320" s="115">
        <f>SUM(AI321:AI330)</f>
        <v>3868658.3682399476</v>
      </c>
      <c r="AJ320" s="99"/>
      <c r="AK320" s="120">
        <f>SUM(AK321:AK330)</f>
        <v>43</v>
      </c>
      <c r="AL320" s="115">
        <f>SUM(AL321:AL330)</f>
        <v>225742.44676845177</v>
      </c>
      <c r="AM320" s="99"/>
      <c r="AN320" s="115">
        <f>SUM(AN321:AN330)</f>
        <v>540.75</v>
      </c>
      <c r="AO320" s="115">
        <f>SUM(AO321:AO330)</f>
        <v>262622.57534288685</v>
      </c>
      <c r="AP320" s="99"/>
      <c r="AQ320" s="115"/>
      <c r="AR320" s="115"/>
      <c r="AS320" s="115">
        <f>SUM(AS321:AS330)</f>
        <v>270034.35622403002</v>
      </c>
      <c r="AT320" s="98"/>
      <c r="AU320" s="115"/>
      <c r="AV320" s="115"/>
      <c r="AW320" s="115">
        <f>SUM(AW321:AW330)</f>
        <v>270034.35622403002</v>
      </c>
      <c r="AX320" s="98"/>
      <c r="AY320" s="115"/>
      <c r="AZ320" s="115"/>
      <c r="BA320" s="115">
        <f>SUM(BA321:BA330)</f>
        <v>270034.35622403002</v>
      </c>
      <c r="BB320" s="93"/>
    </row>
    <row r="321" spans="1:54" x14ac:dyDescent="0.25">
      <c r="A321" s="93"/>
      <c r="B321" s="94" t="s">
        <v>296</v>
      </c>
      <c r="C321" s="94" t="s">
        <v>34</v>
      </c>
      <c r="D321" s="94" t="s">
        <v>75</v>
      </c>
      <c r="F321" s="104">
        <v>0</v>
      </c>
      <c r="G321" s="109">
        <f t="shared" ref="G321:G330" si="170">F321/$F$11</f>
        <v>0</v>
      </c>
      <c r="H321" s="114">
        <f>'DADOS BASE PROPOSTA'!$I$23*G321*'AJUSTE CONIF-SETEC'!$Q$12</f>
        <v>0</v>
      </c>
      <c r="I321" s="114">
        <f>'MATRIZ 2018 COMPLETO PROPOSTA'!I321*'AJUSTE CONIF-SETEC'!$Q$12</f>
        <v>0</v>
      </c>
      <c r="J321" s="114">
        <f t="shared" ref="J321:J330" si="171">H321+I321</f>
        <v>0</v>
      </c>
      <c r="L321" s="104"/>
      <c r="M321" s="114">
        <f>'MATRIZ 2018 COMPLETO PROPOSTA'!M321*'AJUSTE CONIF-SETEC'!$Q$14</f>
        <v>0</v>
      </c>
      <c r="N321" s="114">
        <f>'MATRIZ 2018 COMPLETO PROPOSTA'!N321*'AJUSTE CONIF-SETEC'!$Q$14</f>
        <v>0</v>
      </c>
      <c r="O321" s="114">
        <f t="shared" ref="O321:O330" si="172">M321+N321</f>
        <v>0</v>
      </c>
      <c r="Q321" s="68">
        <v>9</v>
      </c>
      <c r="R321" s="114">
        <f>IF(D321="R",('DADOS BASE HOMOLOGADA'!$I$53+('DADOS BASE HOMOLOGADA'!$I$54*Q321)),0)</f>
        <v>3335253.6416880898</v>
      </c>
      <c r="T321" s="104"/>
      <c r="U321" s="104"/>
      <c r="V321" s="104"/>
      <c r="W321" s="109"/>
      <c r="X321" s="114"/>
      <c r="Y321" s="114">
        <f>'DADOS BASE HOMOLOGADA'!$I$77/41</f>
        <v>124505.76265629544</v>
      </c>
      <c r="Z321" s="114">
        <f t="shared" ref="Z321:Z330" si="173">X321+Y321</f>
        <v>124505.76265629544</v>
      </c>
      <c r="AB321" s="119"/>
      <c r="AF321" s="123"/>
      <c r="AI321" s="114"/>
      <c r="AK321" s="119"/>
      <c r="AL321" s="114"/>
      <c r="AN321" s="114"/>
      <c r="AO321" s="114"/>
      <c r="AQ321" s="114">
        <f>'DADOS BASE HOMOLOGADA'!$I$85/41</f>
        <v>167836.73833001251</v>
      </c>
      <c r="AR321" s="114">
        <f>'DADOS BASE HOMOLOGADA'!$I$86*(Q321/$Q$11)</f>
        <v>102197.61789401752</v>
      </c>
      <c r="AS321" s="114">
        <f>AQ321+AR321</f>
        <v>270034.35622403002</v>
      </c>
      <c r="AU321" s="114">
        <f>'DADOS BASE HOMOLOGADA'!$I$89/41</f>
        <v>167836.73833001251</v>
      </c>
      <c r="AV321" s="114">
        <f>'DADOS BASE HOMOLOGADA'!$I$90*(Q321/$Q$11)</f>
        <v>102197.61789401752</v>
      </c>
      <c r="AW321" s="114">
        <f>AU321+AV321</f>
        <v>270034.35622403002</v>
      </c>
      <c r="AY321" s="114">
        <f>'DADOS BASE HOMOLOGADA'!$I$93/41</f>
        <v>167836.73833001251</v>
      </c>
      <c r="AZ321" s="114">
        <f>'DADOS BASE HOMOLOGADA'!$I$94*(Q321/$Q$11)</f>
        <v>102197.61789401752</v>
      </c>
      <c r="BA321" s="114">
        <f>AY321+AZ321</f>
        <v>270034.35622403002</v>
      </c>
      <c r="BB321" s="93"/>
    </row>
    <row r="322" spans="1:54" x14ac:dyDescent="0.25">
      <c r="A322" s="93"/>
      <c r="B322" s="94" t="s">
        <v>296</v>
      </c>
      <c r="C322" s="94" t="s">
        <v>360</v>
      </c>
      <c r="D322" s="94" t="s">
        <v>77</v>
      </c>
      <c r="F322" s="104">
        <v>0</v>
      </c>
      <c r="G322" s="109">
        <f t="shared" si="170"/>
        <v>0</v>
      </c>
      <c r="H322" s="114">
        <f>'DADOS BASE PROPOSTA'!$I$23*G322*'AJUSTE CONIF-SETEC'!$Q$12</f>
        <v>0</v>
      </c>
      <c r="I322" s="114">
        <f>'MATRIZ 2018 COMPLETO PROPOSTA'!I322*'AJUSTE CONIF-SETEC'!$Q$12</f>
        <v>0</v>
      </c>
      <c r="J322" s="114">
        <f t="shared" si="171"/>
        <v>0</v>
      </c>
      <c r="L322" s="104">
        <v>255.10650894107869</v>
      </c>
      <c r="M322" s="114">
        <f>'MATRIZ 2018 COMPLETO PROPOSTA'!M322*'AJUSTE CONIF-SETEC'!$Q$14</f>
        <v>454804.45059700409</v>
      </c>
      <c r="N322" s="114">
        <f>'MATRIZ 2018 COMPLETO PROPOSTA'!N322*'AJUSTE CONIF-SETEC'!$Q$14</f>
        <v>77856.712700389806</v>
      </c>
      <c r="O322" s="114">
        <f t="shared" si="172"/>
        <v>532661.16329739394</v>
      </c>
      <c r="R322" s="114"/>
      <c r="T322" s="104">
        <v>0</v>
      </c>
      <c r="U322" s="104"/>
      <c r="V322" s="104">
        <f t="shared" ref="V322:V330" si="174">T322+U322*3.2</f>
        <v>0</v>
      </c>
      <c r="W322" s="109">
        <f t="shared" ref="W322:W330" si="175">V322/$V$11</f>
        <v>0</v>
      </c>
      <c r="X322" s="114">
        <f>'DADOS BASE HOMOLOGADA'!$I$78*W322</f>
        <v>0</v>
      </c>
      <c r="Y322" s="114"/>
      <c r="Z322" s="114">
        <f t="shared" si="173"/>
        <v>0</v>
      </c>
      <c r="AB322" s="119">
        <v>168.5</v>
      </c>
      <c r="AD322" s="45">
        <v>0.70399999999999996</v>
      </c>
      <c r="AE322" s="45">
        <f t="shared" ref="AE322:AE330" si="176">AB322*AD322</f>
        <v>118.624</v>
      </c>
      <c r="AF322" s="123">
        <f t="shared" ref="AF322:AF330" si="177">(AD322-$AE$12)*$AF$12</f>
        <v>-4.0552186511630145E-2</v>
      </c>
      <c r="AH322" s="45">
        <f>($AH$11-(AF322*$AH$11))*'AJUSTE CONIF-SETEC'!$Q$18</f>
        <v>540.60310593997087</v>
      </c>
      <c r="AI322" s="114">
        <f t="shared" ref="AI322:AI330" si="178">AB322*AH322</f>
        <v>91091.623350885086</v>
      </c>
      <c r="AK322" s="119">
        <v>0</v>
      </c>
      <c r="AL322" s="114">
        <f>IF($AK$11&gt;0,(AK322/$AK$11)*'DADOS BASE PROPOSTA'!$I$67,0)*'AJUSTE CONIF-SETEC'!Q18</f>
        <v>0</v>
      </c>
      <c r="AN322" s="114">
        <v>0</v>
      </c>
      <c r="AO322" s="114">
        <f>(AN322/$AN$11)*'DADOS BASE PROPOSTA'!$I$69*'AJUSTE CONIF-SETEC'!$Q$18</f>
        <v>0</v>
      </c>
      <c r="AQ322" s="114"/>
      <c r="AR322" s="114"/>
      <c r="AS322" s="114"/>
      <c r="AU322" s="114"/>
      <c r="AV322" s="114"/>
      <c r="AW322" s="114"/>
      <c r="AY322" s="114"/>
      <c r="AZ322" s="114"/>
      <c r="BA322" s="114"/>
      <c r="BB322" s="93"/>
    </row>
    <row r="323" spans="1:54" x14ac:dyDescent="0.25">
      <c r="A323" s="93"/>
      <c r="B323" s="94" t="s">
        <v>296</v>
      </c>
      <c r="C323" s="94" t="s">
        <v>361</v>
      </c>
      <c r="D323" s="94" t="s">
        <v>77</v>
      </c>
      <c r="F323" s="104">
        <v>0</v>
      </c>
      <c r="G323" s="109">
        <f t="shared" si="170"/>
        <v>0</v>
      </c>
      <c r="H323" s="114">
        <f>'DADOS BASE PROPOSTA'!$I$23*G323*'AJUSTE CONIF-SETEC'!$Q$12</f>
        <v>0</v>
      </c>
      <c r="I323" s="114">
        <f>'MATRIZ 2018 COMPLETO PROPOSTA'!I323*'AJUSTE CONIF-SETEC'!$Q$12</f>
        <v>0</v>
      </c>
      <c r="J323" s="114">
        <f t="shared" si="171"/>
        <v>0</v>
      </c>
      <c r="L323" s="104">
        <v>1261.5948141750939</v>
      </c>
      <c r="M323" s="114">
        <f>'MATRIZ 2018 COMPLETO PROPOSTA'!M323*'AJUSTE CONIF-SETEC'!$Q$14</f>
        <v>454804.45059700409</v>
      </c>
      <c r="N323" s="114">
        <f>'MATRIZ 2018 COMPLETO PROPOSTA'!N323*'AJUSTE CONIF-SETEC'!$Q$14</f>
        <v>385029.86614982225</v>
      </c>
      <c r="O323" s="114">
        <f t="shared" si="172"/>
        <v>839834.31674682628</v>
      </c>
      <c r="R323" s="114"/>
      <c r="T323" s="104">
        <v>1881.818028985974</v>
      </c>
      <c r="U323" s="104"/>
      <c r="V323" s="104">
        <f t="shared" si="174"/>
        <v>1881.818028985974</v>
      </c>
      <c r="W323" s="109">
        <f t="shared" si="175"/>
        <v>1.1021331020726397E-2</v>
      </c>
      <c r="X323" s="114">
        <f>'DADOS BASE HOMOLOGADA'!$I$78*W323</f>
        <v>506348.89373829693</v>
      </c>
      <c r="Y323" s="114"/>
      <c r="Z323" s="114">
        <f t="shared" si="173"/>
        <v>506348.89373829693</v>
      </c>
      <c r="AB323" s="119">
        <v>579</v>
      </c>
      <c r="AD323" s="45">
        <v>0.77200000000000002</v>
      </c>
      <c r="AE323" s="45">
        <f t="shared" si="176"/>
        <v>446.988</v>
      </c>
      <c r="AF323" s="123">
        <f t="shared" si="177"/>
        <v>7.8447813488369961E-2</v>
      </c>
      <c r="AH323" s="45">
        <f>($AH$11-(AF323*$AH$11))*'AJUSTE CONIF-SETEC'!$Q$18</f>
        <v>478.77846087096782</v>
      </c>
      <c r="AI323" s="114">
        <f t="shared" si="178"/>
        <v>277212.72884429037</v>
      </c>
      <c r="AK323" s="119">
        <v>0</v>
      </c>
      <c r="AL323" s="114">
        <f>IF($AK$11&gt;0,(AK323/$AK$11)*'DADOS BASE PROPOSTA'!$I$67,0)*'AJUSTE CONIF-SETEC'!Q18</f>
        <v>0</v>
      </c>
      <c r="AN323" s="114">
        <v>356.25</v>
      </c>
      <c r="AO323" s="114">
        <f>(AN323/$AN$11)*'DADOS BASE PROPOSTA'!$I$69*'AJUSTE CONIF-SETEC'!$Q$18</f>
        <v>173017.64672381585</v>
      </c>
      <c r="AQ323" s="114"/>
      <c r="AR323" s="114"/>
      <c r="AS323" s="114"/>
      <c r="AU323" s="114"/>
      <c r="AV323" s="114"/>
      <c r="AW323" s="114"/>
      <c r="AY323" s="114"/>
      <c r="AZ323" s="114"/>
      <c r="BA323" s="114"/>
      <c r="BB323" s="93"/>
    </row>
    <row r="324" spans="1:54" x14ac:dyDescent="0.25">
      <c r="A324" s="93"/>
      <c r="B324" s="94" t="s">
        <v>296</v>
      </c>
      <c r="C324" s="94" t="s">
        <v>362</v>
      </c>
      <c r="D324" s="94" t="s">
        <v>79</v>
      </c>
      <c r="F324" s="104">
        <v>3042.6852491734189</v>
      </c>
      <c r="G324" s="109">
        <f t="shared" si="170"/>
        <v>2.4623654565149524E-3</v>
      </c>
      <c r="H324" s="114">
        <f>'DADOS BASE PROPOSTA'!$I$23*G324*'AJUSTE CONIF-SETEC'!$Q$12</f>
        <v>3192767.937379682</v>
      </c>
      <c r="I324" s="114">
        <f>'MATRIZ 2018 COMPLETO PROPOSTA'!I324*'AJUSTE CONIF-SETEC'!$Q$12</f>
        <v>0</v>
      </c>
      <c r="J324" s="114">
        <f t="shared" si="171"/>
        <v>3192767.937379682</v>
      </c>
      <c r="L324" s="104">
        <v>0</v>
      </c>
      <c r="M324" s="114">
        <f>'MATRIZ 2018 COMPLETO PROPOSTA'!M324*'AJUSTE CONIF-SETEC'!$Q$14</f>
        <v>0</v>
      </c>
      <c r="N324" s="114">
        <f>'MATRIZ 2018 COMPLETO PROPOSTA'!N324*'AJUSTE CONIF-SETEC'!$Q$14</f>
        <v>0</v>
      </c>
      <c r="O324" s="114">
        <f t="shared" si="172"/>
        <v>0</v>
      </c>
      <c r="R324" s="114"/>
      <c r="T324" s="104">
        <v>42.279118602886157</v>
      </c>
      <c r="U324" s="104"/>
      <c r="V324" s="104">
        <f t="shared" si="174"/>
        <v>42.279118602886157</v>
      </c>
      <c r="W324" s="109">
        <f t="shared" si="175"/>
        <v>2.4761807688602648E-4</v>
      </c>
      <c r="X324" s="114">
        <f>'DADOS BASE HOMOLOGADA'!$I$78*W324</f>
        <v>11376.224801256392</v>
      </c>
      <c r="Y324" s="114"/>
      <c r="Z324" s="114">
        <f t="shared" si="173"/>
        <v>11376.224801256392</v>
      </c>
      <c r="AB324" s="119">
        <v>1050</v>
      </c>
      <c r="AD324" s="45">
        <v>0.73899999999999999</v>
      </c>
      <c r="AE324" s="45">
        <f t="shared" si="176"/>
        <v>775.95</v>
      </c>
      <c r="AF324" s="123">
        <f t="shared" si="177"/>
        <v>2.0697813488369909E-2</v>
      </c>
      <c r="AH324" s="45">
        <f>($AH$11-(AF324*$AH$11))*'AJUSTE CONIF-SETEC'!$Q$18</f>
        <v>508.7815974485722</v>
      </c>
      <c r="AI324" s="114">
        <f t="shared" si="178"/>
        <v>534220.67732100084</v>
      </c>
      <c r="AK324" s="119">
        <v>0</v>
      </c>
      <c r="AL324" s="114">
        <f>IF($AK$11&gt;0,(AK324/$AK$11)*'DADOS BASE PROPOSTA'!$I$67,0)*'AJUSTE CONIF-SETEC'!Q18</f>
        <v>0</v>
      </c>
      <c r="AN324" s="114">
        <v>24.875</v>
      </c>
      <c r="AO324" s="114">
        <f>(AN324/$AN$11)*'DADOS BASE PROPOSTA'!$I$69*'AJUSTE CONIF-SETEC'!$Q$18</f>
        <v>12080.881297557667</v>
      </c>
      <c r="AQ324" s="114"/>
      <c r="AR324" s="114"/>
      <c r="AS324" s="114"/>
      <c r="AU324" s="114"/>
      <c r="AV324" s="114"/>
      <c r="AW324" s="114"/>
      <c r="AY324" s="114"/>
      <c r="AZ324" s="114"/>
      <c r="BA324" s="114"/>
      <c r="BB324" s="93"/>
    </row>
    <row r="325" spans="1:54" x14ac:dyDescent="0.25">
      <c r="A325" s="93"/>
      <c r="B325" s="94" t="s">
        <v>296</v>
      </c>
      <c r="C325" s="94" t="s">
        <v>363</v>
      </c>
      <c r="D325" s="94" t="s">
        <v>79</v>
      </c>
      <c r="F325" s="104">
        <v>1507.6194382371</v>
      </c>
      <c r="G325" s="109">
        <f t="shared" si="170"/>
        <v>1.2200769130799858E-3</v>
      </c>
      <c r="H325" s="114">
        <f>'DADOS BASE PROPOSTA'!$I$23*G325*'AJUSTE CONIF-SETEC'!$Q$12</f>
        <v>1581983.8760783481</v>
      </c>
      <c r="I325" s="114">
        <f>'MATRIZ 2018 COMPLETO PROPOSTA'!I325*'AJUSTE CONIF-SETEC'!$Q$12</f>
        <v>167659.40653889353</v>
      </c>
      <c r="J325" s="114">
        <f t="shared" si="171"/>
        <v>1749643.2826172416</v>
      </c>
      <c r="L325" s="104">
        <v>0</v>
      </c>
      <c r="M325" s="114">
        <f>'MATRIZ 2018 COMPLETO PROPOSTA'!M325*'AJUSTE CONIF-SETEC'!$Q$14</f>
        <v>0</v>
      </c>
      <c r="N325" s="114">
        <f>'MATRIZ 2018 COMPLETO PROPOSTA'!N325*'AJUSTE CONIF-SETEC'!$Q$14</f>
        <v>0</v>
      </c>
      <c r="O325" s="114">
        <f t="shared" si="172"/>
        <v>0</v>
      </c>
      <c r="R325" s="114"/>
      <c r="T325" s="104">
        <v>130.91028003708519</v>
      </c>
      <c r="U325" s="104"/>
      <c r="V325" s="104">
        <f t="shared" si="174"/>
        <v>130.91028003708519</v>
      </c>
      <c r="W325" s="109">
        <f t="shared" si="175"/>
        <v>7.6670831508728228E-4</v>
      </c>
      <c r="X325" s="114">
        <f>'DADOS BASE HOMOLOGADA'!$I$78*W325</f>
        <v>35224.593693295312</v>
      </c>
      <c r="Y325" s="114"/>
      <c r="Z325" s="114">
        <f t="shared" si="173"/>
        <v>35224.593693295312</v>
      </c>
      <c r="AB325" s="119">
        <v>941</v>
      </c>
      <c r="AD325" s="45">
        <v>0.74399999999999999</v>
      </c>
      <c r="AE325" s="45">
        <f t="shared" si="176"/>
        <v>700.10400000000004</v>
      </c>
      <c r="AF325" s="123">
        <f t="shared" si="177"/>
        <v>2.9447813488369917E-2</v>
      </c>
      <c r="AH325" s="45">
        <f>($AH$11-(AF325*$AH$11))*'AJUSTE CONIF-SETEC'!$Q$18</f>
        <v>504.23566766408675</v>
      </c>
      <c r="AI325" s="114">
        <f t="shared" si="178"/>
        <v>474485.76327190566</v>
      </c>
      <c r="AK325" s="119">
        <v>0</v>
      </c>
      <c r="AL325" s="114">
        <f>IF($AK$11&gt;0,(AK325/$AK$11)*'DADOS BASE PROPOSTA'!$I$67,0)*'AJUSTE CONIF-SETEC'!Q18</f>
        <v>0</v>
      </c>
      <c r="AN325" s="114">
        <v>128.375</v>
      </c>
      <c r="AO325" s="114">
        <f>(AN325/$AN$11)*'DADOS BASE PROPOSTA'!$I$69*'AJUSTE CONIF-SETEC'!$Q$18</f>
        <v>62347.06076679258</v>
      </c>
      <c r="AQ325" s="114"/>
      <c r="AR325" s="114"/>
      <c r="AS325" s="114"/>
      <c r="AU325" s="114"/>
      <c r="AV325" s="114"/>
      <c r="AW325" s="114"/>
      <c r="AY325" s="114"/>
      <c r="AZ325" s="114"/>
      <c r="BA325" s="114"/>
      <c r="BB325" s="93"/>
    </row>
    <row r="326" spans="1:54" x14ac:dyDescent="0.25">
      <c r="A326" s="93"/>
      <c r="B326" s="94" t="s">
        <v>296</v>
      </c>
      <c r="C326" s="94" t="s">
        <v>364</v>
      </c>
      <c r="D326" s="94" t="s">
        <v>83</v>
      </c>
      <c r="F326" s="104">
        <v>0</v>
      </c>
      <c r="G326" s="109">
        <f t="shared" si="170"/>
        <v>0</v>
      </c>
      <c r="H326" s="114">
        <f>'DADOS BASE PROPOSTA'!$I$23*G326*'AJUSTE CONIF-SETEC'!$Q$12</f>
        <v>0</v>
      </c>
      <c r="I326" s="114">
        <f>'MATRIZ 2018 COMPLETO PROPOSTA'!I326*'AJUSTE CONIF-SETEC'!$Q$12</f>
        <v>0</v>
      </c>
      <c r="J326" s="114">
        <f t="shared" si="171"/>
        <v>0</v>
      </c>
      <c r="L326" s="104">
        <v>864.49946236026608</v>
      </c>
      <c r="M326" s="114">
        <f>'MATRIZ 2018 COMPLETO PROPOSTA'!M326*'AJUSTE CONIF-SETEC'!$Q$14</f>
        <v>917684.52916124789</v>
      </c>
      <c r="N326" s="114">
        <f>'MATRIZ 2018 COMPLETO PROPOSTA'!N326*'AJUSTE CONIF-SETEC'!$Q$14</f>
        <v>263839.1570250779</v>
      </c>
      <c r="O326" s="114">
        <f t="shared" si="172"/>
        <v>1181523.6861863257</v>
      </c>
      <c r="R326" s="114"/>
      <c r="T326" s="104">
        <v>0</v>
      </c>
      <c r="U326" s="104"/>
      <c r="V326" s="104">
        <f t="shared" si="174"/>
        <v>0</v>
      </c>
      <c r="W326" s="109">
        <f t="shared" si="175"/>
        <v>0</v>
      </c>
      <c r="X326" s="114">
        <f>'DADOS BASE HOMOLOGADA'!$I$78*W326</f>
        <v>0</v>
      </c>
      <c r="Y326" s="114"/>
      <c r="Z326" s="114">
        <f t="shared" si="173"/>
        <v>0</v>
      </c>
      <c r="AB326" s="119">
        <v>476</v>
      </c>
      <c r="AD326" s="45">
        <v>0.76500000000000001</v>
      </c>
      <c r="AE326" s="45">
        <f t="shared" si="176"/>
        <v>364.14</v>
      </c>
      <c r="AF326" s="123">
        <f t="shared" si="177"/>
        <v>6.619781348836995E-2</v>
      </c>
      <c r="AH326" s="45">
        <f>($AH$11-(AF326*$AH$11))*'AJUSTE CONIF-SETEC'!$Q$18</f>
        <v>485.14276256924751</v>
      </c>
      <c r="AI326" s="114">
        <f t="shared" si="178"/>
        <v>230927.95498296182</v>
      </c>
      <c r="AK326" s="119">
        <v>0</v>
      </c>
      <c r="AL326" s="114">
        <f>IF($AK$11&gt;0,(AK326/$AK$11)*'DADOS BASE PROPOSTA'!$I$67,0)*'AJUSTE CONIF-SETEC'!Q18</f>
        <v>0</v>
      </c>
      <c r="AN326" s="114">
        <v>0</v>
      </c>
      <c r="AO326" s="114">
        <f>(AN326/$AN$11)*'DADOS BASE PROPOSTA'!$I$69*'AJUSTE CONIF-SETEC'!$Q$18</f>
        <v>0</v>
      </c>
      <c r="AQ326" s="114"/>
      <c r="AR326" s="114"/>
      <c r="AS326" s="114"/>
      <c r="AU326" s="114"/>
      <c r="AV326" s="114"/>
      <c r="AW326" s="114"/>
      <c r="AY326" s="114"/>
      <c r="AZ326" s="114"/>
      <c r="BA326" s="114"/>
      <c r="BB326" s="93"/>
    </row>
    <row r="327" spans="1:54" x14ac:dyDescent="0.25">
      <c r="A327" s="93"/>
      <c r="B327" s="94" t="s">
        <v>296</v>
      </c>
      <c r="C327" s="94" t="s">
        <v>365</v>
      </c>
      <c r="D327" s="94" t="s">
        <v>79</v>
      </c>
      <c r="F327" s="104">
        <v>1341.5194393469731</v>
      </c>
      <c r="G327" s="109">
        <f t="shared" si="170"/>
        <v>1.0856565356501054E-3</v>
      </c>
      <c r="H327" s="114">
        <f>'DADOS BASE PROPOSTA'!$I$23*G327*'AJUSTE CONIF-SETEC'!$Q$12</f>
        <v>1407690.8725548105</v>
      </c>
      <c r="I327" s="114">
        <f>'MATRIZ 2018 COMPLETO PROPOSTA'!I327*'AJUSTE CONIF-SETEC'!$Q$12</f>
        <v>341952.41006243118</v>
      </c>
      <c r="J327" s="114">
        <f t="shared" si="171"/>
        <v>1749643.2826172416</v>
      </c>
      <c r="L327" s="104">
        <v>0</v>
      </c>
      <c r="M327" s="114">
        <f>'MATRIZ 2018 COMPLETO PROPOSTA'!M327*'AJUSTE CONIF-SETEC'!$Q$14</f>
        <v>0</v>
      </c>
      <c r="N327" s="114">
        <f>'MATRIZ 2018 COMPLETO PROPOSTA'!N327*'AJUSTE CONIF-SETEC'!$Q$14</f>
        <v>0</v>
      </c>
      <c r="O327" s="114">
        <f t="shared" si="172"/>
        <v>0</v>
      </c>
      <c r="R327" s="114"/>
      <c r="T327" s="104">
        <v>5.4756132669210986</v>
      </c>
      <c r="U327" s="104"/>
      <c r="V327" s="104">
        <f t="shared" si="174"/>
        <v>5.4756132669210986</v>
      </c>
      <c r="W327" s="109">
        <f t="shared" si="175"/>
        <v>3.206927844598109E-5</v>
      </c>
      <c r="X327" s="114">
        <f>'DADOS BASE HOMOLOGADA'!$I$78*W327</f>
        <v>1473.3468792082158</v>
      </c>
      <c r="Y327" s="114"/>
      <c r="Z327" s="114">
        <f t="shared" si="173"/>
        <v>1473.3468792082158</v>
      </c>
      <c r="AB327" s="119">
        <v>858.5</v>
      </c>
      <c r="AD327" s="45">
        <v>0.72899999999999998</v>
      </c>
      <c r="AE327" s="45">
        <f t="shared" si="176"/>
        <v>625.84649999999999</v>
      </c>
      <c r="AF327" s="123">
        <f t="shared" si="177"/>
        <v>3.1978134883698939E-3</v>
      </c>
      <c r="AH327" s="45">
        <f>($AH$11-(AF327*$AH$11))*'AJUSTE CONIF-SETEC'!$Q$18</f>
        <v>517.87345701754327</v>
      </c>
      <c r="AI327" s="114">
        <f t="shared" si="178"/>
        <v>444594.36284956092</v>
      </c>
      <c r="AK327" s="119">
        <v>0</v>
      </c>
      <c r="AL327" s="114">
        <f>IF($AK$11&gt;0,(AK327/$AK$11)*'DADOS BASE PROPOSTA'!$I$67,0)*'AJUSTE CONIF-SETEC'!Q18</f>
        <v>0</v>
      </c>
      <c r="AN327" s="114">
        <v>3.125</v>
      </c>
      <c r="AO327" s="114">
        <f>(AN327/$AN$11)*'DADOS BASE PROPOSTA'!$I$69*'AJUSTE CONIF-SETEC'!$Q$18</f>
        <v>1517.6986554720688</v>
      </c>
      <c r="AQ327" s="114"/>
      <c r="AR327" s="114"/>
      <c r="AS327" s="114"/>
      <c r="AU327" s="114"/>
      <c r="AV327" s="114"/>
      <c r="AW327" s="114"/>
      <c r="AY327" s="114"/>
      <c r="AZ327" s="114"/>
      <c r="BA327" s="114"/>
      <c r="BB327" s="93"/>
    </row>
    <row r="328" spans="1:54" x14ac:dyDescent="0.25">
      <c r="A328" s="93"/>
      <c r="B328" s="94" t="s">
        <v>296</v>
      </c>
      <c r="C328" s="94" t="s">
        <v>366</v>
      </c>
      <c r="D328" s="94" t="s">
        <v>79</v>
      </c>
      <c r="F328" s="104">
        <v>3942.9022079936799</v>
      </c>
      <c r="G328" s="109">
        <f t="shared" si="170"/>
        <v>3.1908874564063757E-3</v>
      </c>
      <c r="H328" s="114">
        <f>'DADOS BASE PROPOSTA'!$I$23*G328*'AJUSTE CONIF-SETEC'!$Q$12</f>
        <v>4137388.7599204225</v>
      </c>
      <c r="I328" s="114">
        <f>'MATRIZ 2018 COMPLETO PROPOSTA'!I328*'AJUSTE CONIF-SETEC'!$Q$12</f>
        <v>0</v>
      </c>
      <c r="J328" s="114">
        <f t="shared" si="171"/>
        <v>4137388.7599204225</v>
      </c>
      <c r="L328" s="104">
        <v>0</v>
      </c>
      <c r="M328" s="114">
        <f>'MATRIZ 2018 COMPLETO PROPOSTA'!M328*'AJUSTE CONIF-SETEC'!$Q$14</f>
        <v>0</v>
      </c>
      <c r="N328" s="114">
        <f>'MATRIZ 2018 COMPLETO PROPOSTA'!N328*'AJUSTE CONIF-SETEC'!$Q$14</f>
        <v>0</v>
      </c>
      <c r="O328" s="114">
        <f t="shared" si="172"/>
        <v>0</v>
      </c>
      <c r="R328" s="114"/>
      <c r="T328" s="104">
        <v>8.610142634676226</v>
      </c>
      <c r="U328" s="104"/>
      <c r="V328" s="104">
        <f t="shared" si="174"/>
        <v>8.610142634676226</v>
      </c>
      <c r="W328" s="109">
        <f t="shared" si="175"/>
        <v>5.0427422126235405E-5</v>
      </c>
      <c r="X328" s="114">
        <f>'DADOS BASE HOMOLOGADA'!$I$78*W328</f>
        <v>2316.768216078</v>
      </c>
      <c r="Y328" s="114"/>
      <c r="Z328" s="114">
        <f t="shared" si="173"/>
        <v>2316.768216078</v>
      </c>
      <c r="AB328" s="119">
        <v>1462.5</v>
      </c>
      <c r="AD328" s="45">
        <v>0.77200000000000002</v>
      </c>
      <c r="AE328" s="45">
        <f t="shared" si="176"/>
        <v>1129.05</v>
      </c>
      <c r="AF328" s="123">
        <f t="shared" si="177"/>
        <v>7.8447813488369961E-2</v>
      </c>
      <c r="AH328" s="45">
        <f>($AH$11-(AF328*$AH$11))*'AJUSTE CONIF-SETEC'!$Q$18</f>
        <v>478.77846087096782</v>
      </c>
      <c r="AI328" s="114">
        <f t="shared" si="178"/>
        <v>700213.49902379047</v>
      </c>
      <c r="AK328" s="119">
        <v>8</v>
      </c>
      <c r="AL328" s="114">
        <f>IF($AK$11&gt;0,(AK328/$AK$11)*'DADOS BASE PROPOSTA'!$I$67,0)*'AJUSTE CONIF-SETEC'!Q18</f>
        <v>41998.594747618932</v>
      </c>
      <c r="AN328" s="114">
        <v>13.125</v>
      </c>
      <c r="AO328" s="114">
        <f>(AN328/$AN$11)*'DADOS BASE PROPOSTA'!$I$69*'AJUSTE CONIF-SETEC'!$Q$18</f>
        <v>6374.3343529826889</v>
      </c>
      <c r="AQ328" s="114"/>
      <c r="AR328" s="114"/>
      <c r="AS328" s="114"/>
      <c r="AU328" s="114"/>
      <c r="AV328" s="114"/>
      <c r="AW328" s="114"/>
      <c r="AY328" s="114"/>
      <c r="AZ328" s="114"/>
      <c r="BA328" s="114"/>
      <c r="BB328" s="93"/>
    </row>
    <row r="329" spans="1:54" x14ac:dyDescent="0.25">
      <c r="A329" s="93"/>
      <c r="B329" s="94" t="s">
        <v>296</v>
      </c>
      <c r="C329" s="94" t="s">
        <v>367</v>
      </c>
      <c r="D329" s="94" t="s">
        <v>79</v>
      </c>
      <c r="F329" s="104">
        <v>4315.4098588875322</v>
      </c>
      <c r="G329" s="109">
        <f t="shared" si="170"/>
        <v>3.4923481389063926E-3</v>
      </c>
      <c r="H329" s="114">
        <f>'DADOS BASE PROPOSTA'!$I$23*G329*'AJUSTE CONIF-SETEC'!$Q$12</f>
        <v>4528270.6247224463</v>
      </c>
      <c r="I329" s="114">
        <f>'MATRIZ 2018 COMPLETO PROPOSTA'!I329*'AJUSTE CONIF-SETEC'!$Q$12</f>
        <v>0</v>
      </c>
      <c r="J329" s="114">
        <f t="shared" si="171"/>
        <v>4528270.6247224463</v>
      </c>
      <c r="L329" s="104">
        <v>0</v>
      </c>
      <c r="M329" s="114">
        <f>'MATRIZ 2018 COMPLETO PROPOSTA'!M329*'AJUSTE CONIF-SETEC'!$Q$14</f>
        <v>0</v>
      </c>
      <c r="N329" s="114">
        <f>'MATRIZ 2018 COMPLETO PROPOSTA'!N329*'AJUSTE CONIF-SETEC'!$Q$14</f>
        <v>0</v>
      </c>
      <c r="O329" s="114">
        <f t="shared" si="172"/>
        <v>0</v>
      </c>
      <c r="R329" s="114"/>
      <c r="T329" s="104">
        <v>7.2525596707664048</v>
      </c>
      <c r="U329" s="104"/>
      <c r="V329" s="104">
        <f t="shared" si="174"/>
        <v>7.2525596707664048</v>
      </c>
      <c r="W329" s="109">
        <f t="shared" si="175"/>
        <v>4.2476402950692945E-5</v>
      </c>
      <c r="X329" s="114">
        <f>'DADOS BASE HOMOLOGADA'!$I$78*W329</f>
        <v>1951.4775124364205</v>
      </c>
      <c r="Y329" s="114"/>
      <c r="Z329" s="114">
        <f t="shared" si="173"/>
        <v>1951.4775124364205</v>
      </c>
      <c r="AB329" s="119">
        <v>1445.5</v>
      </c>
      <c r="AD329" s="45">
        <v>0.78900000000000003</v>
      </c>
      <c r="AE329" s="45">
        <f t="shared" si="176"/>
        <v>1140.4995000000001</v>
      </c>
      <c r="AF329" s="123">
        <f t="shared" si="177"/>
        <v>0.10819781348836999</v>
      </c>
      <c r="AH329" s="45">
        <f>($AH$11-(AF329*$AH$11))*'AJUSTE CONIF-SETEC'!$Q$18</f>
        <v>463.32229960371706</v>
      </c>
      <c r="AI329" s="114">
        <f t="shared" si="178"/>
        <v>669732.38407717296</v>
      </c>
      <c r="AK329" s="119">
        <v>35</v>
      </c>
      <c r="AL329" s="114">
        <f>IF($AK$11&gt;0,(AK329/$AK$11)*'DADOS BASE PROPOSTA'!$I$67,0)*'AJUSTE CONIF-SETEC'!Q18</f>
        <v>183743.85202083283</v>
      </c>
      <c r="AN329" s="114">
        <v>15</v>
      </c>
      <c r="AO329" s="114">
        <f>(AN329/$AN$11)*'DADOS BASE PROPOSTA'!$I$69*'AJUSTE CONIF-SETEC'!$Q$18</f>
        <v>7284.9535462659305</v>
      </c>
      <c r="AQ329" s="114"/>
      <c r="AR329" s="114"/>
      <c r="AS329" s="114"/>
      <c r="AU329" s="114"/>
      <c r="AV329" s="114"/>
      <c r="AW329" s="114"/>
      <c r="AY329" s="114"/>
      <c r="AZ329" s="114"/>
      <c r="BA329" s="114"/>
      <c r="BB329" s="93"/>
    </row>
    <row r="330" spans="1:54" x14ac:dyDescent="0.25">
      <c r="A330" s="93"/>
      <c r="B330" s="94" t="s">
        <v>296</v>
      </c>
      <c r="C330" s="94" t="s">
        <v>368</v>
      </c>
      <c r="D330" s="94" t="s">
        <v>79</v>
      </c>
      <c r="F330" s="104">
        <v>1185.630421762582</v>
      </c>
      <c r="G330" s="109">
        <f t="shared" si="170"/>
        <v>9.5949963787234972E-4</v>
      </c>
      <c r="H330" s="114">
        <f>'DADOS BASE PROPOSTA'!$I$23*G330*'AJUSTE CONIF-SETEC'!$Q$12</f>
        <v>1244112.5145014198</v>
      </c>
      <c r="I330" s="114">
        <f>'MATRIZ 2018 COMPLETO PROPOSTA'!I330*'AJUSTE CONIF-SETEC'!$Q$12</f>
        <v>505530.76811582199</v>
      </c>
      <c r="J330" s="114">
        <f t="shared" si="171"/>
        <v>1749643.2826172418</v>
      </c>
      <c r="L330" s="104">
        <v>0</v>
      </c>
      <c r="M330" s="114">
        <f>'MATRIZ 2018 COMPLETO PROPOSTA'!M330*'AJUSTE CONIF-SETEC'!$Q$14</f>
        <v>0</v>
      </c>
      <c r="N330" s="114">
        <f>'MATRIZ 2018 COMPLETO PROPOSTA'!N330*'AJUSTE CONIF-SETEC'!$Q$14</f>
        <v>0</v>
      </c>
      <c r="O330" s="114">
        <f t="shared" si="172"/>
        <v>0</v>
      </c>
      <c r="R330" s="114"/>
      <c r="T330" s="104">
        <v>0</v>
      </c>
      <c r="U330" s="104"/>
      <c r="V330" s="104">
        <f t="shared" si="174"/>
        <v>0</v>
      </c>
      <c r="W330" s="109">
        <f t="shared" si="175"/>
        <v>0</v>
      </c>
      <c r="X330" s="114">
        <f>'DADOS BASE HOMOLOGADA'!$I$78*W330</f>
        <v>0</v>
      </c>
      <c r="Y330" s="114"/>
      <c r="Z330" s="114">
        <f t="shared" si="173"/>
        <v>0</v>
      </c>
      <c r="AB330" s="119">
        <v>963</v>
      </c>
      <c r="AD330" s="45">
        <v>0.78900000000000003</v>
      </c>
      <c r="AE330" s="45">
        <f t="shared" si="176"/>
        <v>759.80700000000002</v>
      </c>
      <c r="AF330" s="123">
        <f t="shared" si="177"/>
        <v>0.10819781348836999</v>
      </c>
      <c r="AH330" s="45">
        <f>($AH$11-(AF330*$AH$11))*'AJUSTE CONIF-SETEC'!$Q$18</f>
        <v>463.32229960371706</v>
      </c>
      <c r="AI330" s="114">
        <f t="shared" si="178"/>
        <v>446179.37451837951</v>
      </c>
      <c r="AK330" s="119">
        <v>0</v>
      </c>
      <c r="AL330" s="114">
        <f>IF($AK$11&gt;0,(AK330/$AK$11)*'DADOS BASE PROPOSTA'!$I$67,0)*'AJUSTE CONIF-SETEC'!Q18</f>
        <v>0</v>
      </c>
      <c r="AN330" s="114">
        <v>0</v>
      </c>
      <c r="AO330" s="114">
        <f>(AN330/$AN$11)*'DADOS BASE PROPOSTA'!$I$69*'AJUSTE CONIF-SETEC'!$Q$18</f>
        <v>0</v>
      </c>
      <c r="AQ330" s="114"/>
      <c r="AR330" s="114"/>
      <c r="AS330" s="114"/>
      <c r="AU330" s="114"/>
      <c r="AV330" s="114"/>
      <c r="AW330" s="114"/>
      <c r="AY330" s="114"/>
      <c r="AZ330" s="114"/>
      <c r="BA330" s="114"/>
      <c r="BB330" s="93"/>
    </row>
    <row r="331" spans="1:54" x14ac:dyDescent="0.25">
      <c r="A331" s="93"/>
      <c r="F331" s="104"/>
      <c r="G331" s="109"/>
      <c r="H331" s="114"/>
      <c r="I331" s="114"/>
      <c r="J331" s="114"/>
      <c r="L331" s="104"/>
      <c r="M331" s="114"/>
      <c r="N331" s="114"/>
      <c r="O331" s="114"/>
      <c r="R331" s="114"/>
      <c r="T331" s="104"/>
      <c r="U331" s="104"/>
      <c r="V331" s="104"/>
      <c r="W331" s="109"/>
      <c r="X331" s="114"/>
      <c r="Y331" s="114"/>
      <c r="Z331" s="114"/>
      <c r="AB331" s="119"/>
      <c r="AF331" s="123"/>
      <c r="AI331" s="114"/>
      <c r="AK331" s="119"/>
      <c r="AL331" s="114"/>
      <c r="AN331" s="114"/>
      <c r="AO331" s="114"/>
      <c r="AQ331" s="114"/>
      <c r="AR331" s="114"/>
      <c r="AS331" s="114"/>
      <c r="AU331" s="114"/>
      <c r="AV331" s="114"/>
      <c r="AW331" s="114"/>
      <c r="AY331" s="114"/>
      <c r="AZ331" s="114"/>
      <c r="BA331" s="114"/>
      <c r="BB331" s="93"/>
    </row>
    <row r="332" spans="1:54" x14ac:dyDescent="0.25">
      <c r="A332" s="93"/>
      <c r="B332" s="98" t="s">
        <v>369</v>
      </c>
      <c r="C332" s="98" t="s">
        <v>370</v>
      </c>
      <c r="D332" s="98" t="s">
        <v>74</v>
      </c>
      <c r="E332" s="98"/>
      <c r="F332" s="105">
        <f>SUM(F333:F343)</f>
        <v>13588.109525964453</v>
      </c>
      <c r="G332" s="110">
        <f>SUM(G333:G343)</f>
        <v>1.0996501043006712E-2</v>
      </c>
      <c r="H332" s="115">
        <f>SUM(H333:H343)</f>
        <v>14258353.024154706</v>
      </c>
      <c r="I332" s="115">
        <f>SUM(I333:I343)</f>
        <v>522674.61514363997</v>
      </c>
      <c r="J332" s="115">
        <f>SUM(J333:J343)</f>
        <v>14781027.639298346</v>
      </c>
      <c r="K332" s="99"/>
      <c r="L332" s="105">
        <f>SUM(L333:L343)</f>
        <v>1704.6475902253401</v>
      </c>
      <c r="M332" s="115">
        <f>SUM(M333:M343)</f>
        <v>2753053.5874837437</v>
      </c>
      <c r="N332" s="115">
        <f>SUM(N333:N343)</f>
        <v>520246.45799311902</v>
      </c>
      <c r="O332" s="115">
        <f>SUM(O333:O343)</f>
        <v>3273300.0454768622</v>
      </c>
      <c r="P332" s="99"/>
      <c r="Q332" s="100"/>
      <c r="R332" s="115">
        <f>SUM(R333:R343)</f>
        <v>3431841.6484348779</v>
      </c>
      <c r="S332" s="99"/>
      <c r="T332" s="105">
        <f t="shared" ref="T332:Z332" si="179">SUM(T333:T343)</f>
        <v>847.81974223776422</v>
      </c>
      <c r="U332" s="105">
        <f t="shared" si="179"/>
        <v>55.000749999999996</v>
      </c>
      <c r="V332" s="105">
        <f t="shared" si="179"/>
        <v>1023.8221422377643</v>
      </c>
      <c r="W332" s="110">
        <f t="shared" si="179"/>
        <v>5.9962666751747478E-3</v>
      </c>
      <c r="X332" s="115">
        <f t="shared" si="179"/>
        <v>275484.23977328633</v>
      </c>
      <c r="Y332" s="115">
        <f t="shared" si="179"/>
        <v>124505.76265629544</v>
      </c>
      <c r="Z332" s="115">
        <f t="shared" si="179"/>
        <v>399990.00242958177</v>
      </c>
      <c r="AA332" s="99"/>
      <c r="AB332" s="120">
        <f>SUM(AB333:AB343)</f>
        <v>7830</v>
      </c>
      <c r="AC332" s="99"/>
      <c r="AD332" s="99"/>
      <c r="AE332" s="99"/>
      <c r="AF332" s="124"/>
      <c r="AG332" s="99"/>
      <c r="AH332" s="99"/>
      <c r="AI332" s="115">
        <f>SUM(AI333:AI343)</f>
        <v>4086291.0813464993</v>
      </c>
      <c r="AJ332" s="99"/>
      <c r="AK332" s="120">
        <f>SUM(AK333:AK343)</f>
        <v>42</v>
      </c>
      <c r="AL332" s="115">
        <f>SUM(AL333:AL343)</f>
        <v>220492.6224249994</v>
      </c>
      <c r="AM332" s="99"/>
      <c r="AN332" s="115">
        <f>SUM(AN333:AN343)</f>
        <v>754.125</v>
      </c>
      <c r="AO332" s="115">
        <f>SUM(AO333:AO343)</f>
        <v>366251.03953851963</v>
      </c>
      <c r="AP332" s="99"/>
      <c r="AQ332" s="115"/>
      <c r="AR332" s="115"/>
      <c r="AS332" s="115">
        <f>SUM(AS333:AS343)</f>
        <v>281389.64710114308</v>
      </c>
      <c r="AT332" s="98"/>
      <c r="AU332" s="115"/>
      <c r="AV332" s="115"/>
      <c r="AW332" s="115">
        <f>SUM(AW333:AW343)</f>
        <v>281389.64710114308</v>
      </c>
      <c r="AX332" s="98"/>
      <c r="AY332" s="115"/>
      <c r="AZ332" s="115"/>
      <c r="BA332" s="115">
        <f>SUM(BA333:BA343)</f>
        <v>281389.64710114308</v>
      </c>
      <c r="BB332" s="93"/>
    </row>
    <row r="333" spans="1:54" x14ac:dyDescent="0.25">
      <c r="A333" s="93"/>
      <c r="B333" s="94" t="s">
        <v>369</v>
      </c>
      <c r="C333" s="94" t="s">
        <v>34</v>
      </c>
      <c r="D333" s="94" t="s">
        <v>75</v>
      </c>
      <c r="F333" s="104">
        <v>0</v>
      </c>
      <c r="G333" s="109">
        <f t="shared" ref="G333:G343" si="180">F333/$F$11</f>
        <v>0</v>
      </c>
      <c r="H333" s="114">
        <f>'DADOS BASE PROPOSTA'!$I$23*G333*'AJUSTE CONIF-SETEC'!$Q$12</f>
        <v>0</v>
      </c>
      <c r="I333" s="114">
        <f>'MATRIZ 2018 COMPLETO PROPOSTA'!I333*'AJUSTE CONIF-SETEC'!$Q$12</f>
        <v>0</v>
      </c>
      <c r="J333" s="114">
        <f t="shared" ref="J333:J343" si="181">H333+I333</f>
        <v>0</v>
      </c>
      <c r="L333" s="104"/>
      <c r="M333" s="114">
        <f>'MATRIZ 2018 COMPLETO PROPOSTA'!M333*'AJUSTE CONIF-SETEC'!$Q$14</f>
        <v>0</v>
      </c>
      <c r="N333" s="114">
        <f>'MATRIZ 2018 COMPLETO PROPOSTA'!N333*'AJUSTE CONIF-SETEC'!$Q$14</f>
        <v>0</v>
      </c>
      <c r="O333" s="114">
        <f t="shared" ref="O333:O343" si="182">M333+N333</f>
        <v>0</v>
      </c>
      <c r="Q333" s="68">
        <v>10</v>
      </c>
      <c r="R333" s="114">
        <f>IF(D333="R",('DADOS BASE HOMOLOGADA'!$I$53+('DADOS BASE HOMOLOGADA'!$I$54*Q333)),0)</f>
        <v>3431841.6484348779</v>
      </c>
      <c r="T333" s="104"/>
      <c r="U333" s="104"/>
      <c r="V333" s="104"/>
      <c r="W333" s="109"/>
      <c r="X333" s="114"/>
      <c r="Y333" s="114">
        <f>'DADOS BASE HOMOLOGADA'!$I$77/41</f>
        <v>124505.76265629544</v>
      </c>
      <c r="Z333" s="114">
        <f t="shared" ref="Z333:Z343" si="183">X333+Y333</f>
        <v>124505.76265629544</v>
      </c>
      <c r="AB333" s="119"/>
      <c r="AF333" s="123"/>
      <c r="AI333" s="114"/>
      <c r="AK333" s="119"/>
      <c r="AL333" s="114"/>
      <c r="AN333" s="114"/>
      <c r="AO333" s="114"/>
      <c r="AQ333" s="114">
        <f>'DADOS BASE HOMOLOGADA'!$I$85/41</f>
        <v>167836.73833001251</v>
      </c>
      <c r="AR333" s="114">
        <f>'DADOS BASE HOMOLOGADA'!$I$86*(Q333/$Q$11)</f>
        <v>113552.90877113056</v>
      </c>
      <c r="AS333" s="114">
        <f>AQ333+AR333</f>
        <v>281389.64710114308</v>
      </c>
      <c r="AU333" s="114">
        <f>'DADOS BASE HOMOLOGADA'!$I$89/41</f>
        <v>167836.73833001251</v>
      </c>
      <c r="AV333" s="114">
        <f>'DADOS BASE HOMOLOGADA'!$I$90*(Q333/$Q$11)</f>
        <v>113552.90877113056</v>
      </c>
      <c r="AW333" s="114">
        <f>AU333+AV333</f>
        <v>281389.64710114308</v>
      </c>
      <c r="AY333" s="114">
        <f>'DADOS BASE HOMOLOGADA'!$I$93/41</f>
        <v>167836.73833001251</v>
      </c>
      <c r="AZ333" s="114">
        <f>'DADOS BASE HOMOLOGADA'!$I$94*(Q333/$Q$11)</f>
        <v>113552.90877113056</v>
      </c>
      <c r="BA333" s="114">
        <f>AY333+AZ333</f>
        <v>281389.64710114308</v>
      </c>
      <c r="BB333" s="93"/>
    </row>
    <row r="334" spans="1:54" x14ac:dyDescent="0.25">
      <c r="A334" s="93"/>
      <c r="B334" s="94" t="s">
        <v>369</v>
      </c>
      <c r="C334" s="94" t="s">
        <v>371</v>
      </c>
      <c r="D334" s="94" t="s">
        <v>79</v>
      </c>
      <c r="F334" s="104">
        <v>1781.2289403639991</v>
      </c>
      <c r="G334" s="109">
        <f t="shared" si="180"/>
        <v>1.4415019148262414E-3</v>
      </c>
      <c r="H334" s="114">
        <f>'DADOS BASE PROPOSTA'!$I$23*G334*'AJUSTE CONIF-SETEC'!$Q$12</f>
        <v>1869089.3681730356</v>
      </c>
      <c r="I334" s="114">
        <f>'MATRIZ 2018 COMPLETO PROPOSTA'!I334*'AJUSTE CONIF-SETEC'!$Q$12</f>
        <v>0</v>
      </c>
      <c r="J334" s="114">
        <f t="shared" si="181"/>
        <v>1869089.3681730356</v>
      </c>
      <c r="L334" s="104">
        <v>0</v>
      </c>
      <c r="M334" s="114">
        <f>'MATRIZ 2018 COMPLETO PROPOSTA'!M334*'AJUSTE CONIF-SETEC'!$Q$14</f>
        <v>0</v>
      </c>
      <c r="N334" s="114">
        <f>'MATRIZ 2018 COMPLETO PROPOSTA'!N334*'AJUSTE CONIF-SETEC'!$Q$14</f>
        <v>0</v>
      </c>
      <c r="O334" s="114">
        <f t="shared" si="182"/>
        <v>0</v>
      </c>
      <c r="R334" s="114"/>
      <c r="T334" s="104">
        <v>90.629942261794653</v>
      </c>
      <c r="U334" s="104">
        <v>8.2796500000000002</v>
      </c>
      <c r="V334" s="104">
        <f t="shared" ref="V334:V343" si="184">T334+U334*3.2</f>
        <v>117.12482226179466</v>
      </c>
      <c r="W334" s="109">
        <f t="shared" ref="W334:W343" si="185">V334/$V$11</f>
        <v>6.8597038449385835E-4</v>
      </c>
      <c r="X334" s="114">
        <f>'DADOS BASE HOMOLOGADA'!$I$78*W334</f>
        <v>31515.281110103777</v>
      </c>
      <c r="Y334" s="114"/>
      <c r="Z334" s="114">
        <f t="shared" si="183"/>
        <v>31515.281110103777</v>
      </c>
      <c r="AB334" s="119">
        <v>972</v>
      </c>
      <c r="AD334" s="45">
        <v>0.68799999999999994</v>
      </c>
      <c r="AE334" s="45">
        <f t="shared" ref="AE334:AE343" si="186">AB334*AD334</f>
        <v>668.73599999999999</v>
      </c>
      <c r="AF334" s="123">
        <f t="shared" ref="AF334:AF343" si="187">(AD334-$AE$12)*$AF$12</f>
        <v>-6.855218651163017E-2</v>
      </c>
      <c r="AH334" s="45">
        <f>($AH$11-(AF334*$AH$11))*'AJUSTE CONIF-SETEC'!$Q$18</f>
        <v>555.15008125032455</v>
      </c>
      <c r="AI334" s="114">
        <f t="shared" ref="AI334:AI343" si="188">AB334*AH334</f>
        <v>539605.87897531549</v>
      </c>
      <c r="AK334" s="119">
        <v>0</v>
      </c>
      <c r="AL334" s="114">
        <f>IF($AK$11&gt;0,(AK334/$AK$11)*'DADOS BASE PROPOSTA'!$I$67,0)*'AJUSTE CONIF-SETEC'!Q18</f>
        <v>0</v>
      </c>
      <c r="AN334" s="114">
        <v>60.75</v>
      </c>
      <c r="AO334" s="114">
        <f>(AN334/$AN$11)*'DADOS BASE PROPOSTA'!$I$69*'AJUSTE CONIF-SETEC'!$Q$18</f>
        <v>29504.061862377017</v>
      </c>
      <c r="AQ334" s="114"/>
      <c r="AR334" s="114"/>
      <c r="AS334" s="114"/>
      <c r="AU334" s="114"/>
      <c r="AV334" s="114"/>
      <c r="AW334" s="114"/>
      <c r="AY334" s="114"/>
      <c r="AZ334" s="114"/>
      <c r="BA334" s="114"/>
      <c r="BB334" s="93"/>
    </row>
    <row r="335" spans="1:54" x14ac:dyDescent="0.25">
      <c r="A335" s="93"/>
      <c r="B335" s="94" t="s">
        <v>369</v>
      </c>
      <c r="C335" s="94" t="s">
        <v>372</v>
      </c>
      <c r="D335" s="94" t="s">
        <v>79</v>
      </c>
      <c r="F335" s="104">
        <v>3302.8593100914741</v>
      </c>
      <c r="G335" s="109">
        <f t="shared" si="180"/>
        <v>2.6729175076874731E-3</v>
      </c>
      <c r="H335" s="114">
        <f>'DADOS BASE PROPOSTA'!$I$23*G335*'AJUSTE CONIF-SETEC'!$Q$12</f>
        <v>3465775.2752443845</v>
      </c>
      <c r="I335" s="114">
        <f>'MATRIZ 2018 COMPLETO PROPOSTA'!I335*'AJUSTE CONIF-SETEC'!$Q$12</f>
        <v>0</v>
      </c>
      <c r="J335" s="114">
        <f t="shared" si="181"/>
        <v>3465775.2752443845</v>
      </c>
      <c r="L335" s="104">
        <v>0</v>
      </c>
      <c r="M335" s="114">
        <f>'MATRIZ 2018 COMPLETO PROPOSTA'!M335*'AJUSTE CONIF-SETEC'!$Q$14</f>
        <v>0</v>
      </c>
      <c r="N335" s="114">
        <f>'MATRIZ 2018 COMPLETO PROPOSTA'!N335*'AJUSTE CONIF-SETEC'!$Q$14</f>
        <v>0</v>
      </c>
      <c r="O335" s="114">
        <f t="shared" si="182"/>
        <v>0</v>
      </c>
      <c r="R335" s="114"/>
      <c r="T335" s="104">
        <v>369.16590000000002</v>
      </c>
      <c r="U335" s="104"/>
      <c r="V335" s="104">
        <f t="shared" si="184"/>
        <v>369.16590000000002</v>
      </c>
      <c r="W335" s="109">
        <f t="shared" si="185"/>
        <v>2.1621110664227275E-3</v>
      </c>
      <c r="X335" s="114">
        <f>'DADOS BASE HOMOLOGADA'!$I$78*W335</f>
        <v>99333.061003581242</v>
      </c>
      <c r="Y335" s="114"/>
      <c r="Z335" s="114">
        <f t="shared" si="183"/>
        <v>99333.061003581242</v>
      </c>
      <c r="AB335" s="119">
        <v>1443.5</v>
      </c>
      <c r="AD335" s="45">
        <v>0.78400000000000003</v>
      </c>
      <c r="AE335" s="45">
        <f t="shared" si="186"/>
        <v>1131.704</v>
      </c>
      <c r="AF335" s="123">
        <f t="shared" si="187"/>
        <v>9.9447813488369979E-2</v>
      </c>
      <c r="AH335" s="45">
        <f>($AH$11-(AF335*$AH$11))*'AJUSTE CONIF-SETEC'!$Q$18</f>
        <v>467.86822938820262</v>
      </c>
      <c r="AI335" s="114">
        <f t="shared" si="188"/>
        <v>675367.78912187053</v>
      </c>
      <c r="AK335" s="119">
        <v>0</v>
      </c>
      <c r="AL335" s="114">
        <f>IF($AK$11&gt;0,(AK335/$AK$11)*'DADOS BASE PROPOSTA'!$I$67,0)*'AJUSTE CONIF-SETEC'!Q18</f>
        <v>0</v>
      </c>
      <c r="AN335" s="114">
        <v>200.5</v>
      </c>
      <c r="AO335" s="114">
        <f>(AN335/$AN$11)*'DADOS BASE PROPOSTA'!$I$69*'AJUSTE CONIF-SETEC'!$Q$18</f>
        <v>97375.54573508793</v>
      </c>
      <c r="AQ335" s="114"/>
      <c r="AR335" s="114"/>
      <c r="AS335" s="114"/>
      <c r="AU335" s="114"/>
      <c r="AV335" s="114"/>
      <c r="AW335" s="114"/>
      <c r="AY335" s="114"/>
      <c r="AZ335" s="114"/>
      <c r="BA335" s="114"/>
      <c r="BB335" s="93"/>
    </row>
    <row r="336" spans="1:54" x14ac:dyDescent="0.25">
      <c r="A336" s="93"/>
      <c r="B336" s="94" t="s">
        <v>369</v>
      </c>
      <c r="C336" s="94" t="s">
        <v>373</v>
      </c>
      <c r="D336" s="94" t="s">
        <v>79</v>
      </c>
      <c r="F336" s="104">
        <v>1238.491636802157</v>
      </c>
      <c r="G336" s="109">
        <f t="shared" si="180"/>
        <v>1.0022788342871675E-3</v>
      </c>
      <c r="H336" s="114">
        <f>'DADOS BASE PROPOSTA'!$I$23*G336*'AJUSTE CONIF-SETEC'!$Q$12</f>
        <v>1299581.1478591217</v>
      </c>
      <c r="I336" s="114">
        <f>'MATRIZ 2018 COMPLETO PROPOSTA'!I336*'AJUSTE CONIF-SETEC'!$Q$12</f>
        <v>450062.13475812017</v>
      </c>
      <c r="J336" s="114">
        <f t="shared" si="181"/>
        <v>1749643.2826172418</v>
      </c>
      <c r="L336" s="104">
        <v>0</v>
      </c>
      <c r="M336" s="114">
        <f>'MATRIZ 2018 COMPLETO PROPOSTA'!M336*'AJUSTE CONIF-SETEC'!$Q$14</f>
        <v>0</v>
      </c>
      <c r="N336" s="114">
        <f>'MATRIZ 2018 COMPLETO PROPOSTA'!N336*'AJUSTE CONIF-SETEC'!$Q$14</f>
        <v>0</v>
      </c>
      <c r="O336" s="114">
        <f t="shared" si="182"/>
        <v>0</v>
      </c>
      <c r="R336" s="114"/>
      <c r="T336" s="104">
        <v>132.24035516662971</v>
      </c>
      <c r="U336" s="104">
        <v>4.1549999999999994</v>
      </c>
      <c r="V336" s="104">
        <f t="shared" si="184"/>
        <v>145.5363551666297</v>
      </c>
      <c r="W336" s="109">
        <f t="shared" si="185"/>
        <v>8.523695283681362E-4</v>
      </c>
      <c r="X336" s="114">
        <f>'DADOS BASE HOMOLOGADA'!$I$78*W336</f>
        <v>39160.094813756346</v>
      </c>
      <c r="Y336" s="114"/>
      <c r="Z336" s="114">
        <f t="shared" si="183"/>
        <v>39160.094813756346</v>
      </c>
      <c r="AB336" s="119">
        <v>959.5</v>
      </c>
      <c r="AD336" s="45">
        <v>0.7</v>
      </c>
      <c r="AE336" s="45">
        <f t="shared" si="186"/>
        <v>671.65</v>
      </c>
      <c r="AF336" s="123">
        <f t="shared" si="187"/>
        <v>-4.7552186511630151E-2</v>
      </c>
      <c r="AH336" s="45">
        <f>($AH$11-(AF336*$AH$11))*'AJUSTE CONIF-SETEC'!$Q$18</f>
        <v>544.23984976755924</v>
      </c>
      <c r="AI336" s="114">
        <f t="shared" si="188"/>
        <v>522198.13585197309</v>
      </c>
      <c r="AK336" s="119">
        <v>0</v>
      </c>
      <c r="AL336" s="114">
        <f>IF($AK$11&gt;0,(AK336/$AK$11)*'DADOS BASE PROPOSTA'!$I$67,0)*'AJUSTE CONIF-SETEC'!Q18</f>
        <v>0</v>
      </c>
      <c r="AN336" s="114">
        <v>78.125</v>
      </c>
      <c r="AO336" s="114">
        <f>(AN336/$AN$11)*'DADOS BASE PROPOSTA'!$I$69*'AJUSTE CONIF-SETEC'!$Q$18</f>
        <v>37942.466386801723</v>
      </c>
      <c r="AQ336" s="114"/>
      <c r="AR336" s="114"/>
      <c r="AS336" s="114"/>
      <c r="AU336" s="114"/>
      <c r="AV336" s="114"/>
      <c r="AW336" s="114"/>
      <c r="AY336" s="114"/>
      <c r="AZ336" s="114"/>
      <c r="BA336" s="114"/>
      <c r="BB336" s="93"/>
    </row>
    <row r="337" spans="1:54" x14ac:dyDescent="0.25">
      <c r="A337" s="93"/>
      <c r="B337" s="94" t="s">
        <v>369</v>
      </c>
      <c r="C337" s="94" t="s">
        <v>374</v>
      </c>
      <c r="D337" s="94" t="s">
        <v>79</v>
      </c>
      <c r="F337" s="104">
        <v>1668.1882013652621</v>
      </c>
      <c r="G337" s="109">
        <f t="shared" si="180"/>
        <v>1.3500210063211542E-3</v>
      </c>
      <c r="H337" s="114">
        <f>'DADOS BASE PROPOSTA'!$I$23*G337*'AJUSTE CONIF-SETEC'!$Q$12</f>
        <v>1750472.8115670185</v>
      </c>
      <c r="I337" s="114">
        <f>'MATRIZ 2018 COMPLETO PROPOSTA'!I337*'AJUSTE CONIF-SETEC'!$Q$12</f>
        <v>0</v>
      </c>
      <c r="J337" s="114">
        <f t="shared" si="181"/>
        <v>1750472.8115670185</v>
      </c>
      <c r="L337" s="104">
        <v>0</v>
      </c>
      <c r="M337" s="114">
        <f>'MATRIZ 2018 COMPLETO PROPOSTA'!M337*'AJUSTE CONIF-SETEC'!$Q$14</f>
        <v>0</v>
      </c>
      <c r="N337" s="114">
        <f>'MATRIZ 2018 COMPLETO PROPOSTA'!N337*'AJUSTE CONIF-SETEC'!$Q$14</f>
        <v>0</v>
      </c>
      <c r="O337" s="114">
        <f t="shared" si="182"/>
        <v>0</v>
      </c>
      <c r="R337" s="114"/>
      <c r="T337" s="104">
        <v>100.3511726130791</v>
      </c>
      <c r="U337" s="104">
        <v>6.5330500000000002</v>
      </c>
      <c r="V337" s="104">
        <f t="shared" si="184"/>
        <v>121.2569326130791</v>
      </c>
      <c r="W337" s="109">
        <f t="shared" si="185"/>
        <v>7.1017110703673668E-4</v>
      </c>
      <c r="X337" s="114">
        <f>'DADOS BASE HOMOLOGADA'!$I$78*W337</f>
        <v>32627.125864989495</v>
      </c>
      <c r="Y337" s="114"/>
      <c r="Z337" s="114">
        <f t="shared" si="183"/>
        <v>32627.125864989495</v>
      </c>
      <c r="AB337" s="119">
        <v>739</v>
      </c>
      <c r="AD337" s="45">
        <v>0.70299999999999996</v>
      </c>
      <c r="AE337" s="45">
        <f t="shared" si="186"/>
        <v>519.51699999999994</v>
      </c>
      <c r="AF337" s="123">
        <f t="shared" si="187"/>
        <v>-4.2302186511630147E-2</v>
      </c>
      <c r="AH337" s="45">
        <f>($AH$11-(AF337*$AH$11))*'AJUSTE CONIF-SETEC'!$Q$18</f>
        <v>541.51229189686796</v>
      </c>
      <c r="AI337" s="114">
        <f t="shared" si="188"/>
        <v>400177.58371178544</v>
      </c>
      <c r="AK337" s="119">
        <v>0</v>
      </c>
      <c r="AL337" s="114">
        <f>IF($AK$11&gt;0,(AK337/$AK$11)*'DADOS BASE PROPOSTA'!$I$67,0)*'AJUSTE CONIF-SETEC'!Q18</f>
        <v>0</v>
      </c>
      <c r="AN337" s="114">
        <v>136.5</v>
      </c>
      <c r="AO337" s="114">
        <f>(AN337/$AN$11)*'DADOS BASE PROPOSTA'!$I$69*'AJUSTE CONIF-SETEC'!$Q$18</f>
        <v>66293.077271019967</v>
      </c>
      <c r="AQ337" s="114"/>
      <c r="AR337" s="114"/>
      <c r="AS337" s="114"/>
      <c r="AU337" s="114"/>
      <c r="AV337" s="114"/>
      <c r="AW337" s="114"/>
      <c r="AY337" s="114"/>
      <c r="AZ337" s="114"/>
      <c r="BA337" s="114"/>
      <c r="BB337" s="93"/>
    </row>
    <row r="338" spans="1:54" x14ac:dyDescent="0.25">
      <c r="A338" s="93"/>
      <c r="B338" s="94" t="s">
        <v>369</v>
      </c>
      <c r="C338" s="94" t="s">
        <v>375</v>
      </c>
      <c r="D338" s="94" t="s">
        <v>83</v>
      </c>
      <c r="F338" s="104">
        <v>0</v>
      </c>
      <c r="G338" s="109">
        <f t="shared" si="180"/>
        <v>0</v>
      </c>
      <c r="H338" s="114">
        <f>'DADOS BASE PROPOSTA'!$I$23*G338*'AJUSTE CONIF-SETEC'!$Q$12</f>
        <v>0</v>
      </c>
      <c r="I338" s="114">
        <f>'MATRIZ 2018 COMPLETO PROPOSTA'!I338*'AJUSTE CONIF-SETEC'!$Q$12</f>
        <v>0</v>
      </c>
      <c r="J338" s="114">
        <f t="shared" si="181"/>
        <v>0</v>
      </c>
      <c r="L338" s="104">
        <v>508.69733724862999</v>
      </c>
      <c r="M338" s="114">
        <f>'MATRIZ 2018 COMPLETO PROPOSTA'!M338*'AJUSTE CONIF-SETEC'!$Q$14</f>
        <v>917684.52916124789</v>
      </c>
      <c r="N338" s="114">
        <f>'MATRIZ 2018 COMPLETO PROPOSTA'!N338*'AJUSTE CONIF-SETEC'!$Q$14</f>
        <v>155250.85032921477</v>
      </c>
      <c r="O338" s="114">
        <f t="shared" si="182"/>
        <v>1072935.3794904626</v>
      </c>
      <c r="R338" s="114"/>
      <c r="T338" s="104">
        <v>25.300005135905678</v>
      </c>
      <c r="U338" s="104">
        <v>17.776699999999998</v>
      </c>
      <c r="V338" s="104">
        <f t="shared" si="184"/>
        <v>82.185445135905667</v>
      </c>
      <c r="W338" s="109">
        <f t="shared" si="185"/>
        <v>4.8133931229081436E-4</v>
      </c>
      <c r="X338" s="114">
        <f>'DADOS BASE HOMOLOGADA'!$I$78*W338</f>
        <v>22113.992205919876</v>
      </c>
      <c r="Y338" s="114"/>
      <c r="Z338" s="114">
        <f t="shared" si="183"/>
        <v>22113.992205919876</v>
      </c>
      <c r="AB338" s="119">
        <v>578.5</v>
      </c>
      <c r="AD338" s="45">
        <v>0.747</v>
      </c>
      <c r="AE338" s="45">
        <f t="shared" si="186"/>
        <v>432.1395</v>
      </c>
      <c r="AF338" s="123">
        <f t="shared" si="187"/>
        <v>3.4697813488369922E-2</v>
      </c>
      <c r="AH338" s="45">
        <f>($AH$11-(AF338*$AH$11))*'AJUSTE CONIF-SETEC'!$Q$18</f>
        <v>501.50810979339542</v>
      </c>
      <c r="AI338" s="114">
        <f t="shared" si="188"/>
        <v>290122.44151547924</v>
      </c>
      <c r="AK338" s="119">
        <v>0</v>
      </c>
      <c r="AL338" s="114">
        <f>IF($AK$11&gt;0,(AK338/$AK$11)*'DADOS BASE PROPOSTA'!$I$67,0)*'AJUSTE CONIF-SETEC'!Q18</f>
        <v>0</v>
      </c>
      <c r="AN338" s="114">
        <v>75.625</v>
      </c>
      <c r="AO338" s="114">
        <f>(AN338/$AN$11)*'DADOS BASE PROPOSTA'!$I$69*'AJUSTE CONIF-SETEC'!$Q$18</f>
        <v>36728.307462424062</v>
      </c>
      <c r="AQ338" s="114"/>
      <c r="AR338" s="114"/>
      <c r="AS338" s="114"/>
      <c r="AU338" s="114"/>
      <c r="AV338" s="114"/>
      <c r="AW338" s="114"/>
      <c r="AY338" s="114"/>
      <c r="AZ338" s="114"/>
      <c r="BA338" s="114"/>
      <c r="BB338" s="93"/>
    </row>
    <row r="339" spans="1:54" x14ac:dyDescent="0.25">
      <c r="A339" s="93"/>
      <c r="B339" s="94" t="s">
        <v>369</v>
      </c>
      <c r="C339" s="94" t="s">
        <v>376</v>
      </c>
      <c r="D339" s="94" t="s">
        <v>83</v>
      </c>
      <c r="F339" s="104">
        <v>0</v>
      </c>
      <c r="G339" s="109">
        <f t="shared" si="180"/>
        <v>0</v>
      </c>
      <c r="H339" s="114">
        <f>'DADOS BASE PROPOSTA'!$I$23*G339*'AJUSTE CONIF-SETEC'!$Q$12</f>
        <v>0</v>
      </c>
      <c r="I339" s="114">
        <f>'MATRIZ 2018 COMPLETO PROPOSTA'!I339*'AJUSTE CONIF-SETEC'!$Q$12</f>
        <v>0</v>
      </c>
      <c r="J339" s="114">
        <f t="shared" si="181"/>
        <v>0</v>
      </c>
      <c r="L339" s="104">
        <v>516.54471040027909</v>
      </c>
      <c r="M339" s="114">
        <f>'MATRIZ 2018 COMPLETO PROPOSTA'!M339*'AJUSTE CONIF-SETEC'!$Q$14</f>
        <v>917684.52916124789</v>
      </c>
      <c r="N339" s="114">
        <f>'MATRIZ 2018 COMPLETO PROPOSTA'!N339*'AJUSTE CONIF-SETEC'!$Q$14</f>
        <v>157645.81343484766</v>
      </c>
      <c r="O339" s="114">
        <f t="shared" si="182"/>
        <v>1075330.3425960955</v>
      </c>
      <c r="R339" s="114"/>
      <c r="T339" s="104">
        <v>3.2010875090079276</v>
      </c>
      <c r="U339" s="104">
        <v>3.2778999999999998</v>
      </c>
      <c r="V339" s="104">
        <f t="shared" si="184"/>
        <v>13.690367509007928</v>
      </c>
      <c r="W339" s="109">
        <f t="shared" si="185"/>
        <v>8.0181011015969207E-5</v>
      </c>
      <c r="X339" s="114">
        <f>'DADOS BASE HOMOLOGADA'!$I$78*W339</f>
        <v>3683.7262350984502</v>
      </c>
      <c r="Y339" s="114"/>
      <c r="Z339" s="114">
        <f t="shared" si="183"/>
        <v>3683.7262350984502</v>
      </c>
      <c r="AB339" s="119">
        <v>227</v>
      </c>
      <c r="AD339" s="45">
        <v>0.71199999999999997</v>
      </c>
      <c r="AE339" s="45">
        <f t="shared" si="186"/>
        <v>161.624</v>
      </c>
      <c r="AF339" s="123">
        <f t="shared" si="187"/>
        <v>-2.6552186511630133E-2</v>
      </c>
      <c r="AH339" s="45">
        <f>($AH$11-(AF339*$AH$11))*'AJUSTE CONIF-SETEC'!$Q$18</f>
        <v>533.32961828479404</v>
      </c>
      <c r="AI339" s="114">
        <f t="shared" si="188"/>
        <v>121065.82335064825</v>
      </c>
      <c r="AK339" s="119">
        <v>0</v>
      </c>
      <c r="AL339" s="114">
        <f>IF($AK$11&gt;0,(AK339/$AK$11)*'DADOS BASE PROPOSTA'!$I$67,0)*'AJUSTE CONIF-SETEC'!Q18</f>
        <v>0</v>
      </c>
      <c r="AN339" s="114">
        <v>18.5</v>
      </c>
      <c r="AO339" s="114">
        <f>(AN339/$AN$11)*'DADOS BASE PROPOSTA'!$I$69*'AJUSTE CONIF-SETEC'!$Q$18</f>
        <v>8984.7760403946468</v>
      </c>
      <c r="AQ339" s="114"/>
      <c r="AR339" s="114"/>
      <c r="AS339" s="114"/>
      <c r="AU339" s="114"/>
      <c r="AV339" s="114"/>
      <c r="AW339" s="114"/>
      <c r="AY339" s="114"/>
      <c r="AZ339" s="114"/>
      <c r="BA339" s="114"/>
      <c r="BB339" s="93"/>
    </row>
    <row r="340" spans="1:54" x14ac:dyDescent="0.25">
      <c r="A340" s="93"/>
      <c r="B340" s="94" t="s">
        <v>369</v>
      </c>
      <c r="C340" s="94" t="s">
        <v>377</v>
      </c>
      <c r="D340" s="94" t="s">
        <v>83</v>
      </c>
      <c r="F340" s="104">
        <v>0</v>
      </c>
      <c r="G340" s="109">
        <f t="shared" si="180"/>
        <v>0</v>
      </c>
      <c r="H340" s="114">
        <f>'DADOS BASE PROPOSTA'!$I$23*G340*'AJUSTE CONIF-SETEC'!$Q$12</f>
        <v>0</v>
      </c>
      <c r="I340" s="114">
        <f>'MATRIZ 2018 COMPLETO PROPOSTA'!I340*'AJUSTE CONIF-SETEC'!$Q$12</f>
        <v>0</v>
      </c>
      <c r="J340" s="114">
        <f t="shared" si="181"/>
        <v>0</v>
      </c>
      <c r="L340" s="104">
        <v>679.40554257643078</v>
      </c>
      <c r="M340" s="114">
        <f>'MATRIZ 2018 COMPLETO PROPOSTA'!M340*'AJUSTE CONIF-SETEC'!$Q$14</f>
        <v>917684.52916124789</v>
      </c>
      <c r="N340" s="114">
        <f>'MATRIZ 2018 COMPLETO PROPOSTA'!N340*'AJUSTE CONIF-SETEC'!$Q$14</f>
        <v>207349.79422905654</v>
      </c>
      <c r="O340" s="114">
        <f t="shared" si="182"/>
        <v>1125034.3233903043</v>
      </c>
      <c r="R340" s="114"/>
      <c r="T340" s="104">
        <v>9.6439706638891405</v>
      </c>
      <c r="U340" s="104">
        <v>2.04515</v>
      </c>
      <c r="V340" s="104">
        <f t="shared" si="184"/>
        <v>16.188450663889142</v>
      </c>
      <c r="W340" s="109">
        <f t="shared" si="185"/>
        <v>9.481165061191475E-5</v>
      </c>
      <c r="X340" s="114">
        <f>'DADOS BASE HOMOLOGADA'!$I$78*W340</f>
        <v>4355.8962443431674</v>
      </c>
      <c r="Y340" s="114"/>
      <c r="Z340" s="114">
        <f t="shared" si="183"/>
        <v>4355.8962443431674</v>
      </c>
      <c r="AB340" s="119">
        <v>456.5</v>
      </c>
      <c r="AD340" s="45">
        <v>0.7</v>
      </c>
      <c r="AE340" s="45">
        <f t="shared" si="186"/>
        <v>319.54999999999995</v>
      </c>
      <c r="AF340" s="123">
        <f t="shared" si="187"/>
        <v>-4.7552186511630151E-2</v>
      </c>
      <c r="AH340" s="45">
        <f>($AH$11-(AF340*$AH$11))*'AJUSTE CONIF-SETEC'!$Q$18</f>
        <v>544.23984976755924</v>
      </c>
      <c r="AI340" s="114">
        <f t="shared" si="188"/>
        <v>248445.4914188908</v>
      </c>
      <c r="AK340" s="119">
        <v>0</v>
      </c>
      <c r="AL340" s="114">
        <f>IF($AK$11&gt;0,(AK340/$AK$11)*'DADOS BASE PROPOSTA'!$I$67,0)*'AJUSTE CONIF-SETEC'!Q18</f>
        <v>0</v>
      </c>
      <c r="AN340" s="114">
        <v>10.875</v>
      </c>
      <c r="AO340" s="114">
        <f>(AN340/$AN$11)*'DADOS BASE PROPOSTA'!$I$69*'AJUSTE CONIF-SETEC'!$Q$18</f>
        <v>5281.5913210427989</v>
      </c>
      <c r="AQ340" s="114"/>
      <c r="AR340" s="114"/>
      <c r="AS340" s="114"/>
      <c r="AU340" s="114"/>
      <c r="AV340" s="114"/>
      <c r="AW340" s="114"/>
      <c r="AY340" s="114"/>
      <c r="AZ340" s="114"/>
      <c r="BA340" s="114"/>
      <c r="BB340" s="93"/>
    </row>
    <row r="341" spans="1:54" x14ac:dyDescent="0.25">
      <c r="A341" s="93"/>
      <c r="B341" s="94" t="s">
        <v>369</v>
      </c>
      <c r="C341" s="94" t="s">
        <v>378</v>
      </c>
      <c r="D341" s="94" t="s">
        <v>79</v>
      </c>
      <c r="F341" s="104">
        <v>1756.8722575784691</v>
      </c>
      <c r="G341" s="109">
        <f t="shared" si="180"/>
        <v>1.4217906895712881E-3</v>
      </c>
      <c r="H341" s="114">
        <f>'DADOS BASE PROPOSTA'!$I$23*G341*'AJUSTE CONIF-SETEC'!$Q$12</f>
        <v>1843531.2740916011</v>
      </c>
      <c r="I341" s="114">
        <f>'MATRIZ 2018 COMPLETO PROPOSTA'!I341*'AJUSTE CONIF-SETEC'!$Q$12</f>
        <v>0</v>
      </c>
      <c r="J341" s="114">
        <f t="shared" si="181"/>
        <v>1843531.2740916011</v>
      </c>
      <c r="L341" s="104">
        <v>0</v>
      </c>
      <c r="M341" s="114">
        <f>'MATRIZ 2018 COMPLETO PROPOSTA'!M341*'AJUSTE CONIF-SETEC'!$Q$14</f>
        <v>0</v>
      </c>
      <c r="N341" s="114">
        <f>'MATRIZ 2018 COMPLETO PROPOSTA'!N341*'AJUSTE CONIF-SETEC'!$Q$14</f>
        <v>0</v>
      </c>
      <c r="O341" s="114">
        <f t="shared" si="182"/>
        <v>0</v>
      </c>
      <c r="R341" s="114"/>
      <c r="T341" s="104">
        <v>8.8099989330361126</v>
      </c>
      <c r="U341" s="104">
        <v>1.0939000000000001</v>
      </c>
      <c r="V341" s="104">
        <f t="shared" si="184"/>
        <v>12.310478933036112</v>
      </c>
      <c r="W341" s="109">
        <f t="shared" si="185"/>
        <v>7.2099353526642695E-5</v>
      </c>
      <c r="X341" s="114">
        <f>'DADOS BASE HOMOLOGADA'!$I$78*W341</f>
        <v>3312.4336642105291</v>
      </c>
      <c r="Y341" s="114"/>
      <c r="Z341" s="114">
        <f t="shared" si="183"/>
        <v>3312.4336642105291</v>
      </c>
      <c r="AB341" s="119">
        <v>677.5</v>
      </c>
      <c r="AD341" s="45">
        <v>0.72099999999999997</v>
      </c>
      <c r="AE341" s="45">
        <f t="shared" si="186"/>
        <v>488.47749999999996</v>
      </c>
      <c r="AF341" s="123">
        <f t="shared" si="187"/>
        <v>-1.0802186511630119E-2</v>
      </c>
      <c r="AH341" s="45">
        <f>($AH$11-(AF341*$AH$11))*'AJUSTE CONIF-SETEC'!$Q$18</f>
        <v>525.14694467272011</v>
      </c>
      <c r="AI341" s="114">
        <f t="shared" si="188"/>
        <v>355787.05501576787</v>
      </c>
      <c r="AK341" s="119">
        <v>42</v>
      </c>
      <c r="AL341" s="114">
        <f>IF($AK$11&gt;0,(AK341/$AK$11)*'DADOS BASE PROPOSTA'!$I$67,0)*'AJUSTE CONIF-SETEC'!Q18</f>
        <v>220492.6224249994</v>
      </c>
      <c r="AN341" s="114">
        <v>31.5</v>
      </c>
      <c r="AO341" s="114">
        <f>(AN341/$AN$11)*'DADOS BASE PROPOSTA'!$I$69*'AJUSTE CONIF-SETEC'!$Q$18</f>
        <v>15298.402447158451</v>
      </c>
      <c r="AQ341" s="114"/>
      <c r="AR341" s="114"/>
      <c r="AS341" s="114"/>
      <c r="AU341" s="114"/>
      <c r="AV341" s="114"/>
      <c r="AW341" s="114"/>
      <c r="AY341" s="114"/>
      <c r="AZ341" s="114"/>
      <c r="BA341" s="114"/>
      <c r="BB341" s="93"/>
    </row>
    <row r="342" spans="1:54" x14ac:dyDescent="0.25">
      <c r="A342" s="93"/>
      <c r="B342" s="94" t="s">
        <v>369</v>
      </c>
      <c r="C342" s="94" t="s">
        <v>379</v>
      </c>
      <c r="D342" s="94" t="s">
        <v>79</v>
      </c>
      <c r="F342" s="104">
        <v>2242.2706935468609</v>
      </c>
      <c r="G342" s="109">
        <f t="shared" si="180"/>
        <v>1.8146109267941986E-3</v>
      </c>
      <c r="H342" s="114">
        <f>'DADOS BASE PROPOSTA'!$I$23*G342*'AJUSTE CONIF-SETEC'!$Q$12</f>
        <v>2352872.3449878227</v>
      </c>
      <c r="I342" s="114">
        <f>'MATRIZ 2018 COMPLETO PROPOSTA'!I342*'AJUSTE CONIF-SETEC'!$Q$12</f>
        <v>0</v>
      </c>
      <c r="J342" s="114">
        <f t="shared" si="181"/>
        <v>2352872.3449878227</v>
      </c>
      <c r="L342" s="104">
        <v>0</v>
      </c>
      <c r="M342" s="114">
        <f>'MATRIZ 2018 COMPLETO PROPOSTA'!M342*'AJUSTE CONIF-SETEC'!$Q$14</f>
        <v>0</v>
      </c>
      <c r="N342" s="114">
        <f>'MATRIZ 2018 COMPLETO PROPOSTA'!N342*'AJUSTE CONIF-SETEC'!$Q$14</f>
        <v>0</v>
      </c>
      <c r="O342" s="114">
        <f t="shared" si="182"/>
        <v>0</v>
      </c>
      <c r="R342" s="114"/>
      <c r="T342" s="104">
        <v>38.868346716053999</v>
      </c>
      <c r="U342" s="104">
        <v>5.2037999999999993</v>
      </c>
      <c r="V342" s="104">
        <f t="shared" si="184"/>
        <v>55.520506716054001</v>
      </c>
      <c r="W342" s="109">
        <f t="shared" si="185"/>
        <v>3.2516952942884949E-4</v>
      </c>
      <c r="X342" s="114">
        <f>'DADOS BASE HOMOLOGADA'!$I$78*W342</f>
        <v>14939.142213773086</v>
      </c>
      <c r="Y342" s="114"/>
      <c r="Z342" s="114">
        <f t="shared" si="183"/>
        <v>14939.142213773086</v>
      </c>
      <c r="AB342" s="119">
        <v>965.5</v>
      </c>
      <c r="AD342" s="45">
        <v>0.70099999999999996</v>
      </c>
      <c r="AE342" s="45">
        <f t="shared" si="186"/>
        <v>676.81549999999993</v>
      </c>
      <c r="AF342" s="123">
        <f t="shared" si="187"/>
        <v>-4.580218651163015E-2</v>
      </c>
      <c r="AH342" s="45">
        <f>($AH$11-(AF342*$AH$11))*'AJUSTE CONIF-SETEC'!$Q$18</f>
        <v>543.33066381066214</v>
      </c>
      <c r="AI342" s="114">
        <f t="shared" si="188"/>
        <v>524585.75590919435</v>
      </c>
      <c r="AK342" s="119">
        <v>0</v>
      </c>
      <c r="AL342" s="114">
        <f>IF($AK$11&gt;0,(AK342/$AK$11)*'DADOS BASE PROPOSTA'!$I$67,0)*'AJUSTE CONIF-SETEC'!Q18</f>
        <v>0</v>
      </c>
      <c r="AN342" s="114">
        <v>51.25</v>
      </c>
      <c r="AO342" s="114">
        <f>(AN342/$AN$11)*'DADOS BASE PROPOSTA'!$I$69*'AJUSTE CONIF-SETEC'!$Q$18</f>
        <v>24890.257949741925</v>
      </c>
      <c r="AQ342" s="114"/>
      <c r="AR342" s="114"/>
      <c r="AS342" s="114"/>
      <c r="AU342" s="114"/>
      <c r="AV342" s="114"/>
      <c r="AW342" s="114"/>
      <c r="AY342" s="114"/>
      <c r="AZ342" s="114"/>
      <c r="BA342" s="114"/>
      <c r="BB342" s="93"/>
    </row>
    <row r="343" spans="1:54" x14ac:dyDescent="0.25">
      <c r="A343" s="93"/>
      <c r="B343" s="94" t="s">
        <v>369</v>
      </c>
      <c r="C343" s="94" t="s">
        <v>380</v>
      </c>
      <c r="D343" s="94" t="s">
        <v>79</v>
      </c>
      <c r="F343" s="104">
        <v>1598.198486216231</v>
      </c>
      <c r="G343" s="109">
        <f t="shared" si="180"/>
        <v>1.2933801635191871E-3</v>
      </c>
      <c r="H343" s="114">
        <f>'DADOS BASE PROPOSTA'!$I$23*G343*'AJUSTE CONIF-SETEC'!$Q$12</f>
        <v>1677030.802231722</v>
      </c>
      <c r="I343" s="114">
        <f>'MATRIZ 2018 COMPLETO PROPOSTA'!I343*'AJUSTE CONIF-SETEC'!$Q$12</f>
        <v>72612.480385519782</v>
      </c>
      <c r="J343" s="114">
        <f t="shared" si="181"/>
        <v>1749643.2826172418</v>
      </c>
      <c r="L343" s="104">
        <v>0</v>
      </c>
      <c r="M343" s="114">
        <f>'MATRIZ 2018 COMPLETO PROPOSTA'!M343*'AJUSTE CONIF-SETEC'!$Q$14</f>
        <v>0</v>
      </c>
      <c r="N343" s="114">
        <f>'MATRIZ 2018 COMPLETO PROPOSTA'!N343*'AJUSTE CONIF-SETEC'!$Q$14</f>
        <v>0</v>
      </c>
      <c r="O343" s="114">
        <f t="shared" si="182"/>
        <v>0</v>
      </c>
      <c r="R343" s="114"/>
      <c r="T343" s="104">
        <v>69.60896323836775</v>
      </c>
      <c r="U343" s="104">
        <v>6.6356000000000002</v>
      </c>
      <c r="V343" s="104">
        <f t="shared" si="184"/>
        <v>90.842883238367747</v>
      </c>
      <c r="W343" s="109">
        <f t="shared" si="185"/>
        <v>5.3204373197909827E-4</v>
      </c>
      <c r="X343" s="114">
        <f>'DADOS BASE HOMOLOGADA'!$I$78*W343</f>
        <v>24443.486417510368</v>
      </c>
      <c r="Y343" s="114"/>
      <c r="Z343" s="114">
        <f t="shared" si="183"/>
        <v>24443.486417510368</v>
      </c>
      <c r="AB343" s="119">
        <v>811</v>
      </c>
      <c r="AD343" s="45">
        <v>0.74399999999999999</v>
      </c>
      <c r="AE343" s="45">
        <f t="shared" si="186"/>
        <v>603.38400000000001</v>
      </c>
      <c r="AF343" s="123">
        <f t="shared" si="187"/>
        <v>2.9447813488369917E-2</v>
      </c>
      <c r="AH343" s="45">
        <f>($AH$11-(AF343*$AH$11))*'AJUSTE CONIF-SETEC'!$Q$18</f>
        <v>504.23566766408675</v>
      </c>
      <c r="AI343" s="114">
        <f t="shared" si="188"/>
        <v>408935.12647557433</v>
      </c>
      <c r="AK343" s="119">
        <v>0</v>
      </c>
      <c r="AL343" s="114">
        <f>IF($AK$11&gt;0,(AK343/$AK$11)*'DADOS BASE PROPOSTA'!$I$67,0)*'AJUSTE CONIF-SETEC'!Q18</f>
        <v>0</v>
      </c>
      <c r="AN343" s="114">
        <v>90.5</v>
      </c>
      <c r="AO343" s="114">
        <f>(AN343/$AN$11)*'DADOS BASE PROPOSTA'!$I$69*'AJUSTE CONIF-SETEC'!$Q$18</f>
        <v>43952.55306247111</v>
      </c>
      <c r="AQ343" s="114"/>
      <c r="AR343" s="114"/>
      <c r="AS343" s="114"/>
      <c r="AU343" s="114"/>
      <c r="AV343" s="114"/>
      <c r="AW343" s="114"/>
      <c r="AY343" s="114"/>
      <c r="AZ343" s="114"/>
      <c r="BA343" s="114"/>
      <c r="BB343" s="93"/>
    </row>
    <row r="344" spans="1:54" x14ac:dyDescent="0.25">
      <c r="A344" s="93"/>
      <c r="F344" s="104"/>
      <c r="G344" s="109"/>
      <c r="H344" s="114"/>
      <c r="I344" s="114"/>
      <c r="J344" s="114"/>
      <c r="L344" s="104"/>
      <c r="M344" s="114"/>
      <c r="N344" s="114"/>
      <c r="O344" s="114"/>
      <c r="R344" s="114"/>
      <c r="T344" s="104"/>
      <c r="U344" s="104"/>
      <c r="V344" s="104"/>
      <c r="W344" s="109"/>
      <c r="X344" s="114"/>
      <c r="Y344" s="114"/>
      <c r="Z344" s="114"/>
      <c r="AB344" s="119"/>
      <c r="AF344" s="123"/>
      <c r="AI344" s="114"/>
      <c r="AK344" s="119"/>
      <c r="AL344" s="114"/>
      <c r="AN344" s="114"/>
      <c r="AO344" s="114"/>
      <c r="AQ344" s="114"/>
      <c r="AR344" s="114"/>
      <c r="AS344" s="114"/>
      <c r="AU344" s="114"/>
      <c r="AV344" s="114"/>
      <c r="AW344" s="114"/>
      <c r="AY344" s="114"/>
      <c r="AZ344" s="114"/>
      <c r="BA344" s="114"/>
      <c r="BB344" s="93"/>
    </row>
    <row r="345" spans="1:54" x14ac:dyDescent="0.25">
      <c r="A345" s="93"/>
      <c r="B345" s="98" t="s">
        <v>381</v>
      </c>
      <c r="C345" s="98" t="s">
        <v>382</v>
      </c>
      <c r="D345" s="98" t="s">
        <v>74</v>
      </c>
      <c r="E345" s="98"/>
      <c r="F345" s="105">
        <f>SUM(F346:F365)</f>
        <v>39848.97959120023</v>
      </c>
      <c r="G345" s="110">
        <f>SUM(G346:G365)</f>
        <v>3.2248735175416841E-2</v>
      </c>
      <c r="H345" s="115">
        <f>SUM(H346:H365)</f>
        <v>41814559.823644102</v>
      </c>
      <c r="I345" s="115">
        <f>SUM(I346:I365)</f>
        <v>0</v>
      </c>
      <c r="J345" s="115">
        <f>SUM(J346:J365)</f>
        <v>41814559.823644102</v>
      </c>
      <c r="K345" s="99"/>
      <c r="L345" s="105">
        <f>SUM(L346:L365)</f>
        <v>7348.3519983464639</v>
      </c>
      <c r="M345" s="115">
        <f>SUM(M346:M365)</f>
        <v>5027075.8404687643</v>
      </c>
      <c r="N345" s="115">
        <f>SUM(N346:N365)</f>
        <v>2242665.3586041457</v>
      </c>
      <c r="O345" s="115">
        <f>SUM(O346:O365)</f>
        <v>7269741.1990729095</v>
      </c>
      <c r="P345" s="99"/>
      <c r="Q345" s="100"/>
      <c r="R345" s="115">
        <f>SUM(R346:R365)</f>
        <v>4301133.7091559712</v>
      </c>
      <c r="S345" s="99"/>
      <c r="T345" s="105">
        <f t="shared" ref="T345:Z345" si="189">SUM(T346:T365)</f>
        <v>8381.0413701730977</v>
      </c>
      <c r="U345" s="105">
        <f t="shared" si="189"/>
        <v>0</v>
      </c>
      <c r="V345" s="105">
        <f t="shared" si="189"/>
        <v>8381.0413701730977</v>
      </c>
      <c r="W345" s="110">
        <f t="shared" si="189"/>
        <v>4.9085634113546127E-2</v>
      </c>
      <c r="X345" s="115">
        <f t="shared" si="189"/>
        <v>2255122.9506759495</v>
      </c>
      <c r="Y345" s="115">
        <f t="shared" si="189"/>
        <v>124505.76265629544</v>
      </c>
      <c r="Z345" s="115">
        <f t="shared" si="189"/>
        <v>2379628.7133322451</v>
      </c>
      <c r="AA345" s="99"/>
      <c r="AB345" s="120">
        <f>SUM(AB346:AB365)</f>
        <v>18322.5</v>
      </c>
      <c r="AC345" s="99"/>
      <c r="AD345" s="99"/>
      <c r="AE345" s="99"/>
      <c r="AF345" s="124"/>
      <c r="AG345" s="99"/>
      <c r="AH345" s="99"/>
      <c r="AI345" s="115">
        <f>SUM(AI346:AI365)</f>
        <v>9348106.2599489633</v>
      </c>
      <c r="AJ345" s="99"/>
      <c r="AK345" s="120">
        <f>SUM(AK346:AK365)</f>
        <v>687</v>
      </c>
      <c r="AL345" s="115">
        <f>SUM(AL346:AL365)</f>
        <v>3606629.3239517752</v>
      </c>
      <c r="AM345" s="99"/>
      <c r="AN345" s="115">
        <f>SUM(AN346:AN365)</f>
        <v>1220.625</v>
      </c>
      <c r="AO345" s="115">
        <f>SUM(AO346:AO365)</f>
        <v>592813.09482739004</v>
      </c>
      <c r="AP345" s="99"/>
      <c r="AQ345" s="115"/>
      <c r="AR345" s="115"/>
      <c r="AS345" s="115">
        <f>SUM(AS346:AS365)</f>
        <v>383587.26499516057</v>
      </c>
      <c r="AT345" s="98"/>
      <c r="AU345" s="115"/>
      <c r="AV345" s="115"/>
      <c r="AW345" s="115">
        <f>SUM(AW346:AW365)</f>
        <v>383587.26499516057</v>
      </c>
      <c r="AX345" s="98"/>
      <c r="AY345" s="115"/>
      <c r="AZ345" s="115"/>
      <c r="BA345" s="115">
        <f>SUM(BA346:BA365)</f>
        <v>383587.26499516057</v>
      </c>
      <c r="BB345" s="93"/>
    </row>
    <row r="346" spans="1:54" x14ac:dyDescent="0.25">
      <c r="A346" s="93"/>
      <c r="B346" s="94" t="s">
        <v>381</v>
      </c>
      <c r="C346" s="94" t="s">
        <v>34</v>
      </c>
      <c r="D346" s="94" t="s">
        <v>75</v>
      </c>
      <c r="F346" s="104">
        <v>0</v>
      </c>
      <c r="G346" s="109">
        <f t="shared" ref="G346:G365" si="190">F346/$F$11</f>
        <v>0</v>
      </c>
      <c r="H346" s="114">
        <f>'DADOS BASE PROPOSTA'!$I$23*G346*'AJUSTE CONIF-SETEC'!$Q$12</f>
        <v>0</v>
      </c>
      <c r="I346" s="114">
        <f>'MATRIZ 2018 COMPLETO PROPOSTA'!I346*'AJUSTE CONIF-SETEC'!$Q$12</f>
        <v>0</v>
      </c>
      <c r="J346" s="114">
        <f t="shared" ref="J346:J365" si="191">H346+I346</f>
        <v>0</v>
      </c>
      <c r="L346" s="104"/>
      <c r="M346" s="114">
        <f>'MATRIZ 2018 COMPLETO PROPOSTA'!M346*'AJUSTE CONIF-SETEC'!$Q$14</f>
        <v>0</v>
      </c>
      <c r="N346" s="114">
        <f>'MATRIZ 2018 COMPLETO PROPOSTA'!N346*'AJUSTE CONIF-SETEC'!$Q$14</f>
        <v>0</v>
      </c>
      <c r="O346" s="114">
        <f t="shared" ref="O346:O365" si="192">M346+N346</f>
        <v>0</v>
      </c>
      <c r="Q346" s="68">
        <v>19</v>
      </c>
      <c r="R346" s="114">
        <f>IF(D346="R",('DADOS BASE HOMOLOGADA'!$I$53+('DADOS BASE HOMOLOGADA'!$I$54*Q346)),0)</f>
        <v>4301133.7091559712</v>
      </c>
      <c r="T346" s="104"/>
      <c r="U346" s="104"/>
      <c r="V346" s="104"/>
      <c r="W346" s="109"/>
      <c r="X346" s="114"/>
      <c r="Y346" s="114">
        <f>'DADOS BASE HOMOLOGADA'!$I$77/41</f>
        <v>124505.76265629544</v>
      </c>
      <c r="Z346" s="114">
        <f t="shared" ref="Z346:Z365" si="193">X346+Y346</f>
        <v>124505.76265629544</v>
      </c>
      <c r="AB346" s="119"/>
      <c r="AF346" s="123"/>
      <c r="AI346" s="114"/>
      <c r="AK346" s="119"/>
      <c r="AL346" s="114"/>
      <c r="AN346" s="114"/>
      <c r="AO346" s="114"/>
      <c r="AQ346" s="114">
        <f>'DADOS BASE HOMOLOGADA'!$I$85/41</f>
        <v>167836.73833001251</v>
      </c>
      <c r="AR346" s="114">
        <f>'DADOS BASE HOMOLOGADA'!$I$86*(Q346/$Q$11)</f>
        <v>215750.52666514806</v>
      </c>
      <c r="AS346" s="114">
        <f>AQ346+AR346</f>
        <v>383587.26499516057</v>
      </c>
      <c r="AU346" s="114">
        <f>'DADOS BASE HOMOLOGADA'!$I$89/41</f>
        <v>167836.73833001251</v>
      </c>
      <c r="AV346" s="114">
        <f>'DADOS BASE HOMOLOGADA'!$I$90*(Q346/$Q$11)</f>
        <v>215750.52666514806</v>
      </c>
      <c r="AW346" s="114">
        <f>AU346+AV346</f>
        <v>383587.26499516057</v>
      </c>
      <c r="AY346" s="114">
        <f>'DADOS BASE HOMOLOGADA'!$I$93/41</f>
        <v>167836.73833001251</v>
      </c>
      <c r="AZ346" s="114">
        <f>'DADOS BASE HOMOLOGADA'!$I$94*(Q346/$Q$11)</f>
        <v>215750.52666514806</v>
      </c>
      <c r="BA346" s="114">
        <f>AY346+AZ346</f>
        <v>383587.26499516057</v>
      </c>
      <c r="BB346" s="93"/>
    </row>
    <row r="347" spans="1:54" x14ac:dyDescent="0.25">
      <c r="A347" s="93"/>
      <c r="B347" s="94" t="s">
        <v>381</v>
      </c>
      <c r="C347" s="94" t="s">
        <v>383</v>
      </c>
      <c r="D347" s="94" t="s">
        <v>83</v>
      </c>
      <c r="F347" s="104">
        <v>0</v>
      </c>
      <c r="G347" s="109">
        <f t="shared" si="190"/>
        <v>0</v>
      </c>
      <c r="H347" s="114">
        <f>'DADOS BASE PROPOSTA'!$I$23*G347*'AJUSTE CONIF-SETEC'!$Q$12</f>
        <v>0</v>
      </c>
      <c r="I347" s="114">
        <f>'MATRIZ 2018 COMPLETO PROPOSTA'!I347*'AJUSTE CONIF-SETEC'!$Q$12</f>
        <v>0</v>
      </c>
      <c r="J347" s="114">
        <f t="shared" si="191"/>
        <v>0</v>
      </c>
      <c r="L347" s="104">
        <v>940.50298776823934</v>
      </c>
      <c r="M347" s="114">
        <f>'MATRIZ 2018 COMPLETO PROPOSTA'!M347*'AJUSTE CONIF-SETEC'!$Q$14</f>
        <v>917684.52916124789</v>
      </c>
      <c r="N347" s="114">
        <f>'MATRIZ 2018 COMPLETO PROPOSTA'!N347*'AJUSTE CONIF-SETEC'!$Q$14</f>
        <v>287034.89854679687</v>
      </c>
      <c r="O347" s="114">
        <f t="shared" si="192"/>
        <v>1204719.4277080446</v>
      </c>
      <c r="R347" s="114"/>
      <c r="T347" s="104">
        <v>207.33196721311481</v>
      </c>
      <c r="U347" s="104"/>
      <c r="V347" s="104">
        <f t="shared" ref="V347:V365" si="194">T347+U347*3.2</f>
        <v>207.33196721311481</v>
      </c>
      <c r="W347" s="109">
        <f t="shared" ref="W347:W365" si="195">V347/$V$11</f>
        <v>1.2142907585307029E-3</v>
      </c>
      <c r="X347" s="114">
        <f>'DADOS BASE HOMOLOGADA'!$I$78*W347</f>
        <v>55787.706684644596</v>
      </c>
      <c r="Y347" s="114"/>
      <c r="Z347" s="114">
        <f t="shared" si="193"/>
        <v>55787.706684644596</v>
      </c>
      <c r="AB347" s="119">
        <v>554</v>
      </c>
      <c r="AD347" s="45">
        <v>0.71399999999999997</v>
      </c>
      <c r="AE347" s="45">
        <f t="shared" ref="AE347:AE365" si="196">AB347*AD347</f>
        <v>395.55599999999998</v>
      </c>
      <c r="AF347" s="123">
        <f t="shared" ref="AF347:AF365" si="197">(AD347-$AE$12)*$AF$12</f>
        <v>-2.3052186511630129E-2</v>
      </c>
      <c r="AH347" s="45">
        <f>($AH$11-(AF347*$AH$11))*'AJUSTE CONIF-SETEC'!$Q$18</f>
        <v>531.51124637099974</v>
      </c>
      <c r="AI347" s="114">
        <f t="shared" ref="AI347:AI365" si="198">AB347*AH347</f>
        <v>294457.23048953386</v>
      </c>
      <c r="AK347" s="119">
        <v>0</v>
      </c>
      <c r="AL347" s="114">
        <f>IF($AK$11&gt;0,(AK347/$AK$11)*'DADOS BASE PROPOSTA'!$I$67,0)*'AJUSTE CONIF-SETEC'!Q18</f>
        <v>0</v>
      </c>
      <c r="AN347" s="114">
        <v>35.875</v>
      </c>
      <c r="AO347" s="114">
        <f>(AN347/$AN$11)*'DADOS BASE PROPOSTA'!$I$69*'AJUSTE CONIF-SETEC'!$Q$18</f>
        <v>17423.180564819348</v>
      </c>
      <c r="AQ347" s="114"/>
      <c r="AR347" s="114"/>
      <c r="AS347" s="114"/>
      <c r="AU347" s="114"/>
      <c r="AV347" s="114"/>
      <c r="AW347" s="114"/>
      <c r="AY347" s="114"/>
      <c r="AZ347" s="114"/>
      <c r="BA347" s="114"/>
      <c r="BB347" s="93"/>
    </row>
    <row r="348" spans="1:54" x14ac:dyDescent="0.25">
      <c r="A348" s="93"/>
      <c r="B348" s="94" t="s">
        <v>381</v>
      </c>
      <c r="C348" s="94" t="s">
        <v>384</v>
      </c>
      <c r="D348" s="94" t="s">
        <v>77</v>
      </c>
      <c r="F348" s="104">
        <v>0</v>
      </c>
      <c r="G348" s="109">
        <f t="shared" si="190"/>
        <v>0</v>
      </c>
      <c r="H348" s="114">
        <f>'DADOS BASE PROPOSTA'!$I$23*G348*'AJUSTE CONIF-SETEC'!$Q$12</f>
        <v>0</v>
      </c>
      <c r="I348" s="114">
        <f>'MATRIZ 2018 COMPLETO PROPOSTA'!I348*'AJUSTE CONIF-SETEC'!$Q$12</f>
        <v>0</v>
      </c>
      <c r="J348" s="114">
        <f t="shared" si="191"/>
        <v>0</v>
      </c>
      <c r="L348" s="104">
        <v>490.1298558528872</v>
      </c>
      <c r="M348" s="114">
        <f>'MATRIZ 2018 COMPLETO PROPOSTA'!M348*'AJUSTE CONIF-SETEC'!$Q$14</f>
        <v>454804.45059700409</v>
      </c>
      <c r="N348" s="114">
        <f>'MATRIZ 2018 COMPLETO PROPOSTA'!N348*'AJUSTE CONIF-SETEC'!$Q$14</f>
        <v>149584.18556790103</v>
      </c>
      <c r="O348" s="114">
        <f t="shared" si="192"/>
        <v>604388.63616490515</v>
      </c>
      <c r="R348" s="114"/>
      <c r="T348" s="104">
        <v>0</v>
      </c>
      <c r="U348" s="104"/>
      <c r="V348" s="104">
        <f t="shared" si="194"/>
        <v>0</v>
      </c>
      <c r="W348" s="109">
        <f t="shared" si="195"/>
        <v>0</v>
      </c>
      <c r="X348" s="114">
        <f>'DADOS BASE HOMOLOGADA'!$I$78*W348</f>
        <v>0</v>
      </c>
      <c r="Y348" s="114"/>
      <c r="Z348" s="114">
        <f t="shared" si="193"/>
        <v>0</v>
      </c>
      <c r="AB348" s="119">
        <v>343</v>
      </c>
      <c r="AD348" s="45">
        <v>0.71799999999999997</v>
      </c>
      <c r="AE348" s="45">
        <f t="shared" si="196"/>
        <v>246.274</v>
      </c>
      <c r="AF348" s="123">
        <f t="shared" si="197"/>
        <v>-1.6052186511630123E-2</v>
      </c>
      <c r="AH348" s="45">
        <f>($AH$11-(AF348*$AH$11))*'AJUSTE CONIF-SETEC'!$Q$18</f>
        <v>527.8745025434115</v>
      </c>
      <c r="AI348" s="114">
        <f t="shared" si="198"/>
        <v>181060.95437239014</v>
      </c>
      <c r="AK348" s="119">
        <v>0</v>
      </c>
      <c r="AL348" s="114">
        <f>IF($AK$11&gt;0,(AK348/$AK$11)*'DADOS BASE PROPOSTA'!$I$67,0)*'AJUSTE CONIF-SETEC'!Q18</f>
        <v>0</v>
      </c>
      <c r="AN348" s="114">
        <v>0</v>
      </c>
      <c r="AO348" s="114">
        <f>(AN348/$AN$11)*'DADOS BASE PROPOSTA'!$I$69*'AJUSTE CONIF-SETEC'!$Q$18</f>
        <v>0</v>
      </c>
      <c r="AQ348" s="114"/>
      <c r="AR348" s="114"/>
      <c r="AS348" s="114"/>
      <c r="AU348" s="114"/>
      <c r="AV348" s="114"/>
      <c r="AW348" s="114"/>
      <c r="AY348" s="114"/>
      <c r="AZ348" s="114"/>
      <c r="BA348" s="114"/>
      <c r="BB348" s="93"/>
    </row>
    <row r="349" spans="1:54" x14ac:dyDescent="0.25">
      <c r="A349" s="93"/>
      <c r="B349" s="94" t="s">
        <v>381</v>
      </c>
      <c r="C349" s="94" t="s">
        <v>385</v>
      </c>
      <c r="D349" s="94" t="s">
        <v>77</v>
      </c>
      <c r="F349" s="104">
        <v>0</v>
      </c>
      <c r="G349" s="109">
        <f t="shared" si="190"/>
        <v>0</v>
      </c>
      <c r="H349" s="114">
        <f>'DADOS BASE PROPOSTA'!$I$23*G349*'AJUSTE CONIF-SETEC'!$Q$12</f>
        <v>0</v>
      </c>
      <c r="I349" s="114">
        <f>'MATRIZ 2018 COMPLETO PROPOSTA'!I349*'AJUSTE CONIF-SETEC'!$Q$12</f>
        <v>0</v>
      </c>
      <c r="J349" s="114">
        <f t="shared" si="191"/>
        <v>0</v>
      </c>
      <c r="L349" s="104">
        <v>745.86460569883388</v>
      </c>
      <c r="M349" s="114">
        <f>'MATRIZ 2018 COMPLETO PROPOSTA'!M349*'AJUSTE CONIF-SETEC'!$Q$14</f>
        <v>454804.45059700409</v>
      </c>
      <c r="N349" s="114">
        <f>'MATRIZ 2018 COMPLETO PROPOSTA'!N349*'AJUSTE CONIF-SETEC'!$Q$14</f>
        <v>227632.63297486486</v>
      </c>
      <c r="O349" s="114">
        <f t="shared" si="192"/>
        <v>682437.08357186895</v>
      </c>
      <c r="R349" s="114"/>
      <c r="T349" s="104">
        <v>0</v>
      </c>
      <c r="U349" s="104"/>
      <c r="V349" s="104">
        <f t="shared" si="194"/>
        <v>0</v>
      </c>
      <c r="W349" s="109">
        <f t="shared" si="195"/>
        <v>0</v>
      </c>
      <c r="X349" s="114">
        <f>'DADOS BASE HOMOLOGADA'!$I$78*W349</f>
        <v>0</v>
      </c>
      <c r="Y349" s="114"/>
      <c r="Z349" s="114">
        <f t="shared" si="193"/>
        <v>0</v>
      </c>
      <c r="AB349" s="119">
        <v>154</v>
      </c>
      <c r="AD349" s="45">
        <v>0.70299999999999996</v>
      </c>
      <c r="AE349" s="45">
        <f t="shared" si="196"/>
        <v>108.262</v>
      </c>
      <c r="AF349" s="123">
        <f t="shared" si="197"/>
        <v>-4.2302186511630147E-2</v>
      </c>
      <c r="AH349" s="45">
        <f>($AH$11-(AF349*$AH$11))*'AJUSTE CONIF-SETEC'!$Q$18</f>
        <v>541.51229189686796</v>
      </c>
      <c r="AI349" s="114">
        <f t="shared" si="198"/>
        <v>83392.892952117661</v>
      </c>
      <c r="AK349" s="119">
        <v>0</v>
      </c>
      <c r="AL349" s="114">
        <f>IF($AK$11&gt;0,(AK349/$AK$11)*'DADOS BASE PROPOSTA'!$I$67,0)*'AJUSTE CONIF-SETEC'!Q18</f>
        <v>0</v>
      </c>
      <c r="AN349" s="114">
        <v>0</v>
      </c>
      <c r="AO349" s="114">
        <f>(AN349/$AN$11)*'DADOS BASE PROPOSTA'!$I$69*'AJUSTE CONIF-SETEC'!$Q$18</f>
        <v>0</v>
      </c>
      <c r="AQ349" s="114"/>
      <c r="AR349" s="114"/>
      <c r="AS349" s="114"/>
      <c r="AU349" s="114"/>
      <c r="AV349" s="114"/>
      <c r="AW349" s="114"/>
      <c r="AY349" s="114"/>
      <c r="AZ349" s="114"/>
      <c r="BA349" s="114"/>
      <c r="BB349" s="93"/>
    </row>
    <row r="350" spans="1:54" x14ac:dyDescent="0.25">
      <c r="A350" s="93"/>
      <c r="B350" s="94" t="s">
        <v>381</v>
      </c>
      <c r="C350" s="94" t="s">
        <v>386</v>
      </c>
      <c r="D350" s="94" t="s">
        <v>77</v>
      </c>
      <c r="F350" s="104">
        <v>0</v>
      </c>
      <c r="G350" s="109">
        <f t="shared" si="190"/>
        <v>0</v>
      </c>
      <c r="H350" s="114">
        <f>'DADOS BASE PROPOSTA'!$I$23*G350*'AJUSTE CONIF-SETEC'!$Q$12</f>
        <v>0</v>
      </c>
      <c r="I350" s="114">
        <f>'MATRIZ 2018 COMPLETO PROPOSTA'!I350*'AJUSTE CONIF-SETEC'!$Q$12</f>
        <v>0</v>
      </c>
      <c r="J350" s="114">
        <f t="shared" si="191"/>
        <v>0</v>
      </c>
      <c r="L350" s="104">
        <v>441.99757641923702</v>
      </c>
      <c r="M350" s="114">
        <f>'MATRIZ 2018 COMPLETO PROPOSTA'!M350*'AJUSTE CONIF-SETEC'!$Q$14</f>
        <v>454804.45059700409</v>
      </c>
      <c r="N350" s="114">
        <f>'MATRIZ 2018 COMPLETO PROPOSTA'!N350*'AJUSTE CONIF-SETEC'!$Q$14</f>
        <v>134894.55233574338</v>
      </c>
      <c r="O350" s="114">
        <f t="shared" si="192"/>
        <v>589699.00293274748</v>
      </c>
      <c r="R350" s="114"/>
      <c r="T350" s="104">
        <v>0</v>
      </c>
      <c r="U350" s="104"/>
      <c r="V350" s="104">
        <f t="shared" si="194"/>
        <v>0</v>
      </c>
      <c r="W350" s="109">
        <f t="shared" si="195"/>
        <v>0</v>
      </c>
      <c r="X350" s="114">
        <f>'DADOS BASE HOMOLOGADA'!$I$78*W350</f>
        <v>0</v>
      </c>
      <c r="Y350" s="114"/>
      <c r="Z350" s="114">
        <f t="shared" si="193"/>
        <v>0</v>
      </c>
      <c r="AB350" s="119">
        <v>391</v>
      </c>
      <c r="AD350" s="45">
        <v>0.76800000000000002</v>
      </c>
      <c r="AE350" s="45">
        <f t="shared" si="196"/>
        <v>300.28800000000001</v>
      </c>
      <c r="AF350" s="123">
        <f t="shared" si="197"/>
        <v>7.1447813488369954E-2</v>
      </c>
      <c r="AH350" s="45">
        <f>($AH$11-(AF350*$AH$11))*'AJUSTE CONIF-SETEC'!$Q$18</f>
        <v>482.41520469855618</v>
      </c>
      <c r="AI350" s="114">
        <f t="shared" si="198"/>
        <v>188624.34503713547</v>
      </c>
      <c r="AK350" s="119">
        <v>0</v>
      </c>
      <c r="AL350" s="114">
        <f>IF($AK$11&gt;0,(AK350/$AK$11)*'DADOS BASE PROPOSTA'!$I$67,0)*'AJUSTE CONIF-SETEC'!Q18</f>
        <v>0</v>
      </c>
      <c r="AN350" s="114">
        <v>0</v>
      </c>
      <c r="AO350" s="114">
        <f>(AN350/$AN$11)*'DADOS BASE PROPOSTA'!$I$69*'AJUSTE CONIF-SETEC'!$Q$18</f>
        <v>0</v>
      </c>
      <c r="AQ350" s="114"/>
      <c r="AR350" s="114"/>
      <c r="AS350" s="114"/>
      <c r="AU350" s="114"/>
      <c r="AV350" s="114"/>
      <c r="AW350" s="114"/>
      <c r="AY350" s="114"/>
      <c r="AZ350" s="114"/>
      <c r="BA350" s="114"/>
      <c r="BB350" s="93"/>
    </row>
    <row r="351" spans="1:54" x14ac:dyDescent="0.25">
      <c r="A351" s="93"/>
      <c r="B351" s="94" t="s">
        <v>381</v>
      </c>
      <c r="C351" s="94" t="s">
        <v>387</v>
      </c>
      <c r="D351" s="94" t="s">
        <v>77</v>
      </c>
      <c r="F351" s="104">
        <v>0</v>
      </c>
      <c r="G351" s="109">
        <f t="shared" si="190"/>
        <v>0</v>
      </c>
      <c r="H351" s="114">
        <f>'DADOS BASE PROPOSTA'!$I$23*G351*'AJUSTE CONIF-SETEC'!$Q$12</f>
        <v>0</v>
      </c>
      <c r="I351" s="114">
        <f>'MATRIZ 2018 COMPLETO PROPOSTA'!I351*'AJUSTE CONIF-SETEC'!$Q$12</f>
        <v>0</v>
      </c>
      <c r="J351" s="114">
        <f t="shared" si="191"/>
        <v>0</v>
      </c>
      <c r="L351" s="104">
        <v>587.2834225962697</v>
      </c>
      <c r="M351" s="114">
        <f>'MATRIZ 2018 COMPLETO PROPOSTA'!M351*'AJUSTE CONIF-SETEC'!$Q$14</f>
        <v>454804.45059700409</v>
      </c>
      <c r="N351" s="114">
        <f>'MATRIZ 2018 COMPLETO PROPOSTA'!N351*'AJUSTE CONIF-SETEC'!$Q$14</f>
        <v>179234.77098477382</v>
      </c>
      <c r="O351" s="114">
        <f t="shared" si="192"/>
        <v>634039.22158177791</v>
      </c>
      <c r="R351" s="114"/>
      <c r="T351" s="104">
        <v>0</v>
      </c>
      <c r="U351" s="104"/>
      <c r="V351" s="104">
        <f t="shared" si="194"/>
        <v>0</v>
      </c>
      <c r="W351" s="109">
        <f t="shared" si="195"/>
        <v>0</v>
      </c>
      <c r="X351" s="114">
        <f>'DADOS BASE HOMOLOGADA'!$I$78*W351</f>
        <v>0</v>
      </c>
      <c r="Y351" s="114"/>
      <c r="Z351" s="114">
        <f t="shared" si="193"/>
        <v>0</v>
      </c>
      <c r="AB351" s="119">
        <v>324</v>
      </c>
      <c r="AD351" s="45">
        <v>0.754</v>
      </c>
      <c r="AE351" s="45">
        <f t="shared" si="196"/>
        <v>244.29599999999999</v>
      </c>
      <c r="AF351" s="123">
        <f t="shared" si="197"/>
        <v>4.6947813488369933E-2</v>
      </c>
      <c r="AH351" s="45">
        <f>($AH$11-(AF351*$AH$11))*'AJUSTE CONIF-SETEC'!$Q$18</f>
        <v>495.14380809511562</v>
      </c>
      <c r="AI351" s="114">
        <f t="shared" si="198"/>
        <v>160426.59382281746</v>
      </c>
      <c r="AK351" s="119">
        <v>0</v>
      </c>
      <c r="AL351" s="114">
        <f>IF($AK$11&gt;0,(AK351/$AK$11)*'DADOS BASE PROPOSTA'!$I$67,0)*'AJUSTE CONIF-SETEC'!Q18</f>
        <v>0</v>
      </c>
      <c r="AN351" s="114">
        <v>0</v>
      </c>
      <c r="AO351" s="114">
        <f>(AN351/$AN$11)*'DADOS BASE PROPOSTA'!$I$69*'AJUSTE CONIF-SETEC'!$Q$18</f>
        <v>0</v>
      </c>
      <c r="AQ351" s="114"/>
      <c r="AR351" s="114"/>
      <c r="AS351" s="114"/>
      <c r="AU351" s="114"/>
      <c r="AV351" s="114"/>
      <c r="AW351" s="114"/>
      <c r="AY351" s="114"/>
      <c r="AZ351" s="114"/>
      <c r="BA351" s="114"/>
      <c r="BB351" s="93"/>
    </row>
    <row r="352" spans="1:54" x14ac:dyDescent="0.25">
      <c r="A352" s="93"/>
      <c r="B352" s="94" t="s">
        <v>381</v>
      </c>
      <c r="C352" s="94" t="s">
        <v>388</v>
      </c>
      <c r="D352" s="94" t="s">
        <v>77</v>
      </c>
      <c r="F352" s="104">
        <v>0</v>
      </c>
      <c r="G352" s="109">
        <f t="shared" si="190"/>
        <v>0</v>
      </c>
      <c r="H352" s="114">
        <f>'DADOS BASE PROPOSTA'!$I$23*G352*'AJUSTE CONIF-SETEC'!$Q$12</f>
        <v>0</v>
      </c>
      <c r="I352" s="114">
        <f>'MATRIZ 2018 COMPLETO PROPOSTA'!I352*'AJUSTE CONIF-SETEC'!$Q$12</f>
        <v>0</v>
      </c>
      <c r="J352" s="114">
        <f t="shared" si="191"/>
        <v>0</v>
      </c>
      <c r="L352" s="104">
        <v>875.47768504679357</v>
      </c>
      <c r="M352" s="114">
        <f>'MATRIZ 2018 COMPLETO PROPOSTA'!M352*'AJUSTE CONIF-SETEC'!$Q$14</f>
        <v>454804.45059700409</v>
      </c>
      <c r="N352" s="114">
        <f>'MATRIZ 2018 COMPLETO PROPOSTA'!N352*'AJUSTE CONIF-SETEC'!$Q$14</f>
        <v>267189.63339361025</v>
      </c>
      <c r="O352" s="114">
        <f t="shared" si="192"/>
        <v>721994.0839906144</v>
      </c>
      <c r="R352" s="114"/>
      <c r="T352" s="104">
        <v>88.033811475409834</v>
      </c>
      <c r="U352" s="104"/>
      <c r="V352" s="104">
        <f t="shared" si="194"/>
        <v>88.033811475409834</v>
      </c>
      <c r="W352" s="109">
        <f t="shared" si="195"/>
        <v>5.1559171096343323E-4</v>
      </c>
      <c r="X352" s="114">
        <f>'DADOS BASE HOMOLOGADA'!$I$78*W352</f>
        <v>23687.637362130834</v>
      </c>
      <c r="Y352" s="114"/>
      <c r="Z352" s="114">
        <f t="shared" si="193"/>
        <v>23687.637362130834</v>
      </c>
      <c r="AB352" s="119">
        <v>411.5</v>
      </c>
      <c r="AD352" s="45">
        <v>0.72899999999999998</v>
      </c>
      <c r="AE352" s="45">
        <f t="shared" si="196"/>
        <v>299.98349999999999</v>
      </c>
      <c r="AF352" s="123">
        <f t="shared" si="197"/>
        <v>3.1978134883698939E-3</v>
      </c>
      <c r="AH352" s="45">
        <f>($AH$11-(AF352*$AH$11))*'AJUSTE CONIF-SETEC'!$Q$18</f>
        <v>517.87345701754327</v>
      </c>
      <c r="AI352" s="114">
        <f t="shared" si="198"/>
        <v>213104.92756271907</v>
      </c>
      <c r="AK352" s="119">
        <v>0</v>
      </c>
      <c r="AL352" s="114">
        <f>IF($AK$11&gt;0,(AK352/$AK$11)*'DADOS BASE PROPOSTA'!$I$67,0)*'AJUSTE CONIF-SETEC'!Q18</f>
        <v>0</v>
      </c>
      <c r="AN352" s="114">
        <v>15.75</v>
      </c>
      <c r="AO352" s="114">
        <f>(AN352/$AN$11)*'DADOS BASE PROPOSTA'!$I$69*'AJUSTE CONIF-SETEC'!$Q$18</f>
        <v>7649.2012235792254</v>
      </c>
      <c r="AQ352" s="114"/>
      <c r="AR352" s="114"/>
      <c r="AS352" s="114"/>
      <c r="AU352" s="114"/>
      <c r="AV352" s="114"/>
      <c r="AW352" s="114"/>
      <c r="AY352" s="114"/>
      <c r="AZ352" s="114"/>
      <c r="BA352" s="114"/>
      <c r="BB352" s="93"/>
    </row>
    <row r="353" spans="1:54" x14ac:dyDescent="0.25">
      <c r="A353" s="93"/>
      <c r="B353" s="94" t="s">
        <v>381</v>
      </c>
      <c r="C353" s="94" t="s">
        <v>389</v>
      </c>
      <c r="D353" s="94" t="s">
        <v>79</v>
      </c>
      <c r="F353" s="104">
        <v>1762.922002725827</v>
      </c>
      <c r="G353" s="109">
        <f t="shared" si="190"/>
        <v>1.4266865898211151E-3</v>
      </c>
      <c r="H353" s="114">
        <f>'DADOS BASE PROPOSTA'!$I$23*G353*'AJUSTE CONIF-SETEC'!$Q$12</f>
        <v>1849879.4273687268</v>
      </c>
      <c r="I353" s="114">
        <f>'MATRIZ 2018 COMPLETO PROPOSTA'!I353*'AJUSTE CONIF-SETEC'!$Q$12</f>
        <v>0</v>
      </c>
      <c r="J353" s="114">
        <f t="shared" si="191"/>
        <v>1849879.4273687268</v>
      </c>
      <c r="L353" s="104">
        <v>0</v>
      </c>
      <c r="M353" s="114">
        <f>'MATRIZ 2018 COMPLETO PROPOSTA'!M353*'AJUSTE CONIF-SETEC'!$Q$14</f>
        <v>0</v>
      </c>
      <c r="N353" s="114">
        <f>'MATRIZ 2018 COMPLETO PROPOSTA'!N353*'AJUSTE CONIF-SETEC'!$Q$14</f>
        <v>0</v>
      </c>
      <c r="O353" s="114">
        <f t="shared" si="192"/>
        <v>0</v>
      </c>
      <c r="R353" s="114"/>
      <c r="T353" s="104">
        <v>366.74671761944438</v>
      </c>
      <c r="U353" s="104"/>
      <c r="V353" s="104">
        <f t="shared" si="194"/>
        <v>366.74671761944438</v>
      </c>
      <c r="W353" s="109">
        <f t="shared" si="195"/>
        <v>2.147942528655035E-3</v>
      </c>
      <c r="X353" s="114">
        <f>'DADOS BASE HOMOLOGADA'!$I$78*W353</f>
        <v>98682.121166000041</v>
      </c>
      <c r="Y353" s="114"/>
      <c r="Z353" s="114">
        <f t="shared" si="193"/>
        <v>98682.121166000041</v>
      </c>
      <c r="AB353" s="119">
        <v>890.5</v>
      </c>
      <c r="AD353" s="45">
        <v>0.748</v>
      </c>
      <c r="AE353" s="45">
        <f t="shared" si="196"/>
        <v>666.09400000000005</v>
      </c>
      <c r="AF353" s="123">
        <f t="shared" si="197"/>
        <v>3.6447813488369923E-2</v>
      </c>
      <c r="AH353" s="45">
        <f>($AH$11-(AF353*$AH$11))*'AJUSTE CONIF-SETEC'!$Q$18</f>
        <v>500.59892383649833</v>
      </c>
      <c r="AI353" s="114">
        <f t="shared" si="198"/>
        <v>445783.34167640179</v>
      </c>
      <c r="AK353" s="119">
        <v>0</v>
      </c>
      <c r="AL353" s="114">
        <f>IF($AK$11&gt;0,(AK353/$AK$11)*'DADOS BASE PROPOSTA'!$I$67,0)*'AJUSTE CONIF-SETEC'!Q18</f>
        <v>0</v>
      </c>
      <c r="AN353" s="114">
        <v>70.125</v>
      </c>
      <c r="AO353" s="114">
        <f>(AN353/$AN$11)*'DADOS BASE PROPOSTA'!$I$69*'AJUSTE CONIF-SETEC'!$Q$18</f>
        <v>34057.157828793221</v>
      </c>
      <c r="AQ353" s="114"/>
      <c r="AR353" s="114"/>
      <c r="AS353" s="114"/>
      <c r="AU353" s="114"/>
      <c r="AV353" s="114"/>
      <c r="AW353" s="114"/>
      <c r="AY353" s="114"/>
      <c r="AZ353" s="114"/>
      <c r="BA353" s="114"/>
      <c r="BB353" s="93"/>
    </row>
    <row r="354" spans="1:54" x14ac:dyDescent="0.25">
      <c r="A354" s="93"/>
      <c r="B354" s="94" t="s">
        <v>381</v>
      </c>
      <c r="C354" s="94" t="s">
        <v>390</v>
      </c>
      <c r="D354" s="94" t="s">
        <v>79</v>
      </c>
      <c r="F354" s="104">
        <v>2911.8251287224348</v>
      </c>
      <c r="G354" s="109">
        <f t="shared" si="190"/>
        <v>2.35646378945247E-3</v>
      </c>
      <c r="H354" s="114">
        <f>'DADOS BASE PROPOSTA'!$I$23*G354*'AJUSTE CONIF-SETEC'!$Q$12</f>
        <v>3055453.0452228123</v>
      </c>
      <c r="I354" s="114">
        <f>'MATRIZ 2018 COMPLETO PROPOSTA'!I354*'AJUSTE CONIF-SETEC'!$Q$12</f>
        <v>0</v>
      </c>
      <c r="J354" s="114">
        <f t="shared" si="191"/>
        <v>3055453.0452228123</v>
      </c>
      <c r="L354" s="104">
        <v>0</v>
      </c>
      <c r="M354" s="114">
        <f>'MATRIZ 2018 COMPLETO PROPOSTA'!M354*'AJUSTE CONIF-SETEC'!$Q$14</f>
        <v>0</v>
      </c>
      <c r="N354" s="114">
        <f>'MATRIZ 2018 COMPLETO PROPOSTA'!N354*'AJUSTE CONIF-SETEC'!$Q$14</f>
        <v>0</v>
      </c>
      <c r="O354" s="114">
        <f t="shared" si="192"/>
        <v>0</v>
      </c>
      <c r="R354" s="114"/>
      <c r="T354" s="104">
        <v>2174.5640871364899</v>
      </c>
      <c r="U354" s="104"/>
      <c r="V354" s="104">
        <f t="shared" si="194"/>
        <v>2174.5640871364899</v>
      </c>
      <c r="W354" s="109">
        <f t="shared" si="195"/>
        <v>1.2735870451315358E-2</v>
      </c>
      <c r="X354" s="114">
        <f>'DADOS BASE HOMOLOGADA'!$I$78*W354</f>
        <v>585119.33828050178</v>
      </c>
      <c r="Y354" s="114"/>
      <c r="Z354" s="114">
        <f t="shared" si="193"/>
        <v>585119.33828050178</v>
      </c>
      <c r="AB354" s="119">
        <v>1594</v>
      </c>
      <c r="AD354" s="45">
        <v>0.78500000000000003</v>
      </c>
      <c r="AE354" s="45">
        <f t="shared" si="196"/>
        <v>1251.29</v>
      </c>
      <c r="AF354" s="123">
        <f t="shared" si="197"/>
        <v>0.10119781348836998</v>
      </c>
      <c r="AH354" s="45">
        <f>($AH$11-(AF354*$AH$11))*'AJUSTE CONIF-SETEC'!$Q$18</f>
        <v>466.95904343130547</v>
      </c>
      <c r="AI354" s="114">
        <f t="shared" si="198"/>
        <v>744332.7152295009</v>
      </c>
      <c r="AK354" s="119">
        <v>0</v>
      </c>
      <c r="AL354" s="114">
        <f>IF($AK$11&gt;0,(AK354/$AK$11)*'DADOS BASE PROPOSTA'!$I$67,0)*'AJUSTE CONIF-SETEC'!Q18</f>
        <v>0</v>
      </c>
      <c r="AN354" s="114">
        <v>205.875</v>
      </c>
      <c r="AO354" s="114">
        <f>(AN354/$AN$11)*'DADOS BASE PROPOSTA'!$I$69*'AJUSTE CONIF-SETEC'!$Q$18</f>
        <v>99985.987422499878</v>
      </c>
      <c r="AQ354" s="114"/>
      <c r="AR354" s="114"/>
      <c r="AS354" s="114"/>
      <c r="AU354" s="114"/>
      <c r="AV354" s="114"/>
      <c r="AW354" s="114"/>
      <c r="AY354" s="114"/>
      <c r="AZ354" s="114"/>
      <c r="BA354" s="114"/>
      <c r="BB354" s="93"/>
    </row>
    <row r="355" spans="1:54" x14ac:dyDescent="0.25">
      <c r="A355" s="93"/>
      <c r="B355" s="94" t="s">
        <v>381</v>
      </c>
      <c r="C355" s="94" t="s">
        <v>391</v>
      </c>
      <c r="D355" s="94" t="s">
        <v>79</v>
      </c>
      <c r="F355" s="104">
        <v>3653.2507606068061</v>
      </c>
      <c r="G355" s="109">
        <f t="shared" si="190"/>
        <v>2.9564801286458878E-3</v>
      </c>
      <c r="H355" s="114">
        <f>'DADOS BASE PROPOSTA'!$I$23*G355*'AJUSTE CONIF-SETEC'!$Q$12</f>
        <v>3833450.0418148749</v>
      </c>
      <c r="I355" s="114">
        <f>'MATRIZ 2018 COMPLETO PROPOSTA'!I355*'AJUSTE CONIF-SETEC'!$Q$12</f>
        <v>0</v>
      </c>
      <c r="J355" s="114">
        <f t="shared" si="191"/>
        <v>3833450.0418148749</v>
      </c>
      <c r="L355" s="104">
        <v>0</v>
      </c>
      <c r="M355" s="114">
        <f>'MATRIZ 2018 COMPLETO PROPOSTA'!M355*'AJUSTE CONIF-SETEC'!$Q$14</f>
        <v>0</v>
      </c>
      <c r="N355" s="114">
        <f>'MATRIZ 2018 COMPLETO PROPOSTA'!N355*'AJUSTE CONIF-SETEC'!$Q$14</f>
        <v>0</v>
      </c>
      <c r="O355" s="114">
        <f t="shared" si="192"/>
        <v>0</v>
      </c>
      <c r="R355" s="114"/>
      <c r="T355" s="104">
        <v>282.81890368852459</v>
      </c>
      <c r="U355" s="104"/>
      <c r="V355" s="104">
        <f t="shared" si="194"/>
        <v>282.81890368852459</v>
      </c>
      <c r="W355" s="109">
        <f t="shared" si="195"/>
        <v>1.6563986041465437E-3</v>
      </c>
      <c r="X355" s="114">
        <f>'DADOS BASE HOMOLOGADA'!$I$78*W355</f>
        <v>76099.302273200694</v>
      </c>
      <c r="Y355" s="114"/>
      <c r="Z355" s="114">
        <f t="shared" si="193"/>
        <v>76099.302273200694</v>
      </c>
      <c r="AB355" s="119">
        <v>971.5</v>
      </c>
      <c r="AD355" s="45">
        <v>0.70799999999999996</v>
      </c>
      <c r="AE355" s="45">
        <f t="shared" si="196"/>
        <v>687.822</v>
      </c>
      <c r="AF355" s="123">
        <f t="shared" si="197"/>
        <v>-3.3552186511630139E-2</v>
      </c>
      <c r="AH355" s="45">
        <f>($AH$11-(AF355*$AH$11))*'AJUSTE CONIF-SETEC'!$Q$18</f>
        <v>536.96636211238251</v>
      </c>
      <c r="AI355" s="114">
        <f t="shared" si="198"/>
        <v>521662.82079217961</v>
      </c>
      <c r="AK355" s="119">
        <v>145</v>
      </c>
      <c r="AL355" s="114">
        <f>IF($AK$11&gt;0,(AK355/$AK$11)*'DADOS BASE PROPOSTA'!$I$67,0)*'AJUSTE CONIF-SETEC'!Q18</f>
        <v>761224.52980059292</v>
      </c>
      <c r="AN355" s="114">
        <v>46.5</v>
      </c>
      <c r="AO355" s="114">
        <f>(AN355/$AN$11)*'DADOS BASE PROPOSTA'!$I$69*'AJUSTE CONIF-SETEC'!$Q$18</f>
        <v>22583.355993424382</v>
      </c>
      <c r="AQ355" s="114"/>
      <c r="AR355" s="114"/>
      <c r="AS355" s="114"/>
      <c r="AU355" s="114"/>
      <c r="AV355" s="114"/>
      <c r="AW355" s="114"/>
      <c r="AY355" s="114"/>
      <c r="AZ355" s="114"/>
      <c r="BA355" s="114"/>
      <c r="BB355" s="93"/>
    </row>
    <row r="356" spans="1:54" x14ac:dyDescent="0.25">
      <c r="A356" s="93"/>
      <c r="B356" s="94" t="s">
        <v>381</v>
      </c>
      <c r="C356" s="94" t="s">
        <v>392</v>
      </c>
      <c r="D356" s="94" t="s">
        <v>79</v>
      </c>
      <c r="F356" s="104">
        <v>4886.7534752644269</v>
      </c>
      <c r="G356" s="109">
        <f t="shared" si="190"/>
        <v>3.9547215589467947E-3</v>
      </c>
      <c r="H356" s="114">
        <f>'DADOS BASE PROPOSTA'!$I$23*G356*'AJUSTE CONIF-SETEC'!$Q$12</f>
        <v>5127796.1852746792</v>
      </c>
      <c r="I356" s="114">
        <f>'MATRIZ 2018 COMPLETO PROPOSTA'!I356*'AJUSTE CONIF-SETEC'!$Q$12</f>
        <v>0</v>
      </c>
      <c r="J356" s="114">
        <f t="shared" si="191"/>
        <v>5127796.1852746792</v>
      </c>
      <c r="L356" s="104">
        <v>0</v>
      </c>
      <c r="M356" s="114">
        <f>'MATRIZ 2018 COMPLETO PROPOSTA'!M356*'AJUSTE CONIF-SETEC'!$Q$14</f>
        <v>0</v>
      </c>
      <c r="N356" s="114">
        <f>'MATRIZ 2018 COMPLETO PROPOSTA'!N356*'AJUSTE CONIF-SETEC'!$Q$14</f>
        <v>0</v>
      </c>
      <c r="O356" s="114">
        <f t="shared" si="192"/>
        <v>0</v>
      </c>
      <c r="R356" s="114"/>
      <c r="T356" s="104">
        <v>241.49475460299581</v>
      </c>
      <c r="U356" s="104"/>
      <c r="V356" s="104">
        <f t="shared" si="194"/>
        <v>241.49475460299581</v>
      </c>
      <c r="W356" s="109">
        <f t="shared" si="195"/>
        <v>1.4143735415708171E-3</v>
      </c>
      <c r="X356" s="114">
        <f>'DADOS BASE HOMOLOGADA'!$I$78*W356</f>
        <v>64980.035238965094</v>
      </c>
      <c r="Y356" s="114"/>
      <c r="Z356" s="114">
        <f t="shared" si="193"/>
        <v>64980.035238965094</v>
      </c>
      <c r="AB356" s="119">
        <v>1352</v>
      </c>
      <c r="AD356" s="45">
        <v>0.73399999999999999</v>
      </c>
      <c r="AE356" s="45">
        <f t="shared" si="196"/>
        <v>992.36799999999994</v>
      </c>
      <c r="AF356" s="123">
        <f t="shared" si="197"/>
        <v>1.1947813488369902E-2</v>
      </c>
      <c r="AH356" s="45">
        <f>($AH$11-(AF356*$AH$11))*'AJUSTE CONIF-SETEC'!$Q$18</f>
        <v>513.32752723305782</v>
      </c>
      <c r="AI356" s="114">
        <f t="shared" si="198"/>
        <v>694018.81681909412</v>
      </c>
      <c r="AK356" s="119">
        <v>65.5</v>
      </c>
      <c r="AL356" s="114">
        <f>IF($AK$11&gt;0,(AK356/$AK$11)*'DADOS BASE PROPOSTA'!$I$67,0)*'AJUSTE CONIF-SETEC'!Q18</f>
        <v>343863.49449613004</v>
      </c>
      <c r="AN356" s="114">
        <v>43.75</v>
      </c>
      <c r="AO356" s="114">
        <f>(AN356/$AN$11)*'DADOS BASE PROPOSTA'!$I$69*'AJUSTE CONIF-SETEC'!$Q$18</f>
        <v>21247.781176608965</v>
      </c>
      <c r="AQ356" s="114"/>
      <c r="AR356" s="114"/>
      <c r="AS356" s="114"/>
      <c r="AU356" s="114"/>
      <c r="AV356" s="114"/>
      <c r="AW356" s="114"/>
      <c r="AY356" s="114"/>
      <c r="AZ356" s="114"/>
      <c r="BA356" s="114"/>
      <c r="BB356" s="93"/>
    </row>
    <row r="357" spans="1:54" x14ac:dyDescent="0.25">
      <c r="A357" s="93"/>
      <c r="B357" s="94" t="s">
        <v>381</v>
      </c>
      <c r="C357" s="94" t="s">
        <v>393</v>
      </c>
      <c r="D357" s="94" t="s">
        <v>79</v>
      </c>
      <c r="F357" s="104">
        <v>4160.1009346625633</v>
      </c>
      <c r="G357" s="109">
        <f t="shared" si="190"/>
        <v>3.3666606954864883E-3</v>
      </c>
      <c r="H357" s="114">
        <f>'DADOS BASE PROPOSTA'!$I$23*G357*'AJUSTE CONIF-SETEC'!$Q$12</f>
        <v>4365300.9735601647</v>
      </c>
      <c r="I357" s="114">
        <f>'MATRIZ 2018 COMPLETO PROPOSTA'!I357*'AJUSTE CONIF-SETEC'!$Q$12</f>
        <v>0</v>
      </c>
      <c r="J357" s="114">
        <f t="shared" si="191"/>
        <v>4365300.9735601647</v>
      </c>
      <c r="L357" s="104">
        <v>0</v>
      </c>
      <c r="M357" s="114">
        <f>'MATRIZ 2018 COMPLETO PROPOSTA'!M357*'AJUSTE CONIF-SETEC'!$Q$14</f>
        <v>0</v>
      </c>
      <c r="N357" s="114">
        <f>'MATRIZ 2018 COMPLETO PROPOSTA'!N357*'AJUSTE CONIF-SETEC'!$Q$14</f>
        <v>0</v>
      </c>
      <c r="O357" s="114">
        <f t="shared" si="192"/>
        <v>0</v>
      </c>
      <c r="R357" s="114"/>
      <c r="T357" s="104">
        <v>299.48548094373871</v>
      </c>
      <c r="U357" s="104"/>
      <c r="V357" s="104">
        <f t="shared" si="194"/>
        <v>299.48548094373871</v>
      </c>
      <c r="W357" s="109">
        <f t="shared" si="195"/>
        <v>1.7540105209646673E-3</v>
      </c>
      <c r="X357" s="114">
        <f>'DADOS BASE HOMOLOGADA'!$I$78*W357</f>
        <v>80583.850101732751</v>
      </c>
      <c r="Y357" s="114"/>
      <c r="Z357" s="114">
        <f t="shared" si="193"/>
        <v>80583.850101732751</v>
      </c>
      <c r="AB357" s="119">
        <v>1238</v>
      </c>
      <c r="AD357" s="45">
        <v>0.66800000000000004</v>
      </c>
      <c r="AE357" s="45">
        <f t="shared" si="196"/>
        <v>826.98400000000004</v>
      </c>
      <c r="AF357" s="123">
        <f t="shared" si="197"/>
        <v>-0.10355218651163001</v>
      </c>
      <c r="AH357" s="45">
        <f>($AH$11-(AF357*$AH$11))*'AJUSTE CONIF-SETEC'!$Q$18</f>
        <v>573.33380038826647</v>
      </c>
      <c r="AI357" s="114">
        <f t="shared" si="198"/>
        <v>709787.24488067394</v>
      </c>
      <c r="AK357" s="119">
        <v>67.5</v>
      </c>
      <c r="AL357" s="114">
        <f>IF($AK$11&gt;0,(AK357/$AK$11)*'DADOS BASE PROPOSTA'!$I$67,0)*'AJUSTE CONIF-SETEC'!Q18</f>
        <v>354363.14318303473</v>
      </c>
      <c r="AN357" s="114">
        <v>38</v>
      </c>
      <c r="AO357" s="114">
        <f>(AN357/$AN$11)*'DADOS BASE PROPOSTA'!$I$69*'AJUSTE CONIF-SETEC'!$Q$18</f>
        <v>18455.215650540355</v>
      </c>
      <c r="AQ357" s="114"/>
      <c r="AR357" s="114"/>
      <c r="AS357" s="114"/>
      <c r="AU357" s="114"/>
      <c r="AV357" s="114"/>
      <c r="AW357" s="114"/>
      <c r="AY357" s="114"/>
      <c r="AZ357" s="114"/>
      <c r="BA357" s="114"/>
      <c r="BB357" s="93"/>
    </row>
    <row r="358" spans="1:54" x14ac:dyDescent="0.25">
      <c r="A358" s="93"/>
      <c r="B358" s="94" t="s">
        <v>381</v>
      </c>
      <c r="C358" s="94" t="s">
        <v>394</v>
      </c>
      <c r="D358" s="94" t="s">
        <v>79</v>
      </c>
      <c r="F358" s="104">
        <v>7509.6564795356198</v>
      </c>
      <c r="G358" s="109">
        <f t="shared" si="190"/>
        <v>6.0773682425829725E-3</v>
      </c>
      <c r="H358" s="114">
        <f>'DADOS BASE PROPOSTA'!$I$23*G358*'AJUSTE CONIF-SETEC'!$Q$12</f>
        <v>7880075.8097178871</v>
      </c>
      <c r="I358" s="114">
        <f>'MATRIZ 2018 COMPLETO PROPOSTA'!I358*'AJUSTE CONIF-SETEC'!$Q$12</f>
        <v>0</v>
      </c>
      <c r="J358" s="114">
        <f t="shared" si="191"/>
        <v>7880075.8097178871</v>
      </c>
      <c r="L358" s="104">
        <v>0</v>
      </c>
      <c r="M358" s="114">
        <f>'MATRIZ 2018 COMPLETO PROPOSTA'!M358*'AJUSTE CONIF-SETEC'!$Q$14</f>
        <v>0</v>
      </c>
      <c r="N358" s="114">
        <f>'MATRIZ 2018 COMPLETO PROPOSTA'!N358*'AJUSTE CONIF-SETEC'!$Q$14</f>
        <v>0</v>
      </c>
      <c r="O358" s="114">
        <f t="shared" si="192"/>
        <v>0</v>
      </c>
      <c r="R358" s="114"/>
      <c r="T358" s="104">
        <v>3040.1626715554871</v>
      </c>
      <c r="U358" s="104"/>
      <c r="V358" s="104">
        <f t="shared" si="194"/>
        <v>3040.1626715554871</v>
      </c>
      <c r="W358" s="109">
        <f t="shared" si="195"/>
        <v>1.7805461869298878E-2</v>
      </c>
      <c r="X358" s="114">
        <f>'DADOS BASE HOMOLOGADA'!$I$78*W358</f>
        <v>818029.68289983377</v>
      </c>
      <c r="Y358" s="114"/>
      <c r="Z358" s="114">
        <f t="shared" si="193"/>
        <v>818029.68289983377</v>
      </c>
      <c r="AB358" s="119">
        <v>3962</v>
      </c>
      <c r="AD358" s="45">
        <v>0.78500000000000003</v>
      </c>
      <c r="AE358" s="45">
        <f t="shared" si="196"/>
        <v>3110.17</v>
      </c>
      <c r="AF358" s="123">
        <f t="shared" si="197"/>
        <v>0.10119781348836998</v>
      </c>
      <c r="AH358" s="45">
        <f>($AH$11-(AF358*$AH$11))*'AJUSTE CONIF-SETEC'!$Q$18</f>
        <v>466.95904343130547</v>
      </c>
      <c r="AI358" s="114">
        <f t="shared" si="198"/>
        <v>1850091.7300748322</v>
      </c>
      <c r="AK358" s="119">
        <v>0</v>
      </c>
      <c r="AL358" s="114">
        <f>IF($AK$11&gt;0,(AK358/$AK$11)*'DADOS BASE PROPOSTA'!$I$67,0)*'AJUSTE CONIF-SETEC'!Q18</f>
        <v>0</v>
      </c>
      <c r="AN358" s="114">
        <v>468.875</v>
      </c>
      <c r="AO358" s="114">
        <f>(AN358/$AN$11)*'DADOS BASE PROPOSTA'!$I$69*'AJUSTE CONIF-SETEC'!$Q$18</f>
        <v>227715.50626702915</v>
      </c>
      <c r="AQ358" s="114"/>
      <c r="AR358" s="114"/>
      <c r="AS358" s="114"/>
      <c r="AU358" s="114"/>
      <c r="AV358" s="114"/>
      <c r="AW358" s="114"/>
      <c r="AY358" s="114"/>
      <c r="AZ358" s="114"/>
      <c r="BA358" s="114"/>
      <c r="BB358" s="93"/>
    </row>
    <row r="359" spans="1:54" x14ac:dyDescent="0.25">
      <c r="A359" s="93"/>
      <c r="B359" s="94" t="s">
        <v>381</v>
      </c>
      <c r="C359" s="94" t="s">
        <v>395</v>
      </c>
      <c r="D359" s="94" t="s">
        <v>79</v>
      </c>
      <c r="F359" s="104">
        <v>2208.7829218179718</v>
      </c>
      <c r="G359" s="109">
        <f t="shared" si="190"/>
        <v>1.7875101504837747E-3</v>
      </c>
      <c r="H359" s="114">
        <f>'DADOS BASE PROPOSTA'!$I$23*G359*'AJUSTE CONIF-SETEC'!$Q$12</f>
        <v>2317732.7642837935</v>
      </c>
      <c r="I359" s="114">
        <f>'MATRIZ 2018 COMPLETO PROPOSTA'!I359*'AJUSTE CONIF-SETEC'!$Q$12</f>
        <v>0</v>
      </c>
      <c r="J359" s="114">
        <f t="shared" si="191"/>
        <v>2317732.7642837935</v>
      </c>
      <c r="L359" s="104">
        <v>0</v>
      </c>
      <c r="M359" s="114">
        <f>'MATRIZ 2018 COMPLETO PROPOSTA'!M359*'AJUSTE CONIF-SETEC'!$Q$14</f>
        <v>0</v>
      </c>
      <c r="N359" s="114">
        <f>'MATRIZ 2018 COMPLETO PROPOSTA'!N359*'AJUSTE CONIF-SETEC'!$Q$14</f>
        <v>0</v>
      </c>
      <c r="O359" s="114">
        <f t="shared" si="192"/>
        <v>0</v>
      </c>
      <c r="R359" s="114"/>
      <c r="T359" s="104">
        <v>407.05065541365479</v>
      </c>
      <c r="U359" s="104"/>
      <c r="V359" s="104">
        <f t="shared" si="194"/>
        <v>407.05065541365479</v>
      </c>
      <c r="W359" s="109">
        <f t="shared" si="195"/>
        <v>2.3839924723938134E-3</v>
      </c>
      <c r="X359" s="114">
        <f>'DADOS BASE HOMOLOGADA'!$I$78*W359</f>
        <v>109526.87554769359</v>
      </c>
      <c r="Y359" s="114"/>
      <c r="Z359" s="114">
        <f t="shared" si="193"/>
        <v>109526.87554769359</v>
      </c>
      <c r="AB359" s="119">
        <v>752</v>
      </c>
      <c r="AD359" s="45">
        <v>0.71599999999999997</v>
      </c>
      <c r="AE359" s="45">
        <f t="shared" si="196"/>
        <v>538.43200000000002</v>
      </c>
      <c r="AF359" s="123">
        <f t="shared" si="197"/>
        <v>-1.9552186511630126E-2</v>
      </c>
      <c r="AH359" s="45">
        <f>($AH$11-(AF359*$AH$11))*'AJUSTE CONIF-SETEC'!$Q$18</f>
        <v>529.69287445720556</v>
      </c>
      <c r="AI359" s="114">
        <f t="shared" si="198"/>
        <v>398329.04159181856</v>
      </c>
      <c r="AK359" s="119">
        <v>137</v>
      </c>
      <c r="AL359" s="114">
        <f>IF($AK$11&gt;0,(AK359/$AK$11)*'DADOS BASE PROPOSTA'!$I$67,0)*'AJUSTE CONIF-SETEC'!Q18</f>
        <v>719225.93505297427</v>
      </c>
      <c r="AN359" s="114">
        <v>69.25</v>
      </c>
      <c r="AO359" s="114">
        <f>(AN359/$AN$11)*'DADOS BASE PROPOSTA'!$I$69*'AJUSTE CONIF-SETEC'!$Q$18</f>
        <v>33632.202205261041</v>
      </c>
      <c r="AQ359" s="114"/>
      <c r="AR359" s="114"/>
      <c r="AS359" s="114"/>
      <c r="AU359" s="114"/>
      <c r="AV359" s="114"/>
      <c r="AW359" s="114"/>
      <c r="AY359" s="114"/>
      <c r="AZ359" s="114"/>
      <c r="BA359" s="114"/>
      <c r="BB359" s="93"/>
    </row>
    <row r="360" spans="1:54" x14ac:dyDescent="0.25">
      <c r="A360" s="93"/>
      <c r="B360" s="94" t="s">
        <v>381</v>
      </c>
      <c r="C360" s="94" t="s">
        <v>396</v>
      </c>
      <c r="D360" s="94" t="s">
        <v>79</v>
      </c>
      <c r="F360" s="104">
        <v>2164.9538811654588</v>
      </c>
      <c r="G360" s="109">
        <f t="shared" si="190"/>
        <v>1.7520404561654893E-3</v>
      </c>
      <c r="H360" s="114">
        <f>'DADOS BASE PROPOSTA'!$I$23*G360*'AJUSTE CONIF-SETEC'!$Q$12</f>
        <v>2271741.823959135</v>
      </c>
      <c r="I360" s="114">
        <f>'MATRIZ 2018 COMPLETO PROPOSTA'!I360*'AJUSTE CONIF-SETEC'!$Q$12</f>
        <v>0</v>
      </c>
      <c r="J360" s="114">
        <f t="shared" si="191"/>
        <v>2271741.823959135</v>
      </c>
      <c r="L360" s="104">
        <v>0</v>
      </c>
      <c r="M360" s="114">
        <f>'MATRIZ 2018 COMPLETO PROPOSTA'!M360*'AJUSTE CONIF-SETEC'!$Q$14</f>
        <v>0</v>
      </c>
      <c r="N360" s="114">
        <f>'MATRIZ 2018 COMPLETO PROPOSTA'!N360*'AJUSTE CONIF-SETEC'!$Q$14</f>
        <v>0</v>
      </c>
      <c r="O360" s="114">
        <f t="shared" si="192"/>
        <v>0</v>
      </c>
      <c r="R360" s="114"/>
      <c r="T360" s="104">
        <v>163.7264344262295</v>
      </c>
      <c r="U360" s="104"/>
      <c r="V360" s="104">
        <f t="shared" si="194"/>
        <v>163.7264344262295</v>
      </c>
      <c r="W360" s="109">
        <f t="shared" si="195"/>
        <v>9.5890421010956268E-4</v>
      </c>
      <c r="X360" s="114">
        <f>'DADOS BASE HOMOLOGADA'!$I$78*W360</f>
        <v>44054.577897794727</v>
      </c>
      <c r="Y360" s="114"/>
      <c r="Z360" s="114">
        <f t="shared" si="193"/>
        <v>44054.577897794727</v>
      </c>
      <c r="AB360" s="119">
        <v>1160</v>
      </c>
      <c r="AD360" s="45">
        <v>0.70299999999999996</v>
      </c>
      <c r="AE360" s="45">
        <f t="shared" si="196"/>
        <v>815.4799999999999</v>
      </c>
      <c r="AF360" s="123">
        <f t="shared" si="197"/>
        <v>-4.2302186511630147E-2</v>
      </c>
      <c r="AH360" s="45">
        <f>($AH$11-(AF360*$AH$11))*'AJUSTE CONIF-SETEC'!$Q$18</f>
        <v>541.51229189686796</v>
      </c>
      <c r="AI360" s="114">
        <f t="shared" si="198"/>
        <v>628154.25860036688</v>
      </c>
      <c r="AK360" s="119">
        <v>0</v>
      </c>
      <c r="AL360" s="114">
        <f>IF($AK$11&gt;0,(AK360/$AK$11)*'DADOS BASE PROPOSTA'!$I$67,0)*'AJUSTE CONIF-SETEC'!Q18</f>
        <v>0</v>
      </c>
      <c r="AN360" s="114">
        <v>27.5</v>
      </c>
      <c r="AO360" s="114">
        <f>(AN360/$AN$11)*'DADOS BASE PROPOSTA'!$I$69*'AJUSTE CONIF-SETEC'!$Q$18</f>
        <v>13355.748168154203</v>
      </c>
      <c r="AQ360" s="114"/>
      <c r="AR360" s="114"/>
      <c r="AS360" s="114"/>
      <c r="AU360" s="114"/>
      <c r="AV360" s="114"/>
      <c r="AW360" s="114"/>
      <c r="AY360" s="114"/>
      <c r="AZ360" s="114"/>
      <c r="BA360" s="114"/>
      <c r="BB360" s="93"/>
    </row>
    <row r="361" spans="1:54" x14ac:dyDescent="0.25">
      <c r="A361" s="93"/>
      <c r="B361" s="94" t="s">
        <v>381</v>
      </c>
      <c r="C361" s="94" t="s">
        <v>397</v>
      </c>
      <c r="D361" s="94" t="s">
        <v>83</v>
      </c>
      <c r="F361" s="104">
        <v>0</v>
      </c>
      <c r="G361" s="109">
        <f t="shared" si="190"/>
        <v>0</v>
      </c>
      <c r="H361" s="114">
        <f>'DADOS BASE PROPOSTA'!$I$23*G361*'AJUSTE CONIF-SETEC'!$Q$12</f>
        <v>0</v>
      </c>
      <c r="I361" s="114">
        <f>'MATRIZ 2018 COMPLETO PROPOSTA'!I361*'AJUSTE CONIF-SETEC'!$Q$12</f>
        <v>0</v>
      </c>
      <c r="J361" s="114">
        <f t="shared" si="191"/>
        <v>0</v>
      </c>
      <c r="L361" s="104">
        <v>2130.0632078580188</v>
      </c>
      <c r="M361" s="114">
        <f>'MATRIZ 2018 COMPLETO PROPOSTA'!M361*'AJUSTE CONIF-SETEC'!$Q$14</f>
        <v>917684.52916124789</v>
      </c>
      <c r="N361" s="114">
        <f>'MATRIZ 2018 COMPLETO PROPOSTA'!N361*'AJUSTE CONIF-SETEC'!$Q$14</f>
        <v>650080.31310630369</v>
      </c>
      <c r="O361" s="114">
        <f t="shared" si="192"/>
        <v>1567764.8422675515</v>
      </c>
      <c r="R361" s="114"/>
      <c r="T361" s="104">
        <v>243.74791376912381</v>
      </c>
      <c r="U361" s="104"/>
      <c r="V361" s="104">
        <f t="shared" si="194"/>
        <v>243.74791376912381</v>
      </c>
      <c r="W361" s="109">
        <f t="shared" si="195"/>
        <v>1.4275697234703293E-3</v>
      </c>
      <c r="X361" s="114">
        <f>'DADOS BASE HOMOLOGADA'!$I$78*W361</f>
        <v>65586.302494147036</v>
      </c>
      <c r="Y361" s="114"/>
      <c r="Z361" s="114">
        <f t="shared" si="193"/>
        <v>65586.302494147036</v>
      </c>
      <c r="AB361" s="119">
        <v>712.5</v>
      </c>
      <c r="AD361" s="45">
        <v>0.752</v>
      </c>
      <c r="AE361" s="45">
        <f t="shared" si="196"/>
        <v>535.79999999999995</v>
      </c>
      <c r="AF361" s="123">
        <f t="shared" si="197"/>
        <v>4.344781348836993E-2</v>
      </c>
      <c r="AH361" s="45">
        <f>($AH$11-(AF361*$AH$11))*'AJUSTE CONIF-SETEC'!$Q$18</f>
        <v>496.96218000890985</v>
      </c>
      <c r="AI361" s="114">
        <f t="shared" si="198"/>
        <v>354085.5532563483</v>
      </c>
      <c r="AK361" s="119">
        <v>0</v>
      </c>
      <c r="AL361" s="114">
        <f>IF($AK$11&gt;0,(AK361/$AK$11)*'DADOS BASE PROPOSTA'!$I$67,0)*'AJUSTE CONIF-SETEC'!Q18</f>
        <v>0</v>
      </c>
      <c r="AN361" s="114">
        <v>43</v>
      </c>
      <c r="AO361" s="114">
        <f>(AN361/$AN$11)*'DADOS BASE PROPOSTA'!$I$69*'AJUSTE CONIF-SETEC'!$Q$18</f>
        <v>20883.533499295667</v>
      </c>
      <c r="AQ361" s="114"/>
      <c r="AR361" s="114"/>
      <c r="AS361" s="114"/>
      <c r="AU361" s="114"/>
      <c r="AV361" s="114"/>
      <c r="AW361" s="114"/>
      <c r="AY361" s="114"/>
      <c r="AZ361" s="114"/>
      <c r="BA361" s="114"/>
      <c r="BB361" s="93"/>
    </row>
    <row r="362" spans="1:54" x14ac:dyDescent="0.25">
      <c r="A362" s="93"/>
      <c r="B362" s="94" t="s">
        <v>381</v>
      </c>
      <c r="C362" s="94" t="s">
        <v>398</v>
      </c>
      <c r="D362" s="94" t="s">
        <v>79</v>
      </c>
      <c r="F362" s="104">
        <v>2150.9565761231252</v>
      </c>
      <c r="G362" s="109">
        <f t="shared" si="190"/>
        <v>1.7407128039116427E-3</v>
      </c>
      <c r="H362" s="114">
        <f>'DADOS BASE PROPOSTA'!$I$23*G362*'AJUSTE CONIF-SETEC'!$Q$12</f>
        <v>2257054.0915487497</v>
      </c>
      <c r="I362" s="114">
        <f>'MATRIZ 2018 COMPLETO PROPOSTA'!I362*'AJUSTE CONIF-SETEC'!$Q$12</f>
        <v>0</v>
      </c>
      <c r="J362" s="114">
        <f t="shared" si="191"/>
        <v>2257054.0915487497</v>
      </c>
      <c r="L362" s="104">
        <v>0</v>
      </c>
      <c r="M362" s="114">
        <f>'MATRIZ 2018 COMPLETO PROPOSTA'!M362*'AJUSTE CONIF-SETEC'!$Q$14</f>
        <v>0</v>
      </c>
      <c r="N362" s="114">
        <f>'MATRIZ 2018 COMPLETO PROPOSTA'!N362*'AJUSTE CONIF-SETEC'!$Q$14</f>
        <v>0</v>
      </c>
      <c r="O362" s="114">
        <f t="shared" si="192"/>
        <v>0</v>
      </c>
      <c r="R362" s="114"/>
      <c r="T362" s="104">
        <v>372.51764440482032</v>
      </c>
      <c r="U362" s="104"/>
      <c r="V362" s="104">
        <f t="shared" si="194"/>
        <v>372.51764440482032</v>
      </c>
      <c r="W362" s="109">
        <f t="shared" si="195"/>
        <v>2.181741383495573E-3</v>
      </c>
      <c r="X362" s="114">
        <f>'DADOS BASE HOMOLOGADA'!$I$78*W362</f>
        <v>100234.92932736853</v>
      </c>
      <c r="Y362" s="114"/>
      <c r="Z362" s="114">
        <f t="shared" si="193"/>
        <v>100234.92932736853</v>
      </c>
      <c r="AB362" s="119">
        <v>721</v>
      </c>
      <c r="AD362" s="45">
        <v>0.755</v>
      </c>
      <c r="AE362" s="45">
        <f t="shared" si="196"/>
        <v>544.35500000000002</v>
      </c>
      <c r="AF362" s="123">
        <f t="shared" si="197"/>
        <v>4.8697813488369934E-2</v>
      </c>
      <c r="AH362" s="45">
        <f>($AH$11-(AF362*$AH$11))*'AJUSTE CONIF-SETEC'!$Q$18</f>
        <v>494.23462213821853</v>
      </c>
      <c r="AI362" s="114">
        <f t="shared" si="198"/>
        <v>356343.16256165557</v>
      </c>
      <c r="AK362" s="119">
        <v>0</v>
      </c>
      <c r="AL362" s="114">
        <f>IF($AK$11&gt;0,(AK362/$AK$11)*'DADOS BASE PROPOSTA'!$I$67,0)*'AJUSTE CONIF-SETEC'!Q18</f>
        <v>0</v>
      </c>
      <c r="AN362" s="114">
        <v>67.625</v>
      </c>
      <c r="AO362" s="114">
        <f>(AN362/$AN$11)*'DADOS BASE PROPOSTA'!$I$69*'AJUSTE CONIF-SETEC'!$Q$18</f>
        <v>32842.998904415566</v>
      </c>
      <c r="AQ362" s="114"/>
      <c r="AR362" s="114"/>
      <c r="AS362" s="114"/>
      <c r="AU362" s="114"/>
      <c r="AV362" s="114"/>
      <c r="AW362" s="114"/>
      <c r="AY362" s="114"/>
      <c r="AZ362" s="114"/>
      <c r="BA362" s="114"/>
      <c r="BB362" s="93"/>
    </row>
    <row r="363" spans="1:54" x14ac:dyDescent="0.25">
      <c r="A363" s="93"/>
      <c r="B363" s="94" t="s">
        <v>381</v>
      </c>
      <c r="C363" s="94" t="s">
        <v>399</v>
      </c>
      <c r="D363" s="94" t="s">
        <v>79</v>
      </c>
      <c r="F363" s="104">
        <v>5605.9953140718881</v>
      </c>
      <c r="G363" s="109">
        <f t="shared" si="190"/>
        <v>4.5367851355986718E-3</v>
      </c>
      <c r="H363" s="114">
        <f>'DADOS BASE PROPOSTA'!$I$23*G363*'AJUSTE CONIF-SETEC'!$Q$12</f>
        <v>5882515.1568772476</v>
      </c>
      <c r="I363" s="114">
        <f>'MATRIZ 2018 COMPLETO PROPOSTA'!I363*'AJUSTE CONIF-SETEC'!$Q$12</f>
        <v>0</v>
      </c>
      <c r="J363" s="114">
        <f t="shared" si="191"/>
        <v>5882515.1568772476</v>
      </c>
      <c r="L363" s="104">
        <v>0</v>
      </c>
      <c r="M363" s="114">
        <f>'MATRIZ 2018 COMPLETO PROPOSTA'!M363*'AJUSTE CONIF-SETEC'!$Q$14</f>
        <v>0</v>
      </c>
      <c r="N363" s="114">
        <f>'MATRIZ 2018 COMPLETO PROPOSTA'!N363*'AJUSTE CONIF-SETEC'!$Q$14</f>
        <v>0</v>
      </c>
      <c r="O363" s="114">
        <f t="shared" si="192"/>
        <v>0</v>
      </c>
      <c r="R363" s="114"/>
      <c r="T363" s="104">
        <v>5.5681284205649559</v>
      </c>
      <c r="U363" s="104"/>
      <c r="V363" s="104">
        <f t="shared" si="194"/>
        <v>5.5681284205649559</v>
      </c>
      <c r="W363" s="109">
        <f t="shared" si="195"/>
        <v>3.2611116241685362E-5</v>
      </c>
      <c r="X363" s="114">
        <f>'DADOS BASE HOMOLOGADA'!$I$78*W363</f>
        <v>1498.240330636587</v>
      </c>
      <c r="Y363" s="114"/>
      <c r="Z363" s="114">
        <f t="shared" si="193"/>
        <v>1498.240330636587</v>
      </c>
      <c r="AB363" s="119">
        <v>1392</v>
      </c>
      <c r="AD363" s="45">
        <v>0.65600000000000003</v>
      </c>
      <c r="AE363" s="45">
        <f t="shared" si="196"/>
        <v>913.15200000000004</v>
      </c>
      <c r="AF363" s="123">
        <f t="shared" si="197"/>
        <v>-0.12455218651163003</v>
      </c>
      <c r="AH363" s="45">
        <f>($AH$11-(AF363*$AH$11))*'AJUSTE CONIF-SETEC'!$Q$18</f>
        <v>584.24403187103178</v>
      </c>
      <c r="AI363" s="114">
        <f t="shared" si="198"/>
        <v>813267.69236447627</v>
      </c>
      <c r="AK363" s="119">
        <v>272</v>
      </c>
      <c r="AL363" s="114">
        <f>IF($AK$11&gt;0,(AK363/$AK$11)*'DADOS BASE PROPOSTA'!$I$67,0)*'AJUSTE CONIF-SETEC'!Q18</f>
        <v>1427952.2214190434</v>
      </c>
      <c r="AN363" s="114">
        <v>3.875</v>
      </c>
      <c r="AO363" s="114">
        <f>(AN363/$AN$11)*'DADOS BASE PROPOSTA'!$I$69*'AJUSTE CONIF-SETEC'!$Q$18</f>
        <v>1881.9463327853653</v>
      </c>
      <c r="AQ363" s="114"/>
      <c r="AR363" s="114"/>
      <c r="AS363" s="114"/>
      <c r="AU363" s="114"/>
      <c r="AV363" s="114"/>
      <c r="AW363" s="114"/>
      <c r="AY363" s="114"/>
      <c r="AZ363" s="114"/>
      <c r="BA363" s="114"/>
      <c r="BB363" s="93"/>
    </row>
    <row r="364" spans="1:54" x14ac:dyDescent="0.25">
      <c r="A364" s="93"/>
      <c r="B364" s="94" t="s">
        <v>381</v>
      </c>
      <c r="C364" s="94" t="s">
        <v>400</v>
      </c>
      <c r="D364" s="94" t="s">
        <v>79</v>
      </c>
      <c r="F364" s="104">
        <v>2833.7821165041132</v>
      </c>
      <c r="G364" s="109">
        <f t="shared" si="190"/>
        <v>2.2933056243215301E-3</v>
      </c>
      <c r="H364" s="114">
        <f>'DADOS BASE PROPOSTA'!$I$23*G364*'AJUSTE CONIF-SETEC'!$Q$12</f>
        <v>2973560.5040160343</v>
      </c>
      <c r="I364" s="114">
        <f>'MATRIZ 2018 COMPLETO PROPOSTA'!I364*'AJUSTE CONIF-SETEC'!$Q$12</f>
        <v>0</v>
      </c>
      <c r="J364" s="114">
        <f t="shared" si="191"/>
        <v>2973560.5040160343</v>
      </c>
      <c r="L364" s="104">
        <v>0</v>
      </c>
      <c r="M364" s="114">
        <f>'MATRIZ 2018 COMPLETO PROPOSTA'!M364*'AJUSTE CONIF-SETEC'!$Q$14</f>
        <v>0</v>
      </c>
      <c r="N364" s="114">
        <f>'MATRIZ 2018 COMPLETO PROPOSTA'!N364*'AJUSTE CONIF-SETEC'!$Q$14</f>
        <v>0</v>
      </c>
      <c r="O364" s="114">
        <f t="shared" si="192"/>
        <v>0</v>
      </c>
      <c r="R364" s="114"/>
      <c r="T364" s="104">
        <v>487.79219950350091</v>
      </c>
      <c r="U364" s="104"/>
      <c r="V364" s="104">
        <f t="shared" si="194"/>
        <v>487.79219950350091</v>
      </c>
      <c r="W364" s="109">
        <f t="shared" si="195"/>
        <v>2.8568752223897226E-3</v>
      </c>
      <c r="X364" s="114">
        <f>'DADOS BASE HOMOLOGADA'!$I$78*W364</f>
        <v>131252.35107129972</v>
      </c>
      <c r="Y364" s="114"/>
      <c r="Z364" s="114">
        <f t="shared" si="193"/>
        <v>131252.35107129972</v>
      </c>
      <c r="AB364" s="119">
        <v>794</v>
      </c>
      <c r="AD364" s="45">
        <v>0.74399999999999999</v>
      </c>
      <c r="AE364" s="45">
        <f t="shared" si="196"/>
        <v>590.73599999999999</v>
      </c>
      <c r="AF364" s="123">
        <f t="shared" si="197"/>
        <v>2.9447813488369917E-2</v>
      </c>
      <c r="AH364" s="45">
        <f>($AH$11-(AF364*$AH$11))*'AJUSTE CONIF-SETEC'!$Q$18</f>
        <v>504.23566766408675</v>
      </c>
      <c r="AI364" s="114">
        <f t="shared" si="198"/>
        <v>400363.12012528488</v>
      </c>
      <c r="AK364" s="119">
        <v>0</v>
      </c>
      <c r="AL364" s="114">
        <f>IF($AK$11&gt;0,(AK364/$AK$11)*'DADOS BASE PROPOSTA'!$I$67,0)*'AJUSTE CONIF-SETEC'!Q18</f>
        <v>0</v>
      </c>
      <c r="AN364" s="114">
        <v>84.625</v>
      </c>
      <c r="AO364" s="114">
        <f>(AN364/$AN$11)*'DADOS BASE PROPOSTA'!$I$69*'AJUSTE CONIF-SETEC'!$Q$18</f>
        <v>41099.279590183622</v>
      </c>
      <c r="AQ364" s="114"/>
      <c r="AR364" s="114"/>
      <c r="AS364" s="114"/>
      <c r="AU364" s="114"/>
      <c r="AV364" s="114"/>
      <c r="AW364" s="114"/>
      <c r="AY364" s="114"/>
      <c r="AZ364" s="114"/>
      <c r="BA364" s="114"/>
      <c r="BB364" s="93"/>
    </row>
    <row r="365" spans="1:54" x14ac:dyDescent="0.25">
      <c r="A365" s="93"/>
      <c r="B365" s="94" t="s">
        <v>381</v>
      </c>
      <c r="C365" s="94" t="s">
        <v>401</v>
      </c>
      <c r="D365" s="94" t="s">
        <v>83</v>
      </c>
      <c r="F365" s="104">
        <v>0</v>
      </c>
      <c r="G365" s="109">
        <f t="shared" si="190"/>
        <v>0</v>
      </c>
      <c r="H365" s="114">
        <f>'DADOS BASE PROPOSTA'!$I$23*G365*'AJUSTE CONIF-SETEC'!$Q$12</f>
        <v>0</v>
      </c>
      <c r="I365" s="114">
        <f>'MATRIZ 2018 COMPLETO PROPOSTA'!I365*'AJUSTE CONIF-SETEC'!$Q$12</f>
        <v>0</v>
      </c>
      <c r="J365" s="114">
        <f t="shared" si="191"/>
        <v>0</v>
      </c>
      <c r="L365" s="104">
        <v>1137.0326571061839</v>
      </c>
      <c r="M365" s="114">
        <f>'MATRIZ 2018 COMPLETO PROPOSTA'!M365*'AJUSTE CONIF-SETEC'!$Q$14</f>
        <v>917684.52916124789</v>
      </c>
      <c r="N365" s="114">
        <f>'MATRIZ 2018 COMPLETO PROPOSTA'!N365*'AJUSTE CONIF-SETEC'!$Q$14</f>
        <v>347014.37169415207</v>
      </c>
      <c r="O365" s="114">
        <f t="shared" si="192"/>
        <v>1264698.9008553999</v>
      </c>
      <c r="R365" s="114"/>
      <c r="T365" s="104">
        <v>0</v>
      </c>
      <c r="U365" s="104"/>
      <c r="V365" s="104">
        <f t="shared" si="194"/>
        <v>0</v>
      </c>
      <c r="W365" s="109">
        <f t="shared" si="195"/>
        <v>0</v>
      </c>
      <c r="X365" s="114">
        <f>'DADOS BASE HOMOLOGADA'!$I$78*W365</f>
        <v>0</v>
      </c>
      <c r="Y365" s="114"/>
      <c r="Z365" s="114">
        <f t="shared" si="193"/>
        <v>0</v>
      </c>
      <c r="AB365" s="119">
        <v>605.5</v>
      </c>
      <c r="AD365" s="45">
        <v>0.73399999999999999</v>
      </c>
      <c r="AE365" s="45">
        <f t="shared" si="196"/>
        <v>444.43700000000001</v>
      </c>
      <c r="AF365" s="123">
        <f t="shared" si="197"/>
        <v>1.1947813488369902E-2</v>
      </c>
      <c r="AH365" s="45">
        <f>($AH$11-(AF365*$AH$11))*'AJUSTE CONIF-SETEC'!$Q$18</f>
        <v>513.32752723305782</v>
      </c>
      <c r="AI365" s="114">
        <f t="shared" si="198"/>
        <v>310819.8177396165</v>
      </c>
      <c r="AK365" s="119">
        <v>0</v>
      </c>
      <c r="AL365" s="114">
        <f>IF($AK$11&gt;0,(AK365/$AK$11)*'DADOS BASE PROPOSTA'!$I$67,0)*'AJUSTE CONIF-SETEC'!Q18</f>
        <v>0</v>
      </c>
      <c r="AN365" s="114">
        <v>0</v>
      </c>
      <c r="AO365" s="114">
        <f>(AN365/$AN$11)*'DADOS BASE PROPOSTA'!$I$69*'AJUSTE CONIF-SETEC'!$Q$18</f>
        <v>0</v>
      </c>
      <c r="AQ365" s="114"/>
      <c r="AR365" s="114"/>
      <c r="AS365" s="114"/>
      <c r="AU365" s="114"/>
      <c r="AV365" s="114"/>
      <c r="AW365" s="114"/>
      <c r="AY365" s="114"/>
      <c r="AZ365" s="114"/>
      <c r="BA365" s="114"/>
      <c r="BB365" s="93"/>
    </row>
    <row r="366" spans="1:54" x14ac:dyDescent="0.25">
      <c r="A366" s="93"/>
      <c r="F366" s="104"/>
      <c r="G366" s="109"/>
      <c r="H366" s="114"/>
      <c r="I366" s="114"/>
      <c r="J366" s="114"/>
      <c r="L366" s="104"/>
      <c r="M366" s="114"/>
      <c r="N366" s="114"/>
      <c r="O366" s="114"/>
      <c r="R366" s="114"/>
      <c r="T366" s="104"/>
      <c r="U366" s="104"/>
      <c r="V366" s="104"/>
      <c r="W366" s="109"/>
      <c r="X366" s="114"/>
      <c r="Y366" s="114"/>
      <c r="Z366" s="114"/>
      <c r="AB366" s="119"/>
      <c r="AF366" s="123"/>
      <c r="AI366" s="114"/>
      <c r="AK366" s="119"/>
      <c r="AL366" s="114"/>
      <c r="AN366" s="114"/>
      <c r="AO366" s="114"/>
      <c r="AQ366" s="114"/>
      <c r="AR366" s="114"/>
      <c r="AS366" s="114"/>
      <c r="AU366" s="114"/>
      <c r="AV366" s="114"/>
      <c r="AW366" s="114"/>
      <c r="AY366" s="114"/>
      <c r="AZ366" s="114"/>
      <c r="BA366" s="114"/>
      <c r="BB366" s="93"/>
    </row>
    <row r="367" spans="1:54" x14ac:dyDescent="0.25">
      <c r="A367" s="93"/>
      <c r="B367" s="98" t="s">
        <v>402</v>
      </c>
      <c r="C367" s="98" t="s">
        <v>403</v>
      </c>
      <c r="D367" s="98" t="s">
        <v>74</v>
      </c>
      <c r="E367" s="98"/>
      <c r="F367" s="105">
        <f>SUM(F368:F386)</f>
        <v>28789.247706277132</v>
      </c>
      <c r="G367" s="110">
        <f>SUM(G368:G386)</f>
        <v>2.3298383916064647E-2</v>
      </c>
      <c r="H367" s="115">
        <f>SUM(H368:H386)</f>
        <v>30209298.527625754</v>
      </c>
      <c r="I367" s="115">
        <f>SUM(I368:I386)</f>
        <v>3199303.7826516451</v>
      </c>
      <c r="J367" s="115">
        <f>SUM(J368:J386)</f>
        <v>33408602.310277399</v>
      </c>
      <c r="K367" s="99"/>
      <c r="L367" s="105">
        <f>SUM(L368:L386)</f>
        <v>2878.6942615479688</v>
      </c>
      <c r="M367" s="115">
        <f>SUM(M368:M386)</f>
        <v>5043227.096403243</v>
      </c>
      <c r="N367" s="115">
        <f>SUM(N368:N386)</f>
        <v>878557.2465552683</v>
      </c>
      <c r="O367" s="115">
        <f>SUM(O368:O386)</f>
        <v>5921784.3429585118</v>
      </c>
      <c r="P367" s="99"/>
      <c r="Q367" s="100"/>
      <c r="R367" s="115">
        <f>SUM(R368:R386)</f>
        <v>4204545.7024091836</v>
      </c>
      <c r="S367" s="99"/>
      <c r="T367" s="105">
        <f t="shared" ref="T367:Z367" si="199">SUM(T368:T386)</f>
        <v>966.65999605364414</v>
      </c>
      <c r="U367" s="105">
        <f t="shared" si="199"/>
        <v>0</v>
      </c>
      <c r="V367" s="105">
        <f t="shared" si="199"/>
        <v>966.65999605364414</v>
      </c>
      <c r="W367" s="110">
        <f t="shared" si="199"/>
        <v>5.6614824796540897E-3</v>
      </c>
      <c r="X367" s="115">
        <f t="shared" si="199"/>
        <v>260103.3745471026</v>
      </c>
      <c r="Y367" s="115">
        <f t="shared" si="199"/>
        <v>124505.76265629544</v>
      </c>
      <c r="Z367" s="115">
        <f t="shared" si="199"/>
        <v>384609.13720339816</v>
      </c>
      <c r="AA367" s="99"/>
      <c r="AB367" s="120">
        <f>SUM(AB368:AB386)</f>
        <v>17211</v>
      </c>
      <c r="AC367" s="99"/>
      <c r="AD367" s="99"/>
      <c r="AE367" s="99"/>
      <c r="AF367" s="124"/>
      <c r="AG367" s="99"/>
      <c r="AH367" s="99"/>
      <c r="AI367" s="115">
        <f>SUM(AI368:AI386)</f>
        <v>9823677.9872349966</v>
      </c>
      <c r="AJ367" s="99"/>
      <c r="AK367" s="120">
        <f>SUM(AK368:AK386)</f>
        <v>491.5</v>
      </c>
      <c r="AL367" s="115">
        <f>SUM(AL368:AL386)</f>
        <v>2580288.6648068377</v>
      </c>
      <c r="AM367" s="99"/>
      <c r="AN367" s="115">
        <f>SUM(AN368:AN386)</f>
        <v>463.125</v>
      </c>
      <c r="AO367" s="115">
        <f>SUM(AO368:AO386)</f>
        <v>224922.94074096059</v>
      </c>
      <c r="AP367" s="99"/>
      <c r="AQ367" s="115"/>
      <c r="AR367" s="115"/>
      <c r="AS367" s="115">
        <f>SUM(AS368:AS386)</f>
        <v>372231.97411804751</v>
      </c>
      <c r="AT367" s="98"/>
      <c r="AU367" s="115"/>
      <c r="AV367" s="115"/>
      <c r="AW367" s="115">
        <f>SUM(AW368:AW386)</f>
        <v>372231.97411804751</v>
      </c>
      <c r="AX367" s="98"/>
      <c r="AY367" s="115"/>
      <c r="AZ367" s="115"/>
      <c r="BA367" s="115">
        <f>SUM(BA368:BA386)</f>
        <v>372231.97411804751</v>
      </c>
      <c r="BB367" s="93"/>
    </row>
    <row r="368" spans="1:54" x14ac:dyDescent="0.25">
      <c r="A368" s="93"/>
      <c r="B368" s="94" t="s">
        <v>402</v>
      </c>
      <c r="C368" s="94" t="s">
        <v>34</v>
      </c>
      <c r="D368" s="94" t="s">
        <v>75</v>
      </c>
      <c r="F368" s="104">
        <v>0</v>
      </c>
      <c r="G368" s="109">
        <f t="shared" ref="G368:G386" si="200">F368/$F$11</f>
        <v>0</v>
      </c>
      <c r="H368" s="114">
        <f>'DADOS BASE PROPOSTA'!$I$23*G368*'AJUSTE CONIF-SETEC'!$Q$12</f>
        <v>0</v>
      </c>
      <c r="I368" s="114">
        <f>'MATRIZ 2018 COMPLETO PROPOSTA'!I368*'AJUSTE CONIF-SETEC'!$Q$12</f>
        <v>0</v>
      </c>
      <c r="J368" s="114">
        <f t="shared" ref="J368:J386" si="201">H368+I368</f>
        <v>0</v>
      </c>
      <c r="L368" s="104"/>
      <c r="M368" s="114">
        <f>'MATRIZ 2018 COMPLETO PROPOSTA'!M368*'AJUSTE CONIF-SETEC'!$Q$14</f>
        <v>0</v>
      </c>
      <c r="N368" s="114">
        <f>'MATRIZ 2018 COMPLETO PROPOSTA'!N368*'AJUSTE CONIF-SETEC'!$Q$14</f>
        <v>0</v>
      </c>
      <c r="O368" s="114">
        <f t="shared" ref="O368:O386" si="202">M368+N368</f>
        <v>0</v>
      </c>
      <c r="Q368" s="68">
        <v>18</v>
      </c>
      <c r="R368" s="114">
        <f>IF(D368="R",('DADOS BASE HOMOLOGADA'!$I$53+('DADOS BASE HOMOLOGADA'!$I$54*Q368)),0)</f>
        <v>4204545.7024091836</v>
      </c>
      <c r="T368" s="104"/>
      <c r="U368" s="104"/>
      <c r="V368" s="104"/>
      <c r="W368" s="109"/>
      <c r="X368" s="114"/>
      <c r="Y368" s="114">
        <f>'DADOS BASE HOMOLOGADA'!$I$77/41</f>
        <v>124505.76265629544</v>
      </c>
      <c r="Z368" s="114">
        <f t="shared" ref="Z368:Z386" si="203">X368+Y368</f>
        <v>124505.76265629544</v>
      </c>
      <c r="AB368" s="119"/>
      <c r="AF368" s="123"/>
      <c r="AI368" s="114"/>
      <c r="AK368" s="119"/>
      <c r="AL368" s="114"/>
      <c r="AN368" s="114"/>
      <c r="AO368" s="114"/>
      <c r="AQ368" s="114">
        <f>'DADOS BASE HOMOLOGADA'!$I$85/41</f>
        <v>167836.73833001251</v>
      </c>
      <c r="AR368" s="114">
        <f>'DADOS BASE HOMOLOGADA'!$I$86*(Q368/$Q$11)</f>
        <v>204395.23578803503</v>
      </c>
      <c r="AS368" s="114">
        <f>AQ368+AR368</f>
        <v>372231.97411804751</v>
      </c>
      <c r="AU368" s="114">
        <f>'DADOS BASE HOMOLOGADA'!$I$89/41</f>
        <v>167836.73833001251</v>
      </c>
      <c r="AV368" s="114">
        <f>'DADOS BASE HOMOLOGADA'!$I$90*(Q368/$Q$11)</f>
        <v>204395.23578803503</v>
      </c>
      <c r="AW368" s="114">
        <f>AU368+AV368</f>
        <v>372231.97411804751</v>
      </c>
      <c r="AY368" s="114">
        <f>'DADOS BASE HOMOLOGADA'!$I$93/41</f>
        <v>167836.73833001251</v>
      </c>
      <c r="AZ368" s="114">
        <f>'DADOS BASE HOMOLOGADA'!$I$94*(Q368/$Q$11)</f>
        <v>204395.23578803503</v>
      </c>
      <c r="BA368" s="114">
        <f>AY368+AZ368</f>
        <v>372231.97411804751</v>
      </c>
      <c r="BB368" s="93"/>
    </row>
    <row r="369" spans="1:54" x14ac:dyDescent="0.25">
      <c r="A369" s="93"/>
      <c r="B369" s="94" t="s">
        <v>402</v>
      </c>
      <c r="C369" s="94" t="s">
        <v>404</v>
      </c>
      <c r="D369" s="94" t="s">
        <v>79</v>
      </c>
      <c r="F369" s="104">
        <v>2668.7501724223671</v>
      </c>
      <c r="G369" s="109">
        <f t="shared" si="200"/>
        <v>2.1597495956659886E-3</v>
      </c>
      <c r="H369" s="114">
        <f>'DADOS BASE PROPOSTA'!$I$23*G369*'AJUSTE CONIF-SETEC'!$Q$12</f>
        <v>2800388.2378899949</v>
      </c>
      <c r="I369" s="114">
        <f>'MATRIZ 2018 COMPLETO PROPOSTA'!I369*'AJUSTE CONIF-SETEC'!$Q$12</f>
        <v>0</v>
      </c>
      <c r="J369" s="114">
        <f t="shared" si="201"/>
        <v>2800388.2378899949</v>
      </c>
      <c r="L369" s="104">
        <v>0</v>
      </c>
      <c r="M369" s="114">
        <f>'MATRIZ 2018 COMPLETO PROPOSTA'!M369*'AJUSTE CONIF-SETEC'!$Q$14</f>
        <v>0</v>
      </c>
      <c r="N369" s="114">
        <f>'MATRIZ 2018 COMPLETO PROPOSTA'!N369*'AJUSTE CONIF-SETEC'!$Q$14</f>
        <v>0</v>
      </c>
      <c r="O369" s="114">
        <f t="shared" si="202"/>
        <v>0</v>
      </c>
      <c r="R369" s="114"/>
      <c r="T369" s="104">
        <v>100.24276337853379</v>
      </c>
      <c r="U369" s="104"/>
      <c r="V369" s="104">
        <f t="shared" ref="V369:V386" si="204">T369+U369*3.2</f>
        <v>100.24276337853379</v>
      </c>
      <c r="W369" s="109">
        <f t="shared" ref="W369:W386" si="205">V369/$V$11</f>
        <v>5.8709644642022138E-4</v>
      </c>
      <c r="X369" s="114">
        <f>'DADOS BASE HOMOLOGADA'!$I$78*W369</f>
        <v>26972.752710495351</v>
      </c>
      <c r="Y369" s="114"/>
      <c r="Z369" s="114">
        <f t="shared" si="203"/>
        <v>26972.752710495351</v>
      </c>
      <c r="AB369" s="119">
        <v>1473</v>
      </c>
      <c r="AD369" s="45">
        <v>0.628</v>
      </c>
      <c r="AE369" s="45">
        <f t="shared" ref="AE369:AE386" si="206">AB369*AD369</f>
        <v>925.04399999999998</v>
      </c>
      <c r="AF369" s="123">
        <f t="shared" ref="AF369:AF386" si="207">(AD369-$AE$12)*$AF$12</f>
        <v>-0.17355218651163007</v>
      </c>
      <c r="AH369" s="45">
        <f>($AH$11-(AF369*$AH$11))*'AJUSTE CONIF-SETEC'!$Q$18</f>
        <v>609.70123866415054</v>
      </c>
      <c r="AI369" s="114">
        <f t="shared" ref="AI369:AI386" si="208">AB369*AH369</f>
        <v>898089.92455229373</v>
      </c>
      <c r="AK369" s="119">
        <v>0</v>
      </c>
      <c r="AL369" s="114">
        <f>IF($AK$11&gt;0,(AK369/$AK$11)*'DADOS BASE PROPOSTA'!$I$67,0)*'AJUSTE CONIF-SETEC'!Q18</f>
        <v>0</v>
      </c>
      <c r="AN369" s="114">
        <v>39.125</v>
      </c>
      <c r="AO369" s="114">
        <f>(AN369/$AN$11)*'DADOS BASE PROPOSTA'!$I$69*'AJUSTE CONIF-SETEC'!$Q$18</f>
        <v>19001.587166510297</v>
      </c>
      <c r="AQ369" s="114"/>
      <c r="AR369" s="114"/>
      <c r="AS369" s="114"/>
      <c r="AU369" s="114"/>
      <c r="AV369" s="114"/>
      <c r="AW369" s="114"/>
      <c r="AY369" s="114"/>
      <c r="AZ369" s="114"/>
      <c r="BA369" s="114"/>
      <c r="BB369" s="93"/>
    </row>
    <row r="370" spans="1:54" x14ac:dyDescent="0.25">
      <c r="A370" s="93"/>
      <c r="B370" s="94" t="s">
        <v>402</v>
      </c>
      <c r="C370" s="94" t="s">
        <v>405</v>
      </c>
      <c r="D370" s="94" t="s">
        <v>79</v>
      </c>
      <c r="F370" s="104">
        <v>358.68725816433601</v>
      </c>
      <c r="G370" s="109">
        <f t="shared" si="200"/>
        <v>2.9027620074598864E-4</v>
      </c>
      <c r="H370" s="114">
        <f>'DADOS BASE PROPOSTA'!$I$23*G370*'AJUSTE CONIF-SETEC'!$Q$12</f>
        <v>376379.77103442722</v>
      </c>
      <c r="I370" s="114">
        <f>'MATRIZ 2018 COMPLETO PROPOSTA'!I370*'AJUSTE CONIF-SETEC'!$Q$12</f>
        <v>874821.64130862092</v>
      </c>
      <c r="J370" s="114">
        <f t="shared" si="201"/>
        <v>1251201.412343048</v>
      </c>
      <c r="L370" s="104">
        <v>0</v>
      </c>
      <c r="M370" s="114">
        <f>'MATRIZ 2018 COMPLETO PROPOSTA'!M370*'AJUSTE CONIF-SETEC'!$Q$14</f>
        <v>0</v>
      </c>
      <c r="N370" s="114">
        <f>'MATRIZ 2018 COMPLETO PROPOSTA'!N370*'AJUSTE CONIF-SETEC'!$Q$14</f>
        <v>0</v>
      </c>
      <c r="O370" s="114">
        <f t="shared" si="202"/>
        <v>0</v>
      </c>
      <c r="R370" s="114"/>
      <c r="T370" s="104">
        <v>93.441732744701696</v>
      </c>
      <c r="U370" s="104"/>
      <c r="V370" s="104">
        <f t="shared" si="204"/>
        <v>93.441732744701696</v>
      </c>
      <c r="W370" s="109">
        <f t="shared" si="205"/>
        <v>5.4726453454404769E-4</v>
      </c>
      <c r="X370" s="114">
        <f>'DADOS BASE HOMOLOGADA'!$I$78*W370</f>
        <v>25142.770063567052</v>
      </c>
      <c r="Y370" s="114"/>
      <c r="Z370" s="114">
        <f t="shared" si="203"/>
        <v>25142.770063567052</v>
      </c>
      <c r="AB370" s="119">
        <v>374.5</v>
      </c>
      <c r="AD370" s="45">
        <v>0.66500000000000004</v>
      </c>
      <c r="AE370" s="45">
        <f t="shared" si="206"/>
        <v>249.04250000000002</v>
      </c>
      <c r="AF370" s="123">
        <f t="shared" si="207"/>
        <v>-0.10880218651163001</v>
      </c>
      <c r="AH370" s="45">
        <f>($AH$11-(AF370*$AH$11))*'AJUSTE CONIF-SETEC'!$Q$18</f>
        <v>576.06135825895774</v>
      </c>
      <c r="AI370" s="114">
        <f t="shared" si="208"/>
        <v>215734.97866797968</v>
      </c>
      <c r="AK370" s="119">
        <v>0</v>
      </c>
      <c r="AL370" s="114">
        <f>IF($AK$11&gt;0,(AK370/$AK$11)*'DADOS BASE PROPOSTA'!$I$67,0)*'AJUSTE CONIF-SETEC'!Q18</f>
        <v>0</v>
      </c>
      <c r="AN370" s="114">
        <v>30.125</v>
      </c>
      <c r="AO370" s="114">
        <f>(AN370/$AN$11)*'DADOS BASE PROPOSTA'!$I$69*'AJUSTE CONIF-SETEC'!$Q$18</f>
        <v>14630.615038750744</v>
      </c>
      <c r="AQ370" s="114"/>
      <c r="AR370" s="114"/>
      <c r="AS370" s="114"/>
      <c r="AU370" s="114"/>
      <c r="AV370" s="114"/>
      <c r="AW370" s="114"/>
      <c r="AY370" s="114"/>
      <c r="AZ370" s="114"/>
      <c r="BA370" s="114"/>
      <c r="BB370" s="93"/>
    </row>
    <row r="371" spans="1:54" x14ac:dyDescent="0.25">
      <c r="A371" s="93"/>
      <c r="B371" s="94" t="s">
        <v>402</v>
      </c>
      <c r="C371" s="94" t="s">
        <v>406</v>
      </c>
      <c r="D371" s="94" t="s">
        <v>83</v>
      </c>
      <c r="F371" s="104">
        <v>0</v>
      </c>
      <c r="G371" s="109">
        <f t="shared" si="200"/>
        <v>0</v>
      </c>
      <c r="H371" s="114">
        <f>'DADOS BASE PROPOSTA'!$I$23*G371*'AJUSTE CONIF-SETEC'!$Q$12</f>
        <v>0</v>
      </c>
      <c r="I371" s="114">
        <f>'MATRIZ 2018 COMPLETO PROPOSTA'!I371*'AJUSTE CONIF-SETEC'!$Q$12</f>
        <v>0</v>
      </c>
      <c r="J371" s="114">
        <f t="shared" si="201"/>
        <v>0</v>
      </c>
      <c r="L371" s="104">
        <v>468.68129033946292</v>
      </c>
      <c r="M371" s="114">
        <f>'MATRIZ 2018 COMPLETO PROPOSTA'!M371*'AJUSTE CONIF-SETEC'!$Q$14</f>
        <v>917684.52916124789</v>
      </c>
      <c r="N371" s="114">
        <f>'MATRIZ 2018 COMPLETO PROPOSTA'!N371*'AJUSTE CONIF-SETEC'!$Q$14</f>
        <v>143038.23419274477</v>
      </c>
      <c r="O371" s="114">
        <f t="shared" si="202"/>
        <v>1060722.7633539927</v>
      </c>
      <c r="R371" s="114"/>
      <c r="T371" s="104">
        <v>52.268163597602253</v>
      </c>
      <c r="U371" s="104"/>
      <c r="V371" s="104">
        <f t="shared" si="204"/>
        <v>52.268163597602253</v>
      </c>
      <c r="W371" s="109">
        <f t="shared" si="205"/>
        <v>3.0612138048495102E-4</v>
      </c>
      <c r="X371" s="114">
        <f>'DADOS BASE HOMOLOGADA'!$I$78*W371</f>
        <v>14064.020222847746</v>
      </c>
      <c r="Y371" s="114"/>
      <c r="Z371" s="114">
        <f t="shared" si="203"/>
        <v>14064.020222847746</v>
      </c>
      <c r="AB371" s="119">
        <v>384</v>
      </c>
      <c r="AD371" s="45">
        <v>0.71799999999999997</v>
      </c>
      <c r="AE371" s="45">
        <f t="shared" si="206"/>
        <v>275.71199999999999</v>
      </c>
      <c r="AF371" s="123">
        <f t="shared" si="207"/>
        <v>-1.6052186511630123E-2</v>
      </c>
      <c r="AH371" s="45">
        <f>($AH$11-(AF371*$AH$11))*'AJUSTE CONIF-SETEC'!$Q$18</f>
        <v>527.8745025434115</v>
      </c>
      <c r="AI371" s="114">
        <f t="shared" si="208"/>
        <v>202703.80897667003</v>
      </c>
      <c r="AK371" s="119">
        <v>0</v>
      </c>
      <c r="AL371" s="114">
        <f>IF($AK$11&gt;0,(AK371/$AK$11)*'DADOS BASE PROPOSTA'!$I$67,0)*'AJUSTE CONIF-SETEC'!Q18</f>
        <v>0</v>
      </c>
      <c r="AN371" s="114">
        <v>17.5</v>
      </c>
      <c r="AO371" s="114">
        <f>(AN371/$AN$11)*'DADOS BASE PROPOSTA'!$I$69*'AJUSTE CONIF-SETEC'!$Q$18</f>
        <v>8499.1124706435858</v>
      </c>
      <c r="AQ371" s="114"/>
      <c r="AR371" s="114"/>
      <c r="AS371" s="114"/>
      <c r="AU371" s="114"/>
      <c r="AV371" s="114"/>
      <c r="AW371" s="114"/>
      <c r="AY371" s="114"/>
      <c r="AZ371" s="114"/>
      <c r="BA371" s="114"/>
      <c r="BB371" s="93"/>
    </row>
    <row r="372" spans="1:54" x14ac:dyDescent="0.25">
      <c r="A372" s="93"/>
      <c r="B372" s="94" t="s">
        <v>402</v>
      </c>
      <c r="C372" s="94" t="s">
        <v>407</v>
      </c>
      <c r="D372" s="94" t="s">
        <v>77</v>
      </c>
      <c r="F372" s="104">
        <v>0</v>
      </c>
      <c r="G372" s="109">
        <f t="shared" si="200"/>
        <v>0</v>
      </c>
      <c r="H372" s="114">
        <f>'DADOS BASE PROPOSTA'!$I$23*G372*'AJUSTE CONIF-SETEC'!$Q$12</f>
        <v>0</v>
      </c>
      <c r="I372" s="114">
        <f>'MATRIZ 2018 COMPLETO PROPOSTA'!I372*'AJUSTE CONIF-SETEC'!$Q$12</f>
        <v>0</v>
      </c>
      <c r="J372" s="114">
        <f t="shared" si="201"/>
        <v>0</v>
      </c>
      <c r="L372" s="104">
        <v>390.98588249264839</v>
      </c>
      <c r="M372" s="114">
        <f>'MATRIZ 2018 COMPLETO PROPOSTA'!M372*'AJUSTE CONIF-SETEC'!$Q$14</f>
        <v>454804.45059700409</v>
      </c>
      <c r="N372" s="114">
        <f>'MATRIZ 2018 COMPLETO PROPOSTA'!N372*'AJUSTE CONIF-SETEC'!$Q$14</f>
        <v>119326.14204747457</v>
      </c>
      <c r="O372" s="114">
        <f t="shared" si="202"/>
        <v>574130.59264447866</v>
      </c>
      <c r="R372" s="114"/>
      <c r="T372" s="104">
        <v>13.325313795316021</v>
      </c>
      <c r="U372" s="104"/>
      <c r="V372" s="104">
        <f t="shared" si="204"/>
        <v>13.325313795316021</v>
      </c>
      <c r="W372" s="109">
        <f t="shared" si="205"/>
        <v>7.8042983982020548E-5</v>
      </c>
      <c r="X372" s="114">
        <f>'DADOS BASE HOMOLOGADA'!$I$78*W372</f>
        <v>3585.4996578015162</v>
      </c>
      <c r="Y372" s="114"/>
      <c r="Z372" s="114">
        <f t="shared" si="203"/>
        <v>3585.4996578015162</v>
      </c>
      <c r="AB372" s="119">
        <v>229</v>
      </c>
      <c r="AD372" s="45">
        <v>0.61699999999999999</v>
      </c>
      <c r="AE372" s="45">
        <f t="shared" si="206"/>
        <v>141.29300000000001</v>
      </c>
      <c r="AF372" s="123">
        <f t="shared" si="207"/>
        <v>-0.19280218651163009</v>
      </c>
      <c r="AH372" s="45">
        <f>($AH$11-(AF372*$AH$11))*'AJUSTE CONIF-SETEC'!$Q$18</f>
        <v>619.70228419001876</v>
      </c>
      <c r="AI372" s="114">
        <f t="shared" si="208"/>
        <v>141911.82307951429</v>
      </c>
      <c r="AK372" s="119">
        <v>0</v>
      </c>
      <c r="AL372" s="114">
        <f>IF($AK$11&gt;0,(AK372/$AK$11)*'DADOS BASE PROPOSTA'!$I$67,0)*'AJUSTE CONIF-SETEC'!Q18</f>
        <v>0</v>
      </c>
      <c r="AN372" s="114">
        <v>4.125</v>
      </c>
      <c r="AO372" s="114">
        <f>(AN372/$AN$11)*'DADOS BASE PROPOSTA'!$I$69*'AJUSTE CONIF-SETEC'!$Q$18</f>
        <v>2003.3622252231307</v>
      </c>
      <c r="AQ372" s="114"/>
      <c r="AR372" s="114"/>
      <c r="AS372" s="114"/>
      <c r="AU372" s="114"/>
      <c r="AV372" s="114"/>
      <c r="AW372" s="114"/>
      <c r="AY372" s="114"/>
      <c r="AZ372" s="114"/>
      <c r="BA372" s="114"/>
      <c r="BB372" s="93"/>
    </row>
    <row r="373" spans="1:54" x14ac:dyDescent="0.25">
      <c r="A373" s="93"/>
      <c r="B373" s="94" t="s">
        <v>402</v>
      </c>
      <c r="C373" s="94" t="s">
        <v>408</v>
      </c>
      <c r="D373" s="94" t="s">
        <v>79</v>
      </c>
      <c r="F373" s="104">
        <v>7556.0391223540219</v>
      </c>
      <c r="G373" s="109">
        <f t="shared" si="200"/>
        <v>6.1149045002320121E-3</v>
      </c>
      <c r="H373" s="114">
        <f>'DADOS BASE PROPOSTA'!$I$23*G373*'AJUSTE CONIF-SETEC'!$Q$12</f>
        <v>7928746.3105137749</v>
      </c>
      <c r="I373" s="114">
        <f>'MATRIZ 2018 COMPLETO PROPOSTA'!I373*'AJUSTE CONIF-SETEC'!$Q$12</f>
        <v>0</v>
      </c>
      <c r="J373" s="114">
        <f t="shared" si="201"/>
        <v>7928746.3105137749</v>
      </c>
      <c r="L373" s="104">
        <v>0</v>
      </c>
      <c r="M373" s="114">
        <f>'MATRIZ 2018 COMPLETO PROPOSTA'!M373*'AJUSTE CONIF-SETEC'!$Q$14</f>
        <v>0</v>
      </c>
      <c r="N373" s="114">
        <f>'MATRIZ 2018 COMPLETO PROPOSTA'!N373*'AJUSTE CONIF-SETEC'!$Q$14</f>
        <v>0</v>
      </c>
      <c r="O373" s="114">
        <f t="shared" si="202"/>
        <v>0</v>
      </c>
      <c r="R373" s="114"/>
      <c r="T373" s="104">
        <v>101.47269990437491</v>
      </c>
      <c r="U373" s="104"/>
      <c r="V373" s="104">
        <f t="shared" si="204"/>
        <v>101.47269990437491</v>
      </c>
      <c r="W373" s="109">
        <f t="shared" si="205"/>
        <v>5.9429987277546871E-4</v>
      </c>
      <c r="X373" s="114">
        <f>'DADOS BASE HOMOLOGADA'!$I$78*W373</f>
        <v>27303.697036479709</v>
      </c>
      <c r="Y373" s="114"/>
      <c r="Z373" s="114">
        <f t="shared" si="203"/>
        <v>27303.697036479709</v>
      </c>
      <c r="AB373" s="119">
        <v>4596</v>
      </c>
      <c r="AD373" s="45">
        <v>0.746</v>
      </c>
      <c r="AE373" s="45">
        <f t="shared" si="206"/>
        <v>3428.616</v>
      </c>
      <c r="AF373" s="123">
        <f t="shared" si="207"/>
        <v>3.294781348836992E-2</v>
      </c>
      <c r="AH373" s="45">
        <f>($AH$11-(AF373*$AH$11))*'AJUSTE CONIF-SETEC'!$Q$18</f>
        <v>502.41729575029251</v>
      </c>
      <c r="AI373" s="114">
        <f t="shared" si="208"/>
        <v>2309109.8912683446</v>
      </c>
      <c r="AK373" s="119">
        <v>0</v>
      </c>
      <c r="AL373" s="114">
        <f>IF($AK$11&gt;0,(AK373/$AK$11)*'DADOS BASE PROPOSTA'!$I$67,0)*'AJUSTE CONIF-SETEC'!Q18</f>
        <v>0</v>
      </c>
      <c r="AN373" s="114">
        <v>37.875</v>
      </c>
      <c r="AO373" s="114">
        <f>(AN373/$AN$11)*'DADOS BASE PROPOSTA'!$I$69*'AJUSTE CONIF-SETEC'!$Q$18</f>
        <v>18394.507704321473</v>
      </c>
      <c r="AQ373" s="114"/>
      <c r="AR373" s="114"/>
      <c r="AS373" s="114"/>
      <c r="AU373" s="114"/>
      <c r="AV373" s="114"/>
      <c r="AW373" s="114"/>
      <c r="AY373" s="114"/>
      <c r="AZ373" s="114"/>
      <c r="BA373" s="114"/>
      <c r="BB373" s="93"/>
    </row>
    <row r="374" spans="1:54" x14ac:dyDescent="0.25">
      <c r="A374" s="93"/>
      <c r="B374" s="94" t="s">
        <v>402</v>
      </c>
      <c r="C374" s="94" t="s">
        <v>409</v>
      </c>
      <c r="D374" s="94" t="s">
        <v>79</v>
      </c>
      <c r="F374" s="104">
        <v>2030.832285463654</v>
      </c>
      <c r="G374" s="109">
        <f t="shared" si="200"/>
        <v>1.6434993626302621E-3</v>
      </c>
      <c r="H374" s="114">
        <f>'DADOS BASE PROPOSTA'!$I$23*G374*'AJUSTE CONIF-SETEC'!$Q$12</f>
        <v>2131004.5818854589</v>
      </c>
      <c r="I374" s="114">
        <f>'MATRIZ 2018 COMPLETO PROPOSTA'!I374*'AJUSTE CONIF-SETEC'!$Q$12</f>
        <v>0</v>
      </c>
      <c r="J374" s="114">
        <f t="shared" si="201"/>
        <v>2131004.5818854589</v>
      </c>
      <c r="L374" s="104">
        <v>0</v>
      </c>
      <c r="M374" s="114">
        <f>'MATRIZ 2018 COMPLETO PROPOSTA'!M374*'AJUSTE CONIF-SETEC'!$Q$14</f>
        <v>0</v>
      </c>
      <c r="N374" s="114">
        <f>'MATRIZ 2018 COMPLETO PROPOSTA'!N374*'AJUSTE CONIF-SETEC'!$Q$14</f>
        <v>0</v>
      </c>
      <c r="O374" s="114">
        <f t="shared" si="202"/>
        <v>0</v>
      </c>
      <c r="R374" s="114"/>
      <c r="T374" s="104">
        <v>84.098488180459043</v>
      </c>
      <c r="U374" s="104"/>
      <c r="V374" s="104">
        <f t="shared" si="204"/>
        <v>84.098488180459043</v>
      </c>
      <c r="W374" s="109">
        <f t="shared" si="205"/>
        <v>4.9254352030995128E-4</v>
      </c>
      <c r="X374" s="114">
        <f>'DADOS BASE HOMOLOGADA'!$I$78*W374</f>
        <v>22628.742949276992</v>
      </c>
      <c r="Y374" s="114"/>
      <c r="Z374" s="114">
        <f t="shared" si="203"/>
        <v>22628.742949276992</v>
      </c>
      <c r="AB374" s="119">
        <v>1181.5</v>
      </c>
      <c r="AD374" s="45">
        <v>0.6</v>
      </c>
      <c r="AE374" s="45">
        <f t="shared" si="206"/>
        <v>708.9</v>
      </c>
      <c r="AF374" s="123">
        <f t="shared" si="207"/>
        <v>-0.22255218651163011</v>
      </c>
      <c r="AH374" s="45">
        <f>($AH$11-(AF374*$AH$11))*'AJUSTE CONIF-SETEC'!$Q$18</f>
        <v>635.15844545726952</v>
      </c>
      <c r="AI374" s="114">
        <f t="shared" si="208"/>
        <v>750439.70330776391</v>
      </c>
      <c r="AK374" s="119">
        <v>0</v>
      </c>
      <c r="AL374" s="114">
        <f>IF($AK$11&gt;0,(AK374/$AK$11)*'DADOS BASE PROPOSTA'!$I$67,0)*'AJUSTE CONIF-SETEC'!Q18</f>
        <v>0</v>
      </c>
      <c r="AN374" s="114">
        <v>70</v>
      </c>
      <c r="AO374" s="114">
        <f>(AN374/$AN$11)*'DADOS BASE PROPOSTA'!$I$69*'AJUSTE CONIF-SETEC'!$Q$18</f>
        <v>33996.449882574343</v>
      </c>
      <c r="AQ374" s="114"/>
      <c r="AR374" s="114"/>
      <c r="AS374" s="114"/>
      <c r="AU374" s="114"/>
      <c r="AV374" s="114"/>
      <c r="AW374" s="114"/>
      <c r="AY374" s="114"/>
      <c r="AZ374" s="114"/>
      <c r="BA374" s="114"/>
      <c r="BB374" s="93"/>
    </row>
    <row r="375" spans="1:54" x14ac:dyDescent="0.25">
      <c r="A375" s="93"/>
      <c r="B375" s="94" t="s">
        <v>402</v>
      </c>
      <c r="C375" s="94" t="s">
        <v>410</v>
      </c>
      <c r="D375" s="94" t="s">
        <v>79</v>
      </c>
      <c r="F375" s="104">
        <v>501.08334105109481</v>
      </c>
      <c r="G375" s="109">
        <f t="shared" si="200"/>
        <v>4.0551361997581128E-4</v>
      </c>
      <c r="H375" s="114">
        <f>'DADOS BASE PROPOSTA'!$I$23*G375*'AJUSTE CONIF-SETEC'!$Q$12</f>
        <v>525799.6454604168</v>
      </c>
      <c r="I375" s="114">
        <f>'MATRIZ 2018 COMPLETO PROPOSTA'!I375*'AJUSTE CONIF-SETEC'!$Q$12</f>
        <v>874821.64130862092</v>
      </c>
      <c r="J375" s="114">
        <f t="shared" si="201"/>
        <v>1400621.2867690376</v>
      </c>
      <c r="L375" s="104">
        <v>0</v>
      </c>
      <c r="M375" s="114">
        <f>'MATRIZ 2018 COMPLETO PROPOSTA'!M375*'AJUSTE CONIF-SETEC'!$Q$14</f>
        <v>0</v>
      </c>
      <c r="N375" s="114">
        <f>'MATRIZ 2018 COMPLETO PROPOSTA'!N375*'AJUSTE CONIF-SETEC'!$Q$14</f>
        <v>0</v>
      </c>
      <c r="O375" s="114">
        <f t="shared" si="202"/>
        <v>0</v>
      </c>
      <c r="R375" s="114"/>
      <c r="T375" s="104">
        <v>6.8553360535252672</v>
      </c>
      <c r="U375" s="104"/>
      <c r="V375" s="104">
        <f t="shared" si="204"/>
        <v>6.8553360535252672</v>
      </c>
      <c r="W375" s="109">
        <f t="shared" si="205"/>
        <v>4.0149964949020717E-5</v>
      </c>
      <c r="X375" s="114">
        <f>'DADOS BASE HOMOLOGADA'!$I$78*W375</f>
        <v>1844.5948404358996</v>
      </c>
      <c r="Y375" s="114"/>
      <c r="Z375" s="114">
        <f t="shared" si="203"/>
        <v>1844.5948404358996</v>
      </c>
      <c r="AB375" s="119">
        <v>562</v>
      </c>
      <c r="AD375" s="45">
        <v>0.503</v>
      </c>
      <c r="AE375" s="45">
        <f t="shared" si="206"/>
        <v>282.68599999999998</v>
      </c>
      <c r="AF375" s="123">
        <f t="shared" si="207"/>
        <v>-0.39230218651163007</v>
      </c>
      <c r="AH375" s="45">
        <f>($AH$11-(AF375*$AH$11))*'AJUSTE CONIF-SETEC'!$Q$18</f>
        <v>723.34948327628854</v>
      </c>
      <c r="AI375" s="114">
        <f t="shared" si="208"/>
        <v>406522.40960127418</v>
      </c>
      <c r="AK375" s="119">
        <v>0</v>
      </c>
      <c r="AL375" s="114">
        <f>IF($AK$11&gt;0,(AK375/$AK$11)*'DADOS BASE PROPOSTA'!$I$67,0)*'AJUSTE CONIF-SETEC'!Q18</f>
        <v>0</v>
      </c>
      <c r="AN375" s="114">
        <v>4.875</v>
      </c>
      <c r="AO375" s="114">
        <f>(AN375/$AN$11)*'DADOS BASE PROPOSTA'!$I$69*'AJUSTE CONIF-SETEC'!$Q$18</f>
        <v>2367.6099025364274</v>
      </c>
      <c r="AQ375" s="114"/>
      <c r="AR375" s="114"/>
      <c r="AS375" s="114"/>
      <c r="AU375" s="114"/>
      <c r="AV375" s="114"/>
      <c r="AW375" s="114"/>
      <c r="AY375" s="114"/>
      <c r="AZ375" s="114"/>
      <c r="BA375" s="114"/>
      <c r="BB375" s="93"/>
    </row>
    <row r="376" spans="1:54" x14ac:dyDescent="0.25">
      <c r="A376" s="93"/>
      <c r="B376" s="94" t="s">
        <v>402</v>
      </c>
      <c r="C376" s="94" t="s">
        <v>411</v>
      </c>
      <c r="D376" s="94" t="s">
        <v>83</v>
      </c>
      <c r="F376" s="104">
        <v>0</v>
      </c>
      <c r="G376" s="109">
        <f t="shared" si="200"/>
        <v>0</v>
      </c>
      <c r="H376" s="114">
        <f>'DADOS BASE PROPOSTA'!$I$23*G376*'AJUSTE CONIF-SETEC'!$Q$12</f>
        <v>0</v>
      </c>
      <c r="I376" s="114">
        <f>'MATRIZ 2018 COMPLETO PROPOSTA'!I376*'AJUSTE CONIF-SETEC'!$Q$12</f>
        <v>0</v>
      </c>
      <c r="J376" s="114">
        <f t="shared" si="201"/>
        <v>0</v>
      </c>
      <c r="L376" s="104">
        <v>347.0688526706445</v>
      </c>
      <c r="M376" s="114">
        <f>'MATRIZ 2018 COMPLETO PROPOSTA'!M376*'AJUSTE CONIF-SETEC'!$Q$14</f>
        <v>917684.52916124789</v>
      </c>
      <c r="N376" s="114">
        <f>'MATRIZ 2018 COMPLETO PROPOSTA'!N376*'AJUSTE CONIF-SETEC'!$Q$14</f>
        <v>105922.973356487</v>
      </c>
      <c r="O376" s="114">
        <f t="shared" si="202"/>
        <v>1023607.5025177349</v>
      </c>
      <c r="R376" s="114"/>
      <c r="T376" s="104">
        <v>13.14994811911755</v>
      </c>
      <c r="U376" s="104"/>
      <c r="V376" s="104">
        <f t="shared" si="204"/>
        <v>13.14994811911755</v>
      </c>
      <c r="W376" s="109">
        <f t="shared" si="205"/>
        <v>7.7015911684228647E-5</v>
      </c>
      <c r="X376" s="114">
        <f>'DADOS BASE HOMOLOGADA'!$I$78*W376</f>
        <v>3538.3132589175543</v>
      </c>
      <c r="Y376" s="114"/>
      <c r="Z376" s="114">
        <f t="shared" si="203"/>
        <v>3538.3132589175543</v>
      </c>
      <c r="AB376" s="119">
        <v>310.5</v>
      </c>
      <c r="AD376" s="45">
        <v>0.57699999999999996</v>
      </c>
      <c r="AE376" s="45">
        <f t="shared" si="206"/>
        <v>179.15849999999998</v>
      </c>
      <c r="AF376" s="123">
        <f t="shared" si="207"/>
        <v>-0.26280218651163012</v>
      </c>
      <c r="AH376" s="45">
        <f>($AH$11-(AF376*$AH$11))*'AJUSTE CONIF-SETEC'!$Q$18</f>
        <v>656.06972246590294</v>
      </c>
      <c r="AI376" s="114">
        <f t="shared" si="208"/>
        <v>203709.64882566285</v>
      </c>
      <c r="AK376" s="119">
        <v>0</v>
      </c>
      <c r="AL376" s="114">
        <f>IF($AK$11&gt;0,(AK376/$AK$11)*'DADOS BASE PROPOSTA'!$I$67,0)*'AJUSTE CONIF-SETEC'!Q18</f>
        <v>0</v>
      </c>
      <c r="AN376" s="114">
        <v>5.75</v>
      </c>
      <c r="AO376" s="114">
        <f>(AN376/$AN$11)*'DADOS BASE PROPOSTA'!$I$69*'AJUSTE CONIF-SETEC'!$Q$18</f>
        <v>2792.5655260686067</v>
      </c>
      <c r="AQ376" s="114"/>
      <c r="AR376" s="114"/>
      <c r="AS376" s="114"/>
      <c r="AU376" s="114"/>
      <c r="AV376" s="114"/>
      <c r="AW376" s="114"/>
      <c r="AY376" s="114"/>
      <c r="AZ376" s="114"/>
      <c r="BA376" s="114"/>
      <c r="BB376" s="93"/>
    </row>
    <row r="377" spans="1:54" x14ac:dyDescent="0.25">
      <c r="A377" s="93"/>
      <c r="B377" s="94" t="s">
        <v>402</v>
      </c>
      <c r="C377" s="94" t="s">
        <v>412</v>
      </c>
      <c r="D377" s="94" t="s">
        <v>79</v>
      </c>
      <c r="F377" s="104">
        <v>6273.0570981435358</v>
      </c>
      <c r="G377" s="109">
        <f t="shared" si="200"/>
        <v>5.0766207610237722E-3</v>
      </c>
      <c r="H377" s="114">
        <f>'DADOS BASE PROPOSTA'!$I$23*G377*'AJUSTE CONIF-SETEC'!$Q$12</f>
        <v>6582480.2541589402</v>
      </c>
      <c r="I377" s="114">
        <f>'MATRIZ 2018 COMPLETO PROPOSTA'!I377*'AJUSTE CONIF-SETEC'!$Q$12</f>
        <v>0</v>
      </c>
      <c r="J377" s="114">
        <f t="shared" si="201"/>
        <v>6582480.2541589402</v>
      </c>
      <c r="L377" s="104">
        <v>0</v>
      </c>
      <c r="M377" s="114">
        <f>'MATRIZ 2018 COMPLETO PROPOSTA'!M377*'AJUSTE CONIF-SETEC'!$Q$14</f>
        <v>0</v>
      </c>
      <c r="N377" s="114">
        <f>'MATRIZ 2018 COMPLETO PROPOSTA'!N377*'AJUSTE CONIF-SETEC'!$Q$14</f>
        <v>0</v>
      </c>
      <c r="O377" s="114">
        <f t="shared" si="202"/>
        <v>0</v>
      </c>
      <c r="R377" s="114"/>
      <c r="T377" s="104">
        <v>8.6449668625596221</v>
      </c>
      <c r="U377" s="104"/>
      <c r="V377" s="104">
        <f t="shared" si="204"/>
        <v>8.6449668625596221</v>
      </c>
      <c r="W377" s="109">
        <f t="shared" si="205"/>
        <v>5.0631378798523707E-5</v>
      </c>
      <c r="X377" s="114">
        <f>'DADOS BASE HOMOLOGADA'!$I$78*W377</f>
        <v>2326.1385212788427</v>
      </c>
      <c r="Y377" s="114"/>
      <c r="Z377" s="114">
        <f t="shared" si="203"/>
        <v>2326.1385212788427</v>
      </c>
      <c r="AB377" s="119">
        <v>1626.5</v>
      </c>
      <c r="AD377" s="45">
        <v>0.67300000000000004</v>
      </c>
      <c r="AE377" s="45">
        <f t="shared" si="206"/>
        <v>1094.6345000000001</v>
      </c>
      <c r="AF377" s="123">
        <f t="shared" si="207"/>
        <v>-9.4802186511629999E-2</v>
      </c>
      <c r="AH377" s="45">
        <f>($AH$11-(AF377*$AH$11))*'AJUSTE CONIF-SETEC'!$Q$18</f>
        <v>568.78787060378102</v>
      </c>
      <c r="AI377" s="114">
        <f t="shared" si="208"/>
        <v>925133.47153704986</v>
      </c>
      <c r="AK377" s="119">
        <v>254</v>
      </c>
      <c r="AL377" s="114">
        <f>IF($AK$11&gt;0,(AK377/$AK$11)*'DADOS BASE PROPOSTA'!$I$67,0)*'AJUSTE CONIF-SETEC'!Q18</f>
        <v>1333455.3832369009</v>
      </c>
      <c r="AN377" s="114">
        <v>3</v>
      </c>
      <c r="AO377" s="114">
        <f>(AN377/$AN$11)*'DADOS BASE PROPOSTA'!$I$69*'AJUSTE CONIF-SETEC'!$Q$18</f>
        <v>1456.990709253186</v>
      </c>
      <c r="AQ377" s="114"/>
      <c r="AR377" s="114"/>
      <c r="AS377" s="114"/>
      <c r="AU377" s="114"/>
      <c r="AV377" s="114"/>
      <c r="AW377" s="114"/>
      <c r="AY377" s="114"/>
      <c r="AZ377" s="114"/>
      <c r="BA377" s="114"/>
      <c r="BB377" s="93"/>
    </row>
    <row r="378" spans="1:54" x14ac:dyDescent="0.25">
      <c r="A378" s="93"/>
      <c r="B378" s="94" t="s">
        <v>402</v>
      </c>
      <c r="C378" s="94" t="s">
        <v>413</v>
      </c>
      <c r="D378" s="94" t="s">
        <v>79</v>
      </c>
      <c r="F378" s="104">
        <v>1336.864558500429</v>
      </c>
      <c r="G378" s="109">
        <f t="shared" si="200"/>
        <v>1.081889462534726E-3</v>
      </c>
      <c r="H378" s="114">
        <f>'DADOS BASE PROPOSTA'!$I$23*G378*'AJUSTE CONIF-SETEC'!$Q$12</f>
        <v>1402806.3862862408</v>
      </c>
      <c r="I378" s="114">
        <f>'MATRIZ 2018 COMPLETO PROPOSTA'!I378*'AJUSTE CONIF-SETEC'!$Q$12</f>
        <v>346836.89633100101</v>
      </c>
      <c r="J378" s="114">
        <f t="shared" si="201"/>
        <v>1749643.2826172418</v>
      </c>
      <c r="L378" s="104">
        <v>0</v>
      </c>
      <c r="M378" s="114">
        <f>'MATRIZ 2018 COMPLETO PROPOSTA'!M378*'AJUSTE CONIF-SETEC'!$Q$14</f>
        <v>0</v>
      </c>
      <c r="N378" s="114">
        <f>'MATRIZ 2018 COMPLETO PROPOSTA'!N378*'AJUSTE CONIF-SETEC'!$Q$14</f>
        <v>0</v>
      </c>
      <c r="O378" s="114">
        <f t="shared" si="202"/>
        <v>0</v>
      </c>
      <c r="R378" s="114"/>
      <c r="T378" s="104">
        <v>28.281918042491611</v>
      </c>
      <c r="U378" s="104"/>
      <c r="V378" s="104">
        <f t="shared" si="204"/>
        <v>28.281918042491611</v>
      </c>
      <c r="W378" s="109">
        <f t="shared" si="205"/>
        <v>1.6564002249214163E-4</v>
      </c>
      <c r="X378" s="114">
        <f>'DADOS BASE HOMOLOGADA'!$I$78*W378</f>
        <v>7609.9376735855185</v>
      </c>
      <c r="Y378" s="114"/>
      <c r="Z378" s="114">
        <f t="shared" si="203"/>
        <v>7609.9376735855185</v>
      </c>
      <c r="AB378" s="119">
        <v>868</v>
      </c>
      <c r="AD378" s="45">
        <v>0.64</v>
      </c>
      <c r="AE378" s="45">
        <f t="shared" si="206"/>
        <v>555.52</v>
      </c>
      <c r="AF378" s="123">
        <f t="shared" si="207"/>
        <v>-0.15255218651163005</v>
      </c>
      <c r="AH378" s="45">
        <f>($AH$11-(AF378*$AH$11))*'AJUSTE CONIF-SETEC'!$Q$18</f>
        <v>598.79100718138534</v>
      </c>
      <c r="AI378" s="114">
        <f t="shared" si="208"/>
        <v>519750.59423344245</v>
      </c>
      <c r="AK378" s="119">
        <v>0</v>
      </c>
      <c r="AL378" s="114">
        <f>IF($AK$11&gt;0,(AK378/$AK$11)*'DADOS BASE PROPOSTA'!$I$67,0)*'AJUSTE CONIF-SETEC'!Q18</f>
        <v>0</v>
      </c>
      <c r="AN378" s="114">
        <v>26.625</v>
      </c>
      <c r="AO378" s="114">
        <f>(AN378/$AN$11)*'DADOS BASE PROPOSTA'!$I$69*'AJUSTE CONIF-SETEC'!$Q$18</f>
        <v>12930.792544622025</v>
      </c>
      <c r="AQ378" s="114"/>
      <c r="AR378" s="114"/>
      <c r="AS378" s="114"/>
      <c r="AU378" s="114"/>
      <c r="AV378" s="114"/>
      <c r="AW378" s="114"/>
      <c r="AY378" s="114"/>
      <c r="AZ378" s="114"/>
      <c r="BA378" s="114"/>
      <c r="BB378" s="93"/>
    </row>
    <row r="379" spans="1:54" x14ac:dyDescent="0.25">
      <c r="A379" s="93"/>
      <c r="B379" s="94" t="s">
        <v>402</v>
      </c>
      <c r="C379" s="94" t="s">
        <v>414</v>
      </c>
      <c r="D379" s="94" t="s">
        <v>79</v>
      </c>
      <c r="F379" s="104">
        <v>1247.9592962480849</v>
      </c>
      <c r="G379" s="109">
        <f t="shared" si="200"/>
        <v>1.0099407630325193E-3</v>
      </c>
      <c r="H379" s="114">
        <f>'DADOS BASE PROPOSTA'!$I$23*G379*'AJUSTE CONIF-SETEC'!$Q$12</f>
        <v>1309515.8065719148</v>
      </c>
      <c r="I379" s="114">
        <f>'MATRIZ 2018 COMPLETO PROPOSTA'!I379*'AJUSTE CONIF-SETEC'!$Q$12</f>
        <v>440127.47604532703</v>
      </c>
      <c r="J379" s="114">
        <f t="shared" si="201"/>
        <v>1749643.2826172418</v>
      </c>
      <c r="L379" s="104">
        <v>0</v>
      </c>
      <c r="M379" s="114">
        <f>'MATRIZ 2018 COMPLETO PROPOSTA'!M379*'AJUSTE CONIF-SETEC'!$Q$14</f>
        <v>0</v>
      </c>
      <c r="N379" s="114">
        <f>'MATRIZ 2018 COMPLETO PROPOSTA'!N379*'AJUSTE CONIF-SETEC'!$Q$14</f>
        <v>0</v>
      </c>
      <c r="O379" s="114">
        <f t="shared" si="202"/>
        <v>0</v>
      </c>
      <c r="R379" s="114"/>
      <c r="T379" s="104">
        <v>102.6250831928182</v>
      </c>
      <c r="U379" s="104"/>
      <c r="V379" s="104">
        <f t="shared" si="204"/>
        <v>102.6250831928182</v>
      </c>
      <c r="W379" s="109">
        <f t="shared" si="205"/>
        <v>6.0104908948455224E-4</v>
      </c>
      <c r="X379" s="114">
        <f>'DADOS BASE HOMOLOGADA'!$I$78*W379</f>
        <v>27613.773778373921</v>
      </c>
      <c r="Y379" s="114"/>
      <c r="Z379" s="114">
        <f t="shared" si="203"/>
        <v>27613.773778373921</v>
      </c>
      <c r="AB379" s="119">
        <v>622.5</v>
      </c>
      <c r="AD379" s="45">
        <v>0.64</v>
      </c>
      <c r="AE379" s="45">
        <f t="shared" si="206"/>
        <v>398.40000000000003</v>
      </c>
      <c r="AF379" s="123">
        <f t="shared" si="207"/>
        <v>-0.15255218651163005</v>
      </c>
      <c r="AH379" s="45">
        <f>($AH$11-(AF379*$AH$11))*'AJUSTE CONIF-SETEC'!$Q$18</f>
        <v>598.79100718138534</v>
      </c>
      <c r="AI379" s="114">
        <f t="shared" si="208"/>
        <v>372747.40197041235</v>
      </c>
      <c r="AK379" s="119">
        <v>0</v>
      </c>
      <c r="AL379" s="114">
        <f>IF($AK$11&gt;0,(AK379/$AK$11)*'DADOS BASE PROPOSTA'!$I$67,0)*'AJUSTE CONIF-SETEC'!Q18</f>
        <v>0</v>
      </c>
      <c r="AN379" s="114">
        <v>41.75</v>
      </c>
      <c r="AO379" s="114">
        <f>(AN379/$AN$11)*'DADOS BASE PROPOSTA'!$I$69*'AJUSTE CONIF-SETEC'!$Q$18</f>
        <v>20276.45403710684</v>
      </c>
      <c r="AQ379" s="114"/>
      <c r="AR379" s="114"/>
      <c r="AS379" s="114"/>
      <c r="AU379" s="114"/>
      <c r="AV379" s="114"/>
      <c r="AW379" s="114"/>
      <c r="AY379" s="114"/>
      <c r="AZ379" s="114"/>
      <c r="BA379" s="114"/>
      <c r="BB379" s="93"/>
    </row>
    <row r="380" spans="1:54" x14ac:dyDescent="0.25">
      <c r="A380" s="93"/>
      <c r="B380" s="94" t="s">
        <v>402</v>
      </c>
      <c r="C380" s="94" t="s">
        <v>415</v>
      </c>
      <c r="D380" s="94" t="s">
        <v>79</v>
      </c>
      <c r="F380" s="104">
        <v>1035.852946374654</v>
      </c>
      <c r="G380" s="109">
        <f t="shared" si="200"/>
        <v>8.3828865107723409E-4</v>
      </c>
      <c r="H380" s="114">
        <f>'DADOS BASE PROPOSTA'!$I$23*G380*'AJUSTE CONIF-SETEC'!$Q$12</f>
        <v>1086947.1549591664</v>
      </c>
      <c r="I380" s="114">
        <f>'MATRIZ 2018 COMPLETO PROPOSTA'!I380*'AJUSTE CONIF-SETEC'!$Q$12</f>
        <v>662696.1276580753</v>
      </c>
      <c r="J380" s="114">
        <f t="shared" si="201"/>
        <v>1749643.2826172416</v>
      </c>
      <c r="L380" s="104">
        <v>0</v>
      </c>
      <c r="M380" s="114">
        <f>'MATRIZ 2018 COMPLETO PROPOSTA'!M380*'AJUSTE CONIF-SETEC'!$Q$14</f>
        <v>0</v>
      </c>
      <c r="N380" s="114">
        <f>'MATRIZ 2018 COMPLETO PROPOSTA'!N380*'AJUSTE CONIF-SETEC'!$Q$14</f>
        <v>0</v>
      </c>
      <c r="O380" s="114">
        <f t="shared" si="202"/>
        <v>0</v>
      </c>
      <c r="R380" s="114"/>
      <c r="T380" s="104">
        <v>18.32225182297498</v>
      </c>
      <c r="U380" s="104"/>
      <c r="V380" s="104">
        <f t="shared" si="204"/>
        <v>18.32225182297498</v>
      </c>
      <c r="W380" s="109">
        <f t="shared" si="205"/>
        <v>1.0730878292994612E-4</v>
      </c>
      <c r="X380" s="114">
        <f>'DADOS BASE HOMOLOGADA'!$I$78*W380</f>
        <v>4930.0473257539534</v>
      </c>
      <c r="Y380" s="114"/>
      <c r="Z380" s="114">
        <f t="shared" si="203"/>
        <v>4930.0473257539534</v>
      </c>
      <c r="AB380" s="119">
        <v>915</v>
      </c>
      <c r="AD380" s="45">
        <v>0.66800000000000004</v>
      </c>
      <c r="AE380" s="45">
        <f t="shared" si="206"/>
        <v>611.22</v>
      </c>
      <c r="AF380" s="123">
        <f t="shared" si="207"/>
        <v>-0.10355218651163001</v>
      </c>
      <c r="AH380" s="45">
        <f>($AH$11-(AF380*$AH$11))*'AJUSTE CONIF-SETEC'!$Q$18</f>
        <v>573.33380038826647</v>
      </c>
      <c r="AI380" s="114">
        <f t="shared" si="208"/>
        <v>524600.42735526385</v>
      </c>
      <c r="AK380" s="119">
        <v>0</v>
      </c>
      <c r="AL380" s="114">
        <f>IF($AK$11&gt;0,(AK380/$AK$11)*'DADOS BASE PROPOSTA'!$I$67,0)*'AJUSTE CONIF-SETEC'!Q18</f>
        <v>0</v>
      </c>
      <c r="AN380" s="114">
        <v>14</v>
      </c>
      <c r="AO380" s="114">
        <f>(AN380/$AN$11)*'DADOS BASE PROPOSTA'!$I$69*'AJUSTE CONIF-SETEC'!$Q$18</f>
        <v>6799.2899765148686</v>
      </c>
      <c r="AQ380" s="114"/>
      <c r="AR380" s="114"/>
      <c r="AS380" s="114"/>
      <c r="AU380" s="114"/>
      <c r="AV380" s="114"/>
      <c r="AW380" s="114"/>
      <c r="AY380" s="114"/>
      <c r="AZ380" s="114"/>
      <c r="BA380" s="114"/>
      <c r="BB380" s="93"/>
    </row>
    <row r="381" spans="1:54" x14ac:dyDescent="0.25">
      <c r="A381" s="93"/>
      <c r="B381" s="94" t="s">
        <v>402</v>
      </c>
      <c r="C381" s="94" t="s">
        <v>416</v>
      </c>
      <c r="D381" s="94" t="s">
        <v>79</v>
      </c>
      <c r="F381" s="104">
        <v>1672.697846811931</v>
      </c>
      <c r="G381" s="109">
        <f t="shared" si="200"/>
        <v>1.3536705442324527E-3</v>
      </c>
      <c r="H381" s="114">
        <f>'DADOS BASE PROPOSTA'!$I$23*G381*'AJUSTE CONIF-SETEC'!$Q$12</f>
        <v>1755204.898592775</v>
      </c>
      <c r="I381" s="114">
        <f>'MATRIZ 2018 COMPLETO PROPOSTA'!I381*'AJUSTE CONIF-SETEC'!$Q$12</f>
        <v>0</v>
      </c>
      <c r="J381" s="114">
        <f t="shared" si="201"/>
        <v>1755204.898592775</v>
      </c>
      <c r="L381" s="104">
        <v>0</v>
      </c>
      <c r="M381" s="114">
        <f>'MATRIZ 2018 COMPLETO PROPOSTA'!M381*'AJUSTE CONIF-SETEC'!$Q$14</f>
        <v>0</v>
      </c>
      <c r="N381" s="114">
        <f>'MATRIZ 2018 COMPLETO PROPOSTA'!N381*'AJUSTE CONIF-SETEC'!$Q$14</f>
        <v>0</v>
      </c>
      <c r="O381" s="114">
        <f t="shared" si="202"/>
        <v>0</v>
      </c>
      <c r="R381" s="114"/>
      <c r="T381" s="104">
        <v>7.4000017359025936</v>
      </c>
      <c r="U381" s="104"/>
      <c r="V381" s="104">
        <f t="shared" si="204"/>
        <v>7.4000017359025936</v>
      </c>
      <c r="W381" s="109">
        <f t="shared" si="205"/>
        <v>4.333993373911943E-5</v>
      </c>
      <c r="X381" s="114">
        <f>'DADOS BASE HOMOLOGADA'!$I$78*W381</f>
        <v>1991.150384851416</v>
      </c>
      <c r="Y381" s="114"/>
      <c r="Z381" s="114">
        <f t="shared" si="203"/>
        <v>1991.150384851416</v>
      </c>
      <c r="AB381" s="119">
        <v>840</v>
      </c>
      <c r="AD381" s="45">
        <v>0.66800000000000004</v>
      </c>
      <c r="AE381" s="45">
        <f t="shared" si="206"/>
        <v>561.12</v>
      </c>
      <c r="AF381" s="123">
        <f t="shared" si="207"/>
        <v>-0.10355218651163001</v>
      </c>
      <c r="AH381" s="45">
        <f>($AH$11-(AF381*$AH$11))*'AJUSTE CONIF-SETEC'!$Q$18</f>
        <v>573.33380038826647</v>
      </c>
      <c r="AI381" s="114">
        <f t="shared" si="208"/>
        <v>481600.39232614386</v>
      </c>
      <c r="AK381" s="119">
        <v>237.5</v>
      </c>
      <c r="AL381" s="114">
        <f>IF($AK$11&gt;0,(AK381/$AK$11)*'DADOS BASE PROPOSTA'!$I$67,0)*'AJUSTE CONIF-SETEC'!Q18</f>
        <v>1246833.2815699368</v>
      </c>
      <c r="AN381" s="114">
        <v>3</v>
      </c>
      <c r="AO381" s="114">
        <f>(AN381/$AN$11)*'DADOS BASE PROPOSTA'!$I$69*'AJUSTE CONIF-SETEC'!$Q$18</f>
        <v>1456.990709253186</v>
      </c>
      <c r="AQ381" s="114"/>
      <c r="AR381" s="114"/>
      <c r="AS381" s="114"/>
      <c r="AU381" s="114"/>
      <c r="AV381" s="114"/>
      <c r="AW381" s="114"/>
      <c r="AY381" s="114"/>
      <c r="AZ381" s="114"/>
      <c r="BA381" s="114"/>
      <c r="BB381" s="93"/>
    </row>
    <row r="382" spans="1:54" x14ac:dyDescent="0.25">
      <c r="A382" s="93"/>
      <c r="B382" s="94" t="s">
        <v>402</v>
      </c>
      <c r="C382" s="94" t="s">
        <v>417</v>
      </c>
      <c r="D382" s="94" t="s">
        <v>83</v>
      </c>
      <c r="F382" s="104">
        <v>0</v>
      </c>
      <c r="G382" s="109">
        <f t="shared" si="200"/>
        <v>0</v>
      </c>
      <c r="H382" s="114">
        <f>'DADOS BASE PROPOSTA'!$I$23*G382*'AJUSTE CONIF-SETEC'!$Q$12</f>
        <v>0</v>
      </c>
      <c r="I382" s="114">
        <f>'MATRIZ 2018 COMPLETO PROPOSTA'!I382*'AJUSTE CONIF-SETEC'!$Q$12</f>
        <v>0</v>
      </c>
      <c r="J382" s="114">
        <f t="shared" si="201"/>
        <v>0</v>
      </c>
      <c r="L382" s="104">
        <v>248.96743009220111</v>
      </c>
      <c r="M382" s="114">
        <f>'MATRIZ 2018 COMPLETO PROPOSTA'!M382*'AJUSTE CONIF-SETEC'!$Q$14</f>
        <v>917684.52916124789</v>
      </c>
      <c r="N382" s="114">
        <f>'MATRIZ 2018 COMPLETO PROPOSTA'!N382*'AJUSTE CONIF-SETEC'!$Q$14</f>
        <v>75983.109003776583</v>
      </c>
      <c r="O382" s="114">
        <f t="shared" si="202"/>
        <v>993667.63816502446</v>
      </c>
      <c r="R382" s="114"/>
      <c r="T382" s="104">
        <v>23.07266078808442</v>
      </c>
      <c r="U382" s="104"/>
      <c r="V382" s="104">
        <f t="shared" si="204"/>
        <v>23.07266078808442</v>
      </c>
      <c r="W382" s="109">
        <f t="shared" si="205"/>
        <v>1.3513072367121409E-4</v>
      </c>
      <c r="X382" s="114">
        <f>'DADOS BASE HOMOLOGADA'!$I$78*W382</f>
        <v>6208.2603555142186</v>
      </c>
      <c r="Y382" s="114"/>
      <c r="Z382" s="114">
        <f t="shared" si="203"/>
        <v>6208.2603555142186</v>
      </c>
      <c r="AB382" s="119">
        <v>269.5</v>
      </c>
      <c r="AD382" s="45">
        <v>0.59399999999999997</v>
      </c>
      <c r="AE382" s="45">
        <f t="shared" si="206"/>
        <v>160.083</v>
      </c>
      <c r="AF382" s="123">
        <f t="shared" si="207"/>
        <v>-0.23305218651163012</v>
      </c>
      <c r="AH382" s="45">
        <f>($AH$11-(AF382*$AH$11))*'AJUSTE CONIF-SETEC'!$Q$18</f>
        <v>640.61356119865218</v>
      </c>
      <c r="AI382" s="114">
        <f t="shared" si="208"/>
        <v>172645.35474303676</v>
      </c>
      <c r="AK382" s="119">
        <v>0</v>
      </c>
      <c r="AL382" s="114">
        <f>IF($AK$11&gt;0,(AK382/$AK$11)*'DADOS BASE PROPOSTA'!$I$67,0)*'AJUSTE CONIF-SETEC'!Q18</f>
        <v>0</v>
      </c>
      <c r="AN382" s="114">
        <v>9</v>
      </c>
      <c r="AO382" s="114">
        <f>(AN382/$AN$11)*'DADOS BASE PROPOSTA'!$I$69*'AJUSTE CONIF-SETEC'!$Q$18</f>
        <v>4370.9721277595581</v>
      </c>
      <c r="AQ382" s="114"/>
      <c r="AR382" s="114"/>
      <c r="AS382" s="114"/>
      <c r="AU382" s="114"/>
      <c r="AV382" s="114"/>
      <c r="AW382" s="114"/>
      <c r="AY382" s="114"/>
      <c r="AZ382" s="114"/>
      <c r="BA382" s="114"/>
      <c r="BB382" s="93"/>
    </row>
    <row r="383" spans="1:54" x14ac:dyDescent="0.25">
      <c r="A383" s="93"/>
      <c r="B383" s="94" t="s">
        <v>402</v>
      </c>
      <c r="C383" s="94" t="s">
        <v>418</v>
      </c>
      <c r="D383" s="94" t="s">
        <v>83</v>
      </c>
      <c r="F383" s="104">
        <v>0</v>
      </c>
      <c r="G383" s="109">
        <f t="shared" si="200"/>
        <v>0</v>
      </c>
      <c r="H383" s="114">
        <f>'DADOS BASE PROPOSTA'!$I$23*G383*'AJUSTE CONIF-SETEC'!$Q$12</f>
        <v>0</v>
      </c>
      <c r="I383" s="114">
        <f>'MATRIZ 2018 COMPLETO PROPOSTA'!I383*'AJUSTE CONIF-SETEC'!$Q$12</f>
        <v>0</v>
      </c>
      <c r="J383" s="114">
        <f t="shared" si="201"/>
        <v>0</v>
      </c>
      <c r="L383" s="104">
        <v>714.40488821108283</v>
      </c>
      <c r="M383" s="114">
        <f>'MATRIZ 2018 COMPLETO PROPOSTA'!M383*'AJUSTE CONIF-SETEC'!$Q$14</f>
        <v>917684.52916124789</v>
      </c>
      <c r="N383" s="114">
        <f>'MATRIZ 2018 COMPLETO PROPOSTA'!N383*'AJUSTE CONIF-SETEC'!$Q$14</f>
        <v>218031.34841240398</v>
      </c>
      <c r="O383" s="114">
        <f t="shared" si="202"/>
        <v>1135715.877573652</v>
      </c>
      <c r="R383" s="114"/>
      <c r="T383" s="104">
        <v>58.241144934815367</v>
      </c>
      <c r="U383" s="104"/>
      <c r="V383" s="104">
        <f t="shared" si="204"/>
        <v>58.241144934815367</v>
      </c>
      <c r="W383" s="109">
        <f t="shared" si="205"/>
        <v>3.4110361760036418E-4</v>
      </c>
      <c r="X383" s="114">
        <f>'DADOS BASE HOMOLOGADA'!$I$78*W383</f>
        <v>15671.196073983083</v>
      </c>
      <c r="Y383" s="114"/>
      <c r="Z383" s="114">
        <f t="shared" si="203"/>
        <v>15671.196073983083</v>
      </c>
      <c r="AB383" s="119">
        <v>562.5</v>
      </c>
      <c r="AD383" s="45">
        <v>0.64500000000000002</v>
      </c>
      <c r="AE383" s="45">
        <f t="shared" si="206"/>
        <v>362.8125</v>
      </c>
      <c r="AF383" s="123">
        <f t="shared" si="207"/>
        <v>-0.14380218651163004</v>
      </c>
      <c r="AH383" s="45">
        <f>($AH$11-(AF383*$AH$11))*'AJUSTE CONIF-SETEC'!$Q$18</f>
        <v>594.24507739689989</v>
      </c>
      <c r="AI383" s="114">
        <f t="shared" si="208"/>
        <v>334262.85603575618</v>
      </c>
      <c r="AK383" s="119">
        <v>0</v>
      </c>
      <c r="AL383" s="114">
        <f>IF($AK$11&gt;0,(AK383/$AK$11)*'DADOS BASE PROPOSTA'!$I$67,0)*'AJUSTE CONIF-SETEC'!Q18</f>
        <v>0</v>
      </c>
      <c r="AN383" s="114">
        <v>15.5</v>
      </c>
      <c r="AO383" s="114">
        <f>(AN383/$AN$11)*'DADOS BASE PROPOSTA'!$I$69*'AJUSTE CONIF-SETEC'!$Q$18</f>
        <v>7527.785331141461</v>
      </c>
      <c r="AQ383" s="114"/>
      <c r="AR383" s="114"/>
      <c r="AS383" s="114"/>
      <c r="AU383" s="114"/>
      <c r="AV383" s="114"/>
      <c r="AW383" s="114"/>
      <c r="AY383" s="114"/>
      <c r="AZ383" s="114"/>
      <c r="BA383" s="114"/>
      <c r="BB383" s="93"/>
    </row>
    <row r="384" spans="1:54" x14ac:dyDescent="0.25">
      <c r="A384" s="93"/>
      <c r="B384" s="94" t="s">
        <v>402</v>
      </c>
      <c r="C384" s="94" t="s">
        <v>419</v>
      </c>
      <c r="D384" s="94" t="s">
        <v>83</v>
      </c>
      <c r="F384" s="104">
        <v>0</v>
      </c>
      <c r="G384" s="109">
        <f t="shared" si="200"/>
        <v>0</v>
      </c>
      <c r="H384" s="114">
        <f>'DADOS BASE PROPOSTA'!$I$23*G384*'AJUSTE CONIF-SETEC'!$Q$12</f>
        <v>0</v>
      </c>
      <c r="I384" s="114">
        <f>'MATRIZ 2018 COMPLETO PROPOSTA'!I384*'AJUSTE CONIF-SETEC'!$Q$12</f>
        <v>0</v>
      </c>
      <c r="J384" s="114">
        <f t="shared" si="201"/>
        <v>0</v>
      </c>
      <c r="L384" s="104">
        <v>708.58591774192917</v>
      </c>
      <c r="M384" s="114">
        <f>'MATRIZ 2018 COMPLETO PROPOSTA'!M384*'AJUSTE CONIF-SETEC'!$Q$14</f>
        <v>917684.52916124789</v>
      </c>
      <c r="N384" s="114">
        <f>'MATRIZ 2018 COMPLETO PROPOSTA'!N384*'AJUSTE CONIF-SETEC'!$Q$14</f>
        <v>216255.43954238144</v>
      </c>
      <c r="O384" s="114">
        <f t="shared" si="202"/>
        <v>1133939.9687036294</v>
      </c>
      <c r="R384" s="114"/>
      <c r="T384" s="104">
        <v>16.52088196768085</v>
      </c>
      <c r="U384" s="104"/>
      <c r="V384" s="104">
        <f t="shared" si="204"/>
        <v>16.52088196768085</v>
      </c>
      <c r="W384" s="109">
        <f t="shared" si="205"/>
        <v>9.6758616463184845E-5</v>
      </c>
      <c r="X384" s="114">
        <f>'DADOS BASE HOMOLOGADA'!$I$78*W384</f>
        <v>4445.3449691009037</v>
      </c>
      <c r="Y384" s="114"/>
      <c r="Z384" s="114">
        <f t="shared" si="203"/>
        <v>4445.3449691009037</v>
      </c>
      <c r="AB384" s="119">
        <v>358</v>
      </c>
      <c r="AD384" s="45">
        <v>0.64400000000000002</v>
      </c>
      <c r="AE384" s="45">
        <f t="shared" si="206"/>
        <v>230.55199999999999</v>
      </c>
      <c r="AF384" s="123">
        <f t="shared" si="207"/>
        <v>-0.14555218651163004</v>
      </c>
      <c r="AH384" s="45">
        <f>($AH$11-(AF384*$AH$11))*'AJUSTE CONIF-SETEC'!$Q$18</f>
        <v>595.15426335379698</v>
      </c>
      <c r="AI384" s="114">
        <f t="shared" si="208"/>
        <v>213065.22628065932</v>
      </c>
      <c r="AK384" s="119">
        <v>0</v>
      </c>
      <c r="AL384" s="114">
        <f>IF($AK$11&gt;0,(AK384/$AK$11)*'DADOS BASE PROPOSTA'!$I$67,0)*'AJUSTE CONIF-SETEC'!Q18</f>
        <v>0</v>
      </c>
      <c r="AN384" s="114">
        <v>13.375</v>
      </c>
      <c r="AO384" s="114">
        <f>(AN384/$AN$11)*'DADOS BASE PROPOSTA'!$I$69*'AJUSTE CONIF-SETEC'!$Q$18</f>
        <v>6495.7502454204541</v>
      </c>
      <c r="AQ384" s="114"/>
      <c r="AR384" s="114"/>
      <c r="AS384" s="114"/>
      <c r="AU384" s="114"/>
      <c r="AV384" s="114"/>
      <c r="AW384" s="114"/>
      <c r="AY384" s="114"/>
      <c r="AZ384" s="114"/>
      <c r="BA384" s="114"/>
      <c r="BB384" s="93"/>
    </row>
    <row r="385" spans="1:54" x14ac:dyDescent="0.25">
      <c r="A385" s="93"/>
      <c r="B385" s="94" t="s">
        <v>402</v>
      </c>
      <c r="C385" s="94" t="s">
        <v>420</v>
      </c>
      <c r="D385" s="94" t="s">
        <v>79</v>
      </c>
      <c r="F385" s="104">
        <v>1801.630109020396</v>
      </c>
      <c r="G385" s="109">
        <f t="shared" si="200"/>
        <v>1.4580120461274316E-3</v>
      </c>
      <c r="H385" s="114">
        <f>'DADOS BASE PROPOSTA'!$I$23*G385*'AJUSTE CONIF-SETEC'!$Q$12</f>
        <v>1890496.8394811228</v>
      </c>
      <c r="I385" s="114">
        <f>'MATRIZ 2018 COMPLETO PROPOSTA'!I385*'AJUSTE CONIF-SETEC'!$Q$12</f>
        <v>0</v>
      </c>
      <c r="J385" s="114">
        <f t="shared" si="201"/>
        <v>1890496.8394811228</v>
      </c>
      <c r="L385" s="104">
        <v>0</v>
      </c>
      <c r="M385" s="114">
        <f>'MATRIZ 2018 COMPLETO PROPOSTA'!M385*'AJUSTE CONIF-SETEC'!$Q$14</f>
        <v>0</v>
      </c>
      <c r="N385" s="114">
        <f>'MATRIZ 2018 COMPLETO PROPOSTA'!N385*'AJUSTE CONIF-SETEC'!$Q$14</f>
        <v>0</v>
      </c>
      <c r="O385" s="114">
        <f t="shared" si="202"/>
        <v>0</v>
      </c>
      <c r="R385" s="114"/>
      <c r="T385" s="104">
        <v>62.278742880676077</v>
      </c>
      <c r="U385" s="104"/>
      <c r="V385" s="104">
        <f t="shared" si="204"/>
        <v>62.278742880676077</v>
      </c>
      <c r="W385" s="109">
        <f t="shared" si="205"/>
        <v>3.6475080495030932E-4</v>
      </c>
      <c r="X385" s="114">
        <f>'DADOS BASE HOMOLOGADA'!$I$78*W385</f>
        <v>16757.609968289453</v>
      </c>
      <c r="Y385" s="114"/>
      <c r="Z385" s="114">
        <f t="shared" si="203"/>
        <v>16757.609968289453</v>
      </c>
      <c r="AB385" s="119">
        <v>915</v>
      </c>
      <c r="AD385" s="45">
        <v>0.69099999999999995</v>
      </c>
      <c r="AE385" s="45">
        <f t="shared" si="206"/>
        <v>632.26499999999999</v>
      </c>
      <c r="AF385" s="123">
        <f t="shared" si="207"/>
        <v>-6.3302186511630165E-2</v>
      </c>
      <c r="AH385" s="45">
        <f>($AH$11-(AF385*$AH$11))*'AJUSTE CONIF-SETEC'!$Q$18</f>
        <v>552.42252337963328</v>
      </c>
      <c r="AI385" s="114">
        <f t="shared" si="208"/>
        <v>505466.60889236443</v>
      </c>
      <c r="AK385" s="119">
        <v>0</v>
      </c>
      <c r="AL385" s="114">
        <f>IF($AK$11&gt;0,(AK385/$AK$11)*'DADOS BASE PROPOSTA'!$I$67,0)*'AJUSTE CONIF-SETEC'!Q18</f>
        <v>0</v>
      </c>
      <c r="AN385" s="114">
        <v>31.25</v>
      </c>
      <c r="AO385" s="114">
        <f>(AN385/$AN$11)*'DADOS BASE PROPOSTA'!$I$69*'AJUSTE CONIF-SETEC'!$Q$18</f>
        <v>15176.986554720686</v>
      </c>
      <c r="AQ385" s="114"/>
      <c r="AR385" s="114"/>
      <c r="AS385" s="114"/>
      <c r="AU385" s="114"/>
      <c r="AV385" s="114"/>
      <c r="AW385" s="114"/>
      <c r="AY385" s="114"/>
      <c r="AZ385" s="114"/>
      <c r="BA385" s="114"/>
      <c r="BB385" s="93"/>
    </row>
    <row r="386" spans="1:54" x14ac:dyDescent="0.25">
      <c r="A386" s="93"/>
      <c r="B386" s="94" t="s">
        <v>402</v>
      </c>
      <c r="C386" s="94" t="s">
        <v>421</v>
      </c>
      <c r="D386" s="94" t="s">
        <v>79</v>
      </c>
      <c r="F386" s="104">
        <v>2305.793671722628</v>
      </c>
      <c r="G386" s="109">
        <f t="shared" si="200"/>
        <v>1.8660184087864469E-3</v>
      </c>
      <c r="H386" s="114">
        <f>'DADOS BASE PROPOSTA'!$I$23*G386*'AJUSTE CONIF-SETEC'!$Q$12</f>
        <v>2419528.6407915228</v>
      </c>
      <c r="I386" s="114">
        <f>'MATRIZ 2018 COMPLETO PROPOSTA'!I386*'AJUSTE CONIF-SETEC'!$Q$12</f>
        <v>0</v>
      </c>
      <c r="J386" s="114">
        <f t="shared" si="201"/>
        <v>2419528.6407915228</v>
      </c>
      <c r="L386" s="104">
        <v>0</v>
      </c>
      <c r="M386" s="114">
        <f>'MATRIZ 2018 COMPLETO PROPOSTA'!M386*'AJUSTE CONIF-SETEC'!$Q$14</f>
        <v>0</v>
      </c>
      <c r="N386" s="114">
        <f>'MATRIZ 2018 COMPLETO PROPOSTA'!N386*'AJUSTE CONIF-SETEC'!$Q$14</f>
        <v>0</v>
      </c>
      <c r="O386" s="114">
        <f t="shared" si="202"/>
        <v>0</v>
      </c>
      <c r="R386" s="114"/>
      <c r="T386" s="104">
        <v>176.41789805200989</v>
      </c>
      <c r="U386" s="104"/>
      <c r="V386" s="104">
        <f t="shared" si="204"/>
        <v>176.41789805200989</v>
      </c>
      <c r="W386" s="109">
        <f t="shared" si="205"/>
        <v>1.0332348943748247E-3</v>
      </c>
      <c r="X386" s="114">
        <f>'DADOS BASE HOMOLOGADA'!$I$78*W386</f>
        <v>47469.524756549494</v>
      </c>
      <c r="Y386" s="114"/>
      <c r="Z386" s="114">
        <f t="shared" si="203"/>
        <v>47469.524756549494</v>
      </c>
      <c r="AB386" s="119">
        <v>1123.5</v>
      </c>
      <c r="AD386" s="45">
        <v>0.66600000000000004</v>
      </c>
      <c r="AE386" s="45">
        <f t="shared" si="206"/>
        <v>748.25100000000009</v>
      </c>
      <c r="AF386" s="123">
        <f t="shared" si="207"/>
        <v>-0.10705218651163001</v>
      </c>
      <c r="AH386" s="45">
        <f>($AH$11-(AF386*$AH$11))*'AJUSTE CONIF-SETEC'!$Q$18</f>
        <v>575.15217230206076</v>
      </c>
      <c r="AI386" s="114">
        <f t="shared" si="208"/>
        <v>646183.46558136528</v>
      </c>
      <c r="AK386" s="119">
        <v>0</v>
      </c>
      <c r="AL386" s="114">
        <f>IF($AK$11&gt;0,(AK386/$AK$11)*'DADOS BASE PROPOSTA'!$I$67,0)*'AJUSTE CONIF-SETEC'!Q18</f>
        <v>0</v>
      </c>
      <c r="AN386" s="114">
        <v>96.25</v>
      </c>
      <c r="AO386" s="114">
        <f>(AN386/$AN$11)*'DADOS BASE PROPOSTA'!$I$69*'AJUSTE CONIF-SETEC'!$Q$18</f>
        <v>46745.118588539721</v>
      </c>
      <c r="AQ386" s="114"/>
      <c r="AR386" s="114"/>
      <c r="AS386" s="114"/>
      <c r="AU386" s="114"/>
      <c r="AV386" s="114"/>
      <c r="AW386" s="114"/>
      <c r="AY386" s="114"/>
      <c r="AZ386" s="114"/>
      <c r="BA386" s="114"/>
      <c r="BB386" s="93"/>
    </row>
    <row r="387" spans="1:54" x14ac:dyDescent="0.25">
      <c r="A387" s="93"/>
      <c r="F387" s="104"/>
      <c r="G387" s="109"/>
      <c r="H387" s="114"/>
      <c r="I387" s="114"/>
      <c r="J387" s="114"/>
      <c r="L387" s="104"/>
      <c r="M387" s="114"/>
      <c r="N387" s="114"/>
      <c r="O387" s="114"/>
      <c r="R387" s="114"/>
      <c r="T387" s="104"/>
      <c r="U387" s="104"/>
      <c r="V387" s="104"/>
      <c r="W387" s="109"/>
      <c r="X387" s="114"/>
      <c r="Y387" s="114"/>
      <c r="Z387" s="114"/>
      <c r="AB387" s="119"/>
      <c r="AF387" s="123"/>
      <c r="AI387" s="114"/>
      <c r="AK387" s="119"/>
      <c r="AL387" s="114"/>
      <c r="AN387" s="114"/>
      <c r="AO387" s="114"/>
      <c r="AQ387" s="114"/>
      <c r="AR387" s="114"/>
      <c r="AS387" s="114"/>
      <c r="AU387" s="114"/>
      <c r="AV387" s="114"/>
      <c r="AW387" s="114"/>
      <c r="AY387" s="114"/>
      <c r="AZ387" s="114"/>
      <c r="BA387" s="114"/>
      <c r="BB387" s="93"/>
    </row>
    <row r="388" spans="1:54" x14ac:dyDescent="0.25">
      <c r="A388" s="93"/>
      <c r="B388" s="98" t="s">
        <v>422</v>
      </c>
      <c r="C388" s="98" t="s">
        <v>423</v>
      </c>
      <c r="D388" s="98" t="s">
        <v>74</v>
      </c>
      <c r="E388" s="98"/>
      <c r="F388" s="105">
        <f>SUM(F389:F407)</f>
        <v>34666.169932454664</v>
      </c>
      <c r="G388" s="110">
        <f>SUM(G389:G407)</f>
        <v>2.8054423103586839E-2</v>
      </c>
      <c r="H388" s="115">
        <f>SUM(H389:H407)</f>
        <v>36376104.265850246</v>
      </c>
      <c r="I388" s="115">
        <f>SUM(I389:I407)</f>
        <v>1580036.2954587932</v>
      </c>
      <c r="J388" s="115">
        <f>SUM(J389:J407)</f>
        <v>37956140.56130904</v>
      </c>
      <c r="K388" s="99"/>
      <c r="L388" s="105">
        <f>SUM(L389:L407)</f>
        <v>2284.3278203179862</v>
      </c>
      <c r="M388" s="115">
        <f>SUM(M389:M407)</f>
        <v>5952835.997597253</v>
      </c>
      <c r="N388" s="115">
        <f>SUM(N389:N407)</f>
        <v>697160.78808903601</v>
      </c>
      <c r="O388" s="115">
        <f>SUM(O389:O407)</f>
        <v>6649996.7856862871</v>
      </c>
      <c r="P388" s="99"/>
      <c r="Q388" s="100"/>
      <c r="R388" s="115">
        <f>SUM(R389:R407)</f>
        <v>4204545.7024091836</v>
      </c>
      <c r="S388" s="99"/>
      <c r="T388" s="105">
        <f t="shared" ref="T388:Z388" si="209">SUM(T389:T407)</f>
        <v>3261.5773049721838</v>
      </c>
      <c r="U388" s="105">
        <f t="shared" si="209"/>
        <v>3115.5888</v>
      </c>
      <c r="V388" s="105">
        <f t="shared" si="209"/>
        <v>13231.461464972184</v>
      </c>
      <c r="W388" s="110">
        <f t="shared" si="209"/>
        <v>7.7493314681454137E-2</v>
      </c>
      <c r="X388" s="115">
        <f t="shared" si="209"/>
        <v>3560246.4064709558</v>
      </c>
      <c r="Y388" s="115">
        <f t="shared" si="209"/>
        <v>124505.76265629544</v>
      </c>
      <c r="Z388" s="115">
        <f t="shared" si="209"/>
        <v>3684752.1691272515</v>
      </c>
      <c r="AA388" s="99"/>
      <c r="AB388" s="120">
        <f>SUM(AB389:AB407)</f>
        <v>24321</v>
      </c>
      <c r="AC388" s="99"/>
      <c r="AD388" s="99"/>
      <c r="AE388" s="99"/>
      <c r="AF388" s="124"/>
      <c r="AG388" s="99"/>
      <c r="AH388" s="99"/>
      <c r="AI388" s="115">
        <f>SUM(AI389:AI407)</f>
        <v>12982308.998921536</v>
      </c>
      <c r="AJ388" s="99"/>
      <c r="AK388" s="120">
        <f>SUM(AK389:AK407)</f>
        <v>23</v>
      </c>
      <c r="AL388" s="115">
        <f>SUM(AL389:AL407)</f>
        <v>120745.95989940442</v>
      </c>
      <c r="AM388" s="99"/>
      <c r="AN388" s="115">
        <f>SUM(AN389:AN407)</f>
        <v>1441.5</v>
      </c>
      <c r="AO388" s="115">
        <f>SUM(AO389:AO407)</f>
        <v>700084.03579615569</v>
      </c>
      <c r="AP388" s="99"/>
      <c r="AQ388" s="115"/>
      <c r="AR388" s="115"/>
      <c r="AS388" s="115">
        <f>SUM(AS389:AS407)</f>
        <v>372231.97411804751</v>
      </c>
      <c r="AT388" s="98"/>
      <c r="AU388" s="115"/>
      <c r="AV388" s="115"/>
      <c r="AW388" s="115">
        <f>SUM(AW389:AW407)</f>
        <v>372231.97411804751</v>
      </c>
      <c r="AX388" s="98"/>
      <c r="AY388" s="115"/>
      <c r="AZ388" s="115"/>
      <c r="BA388" s="115">
        <f>SUM(BA389:BA407)</f>
        <v>372231.97411804751</v>
      </c>
      <c r="BB388" s="93"/>
    </row>
    <row r="389" spans="1:54" x14ac:dyDescent="0.25">
      <c r="A389" s="93"/>
      <c r="B389" s="94" t="s">
        <v>422</v>
      </c>
      <c r="C389" s="94" t="s">
        <v>34</v>
      </c>
      <c r="D389" s="94" t="s">
        <v>75</v>
      </c>
      <c r="F389" s="104">
        <v>0</v>
      </c>
      <c r="G389" s="109">
        <f t="shared" ref="G389:G407" si="210">F389/$F$11</f>
        <v>0</v>
      </c>
      <c r="H389" s="114">
        <f>'DADOS BASE PROPOSTA'!$I$23*G389*'AJUSTE CONIF-SETEC'!$Q$12</f>
        <v>0</v>
      </c>
      <c r="I389" s="114">
        <f>'MATRIZ 2018 COMPLETO PROPOSTA'!I389*'AJUSTE CONIF-SETEC'!$Q$12</f>
        <v>0</v>
      </c>
      <c r="J389" s="114">
        <f t="shared" ref="J389:J407" si="211">H389+I389</f>
        <v>0</v>
      </c>
      <c r="L389" s="104"/>
      <c r="M389" s="114">
        <f>'MATRIZ 2018 COMPLETO PROPOSTA'!M389*'AJUSTE CONIF-SETEC'!$Q$14</f>
        <v>0</v>
      </c>
      <c r="N389" s="114">
        <f>'MATRIZ 2018 COMPLETO PROPOSTA'!N389*'AJUSTE CONIF-SETEC'!$Q$14</f>
        <v>0</v>
      </c>
      <c r="O389" s="114">
        <f t="shared" ref="O389:O407" si="212">M389+N389</f>
        <v>0</v>
      </c>
      <c r="Q389" s="68">
        <v>18</v>
      </c>
      <c r="R389" s="114">
        <f>IF(D389="R",('DADOS BASE HOMOLOGADA'!$I$53+('DADOS BASE HOMOLOGADA'!$I$54*Q389)),0)</f>
        <v>4204545.7024091836</v>
      </c>
      <c r="T389" s="104"/>
      <c r="U389" s="104"/>
      <c r="V389" s="104"/>
      <c r="W389" s="109"/>
      <c r="X389" s="114"/>
      <c r="Y389" s="114">
        <f>'DADOS BASE HOMOLOGADA'!$I$77/41</f>
        <v>124505.76265629544</v>
      </c>
      <c r="Z389" s="114">
        <f t="shared" ref="Z389:Z407" si="213">X389+Y389</f>
        <v>124505.76265629544</v>
      </c>
      <c r="AB389" s="119"/>
      <c r="AF389" s="123"/>
      <c r="AI389" s="114"/>
      <c r="AK389" s="119"/>
      <c r="AL389" s="114"/>
      <c r="AN389" s="114"/>
      <c r="AO389" s="114"/>
      <c r="AQ389" s="114">
        <f>'DADOS BASE HOMOLOGADA'!$I$85/41</f>
        <v>167836.73833001251</v>
      </c>
      <c r="AR389" s="114">
        <f>'DADOS BASE HOMOLOGADA'!$I$86*(Q389/$Q$11)</f>
        <v>204395.23578803503</v>
      </c>
      <c r="AS389" s="114">
        <f>AQ389+AR389</f>
        <v>372231.97411804751</v>
      </c>
      <c r="AU389" s="114">
        <f>'DADOS BASE HOMOLOGADA'!$I$89/41</f>
        <v>167836.73833001251</v>
      </c>
      <c r="AV389" s="114">
        <f>'DADOS BASE HOMOLOGADA'!$I$90*(Q389/$Q$11)</f>
        <v>204395.23578803503</v>
      </c>
      <c r="AW389" s="114">
        <f>AU389+AV389</f>
        <v>372231.97411804751</v>
      </c>
      <c r="AY389" s="114">
        <f>'DADOS BASE HOMOLOGADA'!$I$93/41</f>
        <v>167836.73833001251</v>
      </c>
      <c r="AZ389" s="114">
        <f>'DADOS BASE HOMOLOGADA'!$I$94*(Q389/$Q$11)</f>
        <v>204395.23578803503</v>
      </c>
      <c r="BA389" s="114">
        <f>AY389+AZ389</f>
        <v>372231.97411804751</v>
      </c>
      <c r="BB389" s="93"/>
    </row>
    <row r="390" spans="1:54" x14ac:dyDescent="0.25">
      <c r="A390" s="93"/>
      <c r="B390" s="94" t="s">
        <v>422</v>
      </c>
      <c r="C390" s="94" t="s">
        <v>424</v>
      </c>
      <c r="D390" s="94" t="s">
        <v>77</v>
      </c>
      <c r="F390" s="104">
        <v>0</v>
      </c>
      <c r="G390" s="109">
        <f t="shared" si="210"/>
        <v>0</v>
      </c>
      <c r="H390" s="114">
        <f>'DADOS BASE PROPOSTA'!$I$23*G390*'AJUSTE CONIF-SETEC'!$Q$12</f>
        <v>0</v>
      </c>
      <c r="I390" s="114">
        <f>'MATRIZ 2018 COMPLETO PROPOSTA'!I390*'AJUSTE CONIF-SETEC'!$Q$12</f>
        <v>0</v>
      </c>
      <c r="J390" s="114">
        <f t="shared" si="211"/>
        <v>0</v>
      </c>
      <c r="L390" s="104">
        <v>462.34730120861991</v>
      </c>
      <c r="M390" s="114">
        <f>'MATRIZ 2018 COMPLETO PROPOSTA'!M390*'AJUSTE CONIF-SETEC'!$Q$14</f>
        <v>454804.45059700409</v>
      </c>
      <c r="N390" s="114">
        <f>'MATRIZ 2018 COMPLETO PROPOSTA'!N390*'AJUSTE CONIF-SETEC'!$Q$14</f>
        <v>141105.14524862324</v>
      </c>
      <c r="O390" s="114">
        <f t="shared" si="212"/>
        <v>595909.59584562737</v>
      </c>
      <c r="R390" s="114"/>
      <c r="T390" s="104">
        <v>0</v>
      </c>
      <c r="U390" s="104"/>
      <c r="V390" s="104">
        <f t="shared" ref="V390:V407" si="214">T390+U390*3.2</f>
        <v>0</v>
      </c>
      <c r="W390" s="109">
        <f t="shared" ref="W390:W407" si="215">V390/$V$11</f>
        <v>0</v>
      </c>
      <c r="X390" s="114">
        <f>'DADOS BASE HOMOLOGADA'!$I$78*W390</f>
        <v>0</v>
      </c>
      <c r="Y390" s="114"/>
      <c r="Z390" s="114">
        <f t="shared" si="213"/>
        <v>0</v>
      </c>
      <c r="AB390" s="119">
        <v>504.5</v>
      </c>
      <c r="AD390" s="45">
        <v>0.748</v>
      </c>
      <c r="AE390" s="45">
        <f t="shared" ref="AE390:AE407" si="216">AB390*AD390</f>
        <v>377.36599999999999</v>
      </c>
      <c r="AF390" s="123">
        <f t="shared" ref="AF390:AF407" si="217">(AD390-$AE$12)*$AF$12</f>
        <v>3.6447813488369923E-2</v>
      </c>
      <c r="AH390" s="45">
        <f>($AH$11-(AF390*$AH$11))*'AJUSTE CONIF-SETEC'!$Q$18</f>
        <v>500.59892383649833</v>
      </c>
      <c r="AI390" s="114">
        <f t="shared" ref="AI390:AI407" si="218">AB390*AH390</f>
        <v>252552.15707551342</v>
      </c>
      <c r="AK390" s="119">
        <v>0</v>
      </c>
      <c r="AL390" s="114">
        <f>IF($AK$11&gt;0,(AK390/$AK$11)*'DADOS BASE PROPOSTA'!$I$67,0)*'AJUSTE CONIF-SETEC'!Q18</f>
        <v>0</v>
      </c>
      <c r="AN390" s="114">
        <v>0</v>
      </c>
      <c r="AO390" s="114">
        <f>(AN390/$AN$11)*'DADOS BASE PROPOSTA'!$I$69*'AJUSTE CONIF-SETEC'!$Q$18</f>
        <v>0</v>
      </c>
      <c r="AQ390" s="114"/>
      <c r="AR390" s="114"/>
      <c r="AS390" s="114"/>
      <c r="AU390" s="114"/>
      <c r="AV390" s="114"/>
      <c r="AW390" s="114"/>
      <c r="AY390" s="114"/>
      <c r="AZ390" s="114"/>
      <c r="BA390" s="114"/>
      <c r="BB390" s="93"/>
    </row>
    <row r="391" spans="1:54" x14ac:dyDescent="0.25">
      <c r="A391" s="93"/>
      <c r="B391" s="94" t="s">
        <v>422</v>
      </c>
      <c r="C391" s="94" t="s">
        <v>425</v>
      </c>
      <c r="D391" s="94" t="s">
        <v>77</v>
      </c>
      <c r="F391" s="104">
        <v>0</v>
      </c>
      <c r="G391" s="109">
        <f t="shared" si="210"/>
        <v>0</v>
      </c>
      <c r="H391" s="114">
        <f>'DADOS BASE PROPOSTA'!$I$23*G391*'AJUSTE CONIF-SETEC'!$Q$12</f>
        <v>0</v>
      </c>
      <c r="I391" s="114">
        <f>'MATRIZ 2018 COMPLETO PROPOSTA'!I391*'AJUSTE CONIF-SETEC'!$Q$12</f>
        <v>0</v>
      </c>
      <c r="J391" s="114">
        <f t="shared" si="211"/>
        <v>0</v>
      </c>
      <c r="L391" s="104">
        <v>115.47297996736</v>
      </c>
      <c r="M391" s="114">
        <f>'MATRIZ 2018 COMPLETO PROPOSTA'!M391*'AJUSTE CONIF-SETEC'!$Q$14</f>
        <v>454804.45059700409</v>
      </c>
      <c r="N391" s="114">
        <f>'MATRIZ 2018 COMPLETO PROPOSTA'!N391*'AJUSTE CONIF-SETEC'!$Q$14</f>
        <v>35241.541516500838</v>
      </c>
      <c r="O391" s="114">
        <f t="shared" si="212"/>
        <v>490045.99211350491</v>
      </c>
      <c r="R391" s="114"/>
      <c r="T391" s="104">
        <v>0</v>
      </c>
      <c r="U391" s="104"/>
      <c r="V391" s="104">
        <f t="shared" si="214"/>
        <v>0</v>
      </c>
      <c r="W391" s="109">
        <f t="shared" si="215"/>
        <v>0</v>
      </c>
      <c r="X391" s="114">
        <f>'DADOS BASE HOMOLOGADA'!$I$78*W391</f>
        <v>0</v>
      </c>
      <c r="Y391" s="114"/>
      <c r="Z391" s="114">
        <f t="shared" si="213"/>
        <v>0</v>
      </c>
      <c r="AB391" s="119">
        <v>101.5</v>
      </c>
      <c r="AD391" s="45">
        <v>0.76300000000000001</v>
      </c>
      <c r="AE391" s="45">
        <f t="shared" si="216"/>
        <v>77.444500000000005</v>
      </c>
      <c r="AF391" s="123">
        <f t="shared" si="217"/>
        <v>6.2697813488369947E-2</v>
      </c>
      <c r="AH391" s="45">
        <f>($AH$11-(AF391*$AH$11))*'AJUSTE CONIF-SETEC'!$Q$18</f>
        <v>486.96113448304175</v>
      </c>
      <c r="AI391" s="114">
        <f t="shared" si="218"/>
        <v>49426.55515002874</v>
      </c>
      <c r="AK391" s="119">
        <v>0</v>
      </c>
      <c r="AL391" s="114">
        <f>IF($AK$11&gt;0,(AK391/$AK$11)*'DADOS BASE PROPOSTA'!$I$67,0)*'AJUSTE CONIF-SETEC'!Q18</f>
        <v>0</v>
      </c>
      <c r="AN391" s="114">
        <v>0</v>
      </c>
      <c r="AO391" s="114">
        <f>(AN391/$AN$11)*'DADOS BASE PROPOSTA'!$I$69*'AJUSTE CONIF-SETEC'!$Q$18</f>
        <v>0</v>
      </c>
      <c r="AQ391" s="114"/>
      <c r="AR391" s="114"/>
      <c r="AS391" s="114"/>
      <c r="AU391" s="114"/>
      <c r="AV391" s="114"/>
      <c r="AW391" s="114"/>
      <c r="AY391" s="114"/>
      <c r="AZ391" s="114"/>
      <c r="BA391" s="114"/>
      <c r="BB391" s="93"/>
    </row>
    <row r="392" spans="1:54" x14ac:dyDescent="0.25">
      <c r="A392" s="93"/>
      <c r="B392" s="94" t="s">
        <v>422</v>
      </c>
      <c r="C392" s="94" t="s">
        <v>426</v>
      </c>
      <c r="D392" s="94" t="s">
        <v>77</v>
      </c>
      <c r="F392" s="104">
        <v>0</v>
      </c>
      <c r="G392" s="109">
        <f t="shared" si="210"/>
        <v>0</v>
      </c>
      <c r="H392" s="114">
        <f>'DADOS BASE PROPOSTA'!$I$23*G392*'AJUSTE CONIF-SETEC'!$Q$12</f>
        <v>0</v>
      </c>
      <c r="I392" s="114">
        <f>'MATRIZ 2018 COMPLETO PROPOSTA'!I392*'AJUSTE CONIF-SETEC'!$Q$12</f>
        <v>0</v>
      </c>
      <c r="J392" s="114">
        <f t="shared" si="211"/>
        <v>0</v>
      </c>
      <c r="L392" s="104">
        <v>0</v>
      </c>
      <c r="M392" s="114">
        <f>'MATRIZ 2018 COMPLETO PROPOSTA'!M392*'AJUSTE CONIF-SETEC'!$Q$14</f>
        <v>454804.45059700409</v>
      </c>
      <c r="N392" s="114">
        <f>'MATRIZ 2018 COMPLETO PROPOSTA'!N392*'AJUSTE CONIF-SETEC'!$Q$14</f>
        <v>0</v>
      </c>
      <c r="O392" s="114">
        <f t="shared" si="212"/>
        <v>454804.45059700409</v>
      </c>
      <c r="R392" s="114"/>
      <c r="T392" s="104">
        <v>108.45286885245901</v>
      </c>
      <c r="U392" s="104"/>
      <c r="V392" s="104">
        <f t="shared" si="214"/>
        <v>108.45286885245901</v>
      </c>
      <c r="W392" s="109">
        <f t="shared" si="215"/>
        <v>6.3518095233388108E-4</v>
      </c>
      <c r="X392" s="114">
        <f>'DADOS BASE HOMOLOGADA'!$I$78*W392</f>
        <v>29181.881202285218</v>
      </c>
      <c r="Y392" s="114"/>
      <c r="Z392" s="114">
        <f t="shared" si="213"/>
        <v>29181.881202285218</v>
      </c>
      <c r="AB392" s="119">
        <v>0</v>
      </c>
      <c r="AD392" s="45">
        <v>0.61599999999999999</v>
      </c>
      <c r="AE392" s="45">
        <f t="shared" si="216"/>
        <v>0</v>
      </c>
      <c r="AF392" s="123">
        <f t="shared" si="217"/>
        <v>-0.19455218651163009</v>
      </c>
      <c r="AH392" s="45">
        <f>($AH$11-(AF392*$AH$11))*'AJUSTE CONIF-SETEC'!$Q$18</f>
        <v>620.61147014691596</v>
      </c>
      <c r="AI392" s="114">
        <f t="shared" si="218"/>
        <v>0</v>
      </c>
      <c r="AK392" s="119">
        <v>0</v>
      </c>
      <c r="AL392" s="114">
        <f>IF($AK$11&gt;0,(AK392/$AK$11)*'DADOS BASE PROPOSTA'!$I$67,0)*'AJUSTE CONIF-SETEC'!Q18</f>
        <v>0</v>
      </c>
      <c r="AN392" s="114">
        <v>14.5</v>
      </c>
      <c r="AO392" s="114">
        <f>(AN392/$AN$11)*'DADOS BASE PROPOSTA'!$I$69*'AJUSTE CONIF-SETEC'!$Q$18</f>
        <v>7042.1217613903991</v>
      </c>
      <c r="AQ392" s="114"/>
      <c r="AR392" s="114"/>
      <c r="AS392" s="114"/>
      <c r="AU392" s="114"/>
      <c r="AV392" s="114"/>
      <c r="AW392" s="114"/>
      <c r="AY392" s="114"/>
      <c r="AZ392" s="114"/>
      <c r="BA392" s="114"/>
      <c r="BB392" s="93"/>
    </row>
    <row r="393" spans="1:54" x14ac:dyDescent="0.25">
      <c r="A393" s="93"/>
      <c r="B393" s="94" t="s">
        <v>422</v>
      </c>
      <c r="C393" s="94" t="s">
        <v>427</v>
      </c>
      <c r="D393" s="94" t="s">
        <v>79</v>
      </c>
      <c r="F393" s="104">
        <v>2152.706852912625</v>
      </c>
      <c r="G393" s="109">
        <f t="shared" si="210"/>
        <v>1.7421292570616934E-3</v>
      </c>
      <c r="H393" s="114">
        <f>'DADOS BASE PROPOSTA'!$I$23*G393*'AJUSTE CONIF-SETEC'!$Q$12</f>
        <v>2258890.7020284478</v>
      </c>
      <c r="I393" s="114">
        <f>'MATRIZ 2018 COMPLETO PROPOSTA'!I393*'AJUSTE CONIF-SETEC'!$Q$12</f>
        <v>0</v>
      </c>
      <c r="J393" s="114">
        <f t="shared" si="211"/>
        <v>2258890.7020284478</v>
      </c>
      <c r="L393" s="104">
        <v>0</v>
      </c>
      <c r="M393" s="114">
        <f>'MATRIZ 2018 COMPLETO PROPOSTA'!M393*'AJUSTE CONIF-SETEC'!$Q$14</f>
        <v>0</v>
      </c>
      <c r="N393" s="114">
        <f>'MATRIZ 2018 COMPLETO PROPOSTA'!N393*'AJUSTE CONIF-SETEC'!$Q$14</f>
        <v>0</v>
      </c>
      <c r="O393" s="114">
        <f t="shared" si="212"/>
        <v>0</v>
      </c>
      <c r="R393" s="114"/>
      <c r="T393" s="104">
        <v>108.6027328047799</v>
      </c>
      <c r="U393" s="104"/>
      <c r="V393" s="104">
        <f t="shared" si="214"/>
        <v>108.6027328047799</v>
      </c>
      <c r="W393" s="109">
        <f t="shared" si="215"/>
        <v>6.360586675014274E-4</v>
      </c>
      <c r="X393" s="114">
        <f>'DADOS BASE HOMOLOGADA'!$I$78*W393</f>
        <v>29222.20574233112</v>
      </c>
      <c r="Y393" s="114"/>
      <c r="Z393" s="114">
        <f t="shared" si="213"/>
        <v>29222.20574233112</v>
      </c>
      <c r="AB393" s="119">
        <v>1468.5</v>
      </c>
      <c r="AD393" s="45">
        <v>0.748</v>
      </c>
      <c r="AE393" s="45">
        <f t="shared" si="216"/>
        <v>1098.4380000000001</v>
      </c>
      <c r="AF393" s="123">
        <f t="shared" si="217"/>
        <v>3.6447813488369923E-2</v>
      </c>
      <c r="AH393" s="45">
        <f>($AH$11-(AF393*$AH$11))*'AJUSTE CONIF-SETEC'!$Q$18</f>
        <v>500.59892383649833</v>
      </c>
      <c r="AI393" s="114">
        <f t="shared" si="218"/>
        <v>735129.51965389785</v>
      </c>
      <c r="AK393" s="119">
        <v>0</v>
      </c>
      <c r="AL393" s="114">
        <f>IF($AK$11&gt;0,(AK393/$AK$11)*'DADOS BASE PROPOSTA'!$I$67,0)*'AJUSTE CONIF-SETEC'!Q18</f>
        <v>0</v>
      </c>
      <c r="AN393" s="114">
        <v>51.5</v>
      </c>
      <c r="AO393" s="114">
        <f>(AN393/$AN$11)*'DADOS BASE PROPOSTA'!$I$69*'AJUSTE CONIF-SETEC'!$Q$18</f>
        <v>25011.673842179694</v>
      </c>
      <c r="AQ393" s="114"/>
      <c r="AR393" s="114"/>
      <c r="AS393" s="114"/>
      <c r="AU393" s="114"/>
      <c r="AV393" s="114"/>
      <c r="AW393" s="114"/>
      <c r="AY393" s="114"/>
      <c r="AZ393" s="114"/>
      <c r="BA393" s="114"/>
      <c r="BB393" s="93"/>
    </row>
    <row r="394" spans="1:54" x14ac:dyDescent="0.25">
      <c r="A394" s="93"/>
      <c r="B394" s="94" t="s">
        <v>422</v>
      </c>
      <c r="C394" s="94" t="s">
        <v>428</v>
      </c>
      <c r="D394" s="94" t="s">
        <v>79</v>
      </c>
      <c r="F394" s="104">
        <v>4024.6764192028891</v>
      </c>
      <c r="G394" s="109">
        <f t="shared" si="210"/>
        <v>3.2570651831265534E-3</v>
      </c>
      <c r="H394" s="114">
        <f>'DADOS BASE PROPOSTA'!$I$23*G394*'AJUSTE CONIF-SETEC'!$Q$12</f>
        <v>4223196.5442530951</v>
      </c>
      <c r="I394" s="114">
        <f>'MATRIZ 2018 COMPLETO PROPOSTA'!I394*'AJUSTE CONIF-SETEC'!$Q$12</f>
        <v>0</v>
      </c>
      <c r="J394" s="114">
        <f t="shared" si="211"/>
        <v>4223196.5442530951</v>
      </c>
      <c r="L394" s="104">
        <v>0</v>
      </c>
      <c r="M394" s="114">
        <f>'MATRIZ 2018 COMPLETO PROPOSTA'!M394*'AJUSTE CONIF-SETEC'!$Q$14</f>
        <v>0</v>
      </c>
      <c r="N394" s="114">
        <f>'MATRIZ 2018 COMPLETO PROPOSTA'!N394*'AJUSTE CONIF-SETEC'!$Q$14</f>
        <v>0</v>
      </c>
      <c r="O394" s="114">
        <f t="shared" si="212"/>
        <v>0</v>
      </c>
      <c r="R394" s="114"/>
      <c r="T394" s="104">
        <v>554.58366224184965</v>
      </c>
      <c r="U394" s="104"/>
      <c r="V394" s="104">
        <f t="shared" si="214"/>
        <v>554.58366224184965</v>
      </c>
      <c r="W394" s="109">
        <f t="shared" si="215"/>
        <v>3.2480558832501789E-3</v>
      </c>
      <c r="X394" s="114">
        <f>'DADOS BASE HOMOLOGADA'!$I$78*W394</f>
        <v>149224.21803600807</v>
      </c>
      <c r="Y394" s="114"/>
      <c r="Z394" s="114">
        <f t="shared" si="213"/>
        <v>149224.21803600807</v>
      </c>
      <c r="AB394" s="119">
        <v>2194.5</v>
      </c>
      <c r="AD394" s="45">
        <v>0.67900000000000005</v>
      </c>
      <c r="AE394" s="45">
        <f t="shared" si="216"/>
        <v>1490.0655000000002</v>
      </c>
      <c r="AF394" s="123">
        <f t="shared" si="217"/>
        <v>-8.430218651162999E-2</v>
      </c>
      <c r="AH394" s="45">
        <f>($AH$11-(AF394*$AH$11))*'AJUSTE CONIF-SETEC'!$Q$18</f>
        <v>563.33275486239825</v>
      </c>
      <c r="AI394" s="114">
        <f t="shared" si="218"/>
        <v>1236233.7305455329</v>
      </c>
      <c r="AK394" s="119">
        <v>0</v>
      </c>
      <c r="AL394" s="114">
        <f>IF($AK$11&gt;0,(AK394/$AK$11)*'DADOS BASE PROPOSTA'!$I$67,0)*'AJUSTE CONIF-SETEC'!Q18</f>
        <v>0</v>
      </c>
      <c r="AN394" s="114">
        <v>130.875</v>
      </c>
      <c r="AO394" s="114">
        <f>(AN394/$AN$11)*'DADOS BASE PROPOSTA'!$I$69*'AJUSTE CONIF-SETEC'!$Q$18</f>
        <v>63561.219691170241</v>
      </c>
      <c r="AQ394" s="114"/>
      <c r="AR394" s="114"/>
      <c r="AS394" s="114"/>
      <c r="AU394" s="114"/>
      <c r="AV394" s="114"/>
      <c r="AW394" s="114"/>
      <c r="AY394" s="114"/>
      <c r="AZ394" s="114"/>
      <c r="BA394" s="114"/>
      <c r="BB394" s="93"/>
    </row>
    <row r="395" spans="1:54" x14ac:dyDescent="0.25">
      <c r="A395" s="93"/>
      <c r="B395" s="94" t="s">
        <v>422</v>
      </c>
      <c r="C395" s="94" t="s">
        <v>429</v>
      </c>
      <c r="D395" s="94" t="s">
        <v>79</v>
      </c>
      <c r="F395" s="104">
        <v>4950.0945176379337</v>
      </c>
      <c r="G395" s="109">
        <f t="shared" si="210"/>
        <v>4.0059818050608292E-3</v>
      </c>
      <c r="H395" s="114">
        <f>'DADOS BASE PROPOSTA'!$I$23*G395*'AJUSTE CONIF-SETEC'!$Q$12</f>
        <v>5194261.5711588347</v>
      </c>
      <c r="I395" s="114">
        <f>'MATRIZ 2018 COMPLETO PROPOSTA'!I395*'AJUSTE CONIF-SETEC'!$Q$12</f>
        <v>0</v>
      </c>
      <c r="J395" s="114">
        <f t="shared" si="211"/>
        <v>5194261.5711588347</v>
      </c>
      <c r="L395" s="104">
        <v>0</v>
      </c>
      <c r="M395" s="114">
        <f>'MATRIZ 2018 COMPLETO PROPOSTA'!M395*'AJUSTE CONIF-SETEC'!$Q$14</f>
        <v>0</v>
      </c>
      <c r="N395" s="114">
        <f>'MATRIZ 2018 COMPLETO PROPOSTA'!N395*'AJUSTE CONIF-SETEC'!$Q$14</f>
        <v>0</v>
      </c>
      <c r="O395" s="114">
        <f t="shared" si="212"/>
        <v>0</v>
      </c>
      <c r="R395" s="114"/>
      <c r="T395" s="104">
        <v>255.20359999999999</v>
      </c>
      <c r="U395" s="104">
        <v>712.50540000000001</v>
      </c>
      <c r="V395" s="104">
        <f t="shared" si="214"/>
        <v>2535.2208799999999</v>
      </c>
      <c r="W395" s="109">
        <f t="shared" si="215"/>
        <v>1.4848145834905025E-2</v>
      </c>
      <c r="X395" s="114">
        <f>'DADOS BASE HOMOLOGADA'!$I$78*W395</f>
        <v>682162.81712528947</v>
      </c>
      <c r="Y395" s="114"/>
      <c r="Z395" s="114">
        <f t="shared" si="213"/>
        <v>682162.81712528947</v>
      </c>
      <c r="AB395" s="119">
        <v>3354.5</v>
      </c>
      <c r="AD395" s="45">
        <v>0.72</v>
      </c>
      <c r="AE395" s="45">
        <f t="shared" si="216"/>
        <v>2415.2399999999998</v>
      </c>
      <c r="AF395" s="123">
        <f t="shared" si="217"/>
        <v>-1.255218651163012E-2</v>
      </c>
      <c r="AH395" s="45">
        <f>($AH$11-(AF395*$AH$11))*'AJUSTE CONIF-SETEC'!$Q$18</f>
        <v>526.0561306296172</v>
      </c>
      <c r="AI395" s="114">
        <f t="shared" si="218"/>
        <v>1764655.2901970509</v>
      </c>
      <c r="AK395" s="119">
        <v>0</v>
      </c>
      <c r="AL395" s="114">
        <f>IF($AK$11&gt;0,(AK395/$AK$11)*'DADOS BASE PROPOSTA'!$I$67,0)*'AJUSTE CONIF-SETEC'!Q18</f>
        <v>0</v>
      </c>
      <c r="AN395" s="114">
        <v>209.375</v>
      </c>
      <c r="AO395" s="114">
        <f>(AN395/$AN$11)*'DADOS BASE PROPOSTA'!$I$69*'AJUSTE CONIF-SETEC'!$Q$18</f>
        <v>101685.8099166286</v>
      </c>
      <c r="AQ395" s="114"/>
      <c r="AR395" s="114"/>
      <c r="AS395" s="114"/>
      <c r="AU395" s="114"/>
      <c r="AV395" s="114"/>
      <c r="AW395" s="114"/>
      <c r="AY395" s="114"/>
      <c r="AZ395" s="114"/>
      <c r="BA395" s="114"/>
      <c r="BB395" s="93"/>
    </row>
    <row r="396" spans="1:54" x14ac:dyDescent="0.25">
      <c r="A396" s="93"/>
      <c r="B396" s="94" t="s">
        <v>422</v>
      </c>
      <c r="C396" s="94" t="s">
        <v>430</v>
      </c>
      <c r="D396" s="94" t="s">
        <v>83</v>
      </c>
      <c r="F396" s="104">
        <v>0</v>
      </c>
      <c r="G396" s="109">
        <f t="shared" si="210"/>
        <v>0</v>
      </c>
      <c r="H396" s="114">
        <f>'DADOS BASE PROPOSTA'!$I$23*G396*'AJUSTE CONIF-SETEC'!$Q$12</f>
        <v>0</v>
      </c>
      <c r="I396" s="114">
        <f>'MATRIZ 2018 COMPLETO PROPOSTA'!I396*'AJUSTE CONIF-SETEC'!$Q$12</f>
        <v>0</v>
      </c>
      <c r="J396" s="114">
        <f t="shared" si="211"/>
        <v>0</v>
      </c>
      <c r="L396" s="104">
        <v>541.22887155862531</v>
      </c>
      <c r="M396" s="114">
        <f>'MATRIZ 2018 COMPLETO PROPOSTA'!M396*'AJUSTE CONIF-SETEC'!$Q$14</f>
        <v>917684.52916124789</v>
      </c>
      <c r="N396" s="114">
        <f>'MATRIZ 2018 COMPLETO PROPOSTA'!N396*'AJUSTE CONIF-SETEC'!$Q$14</f>
        <v>165179.24584914706</v>
      </c>
      <c r="O396" s="114">
        <f t="shared" si="212"/>
        <v>1082863.7750103949</v>
      </c>
      <c r="R396" s="114"/>
      <c r="T396" s="104">
        <v>97.906762295081975</v>
      </c>
      <c r="U396" s="104"/>
      <c r="V396" s="104">
        <f t="shared" si="214"/>
        <v>97.906762295081975</v>
      </c>
      <c r="W396" s="109">
        <f t="shared" si="215"/>
        <v>5.7341508041727622E-4</v>
      </c>
      <c r="X396" s="114">
        <f>'DADOS BASE HOMOLOGADA'!$I$78*W396</f>
        <v>26344.194823304388</v>
      </c>
      <c r="Y396" s="114"/>
      <c r="Z396" s="114">
        <f t="shared" si="213"/>
        <v>26344.194823304388</v>
      </c>
      <c r="AB396" s="119">
        <v>120.5</v>
      </c>
      <c r="AD396" s="45">
        <v>0.64</v>
      </c>
      <c r="AE396" s="45">
        <f t="shared" si="216"/>
        <v>77.12</v>
      </c>
      <c r="AF396" s="123">
        <f t="shared" si="217"/>
        <v>-0.15255218651163005</v>
      </c>
      <c r="AH396" s="45">
        <f>($AH$11-(AF396*$AH$11))*'AJUSTE CONIF-SETEC'!$Q$18</f>
        <v>598.79100718138534</v>
      </c>
      <c r="AI396" s="114">
        <f t="shared" si="218"/>
        <v>72154.316365356935</v>
      </c>
      <c r="AK396" s="119">
        <v>0</v>
      </c>
      <c r="AL396" s="114">
        <f>IF($AK$11&gt;0,(AK396/$AK$11)*'DADOS BASE PROPOSTA'!$I$67,0)*'AJUSTE CONIF-SETEC'!Q18</f>
        <v>0</v>
      </c>
      <c r="AN396" s="114">
        <v>13.75</v>
      </c>
      <c r="AO396" s="114">
        <f>(AN396/$AN$11)*'DADOS BASE PROPOSTA'!$I$69*'AJUSTE CONIF-SETEC'!$Q$18</f>
        <v>6677.8740840771015</v>
      </c>
      <c r="AQ396" s="114"/>
      <c r="AR396" s="114"/>
      <c r="AS396" s="114"/>
      <c r="AU396" s="114"/>
      <c r="AV396" s="114"/>
      <c r="AW396" s="114"/>
      <c r="AY396" s="114"/>
      <c r="AZ396" s="114"/>
      <c r="BA396" s="114"/>
      <c r="BB396" s="93"/>
    </row>
    <row r="397" spans="1:54" x14ac:dyDescent="0.25">
      <c r="A397" s="93"/>
      <c r="B397" s="94" t="s">
        <v>422</v>
      </c>
      <c r="C397" s="94" t="s">
        <v>431</v>
      </c>
      <c r="D397" s="94" t="s">
        <v>83</v>
      </c>
      <c r="F397" s="104">
        <v>0</v>
      </c>
      <c r="G397" s="109">
        <f t="shared" si="210"/>
        <v>0</v>
      </c>
      <c r="H397" s="114">
        <f>'DADOS BASE PROPOSTA'!$I$23*G397*'AJUSTE CONIF-SETEC'!$Q$12</f>
        <v>0</v>
      </c>
      <c r="I397" s="114">
        <f>'MATRIZ 2018 COMPLETO PROPOSTA'!I397*'AJUSTE CONIF-SETEC'!$Q$12</f>
        <v>0</v>
      </c>
      <c r="J397" s="114">
        <f t="shared" si="211"/>
        <v>0</v>
      </c>
      <c r="L397" s="104">
        <v>334.8556703584693</v>
      </c>
      <c r="M397" s="114">
        <f>'MATRIZ 2018 COMPLETO PROPOSTA'!M397*'AJUSTE CONIF-SETEC'!$Q$14</f>
        <v>917684.52916124789</v>
      </c>
      <c r="N397" s="114">
        <f>'MATRIZ 2018 COMPLETO PROPOSTA'!N397*'AJUSTE CONIF-SETEC'!$Q$14</f>
        <v>102195.59599405313</v>
      </c>
      <c r="O397" s="114">
        <f t="shared" si="212"/>
        <v>1019880.1251553011</v>
      </c>
      <c r="R397" s="114"/>
      <c r="T397" s="104">
        <v>0</v>
      </c>
      <c r="U397" s="104"/>
      <c r="V397" s="104">
        <f t="shared" si="214"/>
        <v>0</v>
      </c>
      <c r="W397" s="109">
        <f t="shared" si="215"/>
        <v>0</v>
      </c>
      <c r="X397" s="114">
        <f>'DADOS BASE HOMOLOGADA'!$I$78*W397</f>
        <v>0</v>
      </c>
      <c r="Y397" s="114"/>
      <c r="Z397" s="114">
        <f t="shared" si="213"/>
        <v>0</v>
      </c>
      <c r="AB397" s="119">
        <v>215.5</v>
      </c>
      <c r="AD397" s="45">
        <v>0.623</v>
      </c>
      <c r="AE397" s="45">
        <f t="shared" si="216"/>
        <v>134.25649999999999</v>
      </c>
      <c r="AF397" s="123">
        <f t="shared" si="217"/>
        <v>-0.18230218651163008</v>
      </c>
      <c r="AH397" s="45">
        <f>($AH$11-(AF397*$AH$11))*'AJUSTE CONIF-SETEC'!$Q$18</f>
        <v>614.2471684486361</v>
      </c>
      <c r="AI397" s="114">
        <f t="shared" si="218"/>
        <v>132370.26480068109</v>
      </c>
      <c r="AK397" s="119">
        <v>0</v>
      </c>
      <c r="AL397" s="114">
        <f>IF($AK$11&gt;0,(AK397/$AK$11)*'DADOS BASE PROPOSTA'!$I$67,0)*'AJUSTE CONIF-SETEC'!Q18</f>
        <v>0</v>
      </c>
      <c r="AN397" s="114">
        <v>0</v>
      </c>
      <c r="AO397" s="114">
        <f>(AN397/$AN$11)*'DADOS BASE PROPOSTA'!$I$69*'AJUSTE CONIF-SETEC'!$Q$18</f>
        <v>0</v>
      </c>
      <c r="AQ397" s="114"/>
      <c r="AR397" s="114"/>
      <c r="AS397" s="114"/>
      <c r="AU397" s="114"/>
      <c r="AV397" s="114"/>
      <c r="AW397" s="114"/>
      <c r="AY397" s="114"/>
      <c r="AZ397" s="114"/>
      <c r="BA397" s="114"/>
      <c r="BB397" s="93"/>
    </row>
    <row r="398" spans="1:54" x14ac:dyDescent="0.25">
      <c r="A398" s="93"/>
      <c r="B398" s="94" t="s">
        <v>422</v>
      </c>
      <c r="C398" s="94" t="s">
        <v>432</v>
      </c>
      <c r="D398" s="94" t="s">
        <v>79</v>
      </c>
      <c r="F398" s="104">
        <v>879.58884934101866</v>
      </c>
      <c r="G398" s="109">
        <f t="shared" si="210"/>
        <v>7.1182821132795206E-4</v>
      </c>
      <c r="H398" s="114">
        <f>'DADOS BASE PROPOSTA'!$I$23*G398*'AJUSTE CONIF-SETEC'!$Q$12</f>
        <v>922975.21638677735</v>
      </c>
      <c r="I398" s="114">
        <f>'MATRIZ 2018 COMPLETO PROPOSTA'!I398*'AJUSTE CONIF-SETEC'!$Q$12</f>
        <v>826668.06623046449</v>
      </c>
      <c r="J398" s="114">
        <f t="shared" si="211"/>
        <v>1749643.2826172418</v>
      </c>
      <c r="L398" s="104">
        <v>0</v>
      </c>
      <c r="M398" s="114">
        <f>'MATRIZ 2018 COMPLETO PROPOSTA'!M398*'AJUSTE CONIF-SETEC'!$Q$14</f>
        <v>0</v>
      </c>
      <c r="N398" s="114">
        <f>'MATRIZ 2018 COMPLETO PROPOSTA'!N398*'AJUSTE CONIF-SETEC'!$Q$14</f>
        <v>0</v>
      </c>
      <c r="O398" s="114">
        <f t="shared" si="212"/>
        <v>0</v>
      </c>
      <c r="R398" s="114"/>
      <c r="T398" s="104">
        <v>351.62747009715849</v>
      </c>
      <c r="U398" s="104"/>
      <c r="V398" s="104">
        <f t="shared" si="214"/>
        <v>351.62747009715849</v>
      </c>
      <c r="W398" s="109">
        <f t="shared" si="215"/>
        <v>2.0593929297242596E-3</v>
      </c>
      <c r="X398" s="114">
        <f>'DADOS BASE HOMOLOGADA'!$I$78*W398</f>
        <v>94613.920022667269</v>
      </c>
      <c r="Y398" s="114"/>
      <c r="Z398" s="114">
        <f t="shared" si="213"/>
        <v>94613.920022667269</v>
      </c>
      <c r="AB398" s="119">
        <v>573</v>
      </c>
      <c r="AD398" s="45">
        <v>0.67300000000000004</v>
      </c>
      <c r="AE398" s="45">
        <f t="shared" si="216"/>
        <v>385.62900000000002</v>
      </c>
      <c r="AF398" s="123">
        <f t="shared" si="217"/>
        <v>-9.4802186511629999E-2</v>
      </c>
      <c r="AH398" s="45">
        <f>($AH$11-(AF398*$AH$11))*'AJUSTE CONIF-SETEC'!$Q$18</f>
        <v>568.78787060378102</v>
      </c>
      <c r="AI398" s="114">
        <f t="shared" si="218"/>
        <v>325915.44985596649</v>
      </c>
      <c r="AK398" s="119">
        <v>0</v>
      </c>
      <c r="AL398" s="114">
        <f>IF($AK$11&gt;0,(AK398/$AK$11)*'DADOS BASE PROPOSTA'!$I$67,0)*'AJUSTE CONIF-SETEC'!Q18</f>
        <v>0</v>
      </c>
      <c r="AN398" s="114">
        <v>110.75</v>
      </c>
      <c r="AO398" s="114">
        <f>(AN398/$AN$11)*'DADOS BASE PROPOSTA'!$I$69*'AJUSTE CONIF-SETEC'!$Q$18</f>
        <v>53787.240349930114</v>
      </c>
      <c r="AQ398" s="114"/>
      <c r="AR398" s="114"/>
      <c r="AS398" s="114"/>
      <c r="AU398" s="114"/>
      <c r="AV398" s="114"/>
      <c r="AW398" s="114"/>
      <c r="AY398" s="114"/>
      <c r="AZ398" s="114"/>
      <c r="BA398" s="114"/>
      <c r="BB398" s="93"/>
    </row>
    <row r="399" spans="1:54" x14ac:dyDescent="0.25">
      <c r="A399" s="93"/>
      <c r="B399" s="94" t="s">
        <v>422</v>
      </c>
      <c r="C399" s="94" t="s">
        <v>433</v>
      </c>
      <c r="D399" s="94" t="s">
        <v>83</v>
      </c>
      <c r="F399" s="104">
        <v>0</v>
      </c>
      <c r="G399" s="109">
        <f t="shared" si="210"/>
        <v>0</v>
      </c>
      <c r="H399" s="114">
        <f>'DADOS BASE PROPOSTA'!$I$23*G399*'AJUSTE CONIF-SETEC'!$Q$12</f>
        <v>0</v>
      </c>
      <c r="I399" s="114">
        <f>'MATRIZ 2018 COMPLETO PROPOSTA'!I399*'AJUSTE CONIF-SETEC'!$Q$12</f>
        <v>0</v>
      </c>
      <c r="J399" s="114">
        <f t="shared" si="211"/>
        <v>0</v>
      </c>
      <c r="L399" s="104">
        <v>255.811613056943</v>
      </c>
      <c r="M399" s="114">
        <f>'MATRIZ 2018 COMPLETO PROPOSTA'!M399*'AJUSTE CONIF-SETEC'!$Q$14</f>
        <v>917684.52916124789</v>
      </c>
      <c r="N399" s="114">
        <f>'MATRIZ 2018 COMPLETO PROPOSTA'!N399*'AJUSTE CONIF-SETEC'!$Q$14</f>
        <v>78071.90551848209</v>
      </c>
      <c r="O399" s="114">
        <f t="shared" si="212"/>
        <v>995756.43467972998</v>
      </c>
      <c r="R399" s="114"/>
      <c r="T399" s="104">
        <v>108.50896516393441</v>
      </c>
      <c r="U399" s="104"/>
      <c r="V399" s="104">
        <f t="shared" si="214"/>
        <v>108.50896516393441</v>
      </c>
      <c r="W399" s="109">
        <f t="shared" si="215"/>
        <v>6.3550949420577789E-4</v>
      </c>
      <c r="X399" s="114">
        <f>'DADOS BASE HOMOLOGADA'!$I$78*W399</f>
        <v>29196.975278769158</v>
      </c>
      <c r="Y399" s="114"/>
      <c r="Z399" s="114">
        <f t="shared" si="213"/>
        <v>29196.975278769158</v>
      </c>
      <c r="AB399" s="119">
        <v>100.5</v>
      </c>
      <c r="AD399" s="45">
        <v>0.61299999999999999</v>
      </c>
      <c r="AE399" s="45">
        <f t="shared" si="216"/>
        <v>61.606499999999997</v>
      </c>
      <c r="AF399" s="123">
        <f t="shared" si="217"/>
        <v>-0.19980218651163009</v>
      </c>
      <c r="AH399" s="45">
        <f>($AH$11-(AF399*$AH$11))*'AJUSTE CONIF-SETEC'!$Q$18</f>
        <v>623.33902801760712</v>
      </c>
      <c r="AI399" s="114">
        <f t="shared" si="218"/>
        <v>62645.572315769517</v>
      </c>
      <c r="AK399" s="119">
        <v>0</v>
      </c>
      <c r="AL399" s="114">
        <f>IF($AK$11&gt;0,(AK399/$AK$11)*'DADOS BASE PROPOSTA'!$I$67,0)*'AJUSTE CONIF-SETEC'!Q18</f>
        <v>0</v>
      </c>
      <c r="AN399" s="114">
        <v>13</v>
      </c>
      <c r="AO399" s="114">
        <f>(AN399/$AN$11)*'DADOS BASE PROPOSTA'!$I$69*'AJUSTE CONIF-SETEC'!$Q$18</f>
        <v>6313.6264067638067</v>
      </c>
      <c r="AQ399" s="114"/>
      <c r="AR399" s="114"/>
      <c r="AS399" s="114"/>
      <c r="AU399" s="114"/>
      <c r="AV399" s="114"/>
      <c r="AW399" s="114"/>
      <c r="AY399" s="114"/>
      <c r="AZ399" s="114"/>
      <c r="BA399" s="114"/>
      <c r="BB399" s="93"/>
    </row>
    <row r="400" spans="1:54" x14ac:dyDescent="0.25">
      <c r="A400" s="93"/>
      <c r="B400" s="94" t="s">
        <v>422</v>
      </c>
      <c r="C400" s="94" t="s">
        <v>434</v>
      </c>
      <c r="D400" s="94" t="s">
        <v>83</v>
      </c>
      <c r="F400" s="104">
        <v>0</v>
      </c>
      <c r="G400" s="109">
        <f t="shared" si="210"/>
        <v>0</v>
      </c>
      <c r="H400" s="114">
        <f>'DADOS BASE PROPOSTA'!$I$23*G400*'AJUSTE CONIF-SETEC'!$Q$12</f>
        <v>0</v>
      </c>
      <c r="I400" s="114">
        <f>'MATRIZ 2018 COMPLETO PROPOSTA'!I400*'AJUSTE CONIF-SETEC'!$Q$12</f>
        <v>0</v>
      </c>
      <c r="J400" s="114">
        <f t="shared" si="211"/>
        <v>0</v>
      </c>
      <c r="L400" s="104">
        <v>334.85206758684882</v>
      </c>
      <c r="M400" s="114">
        <f>'MATRIZ 2018 COMPLETO PROPOSTA'!M400*'AJUSTE CONIF-SETEC'!$Q$14</f>
        <v>917684.52916124789</v>
      </c>
      <c r="N400" s="114">
        <f>'MATRIZ 2018 COMPLETO PROPOSTA'!N400*'AJUSTE CONIF-SETEC'!$Q$14</f>
        <v>102194.49645348811</v>
      </c>
      <c r="O400" s="114">
        <f t="shared" si="212"/>
        <v>1019879.025614736</v>
      </c>
      <c r="R400" s="114"/>
      <c r="T400" s="104">
        <v>0</v>
      </c>
      <c r="U400" s="104"/>
      <c r="V400" s="104">
        <f t="shared" si="214"/>
        <v>0</v>
      </c>
      <c r="W400" s="109">
        <f t="shared" si="215"/>
        <v>0</v>
      </c>
      <c r="X400" s="114">
        <f>'DADOS BASE HOMOLOGADA'!$I$78*W400</f>
        <v>0</v>
      </c>
      <c r="Y400" s="114"/>
      <c r="Z400" s="114">
        <f t="shared" si="213"/>
        <v>0</v>
      </c>
      <c r="AB400" s="119">
        <v>163</v>
      </c>
      <c r="AD400" s="45">
        <v>0.61499999999999999</v>
      </c>
      <c r="AE400" s="45">
        <f t="shared" si="216"/>
        <v>100.245</v>
      </c>
      <c r="AF400" s="123">
        <f t="shared" si="217"/>
        <v>-0.19630218651163009</v>
      </c>
      <c r="AH400" s="45">
        <f>($AH$11-(AF400*$AH$11))*'AJUSTE CONIF-SETEC'!$Q$18</f>
        <v>621.52065610381294</v>
      </c>
      <c r="AI400" s="114">
        <f t="shared" si="218"/>
        <v>101307.86694492151</v>
      </c>
      <c r="AK400" s="119">
        <v>0</v>
      </c>
      <c r="AL400" s="114">
        <f>IF($AK$11&gt;0,(AK400/$AK$11)*'DADOS BASE PROPOSTA'!$I$67,0)*'AJUSTE CONIF-SETEC'!Q18</f>
        <v>0</v>
      </c>
      <c r="AN400" s="114">
        <v>0</v>
      </c>
      <c r="AO400" s="114">
        <f>(AN400/$AN$11)*'DADOS BASE PROPOSTA'!$I$69*'AJUSTE CONIF-SETEC'!$Q$18</f>
        <v>0</v>
      </c>
      <c r="AQ400" s="114"/>
      <c r="AR400" s="114"/>
      <c r="AS400" s="114"/>
      <c r="AU400" s="114"/>
      <c r="AV400" s="114"/>
      <c r="AW400" s="114"/>
      <c r="AY400" s="114"/>
      <c r="AZ400" s="114"/>
      <c r="BA400" s="114"/>
      <c r="BB400" s="93"/>
    </row>
    <row r="401" spans="1:54" x14ac:dyDescent="0.25">
      <c r="A401" s="93"/>
      <c r="B401" s="94" t="s">
        <v>422</v>
      </c>
      <c r="C401" s="94" t="s">
        <v>435</v>
      </c>
      <c r="D401" s="94" t="s">
        <v>79</v>
      </c>
      <c r="F401" s="104">
        <v>12190.82411335086</v>
      </c>
      <c r="G401" s="109">
        <f t="shared" si="210"/>
        <v>9.8657145662107149E-3</v>
      </c>
      <c r="H401" s="114">
        <f>'DADOS BASE PROPOSTA'!$I$23*G401*'AJUSTE CONIF-SETEC'!$Q$12</f>
        <v>12792145.480678771</v>
      </c>
      <c r="I401" s="114">
        <f>'MATRIZ 2018 COMPLETO PROPOSTA'!I401*'AJUSTE CONIF-SETEC'!$Q$12</f>
        <v>0</v>
      </c>
      <c r="J401" s="114">
        <f t="shared" si="211"/>
        <v>12792145.480678771</v>
      </c>
      <c r="L401" s="104">
        <v>0</v>
      </c>
      <c r="M401" s="114">
        <f>'MATRIZ 2018 COMPLETO PROPOSTA'!M401*'AJUSTE CONIF-SETEC'!$Q$14</f>
        <v>0</v>
      </c>
      <c r="N401" s="114">
        <f>'MATRIZ 2018 COMPLETO PROPOSTA'!N401*'AJUSTE CONIF-SETEC'!$Q$14</f>
        <v>0</v>
      </c>
      <c r="O401" s="114">
        <f t="shared" si="212"/>
        <v>0</v>
      </c>
      <c r="R401" s="114"/>
      <c r="T401" s="104">
        <v>231.0976</v>
      </c>
      <c r="U401" s="104">
        <v>985.45929999999998</v>
      </c>
      <c r="V401" s="104">
        <f t="shared" si="214"/>
        <v>3384.56736</v>
      </c>
      <c r="W401" s="109">
        <f t="shared" si="215"/>
        <v>1.9822552798373725E-2</v>
      </c>
      <c r="X401" s="114">
        <f>'DADOS BASE HOMOLOGADA'!$I$78*W401</f>
        <v>910700.13790983916</v>
      </c>
      <c r="Y401" s="114"/>
      <c r="Z401" s="114">
        <f t="shared" si="213"/>
        <v>910700.13790983916</v>
      </c>
      <c r="AB401" s="119">
        <v>9001</v>
      </c>
      <c r="AD401" s="45">
        <v>0.76300000000000001</v>
      </c>
      <c r="AE401" s="45">
        <f t="shared" si="216"/>
        <v>6867.7629999999999</v>
      </c>
      <c r="AF401" s="123">
        <f t="shared" si="217"/>
        <v>6.2697813488369947E-2</v>
      </c>
      <c r="AH401" s="45">
        <f>($AH$11-(AF401*$AH$11))*'AJUSTE CONIF-SETEC'!$Q$18</f>
        <v>486.96113448304175</v>
      </c>
      <c r="AI401" s="114">
        <f t="shared" si="218"/>
        <v>4383137.1714818589</v>
      </c>
      <c r="AK401" s="119">
        <v>0</v>
      </c>
      <c r="AL401" s="114">
        <f>IF($AK$11&gt;0,(AK401/$AK$11)*'DADOS BASE PROPOSTA'!$I$67,0)*'AJUSTE CONIF-SETEC'!Q18</f>
        <v>0</v>
      </c>
      <c r="AN401" s="114">
        <v>244</v>
      </c>
      <c r="AO401" s="114">
        <f>(AN401/$AN$11)*'DADOS BASE PROPOSTA'!$I$69*'AJUSTE CONIF-SETEC'!$Q$18</f>
        <v>118501.91101925912</v>
      </c>
      <c r="AQ401" s="114"/>
      <c r="AR401" s="114"/>
      <c r="AS401" s="114"/>
      <c r="AU401" s="114"/>
      <c r="AV401" s="114"/>
      <c r="AW401" s="114"/>
      <c r="AY401" s="114"/>
      <c r="AZ401" s="114"/>
      <c r="BA401" s="114"/>
      <c r="BB401" s="93"/>
    </row>
    <row r="402" spans="1:54" x14ac:dyDescent="0.25">
      <c r="A402" s="93"/>
      <c r="B402" s="94" t="s">
        <v>422</v>
      </c>
      <c r="C402" s="94" t="s">
        <v>436</v>
      </c>
      <c r="D402" s="94" t="s">
        <v>79</v>
      </c>
      <c r="F402" s="104">
        <v>1814.4593539536031</v>
      </c>
      <c r="G402" s="109">
        <f t="shared" si="210"/>
        <v>1.4683944179370956E-3</v>
      </c>
      <c r="H402" s="114">
        <f>'DADOS BASE PROPOSTA'!$I$23*G402*'AJUSTE CONIF-SETEC'!$Q$12</f>
        <v>1903958.8963582385</v>
      </c>
      <c r="I402" s="114">
        <f>'MATRIZ 2018 COMPLETO PROPOSTA'!I402*'AJUSTE CONIF-SETEC'!$Q$12</f>
        <v>0</v>
      </c>
      <c r="J402" s="114">
        <f t="shared" si="211"/>
        <v>1903958.8963582385</v>
      </c>
      <c r="L402" s="104">
        <v>0</v>
      </c>
      <c r="M402" s="114">
        <f>'MATRIZ 2018 COMPLETO PROPOSTA'!M402*'AJUSTE CONIF-SETEC'!$Q$14</f>
        <v>0</v>
      </c>
      <c r="N402" s="114">
        <f>'MATRIZ 2018 COMPLETO PROPOSTA'!N402*'AJUSTE CONIF-SETEC'!$Q$14</f>
        <v>0</v>
      </c>
      <c r="O402" s="114">
        <f t="shared" si="212"/>
        <v>0</v>
      </c>
      <c r="R402" s="114"/>
      <c r="T402" s="104">
        <v>282.45446155401493</v>
      </c>
      <c r="U402" s="104"/>
      <c r="V402" s="104">
        <f t="shared" si="214"/>
        <v>282.45446155401493</v>
      </c>
      <c r="W402" s="109">
        <f t="shared" si="215"/>
        <v>1.6542641589767865E-3</v>
      </c>
      <c r="X402" s="114">
        <f>'DADOS BASE HOMOLOGADA'!$I$78*W402</f>
        <v>76001.240256152203</v>
      </c>
      <c r="Y402" s="114"/>
      <c r="Z402" s="114">
        <f t="shared" si="213"/>
        <v>76001.240256152203</v>
      </c>
      <c r="AB402" s="119">
        <v>1331</v>
      </c>
      <c r="AD402" s="45">
        <v>0.628</v>
      </c>
      <c r="AE402" s="45">
        <f t="shared" si="216"/>
        <v>835.86800000000005</v>
      </c>
      <c r="AF402" s="123">
        <f t="shared" si="217"/>
        <v>-0.17355218651163007</v>
      </c>
      <c r="AH402" s="45">
        <f>($AH$11-(AF402*$AH$11))*'AJUSTE CONIF-SETEC'!$Q$18</f>
        <v>609.70123866415054</v>
      </c>
      <c r="AI402" s="114">
        <f t="shared" si="218"/>
        <v>811512.34866198432</v>
      </c>
      <c r="AK402" s="119">
        <v>0</v>
      </c>
      <c r="AL402" s="114">
        <f>IF($AK$11&gt;0,(AK402/$AK$11)*'DADOS BASE PROPOSTA'!$I$67,0)*'AJUSTE CONIF-SETEC'!Q18</f>
        <v>0</v>
      </c>
      <c r="AN402" s="114">
        <v>94.625</v>
      </c>
      <c r="AO402" s="114">
        <f>(AN402/$AN$11)*'DADOS BASE PROPOSTA'!$I$69*'AJUSTE CONIF-SETEC'!$Q$18</f>
        <v>45955.915287694246</v>
      </c>
      <c r="AQ402" s="114"/>
      <c r="AR402" s="114"/>
      <c r="AS402" s="114"/>
      <c r="AU402" s="114"/>
      <c r="AV402" s="114"/>
      <c r="AW402" s="114"/>
      <c r="AY402" s="114"/>
      <c r="AZ402" s="114"/>
      <c r="BA402" s="114"/>
      <c r="BB402" s="93"/>
    </row>
    <row r="403" spans="1:54" x14ac:dyDescent="0.25">
      <c r="A403" s="93"/>
      <c r="B403" s="94" t="s">
        <v>422</v>
      </c>
      <c r="C403" s="94" t="s">
        <v>437</v>
      </c>
      <c r="D403" s="94" t="s">
        <v>79</v>
      </c>
      <c r="F403" s="104">
        <v>2658.7307819268021</v>
      </c>
      <c r="G403" s="109">
        <f t="shared" si="210"/>
        <v>2.1516411654370271E-3</v>
      </c>
      <c r="H403" s="114">
        <f>'DADOS BASE PROPOSTA'!$I$23*G403*'AJUSTE CONIF-SETEC'!$Q$12</f>
        <v>2789874.6335876714</v>
      </c>
      <c r="I403" s="114">
        <f>'MATRIZ 2018 COMPLETO PROPOSTA'!I403*'AJUSTE CONIF-SETEC'!$Q$12</f>
        <v>0</v>
      </c>
      <c r="J403" s="114">
        <f t="shared" si="211"/>
        <v>2789874.6335876714</v>
      </c>
      <c r="L403" s="104">
        <v>0</v>
      </c>
      <c r="M403" s="114">
        <f>'MATRIZ 2018 COMPLETO PROPOSTA'!M403*'AJUSTE CONIF-SETEC'!$Q$14</f>
        <v>0</v>
      </c>
      <c r="N403" s="114">
        <f>'MATRIZ 2018 COMPLETO PROPOSTA'!N403*'AJUSTE CONIF-SETEC'!$Q$14</f>
        <v>0</v>
      </c>
      <c r="O403" s="114">
        <f t="shared" si="212"/>
        <v>0</v>
      </c>
      <c r="R403" s="114"/>
      <c r="T403" s="104">
        <v>389.97025230511679</v>
      </c>
      <c r="U403" s="104"/>
      <c r="V403" s="104">
        <f t="shared" si="214"/>
        <v>389.97025230511679</v>
      </c>
      <c r="W403" s="109">
        <f t="shared" si="215"/>
        <v>2.2839568824871313E-3</v>
      </c>
      <c r="X403" s="114">
        <f>'DADOS BASE HOMOLOGADA'!$I$78*W403</f>
        <v>104930.97781188927</v>
      </c>
      <c r="Y403" s="114"/>
      <c r="Z403" s="114">
        <f t="shared" si="213"/>
        <v>104930.97781188927</v>
      </c>
      <c r="AB403" s="119">
        <v>1491</v>
      </c>
      <c r="AD403" s="45">
        <v>0.70099999999999996</v>
      </c>
      <c r="AE403" s="45">
        <f t="shared" si="216"/>
        <v>1045.191</v>
      </c>
      <c r="AF403" s="123">
        <f t="shared" si="217"/>
        <v>-4.580218651163015E-2</v>
      </c>
      <c r="AH403" s="45">
        <f>($AH$11-(AF403*$AH$11))*'AJUSTE CONIF-SETEC'!$Q$18</f>
        <v>543.33066381066214</v>
      </c>
      <c r="AI403" s="114">
        <f t="shared" si="218"/>
        <v>810106.01974169724</v>
      </c>
      <c r="AK403" s="119">
        <v>0</v>
      </c>
      <c r="AL403" s="114">
        <f>IF($AK$11&gt;0,(AK403/$AK$11)*'DADOS BASE PROPOSTA'!$I$67,0)*'AJUSTE CONIF-SETEC'!Q18</f>
        <v>0</v>
      </c>
      <c r="AN403" s="114">
        <v>114.375</v>
      </c>
      <c r="AO403" s="114">
        <f>(AN403/$AN$11)*'DADOS BASE PROPOSTA'!$I$69*'AJUSTE CONIF-SETEC'!$Q$18</f>
        <v>55547.770790277718</v>
      </c>
      <c r="AQ403" s="114"/>
      <c r="AR403" s="114"/>
      <c r="AS403" s="114"/>
      <c r="AU403" s="114"/>
      <c r="AV403" s="114"/>
      <c r="AW403" s="114"/>
      <c r="AY403" s="114"/>
      <c r="AZ403" s="114"/>
      <c r="BA403" s="114"/>
      <c r="BB403" s="93"/>
    </row>
    <row r="404" spans="1:54" x14ac:dyDescent="0.25">
      <c r="A404" s="93"/>
      <c r="B404" s="94" t="s">
        <v>422</v>
      </c>
      <c r="C404" s="94" t="s">
        <v>438</v>
      </c>
      <c r="D404" s="94" t="s">
        <v>79</v>
      </c>
      <c r="F404" s="104">
        <v>1714.257851087687</v>
      </c>
      <c r="G404" s="109">
        <f t="shared" si="210"/>
        <v>1.3873039668577591E-3</v>
      </c>
      <c r="H404" s="114">
        <f>'DADOS BASE PROPOSTA'!$I$23*G404*'AJUSTE CONIF-SETEC'!$Q$12</f>
        <v>1798814.8806522221</v>
      </c>
      <c r="I404" s="114">
        <f>'MATRIZ 2018 COMPLETO PROPOSTA'!I404*'AJUSTE CONIF-SETEC'!$Q$12</f>
        <v>0</v>
      </c>
      <c r="J404" s="114">
        <f t="shared" si="211"/>
        <v>1798814.8806522221</v>
      </c>
      <c r="L404" s="104">
        <v>0</v>
      </c>
      <c r="M404" s="114">
        <f>'MATRIZ 2018 COMPLETO PROPOSTA'!M404*'AJUSTE CONIF-SETEC'!$Q$14</f>
        <v>0</v>
      </c>
      <c r="N404" s="114">
        <f>'MATRIZ 2018 COMPLETO PROPOSTA'!N404*'AJUSTE CONIF-SETEC'!$Q$14</f>
        <v>0</v>
      </c>
      <c r="O404" s="114">
        <f t="shared" si="212"/>
        <v>0</v>
      </c>
      <c r="R404" s="114"/>
      <c r="T404" s="104">
        <v>287.18020000000001</v>
      </c>
      <c r="U404" s="104">
        <v>593.01440000000002</v>
      </c>
      <c r="V404" s="104">
        <f t="shared" si="214"/>
        <v>2184.8262800000002</v>
      </c>
      <c r="W404" s="109">
        <f t="shared" si="215"/>
        <v>1.2795973512719352E-2</v>
      </c>
      <c r="X404" s="114">
        <f>'DADOS BASE HOMOLOGADA'!$I$78*W404</f>
        <v>587880.63077729417</v>
      </c>
      <c r="Y404" s="114"/>
      <c r="Z404" s="114">
        <f t="shared" si="213"/>
        <v>587880.63077729417</v>
      </c>
      <c r="AB404" s="119">
        <v>1173.5</v>
      </c>
      <c r="AD404" s="45">
        <v>0.60799999999999998</v>
      </c>
      <c r="AE404" s="45">
        <f t="shared" si="216"/>
        <v>713.48799999999994</v>
      </c>
      <c r="AF404" s="123">
        <f t="shared" si="217"/>
        <v>-0.2085521865116301</v>
      </c>
      <c r="AH404" s="45">
        <f>($AH$11-(AF404*$AH$11))*'AJUSTE CONIF-SETEC'!$Q$18</f>
        <v>627.88495780209269</v>
      </c>
      <c r="AI404" s="114">
        <f t="shared" si="218"/>
        <v>736822.99798075575</v>
      </c>
      <c r="AK404" s="119">
        <v>0</v>
      </c>
      <c r="AL404" s="114">
        <f>IF($AK$11&gt;0,(AK404/$AK$11)*'DADOS BASE PROPOSTA'!$I$67,0)*'AJUSTE CONIF-SETEC'!Q18</f>
        <v>0</v>
      </c>
      <c r="AN404" s="114">
        <v>180.75</v>
      </c>
      <c r="AO404" s="114">
        <f>(AN404/$AN$11)*'DADOS BASE PROPOSTA'!$I$69*'AJUSTE CONIF-SETEC'!$Q$18</f>
        <v>87783.69023250445</v>
      </c>
      <c r="AQ404" s="114"/>
      <c r="AR404" s="114"/>
      <c r="AS404" s="114"/>
      <c r="AU404" s="114"/>
      <c r="AV404" s="114"/>
      <c r="AW404" s="114"/>
      <c r="AY404" s="114"/>
      <c r="AZ404" s="114"/>
      <c r="BA404" s="114"/>
      <c r="BB404" s="93"/>
    </row>
    <row r="405" spans="1:54" x14ac:dyDescent="0.25">
      <c r="A405" s="93"/>
      <c r="B405" s="94" t="s">
        <v>422</v>
      </c>
      <c r="C405" s="94" t="s">
        <v>439</v>
      </c>
      <c r="D405" s="94" t="s">
        <v>79</v>
      </c>
      <c r="F405" s="104">
        <v>949.44307526269824</v>
      </c>
      <c r="G405" s="109">
        <f t="shared" si="210"/>
        <v>7.6835940624792043E-4</v>
      </c>
      <c r="H405" s="114">
        <f>'DADOS BASE PROPOSTA'!$I$23*G405*'AJUSTE CONIF-SETEC'!$Q$12</f>
        <v>996275.05338891316</v>
      </c>
      <c r="I405" s="114">
        <f>'MATRIZ 2018 COMPLETO PROPOSTA'!I405*'AJUSTE CONIF-SETEC'!$Q$12</f>
        <v>753368.22922832856</v>
      </c>
      <c r="J405" s="114">
        <f t="shared" si="211"/>
        <v>1749643.2826172416</v>
      </c>
      <c r="L405" s="104">
        <v>0</v>
      </c>
      <c r="M405" s="114">
        <f>'MATRIZ 2018 COMPLETO PROPOSTA'!M405*'AJUSTE CONIF-SETEC'!$Q$14</f>
        <v>0</v>
      </c>
      <c r="N405" s="114">
        <f>'MATRIZ 2018 COMPLETO PROPOSTA'!N405*'AJUSTE CONIF-SETEC'!$Q$14</f>
        <v>0</v>
      </c>
      <c r="O405" s="114">
        <f t="shared" si="212"/>
        <v>0</v>
      </c>
      <c r="R405" s="114"/>
      <c r="T405" s="104">
        <v>126.4725296577881</v>
      </c>
      <c r="U405" s="104"/>
      <c r="V405" s="104">
        <f t="shared" si="214"/>
        <v>126.4725296577881</v>
      </c>
      <c r="W405" s="109">
        <f t="shared" si="215"/>
        <v>7.4071753640187312E-4</v>
      </c>
      <c r="X405" s="114">
        <f>'DADOS BASE HOMOLOGADA'!$I$78*W405</f>
        <v>34030.509057782161</v>
      </c>
      <c r="Y405" s="114"/>
      <c r="Z405" s="114">
        <f t="shared" si="213"/>
        <v>34030.509057782161</v>
      </c>
      <c r="AB405" s="119">
        <v>925</v>
      </c>
      <c r="AD405" s="45">
        <v>0.60599999999999998</v>
      </c>
      <c r="AE405" s="45">
        <f t="shared" si="216"/>
        <v>560.54999999999995</v>
      </c>
      <c r="AF405" s="123">
        <f t="shared" si="217"/>
        <v>-0.2120521865116301</v>
      </c>
      <c r="AH405" s="45">
        <f>($AH$11-(AF405*$AH$11))*'AJUSTE CONIF-SETEC'!$Q$18</f>
        <v>629.70332971588698</v>
      </c>
      <c r="AI405" s="114">
        <f t="shared" si="218"/>
        <v>582475.57998719544</v>
      </c>
      <c r="AK405" s="119">
        <v>0</v>
      </c>
      <c r="AL405" s="114">
        <f>IF($AK$11&gt;0,(AK405/$AK$11)*'DADOS BASE PROPOSTA'!$I$67,0)*'AJUSTE CONIF-SETEC'!Q18</f>
        <v>0</v>
      </c>
      <c r="AN405" s="114">
        <v>41.5</v>
      </c>
      <c r="AO405" s="114">
        <f>(AN405/$AN$11)*'DADOS BASE PROPOSTA'!$I$69*'AJUSTE CONIF-SETEC'!$Q$18</f>
        <v>20155.038144669074</v>
      </c>
      <c r="AQ405" s="114"/>
      <c r="AR405" s="114"/>
      <c r="AS405" s="114"/>
      <c r="AU405" s="114"/>
      <c r="AV405" s="114"/>
      <c r="AW405" s="114"/>
      <c r="AY405" s="114"/>
      <c r="AZ405" s="114"/>
      <c r="BA405" s="114"/>
      <c r="BB405" s="93"/>
    </row>
    <row r="406" spans="1:54" x14ac:dyDescent="0.25">
      <c r="A406" s="93"/>
      <c r="B406" s="94" t="s">
        <v>422</v>
      </c>
      <c r="C406" s="94" t="s">
        <v>440</v>
      </c>
      <c r="D406" s="94" t="s">
        <v>83</v>
      </c>
      <c r="F406" s="104">
        <v>0</v>
      </c>
      <c r="G406" s="109">
        <f t="shared" si="210"/>
        <v>0</v>
      </c>
      <c r="H406" s="114">
        <f>'DADOS BASE PROPOSTA'!$I$23*G406*'AJUSTE CONIF-SETEC'!$Q$12</f>
        <v>0</v>
      </c>
      <c r="I406" s="114">
        <f>'MATRIZ 2018 COMPLETO PROPOSTA'!I406*'AJUSTE CONIF-SETEC'!$Q$12</f>
        <v>0</v>
      </c>
      <c r="J406" s="114">
        <f t="shared" si="211"/>
        <v>0</v>
      </c>
      <c r="L406" s="104">
        <v>239.75931658111969</v>
      </c>
      <c r="M406" s="114">
        <f>'MATRIZ 2018 COMPLETO PROPOSTA'!M406*'AJUSTE CONIF-SETEC'!$Q$14</f>
        <v>917684.52916124789</v>
      </c>
      <c r="N406" s="114">
        <f>'MATRIZ 2018 COMPLETO PROPOSTA'!N406*'AJUSTE CONIF-SETEC'!$Q$14</f>
        <v>73172.857508741523</v>
      </c>
      <c r="O406" s="114">
        <f t="shared" si="212"/>
        <v>990857.38666998944</v>
      </c>
      <c r="R406" s="114"/>
      <c r="T406" s="104">
        <v>0</v>
      </c>
      <c r="U406" s="104"/>
      <c r="V406" s="104">
        <f t="shared" si="214"/>
        <v>0</v>
      </c>
      <c r="W406" s="109">
        <f t="shared" si="215"/>
        <v>0</v>
      </c>
      <c r="X406" s="114">
        <f>'DADOS BASE HOMOLOGADA'!$I$78*W406</f>
        <v>0</v>
      </c>
      <c r="Y406" s="114"/>
      <c r="Z406" s="114">
        <f t="shared" si="213"/>
        <v>0</v>
      </c>
      <c r="AB406" s="119">
        <v>175</v>
      </c>
      <c r="AD406" s="45">
        <v>0.627</v>
      </c>
      <c r="AE406" s="45">
        <f t="shared" si="216"/>
        <v>109.72499999999999</v>
      </c>
      <c r="AF406" s="123">
        <f t="shared" si="217"/>
        <v>-0.17530218651163007</v>
      </c>
      <c r="AH406" s="45">
        <f>($AH$11-(AF406*$AH$11))*'AJUSTE CONIF-SETEC'!$Q$18</f>
        <v>610.61042462104774</v>
      </c>
      <c r="AI406" s="114">
        <f t="shared" si="218"/>
        <v>106856.82430868335</v>
      </c>
      <c r="AK406" s="119">
        <v>0</v>
      </c>
      <c r="AL406" s="114">
        <f>IF($AK$11&gt;0,(AK406/$AK$11)*'DADOS BASE PROPOSTA'!$I$67,0)*'AJUSTE CONIF-SETEC'!Q18</f>
        <v>0</v>
      </c>
      <c r="AN406" s="114">
        <v>0</v>
      </c>
      <c r="AO406" s="114">
        <f>(AN406/$AN$11)*'DADOS BASE PROPOSTA'!$I$69*'AJUSTE CONIF-SETEC'!$Q$18</f>
        <v>0</v>
      </c>
      <c r="AQ406" s="114"/>
      <c r="AR406" s="114"/>
      <c r="AS406" s="114"/>
      <c r="AU406" s="114"/>
      <c r="AV406" s="114"/>
      <c r="AW406" s="114"/>
      <c r="AY406" s="114"/>
      <c r="AZ406" s="114"/>
      <c r="BA406" s="114"/>
      <c r="BB406" s="93"/>
    </row>
    <row r="407" spans="1:54" x14ac:dyDescent="0.25">
      <c r="A407" s="93"/>
      <c r="B407" s="94" t="s">
        <v>422</v>
      </c>
      <c r="C407" s="94" t="s">
        <v>441</v>
      </c>
      <c r="D407" s="94" t="s">
        <v>79</v>
      </c>
      <c r="F407" s="104">
        <v>3331.388117778547</v>
      </c>
      <c r="G407" s="109">
        <f t="shared" si="210"/>
        <v>2.6960051243192919E-3</v>
      </c>
      <c r="H407" s="114">
        <f>'DADOS BASE PROPOSTA'!$I$23*G407*'AJUSTE CONIF-SETEC'!$Q$12</f>
        <v>3495711.2873572707</v>
      </c>
      <c r="I407" s="114">
        <f>'MATRIZ 2018 COMPLETO PROPOSTA'!I407*'AJUSTE CONIF-SETEC'!$Q$12</f>
        <v>0</v>
      </c>
      <c r="J407" s="114">
        <f t="shared" si="211"/>
        <v>3495711.2873572707</v>
      </c>
      <c r="L407" s="104">
        <v>0</v>
      </c>
      <c r="M407" s="114">
        <f>'MATRIZ 2018 COMPLETO PROPOSTA'!M407*'AJUSTE CONIF-SETEC'!$Q$14</f>
        <v>0</v>
      </c>
      <c r="N407" s="114">
        <f>'MATRIZ 2018 COMPLETO PROPOSTA'!N407*'AJUSTE CONIF-SETEC'!$Q$14</f>
        <v>0</v>
      </c>
      <c r="O407" s="114">
        <f t="shared" si="212"/>
        <v>0</v>
      </c>
      <c r="R407" s="114"/>
      <c r="T407" s="104">
        <v>359.51620000000003</v>
      </c>
      <c r="U407" s="104">
        <v>824.60969999999998</v>
      </c>
      <c r="V407" s="104">
        <f t="shared" si="214"/>
        <v>2998.2672400000001</v>
      </c>
      <c r="W407" s="109">
        <f t="shared" si="215"/>
        <v>1.7560090950157443E-2</v>
      </c>
      <c r="X407" s="114">
        <f>'DADOS BASE HOMOLOGADA'!$I$78*W407</f>
        <v>806756.69842734432</v>
      </c>
      <c r="Y407" s="114"/>
      <c r="Z407" s="114">
        <f t="shared" si="213"/>
        <v>806756.69842734432</v>
      </c>
      <c r="AB407" s="119">
        <v>1428.5</v>
      </c>
      <c r="AD407" s="45">
        <v>0.66800000000000004</v>
      </c>
      <c r="AE407" s="45">
        <f t="shared" si="216"/>
        <v>954.23800000000006</v>
      </c>
      <c r="AF407" s="123">
        <f t="shared" si="217"/>
        <v>-0.10355218651163001</v>
      </c>
      <c r="AH407" s="45">
        <f>($AH$11-(AF407*$AH$11))*'AJUSTE CONIF-SETEC'!$Q$18</f>
        <v>573.33380038826647</v>
      </c>
      <c r="AI407" s="114">
        <f t="shared" si="218"/>
        <v>819007.33385463862</v>
      </c>
      <c r="AK407" s="119">
        <v>23</v>
      </c>
      <c r="AL407" s="114">
        <f>IF($AK$11&gt;0,(AK407/$AK$11)*'DADOS BASE PROPOSTA'!$I$67,0)*'AJUSTE CONIF-SETEC'!Q18</f>
        <v>120745.95989940442</v>
      </c>
      <c r="AN407" s="114">
        <v>222.5</v>
      </c>
      <c r="AO407" s="114">
        <f>(AN407/$AN$11)*'DADOS BASE PROPOSTA'!$I$69*'AJUSTE CONIF-SETEC'!$Q$18</f>
        <v>108060.14426961128</v>
      </c>
      <c r="AQ407" s="114"/>
      <c r="AR407" s="114"/>
      <c r="AS407" s="114"/>
      <c r="AU407" s="114"/>
      <c r="AV407" s="114"/>
      <c r="AW407" s="114"/>
      <c r="AY407" s="114"/>
      <c r="AZ407" s="114"/>
      <c r="BA407" s="114"/>
      <c r="BB407" s="93"/>
    </row>
    <row r="408" spans="1:54" x14ac:dyDescent="0.25">
      <c r="A408" s="93"/>
      <c r="F408" s="104"/>
      <c r="G408" s="109"/>
      <c r="H408" s="114"/>
      <c r="I408" s="114"/>
      <c r="J408" s="114"/>
      <c r="L408" s="104"/>
      <c r="M408" s="114"/>
      <c r="N408" s="114"/>
      <c r="O408" s="114"/>
      <c r="R408" s="114"/>
      <c r="T408" s="104"/>
      <c r="U408" s="104"/>
      <c r="V408" s="104"/>
      <c r="W408" s="109"/>
      <c r="X408" s="114"/>
      <c r="Y408" s="114"/>
      <c r="Z408" s="114"/>
      <c r="AB408" s="119"/>
      <c r="AF408" s="123"/>
      <c r="AI408" s="114"/>
      <c r="AK408" s="119"/>
      <c r="AL408" s="114"/>
      <c r="AN408" s="114"/>
      <c r="AO408" s="114"/>
      <c r="AQ408" s="114"/>
      <c r="AR408" s="114"/>
      <c r="AS408" s="114"/>
      <c r="AU408" s="114"/>
      <c r="AV408" s="114"/>
      <c r="AW408" s="114"/>
      <c r="AY408" s="114"/>
      <c r="AZ408" s="114"/>
      <c r="BA408" s="114"/>
      <c r="BB408" s="93"/>
    </row>
    <row r="409" spans="1:54" x14ac:dyDescent="0.25">
      <c r="A409" s="93"/>
      <c r="B409" s="98" t="s">
        <v>442</v>
      </c>
      <c r="C409" s="98" t="s">
        <v>443</v>
      </c>
      <c r="D409" s="98" t="s">
        <v>74</v>
      </c>
      <c r="E409" s="98"/>
      <c r="F409" s="105">
        <f>SUM(F410:F425)</f>
        <v>44727.675952210229</v>
      </c>
      <c r="G409" s="110">
        <f>SUM(G410:G425)</f>
        <v>3.619693632288673E-2</v>
      </c>
      <c r="H409" s="115">
        <f>SUM(H410:H425)</f>
        <v>46933901.471576698</v>
      </c>
      <c r="I409" s="115">
        <f>SUM(I410:I425)</f>
        <v>0</v>
      </c>
      <c r="J409" s="115">
        <f>SUM(J410:J425)</f>
        <v>46933901.471576698</v>
      </c>
      <c r="K409" s="99"/>
      <c r="L409" s="105">
        <f>SUM(L410:L425)</f>
        <v>2549.2896493808144</v>
      </c>
      <c r="M409" s="115">
        <f>SUM(M410:M425)</f>
        <v>5506107.1749674883</v>
      </c>
      <c r="N409" s="115">
        <f>SUM(N410:N425)</f>
        <v>778025.27519108437</v>
      </c>
      <c r="O409" s="115">
        <f>SUM(O410:O425)</f>
        <v>6284132.4501585709</v>
      </c>
      <c r="P409" s="99"/>
      <c r="Q409" s="100"/>
      <c r="R409" s="115">
        <f>SUM(R410:R425)</f>
        <v>3914781.682168819</v>
      </c>
      <c r="S409" s="99"/>
      <c r="T409" s="105">
        <f t="shared" ref="T409:Z409" si="219">SUM(T410:T425)</f>
        <v>2263.0436699789111</v>
      </c>
      <c r="U409" s="105">
        <f t="shared" si="219"/>
        <v>0</v>
      </c>
      <c r="V409" s="105">
        <f t="shared" si="219"/>
        <v>2263.0436699789111</v>
      </c>
      <c r="W409" s="110">
        <f t="shared" si="219"/>
        <v>1.3254072932140553E-2</v>
      </c>
      <c r="X409" s="115">
        <f t="shared" si="219"/>
        <v>608926.92126706056</v>
      </c>
      <c r="Y409" s="115">
        <f t="shared" si="219"/>
        <v>124505.76265629544</v>
      </c>
      <c r="Z409" s="115">
        <f t="shared" si="219"/>
        <v>733432.683923356</v>
      </c>
      <c r="AA409" s="99"/>
      <c r="AB409" s="120">
        <f>SUM(AB410:AB425)</f>
        <v>23984</v>
      </c>
      <c r="AC409" s="99"/>
      <c r="AD409" s="99"/>
      <c r="AE409" s="99"/>
      <c r="AF409" s="124"/>
      <c r="AG409" s="99"/>
      <c r="AH409" s="99"/>
      <c r="AI409" s="115">
        <f>SUM(AI410:AI425)</f>
        <v>13176179.156374736</v>
      </c>
      <c r="AJ409" s="99"/>
      <c r="AK409" s="120">
        <f>SUM(AK410:AK425)</f>
        <v>358.5</v>
      </c>
      <c r="AL409" s="115">
        <f>SUM(AL410:AL425)</f>
        <v>1882062.0271276734</v>
      </c>
      <c r="AM409" s="99"/>
      <c r="AN409" s="115">
        <f>SUM(AN410:AN425)</f>
        <v>593.375</v>
      </c>
      <c r="AO409" s="115">
        <f>SUM(AO410:AO425)</f>
        <v>288180.62070103642</v>
      </c>
      <c r="AP409" s="99"/>
      <c r="AQ409" s="115"/>
      <c r="AR409" s="115"/>
      <c r="AS409" s="115">
        <f>SUM(AS410:AS425)</f>
        <v>338166.10148670839</v>
      </c>
      <c r="AT409" s="98"/>
      <c r="AU409" s="115"/>
      <c r="AV409" s="115"/>
      <c r="AW409" s="115">
        <f>SUM(AW410:AW425)</f>
        <v>338166.10148670839</v>
      </c>
      <c r="AX409" s="98"/>
      <c r="AY409" s="115"/>
      <c r="AZ409" s="115"/>
      <c r="BA409" s="115">
        <f>SUM(BA410:BA425)</f>
        <v>338166.10148670839</v>
      </c>
      <c r="BB409" s="93"/>
    </row>
    <row r="410" spans="1:54" x14ac:dyDescent="0.25">
      <c r="A410" s="93"/>
      <c r="B410" s="94" t="s">
        <v>442</v>
      </c>
      <c r="C410" s="94" t="s">
        <v>34</v>
      </c>
      <c r="D410" s="94" t="s">
        <v>75</v>
      </c>
      <c r="F410" s="104">
        <v>0</v>
      </c>
      <c r="G410" s="109">
        <f t="shared" ref="G410:G425" si="220">F410/$F$11</f>
        <v>0</v>
      </c>
      <c r="H410" s="114">
        <f>'DADOS BASE PROPOSTA'!$I$23*G410*'AJUSTE CONIF-SETEC'!$Q$12</f>
        <v>0</v>
      </c>
      <c r="I410" s="114">
        <f>'MATRIZ 2018 COMPLETO PROPOSTA'!I410*'AJUSTE CONIF-SETEC'!$Q$12</f>
        <v>0</v>
      </c>
      <c r="J410" s="114">
        <f t="shared" ref="J410:J425" si="221">H410+I410</f>
        <v>0</v>
      </c>
      <c r="L410" s="104"/>
      <c r="M410" s="114">
        <f>'MATRIZ 2018 COMPLETO PROPOSTA'!M410*'AJUSTE CONIF-SETEC'!$Q$14</f>
        <v>0</v>
      </c>
      <c r="N410" s="114">
        <f>'MATRIZ 2018 COMPLETO PROPOSTA'!N410*'AJUSTE CONIF-SETEC'!$Q$14</f>
        <v>0</v>
      </c>
      <c r="O410" s="114">
        <f t="shared" ref="O410:O425" si="222">M410+N410</f>
        <v>0</v>
      </c>
      <c r="Q410" s="68">
        <v>15</v>
      </c>
      <c r="R410" s="114">
        <f>IF(D410="R",('DADOS BASE HOMOLOGADA'!$I$53+('DADOS BASE HOMOLOGADA'!$I$54*Q410)),0)</f>
        <v>3914781.682168819</v>
      </c>
      <c r="T410" s="104"/>
      <c r="U410" s="104"/>
      <c r="V410" s="104"/>
      <c r="W410" s="109"/>
      <c r="X410" s="114"/>
      <c r="Y410" s="114">
        <f>'DADOS BASE HOMOLOGADA'!$I$77/41</f>
        <v>124505.76265629544</v>
      </c>
      <c r="Z410" s="114">
        <f t="shared" ref="Z410:Z425" si="223">X410+Y410</f>
        <v>124505.76265629544</v>
      </c>
      <c r="AB410" s="119"/>
      <c r="AF410" s="123"/>
      <c r="AI410" s="114"/>
      <c r="AK410" s="119"/>
      <c r="AL410" s="114"/>
      <c r="AN410" s="114"/>
      <c r="AO410" s="114"/>
      <c r="AQ410" s="114">
        <f>'DADOS BASE HOMOLOGADA'!$I$85/41</f>
        <v>167836.73833001251</v>
      </c>
      <c r="AR410" s="114">
        <f>'DADOS BASE HOMOLOGADA'!$I$86*(Q410/$Q$11)</f>
        <v>170329.36315669588</v>
      </c>
      <c r="AS410" s="114">
        <f>AQ410+AR410</f>
        <v>338166.10148670839</v>
      </c>
      <c r="AU410" s="114">
        <f>'DADOS BASE HOMOLOGADA'!$I$89/41</f>
        <v>167836.73833001251</v>
      </c>
      <c r="AV410" s="114">
        <f>'DADOS BASE HOMOLOGADA'!$I$90*(Q410/$Q$11)</f>
        <v>170329.36315669588</v>
      </c>
      <c r="AW410" s="114">
        <f>AU410+AV410</f>
        <v>338166.10148670839</v>
      </c>
      <c r="AY410" s="114">
        <f>'DADOS BASE HOMOLOGADA'!$I$93/41</f>
        <v>167836.73833001251</v>
      </c>
      <c r="AZ410" s="114">
        <f>'DADOS BASE HOMOLOGADA'!$I$94*(Q410/$Q$11)</f>
        <v>170329.36315669588</v>
      </c>
      <c r="BA410" s="114">
        <f>AY410+AZ410</f>
        <v>338166.10148670839</v>
      </c>
      <c r="BB410" s="93"/>
    </row>
    <row r="411" spans="1:54" x14ac:dyDescent="0.25">
      <c r="A411" s="93"/>
      <c r="B411" s="94" t="s">
        <v>442</v>
      </c>
      <c r="C411" s="94" t="s">
        <v>444</v>
      </c>
      <c r="D411" s="94" t="s">
        <v>79</v>
      </c>
      <c r="F411" s="104">
        <v>1679.1493094673631</v>
      </c>
      <c r="G411" s="109">
        <f t="shared" si="220"/>
        <v>1.3588915439369236E-3</v>
      </c>
      <c r="H411" s="114">
        <f>'DADOS BASE PROPOSTA'!$I$23*G411*'AJUSTE CONIF-SETEC'!$Q$12</f>
        <v>1761974.5843895765</v>
      </c>
      <c r="I411" s="114">
        <f>'MATRIZ 2018 COMPLETO PROPOSTA'!I411*'AJUSTE CONIF-SETEC'!$Q$12</f>
        <v>0</v>
      </c>
      <c r="J411" s="114">
        <f t="shared" si="221"/>
        <v>1761974.5843895765</v>
      </c>
      <c r="L411" s="104">
        <v>0</v>
      </c>
      <c r="M411" s="114">
        <f>'MATRIZ 2018 COMPLETO PROPOSTA'!M411*'AJUSTE CONIF-SETEC'!$Q$14</f>
        <v>0</v>
      </c>
      <c r="N411" s="114">
        <f>'MATRIZ 2018 COMPLETO PROPOSTA'!N411*'AJUSTE CONIF-SETEC'!$Q$14</f>
        <v>0</v>
      </c>
      <c r="O411" s="114">
        <f t="shared" si="222"/>
        <v>0</v>
      </c>
      <c r="R411" s="114"/>
      <c r="T411" s="104">
        <v>0</v>
      </c>
      <c r="U411" s="104"/>
      <c r="V411" s="104">
        <f t="shared" ref="V411:V425" si="224">T411+U411*3.2</f>
        <v>0</v>
      </c>
      <c r="W411" s="109">
        <f t="shared" ref="W411:W425" si="225">V411/$V$11</f>
        <v>0</v>
      </c>
      <c r="X411" s="114">
        <f>'DADOS BASE HOMOLOGADA'!$I$78*W411</f>
        <v>0</v>
      </c>
      <c r="Y411" s="114"/>
      <c r="Z411" s="114">
        <f t="shared" si="223"/>
        <v>0</v>
      </c>
      <c r="AB411" s="119">
        <v>888</v>
      </c>
      <c r="AD411" s="45">
        <v>0.65700000000000003</v>
      </c>
      <c r="AE411" s="45">
        <f t="shared" ref="AE411:AE425" si="226">AB411*AD411</f>
        <v>583.41600000000005</v>
      </c>
      <c r="AF411" s="123">
        <f t="shared" ref="AF411:AF425" si="227">(AD411-$AE$12)*$AF$12</f>
        <v>-0.12280218651163002</v>
      </c>
      <c r="AH411" s="45">
        <f>($AH$11-(AF411*$AH$11))*'AJUSTE CONIF-SETEC'!$Q$18</f>
        <v>583.33484591413469</v>
      </c>
      <c r="AI411" s="114">
        <f t="shared" ref="AI411:AI425" si="228">AB411*AH411</f>
        <v>518001.34317175159</v>
      </c>
      <c r="AK411" s="119">
        <v>0</v>
      </c>
      <c r="AL411" s="114">
        <f>IF($AK$11&gt;0,(AK411/$AK$11)*'DADOS BASE PROPOSTA'!$I$67,0)*'AJUSTE CONIF-SETEC'!Q18</f>
        <v>0</v>
      </c>
      <c r="AN411" s="114">
        <v>0</v>
      </c>
      <c r="AO411" s="114">
        <f>(AN411/$AN$11)*'DADOS BASE PROPOSTA'!$I$69*'AJUSTE CONIF-SETEC'!$Q$18</f>
        <v>0</v>
      </c>
      <c r="AQ411" s="114"/>
      <c r="AR411" s="114"/>
      <c r="AS411" s="114"/>
      <c r="AU411" s="114"/>
      <c r="AV411" s="114"/>
      <c r="AW411" s="114"/>
      <c r="AY411" s="114"/>
      <c r="AZ411" s="114"/>
      <c r="BA411" s="114"/>
      <c r="BB411" s="93"/>
    </row>
    <row r="412" spans="1:54" x14ac:dyDescent="0.25">
      <c r="A412" s="93"/>
      <c r="B412" s="94" t="s">
        <v>442</v>
      </c>
      <c r="C412" s="94" t="s">
        <v>445</v>
      </c>
      <c r="D412" s="94" t="s">
        <v>79</v>
      </c>
      <c r="F412" s="104">
        <v>4369.8655491052414</v>
      </c>
      <c r="G412" s="109">
        <f t="shared" si="220"/>
        <v>3.536417702309046E-3</v>
      </c>
      <c r="H412" s="114">
        <f>'DADOS BASE PROPOSTA'!$I$23*G412*'AJUSTE CONIF-SETEC'!$Q$12</f>
        <v>4585412.3819193868</v>
      </c>
      <c r="I412" s="114">
        <f>'MATRIZ 2018 COMPLETO PROPOSTA'!I412*'AJUSTE CONIF-SETEC'!$Q$12</f>
        <v>0</v>
      </c>
      <c r="J412" s="114">
        <f t="shared" si="221"/>
        <v>4585412.3819193868</v>
      </c>
      <c r="L412" s="104">
        <v>0</v>
      </c>
      <c r="M412" s="114">
        <f>'MATRIZ 2018 COMPLETO PROPOSTA'!M412*'AJUSTE CONIF-SETEC'!$Q$14</f>
        <v>0</v>
      </c>
      <c r="N412" s="114">
        <f>'MATRIZ 2018 COMPLETO PROPOSTA'!N412*'AJUSTE CONIF-SETEC'!$Q$14</f>
        <v>0</v>
      </c>
      <c r="O412" s="114">
        <f t="shared" si="222"/>
        <v>0</v>
      </c>
      <c r="R412" s="114"/>
      <c r="T412" s="104">
        <v>0</v>
      </c>
      <c r="U412" s="104"/>
      <c r="V412" s="104">
        <f t="shared" si="224"/>
        <v>0</v>
      </c>
      <c r="W412" s="109">
        <f t="shared" si="225"/>
        <v>0</v>
      </c>
      <c r="X412" s="114">
        <f>'DADOS BASE HOMOLOGADA'!$I$78*W412</f>
        <v>0</v>
      </c>
      <c r="Y412" s="114"/>
      <c r="Z412" s="114">
        <f t="shared" si="223"/>
        <v>0</v>
      </c>
      <c r="AB412" s="119">
        <v>1362.5</v>
      </c>
      <c r="AD412" s="45">
        <v>0.58599999999999997</v>
      </c>
      <c r="AE412" s="45">
        <f t="shared" si="226"/>
        <v>798.42499999999995</v>
      </c>
      <c r="AF412" s="123">
        <f t="shared" si="227"/>
        <v>-0.24705218651163013</v>
      </c>
      <c r="AH412" s="45">
        <f>($AH$11-(AF412*$AH$11))*'AJUSTE CONIF-SETEC'!$Q$18</f>
        <v>647.8870488538289</v>
      </c>
      <c r="AI412" s="114">
        <f t="shared" si="228"/>
        <v>882746.10406334186</v>
      </c>
      <c r="AK412" s="119">
        <v>82.5</v>
      </c>
      <c r="AL412" s="114">
        <f>IF($AK$11&gt;0,(AK412/$AK$11)*'DADOS BASE PROPOSTA'!$I$67,0)*'AJUSTE CONIF-SETEC'!Q18</f>
        <v>433110.50833482028</v>
      </c>
      <c r="AN412" s="114">
        <v>0</v>
      </c>
      <c r="AO412" s="114">
        <f>(AN412/$AN$11)*'DADOS BASE PROPOSTA'!$I$69*'AJUSTE CONIF-SETEC'!$Q$18</f>
        <v>0</v>
      </c>
      <c r="AQ412" s="114"/>
      <c r="AR412" s="114"/>
      <c r="AS412" s="114"/>
      <c r="AU412" s="114"/>
      <c r="AV412" s="114"/>
      <c r="AW412" s="114"/>
      <c r="AY412" s="114"/>
      <c r="AZ412" s="114"/>
      <c r="BA412" s="114"/>
      <c r="BB412" s="93"/>
    </row>
    <row r="413" spans="1:54" x14ac:dyDescent="0.25">
      <c r="A413" s="93"/>
      <c r="B413" s="94" t="s">
        <v>442</v>
      </c>
      <c r="C413" s="94" t="s">
        <v>446</v>
      </c>
      <c r="D413" s="94" t="s">
        <v>79</v>
      </c>
      <c r="F413" s="104">
        <v>3507.4445567253078</v>
      </c>
      <c r="G413" s="109">
        <f t="shared" si="220"/>
        <v>2.8384829878371522E-3</v>
      </c>
      <c r="H413" s="114">
        <f>'DADOS BASE PROPOSTA'!$I$23*G413*'AJUSTE CONIF-SETEC'!$Q$12</f>
        <v>3680451.8396674921</v>
      </c>
      <c r="I413" s="114">
        <f>'MATRIZ 2018 COMPLETO PROPOSTA'!I413*'AJUSTE CONIF-SETEC'!$Q$12</f>
        <v>0</v>
      </c>
      <c r="J413" s="114">
        <f t="shared" si="221"/>
        <v>3680451.8396674921</v>
      </c>
      <c r="L413" s="104">
        <v>0</v>
      </c>
      <c r="M413" s="114">
        <f>'MATRIZ 2018 COMPLETO PROPOSTA'!M413*'AJUSTE CONIF-SETEC'!$Q$14</f>
        <v>0</v>
      </c>
      <c r="N413" s="114">
        <f>'MATRIZ 2018 COMPLETO PROPOSTA'!N413*'AJUSTE CONIF-SETEC'!$Q$14</f>
        <v>0</v>
      </c>
      <c r="O413" s="114">
        <f t="shared" si="222"/>
        <v>0</v>
      </c>
      <c r="R413" s="114"/>
      <c r="T413" s="104">
        <v>0</v>
      </c>
      <c r="U413" s="104"/>
      <c r="V413" s="104">
        <f t="shared" si="224"/>
        <v>0</v>
      </c>
      <c r="W413" s="109">
        <f t="shared" si="225"/>
        <v>0</v>
      </c>
      <c r="X413" s="114">
        <f>'DADOS BASE HOMOLOGADA'!$I$78*W413</f>
        <v>0</v>
      </c>
      <c r="Y413" s="114"/>
      <c r="Z413" s="114">
        <f t="shared" si="223"/>
        <v>0</v>
      </c>
      <c r="AB413" s="119">
        <v>1190</v>
      </c>
      <c r="AD413" s="45">
        <v>0.629</v>
      </c>
      <c r="AE413" s="45">
        <f t="shared" si="226"/>
        <v>748.51</v>
      </c>
      <c r="AF413" s="123">
        <f t="shared" si="227"/>
        <v>-0.17180218651163007</v>
      </c>
      <c r="AH413" s="45">
        <f>($AH$11-(AF413*$AH$11))*'AJUSTE CONIF-SETEC'!$Q$18</f>
        <v>608.79205270725356</v>
      </c>
      <c r="AI413" s="114">
        <f t="shared" si="228"/>
        <v>724462.5427216317</v>
      </c>
      <c r="AK413" s="119">
        <v>146.5</v>
      </c>
      <c r="AL413" s="114">
        <f>IF($AK$11&gt;0,(AK413/$AK$11)*'DADOS BASE PROPOSTA'!$I$67,0)*'AJUSTE CONIF-SETEC'!Q18</f>
        <v>769099.26631577173</v>
      </c>
      <c r="AN413" s="114">
        <v>0</v>
      </c>
      <c r="AO413" s="114">
        <f>(AN413/$AN$11)*'DADOS BASE PROPOSTA'!$I$69*'AJUSTE CONIF-SETEC'!$Q$18</f>
        <v>0</v>
      </c>
      <c r="AQ413" s="114"/>
      <c r="AR413" s="114"/>
      <c r="AS413" s="114"/>
      <c r="AU413" s="114"/>
      <c r="AV413" s="114"/>
      <c r="AW413" s="114"/>
      <c r="AY413" s="114"/>
      <c r="AZ413" s="114"/>
      <c r="BA413" s="114"/>
      <c r="BB413" s="93"/>
    </row>
    <row r="414" spans="1:54" x14ac:dyDescent="0.25">
      <c r="A414" s="93"/>
      <c r="B414" s="94" t="s">
        <v>442</v>
      </c>
      <c r="C414" s="94" t="s">
        <v>447</v>
      </c>
      <c r="D414" s="94" t="s">
        <v>83</v>
      </c>
      <c r="F414" s="104">
        <v>0</v>
      </c>
      <c r="G414" s="109">
        <f t="shared" si="220"/>
        <v>0</v>
      </c>
      <c r="H414" s="114">
        <f>'DADOS BASE PROPOSTA'!$I$23*G414*'AJUSTE CONIF-SETEC'!$Q$12</f>
        <v>0</v>
      </c>
      <c r="I414" s="114">
        <f>'MATRIZ 2018 COMPLETO PROPOSTA'!I414*'AJUSTE CONIF-SETEC'!$Q$12</f>
        <v>0</v>
      </c>
      <c r="J414" s="114">
        <f t="shared" si="221"/>
        <v>0</v>
      </c>
      <c r="L414" s="104">
        <v>441.95458642433908</v>
      </c>
      <c r="M414" s="114">
        <f>'MATRIZ 2018 COMPLETO PROPOSTA'!M414*'AJUSTE CONIF-SETEC'!$Q$14</f>
        <v>917684.52916124789</v>
      </c>
      <c r="N414" s="114">
        <f>'MATRIZ 2018 COMPLETO PROPOSTA'!N414*'AJUSTE CONIF-SETEC'!$Q$14</f>
        <v>134881.43209159264</v>
      </c>
      <c r="O414" s="114">
        <f t="shared" si="222"/>
        <v>1052565.9612528405</v>
      </c>
      <c r="R414" s="114"/>
      <c r="T414" s="104">
        <v>0</v>
      </c>
      <c r="U414" s="104"/>
      <c r="V414" s="104">
        <f t="shared" si="224"/>
        <v>0</v>
      </c>
      <c r="W414" s="109">
        <f t="shared" si="225"/>
        <v>0</v>
      </c>
      <c r="X414" s="114">
        <f>'DADOS BASE HOMOLOGADA'!$I$78*W414</f>
        <v>0</v>
      </c>
      <c r="Y414" s="114"/>
      <c r="Z414" s="114">
        <f t="shared" si="223"/>
        <v>0</v>
      </c>
      <c r="AB414" s="119">
        <v>524</v>
      </c>
      <c r="AD414" s="45">
        <v>0.68600000000000005</v>
      </c>
      <c r="AE414" s="45">
        <f t="shared" si="226"/>
        <v>359.46400000000006</v>
      </c>
      <c r="AF414" s="123">
        <f t="shared" si="227"/>
        <v>-7.2052186511629979E-2</v>
      </c>
      <c r="AH414" s="45">
        <f>($AH$11-(AF414*$AH$11))*'AJUSTE CONIF-SETEC'!$Q$18</f>
        <v>556.96845316411861</v>
      </c>
      <c r="AI414" s="114">
        <f t="shared" si="228"/>
        <v>291851.46945799817</v>
      </c>
      <c r="AK414" s="119">
        <v>0</v>
      </c>
      <c r="AL414" s="114">
        <f>IF($AK$11&gt;0,(AK414/$AK$11)*'DADOS BASE PROPOSTA'!$I$67,0)*'AJUSTE CONIF-SETEC'!Q18</f>
        <v>0</v>
      </c>
      <c r="AN414" s="114">
        <v>0</v>
      </c>
      <c r="AO414" s="114">
        <f>(AN414/$AN$11)*'DADOS BASE PROPOSTA'!$I$69*'AJUSTE CONIF-SETEC'!$Q$18</f>
        <v>0</v>
      </c>
      <c r="AQ414" s="114"/>
      <c r="AR414" s="114"/>
      <c r="AS414" s="114"/>
      <c r="AU414" s="114"/>
      <c r="AV414" s="114"/>
      <c r="AW414" s="114"/>
      <c r="AY414" s="114"/>
      <c r="AZ414" s="114"/>
      <c r="BA414" s="114"/>
      <c r="BB414" s="93"/>
    </row>
    <row r="415" spans="1:54" x14ac:dyDescent="0.25">
      <c r="A415" s="93"/>
      <c r="B415" s="94" t="s">
        <v>442</v>
      </c>
      <c r="C415" s="94" t="s">
        <v>448</v>
      </c>
      <c r="D415" s="94" t="s">
        <v>79</v>
      </c>
      <c r="F415" s="104">
        <v>2601.6517206989961</v>
      </c>
      <c r="G415" s="109">
        <f t="shared" si="220"/>
        <v>2.1054485766058839E-3</v>
      </c>
      <c r="H415" s="114">
        <f>'DADOS BASE PROPOSTA'!$I$23*G415*'AJUSTE CONIF-SETEC'!$Q$12</f>
        <v>2729980.1056757295</v>
      </c>
      <c r="I415" s="114">
        <f>'MATRIZ 2018 COMPLETO PROPOSTA'!I415*'AJUSTE CONIF-SETEC'!$Q$12</f>
        <v>0</v>
      </c>
      <c r="J415" s="114">
        <f t="shared" si="221"/>
        <v>2729980.1056757295</v>
      </c>
      <c r="L415" s="104">
        <v>0</v>
      </c>
      <c r="M415" s="114">
        <f>'MATRIZ 2018 COMPLETO PROPOSTA'!M415*'AJUSTE CONIF-SETEC'!$Q$14</f>
        <v>0</v>
      </c>
      <c r="N415" s="114">
        <f>'MATRIZ 2018 COMPLETO PROPOSTA'!N415*'AJUSTE CONIF-SETEC'!$Q$14</f>
        <v>0</v>
      </c>
      <c r="O415" s="114">
        <f t="shared" si="222"/>
        <v>0</v>
      </c>
      <c r="R415" s="114"/>
      <c r="T415" s="104">
        <v>0</v>
      </c>
      <c r="U415" s="104"/>
      <c r="V415" s="104">
        <f t="shared" si="224"/>
        <v>0</v>
      </c>
      <c r="W415" s="109">
        <f t="shared" si="225"/>
        <v>0</v>
      </c>
      <c r="X415" s="114">
        <f>'DADOS BASE HOMOLOGADA'!$I$78*W415</f>
        <v>0</v>
      </c>
      <c r="Y415" s="114"/>
      <c r="Z415" s="114">
        <f t="shared" si="223"/>
        <v>0</v>
      </c>
      <c r="AB415" s="119">
        <v>1189</v>
      </c>
      <c r="AD415" s="45">
        <v>0.67700000000000005</v>
      </c>
      <c r="AE415" s="45">
        <f t="shared" si="226"/>
        <v>804.95300000000009</v>
      </c>
      <c r="AF415" s="123">
        <f t="shared" si="227"/>
        <v>-8.7802186511629993E-2</v>
      </c>
      <c r="AH415" s="45">
        <f>($AH$11-(AF415*$AH$11))*'AJUSTE CONIF-SETEC'!$Q$18</f>
        <v>565.15112677619254</v>
      </c>
      <c r="AI415" s="114">
        <f t="shared" si="228"/>
        <v>671964.68973689293</v>
      </c>
      <c r="AK415" s="119">
        <v>0</v>
      </c>
      <c r="AL415" s="114">
        <f>IF($AK$11&gt;0,(AK415/$AK$11)*'DADOS BASE PROPOSTA'!$I$67,0)*'AJUSTE CONIF-SETEC'!Q18</f>
        <v>0</v>
      </c>
      <c r="AN415" s="114">
        <v>0</v>
      </c>
      <c r="AO415" s="114">
        <f>(AN415/$AN$11)*'DADOS BASE PROPOSTA'!$I$69*'AJUSTE CONIF-SETEC'!$Q$18</f>
        <v>0</v>
      </c>
      <c r="AQ415" s="114"/>
      <c r="AR415" s="114"/>
      <c r="AS415" s="114"/>
      <c r="AU415" s="114"/>
      <c r="AV415" s="114"/>
      <c r="AW415" s="114"/>
      <c r="AY415" s="114"/>
      <c r="AZ415" s="114"/>
      <c r="BA415" s="114"/>
      <c r="BB415" s="93"/>
    </row>
    <row r="416" spans="1:54" x14ac:dyDescent="0.25">
      <c r="A416" s="93"/>
      <c r="B416" s="94" t="s">
        <v>442</v>
      </c>
      <c r="C416" s="94" t="s">
        <v>449</v>
      </c>
      <c r="D416" s="94" t="s">
        <v>79</v>
      </c>
      <c r="F416" s="104">
        <v>2352.9003889643809</v>
      </c>
      <c r="G416" s="109">
        <f t="shared" si="220"/>
        <v>1.9041406408961995E-3</v>
      </c>
      <c r="H416" s="114">
        <f>'DADOS BASE PROPOSTA'!$I$23*G416*'AJUSTE CONIF-SETEC'!$Q$12</f>
        <v>2468958.9315143432</v>
      </c>
      <c r="I416" s="114">
        <f>'MATRIZ 2018 COMPLETO PROPOSTA'!I416*'AJUSTE CONIF-SETEC'!$Q$12</f>
        <v>0</v>
      </c>
      <c r="J416" s="114">
        <f t="shared" si="221"/>
        <v>2468958.9315143432</v>
      </c>
      <c r="L416" s="104">
        <v>0</v>
      </c>
      <c r="M416" s="114">
        <f>'MATRIZ 2018 COMPLETO PROPOSTA'!M416*'AJUSTE CONIF-SETEC'!$Q$14</f>
        <v>0</v>
      </c>
      <c r="N416" s="114">
        <f>'MATRIZ 2018 COMPLETO PROPOSTA'!N416*'AJUSTE CONIF-SETEC'!$Q$14</f>
        <v>0</v>
      </c>
      <c r="O416" s="114">
        <f t="shared" si="222"/>
        <v>0</v>
      </c>
      <c r="R416" s="114"/>
      <c r="T416" s="104">
        <v>0</v>
      </c>
      <c r="U416" s="104"/>
      <c r="V416" s="104">
        <f t="shared" si="224"/>
        <v>0</v>
      </c>
      <c r="W416" s="109">
        <f t="shared" si="225"/>
        <v>0</v>
      </c>
      <c r="X416" s="114">
        <f>'DADOS BASE HOMOLOGADA'!$I$78*W416</f>
        <v>0</v>
      </c>
      <c r="Y416" s="114"/>
      <c r="Z416" s="114">
        <f t="shared" si="223"/>
        <v>0</v>
      </c>
      <c r="AB416" s="119">
        <v>1400.5</v>
      </c>
      <c r="AD416" s="45">
        <v>0.66400000000000003</v>
      </c>
      <c r="AE416" s="45">
        <f t="shared" si="226"/>
        <v>929.93200000000002</v>
      </c>
      <c r="AF416" s="123">
        <f t="shared" si="227"/>
        <v>-0.11055218651163001</v>
      </c>
      <c r="AH416" s="45">
        <f>($AH$11-(AF416*$AH$11))*'AJUSTE CONIF-SETEC'!$Q$18</f>
        <v>576.97054421585483</v>
      </c>
      <c r="AI416" s="114">
        <f t="shared" si="228"/>
        <v>808047.24717430468</v>
      </c>
      <c r="AK416" s="119">
        <v>0</v>
      </c>
      <c r="AL416" s="114">
        <f>IF($AK$11&gt;0,(AK416/$AK$11)*'DADOS BASE PROPOSTA'!$I$67,0)*'AJUSTE CONIF-SETEC'!Q18</f>
        <v>0</v>
      </c>
      <c r="AN416" s="114">
        <v>0</v>
      </c>
      <c r="AO416" s="114">
        <f>(AN416/$AN$11)*'DADOS BASE PROPOSTA'!$I$69*'AJUSTE CONIF-SETEC'!$Q$18</f>
        <v>0</v>
      </c>
      <c r="AQ416" s="114"/>
      <c r="AR416" s="114"/>
      <c r="AS416" s="114"/>
      <c r="AU416" s="114"/>
      <c r="AV416" s="114"/>
      <c r="AW416" s="114"/>
      <c r="AY416" s="114"/>
      <c r="AZ416" s="114"/>
      <c r="BA416" s="114"/>
      <c r="BB416" s="93"/>
    </row>
    <row r="417" spans="1:54" x14ac:dyDescent="0.25">
      <c r="A417" s="93"/>
      <c r="B417" s="94" t="s">
        <v>442</v>
      </c>
      <c r="C417" s="94" t="s">
        <v>450</v>
      </c>
      <c r="D417" s="94" t="s">
        <v>83</v>
      </c>
      <c r="F417" s="104">
        <v>0</v>
      </c>
      <c r="G417" s="109">
        <f t="shared" si="220"/>
        <v>0</v>
      </c>
      <c r="H417" s="114">
        <f>'DADOS BASE PROPOSTA'!$I$23*G417*'AJUSTE CONIF-SETEC'!$Q$12</f>
        <v>0</v>
      </c>
      <c r="I417" s="114">
        <f>'MATRIZ 2018 COMPLETO PROPOSTA'!I417*'AJUSTE CONIF-SETEC'!$Q$12</f>
        <v>0</v>
      </c>
      <c r="J417" s="114">
        <f t="shared" si="221"/>
        <v>0</v>
      </c>
      <c r="L417" s="104">
        <v>362.7714993591149</v>
      </c>
      <c r="M417" s="114">
        <f>'MATRIZ 2018 COMPLETO PROPOSTA'!M417*'AJUSTE CONIF-SETEC'!$Q$14</f>
        <v>917684.52916124789</v>
      </c>
      <c r="N417" s="114">
        <f>'MATRIZ 2018 COMPLETO PROPOSTA'!N417*'AJUSTE CONIF-SETEC'!$Q$14</f>
        <v>110715.31070975437</v>
      </c>
      <c r="O417" s="114">
        <f t="shared" si="222"/>
        <v>1028399.8398710022</v>
      </c>
      <c r="R417" s="114"/>
      <c r="T417" s="104">
        <v>0</v>
      </c>
      <c r="U417" s="104"/>
      <c r="V417" s="104">
        <f t="shared" si="224"/>
        <v>0</v>
      </c>
      <c r="W417" s="109">
        <f t="shared" si="225"/>
        <v>0</v>
      </c>
      <c r="X417" s="114">
        <f>'DADOS BASE HOMOLOGADA'!$I$78*W417</f>
        <v>0</v>
      </c>
      <c r="Y417" s="114"/>
      <c r="Z417" s="114">
        <f t="shared" si="223"/>
        <v>0</v>
      </c>
      <c r="AB417" s="119">
        <v>441</v>
      </c>
      <c r="AD417" s="45">
        <v>0.66500000000000004</v>
      </c>
      <c r="AE417" s="45">
        <f t="shared" si="226"/>
        <v>293.26500000000004</v>
      </c>
      <c r="AF417" s="123">
        <f t="shared" si="227"/>
        <v>-0.10880218651163001</v>
      </c>
      <c r="AH417" s="45">
        <f>($AH$11-(AF417*$AH$11))*'AJUSTE CONIF-SETEC'!$Q$18</f>
        <v>576.06135825895774</v>
      </c>
      <c r="AI417" s="114">
        <f t="shared" si="228"/>
        <v>254043.05899220036</v>
      </c>
      <c r="AK417" s="119">
        <v>0</v>
      </c>
      <c r="AL417" s="114">
        <f>IF($AK$11&gt;0,(AK417/$AK$11)*'DADOS BASE PROPOSTA'!$I$67,0)*'AJUSTE CONIF-SETEC'!Q18</f>
        <v>0</v>
      </c>
      <c r="AN417" s="114">
        <v>0</v>
      </c>
      <c r="AO417" s="114">
        <f>(AN417/$AN$11)*'DADOS BASE PROPOSTA'!$I$69*'AJUSTE CONIF-SETEC'!$Q$18</f>
        <v>0</v>
      </c>
      <c r="AQ417" s="114"/>
      <c r="AR417" s="114"/>
      <c r="AS417" s="114"/>
      <c r="AU417" s="114"/>
      <c r="AV417" s="114"/>
      <c r="AW417" s="114"/>
      <c r="AY417" s="114"/>
      <c r="AZ417" s="114"/>
      <c r="BA417" s="114"/>
      <c r="BB417" s="93"/>
    </row>
    <row r="418" spans="1:54" x14ac:dyDescent="0.25">
      <c r="A418" s="93"/>
      <c r="B418" s="94" t="s">
        <v>442</v>
      </c>
      <c r="C418" s="94" t="s">
        <v>451</v>
      </c>
      <c r="D418" s="94" t="s">
        <v>79</v>
      </c>
      <c r="F418" s="104">
        <v>2223.9977171069308</v>
      </c>
      <c r="G418" s="109">
        <f t="shared" si="220"/>
        <v>1.7998230856970561E-3</v>
      </c>
      <c r="H418" s="114">
        <f>'DADOS BASE PROPOSTA'!$I$23*G418*'AJUSTE CONIF-SETEC'!$Q$12</f>
        <v>2333698.0405428414</v>
      </c>
      <c r="I418" s="114">
        <f>'MATRIZ 2018 COMPLETO PROPOSTA'!I418*'AJUSTE CONIF-SETEC'!$Q$12</f>
        <v>0</v>
      </c>
      <c r="J418" s="114">
        <f t="shared" si="221"/>
        <v>2333698.0405428414</v>
      </c>
      <c r="L418" s="104">
        <v>0</v>
      </c>
      <c r="M418" s="114">
        <f>'MATRIZ 2018 COMPLETO PROPOSTA'!M418*'AJUSTE CONIF-SETEC'!$Q$14</f>
        <v>0</v>
      </c>
      <c r="N418" s="114">
        <f>'MATRIZ 2018 COMPLETO PROPOSTA'!N418*'AJUSTE CONIF-SETEC'!$Q$14</f>
        <v>0</v>
      </c>
      <c r="O418" s="114">
        <f t="shared" si="222"/>
        <v>0</v>
      </c>
      <c r="R418" s="114"/>
      <c r="T418" s="104">
        <v>0</v>
      </c>
      <c r="U418" s="104"/>
      <c r="V418" s="104">
        <f t="shared" si="224"/>
        <v>0</v>
      </c>
      <c r="W418" s="109">
        <f t="shared" si="225"/>
        <v>0</v>
      </c>
      <c r="X418" s="114">
        <f>'DADOS BASE HOMOLOGADA'!$I$78*W418</f>
        <v>0</v>
      </c>
      <c r="Y418" s="114"/>
      <c r="Z418" s="114">
        <f t="shared" si="223"/>
        <v>0</v>
      </c>
      <c r="AB418" s="119">
        <v>1900</v>
      </c>
      <c r="AD418" s="45">
        <v>0.61899999999999999</v>
      </c>
      <c r="AE418" s="45">
        <f t="shared" si="226"/>
        <v>1176.0999999999999</v>
      </c>
      <c r="AF418" s="123">
        <f t="shared" si="227"/>
        <v>-0.18930218651163008</v>
      </c>
      <c r="AH418" s="45">
        <f>($AH$11-(AF418*$AH$11))*'AJUSTE CONIF-SETEC'!$Q$18</f>
        <v>617.88391227622458</v>
      </c>
      <c r="AI418" s="114">
        <f t="shared" si="228"/>
        <v>1173979.4333248266</v>
      </c>
      <c r="AK418" s="119">
        <v>0</v>
      </c>
      <c r="AL418" s="114">
        <f>IF($AK$11&gt;0,(AK418/$AK$11)*'DADOS BASE PROPOSTA'!$I$67,0)*'AJUSTE CONIF-SETEC'!Q18</f>
        <v>0</v>
      </c>
      <c r="AN418" s="114">
        <v>0</v>
      </c>
      <c r="AO418" s="114">
        <f>(AN418/$AN$11)*'DADOS BASE PROPOSTA'!$I$69*'AJUSTE CONIF-SETEC'!$Q$18</f>
        <v>0</v>
      </c>
      <c r="AQ418" s="114"/>
      <c r="AR418" s="114"/>
      <c r="AS418" s="114"/>
      <c r="AU418" s="114"/>
      <c r="AV418" s="114"/>
      <c r="AW418" s="114"/>
      <c r="AY418" s="114"/>
      <c r="AZ418" s="114"/>
      <c r="BA418" s="114"/>
      <c r="BB418" s="93"/>
    </row>
    <row r="419" spans="1:54" x14ac:dyDescent="0.25">
      <c r="A419" s="93"/>
      <c r="B419" s="94" t="s">
        <v>442</v>
      </c>
      <c r="C419" s="94" t="s">
        <v>452</v>
      </c>
      <c r="D419" s="94" t="s">
        <v>83</v>
      </c>
      <c r="F419" s="104">
        <v>0</v>
      </c>
      <c r="G419" s="109">
        <f t="shared" si="220"/>
        <v>0</v>
      </c>
      <c r="H419" s="114">
        <f>'DADOS BASE PROPOSTA'!$I$23*G419*'AJUSTE CONIF-SETEC'!$Q$12</f>
        <v>0</v>
      </c>
      <c r="I419" s="114">
        <f>'MATRIZ 2018 COMPLETO PROPOSTA'!I419*'AJUSTE CONIF-SETEC'!$Q$12</f>
        <v>0</v>
      </c>
      <c r="J419" s="114">
        <f t="shared" si="221"/>
        <v>0</v>
      </c>
      <c r="L419" s="104">
        <v>484.67886523960249</v>
      </c>
      <c r="M419" s="114">
        <f>'MATRIZ 2018 COMPLETO PROPOSTA'!M419*'AJUSTE CONIF-SETEC'!$Q$14</f>
        <v>917684.52916124789</v>
      </c>
      <c r="N419" s="114">
        <f>'MATRIZ 2018 COMPLETO PROPOSTA'!N419*'AJUSTE CONIF-SETEC'!$Q$14</f>
        <v>147920.58156237152</v>
      </c>
      <c r="O419" s="114">
        <f t="shared" si="222"/>
        <v>1065605.1107236193</v>
      </c>
      <c r="R419" s="114"/>
      <c r="T419" s="104">
        <v>0</v>
      </c>
      <c r="U419" s="104"/>
      <c r="V419" s="104">
        <f t="shared" si="224"/>
        <v>0</v>
      </c>
      <c r="W419" s="109">
        <f t="shared" si="225"/>
        <v>0</v>
      </c>
      <c r="X419" s="114">
        <f>'DADOS BASE HOMOLOGADA'!$I$78*W419</f>
        <v>0</v>
      </c>
      <c r="Y419" s="114"/>
      <c r="Z419" s="114">
        <f t="shared" si="223"/>
        <v>0</v>
      </c>
      <c r="AB419" s="119">
        <v>600.5</v>
      </c>
      <c r="AD419" s="45">
        <v>0.71699999999999997</v>
      </c>
      <c r="AE419" s="45">
        <f t="shared" si="226"/>
        <v>430.55849999999998</v>
      </c>
      <c r="AF419" s="123">
        <f t="shared" si="227"/>
        <v>-1.7802186511630125E-2</v>
      </c>
      <c r="AH419" s="45">
        <f>($AH$11-(AF419*$AH$11))*'AJUSTE CONIF-SETEC'!$Q$18</f>
        <v>528.78368850030859</v>
      </c>
      <c r="AI419" s="114">
        <f t="shared" si="228"/>
        <v>317534.6049444353</v>
      </c>
      <c r="AK419" s="119">
        <v>0</v>
      </c>
      <c r="AL419" s="114">
        <f>IF($AK$11&gt;0,(AK419/$AK$11)*'DADOS BASE PROPOSTA'!$I$67,0)*'AJUSTE CONIF-SETEC'!Q18</f>
        <v>0</v>
      </c>
      <c r="AN419" s="114">
        <v>0</v>
      </c>
      <c r="AO419" s="114">
        <f>(AN419/$AN$11)*'DADOS BASE PROPOSTA'!$I$69*'AJUSTE CONIF-SETEC'!$Q$18</f>
        <v>0</v>
      </c>
      <c r="AQ419" s="114"/>
      <c r="AR419" s="114"/>
      <c r="AS419" s="114"/>
      <c r="AU419" s="114"/>
      <c r="AV419" s="114"/>
      <c r="AW419" s="114"/>
      <c r="AY419" s="114"/>
      <c r="AZ419" s="114"/>
      <c r="BA419" s="114"/>
      <c r="BB419" s="93"/>
    </row>
    <row r="420" spans="1:54" x14ac:dyDescent="0.25">
      <c r="A420" s="93"/>
      <c r="B420" s="94" t="s">
        <v>442</v>
      </c>
      <c r="C420" s="94" t="s">
        <v>453</v>
      </c>
      <c r="D420" s="94" t="s">
        <v>83</v>
      </c>
      <c r="F420" s="104">
        <v>0</v>
      </c>
      <c r="G420" s="109">
        <f t="shared" si="220"/>
        <v>0</v>
      </c>
      <c r="H420" s="114">
        <f>'DADOS BASE PROPOSTA'!$I$23*G420*'AJUSTE CONIF-SETEC'!$Q$12</f>
        <v>0</v>
      </c>
      <c r="I420" s="114">
        <f>'MATRIZ 2018 COMPLETO PROPOSTA'!I420*'AJUSTE CONIF-SETEC'!$Q$12</f>
        <v>0</v>
      </c>
      <c r="J420" s="114">
        <f t="shared" si="221"/>
        <v>0</v>
      </c>
      <c r="L420" s="104">
        <v>517.47789661310321</v>
      </c>
      <c r="M420" s="114">
        <f>'MATRIZ 2018 COMPLETO PROPOSTA'!M420*'AJUSTE CONIF-SETEC'!$Q$14</f>
        <v>917684.52916124789</v>
      </c>
      <c r="N420" s="114">
        <f>'MATRIZ 2018 COMPLETO PROPOSTA'!N420*'AJUSTE CONIF-SETEC'!$Q$14</f>
        <v>157930.61530513078</v>
      </c>
      <c r="O420" s="114">
        <f t="shared" si="222"/>
        <v>1075615.1444663787</v>
      </c>
      <c r="R420" s="114"/>
      <c r="T420" s="104">
        <v>0</v>
      </c>
      <c r="U420" s="104"/>
      <c r="V420" s="104">
        <f t="shared" si="224"/>
        <v>0</v>
      </c>
      <c r="W420" s="109">
        <f t="shared" si="225"/>
        <v>0</v>
      </c>
      <c r="X420" s="114">
        <f>'DADOS BASE HOMOLOGADA'!$I$78*W420</f>
        <v>0</v>
      </c>
      <c r="Y420" s="114"/>
      <c r="Z420" s="114">
        <f t="shared" si="223"/>
        <v>0</v>
      </c>
      <c r="AB420" s="119">
        <v>454</v>
      </c>
      <c r="AD420" s="45">
        <v>0.73499999999999999</v>
      </c>
      <c r="AE420" s="45">
        <f t="shared" si="226"/>
        <v>333.69</v>
      </c>
      <c r="AF420" s="123">
        <f t="shared" si="227"/>
        <v>1.3697813488369903E-2</v>
      </c>
      <c r="AH420" s="45">
        <f>($AH$11-(AF420*$AH$11))*'AJUSTE CONIF-SETEC'!$Q$18</f>
        <v>512.41834127616062</v>
      </c>
      <c r="AI420" s="114">
        <f t="shared" si="228"/>
        <v>232637.92693937692</v>
      </c>
      <c r="AK420" s="119">
        <v>0</v>
      </c>
      <c r="AL420" s="114">
        <f>IF($AK$11&gt;0,(AK420/$AK$11)*'DADOS BASE PROPOSTA'!$I$67,0)*'AJUSTE CONIF-SETEC'!Q18</f>
        <v>0</v>
      </c>
      <c r="AN420" s="114">
        <v>0</v>
      </c>
      <c r="AO420" s="114">
        <f>(AN420/$AN$11)*'DADOS BASE PROPOSTA'!$I$69*'AJUSTE CONIF-SETEC'!$Q$18</f>
        <v>0</v>
      </c>
      <c r="AQ420" s="114"/>
      <c r="AR420" s="114"/>
      <c r="AS420" s="114"/>
      <c r="AU420" s="114"/>
      <c r="AV420" s="114"/>
      <c r="AW420" s="114"/>
      <c r="AY420" s="114"/>
      <c r="AZ420" s="114"/>
      <c r="BA420" s="114"/>
      <c r="BB420" s="93"/>
    </row>
    <row r="421" spans="1:54" x14ac:dyDescent="0.25">
      <c r="A421" s="93"/>
      <c r="B421" s="94" t="s">
        <v>442</v>
      </c>
      <c r="C421" s="94" t="s">
        <v>454</v>
      </c>
      <c r="D421" s="94" t="s">
        <v>83</v>
      </c>
      <c r="F421" s="104">
        <v>0</v>
      </c>
      <c r="G421" s="109">
        <f t="shared" si="220"/>
        <v>0</v>
      </c>
      <c r="H421" s="114">
        <f>'DADOS BASE PROPOSTA'!$I$23*G421*'AJUSTE CONIF-SETEC'!$Q$12</f>
        <v>0</v>
      </c>
      <c r="I421" s="114">
        <f>'MATRIZ 2018 COMPLETO PROPOSTA'!I421*'AJUSTE CONIF-SETEC'!$Q$12</f>
        <v>0</v>
      </c>
      <c r="J421" s="114">
        <f t="shared" si="221"/>
        <v>0</v>
      </c>
      <c r="L421" s="104">
        <v>413.215652953578</v>
      </c>
      <c r="M421" s="114">
        <f>'MATRIZ 2018 COMPLETO PROPOSTA'!M421*'AJUSTE CONIF-SETEC'!$Q$14</f>
        <v>917684.52916124789</v>
      </c>
      <c r="N421" s="114">
        <f>'MATRIZ 2018 COMPLETO PROPOSTA'!N421*'AJUSTE CONIF-SETEC'!$Q$14</f>
        <v>126110.51167942291</v>
      </c>
      <c r="O421" s="114">
        <f t="shared" si="222"/>
        <v>1043795.0408406708</v>
      </c>
      <c r="R421" s="114"/>
      <c r="T421" s="104">
        <v>0</v>
      </c>
      <c r="U421" s="104"/>
      <c r="V421" s="104">
        <f t="shared" si="224"/>
        <v>0</v>
      </c>
      <c r="W421" s="109">
        <f t="shared" si="225"/>
        <v>0</v>
      </c>
      <c r="X421" s="114">
        <f>'DADOS BASE HOMOLOGADA'!$I$78*W421</f>
        <v>0</v>
      </c>
      <c r="Y421" s="114"/>
      <c r="Z421" s="114">
        <f t="shared" si="223"/>
        <v>0</v>
      </c>
      <c r="AB421" s="119">
        <v>336</v>
      </c>
      <c r="AD421" s="45">
        <v>0.622</v>
      </c>
      <c r="AE421" s="45">
        <f t="shared" si="226"/>
        <v>208.99199999999999</v>
      </c>
      <c r="AF421" s="123">
        <f t="shared" si="227"/>
        <v>-0.18405218651163008</v>
      </c>
      <c r="AH421" s="45">
        <f>($AH$11-(AF421*$AH$11))*'AJUSTE CONIF-SETEC'!$Q$18</f>
        <v>615.15635440553319</v>
      </c>
      <c r="AI421" s="114">
        <f t="shared" si="228"/>
        <v>206692.53508025914</v>
      </c>
      <c r="AK421" s="119">
        <v>0</v>
      </c>
      <c r="AL421" s="114">
        <f>IF($AK$11&gt;0,(AK421/$AK$11)*'DADOS BASE PROPOSTA'!$I$67,0)*'AJUSTE CONIF-SETEC'!Q18</f>
        <v>0</v>
      </c>
      <c r="AN421" s="114">
        <v>0</v>
      </c>
      <c r="AO421" s="114">
        <f>(AN421/$AN$11)*'DADOS BASE PROPOSTA'!$I$69*'AJUSTE CONIF-SETEC'!$Q$18</f>
        <v>0</v>
      </c>
      <c r="AQ421" s="114"/>
      <c r="AR421" s="114"/>
      <c r="AS421" s="114"/>
      <c r="AU421" s="114"/>
      <c r="AV421" s="114"/>
      <c r="AW421" s="114"/>
      <c r="AY421" s="114"/>
      <c r="AZ421" s="114"/>
      <c r="BA421" s="114"/>
      <c r="BB421" s="93"/>
    </row>
    <row r="422" spans="1:54" x14ac:dyDescent="0.25">
      <c r="A422" s="93"/>
      <c r="B422" s="94" t="s">
        <v>442</v>
      </c>
      <c r="C422" s="94" t="s">
        <v>455</v>
      </c>
      <c r="D422" s="94" t="s">
        <v>83</v>
      </c>
      <c r="F422" s="104">
        <v>0</v>
      </c>
      <c r="G422" s="109">
        <f t="shared" si="220"/>
        <v>0</v>
      </c>
      <c r="H422" s="114">
        <f>'DADOS BASE PROPOSTA'!$I$23*G422*'AJUSTE CONIF-SETEC'!$Q$12</f>
        <v>0</v>
      </c>
      <c r="I422" s="114">
        <f>'MATRIZ 2018 COMPLETO PROPOSTA'!I422*'AJUSTE CONIF-SETEC'!$Q$12</f>
        <v>0</v>
      </c>
      <c r="J422" s="114">
        <f t="shared" si="221"/>
        <v>0</v>
      </c>
      <c r="L422" s="104">
        <v>329.19114879107661</v>
      </c>
      <c r="M422" s="114">
        <f>'MATRIZ 2018 COMPLETO PROPOSTA'!M422*'AJUSTE CONIF-SETEC'!$Q$14</f>
        <v>917684.52916124789</v>
      </c>
      <c r="N422" s="114">
        <f>'MATRIZ 2018 COMPLETO PROPOSTA'!N422*'AJUSTE CONIF-SETEC'!$Q$14</f>
        <v>100466.82384281213</v>
      </c>
      <c r="O422" s="114">
        <f t="shared" si="222"/>
        <v>1018151.35300406</v>
      </c>
      <c r="R422" s="114"/>
      <c r="T422" s="104">
        <v>0</v>
      </c>
      <c r="U422" s="104"/>
      <c r="V422" s="104">
        <f t="shared" si="224"/>
        <v>0</v>
      </c>
      <c r="W422" s="109">
        <f t="shared" si="225"/>
        <v>0</v>
      </c>
      <c r="X422" s="114">
        <f>'DADOS BASE HOMOLOGADA'!$I$78*W422</f>
        <v>0</v>
      </c>
      <c r="Y422" s="114"/>
      <c r="Z422" s="114">
        <f t="shared" si="223"/>
        <v>0</v>
      </c>
      <c r="AB422" s="119">
        <v>460</v>
      </c>
      <c r="AD422" s="45">
        <v>0.73199999999999998</v>
      </c>
      <c r="AE422" s="45">
        <f t="shared" si="226"/>
        <v>336.71999999999997</v>
      </c>
      <c r="AF422" s="123">
        <f t="shared" si="227"/>
        <v>8.4478134883698985E-3</v>
      </c>
      <c r="AH422" s="45">
        <f>($AH$11-(AF422*$AH$11))*'AJUSTE CONIF-SETEC'!$Q$18</f>
        <v>515.145899146852</v>
      </c>
      <c r="AI422" s="114">
        <f t="shared" si="228"/>
        <v>236967.11360755193</v>
      </c>
      <c r="AK422" s="119">
        <v>0</v>
      </c>
      <c r="AL422" s="114">
        <f>IF($AK$11&gt;0,(AK422/$AK$11)*'DADOS BASE PROPOSTA'!$I$67,0)*'AJUSTE CONIF-SETEC'!Q18</f>
        <v>0</v>
      </c>
      <c r="AN422" s="114">
        <v>0</v>
      </c>
      <c r="AO422" s="114">
        <f>(AN422/$AN$11)*'DADOS BASE PROPOSTA'!$I$69*'AJUSTE CONIF-SETEC'!$Q$18</f>
        <v>0</v>
      </c>
      <c r="AQ422" s="114"/>
      <c r="AR422" s="114"/>
      <c r="AS422" s="114"/>
      <c r="AU422" s="114"/>
      <c r="AV422" s="114"/>
      <c r="AW422" s="114"/>
      <c r="AY422" s="114"/>
      <c r="AZ422" s="114"/>
      <c r="BA422" s="114"/>
      <c r="BB422" s="93"/>
    </row>
    <row r="423" spans="1:54" x14ac:dyDescent="0.25">
      <c r="A423" s="93"/>
      <c r="B423" s="94" t="s">
        <v>442</v>
      </c>
      <c r="C423" s="94" t="s">
        <v>456</v>
      </c>
      <c r="D423" s="94" t="s">
        <v>79</v>
      </c>
      <c r="F423" s="104">
        <v>2501.7940225109651</v>
      </c>
      <c r="G423" s="109">
        <f t="shared" si="220"/>
        <v>2.0246363576449837E-3</v>
      </c>
      <c r="H423" s="114">
        <f>'DADOS BASE PROPOSTA'!$I$23*G423*'AJUSTE CONIF-SETEC'!$Q$12</f>
        <v>2625196.8530662474</v>
      </c>
      <c r="I423" s="114">
        <f>'MATRIZ 2018 COMPLETO PROPOSTA'!I423*'AJUSTE CONIF-SETEC'!$Q$12</f>
        <v>0</v>
      </c>
      <c r="J423" s="114">
        <f t="shared" si="221"/>
        <v>2625196.8530662474</v>
      </c>
      <c r="L423" s="104">
        <v>0</v>
      </c>
      <c r="M423" s="114">
        <f>'MATRIZ 2018 COMPLETO PROPOSTA'!M423*'AJUSTE CONIF-SETEC'!$Q$14</f>
        <v>0</v>
      </c>
      <c r="N423" s="114">
        <f>'MATRIZ 2018 COMPLETO PROPOSTA'!N423*'AJUSTE CONIF-SETEC'!$Q$14</f>
        <v>0</v>
      </c>
      <c r="O423" s="114">
        <f t="shared" si="222"/>
        <v>0</v>
      </c>
      <c r="R423" s="114"/>
      <c r="T423" s="104">
        <v>0</v>
      </c>
      <c r="U423" s="104"/>
      <c r="V423" s="104">
        <f t="shared" si="224"/>
        <v>0</v>
      </c>
      <c r="W423" s="109">
        <f t="shared" si="225"/>
        <v>0</v>
      </c>
      <c r="X423" s="114">
        <f>'DADOS BASE HOMOLOGADA'!$I$78*W423</f>
        <v>0</v>
      </c>
      <c r="Y423" s="114"/>
      <c r="Z423" s="114">
        <f t="shared" si="223"/>
        <v>0</v>
      </c>
      <c r="AB423" s="119">
        <v>1531.5</v>
      </c>
      <c r="AD423" s="45">
        <v>0.61</v>
      </c>
      <c r="AE423" s="45">
        <f t="shared" si="226"/>
        <v>934.21500000000003</v>
      </c>
      <c r="AF423" s="123">
        <f t="shared" si="227"/>
        <v>-0.2050521865116301</v>
      </c>
      <c r="AH423" s="45">
        <f>($AH$11-(AF423*$AH$11))*'AJUSTE CONIF-SETEC'!$Q$18</f>
        <v>626.0665858882985</v>
      </c>
      <c r="AI423" s="114">
        <f t="shared" si="228"/>
        <v>958820.97628792911</v>
      </c>
      <c r="AK423" s="119">
        <v>0</v>
      </c>
      <c r="AL423" s="114">
        <f>IF($AK$11&gt;0,(AK423/$AK$11)*'DADOS BASE PROPOSTA'!$I$67,0)*'AJUSTE CONIF-SETEC'!Q18</f>
        <v>0</v>
      </c>
      <c r="AN423" s="114">
        <v>0</v>
      </c>
      <c r="AO423" s="114">
        <f>(AN423/$AN$11)*'DADOS BASE PROPOSTA'!$I$69*'AJUSTE CONIF-SETEC'!$Q$18</f>
        <v>0</v>
      </c>
      <c r="AQ423" s="114"/>
      <c r="AR423" s="114"/>
      <c r="AS423" s="114"/>
      <c r="AU423" s="114"/>
      <c r="AV423" s="114"/>
      <c r="AW423" s="114"/>
      <c r="AY423" s="114"/>
      <c r="AZ423" s="114"/>
      <c r="BA423" s="114"/>
      <c r="BB423" s="93"/>
    </row>
    <row r="424" spans="1:54" x14ac:dyDescent="0.25">
      <c r="A424" s="93"/>
      <c r="B424" s="94" t="s">
        <v>442</v>
      </c>
      <c r="C424" s="94" t="s">
        <v>457</v>
      </c>
      <c r="D424" s="94" t="s">
        <v>79</v>
      </c>
      <c r="F424" s="104">
        <v>18121.710444813329</v>
      </c>
      <c r="G424" s="109">
        <f t="shared" si="220"/>
        <v>1.4665425490328555E-2</v>
      </c>
      <c r="H424" s="114">
        <f>'DADOS BASE PROPOSTA'!$I$23*G424*'AJUSTE CONIF-SETEC'!$Q$12</f>
        <v>19015577.143378992</v>
      </c>
      <c r="I424" s="114">
        <f>'MATRIZ 2018 COMPLETO PROPOSTA'!I424*'AJUSTE CONIF-SETEC'!$Q$12</f>
        <v>0</v>
      </c>
      <c r="J424" s="114">
        <f t="shared" si="221"/>
        <v>19015577.143378992</v>
      </c>
      <c r="L424" s="104">
        <v>0</v>
      </c>
      <c r="M424" s="114">
        <f>'MATRIZ 2018 COMPLETO PROPOSTA'!M424*'AJUSTE CONIF-SETEC'!$Q$14</f>
        <v>0</v>
      </c>
      <c r="N424" s="114">
        <f>'MATRIZ 2018 COMPLETO PROPOSTA'!N424*'AJUSTE CONIF-SETEC'!$Q$14</f>
        <v>0</v>
      </c>
      <c r="O424" s="114">
        <f t="shared" si="222"/>
        <v>0</v>
      </c>
      <c r="R424" s="114"/>
      <c r="T424" s="104">
        <v>2263.0436699789111</v>
      </c>
      <c r="U424" s="104"/>
      <c r="V424" s="104">
        <f t="shared" si="224"/>
        <v>2263.0436699789111</v>
      </c>
      <c r="W424" s="109">
        <f t="shared" si="225"/>
        <v>1.3254072932140553E-2</v>
      </c>
      <c r="X424" s="114">
        <f>'DADOS BASE HOMOLOGADA'!$I$78*W424</f>
        <v>608926.92126706056</v>
      </c>
      <c r="Y424" s="114"/>
      <c r="Z424" s="114">
        <f t="shared" si="223"/>
        <v>608926.92126706056</v>
      </c>
      <c r="AB424" s="119">
        <v>9262.5</v>
      </c>
      <c r="AD424" s="45">
        <v>0.77200000000000002</v>
      </c>
      <c r="AE424" s="45">
        <f t="shared" si="226"/>
        <v>7150.6500000000005</v>
      </c>
      <c r="AF424" s="123">
        <f t="shared" si="227"/>
        <v>7.8447813488369961E-2</v>
      </c>
      <c r="AH424" s="45">
        <f>($AH$11-(AF424*$AH$11))*'AJUSTE CONIF-SETEC'!$Q$18</f>
        <v>478.77846087096782</v>
      </c>
      <c r="AI424" s="114">
        <f t="shared" si="228"/>
        <v>4434685.4938173397</v>
      </c>
      <c r="AK424" s="119">
        <v>0</v>
      </c>
      <c r="AL424" s="114">
        <f>IF($AK$11&gt;0,(AK424/$AK$11)*'DADOS BASE PROPOSTA'!$I$67,0)*'AJUSTE CONIF-SETEC'!Q18</f>
        <v>0</v>
      </c>
      <c r="AN424" s="114">
        <v>593.375</v>
      </c>
      <c r="AO424" s="114">
        <f>(AN424/$AN$11)*'DADOS BASE PROPOSTA'!$I$69*'AJUSTE CONIF-SETEC'!$Q$18</f>
        <v>288180.62070103642</v>
      </c>
      <c r="AQ424" s="114"/>
      <c r="AR424" s="114"/>
      <c r="AS424" s="114"/>
      <c r="AU424" s="114"/>
      <c r="AV424" s="114"/>
      <c r="AW424" s="114"/>
      <c r="AY424" s="114"/>
      <c r="AZ424" s="114"/>
      <c r="BA424" s="114"/>
      <c r="BB424" s="93"/>
    </row>
    <row r="425" spans="1:54" x14ac:dyDescent="0.25">
      <c r="A425" s="93"/>
      <c r="B425" s="94" t="s">
        <v>442</v>
      </c>
      <c r="C425" s="94" t="s">
        <v>458</v>
      </c>
      <c r="D425" s="94" t="s">
        <v>79</v>
      </c>
      <c r="F425" s="104">
        <v>7369.162242817717</v>
      </c>
      <c r="G425" s="109">
        <f t="shared" si="220"/>
        <v>5.9636699376309308E-3</v>
      </c>
      <c r="H425" s="114">
        <f>'DADOS BASE PROPOSTA'!$I$23*G425*'AJUSTE CONIF-SETEC'!$Q$12</f>
        <v>7732651.5914220875</v>
      </c>
      <c r="I425" s="114">
        <f>'MATRIZ 2018 COMPLETO PROPOSTA'!I425*'AJUSTE CONIF-SETEC'!$Q$12</f>
        <v>0</v>
      </c>
      <c r="J425" s="114">
        <f t="shared" si="221"/>
        <v>7732651.5914220875</v>
      </c>
      <c r="L425" s="104">
        <v>0</v>
      </c>
      <c r="M425" s="114">
        <f>'MATRIZ 2018 COMPLETO PROPOSTA'!M425*'AJUSTE CONIF-SETEC'!$Q$14</f>
        <v>0</v>
      </c>
      <c r="N425" s="114">
        <f>'MATRIZ 2018 COMPLETO PROPOSTA'!N425*'AJUSTE CONIF-SETEC'!$Q$14</f>
        <v>0</v>
      </c>
      <c r="O425" s="114">
        <f t="shared" si="222"/>
        <v>0</v>
      </c>
      <c r="R425" s="114"/>
      <c r="T425" s="104">
        <v>0</v>
      </c>
      <c r="U425" s="104"/>
      <c r="V425" s="104">
        <f t="shared" si="224"/>
        <v>0</v>
      </c>
      <c r="W425" s="109">
        <f t="shared" si="225"/>
        <v>0</v>
      </c>
      <c r="X425" s="114">
        <f>'DADOS BASE HOMOLOGADA'!$I$78*W425</f>
        <v>0</v>
      </c>
      <c r="Y425" s="114"/>
      <c r="Z425" s="114">
        <f t="shared" si="223"/>
        <v>0</v>
      </c>
      <c r="AB425" s="119">
        <v>2444.5</v>
      </c>
      <c r="AD425" s="45">
        <v>0.64</v>
      </c>
      <c r="AE425" s="45">
        <f t="shared" si="226"/>
        <v>1564.48</v>
      </c>
      <c r="AF425" s="123">
        <f t="shared" si="227"/>
        <v>-0.15255218651163005</v>
      </c>
      <c r="AH425" s="45">
        <f>($AH$11-(AF425*$AH$11))*'AJUSTE CONIF-SETEC'!$Q$18</f>
        <v>598.79100718138534</v>
      </c>
      <c r="AI425" s="114">
        <f t="shared" si="228"/>
        <v>1463744.6170548964</v>
      </c>
      <c r="AK425" s="119">
        <v>129.5</v>
      </c>
      <c r="AL425" s="114">
        <f>IF($AK$11&gt;0,(AK425/$AK$11)*'DADOS BASE PROPOSTA'!$I$67,0)*'AJUSTE CONIF-SETEC'!Q18</f>
        <v>679852.25247708138</v>
      </c>
      <c r="AN425" s="114">
        <v>0</v>
      </c>
      <c r="AO425" s="114">
        <f>(AN425/$AN$11)*'DADOS BASE PROPOSTA'!$I$69*'AJUSTE CONIF-SETEC'!$Q$18</f>
        <v>0</v>
      </c>
      <c r="AQ425" s="114"/>
      <c r="AR425" s="114"/>
      <c r="AS425" s="114"/>
      <c r="AU425" s="114"/>
      <c r="AV425" s="114"/>
      <c r="AW425" s="114"/>
      <c r="AY425" s="114"/>
      <c r="AZ425" s="114"/>
      <c r="BA425" s="114"/>
      <c r="BB425" s="93"/>
    </row>
    <row r="426" spans="1:54" x14ac:dyDescent="0.25">
      <c r="A426" s="93"/>
      <c r="F426" s="104"/>
      <c r="G426" s="109"/>
      <c r="H426" s="114"/>
      <c r="I426" s="114"/>
      <c r="J426" s="114"/>
      <c r="L426" s="104"/>
      <c r="M426" s="114"/>
      <c r="N426" s="114"/>
      <c r="O426" s="114"/>
      <c r="R426" s="114"/>
      <c r="T426" s="104"/>
      <c r="U426" s="104"/>
      <c r="V426" s="104"/>
      <c r="W426" s="109"/>
      <c r="X426" s="114"/>
      <c r="Y426" s="114"/>
      <c r="Z426" s="114"/>
      <c r="AB426" s="119"/>
      <c r="AF426" s="123"/>
      <c r="AI426" s="114"/>
      <c r="AK426" s="119"/>
      <c r="AL426" s="114"/>
      <c r="AN426" s="114"/>
      <c r="AO426" s="114"/>
      <c r="AQ426" s="114"/>
      <c r="AR426" s="114"/>
      <c r="AS426" s="114"/>
      <c r="AU426" s="114"/>
      <c r="AV426" s="114"/>
      <c r="AW426" s="114"/>
      <c r="AY426" s="114"/>
      <c r="AZ426" s="114"/>
      <c r="BA426" s="114"/>
      <c r="BB426" s="93"/>
    </row>
    <row r="427" spans="1:54" x14ac:dyDescent="0.25">
      <c r="A427" s="93"/>
      <c r="B427" s="98" t="s">
        <v>442</v>
      </c>
      <c r="C427" s="98" t="s">
        <v>459</v>
      </c>
      <c r="D427" s="98" t="s">
        <v>74</v>
      </c>
      <c r="E427" s="98"/>
      <c r="F427" s="105">
        <f>SUM(F428:F435)</f>
        <v>11208.262646689018</v>
      </c>
      <c r="G427" s="110">
        <f>SUM(G428:G435)</f>
        <v>9.0705533134757994E-3</v>
      </c>
      <c r="H427" s="115">
        <f>SUM(H428:H435)</f>
        <v>11761118.446872067</v>
      </c>
      <c r="I427" s="115">
        <f>SUM(I428:I435)</f>
        <v>635290.29609487718</v>
      </c>
      <c r="J427" s="115">
        <f>SUM(J428:J435)</f>
        <v>12396408.742966942</v>
      </c>
      <c r="K427" s="99"/>
      <c r="L427" s="105">
        <f>SUM(L428:L435)</f>
        <v>848.75444682526654</v>
      </c>
      <c r="M427" s="115">
        <f>SUM(M428:M435)</f>
        <v>1886664.1570345175</v>
      </c>
      <c r="N427" s="115">
        <f>SUM(N428:N435)</f>
        <v>259033.88899777422</v>
      </c>
      <c r="O427" s="115">
        <f>SUM(O428:O435)</f>
        <v>2145698.0460322918</v>
      </c>
      <c r="P427" s="99"/>
      <c r="Q427" s="100"/>
      <c r="R427" s="115">
        <f>SUM(R428:R435)</f>
        <v>3142077.6281945137</v>
      </c>
      <c r="S427" s="99"/>
      <c r="T427" s="105">
        <f t="shared" ref="T427:Z427" si="229">SUM(T428:T435)</f>
        <v>773.73672595712083</v>
      </c>
      <c r="U427" s="105">
        <f t="shared" si="229"/>
        <v>0</v>
      </c>
      <c r="V427" s="105">
        <f t="shared" si="229"/>
        <v>773.73672595712083</v>
      </c>
      <c r="W427" s="110">
        <f t="shared" si="229"/>
        <v>4.5315798065032019E-3</v>
      </c>
      <c r="X427" s="115">
        <f t="shared" si="229"/>
        <v>208192.67814337648</v>
      </c>
      <c r="Y427" s="115">
        <f t="shared" si="229"/>
        <v>124505.76265629544</v>
      </c>
      <c r="Z427" s="115">
        <f t="shared" si="229"/>
        <v>332698.44079967198</v>
      </c>
      <c r="AA427" s="99"/>
      <c r="AB427" s="120">
        <f>SUM(AB428:AB435)</f>
        <v>8458.5</v>
      </c>
      <c r="AC427" s="99"/>
      <c r="AD427" s="99"/>
      <c r="AE427" s="99"/>
      <c r="AF427" s="124"/>
      <c r="AG427" s="99"/>
      <c r="AH427" s="99"/>
      <c r="AI427" s="115">
        <f>SUM(AI428:AI435)</f>
        <v>4915425.3833928304</v>
      </c>
      <c r="AJ427" s="99"/>
      <c r="AK427" s="120">
        <f>SUM(AK428:AK435)</f>
        <v>71.5</v>
      </c>
      <c r="AL427" s="115">
        <f>SUM(AL428:AL435)</f>
        <v>375362.44055684417</v>
      </c>
      <c r="AM427" s="99"/>
      <c r="AN427" s="115">
        <f>SUM(AN428:AN435)</f>
        <v>256.875</v>
      </c>
      <c r="AO427" s="115">
        <f>SUM(AO428:AO435)</f>
        <v>124754.82947980404</v>
      </c>
      <c r="AP427" s="99"/>
      <c r="AQ427" s="115"/>
      <c r="AR427" s="115"/>
      <c r="AS427" s="115">
        <f>SUM(AS428:AS435)</f>
        <v>247323.7744698039</v>
      </c>
      <c r="AT427" s="98"/>
      <c r="AU427" s="115"/>
      <c r="AV427" s="115"/>
      <c r="AW427" s="115">
        <f>SUM(AW428:AW435)</f>
        <v>247323.7744698039</v>
      </c>
      <c r="AX427" s="98"/>
      <c r="AY427" s="115"/>
      <c r="AZ427" s="115"/>
      <c r="BA427" s="115">
        <f>SUM(BA428:BA435)</f>
        <v>247323.7744698039</v>
      </c>
      <c r="BB427" s="93"/>
    </row>
    <row r="428" spans="1:54" x14ac:dyDescent="0.25">
      <c r="A428" s="93"/>
      <c r="B428" s="94" t="s">
        <v>442</v>
      </c>
      <c r="C428" s="94" t="s">
        <v>34</v>
      </c>
      <c r="D428" s="94" t="s">
        <v>75</v>
      </c>
      <c r="F428" s="104">
        <v>0</v>
      </c>
      <c r="G428" s="109">
        <f t="shared" ref="G428:G433" si="230">F428/$F$11</f>
        <v>0</v>
      </c>
      <c r="H428" s="114">
        <f>'DADOS BASE PROPOSTA'!$I$23*G428*'AJUSTE CONIF-SETEC'!$Q$12</f>
        <v>0</v>
      </c>
      <c r="I428" s="114">
        <f>'MATRIZ 2018 COMPLETO PROPOSTA'!I428*'AJUSTE CONIF-SETEC'!$Q$12</f>
        <v>0</v>
      </c>
      <c r="J428" s="114">
        <f t="shared" ref="J428:J435" si="231">H428+I428</f>
        <v>0</v>
      </c>
      <c r="L428" s="104"/>
      <c r="M428" s="114">
        <f>'MATRIZ 2018 COMPLETO PROPOSTA'!M428*'AJUSTE CONIF-SETEC'!$Q$14</f>
        <v>0</v>
      </c>
      <c r="N428" s="114">
        <f>'MATRIZ 2018 COMPLETO PROPOSTA'!N428*'AJUSTE CONIF-SETEC'!$Q$14</f>
        <v>0</v>
      </c>
      <c r="O428" s="114">
        <f t="shared" ref="O428:O435" si="232">M428+N428</f>
        <v>0</v>
      </c>
      <c r="Q428" s="68">
        <v>7</v>
      </c>
      <c r="R428" s="114">
        <f>IF(D428="R",('DADOS BASE HOMOLOGADA'!$I$53+('DADOS BASE HOMOLOGADA'!$I$54*Q428)),0)</f>
        <v>3142077.6281945137</v>
      </c>
      <c r="T428" s="104"/>
      <c r="U428" s="104"/>
      <c r="V428" s="104"/>
      <c r="W428" s="109"/>
      <c r="X428" s="114"/>
      <c r="Y428" s="114">
        <f>'DADOS BASE HOMOLOGADA'!$I$77/41</f>
        <v>124505.76265629544</v>
      </c>
      <c r="Z428" s="114">
        <f t="shared" ref="Z428:Z435" si="233">X428+Y428</f>
        <v>124505.76265629544</v>
      </c>
      <c r="AB428" s="119"/>
      <c r="AF428" s="123"/>
      <c r="AI428" s="114"/>
      <c r="AK428" s="119"/>
      <c r="AL428" s="114"/>
      <c r="AN428" s="114"/>
      <c r="AO428" s="114"/>
      <c r="AQ428" s="114">
        <f>'DADOS BASE HOMOLOGADA'!$I$85/41</f>
        <v>167836.73833001251</v>
      </c>
      <c r="AR428" s="114">
        <f>'DADOS BASE HOMOLOGADA'!$I$86*(Q428/$Q$11)</f>
        <v>79487.036139791395</v>
      </c>
      <c r="AS428" s="114">
        <f>AQ428+AR428</f>
        <v>247323.7744698039</v>
      </c>
      <c r="AU428" s="114">
        <f>'DADOS BASE HOMOLOGADA'!$I$89/41</f>
        <v>167836.73833001251</v>
      </c>
      <c r="AV428" s="114">
        <f>'DADOS BASE HOMOLOGADA'!$I$90*(Q428/$Q$11)</f>
        <v>79487.036139791395</v>
      </c>
      <c r="AW428" s="114">
        <f>AU428+AV428</f>
        <v>247323.7744698039</v>
      </c>
      <c r="AY428" s="114">
        <f>'DADOS BASE HOMOLOGADA'!$I$93/41</f>
        <v>167836.73833001251</v>
      </c>
      <c r="AZ428" s="114">
        <f>'DADOS BASE HOMOLOGADA'!$I$94*(Q428/$Q$11)</f>
        <v>79487.036139791395</v>
      </c>
      <c r="BA428" s="114">
        <f>AY428+AZ428</f>
        <v>247323.7744698039</v>
      </c>
      <c r="BB428" s="93"/>
    </row>
    <row r="429" spans="1:54" x14ac:dyDescent="0.25">
      <c r="A429" s="93"/>
      <c r="B429" s="94" t="s">
        <v>442</v>
      </c>
      <c r="C429" s="94" t="s">
        <v>460</v>
      </c>
      <c r="D429" s="94" t="s">
        <v>79</v>
      </c>
      <c r="F429" s="104">
        <v>1644.6721907956669</v>
      </c>
      <c r="G429" s="109">
        <f t="shared" si="230"/>
        <v>1.3309901150656939E-3</v>
      </c>
      <c r="H429" s="114">
        <f>'DADOS BASE PROPOSTA'!$I$23*G429*'AJUSTE CONIF-SETEC'!$Q$12</f>
        <v>1725796.8564769931</v>
      </c>
      <c r="I429" s="114">
        <f>'MATRIZ 2018 COMPLETO PROPOSTA'!I429*'AJUSTE CONIF-SETEC'!$Q$12</f>
        <v>23846.426140248601</v>
      </c>
      <c r="J429" s="114">
        <f t="shared" si="231"/>
        <v>1749643.2826172416</v>
      </c>
      <c r="L429" s="104">
        <v>0</v>
      </c>
      <c r="M429" s="114">
        <f>'MATRIZ 2018 COMPLETO PROPOSTA'!M429*'AJUSTE CONIF-SETEC'!$Q$14</f>
        <v>0</v>
      </c>
      <c r="N429" s="114">
        <f>'MATRIZ 2018 COMPLETO PROPOSTA'!N429*'AJUSTE CONIF-SETEC'!$Q$14</f>
        <v>0</v>
      </c>
      <c r="O429" s="114">
        <f t="shared" si="232"/>
        <v>0</v>
      </c>
      <c r="R429" s="114"/>
      <c r="T429" s="104">
        <v>15.468651342223859</v>
      </c>
      <c r="U429" s="104"/>
      <c r="V429" s="104">
        <f t="shared" ref="V429:V435" si="234">T429+U429*3.2</f>
        <v>15.468651342223859</v>
      </c>
      <c r="W429" s="109">
        <f t="shared" ref="W429:W435" si="235">V429/$V$11</f>
        <v>9.0595968505371112E-5</v>
      </c>
      <c r="X429" s="114">
        <f>'DADOS BASE HOMOLOGADA'!$I$78*W429</f>
        <v>4162.2167362160253</v>
      </c>
      <c r="Y429" s="114"/>
      <c r="Z429" s="114">
        <f t="shared" si="233"/>
        <v>4162.2167362160253</v>
      </c>
      <c r="AB429" s="119">
        <v>1194</v>
      </c>
      <c r="AD429" s="45">
        <v>0.626</v>
      </c>
      <c r="AE429" s="45">
        <f t="shared" ref="AE429:AE435" si="236">AB429*AD429</f>
        <v>747.44399999999996</v>
      </c>
      <c r="AF429" s="123">
        <f t="shared" ref="AF429:AF435" si="237">(AD429-$AE$12)*$AF$12</f>
        <v>-0.17705218651163007</v>
      </c>
      <c r="AH429" s="45">
        <f>($AH$11-(AF429*$AH$11))*'AJUSTE CONIF-SETEC'!$Q$18</f>
        <v>611.51961057794483</v>
      </c>
      <c r="AI429" s="114">
        <f t="shared" ref="AI429:AI435" si="238">AB429*AH429</f>
        <v>730154.41503006616</v>
      </c>
      <c r="AK429" s="119">
        <v>0</v>
      </c>
      <c r="AL429" s="114">
        <f>IF($AK$11&gt;0,(AK429/$AK$11)*'DADOS BASE PROPOSTA'!$I$67,0)*'AJUSTE CONIF-SETEC'!Q18</f>
        <v>0</v>
      </c>
      <c r="AN429" s="114">
        <v>8.375</v>
      </c>
      <c r="AO429" s="114">
        <f>(AN429/$AN$11)*'DADOS BASE PROPOSTA'!$I$69*'AJUSTE CONIF-SETEC'!$Q$18</f>
        <v>4067.4323966651436</v>
      </c>
      <c r="AQ429" s="114"/>
      <c r="AR429" s="114"/>
      <c r="AS429" s="114"/>
      <c r="AU429" s="114"/>
      <c r="AV429" s="114"/>
      <c r="AW429" s="114"/>
      <c r="AY429" s="114"/>
      <c r="AZ429" s="114"/>
      <c r="BA429" s="114"/>
      <c r="BB429" s="93"/>
    </row>
    <row r="430" spans="1:54" x14ac:dyDescent="0.25">
      <c r="A430" s="93"/>
      <c r="B430" s="94" t="s">
        <v>442</v>
      </c>
      <c r="C430" s="94" t="s">
        <v>461</v>
      </c>
      <c r="D430" s="94" t="s">
        <v>79</v>
      </c>
      <c r="F430" s="104">
        <v>1084.695985254923</v>
      </c>
      <c r="G430" s="109">
        <f t="shared" si="230"/>
        <v>8.7781604279895873E-4</v>
      </c>
      <c r="H430" s="114">
        <f>'DADOS BASE PROPOSTA'!$I$23*G430*'AJUSTE CONIF-SETEC'!$Q$12</f>
        <v>1138199.4126626132</v>
      </c>
      <c r="I430" s="114">
        <f>'MATRIZ 2018 COMPLETO PROPOSTA'!I430*'AJUSTE CONIF-SETEC'!$Q$12</f>
        <v>611443.86995462864</v>
      </c>
      <c r="J430" s="114">
        <f t="shared" si="231"/>
        <v>1749643.2826172418</v>
      </c>
      <c r="L430" s="104">
        <v>0</v>
      </c>
      <c r="M430" s="114">
        <f>'MATRIZ 2018 COMPLETO PROPOSTA'!M430*'AJUSTE CONIF-SETEC'!$Q$14</f>
        <v>0</v>
      </c>
      <c r="N430" s="114">
        <f>'MATRIZ 2018 COMPLETO PROPOSTA'!N430*'AJUSTE CONIF-SETEC'!$Q$14</f>
        <v>0</v>
      </c>
      <c r="O430" s="114">
        <f t="shared" si="232"/>
        <v>0</v>
      </c>
      <c r="R430" s="114"/>
      <c r="T430" s="104">
        <v>69.071489308699199</v>
      </c>
      <c r="U430" s="104"/>
      <c r="V430" s="104">
        <f t="shared" si="234"/>
        <v>69.071489308699199</v>
      </c>
      <c r="W430" s="109">
        <f t="shared" si="235"/>
        <v>4.045341983336967E-4</v>
      </c>
      <c r="X430" s="114">
        <f>'DADOS BASE HOMOLOGADA'!$I$78*W430</f>
        <v>18585.363548229205</v>
      </c>
      <c r="Y430" s="114"/>
      <c r="Z430" s="114">
        <f t="shared" si="233"/>
        <v>18585.363548229205</v>
      </c>
      <c r="AB430" s="119">
        <v>846</v>
      </c>
      <c r="AD430" s="45">
        <v>0.57199999999999995</v>
      </c>
      <c r="AE430" s="45">
        <f t="shared" si="236"/>
        <v>483.91199999999998</v>
      </c>
      <c r="AF430" s="123">
        <f t="shared" si="237"/>
        <v>-0.27155218651163016</v>
      </c>
      <c r="AH430" s="45">
        <f>($AH$11-(AF430*$AH$11))*'AJUSTE CONIF-SETEC'!$Q$18</f>
        <v>660.61565225038839</v>
      </c>
      <c r="AI430" s="114">
        <f t="shared" si="238"/>
        <v>558880.8418038286</v>
      </c>
      <c r="AK430" s="119">
        <v>0</v>
      </c>
      <c r="AL430" s="114">
        <f>IF($AK$11&gt;0,(AK430/$AK$11)*'DADOS BASE PROPOSTA'!$I$67,0)*'AJUSTE CONIF-SETEC'!Q18</f>
        <v>0</v>
      </c>
      <c r="AN430" s="114">
        <v>14.5</v>
      </c>
      <c r="AO430" s="114">
        <f>(AN430/$AN$11)*'DADOS BASE PROPOSTA'!$I$69*'AJUSTE CONIF-SETEC'!$Q$18</f>
        <v>7042.1217613903991</v>
      </c>
      <c r="AQ430" s="114"/>
      <c r="AR430" s="114"/>
      <c r="AS430" s="114"/>
      <c r="AU430" s="114"/>
      <c r="AV430" s="114"/>
      <c r="AW430" s="114"/>
      <c r="AY430" s="114"/>
      <c r="AZ430" s="114"/>
      <c r="BA430" s="114"/>
      <c r="BB430" s="93"/>
    </row>
    <row r="431" spans="1:54" x14ac:dyDescent="0.25">
      <c r="A431" s="93"/>
      <c r="B431" s="94" t="s">
        <v>442</v>
      </c>
      <c r="C431" s="94" t="s">
        <v>462</v>
      </c>
      <c r="D431" s="94" t="s">
        <v>79</v>
      </c>
      <c r="F431" s="104">
        <v>3944.9723072458191</v>
      </c>
      <c r="G431" s="109">
        <f t="shared" si="230"/>
        <v>3.1925627334963773E-3</v>
      </c>
      <c r="H431" s="114">
        <f>'DADOS BASE PROPOSTA'!$I$23*G431*'AJUSTE CONIF-SETEC'!$Q$12</f>
        <v>4139560.9683410008</v>
      </c>
      <c r="I431" s="114">
        <f>'MATRIZ 2018 COMPLETO PROPOSTA'!I431*'AJUSTE CONIF-SETEC'!$Q$12</f>
        <v>0</v>
      </c>
      <c r="J431" s="114">
        <f t="shared" si="231"/>
        <v>4139560.9683410008</v>
      </c>
      <c r="L431" s="104">
        <v>0</v>
      </c>
      <c r="M431" s="114">
        <f>'MATRIZ 2018 COMPLETO PROPOSTA'!M431*'AJUSTE CONIF-SETEC'!$Q$14</f>
        <v>0</v>
      </c>
      <c r="N431" s="114">
        <f>'MATRIZ 2018 COMPLETO PROPOSTA'!N431*'AJUSTE CONIF-SETEC'!$Q$14</f>
        <v>0</v>
      </c>
      <c r="O431" s="114">
        <f t="shared" si="232"/>
        <v>0</v>
      </c>
      <c r="R431" s="114"/>
      <c r="T431" s="104">
        <v>258.70252076627582</v>
      </c>
      <c r="U431" s="104"/>
      <c r="V431" s="104">
        <f t="shared" si="234"/>
        <v>258.70252076627582</v>
      </c>
      <c r="W431" s="109">
        <f t="shared" si="235"/>
        <v>1.5151550645935076E-3</v>
      </c>
      <c r="X431" s="114">
        <f>'DADOS BASE HOMOLOGADA'!$I$78*W431</f>
        <v>69610.203101252628</v>
      </c>
      <c r="Y431" s="114"/>
      <c r="Z431" s="114">
        <f t="shared" si="233"/>
        <v>69610.203101252628</v>
      </c>
      <c r="AB431" s="119">
        <v>2539.5</v>
      </c>
      <c r="AD431" s="45">
        <v>0.69699999999999995</v>
      </c>
      <c r="AE431" s="45">
        <f t="shared" si="236"/>
        <v>1770.0314999999998</v>
      </c>
      <c r="AF431" s="123">
        <f t="shared" si="237"/>
        <v>-5.2802186511630156E-2</v>
      </c>
      <c r="AH431" s="45">
        <f>($AH$11-(AF431*$AH$11))*'AJUSTE CONIF-SETEC'!$Q$18</f>
        <v>546.96740763825062</v>
      </c>
      <c r="AI431" s="114">
        <f t="shared" si="238"/>
        <v>1389023.7316973375</v>
      </c>
      <c r="AK431" s="119">
        <v>0</v>
      </c>
      <c r="AL431" s="114">
        <f>IF($AK$11&gt;0,(AK431/$AK$11)*'DADOS BASE PROPOSTA'!$I$67,0)*'AJUSTE CONIF-SETEC'!Q18</f>
        <v>0</v>
      </c>
      <c r="AN431" s="114">
        <v>94.625</v>
      </c>
      <c r="AO431" s="114">
        <f>(AN431/$AN$11)*'DADOS BASE PROPOSTA'!$I$69*'AJUSTE CONIF-SETEC'!$Q$18</f>
        <v>45955.915287694246</v>
      </c>
      <c r="AQ431" s="114"/>
      <c r="AR431" s="114"/>
      <c r="AS431" s="114"/>
      <c r="AU431" s="114"/>
      <c r="AV431" s="114"/>
      <c r="AW431" s="114"/>
      <c r="AY431" s="114"/>
      <c r="AZ431" s="114"/>
      <c r="BA431" s="114"/>
      <c r="BB431" s="93"/>
    </row>
    <row r="432" spans="1:54" x14ac:dyDescent="0.25">
      <c r="A432" s="93"/>
      <c r="B432" s="94" t="s">
        <v>442</v>
      </c>
      <c r="C432" s="94" t="s">
        <v>463</v>
      </c>
      <c r="D432" s="94" t="s">
        <v>79</v>
      </c>
      <c r="F432" s="104">
        <v>2638.1832313976452</v>
      </c>
      <c r="G432" s="109">
        <f t="shared" si="230"/>
        <v>2.1350125711212869E-3</v>
      </c>
      <c r="H432" s="114">
        <f>'DADOS BASE PROPOSTA'!$I$23*G432*'AJUSTE CONIF-SETEC'!$Q$12</f>
        <v>2768313.5600132672</v>
      </c>
      <c r="I432" s="114">
        <f>'MATRIZ 2018 COMPLETO PROPOSTA'!I432*'AJUSTE CONIF-SETEC'!$Q$12</f>
        <v>0</v>
      </c>
      <c r="J432" s="114">
        <f t="shared" si="231"/>
        <v>2768313.5600132672</v>
      </c>
      <c r="L432" s="104">
        <v>0</v>
      </c>
      <c r="M432" s="114">
        <f>'MATRIZ 2018 COMPLETO PROPOSTA'!M432*'AJUSTE CONIF-SETEC'!$Q$14</f>
        <v>0</v>
      </c>
      <c r="N432" s="114">
        <f>'MATRIZ 2018 COMPLETO PROPOSTA'!N432*'AJUSTE CONIF-SETEC'!$Q$14</f>
        <v>0</v>
      </c>
      <c r="O432" s="114">
        <f t="shared" si="232"/>
        <v>0</v>
      </c>
      <c r="R432" s="114"/>
      <c r="T432" s="104">
        <v>46.173507631929461</v>
      </c>
      <c r="U432" s="104"/>
      <c r="V432" s="104">
        <f t="shared" si="234"/>
        <v>46.173507631929461</v>
      </c>
      <c r="W432" s="109">
        <f t="shared" si="235"/>
        <v>2.7042652592384331E-4</v>
      </c>
      <c r="X432" s="114">
        <f>'DADOS BASE HOMOLOGADA'!$I$78*W432</f>
        <v>12424.104854624366</v>
      </c>
      <c r="Y432" s="114"/>
      <c r="Z432" s="114">
        <f t="shared" si="233"/>
        <v>12424.104854624366</v>
      </c>
      <c r="AB432" s="119">
        <v>1280</v>
      </c>
      <c r="AD432" s="45">
        <v>0.69699999999999995</v>
      </c>
      <c r="AE432" s="45">
        <f t="shared" si="236"/>
        <v>892.16</v>
      </c>
      <c r="AF432" s="123">
        <f t="shared" si="237"/>
        <v>-5.2802186511630156E-2</v>
      </c>
      <c r="AH432" s="45">
        <f>($AH$11-(AF432*$AH$11))*'AJUSTE CONIF-SETEC'!$Q$18</f>
        <v>546.96740763825062</v>
      </c>
      <c r="AI432" s="114">
        <f t="shared" si="238"/>
        <v>700118.28177696082</v>
      </c>
      <c r="AK432" s="119">
        <v>71.5</v>
      </c>
      <c r="AL432" s="114">
        <f>IF($AK$11&gt;0,(AK432/$AK$11)*'DADOS BASE PROPOSTA'!$I$67,0)*'AJUSTE CONIF-SETEC'!Q18</f>
        <v>375362.44055684417</v>
      </c>
      <c r="AN432" s="114">
        <v>25.125</v>
      </c>
      <c r="AO432" s="114">
        <f>(AN432/$AN$11)*'DADOS BASE PROPOSTA'!$I$69*'AJUSTE CONIF-SETEC'!$Q$18</f>
        <v>12202.297189995434</v>
      </c>
      <c r="AQ432" s="114"/>
      <c r="AR432" s="114"/>
      <c r="AS432" s="114"/>
      <c r="AU432" s="114"/>
      <c r="AV432" s="114"/>
      <c r="AW432" s="114"/>
      <c r="AY432" s="114"/>
      <c r="AZ432" s="114"/>
      <c r="BA432" s="114"/>
      <c r="BB432" s="93"/>
    </row>
    <row r="433" spans="1:54" x14ac:dyDescent="0.25">
      <c r="A433" s="93"/>
      <c r="B433" s="94" t="s">
        <v>442</v>
      </c>
      <c r="C433" s="94" t="s">
        <v>464</v>
      </c>
      <c r="D433" s="94" t="s">
        <v>79</v>
      </c>
      <c r="F433" s="104">
        <v>1895.7389319949641</v>
      </c>
      <c r="G433" s="109">
        <f t="shared" si="230"/>
        <v>1.5341718509934818E-3</v>
      </c>
      <c r="H433" s="114">
        <f>'DADOS BASE PROPOSTA'!$I$23*G433*'AJUSTE CONIF-SETEC'!$Q$12</f>
        <v>1989247.6493781919</v>
      </c>
      <c r="I433" s="114">
        <f>'MATRIZ 2018 COMPLETO PROPOSTA'!I433*'AJUSTE CONIF-SETEC'!$Q$12</f>
        <v>0</v>
      </c>
      <c r="J433" s="114">
        <f t="shared" si="231"/>
        <v>1989247.6493781919</v>
      </c>
      <c r="L433" s="104">
        <v>0</v>
      </c>
      <c r="M433" s="114">
        <f>'MATRIZ 2018 COMPLETO PROPOSTA'!M433*'AJUSTE CONIF-SETEC'!$Q$14</f>
        <v>0</v>
      </c>
      <c r="N433" s="114">
        <f>'MATRIZ 2018 COMPLETO PROPOSTA'!N433*'AJUSTE CONIF-SETEC'!$Q$14</f>
        <v>0</v>
      </c>
      <c r="O433" s="114">
        <f t="shared" si="232"/>
        <v>0</v>
      </c>
      <c r="R433" s="114"/>
      <c r="T433" s="104">
        <v>156.26239528388069</v>
      </c>
      <c r="U433" s="104"/>
      <c r="V433" s="104">
        <f t="shared" si="234"/>
        <v>156.26239528388069</v>
      </c>
      <c r="W433" s="109">
        <f t="shared" si="235"/>
        <v>9.1518922551893616E-4</v>
      </c>
      <c r="X433" s="114">
        <f>'DADOS BASE HOMOLOGADA'!$I$78*W433</f>
        <v>42046.196691783953</v>
      </c>
      <c r="Y433" s="114"/>
      <c r="Z433" s="114">
        <f t="shared" si="233"/>
        <v>42046.196691783953</v>
      </c>
      <c r="AB433" s="119">
        <v>1236</v>
      </c>
      <c r="AD433" s="45">
        <v>0.66900000000000004</v>
      </c>
      <c r="AE433" s="45">
        <f t="shared" si="236"/>
        <v>826.88400000000001</v>
      </c>
      <c r="AF433" s="123">
        <f t="shared" si="237"/>
        <v>-0.10180218651163001</v>
      </c>
      <c r="AH433" s="45">
        <f>($AH$11-(AF433*$AH$11))*'AJUSTE CONIF-SETEC'!$Q$18</f>
        <v>572.42461443136938</v>
      </c>
      <c r="AI433" s="114">
        <f t="shared" si="238"/>
        <v>707516.82343717257</v>
      </c>
      <c r="AK433" s="119">
        <v>0</v>
      </c>
      <c r="AL433" s="114">
        <f>IF($AK$11&gt;0,(AK433/$AK$11)*'DADOS BASE PROPOSTA'!$I$67,0)*'AJUSTE CONIF-SETEC'!Q18</f>
        <v>0</v>
      </c>
      <c r="AN433" s="114">
        <v>46.875</v>
      </c>
      <c r="AO433" s="114">
        <f>(AN433/$AN$11)*'DADOS BASE PROPOSTA'!$I$69*'AJUSTE CONIF-SETEC'!$Q$18</f>
        <v>22765.47983208103</v>
      </c>
      <c r="AQ433" s="114"/>
      <c r="AR433" s="114"/>
      <c r="AS433" s="114"/>
      <c r="AU433" s="114"/>
      <c r="AV433" s="114"/>
      <c r="AW433" s="114"/>
      <c r="AY433" s="114"/>
      <c r="AZ433" s="114"/>
      <c r="BA433" s="114"/>
      <c r="BB433" s="93"/>
    </row>
    <row r="434" spans="1:54" x14ac:dyDescent="0.25">
      <c r="A434" s="93"/>
      <c r="B434" s="94" t="s">
        <v>442</v>
      </c>
      <c r="C434" s="94" t="s">
        <v>465</v>
      </c>
      <c r="D434" s="94" t="s">
        <v>126</v>
      </c>
      <c r="F434" s="104">
        <v>0</v>
      </c>
      <c r="G434" s="109">
        <f>F13/$F$11</f>
        <v>0</v>
      </c>
      <c r="H434" s="114">
        <f>'DADOS BASE PROPOSTA'!$I$23*G434*'AJUSTE CONIF-SETEC'!$Q$12</f>
        <v>0</v>
      </c>
      <c r="I434" s="114">
        <f>'MATRIZ 2018 COMPLETO PROPOSTA'!I434*'AJUSTE CONIF-SETEC'!$Q$12</f>
        <v>0</v>
      </c>
      <c r="J434" s="114">
        <f t="shared" si="231"/>
        <v>0</v>
      </c>
      <c r="L434" s="104">
        <v>422.96549025230439</v>
      </c>
      <c r="M434" s="114">
        <f>'MATRIZ 2018 COMPLETO PROPOSTA'!M434*'AJUSTE CONIF-SETEC'!$Q$14</f>
        <v>968979.62787326961</v>
      </c>
      <c r="N434" s="114">
        <f>'MATRIZ 2018 COMPLETO PROPOSTA'!N434*'AJUSTE CONIF-SETEC'!$Q$14</f>
        <v>129086.09346521659</v>
      </c>
      <c r="O434" s="114">
        <f t="shared" si="232"/>
        <v>1098065.7213384863</v>
      </c>
      <c r="R434" s="114"/>
      <c r="T434" s="104">
        <v>75.844806823502779</v>
      </c>
      <c r="U434" s="104"/>
      <c r="V434" s="104">
        <f t="shared" si="234"/>
        <v>75.844806823502779</v>
      </c>
      <c r="W434" s="109">
        <f t="shared" si="235"/>
        <v>4.4420380149897196E-4</v>
      </c>
      <c r="X434" s="114">
        <f>'DADOS BASE HOMOLOGADA'!$I$78*W434</f>
        <v>20407.889306687957</v>
      </c>
      <c r="Y434" s="114"/>
      <c r="Z434" s="114">
        <f t="shared" si="233"/>
        <v>20407.889306687957</v>
      </c>
      <c r="AB434" s="119">
        <v>613.5</v>
      </c>
      <c r="AD434" s="45">
        <v>0.59</v>
      </c>
      <c r="AE434" s="45">
        <f t="shared" si="236"/>
        <v>361.96499999999997</v>
      </c>
      <c r="AF434" s="123">
        <f t="shared" si="237"/>
        <v>-0.24005218651163013</v>
      </c>
      <c r="AH434" s="45">
        <f>($AH$11-(AF434*$AH$11))*'AJUSTE CONIF-SETEC'!$Q$18</f>
        <v>644.25030502624065</v>
      </c>
      <c r="AI434" s="114">
        <f t="shared" si="238"/>
        <v>395247.56213359867</v>
      </c>
      <c r="AK434" s="119">
        <v>0</v>
      </c>
      <c r="AL434" s="114">
        <f>IF($AK$11&gt;0,(AK434/$AK$11)*'DADOS BASE PROPOSTA'!$I$67,0)*'AJUSTE CONIF-SETEC'!Q18</f>
        <v>0</v>
      </c>
      <c r="AN434" s="114">
        <v>22.875</v>
      </c>
      <c r="AO434" s="114">
        <f>(AN434/$AN$11)*'DADOS BASE PROPOSTA'!$I$69*'AJUSTE CONIF-SETEC'!$Q$18</f>
        <v>11109.554158055544</v>
      </c>
      <c r="AQ434" s="114"/>
      <c r="AR434" s="114"/>
      <c r="AS434" s="114"/>
      <c r="AU434" s="114"/>
      <c r="AV434" s="114"/>
      <c r="AW434" s="114"/>
      <c r="AY434" s="114"/>
      <c r="AZ434" s="114"/>
      <c r="BA434" s="114"/>
      <c r="BB434" s="93"/>
    </row>
    <row r="435" spans="1:54" x14ac:dyDescent="0.25">
      <c r="A435" s="93"/>
      <c r="B435" s="94" t="s">
        <v>442</v>
      </c>
      <c r="C435" s="94" t="s">
        <v>466</v>
      </c>
      <c r="D435" s="94" t="s">
        <v>83</v>
      </c>
      <c r="F435" s="104">
        <v>0</v>
      </c>
      <c r="G435" s="109">
        <f>F435/$F$11</f>
        <v>0</v>
      </c>
      <c r="H435" s="114">
        <f>'DADOS BASE PROPOSTA'!$I$23*G435*'AJUSTE CONIF-SETEC'!$Q$12</f>
        <v>0</v>
      </c>
      <c r="I435" s="114">
        <f>'MATRIZ 2018 COMPLETO PROPOSTA'!I435*'AJUSTE CONIF-SETEC'!$Q$12</f>
        <v>0</v>
      </c>
      <c r="J435" s="114">
        <f t="shared" si="231"/>
        <v>0</v>
      </c>
      <c r="L435" s="104">
        <v>425.78895657296221</v>
      </c>
      <c r="M435" s="114">
        <f>'MATRIZ 2018 COMPLETO PROPOSTA'!M435*'AJUSTE CONIF-SETEC'!$Q$14</f>
        <v>917684.52916124789</v>
      </c>
      <c r="N435" s="114">
        <f>'MATRIZ 2018 COMPLETO PROPOSTA'!N435*'AJUSTE CONIF-SETEC'!$Q$14</f>
        <v>129947.79553255763</v>
      </c>
      <c r="O435" s="114">
        <f t="shared" si="232"/>
        <v>1047632.3246938055</v>
      </c>
      <c r="R435" s="114"/>
      <c r="T435" s="104">
        <v>152.2133548006091</v>
      </c>
      <c r="U435" s="104"/>
      <c r="V435" s="104">
        <f t="shared" si="234"/>
        <v>152.2133548006091</v>
      </c>
      <c r="W435" s="109">
        <f t="shared" si="235"/>
        <v>8.9147502212887455E-4</v>
      </c>
      <c r="X435" s="114">
        <f>'DADOS BASE HOMOLOGADA'!$I$78*W435</f>
        <v>40956.703904582355</v>
      </c>
      <c r="Y435" s="114"/>
      <c r="Z435" s="114">
        <f t="shared" si="233"/>
        <v>40956.703904582355</v>
      </c>
      <c r="AB435" s="119">
        <v>749.5</v>
      </c>
      <c r="AD435" s="45">
        <v>0.66100000000000003</v>
      </c>
      <c r="AE435" s="45">
        <f t="shared" si="236"/>
        <v>495.41950000000003</v>
      </c>
      <c r="AF435" s="123">
        <f t="shared" si="237"/>
        <v>-0.11580218651163002</v>
      </c>
      <c r="AH435" s="45">
        <f>($AH$11-(AF435*$AH$11))*'AJUSTE CONIF-SETEC'!$Q$18</f>
        <v>579.69810208654621</v>
      </c>
      <c r="AI435" s="114">
        <f t="shared" si="238"/>
        <v>434483.72751386638</v>
      </c>
      <c r="AK435" s="119">
        <v>0</v>
      </c>
      <c r="AL435" s="114">
        <f>IF($AK$11&gt;0,(AK435/$AK$11)*'DADOS BASE PROPOSTA'!$I$67,0)*'AJUSTE CONIF-SETEC'!Q18</f>
        <v>0</v>
      </c>
      <c r="AN435" s="114">
        <v>44.5</v>
      </c>
      <c r="AO435" s="114">
        <f>(AN435/$AN$11)*'DADOS BASE PROPOSTA'!$I$69*'AJUSTE CONIF-SETEC'!$Q$18</f>
        <v>21612.028853922257</v>
      </c>
      <c r="AQ435" s="114"/>
      <c r="AR435" s="114"/>
      <c r="AS435" s="114"/>
      <c r="AU435" s="114"/>
      <c r="AV435" s="114"/>
      <c r="AW435" s="114"/>
      <c r="AY435" s="114"/>
      <c r="AZ435" s="114"/>
      <c r="BA435" s="114"/>
      <c r="BB435" s="93"/>
    </row>
    <row r="436" spans="1:54" x14ac:dyDescent="0.25">
      <c r="A436" s="93"/>
      <c r="F436" s="104"/>
      <c r="G436" s="109"/>
      <c r="H436" s="114"/>
      <c r="I436" s="114"/>
      <c r="J436" s="114"/>
      <c r="L436" s="104"/>
      <c r="M436" s="114"/>
      <c r="N436" s="114"/>
      <c r="O436" s="114"/>
      <c r="R436" s="114"/>
      <c r="T436" s="104"/>
      <c r="U436" s="104"/>
      <c r="V436" s="104"/>
      <c r="W436" s="109"/>
      <c r="X436" s="114"/>
      <c r="Y436" s="114"/>
      <c r="Z436" s="114"/>
      <c r="AB436" s="119"/>
      <c r="AF436" s="123"/>
      <c r="AI436" s="114"/>
      <c r="AK436" s="119"/>
      <c r="AL436" s="114"/>
      <c r="AN436" s="114"/>
      <c r="AO436" s="114"/>
      <c r="AQ436" s="114"/>
      <c r="AR436" s="114"/>
      <c r="AS436" s="114"/>
      <c r="AU436" s="114"/>
      <c r="AV436" s="114"/>
      <c r="AW436" s="114"/>
      <c r="AY436" s="114"/>
      <c r="AZ436" s="114"/>
      <c r="BA436" s="114"/>
      <c r="BB436" s="93"/>
    </row>
    <row r="437" spans="1:54" x14ac:dyDescent="0.25">
      <c r="A437" s="93"/>
      <c r="B437" s="98" t="s">
        <v>467</v>
      </c>
      <c r="C437" s="98" t="s">
        <v>468</v>
      </c>
      <c r="D437" s="98" t="s">
        <v>74</v>
      </c>
      <c r="E437" s="98"/>
      <c r="F437" s="105">
        <f>SUM(F438:F458)</f>
        <v>29859.785609237966</v>
      </c>
      <c r="G437" s="110">
        <f>SUM(G438:G458)</f>
        <v>2.4164742193792131E-2</v>
      </c>
      <c r="H437" s="115">
        <f>SUM(H438:H458)</f>
        <v>31332641.500170015</v>
      </c>
      <c r="I437" s="115">
        <f>SUM(I438:I458)</f>
        <v>628857.94693101838</v>
      </c>
      <c r="J437" s="115">
        <f>SUM(J438:J458)</f>
        <v>31961499.447101027</v>
      </c>
      <c r="K437" s="99"/>
      <c r="L437" s="105">
        <f>SUM(L438:L458)</f>
        <v>6397.6574601604589</v>
      </c>
      <c r="M437" s="115">
        <f>SUM(M438:M458)</f>
        <v>6870520.5267585013</v>
      </c>
      <c r="N437" s="115">
        <f>SUM(N438:N458)</f>
        <v>1952520.0705336118</v>
      </c>
      <c r="O437" s="115">
        <f>SUM(O438:O458)</f>
        <v>8823040.5972921103</v>
      </c>
      <c r="P437" s="99"/>
      <c r="Q437" s="100"/>
      <c r="R437" s="115">
        <f>SUM(R438:R458)</f>
        <v>4397721.7159027597</v>
      </c>
      <c r="S437" s="99"/>
      <c r="T437" s="105">
        <f t="shared" ref="T437:Z437" si="239">SUM(T438:T458)</f>
        <v>3120.4047222630443</v>
      </c>
      <c r="U437" s="105">
        <f t="shared" si="239"/>
        <v>0</v>
      </c>
      <c r="V437" s="105">
        <f t="shared" si="239"/>
        <v>3120.4047222630443</v>
      </c>
      <c r="W437" s="110">
        <f t="shared" si="239"/>
        <v>1.8275419213211908E-2</v>
      </c>
      <c r="X437" s="115">
        <f t="shared" si="239"/>
        <v>839620.75758464704</v>
      </c>
      <c r="Y437" s="115">
        <f t="shared" si="239"/>
        <v>124505.76265629544</v>
      </c>
      <c r="Z437" s="115">
        <f t="shared" si="239"/>
        <v>964126.52024094248</v>
      </c>
      <c r="AA437" s="99"/>
      <c r="AB437" s="120">
        <f>SUM(AB438:AB458)</f>
        <v>21614.5</v>
      </c>
      <c r="AC437" s="99"/>
      <c r="AD437" s="99"/>
      <c r="AE437" s="99"/>
      <c r="AF437" s="124"/>
      <c r="AG437" s="99"/>
      <c r="AH437" s="99"/>
      <c r="AI437" s="115">
        <f>SUM(AI438:AI458)</f>
        <v>11988114.808217002</v>
      </c>
      <c r="AJ437" s="99"/>
      <c r="AK437" s="120">
        <f>SUM(AK438:AK458)</f>
        <v>29.5</v>
      </c>
      <c r="AL437" s="115">
        <f>SUM(AL438:AL458)</f>
        <v>154869.8181318448</v>
      </c>
      <c r="AM437" s="99"/>
      <c r="AN437" s="115">
        <f>SUM(AN438:AN458)</f>
        <v>2446.625</v>
      </c>
      <c r="AO437" s="115">
        <f>SUM(AO438:AO458)</f>
        <v>1188236.6313421922</v>
      </c>
      <c r="AP437" s="99"/>
      <c r="AQ437" s="115"/>
      <c r="AR437" s="115"/>
      <c r="AS437" s="115">
        <f>SUM(AS438:AS458)</f>
        <v>394942.55587227363</v>
      </c>
      <c r="AT437" s="98"/>
      <c r="AU437" s="115"/>
      <c r="AV437" s="115"/>
      <c r="AW437" s="115">
        <f>SUM(AW438:AW458)</f>
        <v>394942.55587227363</v>
      </c>
      <c r="AX437" s="98"/>
      <c r="AY437" s="115"/>
      <c r="AZ437" s="115"/>
      <c r="BA437" s="115">
        <f>SUM(BA438:BA458)</f>
        <v>394942.55587227363</v>
      </c>
      <c r="BB437" s="93"/>
    </row>
    <row r="438" spans="1:54" x14ac:dyDescent="0.25">
      <c r="A438" s="93"/>
      <c r="B438" s="94" t="s">
        <v>467</v>
      </c>
      <c r="C438" s="94" t="s">
        <v>34</v>
      </c>
      <c r="D438" s="94" t="s">
        <v>75</v>
      </c>
      <c r="F438" s="104">
        <v>0</v>
      </c>
      <c r="G438" s="109">
        <f t="shared" ref="G438:G458" si="240">F438/$F$11</f>
        <v>0</v>
      </c>
      <c r="H438" s="114">
        <f>'DADOS BASE PROPOSTA'!$I$23*G438*'AJUSTE CONIF-SETEC'!$Q$12</f>
        <v>0</v>
      </c>
      <c r="I438" s="114">
        <f>'MATRIZ 2018 COMPLETO PROPOSTA'!I438*'AJUSTE CONIF-SETEC'!$Q$12</f>
        <v>0</v>
      </c>
      <c r="J438" s="114">
        <f t="shared" ref="J438:J458" si="241">H438+I438</f>
        <v>0</v>
      </c>
      <c r="L438" s="104"/>
      <c r="M438" s="114">
        <f>'MATRIZ 2018 COMPLETO PROPOSTA'!M438*'AJUSTE CONIF-SETEC'!$Q$14</f>
        <v>0</v>
      </c>
      <c r="N438" s="114">
        <f>'MATRIZ 2018 COMPLETO PROPOSTA'!N438*'AJUSTE CONIF-SETEC'!$Q$14</f>
        <v>0</v>
      </c>
      <c r="O438" s="114">
        <f t="shared" ref="O438:O458" si="242">M438+N438</f>
        <v>0</v>
      </c>
      <c r="Q438" s="68">
        <v>20</v>
      </c>
      <c r="R438" s="114">
        <f>IF(D438="R",('DADOS BASE HOMOLOGADA'!$I$53+('DADOS BASE HOMOLOGADA'!$I$54*Q438)),0)</f>
        <v>4397721.7159027597</v>
      </c>
      <c r="T438" s="104"/>
      <c r="U438" s="104"/>
      <c r="V438" s="104"/>
      <c r="W438" s="109"/>
      <c r="X438" s="114"/>
      <c r="Y438" s="114">
        <f>'DADOS BASE HOMOLOGADA'!$I$77/41</f>
        <v>124505.76265629544</v>
      </c>
      <c r="Z438" s="114">
        <f t="shared" ref="Z438:Z458" si="243">X438+Y438</f>
        <v>124505.76265629544</v>
      </c>
      <c r="AB438" s="119"/>
      <c r="AF438" s="123"/>
      <c r="AI438" s="114"/>
      <c r="AK438" s="119"/>
      <c r="AL438" s="114"/>
      <c r="AN438" s="114"/>
      <c r="AO438" s="114"/>
      <c r="AQ438" s="114">
        <f>'DADOS BASE HOMOLOGADA'!$I$85/41</f>
        <v>167836.73833001251</v>
      </c>
      <c r="AR438" s="114">
        <f>'DADOS BASE HOMOLOGADA'!$I$86*(Q438/$Q$11)</f>
        <v>227105.81754226112</v>
      </c>
      <c r="AS438" s="114">
        <f>AQ438+AR438</f>
        <v>394942.55587227363</v>
      </c>
      <c r="AU438" s="114">
        <f>'DADOS BASE HOMOLOGADA'!$I$89/41</f>
        <v>167836.73833001251</v>
      </c>
      <c r="AV438" s="114">
        <f>'DADOS BASE HOMOLOGADA'!$I$90*(Q438/$Q$11)</f>
        <v>227105.81754226112</v>
      </c>
      <c r="AW438" s="114">
        <f>AU438+AV438</f>
        <v>394942.55587227363</v>
      </c>
      <c r="AY438" s="114">
        <f>'DADOS BASE HOMOLOGADA'!$I$93/41</f>
        <v>167836.73833001251</v>
      </c>
      <c r="AZ438" s="114">
        <f>'DADOS BASE HOMOLOGADA'!$I$94*(Q438/$Q$11)</f>
        <v>227105.81754226112</v>
      </c>
      <c r="BA438" s="114">
        <f>AY438+AZ438</f>
        <v>394942.55587227363</v>
      </c>
      <c r="BB438" s="93"/>
    </row>
    <row r="439" spans="1:54" x14ac:dyDescent="0.25">
      <c r="A439" s="93"/>
      <c r="B439" s="94" t="s">
        <v>467</v>
      </c>
      <c r="C439" s="94" t="s">
        <v>469</v>
      </c>
      <c r="D439" s="94" t="s">
        <v>79</v>
      </c>
      <c r="F439" s="104">
        <v>1643.1152955737721</v>
      </c>
      <c r="G439" s="109">
        <f t="shared" si="240"/>
        <v>1.3297301605518814E-3</v>
      </c>
      <c r="H439" s="114">
        <f>'DADOS BASE PROPOSTA'!$I$23*G439*'AJUSTE CONIF-SETEC'!$Q$12</f>
        <v>1724163.1662529793</v>
      </c>
      <c r="I439" s="114">
        <f>'MATRIZ 2018 COMPLETO PROPOSTA'!I439*'AJUSTE CONIF-SETEC'!$Q$12</f>
        <v>25480.116364262387</v>
      </c>
      <c r="J439" s="114">
        <f t="shared" si="241"/>
        <v>1749643.2826172416</v>
      </c>
      <c r="L439" s="104">
        <v>0</v>
      </c>
      <c r="M439" s="114">
        <f>'MATRIZ 2018 COMPLETO PROPOSTA'!M439*'AJUSTE CONIF-SETEC'!$Q$14</f>
        <v>0</v>
      </c>
      <c r="N439" s="114">
        <f>'MATRIZ 2018 COMPLETO PROPOSTA'!N439*'AJUSTE CONIF-SETEC'!$Q$14</f>
        <v>0</v>
      </c>
      <c r="O439" s="114">
        <f t="shared" si="242"/>
        <v>0</v>
      </c>
      <c r="R439" s="114"/>
      <c r="T439" s="104">
        <v>363.1191983720617</v>
      </c>
      <c r="U439" s="104"/>
      <c r="V439" s="104">
        <f t="shared" ref="V439:V458" si="244">T439+U439*3.2</f>
        <v>363.1191983720617</v>
      </c>
      <c r="W439" s="109">
        <f t="shared" ref="W439:W458" si="245">V439/$V$11</f>
        <v>2.1266970682578866E-3</v>
      </c>
      <c r="X439" s="114">
        <f>'DADOS BASE HOMOLOGADA'!$I$78*W439</f>
        <v>97706.048915849271</v>
      </c>
      <c r="Y439" s="114"/>
      <c r="Z439" s="114">
        <f t="shared" si="243"/>
        <v>97706.048915849271</v>
      </c>
      <c r="AB439" s="119">
        <v>999.5</v>
      </c>
      <c r="AD439" s="45">
        <v>0.63</v>
      </c>
      <c r="AE439" s="45">
        <f t="shared" ref="AE439:AE458" si="246">AB439*AD439</f>
        <v>629.68500000000006</v>
      </c>
      <c r="AF439" s="123">
        <f t="shared" ref="AF439:AF458" si="247">(AD439-$AE$12)*$AF$12</f>
        <v>-0.17005218651163007</v>
      </c>
      <c r="AH439" s="45">
        <f>($AH$11-(AF439*$AH$11))*'AJUSTE CONIF-SETEC'!$Q$18</f>
        <v>607.88286675035647</v>
      </c>
      <c r="AI439" s="114">
        <f t="shared" ref="AI439:AI458" si="248">AB439*AH439</f>
        <v>607578.92531698127</v>
      </c>
      <c r="AK439" s="119">
        <v>0</v>
      </c>
      <c r="AL439" s="114">
        <f>IF($AK$11&gt;0,(AK439/$AK$11)*'DADOS BASE PROPOSTA'!$I$67,0)*'AJUSTE CONIF-SETEC'!Q18</f>
        <v>0</v>
      </c>
      <c r="AN439" s="114">
        <v>354.5</v>
      </c>
      <c r="AO439" s="114">
        <f>(AN439/$AN$11)*'DADOS BASE PROPOSTA'!$I$69*'AJUSTE CONIF-SETEC'!$Q$18</f>
        <v>172167.73547675149</v>
      </c>
      <c r="AQ439" s="114"/>
      <c r="AR439" s="114"/>
      <c r="AS439" s="114"/>
      <c r="AU439" s="114"/>
      <c r="AV439" s="114"/>
      <c r="AW439" s="114"/>
      <c r="AY439" s="114"/>
      <c r="AZ439" s="114"/>
      <c r="BA439" s="114"/>
      <c r="BB439" s="93"/>
    </row>
    <row r="440" spans="1:54" x14ac:dyDescent="0.25">
      <c r="A440" s="93"/>
      <c r="B440" s="94" t="s">
        <v>467</v>
      </c>
      <c r="C440" s="94" t="s">
        <v>470</v>
      </c>
      <c r="D440" s="94" t="s">
        <v>77</v>
      </c>
      <c r="F440" s="104">
        <v>0</v>
      </c>
      <c r="G440" s="109">
        <f t="shared" si="240"/>
        <v>0</v>
      </c>
      <c r="H440" s="114">
        <f>'DADOS BASE PROPOSTA'!$I$23*G440*'AJUSTE CONIF-SETEC'!$Q$12</f>
        <v>0</v>
      </c>
      <c r="I440" s="114">
        <f>'MATRIZ 2018 COMPLETO PROPOSTA'!I440*'AJUSTE CONIF-SETEC'!$Q$12</f>
        <v>0</v>
      </c>
      <c r="J440" s="114">
        <f t="shared" si="241"/>
        <v>0</v>
      </c>
      <c r="L440" s="104">
        <v>183.37332687779499</v>
      </c>
      <c r="M440" s="114">
        <f>'MATRIZ 2018 COMPLETO PROPOSTA'!M440*'AJUSTE CONIF-SETEC'!$Q$14</f>
        <v>454804.45059700409</v>
      </c>
      <c r="N440" s="114">
        <f>'MATRIZ 2018 COMPLETO PROPOSTA'!N440*'AJUSTE CONIF-SETEC'!$Q$14</f>
        <v>55964.249939763955</v>
      </c>
      <c r="O440" s="114">
        <f t="shared" si="242"/>
        <v>510768.70053676807</v>
      </c>
      <c r="R440" s="114"/>
      <c r="T440" s="104">
        <v>0</v>
      </c>
      <c r="U440" s="104"/>
      <c r="V440" s="104">
        <f t="shared" si="244"/>
        <v>0</v>
      </c>
      <c r="W440" s="109">
        <f t="shared" si="245"/>
        <v>0</v>
      </c>
      <c r="X440" s="114">
        <f>'DADOS BASE HOMOLOGADA'!$I$78*W440</f>
        <v>0</v>
      </c>
      <c r="Y440" s="114"/>
      <c r="Z440" s="114">
        <f t="shared" si="243"/>
        <v>0</v>
      </c>
      <c r="AB440" s="119">
        <v>101.5</v>
      </c>
      <c r="AD440" s="45">
        <v>0.61799999999999999</v>
      </c>
      <c r="AE440" s="45">
        <f t="shared" si="246"/>
        <v>62.726999999999997</v>
      </c>
      <c r="AF440" s="123">
        <f t="shared" si="247"/>
        <v>-0.19105218651163008</v>
      </c>
      <c r="AH440" s="45">
        <f>($AH$11-(AF440*$AH$11))*'AJUSTE CONIF-SETEC'!$Q$18</f>
        <v>618.79309823312167</v>
      </c>
      <c r="AI440" s="114">
        <f t="shared" si="248"/>
        <v>62807.499470661853</v>
      </c>
      <c r="AK440" s="119">
        <v>0</v>
      </c>
      <c r="AL440" s="114">
        <f>IF($AK$11&gt;0,(AK440/$AK$11)*'DADOS BASE PROPOSTA'!$I$67,0)*'AJUSTE CONIF-SETEC'!Q18</f>
        <v>0</v>
      </c>
      <c r="AN440" s="114">
        <v>0</v>
      </c>
      <c r="AO440" s="114">
        <f>(AN440/$AN$11)*'DADOS BASE PROPOSTA'!$I$69*'AJUSTE CONIF-SETEC'!$Q$18</f>
        <v>0</v>
      </c>
      <c r="AQ440" s="114"/>
      <c r="AR440" s="114"/>
      <c r="AS440" s="114"/>
      <c r="AU440" s="114"/>
      <c r="AV440" s="114"/>
      <c r="AW440" s="114"/>
      <c r="AY440" s="114"/>
      <c r="AZ440" s="114"/>
      <c r="BA440" s="114"/>
      <c r="BB440" s="93"/>
    </row>
    <row r="441" spans="1:54" x14ac:dyDescent="0.25">
      <c r="A441" s="93"/>
      <c r="B441" s="94" t="s">
        <v>467</v>
      </c>
      <c r="C441" s="94" t="s">
        <v>471</v>
      </c>
      <c r="D441" s="94" t="s">
        <v>77</v>
      </c>
      <c r="F441" s="104">
        <v>0</v>
      </c>
      <c r="G441" s="109">
        <f t="shared" si="240"/>
        <v>0</v>
      </c>
      <c r="H441" s="114">
        <f>'DADOS BASE PROPOSTA'!$I$23*G441*'AJUSTE CONIF-SETEC'!$Q$12</f>
        <v>0</v>
      </c>
      <c r="I441" s="114">
        <f>'MATRIZ 2018 COMPLETO PROPOSTA'!I441*'AJUSTE CONIF-SETEC'!$Q$12</f>
        <v>0</v>
      </c>
      <c r="J441" s="114">
        <f t="shared" si="241"/>
        <v>0</v>
      </c>
      <c r="L441" s="104">
        <v>57.302382005679917</v>
      </c>
      <c r="M441" s="114">
        <f>'MATRIZ 2018 COMPLETO PROPOSTA'!M441*'AJUSTE CONIF-SETEC'!$Q$14</f>
        <v>454804.45059700409</v>
      </c>
      <c r="N441" s="114">
        <f>'MATRIZ 2018 COMPLETO PROPOSTA'!N441*'AJUSTE CONIF-SETEC'!$Q$14</f>
        <v>17488.284055875036</v>
      </c>
      <c r="O441" s="114">
        <f t="shared" si="242"/>
        <v>472292.73465287912</v>
      </c>
      <c r="R441" s="114"/>
      <c r="T441" s="104">
        <v>0</v>
      </c>
      <c r="U441" s="104"/>
      <c r="V441" s="104">
        <f t="shared" si="244"/>
        <v>0</v>
      </c>
      <c r="W441" s="109">
        <f t="shared" si="245"/>
        <v>0</v>
      </c>
      <c r="X441" s="114">
        <f>'DADOS BASE HOMOLOGADA'!$I$78*W441</f>
        <v>0</v>
      </c>
      <c r="Y441" s="114"/>
      <c r="Z441" s="114">
        <f t="shared" si="243"/>
        <v>0</v>
      </c>
      <c r="AB441" s="119">
        <v>86.5</v>
      </c>
      <c r="AD441" s="45">
        <v>0.56399999999999995</v>
      </c>
      <c r="AE441" s="45">
        <f t="shared" si="246"/>
        <v>48.785999999999994</v>
      </c>
      <c r="AF441" s="123">
        <f t="shared" si="247"/>
        <v>-0.28555218651163017</v>
      </c>
      <c r="AH441" s="45">
        <f>($AH$11-(AF441*$AH$11))*'AJUSTE CONIF-SETEC'!$Q$18</f>
        <v>667.88913990556534</v>
      </c>
      <c r="AI441" s="114">
        <f t="shared" si="248"/>
        <v>57772.410601831405</v>
      </c>
      <c r="AK441" s="119">
        <v>0</v>
      </c>
      <c r="AL441" s="114">
        <f>IF($AK$11&gt;0,(AK441/$AK$11)*'DADOS BASE PROPOSTA'!$I$67,0)*'AJUSTE CONIF-SETEC'!Q18</f>
        <v>0</v>
      </c>
      <c r="AN441" s="114">
        <v>0</v>
      </c>
      <c r="AO441" s="114">
        <f>(AN441/$AN$11)*'DADOS BASE PROPOSTA'!$I$69*'AJUSTE CONIF-SETEC'!$Q$18</f>
        <v>0</v>
      </c>
      <c r="AQ441" s="114"/>
      <c r="AR441" s="114"/>
      <c r="AS441" s="114"/>
      <c r="AU441" s="114"/>
      <c r="AV441" s="114"/>
      <c r="AW441" s="114"/>
      <c r="AY441" s="114"/>
      <c r="AZ441" s="114"/>
      <c r="BA441" s="114"/>
      <c r="BB441" s="93"/>
    </row>
    <row r="442" spans="1:54" x14ac:dyDescent="0.25">
      <c r="A442" s="93"/>
      <c r="B442" s="94" t="s">
        <v>467</v>
      </c>
      <c r="C442" s="94" t="s">
        <v>472</v>
      </c>
      <c r="D442" s="94" t="s">
        <v>77</v>
      </c>
      <c r="F442" s="104">
        <v>0</v>
      </c>
      <c r="G442" s="109">
        <f t="shared" si="240"/>
        <v>0</v>
      </c>
      <c r="H442" s="114">
        <f>'DADOS BASE PROPOSTA'!$I$23*G442*'AJUSTE CONIF-SETEC'!$Q$12</f>
        <v>0</v>
      </c>
      <c r="I442" s="114">
        <f>'MATRIZ 2018 COMPLETO PROPOSTA'!I442*'AJUSTE CONIF-SETEC'!$Q$12</f>
        <v>0</v>
      </c>
      <c r="J442" s="114">
        <f t="shared" si="241"/>
        <v>0</v>
      </c>
      <c r="L442" s="104">
        <v>72.781570260951938</v>
      </c>
      <c r="M442" s="114">
        <f>'MATRIZ 2018 COMPLETO PROPOSTA'!M442*'AJUSTE CONIF-SETEC'!$Q$14</f>
        <v>454804.45059700409</v>
      </c>
      <c r="N442" s="114">
        <f>'MATRIZ 2018 COMPLETO PROPOSTA'!N442*'AJUSTE CONIF-SETEC'!$Q$14</f>
        <v>22212.42346661941</v>
      </c>
      <c r="O442" s="114">
        <f t="shared" si="242"/>
        <v>477016.87406362349</v>
      </c>
      <c r="R442" s="114"/>
      <c r="T442" s="104">
        <v>152.26475746580959</v>
      </c>
      <c r="U442" s="104"/>
      <c r="V442" s="104">
        <f t="shared" si="244"/>
        <v>152.26475746580959</v>
      </c>
      <c r="W442" s="109">
        <f t="shared" si="245"/>
        <v>8.9177607450471321E-4</v>
      </c>
      <c r="X442" s="114">
        <f>'DADOS BASE HOMOLOGADA'!$I$78*W442</f>
        <v>40970.535041418414</v>
      </c>
      <c r="Y442" s="114"/>
      <c r="Z442" s="114">
        <f t="shared" si="243"/>
        <v>40970.535041418414</v>
      </c>
      <c r="AB442" s="119">
        <v>158</v>
      </c>
      <c r="AD442" s="45">
        <v>0.751</v>
      </c>
      <c r="AE442" s="45">
        <f t="shared" si="246"/>
        <v>118.658</v>
      </c>
      <c r="AF442" s="123">
        <f t="shared" si="247"/>
        <v>4.1697813488369928E-2</v>
      </c>
      <c r="AH442" s="45">
        <f>($AH$11-(AF442*$AH$11))*'AJUSTE CONIF-SETEC'!$Q$18</f>
        <v>497.871365965807</v>
      </c>
      <c r="AI442" s="114">
        <f t="shared" si="248"/>
        <v>78663.675822597506</v>
      </c>
      <c r="AK442" s="119">
        <v>0</v>
      </c>
      <c r="AL442" s="114">
        <f>IF($AK$11&gt;0,(AK442/$AK$11)*'DADOS BASE PROPOSTA'!$I$67,0)*'AJUSTE CONIF-SETEC'!Q18</f>
        <v>0</v>
      </c>
      <c r="AN442" s="114">
        <v>66.75</v>
      </c>
      <c r="AO442" s="114">
        <f>(AN442/$AN$11)*'DADOS BASE PROPOSTA'!$I$69*'AJUSTE CONIF-SETEC'!$Q$18</f>
        <v>32418.04328088339</v>
      </c>
      <c r="AQ442" s="114"/>
      <c r="AR442" s="114"/>
      <c r="AS442" s="114"/>
      <c r="AU442" s="114"/>
      <c r="AV442" s="114"/>
      <c r="AW442" s="114"/>
      <c r="AY442" s="114"/>
      <c r="AZ442" s="114"/>
      <c r="BA442" s="114"/>
      <c r="BB442" s="93"/>
    </row>
    <row r="443" spans="1:54" x14ac:dyDescent="0.25">
      <c r="A443" s="93"/>
      <c r="B443" s="94" t="s">
        <v>467</v>
      </c>
      <c r="C443" s="94" t="s">
        <v>473</v>
      </c>
      <c r="D443" s="94" t="s">
        <v>83</v>
      </c>
      <c r="F443" s="104">
        <v>0</v>
      </c>
      <c r="G443" s="109">
        <f t="shared" si="240"/>
        <v>0</v>
      </c>
      <c r="H443" s="114">
        <f>'DADOS BASE PROPOSTA'!$I$23*G443*'AJUSTE CONIF-SETEC'!$Q$12</f>
        <v>0</v>
      </c>
      <c r="I443" s="114">
        <f>'MATRIZ 2018 COMPLETO PROPOSTA'!I443*'AJUSTE CONIF-SETEC'!$Q$12</f>
        <v>0</v>
      </c>
      <c r="J443" s="114">
        <f t="shared" si="241"/>
        <v>0</v>
      </c>
      <c r="L443" s="104">
        <v>1116.2427873929</v>
      </c>
      <c r="M443" s="114">
        <f>'MATRIZ 2018 COMPLETO PROPOSTA'!M443*'AJUSTE CONIF-SETEC'!$Q$14</f>
        <v>917684.52916124789</v>
      </c>
      <c r="N443" s="114">
        <f>'MATRIZ 2018 COMPLETO PROPOSTA'!N443*'AJUSTE CONIF-SETEC'!$Q$14</f>
        <v>340669.44964545779</v>
      </c>
      <c r="O443" s="114">
        <f t="shared" si="242"/>
        <v>1258353.9788067057</v>
      </c>
      <c r="R443" s="114"/>
      <c r="T443" s="104">
        <v>0</v>
      </c>
      <c r="U443" s="104"/>
      <c r="V443" s="104">
        <f t="shared" si="244"/>
        <v>0</v>
      </c>
      <c r="W443" s="109">
        <f t="shared" si="245"/>
        <v>0</v>
      </c>
      <c r="X443" s="114">
        <f>'DADOS BASE HOMOLOGADA'!$I$78*W443</f>
        <v>0</v>
      </c>
      <c r="Y443" s="114"/>
      <c r="Z443" s="114">
        <f t="shared" si="243"/>
        <v>0</v>
      </c>
      <c r="AB443" s="119">
        <v>461</v>
      </c>
      <c r="AD443" s="45">
        <v>0.65600000000000003</v>
      </c>
      <c r="AE443" s="45">
        <f t="shared" si="246"/>
        <v>302.416</v>
      </c>
      <c r="AF443" s="123">
        <f t="shared" si="247"/>
        <v>-0.12455218651163003</v>
      </c>
      <c r="AH443" s="45">
        <f>($AH$11-(AF443*$AH$11))*'AJUSTE CONIF-SETEC'!$Q$18</f>
        <v>584.24403187103178</v>
      </c>
      <c r="AI443" s="114">
        <f t="shared" si="248"/>
        <v>269336.49869254563</v>
      </c>
      <c r="AK443" s="119">
        <v>0</v>
      </c>
      <c r="AL443" s="114">
        <f>IF($AK$11&gt;0,(AK443/$AK$11)*'DADOS BASE PROPOSTA'!$I$67,0)*'AJUSTE CONIF-SETEC'!Q18</f>
        <v>0</v>
      </c>
      <c r="AN443" s="114">
        <v>0</v>
      </c>
      <c r="AO443" s="114">
        <f>(AN443/$AN$11)*'DADOS BASE PROPOSTA'!$I$69*'AJUSTE CONIF-SETEC'!$Q$18</f>
        <v>0</v>
      </c>
      <c r="AQ443" s="114"/>
      <c r="AR443" s="114"/>
      <c r="AS443" s="114"/>
      <c r="AU443" s="114"/>
      <c r="AV443" s="114"/>
      <c r="AW443" s="114"/>
      <c r="AY443" s="114"/>
      <c r="AZ443" s="114"/>
      <c r="BA443" s="114"/>
      <c r="BB443" s="93"/>
    </row>
    <row r="444" spans="1:54" x14ac:dyDescent="0.25">
      <c r="A444" s="93"/>
      <c r="B444" s="94" t="s">
        <v>467</v>
      </c>
      <c r="C444" s="94" t="s">
        <v>474</v>
      </c>
      <c r="D444" s="94" t="s">
        <v>83</v>
      </c>
      <c r="F444" s="104">
        <v>0</v>
      </c>
      <c r="G444" s="109">
        <f t="shared" si="240"/>
        <v>0</v>
      </c>
      <c r="H444" s="114">
        <f>'DADOS BASE PROPOSTA'!$I$23*G444*'AJUSTE CONIF-SETEC'!$Q$12</f>
        <v>0</v>
      </c>
      <c r="I444" s="114">
        <f>'MATRIZ 2018 COMPLETO PROPOSTA'!I444*'AJUSTE CONIF-SETEC'!$Q$12</f>
        <v>0</v>
      </c>
      <c r="J444" s="114">
        <f t="shared" si="241"/>
        <v>0</v>
      </c>
      <c r="L444" s="104">
        <v>1415.309908683241</v>
      </c>
      <c r="M444" s="114">
        <f>'MATRIZ 2018 COMPLETO PROPOSTA'!M444*'AJUSTE CONIF-SETEC'!$Q$14</f>
        <v>917684.52916124789</v>
      </c>
      <c r="N444" s="114">
        <f>'MATRIZ 2018 COMPLETO PROPOSTA'!N444*'AJUSTE CONIF-SETEC'!$Q$14</f>
        <v>431942.63211769587</v>
      </c>
      <c r="O444" s="114">
        <f t="shared" si="242"/>
        <v>1349627.1612789438</v>
      </c>
      <c r="R444" s="114"/>
      <c r="T444" s="104">
        <v>0</v>
      </c>
      <c r="U444" s="104"/>
      <c r="V444" s="104">
        <f t="shared" si="244"/>
        <v>0</v>
      </c>
      <c r="W444" s="109">
        <f t="shared" si="245"/>
        <v>0</v>
      </c>
      <c r="X444" s="114">
        <f>'DADOS BASE HOMOLOGADA'!$I$78*W444</f>
        <v>0</v>
      </c>
      <c r="Y444" s="114"/>
      <c r="Z444" s="114">
        <f t="shared" si="243"/>
        <v>0</v>
      </c>
      <c r="AB444" s="119">
        <v>561.5</v>
      </c>
      <c r="AD444" s="45">
        <v>0.497</v>
      </c>
      <c r="AE444" s="45">
        <f t="shared" si="246"/>
        <v>279.06549999999999</v>
      </c>
      <c r="AF444" s="123">
        <f t="shared" si="247"/>
        <v>-0.40280218651163008</v>
      </c>
      <c r="AH444" s="45">
        <f>($AH$11-(AF444*$AH$11))*'AJUSTE CONIF-SETEC'!$Q$18</f>
        <v>728.80459901767108</v>
      </c>
      <c r="AI444" s="114">
        <f t="shared" si="248"/>
        <v>409223.78234842233</v>
      </c>
      <c r="AK444" s="119">
        <v>0</v>
      </c>
      <c r="AL444" s="114">
        <f>IF($AK$11&gt;0,(AK444/$AK$11)*'DADOS BASE PROPOSTA'!$I$67,0)*'AJUSTE CONIF-SETEC'!Q18</f>
        <v>0</v>
      </c>
      <c r="AN444" s="114">
        <v>0</v>
      </c>
      <c r="AO444" s="114">
        <f>(AN444/$AN$11)*'DADOS BASE PROPOSTA'!$I$69*'AJUSTE CONIF-SETEC'!$Q$18</f>
        <v>0</v>
      </c>
      <c r="AQ444" s="114"/>
      <c r="AR444" s="114"/>
      <c r="AS444" s="114"/>
      <c r="AU444" s="114"/>
      <c r="AV444" s="114"/>
      <c r="AW444" s="114"/>
      <c r="AY444" s="114"/>
      <c r="AZ444" s="114"/>
      <c r="BA444" s="114"/>
      <c r="BB444" s="93"/>
    </row>
    <row r="445" spans="1:54" x14ac:dyDescent="0.25">
      <c r="A445" s="93"/>
      <c r="B445" s="94" t="s">
        <v>467</v>
      </c>
      <c r="C445" s="94" t="s">
        <v>475</v>
      </c>
      <c r="D445" s="94" t="s">
        <v>79</v>
      </c>
      <c r="F445" s="104">
        <v>2131.6223110551259</v>
      </c>
      <c r="G445" s="109">
        <f t="shared" si="240"/>
        <v>1.7250660897326201E-3</v>
      </c>
      <c r="H445" s="114">
        <f>'DADOS BASE PROPOSTA'!$I$23*G445*'AJUSTE CONIF-SETEC'!$Q$12</f>
        <v>2236766.1496334048</v>
      </c>
      <c r="I445" s="114">
        <f>'MATRIZ 2018 COMPLETO PROPOSTA'!I445*'AJUSTE CONIF-SETEC'!$Q$12</f>
        <v>0</v>
      </c>
      <c r="J445" s="114">
        <f t="shared" si="241"/>
        <v>2236766.1496334048</v>
      </c>
      <c r="L445" s="104">
        <v>0</v>
      </c>
      <c r="M445" s="114">
        <f>'MATRIZ 2018 COMPLETO PROPOSTA'!M445*'AJUSTE CONIF-SETEC'!$Q$14</f>
        <v>0</v>
      </c>
      <c r="N445" s="114">
        <f>'MATRIZ 2018 COMPLETO PROPOSTA'!N445*'AJUSTE CONIF-SETEC'!$Q$14</f>
        <v>0</v>
      </c>
      <c r="O445" s="114">
        <f t="shared" si="242"/>
        <v>0</v>
      </c>
      <c r="R445" s="114"/>
      <c r="T445" s="104">
        <v>197.77371043844909</v>
      </c>
      <c r="U445" s="104"/>
      <c r="V445" s="104">
        <f t="shared" si="244"/>
        <v>197.77371043844909</v>
      </c>
      <c r="W445" s="109">
        <f t="shared" si="245"/>
        <v>1.1583104723010842E-3</v>
      </c>
      <c r="X445" s="114">
        <f>'DADOS BASE HOMOLOGADA'!$I$78*W445</f>
        <v>53215.82530750287</v>
      </c>
      <c r="Y445" s="114"/>
      <c r="Z445" s="114">
        <f t="shared" si="243"/>
        <v>53215.82530750287</v>
      </c>
      <c r="AB445" s="119">
        <v>1283</v>
      </c>
      <c r="AD445" s="45">
        <v>0.64200000000000002</v>
      </c>
      <c r="AE445" s="45">
        <f t="shared" si="246"/>
        <v>823.68600000000004</v>
      </c>
      <c r="AF445" s="123">
        <f t="shared" si="247"/>
        <v>-0.14905218651163005</v>
      </c>
      <c r="AH445" s="45">
        <f>($AH$11-(AF445*$AH$11))*'AJUSTE CONIF-SETEC'!$Q$18</f>
        <v>596.97263526759127</v>
      </c>
      <c r="AI445" s="114">
        <f t="shared" si="248"/>
        <v>765915.89104831964</v>
      </c>
      <c r="AK445" s="119">
        <v>0</v>
      </c>
      <c r="AL445" s="114">
        <f>IF($AK$11&gt;0,(AK445/$AK$11)*'DADOS BASE PROPOSTA'!$I$67,0)*'AJUSTE CONIF-SETEC'!Q18</f>
        <v>0</v>
      </c>
      <c r="AN445" s="114">
        <v>159.25</v>
      </c>
      <c r="AO445" s="114">
        <f>(AN445/$AN$11)*'DADOS BASE PROPOSTA'!$I$69*'AJUSTE CONIF-SETEC'!$Q$18</f>
        <v>77341.923482856626</v>
      </c>
      <c r="AQ445" s="114"/>
      <c r="AR445" s="114"/>
      <c r="AS445" s="114"/>
      <c r="AU445" s="114"/>
      <c r="AV445" s="114"/>
      <c r="AW445" s="114"/>
      <c r="AY445" s="114"/>
      <c r="AZ445" s="114"/>
      <c r="BA445" s="114"/>
      <c r="BB445" s="93"/>
    </row>
    <row r="446" spans="1:54" x14ac:dyDescent="0.25">
      <c r="A446" s="93"/>
      <c r="B446" s="94" t="s">
        <v>467</v>
      </c>
      <c r="C446" s="94" t="s">
        <v>476</v>
      </c>
      <c r="D446" s="94" t="s">
        <v>79</v>
      </c>
      <c r="F446" s="104">
        <v>2709.595938106801</v>
      </c>
      <c r="G446" s="109">
        <f t="shared" si="240"/>
        <v>2.1928050037117522E-3</v>
      </c>
      <c r="H446" s="114">
        <f>'DADOS BASE PROPOSTA'!$I$23*G446*'AJUSTE CONIF-SETEC'!$Q$12</f>
        <v>2843248.751014187</v>
      </c>
      <c r="I446" s="114">
        <f>'MATRIZ 2018 COMPLETO PROPOSTA'!I446*'AJUSTE CONIF-SETEC'!$Q$12</f>
        <v>0</v>
      </c>
      <c r="J446" s="114">
        <f t="shared" si="241"/>
        <v>2843248.751014187</v>
      </c>
      <c r="L446" s="104">
        <v>0</v>
      </c>
      <c r="M446" s="114">
        <f>'MATRIZ 2018 COMPLETO PROPOSTA'!M446*'AJUSTE CONIF-SETEC'!$Q$14</f>
        <v>0</v>
      </c>
      <c r="N446" s="114">
        <f>'MATRIZ 2018 COMPLETO PROPOSTA'!N446*'AJUSTE CONIF-SETEC'!$Q$14</f>
        <v>0</v>
      </c>
      <c r="O446" s="114">
        <f t="shared" si="242"/>
        <v>0</v>
      </c>
      <c r="R446" s="114"/>
      <c r="T446" s="104">
        <v>193.79485157600689</v>
      </c>
      <c r="U446" s="104"/>
      <c r="V446" s="104">
        <f t="shared" si="244"/>
        <v>193.79485157600689</v>
      </c>
      <c r="W446" s="109">
        <f t="shared" si="245"/>
        <v>1.1350073048681756E-3</v>
      </c>
      <c r="X446" s="114">
        <f>'DADOS BASE HOMOLOGADA'!$I$78*W446</f>
        <v>52145.216591726006</v>
      </c>
      <c r="Y446" s="114"/>
      <c r="Z446" s="114">
        <f t="shared" si="243"/>
        <v>52145.216591726006</v>
      </c>
      <c r="AB446" s="119">
        <v>1305</v>
      </c>
      <c r="AD446" s="45">
        <v>0.7</v>
      </c>
      <c r="AE446" s="45">
        <f t="shared" si="246"/>
        <v>913.49999999999989</v>
      </c>
      <c r="AF446" s="123">
        <f t="shared" si="247"/>
        <v>-4.7552186511630151E-2</v>
      </c>
      <c r="AH446" s="45">
        <f>($AH$11-(AF446*$AH$11))*'AJUSTE CONIF-SETEC'!$Q$18</f>
        <v>544.23984976755924</v>
      </c>
      <c r="AI446" s="114">
        <f t="shared" si="248"/>
        <v>710233.00394666486</v>
      </c>
      <c r="AK446" s="119">
        <v>0</v>
      </c>
      <c r="AL446" s="114">
        <f>IF($AK$11&gt;0,(AK446/$AK$11)*'DADOS BASE PROPOSTA'!$I$67,0)*'AJUSTE CONIF-SETEC'!Q18</f>
        <v>0</v>
      </c>
      <c r="AN446" s="114">
        <v>111.5</v>
      </c>
      <c r="AO446" s="114">
        <f>(AN446/$AN$11)*'DADOS BASE PROPOSTA'!$I$69*'AJUSTE CONIF-SETEC'!$Q$18</f>
        <v>54151.488027243409</v>
      </c>
      <c r="AQ446" s="114"/>
      <c r="AR446" s="114"/>
      <c r="AS446" s="114"/>
      <c r="AU446" s="114"/>
      <c r="AV446" s="114"/>
      <c r="AW446" s="114"/>
      <c r="AY446" s="114"/>
      <c r="AZ446" s="114"/>
      <c r="BA446" s="114"/>
      <c r="BB446" s="93"/>
    </row>
    <row r="447" spans="1:54" x14ac:dyDescent="0.25">
      <c r="A447" s="93"/>
      <c r="B447" s="94" t="s">
        <v>467</v>
      </c>
      <c r="C447" s="94" t="s">
        <v>477</v>
      </c>
      <c r="D447" s="94" t="s">
        <v>83</v>
      </c>
      <c r="F447" s="104">
        <v>0</v>
      </c>
      <c r="G447" s="109">
        <f t="shared" si="240"/>
        <v>0</v>
      </c>
      <c r="H447" s="114">
        <f>'DADOS BASE PROPOSTA'!$I$23*G447*'AJUSTE CONIF-SETEC'!$Q$12</f>
        <v>0</v>
      </c>
      <c r="I447" s="114">
        <f>'MATRIZ 2018 COMPLETO PROPOSTA'!I447*'AJUSTE CONIF-SETEC'!$Q$12</f>
        <v>0</v>
      </c>
      <c r="J447" s="114">
        <f t="shared" si="241"/>
        <v>0</v>
      </c>
      <c r="L447" s="104">
        <v>1097.063201173517</v>
      </c>
      <c r="M447" s="114">
        <f>'MATRIZ 2018 COMPLETO PROPOSTA'!M447*'AJUSTE CONIF-SETEC'!$Q$14</f>
        <v>917684.52916124789</v>
      </c>
      <c r="N447" s="114">
        <f>'MATRIZ 2018 COMPLETO PROPOSTA'!N447*'AJUSTE CONIF-SETEC'!$Q$14</f>
        <v>334815.97479609685</v>
      </c>
      <c r="O447" s="114">
        <f t="shared" si="242"/>
        <v>1252500.5039573447</v>
      </c>
      <c r="R447" s="114"/>
      <c r="T447" s="104">
        <v>82.338580936783998</v>
      </c>
      <c r="U447" s="104"/>
      <c r="V447" s="104">
        <f t="shared" si="244"/>
        <v>82.338580936783998</v>
      </c>
      <c r="W447" s="109">
        <f t="shared" si="245"/>
        <v>4.822361898457146E-4</v>
      </c>
      <c r="X447" s="114">
        <f>'DADOS BASE HOMOLOGADA'!$I$78*W447</f>
        <v>22155.197116369294</v>
      </c>
      <c r="Y447" s="114"/>
      <c r="Z447" s="114">
        <f t="shared" si="243"/>
        <v>22155.197116369294</v>
      </c>
      <c r="AB447" s="119">
        <v>606</v>
      </c>
      <c r="AD447" s="45">
        <v>0.63400000000000001</v>
      </c>
      <c r="AE447" s="45">
        <f t="shared" si="246"/>
        <v>384.20400000000001</v>
      </c>
      <c r="AF447" s="123">
        <f t="shared" si="247"/>
        <v>-0.16305218651163006</v>
      </c>
      <c r="AH447" s="45">
        <f>($AH$11-(AF447*$AH$11))*'AJUSTE CONIF-SETEC'!$Q$18</f>
        <v>604.246122922768</v>
      </c>
      <c r="AI447" s="114">
        <f t="shared" si="248"/>
        <v>366173.15049119742</v>
      </c>
      <c r="AK447" s="119">
        <v>0</v>
      </c>
      <c r="AL447" s="114">
        <f>IF($AK$11&gt;0,(AK447/$AK$11)*'DADOS BASE PROPOSTA'!$I$67,0)*'AJUSTE CONIF-SETEC'!Q18</f>
        <v>0</v>
      </c>
      <c r="AN447" s="114">
        <v>56.25</v>
      </c>
      <c r="AO447" s="114">
        <f>(AN447/$AN$11)*'DADOS BASE PROPOSTA'!$I$69*'AJUSTE CONIF-SETEC'!$Q$18</f>
        <v>27318.575798497237</v>
      </c>
      <c r="AQ447" s="114"/>
      <c r="AR447" s="114"/>
      <c r="AS447" s="114"/>
      <c r="AU447" s="114"/>
      <c r="AV447" s="114"/>
      <c r="AW447" s="114"/>
      <c r="AY447" s="114"/>
      <c r="AZ447" s="114"/>
      <c r="BA447" s="114"/>
      <c r="BB447" s="93"/>
    </row>
    <row r="448" spans="1:54" x14ac:dyDescent="0.25">
      <c r="A448" s="93"/>
      <c r="B448" s="94" t="s">
        <v>467</v>
      </c>
      <c r="C448" s="94" t="s">
        <v>478</v>
      </c>
      <c r="D448" s="94" t="s">
        <v>79</v>
      </c>
      <c r="F448" s="104">
        <v>2032.460284044801</v>
      </c>
      <c r="G448" s="109">
        <f t="shared" si="240"/>
        <v>1.6448168592298727E-3</v>
      </c>
      <c r="H448" s="114">
        <f>'DADOS BASE PROPOSTA'!$I$23*G448*'AJUSTE CONIF-SETEC'!$Q$12</f>
        <v>2132712.8826942258</v>
      </c>
      <c r="I448" s="114">
        <f>'MATRIZ 2018 COMPLETO PROPOSTA'!I448*'AJUSTE CONIF-SETEC'!$Q$12</f>
        <v>0</v>
      </c>
      <c r="J448" s="114">
        <f t="shared" si="241"/>
        <v>2132712.8826942258</v>
      </c>
      <c r="L448" s="104">
        <v>0</v>
      </c>
      <c r="M448" s="114">
        <f>'MATRIZ 2018 COMPLETO PROPOSTA'!M448*'AJUSTE CONIF-SETEC'!$Q$14</f>
        <v>0</v>
      </c>
      <c r="N448" s="114">
        <f>'MATRIZ 2018 COMPLETO PROPOSTA'!N448*'AJUSTE CONIF-SETEC'!$Q$14</f>
        <v>0</v>
      </c>
      <c r="O448" s="114">
        <f t="shared" si="242"/>
        <v>0</v>
      </c>
      <c r="R448" s="114"/>
      <c r="T448" s="104">
        <v>190.2975403729717</v>
      </c>
      <c r="U448" s="104"/>
      <c r="V448" s="104">
        <f t="shared" si="244"/>
        <v>190.2975403729717</v>
      </c>
      <c r="W448" s="109">
        <f t="shared" si="245"/>
        <v>1.1145244399697477E-3</v>
      </c>
      <c r="X448" s="114">
        <f>'DADOS BASE HOMOLOGADA'!$I$78*W448</f>
        <v>51204.179981682661</v>
      </c>
      <c r="Y448" s="114"/>
      <c r="Z448" s="114">
        <f t="shared" si="243"/>
        <v>51204.179981682661</v>
      </c>
      <c r="AB448" s="119">
        <v>1182</v>
      </c>
      <c r="AD448" s="45">
        <v>0.68700000000000006</v>
      </c>
      <c r="AE448" s="45">
        <f t="shared" si="246"/>
        <v>812.03400000000011</v>
      </c>
      <c r="AF448" s="123">
        <f t="shared" si="247"/>
        <v>-7.0302186511629977E-2</v>
      </c>
      <c r="AH448" s="45">
        <f>($AH$11-(AF448*$AH$11))*'AJUSTE CONIF-SETEC'!$Q$18</f>
        <v>556.05926720722152</v>
      </c>
      <c r="AI448" s="114">
        <f t="shared" si="248"/>
        <v>657262.0538389358</v>
      </c>
      <c r="AK448" s="119">
        <v>0</v>
      </c>
      <c r="AL448" s="114">
        <f>IF($AK$11&gt;0,(AK448/$AK$11)*'DADOS BASE PROPOSTA'!$I$67,0)*'AJUSTE CONIF-SETEC'!Q18</f>
        <v>0</v>
      </c>
      <c r="AN448" s="114">
        <v>125.375</v>
      </c>
      <c r="AO448" s="114">
        <f>(AN448/$AN$11)*'DADOS BASE PROPOSTA'!$I$69*'AJUSTE CONIF-SETEC'!$Q$18</f>
        <v>60890.0700575394</v>
      </c>
      <c r="AQ448" s="114"/>
      <c r="AR448" s="114"/>
      <c r="AS448" s="114"/>
      <c r="AU448" s="114"/>
      <c r="AV448" s="114"/>
      <c r="AW448" s="114"/>
      <c r="AY448" s="114"/>
      <c r="AZ448" s="114"/>
      <c r="BA448" s="114"/>
      <c r="BB448" s="93"/>
    </row>
    <row r="449" spans="1:54" x14ac:dyDescent="0.25">
      <c r="A449" s="93"/>
      <c r="B449" s="94" t="s">
        <v>467</v>
      </c>
      <c r="C449" s="94" t="s">
        <v>479</v>
      </c>
      <c r="D449" s="94" t="s">
        <v>79</v>
      </c>
      <c r="F449" s="104">
        <v>1948.393377154888</v>
      </c>
      <c r="G449" s="109">
        <f t="shared" si="240"/>
        <v>1.5767837139618844E-3</v>
      </c>
      <c r="H449" s="114">
        <f>'DADOS BASE PROPOSTA'!$I$23*G449*'AJUSTE CONIF-SETEC'!$Q$12</f>
        <v>2044499.3137798228</v>
      </c>
      <c r="I449" s="114">
        <f>'MATRIZ 2018 COMPLETO PROPOSTA'!I449*'AJUSTE CONIF-SETEC'!$Q$12</f>
        <v>0</v>
      </c>
      <c r="J449" s="114">
        <f t="shared" si="241"/>
        <v>2044499.3137798228</v>
      </c>
      <c r="L449" s="104">
        <v>0</v>
      </c>
      <c r="M449" s="114">
        <f>'MATRIZ 2018 COMPLETO PROPOSTA'!M449*'AJUSTE CONIF-SETEC'!$Q$14</f>
        <v>0</v>
      </c>
      <c r="N449" s="114">
        <f>'MATRIZ 2018 COMPLETO PROPOSTA'!N449*'AJUSTE CONIF-SETEC'!$Q$14</f>
        <v>0</v>
      </c>
      <c r="O449" s="114">
        <f t="shared" si="242"/>
        <v>0</v>
      </c>
      <c r="R449" s="114"/>
      <c r="T449" s="104">
        <v>162.69417632831349</v>
      </c>
      <c r="U449" s="104"/>
      <c r="V449" s="104">
        <f t="shared" si="244"/>
        <v>162.69417632831349</v>
      </c>
      <c r="W449" s="109">
        <f t="shared" si="245"/>
        <v>9.528585361810967E-4</v>
      </c>
      <c r="X449" s="114">
        <f>'DADOS BASE HOMOLOGADA'!$I$78*W449</f>
        <v>43776.823759041035</v>
      </c>
      <c r="Y449" s="114"/>
      <c r="Z449" s="114">
        <f t="shared" si="243"/>
        <v>43776.823759041035</v>
      </c>
      <c r="AB449" s="119">
        <v>874</v>
      </c>
      <c r="AD449" s="45">
        <v>0.6</v>
      </c>
      <c r="AE449" s="45">
        <f t="shared" si="246"/>
        <v>524.4</v>
      </c>
      <c r="AF449" s="123">
        <f t="shared" si="247"/>
        <v>-0.22255218651163011</v>
      </c>
      <c r="AH449" s="45">
        <f>($AH$11-(AF449*$AH$11))*'AJUSTE CONIF-SETEC'!$Q$18</f>
        <v>635.15844545726952</v>
      </c>
      <c r="AI449" s="114">
        <f t="shared" si="248"/>
        <v>555128.48132965353</v>
      </c>
      <c r="AK449" s="119">
        <v>0</v>
      </c>
      <c r="AL449" s="114">
        <f>IF($AK$11&gt;0,(AK449/$AK$11)*'DADOS BASE PROPOSTA'!$I$67,0)*'AJUSTE CONIF-SETEC'!Q18</f>
        <v>0</v>
      </c>
      <c r="AN449" s="114">
        <v>118.75</v>
      </c>
      <c r="AO449" s="114">
        <f>(AN449/$AN$11)*'DADOS BASE PROPOSTA'!$I$69*'AJUSTE CONIF-SETEC'!$Q$18</f>
        <v>57672.54890793861</v>
      </c>
      <c r="AQ449" s="114"/>
      <c r="AR449" s="114"/>
      <c r="AS449" s="114"/>
      <c r="AU449" s="114"/>
      <c r="AV449" s="114"/>
      <c r="AW449" s="114"/>
      <c r="AY449" s="114"/>
      <c r="AZ449" s="114"/>
      <c r="BA449" s="114"/>
      <c r="BB449" s="93"/>
    </row>
    <row r="450" spans="1:54" x14ac:dyDescent="0.25">
      <c r="A450" s="93"/>
      <c r="B450" s="94" t="s">
        <v>467</v>
      </c>
      <c r="C450" s="94" t="s">
        <v>480</v>
      </c>
      <c r="D450" s="94" t="s">
        <v>83</v>
      </c>
      <c r="F450" s="104">
        <v>0</v>
      </c>
      <c r="G450" s="109">
        <f t="shared" si="240"/>
        <v>0</v>
      </c>
      <c r="H450" s="114">
        <f>'DADOS BASE PROPOSTA'!$I$23*G450*'AJUSTE CONIF-SETEC'!$Q$12</f>
        <v>0</v>
      </c>
      <c r="I450" s="114">
        <f>'MATRIZ 2018 COMPLETO PROPOSTA'!I450*'AJUSTE CONIF-SETEC'!$Q$12</f>
        <v>0</v>
      </c>
      <c r="J450" s="114">
        <f t="shared" si="241"/>
        <v>0</v>
      </c>
      <c r="L450" s="104">
        <v>811.21779160928099</v>
      </c>
      <c r="M450" s="114">
        <f>'MATRIZ 2018 COMPLETO PROPOSTA'!M450*'AJUSTE CONIF-SETEC'!$Q$14</f>
        <v>917684.52916124789</v>
      </c>
      <c r="N450" s="114">
        <f>'MATRIZ 2018 COMPLETO PROPOSTA'!N450*'AJUSTE CONIF-SETEC'!$Q$14</f>
        <v>247577.96577176361</v>
      </c>
      <c r="O450" s="114">
        <f t="shared" si="242"/>
        <v>1165262.4949330115</v>
      </c>
      <c r="R450" s="114"/>
      <c r="T450" s="104">
        <v>91.533734159620835</v>
      </c>
      <c r="U450" s="104"/>
      <c r="V450" s="104">
        <f t="shared" si="244"/>
        <v>91.533734159620835</v>
      </c>
      <c r="W450" s="109">
        <f t="shared" si="245"/>
        <v>5.3608987064491121E-4</v>
      </c>
      <c r="X450" s="114">
        <f>'DADOS BASE HOMOLOGADA'!$I$78*W450</f>
        <v>24629.376654678032</v>
      </c>
      <c r="Y450" s="114"/>
      <c r="Z450" s="114">
        <f t="shared" si="243"/>
        <v>24629.376654678032</v>
      </c>
      <c r="AB450" s="119">
        <v>501</v>
      </c>
      <c r="AD450" s="45">
        <v>0.57099999999999995</v>
      </c>
      <c r="AE450" s="45">
        <f t="shared" si="246"/>
        <v>286.07099999999997</v>
      </c>
      <c r="AF450" s="123">
        <f t="shared" si="247"/>
        <v>-0.27330218651163019</v>
      </c>
      <c r="AH450" s="45">
        <f>($AH$11-(AF450*$AH$11))*'AJUSTE CONIF-SETEC'!$Q$18</f>
        <v>661.52483820728548</v>
      </c>
      <c r="AI450" s="114">
        <f t="shared" si="248"/>
        <v>331423.94394185004</v>
      </c>
      <c r="AK450" s="119">
        <v>0</v>
      </c>
      <c r="AL450" s="114">
        <f>IF($AK$11&gt;0,(AK450/$AK$11)*'DADOS BASE PROPOSTA'!$I$67,0)*'AJUSTE CONIF-SETEC'!Q18</f>
        <v>0</v>
      </c>
      <c r="AN450" s="114">
        <v>87.75</v>
      </c>
      <c r="AO450" s="114">
        <f>(AN450/$AN$11)*'DADOS BASE PROPOSTA'!$I$69*'AJUSTE CONIF-SETEC'!$Q$18</f>
        <v>42616.978245655693</v>
      </c>
      <c r="AQ450" s="114"/>
      <c r="AR450" s="114"/>
      <c r="AS450" s="114"/>
      <c r="AU450" s="114"/>
      <c r="AV450" s="114"/>
      <c r="AW450" s="114"/>
      <c r="AY450" s="114"/>
      <c r="AZ450" s="114"/>
      <c r="BA450" s="114"/>
      <c r="BB450" s="93"/>
    </row>
    <row r="451" spans="1:54" x14ac:dyDescent="0.25">
      <c r="A451" s="93"/>
      <c r="B451" s="94" t="s">
        <v>467</v>
      </c>
      <c r="C451" s="94" t="s">
        <v>481</v>
      </c>
      <c r="D451" s="94" t="s">
        <v>79</v>
      </c>
      <c r="F451" s="104">
        <v>2201.0596056902791</v>
      </c>
      <c r="G451" s="109">
        <f t="shared" si="240"/>
        <v>1.7812598730856306E-3</v>
      </c>
      <c r="H451" s="114">
        <f>'DADOS BASE PROPOSTA'!$I$23*G451*'AJUSTE CONIF-SETEC'!$Q$12</f>
        <v>2309628.4899065988</v>
      </c>
      <c r="I451" s="114">
        <f>'MATRIZ 2018 COMPLETO PROPOSTA'!I451*'AJUSTE CONIF-SETEC'!$Q$12</f>
        <v>0</v>
      </c>
      <c r="J451" s="114">
        <f t="shared" si="241"/>
        <v>2309628.4899065988</v>
      </c>
      <c r="L451" s="104">
        <v>0</v>
      </c>
      <c r="M451" s="114">
        <f>'MATRIZ 2018 COMPLETO PROPOSTA'!M451*'AJUSTE CONIF-SETEC'!$Q$14</f>
        <v>0</v>
      </c>
      <c r="N451" s="114">
        <f>'MATRIZ 2018 COMPLETO PROPOSTA'!N451*'AJUSTE CONIF-SETEC'!$Q$14</f>
        <v>0</v>
      </c>
      <c r="O451" s="114">
        <f t="shared" si="242"/>
        <v>0</v>
      </c>
      <c r="R451" s="114"/>
      <c r="T451" s="104">
        <v>377.29711139017212</v>
      </c>
      <c r="U451" s="104"/>
      <c r="V451" s="104">
        <f t="shared" si="244"/>
        <v>377.29711139017212</v>
      </c>
      <c r="W451" s="109">
        <f t="shared" si="245"/>
        <v>2.2097335096931208E-3</v>
      </c>
      <c r="X451" s="114">
        <f>'DADOS BASE HOMOLOGADA'!$I$78*W451</f>
        <v>101520.96112396881</v>
      </c>
      <c r="Y451" s="114"/>
      <c r="Z451" s="114">
        <f t="shared" si="243"/>
        <v>101520.96112396881</v>
      </c>
      <c r="AB451" s="119">
        <v>1163</v>
      </c>
      <c r="AD451" s="45">
        <v>0.69799999999999995</v>
      </c>
      <c r="AE451" s="45">
        <f t="shared" si="246"/>
        <v>811.774</v>
      </c>
      <c r="AF451" s="123">
        <f t="shared" si="247"/>
        <v>-5.1052186511630154E-2</v>
      </c>
      <c r="AH451" s="45">
        <f>($AH$11-(AF451*$AH$11))*'AJUSTE CONIF-SETEC'!$Q$18</f>
        <v>546.05822168135353</v>
      </c>
      <c r="AI451" s="114">
        <f t="shared" si="248"/>
        <v>635065.71181541414</v>
      </c>
      <c r="AK451" s="119">
        <v>0</v>
      </c>
      <c r="AL451" s="114">
        <f>IF($AK$11&gt;0,(AK451/$AK$11)*'DADOS BASE PROPOSTA'!$I$67,0)*'AJUSTE CONIF-SETEC'!Q18</f>
        <v>0</v>
      </c>
      <c r="AN451" s="114">
        <v>268.25</v>
      </c>
      <c r="AO451" s="114">
        <f>(AN451/$AN$11)*'DADOS BASE PROPOSTA'!$I$69*'AJUSTE CONIF-SETEC'!$Q$18</f>
        <v>130279.25258572238</v>
      </c>
      <c r="AQ451" s="114"/>
      <c r="AR451" s="114"/>
      <c r="AS451" s="114"/>
      <c r="AU451" s="114"/>
      <c r="AV451" s="114"/>
      <c r="AW451" s="114"/>
      <c r="AY451" s="114"/>
      <c r="AZ451" s="114"/>
      <c r="BA451" s="114"/>
      <c r="BB451" s="93"/>
    </row>
    <row r="452" spans="1:54" x14ac:dyDescent="0.25">
      <c r="A452" s="93"/>
      <c r="B452" s="94" t="s">
        <v>467</v>
      </c>
      <c r="C452" s="94" t="s">
        <v>482</v>
      </c>
      <c r="D452" s="94" t="s">
        <v>79</v>
      </c>
      <c r="F452" s="104">
        <v>1897.719805223117</v>
      </c>
      <c r="G452" s="109">
        <f t="shared" si="240"/>
        <v>1.5357749197999133E-3</v>
      </c>
      <c r="H452" s="114">
        <f>'DADOS BASE PROPOSTA'!$I$23*G452*'AJUSTE CONIF-SETEC'!$Q$12</f>
        <v>1991326.2306355133</v>
      </c>
      <c r="I452" s="114">
        <f>'MATRIZ 2018 COMPLETO PROPOSTA'!I452*'AJUSTE CONIF-SETEC'!$Q$12</f>
        <v>0</v>
      </c>
      <c r="J452" s="114">
        <f t="shared" si="241"/>
        <v>1991326.2306355133</v>
      </c>
      <c r="L452" s="104">
        <v>0</v>
      </c>
      <c r="M452" s="114">
        <f>'MATRIZ 2018 COMPLETO PROPOSTA'!M452*'AJUSTE CONIF-SETEC'!$Q$14</f>
        <v>0</v>
      </c>
      <c r="N452" s="114">
        <f>'MATRIZ 2018 COMPLETO PROPOSTA'!N452*'AJUSTE CONIF-SETEC'!$Q$14</f>
        <v>0</v>
      </c>
      <c r="O452" s="114">
        <f t="shared" si="242"/>
        <v>0</v>
      </c>
      <c r="R452" s="114"/>
      <c r="T452" s="104">
        <v>262.7764238646534</v>
      </c>
      <c r="U452" s="104"/>
      <c r="V452" s="104">
        <f t="shared" si="244"/>
        <v>262.7764238646534</v>
      </c>
      <c r="W452" s="109">
        <f t="shared" si="245"/>
        <v>1.5390148820157994E-3</v>
      </c>
      <c r="X452" s="114">
        <f>'DADOS BASE HOMOLOGADA'!$I$78*W452</f>
        <v>70706.385779538512</v>
      </c>
      <c r="Y452" s="114"/>
      <c r="Z452" s="114">
        <f t="shared" si="243"/>
        <v>70706.385779538512</v>
      </c>
      <c r="AB452" s="119">
        <v>1196.5</v>
      </c>
      <c r="AD452" s="45">
        <v>0.63500000000000001</v>
      </c>
      <c r="AE452" s="45">
        <f t="shared" si="246"/>
        <v>759.77750000000003</v>
      </c>
      <c r="AF452" s="123">
        <f t="shared" si="247"/>
        <v>-0.16130218651163006</v>
      </c>
      <c r="AH452" s="45">
        <f>($AH$11-(AF452*$AH$11))*'AJUSTE CONIF-SETEC'!$Q$18</f>
        <v>603.3369369658709</v>
      </c>
      <c r="AI452" s="114">
        <f t="shared" si="248"/>
        <v>721892.64507966454</v>
      </c>
      <c r="AK452" s="119">
        <v>0</v>
      </c>
      <c r="AL452" s="114">
        <f>IF($AK$11&gt;0,(AK452/$AK$11)*'DADOS BASE PROPOSTA'!$I$67,0)*'AJUSTE CONIF-SETEC'!Q18</f>
        <v>0</v>
      </c>
      <c r="AN452" s="114">
        <v>234.75</v>
      </c>
      <c r="AO452" s="114">
        <f>(AN452/$AN$11)*'DADOS BASE PROPOSTA'!$I$69*'AJUSTE CONIF-SETEC'!$Q$18</f>
        <v>114009.5229990618</v>
      </c>
      <c r="AQ452" s="114"/>
      <c r="AR452" s="114"/>
      <c r="AS452" s="114"/>
      <c r="AU452" s="114"/>
      <c r="AV452" s="114"/>
      <c r="AW452" s="114"/>
      <c r="AY452" s="114"/>
      <c r="AZ452" s="114"/>
      <c r="BA452" s="114"/>
      <c r="BB452" s="93"/>
    </row>
    <row r="453" spans="1:54" x14ac:dyDescent="0.25">
      <c r="A453" s="93"/>
      <c r="B453" s="94" t="s">
        <v>467</v>
      </c>
      <c r="C453" s="94" t="s">
        <v>483</v>
      </c>
      <c r="D453" s="94" t="s">
        <v>83</v>
      </c>
      <c r="F453" s="104">
        <v>0</v>
      </c>
      <c r="G453" s="109">
        <f t="shared" si="240"/>
        <v>0</v>
      </c>
      <c r="H453" s="114">
        <f>'DADOS BASE PROPOSTA'!$I$23*G453*'AJUSTE CONIF-SETEC'!$Q$12</f>
        <v>0</v>
      </c>
      <c r="I453" s="114">
        <f>'MATRIZ 2018 COMPLETO PROPOSTA'!I453*'AJUSTE CONIF-SETEC'!$Q$12</f>
        <v>0</v>
      </c>
      <c r="J453" s="114">
        <f t="shared" si="241"/>
        <v>0</v>
      </c>
      <c r="L453" s="104">
        <v>727.48890004005193</v>
      </c>
      <c r="M453" s="114">
        <f>'MATRIZ 2018 COMPLETO PROPOSTA'!M453*'AJUSTE CONIF-SETEC'!$Q$14</f>
        <v>917684.52916124789</v>
      </c>
      <c r="N453" s="114">
        <f>'MATRIZ 2018 COMPLETO PROPOSTA'!N453*'AJUSTE CONIF-SETEC'!$Q$14</f>
        <v>222024.49681996513</v>
      </c>
      <c r="O453" s="114">
        <f t="shared" si="242"/>
        <v>1139709.025981213</v>
      </c>
      <c r="R453" s="114"/>
      <c r="T453" s="104">
        <v>51.783304798354628</v>
      </c>
      <c r="U453" s="104"/>
      <c r="V453" s="104">
        <f t="shared" si="244"/>
        <v>51.783304798354628</v>
      </c>
      <c r="W453" s="109">
        <f t="shared" si="245"/>
        <v>3.0328168544403386E-4</v>
      </c>
      <c r="X453" s="114">
        <f>'DADOS BASE HOMOLOGADA'!$I$78*W453</f>
        <v>13933.557174435671</v>
      </c>
      <c r="Y453" s="114"/>
      <c r="Z453" s="114">
        <f t="shared" si="243"/>
        <v>13933.557174435671</v>
      </c>
      <c r="AB453" s="119">
        <v>293.5</v>
      </c>
      <c r="AD453" s="45">
        <v>0.64500000000000002</v>
      </c>
      <c r="AE453" s="45">
        <f t="shared" si="246"/>
        <v>189.3075</v>
      </c>
      <c r="AF453" s="123">
        <f t="shared" si="247"/>
        <v>-0.14380218651163004</v>
      </c>
      <c r="AH453" s="45">
        <f>($AH$11-(AF453*$AH$11))*'AJUSTE CONIF-SETEC'!$Q$18</f>
        <v>594.24507739689989</v>
      </c>
      <c r="AI453" s="114">
        <f t="shared" si="248"/>
        <v>174410.93021599011</v>
      </c>
      <c r="AK453" s="119">
        <v>0</v>
      </c>
      <c r="AL453" s="114">
        <f>IF($AK$11&gt;0,(AK453/$AK$11)*'DADOS BASE PROPOSTA'!$I$67,0)*'AJUSTE CONIF-SETEC'!Q18</f>
        <v>0</v>
      </c>
      <c r="AN453" s="114">
        <v>44</v>
      </c>
      <c r="AO453" s="114">
        <f>(AN453/$AN$11)*'DADOS BASE PROPOSTA'!$I$69*'AJUSTE CONIF-SETEC'!$Q$18</f>
        <v>21369.197069046728</v>
      </c>
      <c r="AQ453" s="114"/>
      <c r="AR453" s="114"/>
      <c r="AS453" s="114"/>
      <c r="AU453" s="114"/>
      <c r="AV453" s="114"/>
      <c r="AW453" s="114"/>
      <c r="AY453" s="114"/>
      <c r="AZ453" s="114"/>
      <c r="BA453" s="114"/>
      <c r="BB453" s="93"/>
    </row>
    <row r="454" spans="1:54" x14ac:dyDescent="0.25">
      <c r="A454" s="93"/>
      <c r="B454" s="94" t="s">
        <v>467</v>
      </c>
      <c r="C454" s="94" t="s">
        <v>484</v>
      </c>
      <c r="D454" s="94" t="s">
        <v>79</v>
      </c>
      <c r="F454" s="104">
        <v>1092.38286370838</v>
      </c>
      <c r="G454" s="109">
        <f t="shared" si="240"/>
        <v>8.8403683214197852E-4</v>
      </c>
      <c r="H454" s="114">
        <f>'DADOS BASE PROPOSTA'!$I$23*G454*'AJUSTE CONIF-SETEC'!$Q$12</f>
        <v>1146265.4520504859</v>
      </c>
      <c r="I454" s="114">
        <f>'MATRIZ 2018 COMPLETO PROPOSTA'!I454*'AJUSTE CONIF-SETEC'!$Q$12</f>
        <v>603377.83056675596</v>
      </c>
      <c r="J454" s="114">
        <f t="shared" si="241"/>
        <v>1749643.2826172418</v>
      </c>
      <c r="L454" s="104">
        <v>0</v>
      </c>
      <c r="M454" s="114">
        <f>'MATRIZ 2018 COMPLETO PROPOSTA'!M454*'AJUSTE CONIF-SETEC'!$Q$14</f>
        <v>0</v>
      </c>
      <c r="N454" s="114">
        <f>'MATRIZ 2018 COMPLETO PROPOSTA'!N454*'AJUSTE CONIF-SETEC'!$Q$14</f>
        <v>0</v>
      </c>
      <c r="O454" s="114">
        <f t="shared" si="242"/>
        <v>0</v>
      </c>
      <c r="R454" s="114"/>
      <c r="T454" s="104">
        <v>99.29597368394387</v>
      </c>
      <c r="U454" s="104"/>
      <c r="V454" s="104">
        <f t="shared" si="244"/>
        <v>99.29597368394387</v>
      </c>
      <c r="W454" s="109">
        <f t="shared" si="245"/>
        <v>5.8155133925770215E-4</v>
      </c>
      <c r="X454" s="114">
        <f>'DADOS BASE HOMOLOGADA'!$I$78*W454</f>
        <v>26717.995923667906</v>
      </c>
      <c r="Y454" s="114"/>
      <c r="Z454" s="114">
        <f t="shared" si="243"/>
        <v>26717.995923667906</v>
      </c>
      <c r="AB454" s="119">
        <v>852</v>
      </c>
      <c r="AD454" s="45">
        <v>0.66100000000000003</v>
      </c>
      <c r="AE454" s="45">
        <f t="shared" si="246"/>
        <v>563.17200000000003</v>
      </c>
      <c r="AF454" s="123">
        <f t="shared" si="247"/>
        <v>-0.11580218651163002</v>
      </c>
      <c r="AH454" s="45">
        <f>($AH$11-(AF454*$AH$11))*'AJUSTE CONIF-SETEC'!$Q$18</f>
        <v>579.69810208654621</v>
      </c>
      <c r="AI454" s="114">
        <f t="shared" si="248"/>
        <v>493902.78297773737</v>
      </c>
      <c r="AK454" s="119">
        <v>0</v>
      </c>
      <c r="AL454" s="114">
        <f>IF($AK$11&gt;0,(AK454/$AK$11)*'DADOS BASE PROPOSTA'!$I$67,0)*'AJUSTE CONIF-SETEC'!Q18</f>
        <v>0</v>
      </c>
      <c r="AN454" s="114">
        <v>78.875</v>
      </c>
      <c r="AO454" s="114">
        <f>(AN454/$AN$11)*'DADOS BASE PROPOSTA'!$I$69*'AJUSTE CONIF-SETEC'!$Q$18</f>
        <v>38306.714064115018</v>
      </c>
      <c r="AQ454" s="114"/>
      <c r="AR454" s="114"/>
      <c r="AS454" s="114"/>
      <c r="AU454" s="114"/>
      <c r="AV454" s="114"/>
      <c r="AW454" s="114"/>
      <c r="AY454" s="114"/>
      <c r="AZ454" s="114"/>
      <c r="BA454" s="114"/>
      <c r="BB454" s="93"/>
    </row>
    <row r="455" spans="1:54" x14ac:dyDescent="0.25">
      <c r="A455" s="93"/>
      <c r="B455" s="94" t="s">
        <v>467</v>
      </c>
      <c r="C455" s="94" t="s">
        <v>485</v>
      </c>
      <c r="D455" s="94" t="s">
        <v>79</v>
      </c>
      <c r="F455" s="104">
        <v>8232.0366497256746</v>
      </c>
      <c r="G455" s="109">
        <f t="shared" si="240"/>
        <v>6.6619715886012979E-3</v>
      </c>
      <c r="H455" s="114">
        <f>'DADOS BASE PROPOSTA'!$I$23*G455*'AJUSTE CONIF-SETEC'!$Q$12</f>
        <v>8638087.9132071473</v>
      </c>
      <c r="I455" s="114">
        <f>'MATRIZ 2018 COMPLETO PROPOSTA'!I455*'AJUSTE CONIF-SETEC'!$Q$12</f>
        <v>0</v>
      </c>
      <c r="J455" s="114">
        <f t="shared" si="241"/>
        <v>8638087.9132071473</v>
      </c>
      <c r="L455" s="104">
        <v>0</v>
      </c>
      <c r="M455" s="114">
        <f>'MATRIZ 2018 COMPLETO PROPOSTA'!M455*'AJUSTE CONIF-SETEC'!$Q$14</f>
        <v>0</v>
      </c>
      <c r="N455" s="114">
        <f>'MATRIZ 2018 COMPLETO PROPOSTA'!N455*'AJUSTE CONIF-SETEC'!$Q$14</f>
        <v>0</v>
      </c>
      <c r="O455" s="114">
        <f t="shared" si="242"/>
        <v>0</v>
      </c>
      <c r="R455" s="114"/>
      <c r="T455" s="104">
        <v>313.289007947703</v>
      </c>
      <c r="U455" s="104"/>
      <c r="V455" s="104">
        <f t="shared" si="244"/>
        <v>313.289007947703</v>
      </c>
      <c r="W455" s="109">
        <f t="shared" si="245"/>
        <v>1.8348542784485957E-3</v>
      </c>
      <c r="X455" s="114">
        <f>'DADOS BASE HOMOLOGADA'!$I$78*W455</f>
        <v>84298.024650219944</v>
      </c>
      <c r="Y455" s="114"/>
      <c r="Z455" s="114">
        <f t="shared" si="243"/>
        <v>84298.024650219944</v>
      </c>
      <c r="AB455" s="119">
        <v>6672</v>
      </c>
      <c r="AD455" s="45">
        <v>0.751</v>
      </c>
      <c r="AE455" s="45">
        <f t="shared" si="246"/>
        <v>5010.6719999999996</v>
      </c>
      <c r="AF455" s="123">
        <f t="shared" si="247"/>
        <v>4.1697813488369928E-2</v>
      </c>
      <c r="AH455" s="45">
        <f>($AH$11-(AF455*$AH$11))*'AJUSTE CONIF-SETEC'!$Q$18</f>
        <v>497.871365965807</v>
      </c>
      <c r="AI455" s="114">
        <f t="shared" si="248"/>
        <v>3321797.7537238644</v>
      </c>
      <c r="AK455" s="119">
        <v>0</v>
      </c>
      <c r="AL455" s="114">
        <f>IF($AK$11&gt;0,(AK455/$AK$11)*'DADOS BASE PROPOSTA'!$I$67,0)*'AJUSTE CONIF-SETEC'!Q18</f>
        <v>0</v>
      </c>
      <c r="AN455" s="114">
        <v>237.75</v>
      </c>
      <c r="AO455" s="114">
        <f>(AN455/$AN$11)*'DADOS BASE PROPOSTA'!$I$69*'AJUSTE CONIF-SETEC'!$Q$18</f>
        <v>115466.513708315</v>
      </c>
      <c r="AQ455" s="114"/>
      <c r="AR455" s="114"/>
      <c r="AS455" s="114"/>
      <c r="AU455" s="114"/>
      <c r="AV455" s="114"/>
      <c r="AW455" s="114"/>
      <c r="AY455" s="114"/>
      <c r="AZ455" s="114"/>
      <c r="BA455" s="114"/>
      <c r="BB455" s="93"/>
    </row>
    <row r="456" spans="1:54" x14ac:dyDescent="0.25">
      <c r="A456" s="93"/>
      <c r="B456" s="94" t="s">
        <v>467</v>
      </c>
      <c r="C456" s="94" t="s">
        <v>486</v>
      </c>
      <c r="D456" s="94" t="s">
        <v>79</v>
      </c>
      <c r="F456" s="104">
        <v>3798.1849222309779</v>
      </c>
      <c r="G456" s="109">
        <f t="shared" si="240"/>
        <v>3.0737715485024985E-3</v>
      </c>
      <c r="H456" s="114">
        <f>'DADOS BASE PROPOSTA'!$I$23*G456*'AJUSTE CONIF-SETEC'!$Q$12</f>
        <v>3985533.1875790874</v>
      </c>
      <c r="I456" s="114">
        <f>'MATRIZ 2018 COMPLETO PROPOSTA'!I456*'AJUSTE CONIF-SETEC'!$Q$12</f>
        <v>0</v>
      </c>
      <c r="J456" s="114">
        <f t="shared" si="241"/>
        <v>3985533.1875790874</v>
      </c>
      <c r="L456" s="104">
        <v>0</v>
      </c>
      <c r="M456" s="114">
        <f>'MATRIZ 2018 COMPLETO PROPOSTA'!M456*'AJUSTE CONIF-SETEC'!$Q$14</f>
        <v>0</v>
      </c>
      <c r="N456" s="114">
        <f>'MATRIZ 2018 COMPLETO PROPOSTA'!N456*'AJUSTE CONIF-SETEC'!$Q$14</f>
        <v>0</v>
      </c>
      <c r="O456" s="114">
        <f t="shared" si="242"/>
        <v>0</v>
      </c>
      <c r="R456" s="114"/>
      <c r="T456" s="104">
        <v>315.73623798310189</v>
      </c>
      <c r="U456" s="104"/>
      <c r="V456" s="104">
        <f t="shared" si="244"/>
        <v>315.73623798310189</v>
      </c>
      <c r="W456" s="109">
        <f t="shared" si="245"/>
        <v>1.8491870842186249E-3</v>
      </c>
      <c r="X456" s="114">
        <f>'DADOS BASE HOMOLOGADA'!$I$78*W456</f>
        <v>84956.511391265289</v>
      </c>
      <c r="Y456" s="114"/>
      <c r="Z456" s="114">
        <f t="shared" si="243"/>
        <v>84956.511391265289</v>
      </c>
      <c r="AB456" s="119">
        <v>2172</v>
      </c>
      <c r="AD456" s="45">
        <v>0.751</v>
      </c>
      <c r="AE456" s="45">
        <f t="shared" si="246"/>
        <v>1631.172</v>
      </c>
      <c r="AF456" s="123">
        <f t="shared" si="247"/>
        <v>4.1697813488369928E-2</v>
      </c>
      <c r="AH456" s="45">
        <f>($AH$11-(AF456*$AH$11))*'AJUSTE CONIF-SETEC'!$Q$18</f>
        <v>497.871365965807</v>
      </c>
      <c r="AI456" s="114">
        <f t="shared" si="248"/>
        <v>1081376.6068777328</v>
      </c>
      <c r="AK456" s="119">
        <v>0</v>
      </c>
      <c r="AL456" s="114">
        <f>IF($AK$11&gt;0,(AK456/$AK$11)*'DADOS BASE PROPOSTA'!$I$67,0)*'AJUSTE CONIF-SETEC'!Q18</f>
        <v>0</v>
      </c>
      <c r="AN456" s="114">
        <v>243.75</v>
      </c>
      <c r="AO456" s="114">
        <f>(AN456/$AN$11)*'DADOS BASE PROPOSTA'!$I$69*'AJUSTE CONIF-SETEC'!$Q$18</f>
        <v>118380.49512682136</v>
      </c>
      <c r="AQ456" s="114"/>
      <c r="AR456" s="114"/>
      <c r="AS456" s="114"/>
      <c r="AU456" s="114"/>
      <c r="AV456" s="114"/>
      <c r="AW456" s="114"/>
      <c r="AY456" s="114"/>
      <c r="AZ456" s="114"/>
      <c r="BA456" s="114"/>
      <c r="BB456" s="93"/>
    </row>
    <row r="457" spans="1:54" x14ac:dyDescent="0.25">
      <c r="A457" s="93"/>
      <c r="B457" s="94" t="s">
        <v>467</v>
      </c>
      <c r="C457" s="94" t="s">
        <v>487</v>
      </c>
      <c r="D457" s="94" t="s">
        <v>79</v>
      </c>
      <c r="F457" s="104">
        <v>2173.2145567241491</v>
      </c>
      <c r="G457" s="109">
        <f t="shared" si="240"/>
        <v>1.7587256044728019E-3</v>
      </c>
      <c r="H457" s="114">
        <f>'DADOS BASE PROPOSTA'!$I$23*G457*'AJUSTE CONIF-SETEC'!$Q$12</f>
        <v>2280409.9634165596</v>
      </c>
      <c r="I457" s="114">
        <f>'MATRIZ 2018 COMPLETO PROPOSTA'!I457*'AJUSTE CONIF-SETEC'!$Q$12</f>
        <v>0</v>
      </c>
      <c r="J457" s="114">
        <f t="shared" si="241"/>
        <v>2280409.9634165596</v>
      </c>
      <c r="L457" s="104">
        <v>0</v>
      </c>
      <c r="M457" s="114">
        <f>'MATRIZ 2018 COMPLETO PROPOSTA'!M457*'AJUSTE CONIF-SETEC'!$Q$14</f>
        <v>0</v>
      </c>
      <c r="N457" s="114">
        <f>'MATRIZ 2018 COMPLETO PROPOSTA'!N457*'AJUSTE CONIF-SETEC'!$Q$14</f>
        <v>0</v>
      </c>
      <c r="O457" s="114">
        <f t="shared" si="242"/>
        <v>0</v>
      </c>
      <c r="R457" s="114"/>
      <c r="T457" s="104">
        <v>249.9298754624435</v>
      </c>
      <c r="U457" s="104"/>
      <c r="V457" s="104">
        <f t="shared" si="244"/>
        <v>249.9298754624435</v>
      </c>
      <c r="W457" s="109">
        <f t="shared" si="245"/>
        <v>1.4637759055400382E-3</v>
      </c>
      <c r="X457" s="114">
        <f>'DADOS BASE HOMOLOGADA'!$I$78*W457</f>
        <v>67249.709591076433</v>
      </c>
      <c r="Y457" s="114"/>
      <c r="Z457" s="114">
        <f t="shared" si="243"/>
        <v>67249.709591076433</v>
      </c>
      <c r="AB457" s="119">
        <v>614</v>
      </c>
      <c r="AD457" s="45">
        <v>0.63100000000000001</v>
      </c>
      <c r="AE457" s="45">
        <f t="shared" si="246"/>
        <v>387.43400000000003</v>
      </c>
      <c r="AF457" s="123">
        <f t="shared" si="247"/>
        <v>-0.16830218651163006</v>
      </c>
      <c r="AH457" s="45">
        <f>($AH$11-(AF457*$AH$11))*'AJUSTE CONIF-SETEC'!$Q$18</f>
        <v>606.97368079345938</v>
      </c>
      <c r="AI457" s="114">
        <f t="shared" si="248"/>
        <v>372681.84000718407</v>
      </c>
      <c r="AK457" s="119">
        <v>29.5</v>
      </c>
      <c r="AL457" s="114">
        <f>IF($AK$11&gt;0,(AK457/$AK$11)*'DADOS BASE PROPOSTA'!$I$67,0)*'AJUSTE CONIF-SETEC'!Q18</f>
        <v>154869.8181318448</v>
      </c>
      <c r="AN457" s="114">
        <v>253</v>
      </c>
      <c r="AO457" s="114">
        <f>(AN457/$AN$11)*'DADOS BASE PROPOSTA'!$I$69*'AJUSTE CONIF-SETEC'!$Q$18</f>
        <v>122872.88314701869</v>
      </c>
      <c r="AQ457" s="114"/>
      <c r="AR457" s="114"/>
      <c r="AS457" s="114"/>
      <c r="AU457" s="114"/>
      <c r="AV457" s="114"/>
      <c r="AW457" s="114"/>
      <c r="AY457" s="114"/>
      <c r="AZ457" s="114"/>
      <c r="BA457" s="114"/>
      <c r="BB457" s="93"/>
    </row>
    <row r="458" spans="1:54" x14ac:dyDescent="0.25">
      <c r="A458" s="93"/>
      <c r="B458" s="94" t="s">
        <v>467</v>
      </c>
      <c r="C458" s="94" t="s">
        <v>488</v>
      </c>
      <c r="D458" s="94" t="s">
        <v>83</v>
      </c>
      <c r="F458" s="104">
        <v>0</v>
      </c>
      <c r="G458" s="109">
        <f t="shared" si="240"/>
        <v>0</v>
      </c>
      <c r="H458" s="114">
        <f>'DADOS BASE PROPOSTA'!$I$23*G458*'AJUSTE CONIF-SETEC'!$Q$12</f>
        <v>0</v>
      </c>
      <c r="I458" s="114">
        <f>'MATRIZ 2018 COMPLETO PROPOSTA'!I458*'AJUSTE CONIF-SETEC'!$Q$12</f>
        <v>0</v>
      </c>
      <c r="J458" s="114">
        <f t="shared" si="241"/>
        <v>0</v>
      </c>
      <c r="L458" s="104">
        <v>916.8775921170411</v>
      </c>
      <c r="M458" s="114">
        <f>'MATRIZ 2018 COMPLETO PROPOSTA'!M458*'AJUSTE CONIF-SETEC'!$Q$14</f>
        <v>917684.52916124789</v>
      </c>
      <c r="N458" s="114">
        <f>'MATRIZ 2018 COMPLETO PROPOSTA'!N458*'AJUSTE CONIF-SETEC'!$Q$14</f>
        <v>279824.59392037423</v>
      </c>
      <c r="O458" s="114">
        <f t="shared" si="242"/>
        <v>1197509.1230816222</v>
      </c>
      <c r="R458" s="114"/>
      <c r="T458" s="104">
        <v>16.48023748265495</v>
      </c>
      <c r="U458" s="104"/>
      <c r="V458" s="104">
        <f t="shared" si="244"/>
        <v>16.48023748265495</v>
      </c>
      <c r="W458" s="109">
        <f t="shared" si="245"/>
        <v>9.6520572020663059E-5</v>
      </c>
      <c r="X458" s="114">
        <f>'DADOS BASE HOMOLOGADA'!$I$78*W458</f>
        <v>4434.4085822067264</v>
      </c>
      <c r="Y458" s="114"/>
      <c r="Z458" s="114">
        <f t="shared" si="243"/>
        <v>4434.4085822067264</v>
      </c>
      <c r="AB458" s="119">
        <v>532.5</v>
      </c>
      <c r="AD458" s="45">
        <v>0.64700000000000002</v>
      </c>
      <c r="AE458" s="45">
        <f t="shared" si="246"/>
        <v>344.52750000000003</v>
      </c>
      <c r="AF458" s="123">
        <f t="shared" si="247"/>
        <v>-0.14030218651163004</v>
      </c>
      <c r="AH458" s="45">
        <f>($AH$11-(AF458*$AH$11))*'AJUSTE CONIF-SETEC'!$Q$18</f>
        <v>592.42670548310571</v>
      </c>
      <c r="AI458" s="114">
        <f t="shared" si="248"/>
        <v>315467.22066975379</v>
      </c>
      <c r="AK458" s="119">
        <v>0</v>
      </c>
      <c r="AL458" s="114">
        <f>IF($AK$11&gt;0,(AK458/$AK$11)*'DADOS BASE PROPOSTA'!$I$67,0)*'AJUSTE CONIF-SETEC'!Q18</f>
        <v>0</v>
      </c>
      <c r="AN458" s="114">
        <v>6.125</v>
      </c>
      <c r="AO458" s="114">
        <f>(AN458/$AN$11)*'DADOS BASE PROPOSTA'!$I$69*'AJUSTE CONIF-SETEC'!$Q$18</f>
        <v>2974.6893647252546</v>
      </c>
      <c r="AQ458" s="114"/>
      <c r="AR458" s="114"/>
      <c r="AS458" s="114"/>
      <c r="AU458" s="114"/>
      <c r="AV458" s="114"/>
      <c r="AW458" s="114"/>
      <c r="AY458" s="114"/>
      <c r="AZ458" s="114"/>
      <c r="BA458" s="114"/>
      <c r="BB458" s="93"/>
    </row>
    <row r="459" spans="1:54" x14ac:dyDescent="0.25">
      <c r="A459" s="93"/>
      <c r="F459" s="104"/>
      <c r="G459" s="109"/>
      <c r="H459" s="114"/>
      <c r="I459" s="114"/>
      <c r="J459" s="114"/>
      <c r="L459" s="104"/>
      <c r="M459" s="114"/>
      <c r="N459" s="114"/>
      <c r="O459" s="114"/>
      <c r="R459" s="114"/>
      <c r="T459" s="104"/>
      <c r="U459" s="104"/>
      <c r="V459" s="104"/>
      <c r="W459" s="109"/>
      <c r="X459" s="114"/>
      <c r="Y459" s="114"/>
      <c r="Z459" s="114"/>
      <c r="AB459" s="119"/>
      <c r="AF459" s="123"/>
      <c r="AI459" s="114"/>
      <c r="AK459" s="119"/>
      <c r="AL459" s="114"/>
      <c r="AN459" s="114"/>
      <c r="AO459" s="114"/>
      <c r="AQ459" s="114"/>
      <c r="AR459" s="114"/>
      <c r="AS459" s="114"/>
      <c r="AU459" s="114"/>
      <c r="AV459" s="114"/>
      <c r="AW459" s="114"/>
      <c r="AY459" s="114"/>
      <c r="AZ459" s="114"/>
      <c r="BA459" s="114"/>
      <c r="BB459" s="93"/>
    </row>
    <row r="460" spans="1:54" x14ac:dyDescent="0.25">
      <c r="A460" s="93"/>
      <c r="B460" s="98" t="s">
        <v>489</v>
      </c>
      <c r="C460" s="98" t="s">
        <v>490</v>
      </c>
      <c r="D460" s="98" t="s">
        <v>74</v>
      </c>
      <c r="E460" s="98"/>
      <c r="F460" s="105">
        <f>SUM(F461:F486)</f>
        <v>26486.198557307107</v>
      </c>
      <c r="G460" s="110">
        <f>SUM(G461:G486)</f>
        <v>2.1434586577637828E-2</v>
      </c>
      <c r="H460" s="115">
        <f>SUM(H461:H486)</f>
        <v>27792649.785190564</v>
      </c>
      <c r="I460" s="115">
        <f>SUM(I461:I486)</f>
        <v>2258398.1549872747</v>
      </c>
      <c r="J460" s="115">
        <f>SUM(J461:J486)</f>
        <v>30051047.940177836</v>
      </c>
      <c r="K460" s="99"/>
      <c r="L460" s="105">
        <f>SUM(L461:L486)</f>
        <v>4329.849791884847</v>
      </c>
      <c r="M460" s="115">
        <f>SUM(M461:M486)</f>
        <v>8697813.9571137577</v>
      </c>
      <c r="N460" s="115">
        <f>SUM(N461:N486)</f>
        <v>1321439.71034656</v>
      </c>
      <c r="O460" s="115">
        <f>SUM(O461:O486)</f>
        <v>10019253.667460317</v>
      </c>
      <c r="P460" s="99"/>
      <c r="Q460" s="100"/>
      <c r="R460" s="115">
        <f>SUM(R461:R486)</f>
        <v>4880661.7496367004</v>
      </c>
      <c r="S460" s="99"/>
      <c r="T460" s="105">
        <f t="shared" ref="T460:Z460" si="249">SUM(T461:T486)</f>
        <v>11268.251177785649</v>
      </c>
      <c r="U460" s="105">
        <f t="shared" si="249"/>
        <v>0</v>
      </c>
      <c r="V460" s="105">
        <f t="shared" si="249"/>
        <v>11268.251177785649</v>
      </c>
      <c r="W460" s="110">
        <f t="shared" si="249"/>
        <v>6.5995289843187824E-2</v>
      </c>
      <c r="X460" s="115">
        <f t="shared" si="249"/>
        <v>3031996.9467566158</v>
      </c>
      <c r="Y460" s="115">
        <f t="shared" si="249"/>
        <v>124505.76265629544</v>
      </c>
      <c r="Z460" s="115">
        <f t="shared" si="249"/>
        <v>3156502.709412911</v>
      </c>
      <c r="AA460" s="99"/>
      <c r="AB460" s="120">
        <f>SUM(AB461:AB486)</f>
        <v>16726.5</v>
      </c>
      <c r="AC460" s="99"/>
      <c r="AD460" s="99"/>
      <c r="AE460" s="99"/>
      <c r="AF460" s="124"/>
      <c r="AG460" s="99"/>
      <c r="AH460" s="99"/>
      <c r="AI460" s="115">
        <f>SUM(AI461:AI486)</f>
        <v>8409470.3205758948</v>
      </c>
      <c r="AJ460" s="99"/>
      <c r="AK460" s="120">
        <f>SUM(AK461:AK486)</f>
        <v>0</v>
      </c>
      <c r="AL460" s="115">
        <f>SUM(AL461:AL486)</f>
        <v>0</v>
      </c>
      <c r="AM460" s="99"/>
      <c r="AN460" s="115">
        <f>SUM(AN461:AN486)</f>
        <v>3689.125</v>
      </c>
      <c r="AO460" s="115">
        <f>SUM(AO461:AO486)</f>
        <v>1791673.6167578865</v>
      </c>
      <c r="AP460" s="99"/>
      <c r="AQ460" s="115"/>
      <c r="AR460" s="115"/>
      <c r="AS460" s="115">
        <f>SUM(AS461:AS486)</f>
        <v>451719.01025783899</v>
      </c>
      <c r="AT460" s="98"/>
      <c r="AU460" s="115"/>
      <c r="AV460" s="115"/>
      <c r="AW460" s="115">
        <f>SUM(AW461:AW486)</f>
        <v>451719.01025783899</v>
      </c>
      <c r="AX460" s="98"/>
      <c r="AY460" s="115"/>
      <c r="AZ460" s="115"/>
      <c r="BA460" s="115">
        <f>SUM(BA461:BA486)</f>
        <v>451719.01025783899</v>
      </c>
      <c r="BB460" s="93"/>
    </row>
    <row r="461" spans="1:54" x14ac:dyDescent="0.25">
      <c r="A461" s="93"/>
      <c r="B461" s="94" t="s">
        <v>489</v>
      </c>
      <c r="C461" s="94" t="s">
        <v>34</v>
      </c>
      <c r="D461" s="94" t="s">
        <v>75</v>
      </c>
      <c r="F461" s="104">
        <v>0</v>
      </c>
      <c r="G461" s="109">
        <f t="shared" ref="G461:G486" si="250">F461/$F$11</f>
        <v>0</v>
      </c>
      <c r="H461" s="114">
        <f>'DADOS BASE PROPOSTA'!$I$23*G461*'AJUSTE CONIF-SETEC'!$Q$12</f>
        <v>0</v>
      </c>
      <c r="I461" s="114">
        <f>'MATRIZ 2018 COMPLETO PROPOSTA'!I461*'AJUSTE CONIF-SETEC'!$Q$12</f>
        <v>0</v>
      </c>
      <c r="J461" s="114">
        <f t="shared" ref="J461:J486" si="251">H461+I461</f>
        <v>0</v>
      </c>
      <c r="L461" s="104"/>
      <c r="M461" s="114">
        <f>'MATRIZ 2018 COMPLETO PROPOSTA'!M461*'AJUSTE CONIF-SETEC'!$Q$14</f>
        <v>0</v>
      </c>
      <c r="N461" s="114">
        <f>'MATRIZ 2018 COMPLETO PROPOSTA'!N461*'AJUSTE CONIF-SETEC'!$Q$14</f>
        <v>0</v>
      </c>
      <c r="O461" s="114">
        <f t="shared" ref="O461:O486" si="252">M461+N461</f>
        <v>0</v>
      </c>
      <c r="Q461" s="68">
        <v>25</v>
      </c>
      <c r="R461" s="114">
        <f>IF(D461="R",('DADOS BASE HOMOLOGADA'!$I$53+('DADOS BASE HOMOLOGADA'!$I$54*Q461)),0)</f>
        <v>4880661.7496367004</v>
      </c>
      <c r="T461" s="104"/>
      <c r="U461" s="104"/>
      <c r="V461" s="104"/>
      <c r="W461" s="109"/>
      <c r="X461" s="114"/>
      <c r="Y461" s="114">
        <f>'DADOS BASE HOMOLOGADA'!$I$77/41</f>
        <v>124505.76265629544</v>
      </c>
      <c r="Z461" s="114">
        <f t="shared" ref="Z461:Z486" si="253">X461+Y461</f>
        <v>124505.76265629544</v>
      </c>
      <c r="AB461" s="119"/>
      <c r="AF461" s="123"/>
      <c r="AI461" s="114"/>
      <c r="AK461" s="119"/>
      <c r="AL461" s="114"/>
      <c r="AN461" s="114"/>
      <c r="AO461" s="114"/>
      <c r="AQ461" s="114">
        <f>'DADOS BASE HOMOLOGADA'!$I$85/41</f>
        <v>167836.73833001251</v>
      </c>
      <c r="AR461" s="114">
        <f>'DADOS BASE HOMOLOGADA'!$I$86*(Q461/$Q$11)</f>
        <v>283882.27192782646</v>
      </c>
      <c r="AS461" s="114">
        <f>AQ461+AR461</f>
        <v>451719.01025783899</v>
      </c>
      <c r="AU461" s="114">
        <f>'DADOS BASE HOMOLOGADA'!$I$89/41</f>
        <v>167836.73833001251</v>
      </c>
      <c r="AV461" s="114">
        <f>'DADOS BASE HOMOLOGADA'!$I$90*(Q461/$Q$11)</f>
        <v>283882.27192782646</v>
      </c>
      <c r="AW461" s="114">
        <f>AU461+AV461</f>
        <v>451719.01025783899</v>
      </c>
      <c r="AY461" s="114">
        <f>'DADOS BASE HOMOLOGADA'!$I$93/41</f>
        <v>167836.73833001251</v>
      </c>
      <c r="AZ461" s="114">
        <f>'DADOS BASE HOMOLOGADA'!$I$94*(Q461/$Q$11)</f>
        <v>283882.27192782646</v>
      </c>
      <c r="BA461" s="114">
        <f>AY461+AZ461</f>
        <v>451719.01025783899</v>
      </c>
      <c r="BB461" s="93"/>
    </row>
    <row r="462" spans="1:54" x14ac:dyDescent="0.25">
      <c r="A462" s="93"/>
      <c r="B462" s="94" t="s">
        <v>489</v>
      </c>
      <c r="C462" s="94" t="s">
        <v>491</v>
      </c>
      <c r="D462" s="94" t="s">
        <v>79</v>
      </c>
      <c r="F462" s="104">
        <v>1235.5627112776019</v>
      </c>
      <c r="G462" s="109">
        <f t="shared" si="250"/>
        <v>9.999085315953826E-4</v>
      </c>
      <c r="H462" s="114">
        <f>'DADOS BASE PROPOSTA'!$I$23*G462*'AJUSTE CONIF-SETEC'!$Q$12</f>
        <v>1296507.7509284618</v>
      </c>
      <c r="I462" s="114">
        <f>'MATRIZ 2018 COMPLETO PROPOSTA'!I462*'AJUSTE CONIF-SETEC'!$Q$12</f>
        <v>453135.53168877994</v>
      </c>
      <c r="J462" s="114">
        <f t="shared" si="251"/>
        <v>1749643.2826172416</v>
      </c>
      <c r="L462" s="104">
        <v>0</v>
      </c>
      <c r="M462" s="114">
        <f>'MATRIZ 2018 COMPLETO PROPOSTA'!M462*'AJUSTE CONIF-SETEC'!$Q$14</f>
        <v>0</v>
      </c>
      <c r="N462" s="114">
        <f>'MATRIZ 2018 COMPLETO PROPOSTA'!N462*'AJUSTE CONIF-SETEC'!$Q$14</f>
        <v>0</v>
      </c>
      <c r="O462" s="114">
        <f t="shared" si="252"/>
        <v>0</v>
      </c>
      <c r="R462" s="114"/>
      <c r="T462" s="104">
        <v>327.52968542312811</v>
      </c>
      <c r="U462" s="104"/>
      <c r="V462" s="104">
        <f t="shared" ref="V462:V486" si="254">T462+U462*3.2</f>
        <v>327.52968542312811</v>
      </c>
      <c r="W462" s="109">
        <f t="shared" ref="W462:W486" si="255">V462/$V$11</f>
        <v>1.9182583153950566E-3</v>
      </c>
      <c r="X462" s="114">
        <f>'DADOS BASE HOMOLOGADA'!$I$78*W462</f>
        <v>88129.825161585497</v>
      </c>
      <c r="Y462" s="114"/>
      <c r="Z462" s="114">
        <f t="shared" si="253"/>
        <v>88129.825161585497</v>
      </c>
      <c r="AB462" s="119">
        <v>592</v>
      </c>
      <c r="AD462" s="45">
        <v>0.72899999999999998</v>
      </c>
      <c r="AE462" s="45">
        <f t="shared" ref="AE462:AE486" si="256">AB462*AD462</f>
        <v>431.56799999999998</v>
      </c>
      <c r="AF462" s="123">
        <f t="shared" ref="AF462:AF486" si="257">(AD462-$AE$12)*$AF$12</f>
        <v>3.1978134883698939E-3</v>
      </c>
      <c r="AH462" s="45">
        <f>($AH$11-(AF462*$AH$11))*'AJUSTE CONIF-SETEC'!$Q$18</f>
        <v>517.87345701754327</v>
      </c>
      <c r="AI462" s="114">
        <f t="shared" ref="AI462:AI486" si="258">AB462*AH462</f>
        <v>306581.08655438561</v>
      </c>
      <c r="AK462" s="119">
        <v>0</v>
      </c>
      <c r="AL462" s="114">
        <f>IF($AK$11&gt;0,(AK462/$AK$11)*'DADOS BASE PROPOSTA'!$I$67,0)*'AJUSTE CONIF-SETEC'!Q18</f>
        <v>0</v>
      </c>
      <c r="AN462" s="114">
        <v>60.75</v>
      </c>
      <c r="AO462" s="114">
        <f>(AN462/$AN$11)*'DADOS BASE PROPOSTA'!$I$69*'AJUSTE CONIF-SETEC'!$Q$18</f>
        <v>29504.061862377017</v>
      </c>
      <c r="AQ462" s="114"/>
      <c r="AR462" s="114"/>
      <c r="AS462" s="114"/>
      <c r="AU462" s="114"/>
      <c r="AV462" s="114"/>
      <c r="AW462" s="114"/>
      <c r="AY462" s="114"/>
      <c r="AZ462" s="114"/>
      <c r="BA462" s="114"/>
      <c r="BB462" s="93"/>
    </row>
    <row r="463" spans="1:54" x14ac:dyDescent="0.25">
      <c r="A463" s="93"/>
      <c r="B463" s="94" t="s">
        <v>489</v>
      </c>
      <c r="C463" s="94" t="s">
        <v>492</v>
      </c>
      <c r="D463" s="94" t="s">
        <v>77</v>
      </c>
      <c r="F463" s="104">
        <v>0</v>
      </c>
      <c r="G463" s="109">
        <f t="shared" si="250"/>
        <v>0</v>
      </c>
      <c r="H463" s="114">
        <f>'DADOS BASE PROPOSTA'!$I$23*G463*'AJUSTE CONIF-SETEC'!$Q$12</f>
        <v>0</v>
      </c>
      <c r="I463" s="114">
        <f>'MATRIZ 2018 COMPLETO PROPOSTA'!I463*'AJUSTE CONIF-SETEC'!$Q$12</f>
        <v>0</v>
      </c>
      <c r="J463" s="114">
        <f t="shared" si="251"/>
        <v>0</v>
      </c>
      <c r="L463" s="104">
        <v>652.67624338075677</v>
      </c>
      <c r="M463" s="114">
        <f>'MATRIZ 2018 COMPLETO PROPOSTA'!M463*'AJUSTE CONIF-SETEC'!$Q$14</f>
        <v>454804.45059700409</v>
      </c>
      <c r="N463" s="114">
        <f>'MATRIZ 2018 COMPLETO PROPOSTA'!N463*'AJUSTE CONIF-SETEC'!$Q$14</f>
        <v>199192.20006652965</v>
      </c>
      <c r="O463" s="114">
        <f t="shared" si="252"/>
        <v>653996.65066353371</v>
      </c>
      <c r="R463" s="114"/>
      <c r="T463" s="104">
        <v>233.42398317275959</v>
      </c>
      <c r="U463" s="104"/>
      <c r="V463" s="104">
        <f t="shared" si="254"/>
        <v>233.42398317275959</v>
      </c>
      <c r="W463" s="109">
        <f t="shared" si="255"/>
        <v>1.3671050798199293E-3</v>
      </c>
      <c r="X463" s="114">
        <f>'DADOS BASE HOMOLOGADA'!$I$78*W463</f>
        <v>62808.397959287817</v>
      </c>
      <c r="Y463" s="114"/>
      <c r="Z463" s="114">
        <f t="shared" si="253"/>
        <v>62808.397959287817</v>
      </c>
      <c r="AB463" s="119">
        <v>200.5</v>
      </c>
      <c r="AD463" s="45">
        <v>0.747</v>
      </c>
      <c r="AE463" s="45">
        <f t="shared" si="256"/>
        <v>149.77350000000001</v>
      </c>
      <c r="AF463" s="123">
        <f t="shared" si="257"/>
        <v>3.4697813488369922E-2</v>
      </c>
      <c r="AH463" s="45">
        <f>($AH$11-(AF463*$AH$11))*'AJUSTE CONIF-SETEC'!$Q$18</f>
        <v>501.50810979339542</v>
      </c>
      <c r="AI463" s="114">
        <f t="shared" si="258"/>
        <v>100552.37601357578</v>
      </c>
      <c r="AK463" s="119">
        <v>0</v>
      </c>
      <c r="AL463" s="114">
        <f>IF($AK$11&gt;0,(AK463/$AK$11)*'DADOS BASE PROPOSTA'!$I$67,0)*'AJUSTE CONIF-SETEC'!Q18</f>
        <v>0</v>
      </c>
      <c r="AN463" s="114">
        <v>63</v>
      </c>
      <c r="AO463" s="114">
        <f>(AN463/$AN$11)*'DADOS BASE PROPOSTA'!$I$69*'AJUSTE CONIF-SETEC'!$Q$18</f>
        <v>30596.804894316901</v>
      </c>
      <c r="AQ463" s="114"/>
      <c r="AR463" s="114"/>
      <c r="AS463" s="114"/>
      <c r="AU463" s="114"/>
      <c r="AV463" s="114"/>
      <c r="AW463" s="114"/>
      <c r="AY463" s="114"/>
      <c r="AZ463" s="114"/>
      <c r="BA463" s="114"/>
      <c r="BB463" s="93"/>
    </row>
    <row r="464" spans="1:54" x14ac:dyDescent="0.25">
      <c r="A464" s="93"/>
      <c r="B464" s="94" t="s">
        <v>489</v>
      </c>
      <c r="C464" s="94" t="s">
        <v>493</v>
      </c>
      <c r="D464" s="94" t="s">
        <v>77</v>
      </c>
      <c r="F464" s="104">
        <v>0</v>
      </c>
      <c r="G464" s="109">
        <f t="shared" si="250"/>
        <v>0</v>
      </c>
      <c r="H464" s="114">
        <f>'DADOS BASE PROPOSTA'!$I$23*G464*'AJUSTE CONIF-SETEC'!$Q$12</f>
        <v>0</v>
      </c>
      <c r="I464" s="114">
        <f>'MATRIZ 2018 COMPLETO PROPOSTA'!I464*'AJUSTE CONIF-SETEC'!$Q$12</f>
        <v>0</v>
      </c>
      <c r="J464" s="114">
        <f t="shared" si="251"/>
        <v>0</v>
      </c>
      <c r="L464" s="104">
        <v>133.65021389841471</v>
      </c>
      <c r="M464" s="114">
        <f>'MATRIZ 2018 COMPLETO PROPOSTA'!M464*'AJUSTE CONIF-SETEC'!$Q$14</f>
        <v>454804.45059700409</v>
      </c>
      <c r="N464" s="114">
        <f>'MATRIZ 2018 COMPLETO PROPOSTA'!N464*'AJUSTE CONIF-SETEC'!$Q$14</f>
        <v>40789.105495688731</v>
      </c>
      <c r="O464" s="114">
        <f t="shared" si="252"/>
        <v>495593.55609269283</v>
      </c>
      <c r="R464" s="114"/>
      <c r="T464" s="104">
        <v>36.006756756756758</v>
      </c>
      <c r="U464" s="104"/>
      <c r="V464" s="104">
        <f t="shared" si="254"/>
        <v>36.006756756756758</v>
      </c>
      <c r="W464" s="109">
        <f t="shared" si="255"/>
        <v>2.1088244404419556E-4</v>
      </c>
      <c r="X464" s="114">
        <f>'DADOS BASE HOMOLOGADA'!$I$78*W464</f>
        <v>9688.4933452955156</v>
      </c>
      <c r="Y464" s="114"/>
      <c r="Z464" s="114">
        <f t="shared" si="253"/>
        <v>9688.4933452955156</v>
      </c>
      <c r="AB464" s="119">
        <v>116.5</v>
      </c>
      <c r="AD464" s="45">
        <v>0.70599999999999996</v>
      </c>
      <c r="AE464" s="45">
        <f t="shared" si="256"/>
        <v>82.248999999999995</v>
      </c>
      <c r="AF464" s="123">
        <f t="shared" si="257"/>
        <v>-3.7052186511630142E-2</v>
      </c>
      <c r="AH464" s="45">
        <f>($AH$11-(AF464*$AH$11))*'AJUSTE CONIF-SETEC'!$Q$18</f>
        <v>538.78473402617669</v>
      </c>
      <c r="AI464" s="114">
        <f t="shared" si="258"/>
        <v>62768.421514049587</v>
      </c>
      <c r="AK464" s="119">
        <v>0</v>
      </c>
      <c r="AL464" s="114">
        <f>IF($AK$11&gt;0,(AK464/$AK$11)*'DADOS BASE PROPOSTA'!$I$67,0)*'AJUSTE CONIF-SETEC'!Q18</f>
        <v>0</v>
      </c>
      <c r="AN464" s="114">
        <v>14.75</v>
      </c>
      <c r="AO464" s="114">
        <f>(AN464/$AN$11)*'DADOS BASE PROPOSTA'!$I$69*'AJUSTE CONIF-SETEC'!$Q$18</f>
        <v>7163.5376538281644</v>
      </c>
      <c r="AQ464" s="114"/>
      <c r="AR464" s="114"/>
      <c r="AS464" s="114"/>
      <c r="AU464" s="114"/>
      <c r="AV464" s="114"/>
      <c r="AW464" s="114"/>
      <c r="AY464" s="114"/>
      <c r="AZ464" s="114"/>
      <c r="BA464" s="114"/>
      <c r="BB464" s="93"/>
    </row>
    <row r="465" spans="1:54" x14ac:dyDescent="0.25">
      <c r="A465" s="93"/>
      <c r="B465" s="94" t="s">
        <v>489</v>
      </c>
      <c r="C465" s="94" t="s">
        <v>494</v>
      </c>
      <c r="D465" s="94" t="s">
        <v>77</v>
      </c>
      <c r="F465" s="104">
        <v>0</v>
      </c>
      <c r="G465" s="109">
        <f t="shared" si="250"/>
        <v>0</v>
      </c>
      <c r="H465" s="114">
        <f>'DADOS BASE PROPOSTA'!$I$23*G465*'AJUSTE CONIF-SETEC'!$Q$12</f>
        <v>0</v>
      </c>
      <c r="I465" s="114">
        <f>'MATRIZ 2018 COMPLETO PROPOSTA'!I465*'AJUSTE CONIF-SETEC'!$Q$12</f>
        <v>0</v>
      </c>
      <c r="J465" s="114">
        <f t="shared" si="251"/>
        <v>0</v>
      </c>
      <c r="L465" s="104">
        <v>323.12150823072722</v>
      </c>
      <c r="M465" s="114">
        <f>'MATRIZ 2018 COMPLETO PROPOSTA'!M465*'AJUSTE CONIF-SETEC'!$Q$14</f>
        <v>454804.45059700409</v>
      </c>
      <c r="N465" s="114">
        <f>'MATRIZ 2018 COMPLETO PROPOSTA'!N465*'AJUSTE CONIF-SETEC'!$Q$14</f>
        <v>98614.412223589577</v>
      </c>
      <c r="O465" s="114">
        <f t="shared" si="252"/>
        <v>553418.86282059364</v>
      </c>
      <c r="R465" s="114"/>
      <c r="T465" s="104">
        <v>603.29814189189187</v>
      </c>
      <c r="U465" s="104"/>
      <c r="V465" s="104">
        <f t="shared" si="254"/>
        <v>603.29814189189187</v>
      </c>
      <c r="W465" s="109">
        <f t="shared" si="255"/>
        <v>3.5333642379665299E-3</v>
      </c>
      <c r="X465" s="114">
        <f>'DADOS BASE HOMOLOGADA'!$I$78*W465</f>
        <v>162332.03319129557</v>
      </c>
      <c r="Y465" s="114"/>
      <c r="Z465" s="114">
        <f t="shared" si="253"/>
        <v>162332.03319129557</v>
      </c>
      <c r="AB465" s="119">
        <v>346</v>
      </c>
      <c r="AD465" s="45">
        <v>0.72299999999999998</v>
      </c>
      <c r="AE465" s="45">
        <f t="shared" si="256"/>
        <v>250.15799999999999</v>
      </c>
      <c r="AF465" s="123">
        <f t="shared" si="257"/>
        <v>-7.3021865116301155E-3</v>
      </c>
      <c r="AH465" s="45">
        <f>($AH$11-(AF465*$AH$11))*'AJUSTE CONIF-SETEC'!$Q$18</f>
        <v>523.32857275892593</v>
      </c>
      <c r="AI465" s="114">
        <f t="shared" si="258"/>
        <v>181071.68617458837</v>
      </c>
      <c r="AK465" s="119">
        <v>0</v>
      </c>
      <c r="AL465" s="114">
        <f>IF($AK$11&gt;0,(AK465/$AK$11)*'DADOS BASE PROPOSTA'!$I$67,0)*'AJUSTE CONIF-SETEC'!Q18</f>
        <v>0</v>
      </c>
      <c r="AN465" s="114">
        <v>120.5</v>
      </c>
      <c r="AO465" s="114">
        <f>(AN465/$AN$11)*'DADOS BASE PROPOSTA'!$I$69*'AJUSTE CONIF-SETEC'!$Q$18</f>
        <v>58522.460155002977</v>
      </c>
      <c r="AQ465" s="114"/>
      <c r="AR465" s="114"/>
      <c r="AS465" s="114"/>
      <c r="AU465" s="114"/>
      <c r="AV465" s="114"/>
      <c r="AW465" s="114"/>
      <c r="AY465" s="114"/>
      <c r="AZ465" s="114"/>
      <c r="BA465" s="114"/>
      <c r="BB465" s="93"/>
    </row>
    <row r="466" spans="1:54" x14ac:dyDescent="0.25">
      <c r="A466" s="93"/>
      <c r="B466" s="94" t="s">
        <v>489</v>
      </c>
      <c r="C466" s="94" t="s">
        <v>495</v>
      </c>
      <c r="D466" s="94" t="s">
        <v>77</v>
      </c>
      <c r="F466" s="104">
        <v>0</v>
      </c>
      <c r="G466" s="109">
        <f t="shared" si="250"/>
        <v>0</v>
      </c>
      <c r="H466" s="114">
        <f>'DADOS BASE PROPOSTA'!$I$23*G466*'AJUSTE CONIF-SETEC'!$Q$12</f>
        <v>0</v>
      </c>
      <c r="I466" s="114">
        <f>'MATRIZ 2018 COMPLETO PROPOSTA'!I466*'AJUSTE CONIF-SETEC'!$Q$12</f>
        <v>0</v>
      </c>
      <c r="J466" s="114">
        <f t="shared" si="251"/>
        <v>0</v>
      </c>
      <c r="L466" s="104">
        <v>324.46139353727187</v>
      </c>
      <c r="M466" s="114">
        <f>'MATRIZ 2018 COMPLETO PROPOSTA'!M466*'AJUSTE CONIF-SETEC'!$Q$14</f>
        <v>454804.45059700409</v>
      </c>
      <c r="N466" s="114">
        <f>'MATRIZ 2018 COMPLETO PROPOSTA'!N466*'AJUSTE CONIF-SETEC'!$Q$14</f>
        <v>99023.335797496562</v>
      </c>
      <c r="O466" s="114">
        <f t="shared" si="252"/>
        <v>553827.78639450064</v>
      </c>
      <c r="R466" s="114"/>
      <c r="T466" s="104">
        <v>225.84375</v>
      </c>
      <c r="U466" s="104"/>
      <c r="V466" s="104">
        <f t="shared" si="254"/>
        <v>225.84375</v>
      </c>
      <c r="W466" s="109">
        <f t="shared" si="255"/>
        <v>1.3227095762566581E-3</v>
      </c>
      <c r="X466" s="114">
        <f>'DADOS BASE HOMOLOGADA'!$I$78*W466</f>
        <v>60768.751924344986</v>
      </c>
      <c r="Y466" s="114"/>
      <c r="Z466" s="114">
        <f t="shared" si="253"/>
        <v>60768.751924344986</v>
      </c>
      <c r="AB466" s="119">
        <v>190</v>
      </c>
      <c r="AD466" s="45">
        <v>0.73099999999999998</v>
      </c>
      <c r="AE466" s="45">
        <f t="shared" si="256"/>
        <v>138.88999999999999</v>
      </c>
      <c r="AF466" s="123">
        <f t="shared" si="257"/>
        <v>6.697813488369897E-3</v>
      </c>
      <c r="AH466" s="45">
        <f>($AH$11-(AF466*$AH$11))*'AJUSTE CONIF-SETEC'!$Q$18</f>
        <v>516.05508510374909</v>
      </c>
      <c r="AI466" s="114">
        <f t="shared" si="258"/>
        <v>98050.466169712323</v>
      </c>
      <c r="AK466" s="119">
        <v>0</v>
      </c>
      <c r="AL466" s="114">
        <f>IF($AK$11&gt;0,(AK466/$AK$11)*'DADOS BASE PROPOSTA'!$I$67,0)*'AJUSTE CONIF-SETEC'!Q18</f>
        <v>0</v>
      </c>
      <c r="AN466" s="114">
        <v>51</v>
      </c>
      <c r="AO466" s="114">
        <f>(AN466/$AN$11)*'DADOS BASE PROPOSTA'!$I$69*'AJUSTE CONIF-SETEC'!$Q$18</f>
        <v>24768.842057304159</v>
      </c>
      <c r="AQ466" s="114"/>
      <c r="AR466" s="114"/>
      <c r="AS466" s="114"/>
      <c r="AU466" s="114"/>
      <c r="AV466" s="114"/>
      <c r="AW466" s="114"/>
      <c r="AY466" s="114"/>
      <c r="AZ466" s="114"/>
      <c r="BA466" s="114"/>
      <c r="BB466" s="93"/>
    </row>
    <row r="467" spans="1:54" x14ac:dyDescent="0.25">
      <c r="A467" s="93"/>
      <c r="B467" s="94" t="s">
        <v>489</v>
      </c>
      <c r="C467" s="94" t="s">
        <v>496</v>
      </c>
      <c r="D467" s="94" t="s">
        <v>77</v>
      </c>
      <c r="F467" s="104">
        <v>0</v>
      </c>
      <c r="G467" s="109">
        <f t="shared" si="250"/>
        <v>0</v>
      </c>
      <c r="H467" s="114">
        <f>'DADOS BASE PROPOSTA'!$I$23*G467*'AJUSTE CONIF-SETEC'!$Q$12</f>
        <v>0</v>
      </c>
      <c r="I467" s="114">
        <f>'MATRIZ 2018 COMPLETO PROPOSTA'!I467*'AJUSTE CONIF-SETEC'!$Q$12</f>
        <v>0</v>
      </c>
      <c r="J467" s="114">
        <f t="shared" si="251"/>
        <v>0</v>
      </c>
      <c r="L467" s="104">
        <v>151.76271123026271</v>
      </c>
      <c r="M467" s="114">
        <f>'MATRIZ 2018 COMPLETO PROPOSTA'!M467*'AJUSTE CONIF-SETEC'!$Q$14</f>
        <v>454804.45059700409</v>
      </c>
      <c r="N467" s="114">
        <f>'MATRIZ 2018 COMPLETO PROPOSTA'!N467*'AJUSTE CONIF-SETEC'!$Q$14</f>
        <v>46316.912320006071</v>
      </c>
      <c r="O467" s="114">
        <f t="shared" si="252"/>
        <v>501121.36291701015</v>
      </c>
      <c r="R467" s="114"/>
      <c r="T467" s="104">
        <v>262.96513977212499</v>
      </c>
      <c r="U467" s="104"/>
      <c r="V467" s="104">
        <f t="shared" si="254"/>
        <v>262.96513977212499</v>
      </c>
      <c r="W467" s="109">
        <f t="shared" si="255"/>
        <v>1.5401201432329223E-3</v>
      </c>
      <c r="X467" s="114">
        <f>'DADOS BASE HOMOLOGADA'!$I$78*W467</f>
        <v>70757.164382733506</v>
      </c>
      <c r="Y467" s="114"/>
      <c r="Z467" s="114">
        <f t="shared" si="253"/>
        <v>70757.164382733506</v>
      </c>
      <c r="AB467" s="119">
        <v>168.5</v>
      </c>
      <c r="AD467" s="45">
        <v>0.68100000000000005</v>
      </c>
      <c r="AE467" s="45">
        <f t="shared" si="256"/>
        <v>114.74850000000001</v>
      </c>
      <c r="AF467" s="123">
        <f t="shared" si="257"/>
        <v>-8.0802186511629986E-2</v>
      </c>
      <c r="AH467" s="45">
        <f>($AH$11-(AF467*$AH$11))*'AJUSTE CONIF-SETEC'!$Q$18</f>
        <v>561.51438294860418</v>
      </c>
      <c r="AI467" s="114">
        <f t="shared" si="258"/>
        <v>94615.173526839804</v>
      </c>
      <c r="AK467" s="119">
        <v>0</v>
      </c>
      <c r="AL467" s="114">
        <f>IF($AK$11&gt;0,(AK467/$AK$11)*'DADOS BASE PROPOSTA'!$I$67,0)*'AJUSTE CONIF-SETEC'!Q18</f>
        <v>0</v>
      </c>
      <c r="AN467" s="114">
        <v>59.875</v>
      </c>
      <c r="AO467" s="114">
        <f>(AN467/$AN$11)*'DADOS BASE PROPOSTA'!$I$69*'AJUSTE CONIF-SETEC'!$Q$18</f>
        <v>29079.106238844834</v>
      </c>
      <c r="AQ467" s="114"/>
      <c r="AR467" s="114"/>
      <c r="AS467" s="114"/>
      <c r="AU467" s="114"/>
      <c r="AV467" s="114"/>
      <c r="AW467" s="114"/>
      <c r="AY467" s="114"/>
      <c r="AZ467" s="114"/>
      <c r="BA467" s="114"/>
      <c r="BB467" s="93"/>
    </row>
    <row r="468" spans="1:54" x14ac:dyDescent="0.25">
      <c r="A468" s="93"/>
      <c r="B468" s="94" t="s">
        <v>489</v>
      </c>
      <c r="C468" s="94" t="s">
        <v>497</v>
      </c>
      <c r="D468" s="94" t="s">
        <v>79</v>
      </c>
      <c r="F468" s="104">
        <v>1679.25351254662</v>
      </c>
      <c r="G468" s="109">
        <f t="shared" si="250"/>
        <v>1.3589758727589384E-3</v>
      </c>
      <c r="H468" s="114">
        <f>'DADOS BASE PROPOSTA'!$I$23*G468*'AJUSTE CONIF-SETEC'!$Q$12</f>
        <v>1762083.9273623726</v>
      </c>
      <c r="I468" s="114">
        <f>'MATRIZ 2018 COMPLETO PROPOSTA'!I468*'AJUSTE CONIF-SETEC'!$Q$12</f>
        <v>0</v>
      </c>
      <c r="J468" s="114">
        <f t="shared" si="251"/>
        <v>1762083.9273623726</v>
      </c>
      <c r="L468" s="104">
        <v>0</v>
      </c>
      <c r="M468" s="114">
        <f>'MATRIZ 2018 COMPLETO PROPOSTA'!M468*'AJUSTE CONIF-SETEC'!$Q$14</f>
        <v>0</v>
      </c>
      <c r="N468" s="114">
        <f>'MATRIZ 2018 COMPLETO PROPOSTA'!N468*'AJUSTE CONIF-SETEC'!$Q$14</f>
        <v>0</v>
      </c>
      <c r="O468" s="114">
        <f t="shared" si="252"/>
        <v>0</v>
      </c>
      <c r="R468" s="114"/>
      <c r="T468" s="104">
        <v>0</v>
      </c>
      <c r="U468" s="104"/>
      <c r="V468" s="104">
        <f t="shared" si="254"/>
        <v>0</v>
      </c>
      <c r="W468" s="109">
        <f t="shared" si="255"/>
        <v>0</v>
      </c>
      <c r="X468" s="114">
        <f>'DADOS BASE HOMOLOGADA'!$I$78*W468</f>
        <v>0</v>
      </c>
      <c r="Y468" s="114"/>
      <c r="Z468" s="114">
        <f t="shared" si="253"/>
        <v>0</v>
      </c>
      <c r="AB468" s="119">
        <v>839.5</v>
      </c>
      <c r="AD468" s="45">
        <v>0.745</v>
      </c>
      <c r="AE468" s="45">
        <f t="shared" si="256"/>
        <v>625.42750000000001</v>
      </c>
      <c r="AF468" s="123">
        <f t="shared" si="257"/>
        <v>3.1197813488369919E-2</v>
      </c>
      <c r="AH468" s="45">
        <f>($AH$11-(AF468*$AH$11))*'AJUSTE CONIF-SETEC'!$Q$18</f>
        <v>503.32648170718966</v>
      </c>
      <c r="AI468" s="114">
        <f t="shared" si="258"/>
        <v>422542.58139318571</v>
      </c>
      <c r="AK468" s="119">
        <v>0</v>
      </c>
      <c r="AL468" s="114">
        <f>IF($AK$11&gt;0,(AK468/$AK$11)*'DADOS BASE PROPOSTA'!$I$67,0)*'AJUSTE CONIF-SETEC'!Q18</f>
        <v>0</v>
      </c>
      <c r="AN468" s="114">
        <v>0</v>
      </c>
      <c r="AO468" s="114">
        <f>(AN468/$AN$11)*'DADOS BASE PROPOSTA'!$I$69*'AJUSTE CONIF-SETEC'!$Q$18</f>
        <v>0</v>
      </c>
      <c r="AQ468" s="114"/>
      <c r="AR468" s="114"/>
      <c r="AS468" s="114"/>
      <c r="AU468" s="114"/>
      <c r="AV468" s="114"/>
      <c r="AW468" s="114"/>
      <c r="AY468" s="114"/>
      <c r="AZ468" s="114"/>
      <c r="BA468" s="114"/>
      <c r="BB468" s="93"/>
    </row>
    <row r="469" spans="1:54" x14ac:dyDescent="0.25">
      <c r="A469" s="93"/>
      <c r="B469" s="94" t="s">
        <v>489</v>
      </c>
      <c r="C469" s="94" t="s">
        <v>498</v>
      </c>
      <c r="D469" s="94" t="s">
        <v>83</v>
      </c>
      <c r="F469" s="104">
        <v>0</v>
      </c>
      <c r="G469" s="109">
        <f t="shared" si="250"/>
        <v>0</v>
      </c>
      <c r="H469" s="114">
        <f>'DADOS BASE PROPOSTA'!$I$23*G469*'AJUSTE CONIF-SETEC'!$Q$12</f>
        <v>0</v>
      </c>
      <c r="I469" s="114">
        <f>'MATRIZ 2018 COMPLETO PROPOSTA'!I469*'AJUSTE CONIF-SETEC'!$Q$12</f>
        <v>0</v>
      </c>
      <c r="J469" s="114">
        <f t="shared" si="251"/>
        <v>0</v>
      </c>
      <c r="L469" s="104">
        <v>176.12236512691021</v>
      </c>
      <c r="M469" s="114">
        <f>'MATRIZ 2018 COMPLETO PROPOSTA'!M469*'AJUSTE CONIF-SETEC'!$Q$14</f>
        <v>917684.52916124789</v>
      </c>
      <c r="N469" s="114">
        <f>'MATRIZ 2018 COMPLETO PROPOSTA'!N469*'AJUSTE CONIF-SETEC'!$Q$14</f>
        <v>53751.307399867641</v>
      </c>
      <c r="O469" s="114">
        <f t="shared" si="252"/>
        <v>971435.83656111558</v>
      </c>
      <c r="R469" s="114"/>
      <c r="T469" s="104">
        <v>163.2402480162726</v>
      </c>
      <c r="U469" s="104"/>
      <c r="V469" s="104">
        <f t="shared" si="254"/>
        <v>163.2402480162726</v>
      </c>
      <c r="W469" s="109">
        <f t="shared" si="255"/>
        <v>9.5605673958936528E-4</v>
      </c>
      <c r="X469" s="114">
        <f>'DADOS BASE HOMOLOGADA'!$I$78*W469</f>
        <v>43923.757623442842</v>
      </c>
      <c r="Y469" s="114"/>
      <c r="Z469" s="114">
        <f t="shared" si="253"/>
        <v>43923.757623442842</v>
      </c>
      <c r="AB469" s="119">
        <v>184.5</v>
      </c>
      <c r="AD469" s="45">
        <v>0.70599999999999996</v>
      </c>
      <c r="AE469" s="45">
        <f t="shared" si="256"/>
        <v>130.25700000000001</v>
      </c>
      <c r="AF469" s="123">
        <f t="shared" si="257"/>
        <v>-3.7052186511630142E-2</v>
      </c>
      <c r="AH469" s="45">
        <f>($AH$11-(AF469*$AH$11))*'AJUSTE CONIF-SETEC'!$Q$18</f>
        <v>538.78473402617669</v>
      </c>
      <c r="AI469" s="114">
        <f t="shared" si="258"/>
        <v>99405.783427829607</v>
      </c>
      <c r="AK469" s="119">
        <v>0</v>
      </c>
      <c r="AL469" s="114">
        <f>IF($AK$11&gt;0,(AK469/$AK$11)*'DADOS BASE PROPOSTA'!$I$67,0)*'AJUSTE CONIF-SETEC'!Q18</f>
        <v>0</v>
      </c>
      <c r="AN469" s="114">
        <v>39.375</v>
      </c>
      <c r="AO469" s="114">
        <f>(AN469/$AN$11)*'DADOS BASE PROPOSTA'!$I$69*'AJUSTE CONIF-SETEC'!$Q$18</f>
        <v>19123.00305894807</v>
      </c>
      <c r="AQ469" s="114"/>
      <c r="AR469" s="114"/>
      <c r="AS469" s="114"/>
      <c r="AU469" s="114"/>
      <c r="AV469" s="114"/>
      <c r="AW469" s="114"/>
      <c r="AY469" s="114"/>
      <c r="AZ469" s="114"/>
      <c r="BA469" s="114"/>
      <c r="BB469" s="93"/>
    </row>
    <row r="470" spans="1:54" x14ac:dyDescent="0.25">
      <c r="A470" s="93"/>
      <c r="B470" s="94" t="s">
        <v>489</v>
      </c>
      <c r="C470" s="94" t="s">
        <v>499</v>
      </c>
      <c r="D470" s="94" t="s">
        <v>83</v>
      </c>
      <c r="F470" s="104">
        <v>0</v>
      </c>
      <c r="G470" s="109">
        <f t="shared" si="250"/>
        <v>0</v>
      </c>
      <c r="H470" s="114">
        <f>'DADOS BASE PROPOSTA'!$I$23*G470*'AJUSTE CONIF-SETEC'!$Q$12</f>
        <v>0</v>
      </c>
      <c r="I470" s="114">
        <f>'MATRIZ 2018 COMPLETO PROPOSTA'!I470*'AJUSTE CONIF-SETEC'!$Q$12</f>
        <v>0</v>
      </c>
      <c r="J470" s="114">
        <f t="shared" si="251"/>
        <v>0</v>
      </c>
      <c r="L470" s="104">
        <v>572.55029653612314</v>
      </c>
      <c r="M470" s="114">
        <f>'MATRIZ 2018 COMPLETO PROPOSTA'!M470*'AJUSTE CONIF-SETEC'!$Q$14</f>
        <v>917684.52916124789</v>
      </c>
      <c r="N470" s="114">
        <f>'MATRIZ 2018 COMPLETO PROPOSTA'!N470*'AJUSTE CONIF-SETEC'!$Q$14</f>
        <v>174738.32450990792</v>
      </c>
      <c r="O470" s="114">
        <f t="shared" si="252"/>
        <v>1092422.8536711559</v>
      </c>
      <c r="R470" s="114"/>
      <c r="T470" s="104">
        <v>353.47043918918922</v>
      </c>
      <c r="U470" s="104"/>
      <c r="V470" s="104">
        <f t="shared" si="254"/>
        <v>353.47043918918922</v>
      </c>
      <c r="W470" s="109">
        <f t="shared" si="255"/>
        <v>2.0701867323722144E-3</v>
      </c>
      <c r="X470" s="114">
        <f>'DADOS BASE HOMOLOGADA'!$I$78*W470</f>
        <v>95109.815665375339</v>
      </c>
      <c r="Y470" s="114"/>
      <c r="Z470" s="114">
        <f t="shared" si="253"/>
        <v>95109.815665375339</v>
      </c>
      <c r="AB470" s="119">
        <v>411</v>
      </c>
      <c r="AD470" s="45">
        <v>0.78200000000000003</v>
      </c>
      <c r="AE470" s="45">
        <f t="shared" si="256"/>
        <v>321.40199999999999</v>
      </c>
      <c r="AF470" s="123">
        <f t="shared" si="257"/>
        <v>9.5947813488369976E-2</v>
      </c>
      <c r="AH470" s="45">
        <f>($AH$11-(AF470*$AH$11))*'AJUSTE CONIF-SETEC'!$Q$18</f>
        <v>469.6866013019968</v>
      </c>
      <c r="AI470" s="114">
        <f t="shared" si="258"/>
        <v>193041.19313512067</v>
      </c>
      <c r="AK470" s="119">
        <v>0</v>
      </c>
      <c r="AL470" s="114">
        <f>IF($AK$11&gt;0,(AK470/$AK$11)*'DADOS BASE PROPOSTA'!$I$67,0)*'AJUSTE CONIF-SETEC'!Q18</f>
        <v>0</v>
      </c>
      <c r="AN470" s="114">
        <v>52.125</v>
      </c>
      <c r="AO470" s="114">
        <f>(AN470/$AN$11)*'DADOS BASE PROPOSTA'!$I$69*'AJUSTE CONIF-SETEC'!$Q$18</f>
        <v>25315.213573274108</v>
      </c>
      <c r="AQ470" s="114"/>
      <c r="AR470" s="114"/>
      <c r="AS470" s="114"/>
      <c r="AU470" s="114"/>
      <c r="AV470" s="114"/>
      <c r="AW470" s="114"/>
      <c r="AY470" s="114"/>
      <c r="AZ470" s="114"/>
      <c r="BA470" s="114"/>
      <c r="BB470" s="93"/>
    </row>
    <row r="471" spans="1:54" x14ac:dyDescent="0.25">
      <c r="A471" s="93"/>
      <c r="B471" s="94" t="s">
        <v>489</v>
      </c>
      <c r="C471" s="94" t="s">
        <v>500</v>
      </c>
      <c r="D471" s="94" t="s">
        <v>83</v>
      </c>
      <c r="F471" s="104">
        <v>0</v>
      </c>
      <c r="G471" s="109">
        <f t="shared" si="250"/>
        <v>0</v>
      </c>
      <c r="H471" s="114">
        <f>'DADOS BASE PROPOSTA'!$I$23*G471*'AJUSTE CONIF-SETEC'!$Q$12</f>
        <v>0</v>
      </c>
      <c r="I471" s="114">
        <f>'MATRIZ 2018 COMPLETO PROPOSTA'!I471*'AJUSTE CONIF-SETEC'!$Q$12</f>
        <v>0</v>
      </c>
      <c r="J471" s="114">
        <f t="shared" si="251"/>
        <v>0</v>
      </c>
      <c r="L471" s="104">
        <v>425.29891611621548</v>
      </c>
      <c r="M471" s="114">
        <f>'MATRIZ 2018 COMPLETO PROPOSTA'!M471*'AJUSTE CONIF-SETEC'!$Q$14</f>
        <v>917684.52916124789</v>
      </c>
      <c r="N471" s="114">
        <f>'MATRIZ 2018 COMPLETO PROPOSTA'!N471*'AJUSTE CONIF-SETEC'!$Q$14</f>
        <v>129798.23863096828</v>
      </c>
      <c r="O471" s="114">
        <f t="shared" si="252"/>
        <v>1047482.7677922162</v>
      </c>
      <c r="R471" s="114"/>
      <c r="T471" s="104">
        <v>461.95864090771317</v>
      </c>
      <c r="U471" s="104"/>
      <c r="V471" s="104">
        <f t="shared" si="254"/>
        <v>461.95864090771317</v>
      </c>
      <c r="W471" s="109">
        <f t="shared" si="255"/>
        <v>2.7055746203432374E-3</v>
      </c>
      <c r="X471" s="114">
        <f>'DADOS BASE HOMOLOGADA'!$I$78*W471</f>
        <v>124301.20403433079</v>
      </c>
      <c r="Y471" s="114"/>
      <c r="Z471" s="114">
        <f t="shared" si="253"/>
        <v>124301.20403433079</v>
      </c>
      <c r="AB471" s="119">
        <v>243.5</v>
      </c>
      <c r="AD471" s="45">
        <v>0.73299999999999998</v>
      </c>
      <c r="AE471" s="45">
        <f t="shared" si="256"/>
        <v>178.4855</v>
      </c>
      <c r="AF471" s="123">
        <f t="shared" si="257"/>
        <v>1.01978134883699E-2</v>
      </c>
      <c r="AH471" s="45">
        <f>($AH$11-(AF471*$AH$11))*'AJUSTE CONIF-SETEC'!$Q$18</f>
        <v>514.23671318995491</v>
      </c>
      <c r="AI471" s="114">
        <f t="shared" si="258"/>
        <v>125216.63966175402</v>
      </c>
      <c r="AK471" s="119">
        <v>0</v>
      </c>
      <c r="AL471" s="114">
        <f>IF($AK$11&gt;0,(AK471/$AK$11)*'DADOS BASE PROPOSTA'!$I$67,0)*'AJUSTE CONIF-SETEC'!Q18</f>
        <v>0</v>
      </c>
      <c r="AN471" s="114">
        <v>289.625</v>
      </c>
      <c r="AO471" s="114">
        <f>(AN471/$AN$11)*'DADOS BASE PROPOSTA'!$I$69*'AJUSTE CONIF-SETEC'!$Q$18</f>
        <v>140660.31138915135</v>
      </c>
      <c r="AQ471" s="114"/>
      <c r="AR471" s="114"/>
      <c r="AS471" s="114"/>
      <c r="AU471" s="114"/>
      <c r="AV471" s="114"/>
      <c r="AW471" s="114"/>
      <c r="AY471" s="114"/>
      <c r="AZ471" s="114"/>
      <c r="BA471" s="114"/>
      <c r="BB471" s="93"/>
    </row>
    <row r="472" spans="1:54" x14ac:dyDescent="0.25">
      <c r="A472" s="93"/>
      <c r="B472" s="94" t="s">
        <v>489</v>
      </c>
      <c r="C472" s="94" t="s">
        <v>501</v>
      </c>
      <c r="D472" s="94" t="s">
        <v>79</v>
      </c>
      <c r="F472" s="104">
        <v>4586.9477087871928</v>
      </c>
      <c r="G472" s="109">
        <f t="shared" si="250"/>
        <v>3.7120966067805861E-3</v>
      </c>
      <c r="H472" s="114">
        <f>'DADOS BASE PROPOSTA'!$I$23*G472*'AJUSTE CONIF-SETEC'!$Q$12</f>
        <v>4813202.2788198171</v>
      </c>
      <c r="I472" s="114">
        <f>'MATRIZ 2018 COMPLETO PROPOSTA'!I472*'AJUSTE CONIF-SETEC'!$Q$12</f>
        <v>0</v>
      </c>
      <c r="J472" s="114">
        <f t="shared" si="251"/>
        <v>4813202.2788198171</v>
      </c>
      <c r="L472" s="104">
        <v>0</v>
      </c>
      <c r="M472" s="114">
        <f>'MATRIZ 2018 COMPLETO PROPOSTA'!M472*'AJUSTE CONIF-SETEC'!$Q$14</f>
        <v>0</v>
      </c>
      <c r="N472" s="114">
        <f>'MATRIZ 2018 COMPLETO PROPOSTA'!N472*'AJUSTE CONIF-SETEC'!$Q$14</f>
        <v>0</v>
      </c>
      <c r="O472" s="114">
        <f t="shared" si="252"/>
        <v>0</v>
      </c>
      <c r="R472" s="114"/>
      <c r="T472" s="104">
        <v>2097.1788467833849</v>
      </c>
      <c r="U472" s="104"/>
      <c r="V472" s="104">
        <f t="shared" si="254"/>
        <v>2097.1788467833849</v>
      </c>
      <c r="W472" s="109">
        <f t="shared" si="255"/>
        <v>1.2282644721243239E-2</v>
      </c>
      <c r="X472" s="114">
        <f>'DADOS BASE HOMOLOGADA'!$I$78*W472</f>
        <v>564296.95787978824</v>
      </c>
      <c r="Y472" s="114"/>
      <c r="Z472" s="114">
        <f t="shared" si="253"/>
        <v>564296.95787978824</v>
      </c>
      <c r="AB472" s="119">
        <v>2892.5</v>
      </c>
      <c r="AD472" s="45">
        <v>0.82299999999999995</v>
      </c>
      <c r="AE472" s="45">
        <f t="shared" si="256"/>
        <v>2380.5274999999997</v>
      </c>
      <c r="AF472" s="123">
        <f t="shared" si="257"/>
        <v>0.16769781348836985</v>
      </c>
      <c r="AH472" s="45">
        <f>($AH$11-(AF472*$AH$11))*'AJUSTE CONIF-SETEC'!$Q$18</f>
        <v>432.40997706921564</v>
      </c>
      <c r="AI472" s="114">
        <f t="shared" si="258"/>
        <v>1250745.8586727062</v>
      </c>
      <c r="AK472" s="119">
        <v>0</v>
      </c>
      <c r="AL472" s="114">
        <f>IF($AK$11&gt;0,(AK472/$AK$11)*'DADOS BASE PROPOSTA'!$I$67,0)*'AJUSTE CONIF-SETEC'!Q18</f>
        <v>0</v>
      </c>
      <c r="AN472" s="114">
        <v>605.625</v>
      </c>
      <c r="AO472" s="114">
        <f>(AN472/$AN$11)*'DADOS BASE PROPOSTA'!$I$69*'AJUSTE CONIF-SETEC'!$Q$18</f>
        <v>294129.99943048693</v>
      </c>
      <c r="AQ472" s="114"/>
      <c r="AR472" s="114"/>
      <c r="AS472" s="114"/>
      <c r="AU472" s="114"/>
      <c r="AV472" s="114"/>
      <c r="AW472" s="114"/>
      <c r="AY472" s="114"/>
      <c r="AZ472" s="114"/>
      <c r="BA472" s="114"/>
      <c r="BB472" s="93"/>
    </row>
    <row r="473" spans="1:54" x14ac:dyDescent="0.25">
      <c r="A473" s="93"/>
      <c r="B473" s="94" t="s">
        <v>489</v>
      </c>
      <c r="C473" s="94" t="s">
        <v>502</v>
      </c>
      <c r="D473" s="94" t="s">
        <v>79</v>
      </c>
      <c r="F473" s="104">
        <v>1533.239217945787</v>
      </c>
      <c r="G473" s="109">
        <f t="shared" si="250"/>
        <v>1.2408103295828369E-3</v>
      </c>
      <c r="H473" s="114">
        <f>'DADOS BASE PROPOSTA'!$I$23*G473*'AJUSTE CONIF-SETEC'!$Q$12</f>
        <v>1608867.3702678466</v>
      </c>
      <c r="I473" s="114">
        <f>'MATRIZ 2018 COMPLETO PROPOSTA'!I473*'AJUSTE CONIF-SETEC'!$Q$12</f>
        <v>140775.9123493951</v>
      </c>
      <c r="J473" s="114">
        <f t="shared" si="251"/>
        <v>1749643.2826172416</v>
      </c>
      <c r="L473" s="104">
        <v>0</v>
      </c>
      <c r="M473" s="114">
        <f>'MATRIZ 2018 COMPLETO PROPOSTA'!M473*'AJUSTE CONIF-SETEC'!$Q$14</f>
        <v>0</v>
      </c>
      <c r="N473" s="114">
        <f>'MATRIZ 2018 COMPLETO PROPOSTA'!N473*'AJUSTE CONIF-SETEC'!$Q$14</f>
        <v>0</v>
      </c>
      <c r="O473" s="114">
        <f t="shared" si="252"/>
        <v>0</v>
      </c>
      <c r="R473" s="114"/>
      <c r="T473" s="104">
        <v>267.06081081081078</v>
      </c>
      <c r="U473" s="104"/>
      <c r="V473" s="104">
        <f t="shared" si="254"/>
        <v>267.06081081081078</v>
      </c>
      <c r="W473" s="109">
        <f t="shared" si="255"/>
        <v>1.5641074499618743E-3</v>
      </c>
      <c r="X473" s="114">
        <f>'DADOS BASE HOMOLOGADA'!$I$78*W473</f>
        <v>71859.204254607845</v>
      </c>
      <c r="Y473" s="114"/>
      <c r="Z473" s="114">
        <f t="shared" si="253"/>
        <v>71859.204254607845</v>
      </c>
      <c r="AB473" s="119">
        <v>880</v>
      </c>
      <c r="AD473" s="45">
        <v>0.751</v>
      </c>
      <c r="AE473" s="45">
        <f t="shared" si="256"/>
        <v>660.88</v>
      </c>
      <c r="AF473" s="123">
        <f t="shared" si="257"/>
        <v>4.1697813488369928E-2</v>
      </c>
      <c r="AH473" s="45">
        <f>($AH$11-(AF473*$AH$11))*'AJUSTE CONIF-SETEC'!$Q$18</f>
        <v>497.871365965807</v>
      </c>
      <c r="AI473" s="114">
        <f t="shared" si="258"/>
        <v>438126.80204991018</v>
      </c>
      <c r="AK473" s="119">
        <v>0</v>
      </c>
      <c r="AL473" s="114">
        <f>IF($AK$11&gt;0,(AK473/$AK$11)*'DADOS BASE PROPOSTA'!$I$67,0)*'AJUSTE CONIF-SETEC'!Q18</f>
        <v>0</v>
      </c>
      <c r="AN473" s="114">
        <v>117.375</v>
      </c>
      <c r="AO473" s="114">
        <f>(AN473/$AN$11)*'DADOS BASE PROPOSTA'!$I$69*'AJUSTE CONIF-SETEC'!$Q$18</f>
        <v>57004.761499530898</v>
      </c>
      <c r="AQ473" s="114"/>
      <c r="AR473" s="114"/>
      <c r="AS473" s="114"/>
      <c r="AU473" s="114"/>
      <c r="AV473" s="114"/>
      <c r="AW473" s="114"/>
      <c r="AY473" s="114"/>
      <c r="AZ473" s="114"/>
      <c r="BA473" s="114"/>
      <c r="BB473" s="93"/>
    </row>
    <row r="474" spans="1:54" x14ac:dyDescent="0.25">
      <c r="A474" s="93"/>
      <c r="B474" s="94" t="s">
        <v>489</v>
      </c>
      <c r="C474" s="94" t="s">
        <v>503</v>
      </c>
      <c r="D474" s="94" t="s">
        <v>79</v>
      </c>
      <c r="F474" s="104">
        <v>1211.007828679554</v>
      </c>
      <c r="G474" s="109">
        <f t="shared" si="250"/>
        <v>9.8003690842481681E-4</v>
      </c>
      <c r="H474" s="114">
        <f>'DADOS BASE PROPOSTA'!$I$23*G474*'AJUSTE CONIF-SETEC'!$Q$12</f>
        <v>1270741.6806829551</v>
      </c>
      <c r="I474" s="114">
        <f>'MATRIZ 2018 COMPLETO PROPOSTA'!I474*'AJUSTE CONIF-SETEC'!$Q$12</f>
        <v>478901.60193428665</v>
      </c>
      <c r="J474" s="114">
        <f t="shared" si="251"/>
        <v>1749643.2826172416</v>
      </c>
      <c r="L474" s="104">
        <v>0</v>
      </c>
      <c r="M474" s="114">
        <f>'MATRIZ 2018 COMPLETO PROPOSTA'!M474*'AJUSTE CONIF-SETEC'!$Q$14</f>
        <v>0</v>
      </c>
      <c r="N474" s="114">
        <f>'MATRIZ 2018 COMPLETO PROPOSTA'!N474*'AJUSTE CONIF-SETEC'!$Q$14</f>
        <v>0</v>
      </c>
      <c r="O474" s="114">
        <f t="shared" si="252"/>
        <v>0</v>
      </c>
      <c r="R474" s="114"/>
      <c r="T474" s="104">
        <v>242.66300675675669</v>
      </c>
      <c r="U474" s="104"/>
      <c r="V474" s="104">
        <f t="shared" si="254"/>
        <v>242.66300675675669</v>
      </c>
      <c r="W474" s="109">
        <f t="shared" si="255"/>
        <v>1.4212156982001769E-3</v>
      </c>
      <c r="X474" s="114">
        <f>'DADOS BASE HOMOLOGADA'!$I$78*W474</f>
        <v>65294.38188489608</v>
      </c>
      <c r="Y474" s="114"/>
      <c r="Z474" s="114">
        <f t="shared" si="253"/>
        <v>65294.38188489608</v>
      </c>
      <c r="AB474" s="119">
        <v>492.5</v>
      </c>
      <c r="AD474" s="45">
        <v>0.72599999999999998</v>
      </c>
      <c r="AE474" s="45">
        <f t="shared" si="256"/>
        <v>357.55500000000001</v>
      </c>
      <c r="AF474" s="123">
        <f t="shared" si="257"/>
        <v>-2.0521865116301108E-3</v>
      </c>
      <c r="AH474" s="45">
        <f>($AH$11-(AF474*$AH$11))*'AJUSTE CONIF-SETEC'!$Q$18</f>
        <v>520.60101488823454</v>
      </c>
      <c r="AI474" s="114">
        <f t="shared" si="258"/>
        <v>256395.99983245551</v>
      </c>
      <c r="AK474" s="119">
        <v>0</v>
      </c>
      <c r="AL474" s="114">
        <f>IF($AK$11&gt;0,(AK474/$AK$11)*'DADOS BASE PROPOSTA'!$I$67,0)*'AJUSTE CONIF-SETEC'!Q18</f>
        <v>0</v>
      </c>
      <c r="AN474" s="114">
        <v>66.25</v>
      </c>
      <c r="AO474" s="114">
        <f>(AN474/$AN$11)*'DADOS BASE PROPOSTA'!$I$69*'AJUSTE CONIF-SETEC'!$Q$18</f>
        <v>32175.211496007862</v>
      </c>
      <c r="AQ474" s="114"/>
      <c r="AR474" s="114"/>
      <c r="AS474" s="114"/>
      <c r="AU474" s="114"/>
      <c r="AV474" s="114"/>
      <c r="AW474" s="114"/>
      <c r="AY474" s="114"/>
      <c r="AZ474" s="114"/>
      <c r="BA474" s="114"/>
      <c r="BB474" s="93"/>
    </row>
    <row r="475" spans="1:54" x14ac:dyDescent="0.25">
      <c r="A475" s="93"/>
      <c r="B475" s="94" t="s">
        <v>489</v>
      </c>
      <c r="C475" s="94" t="s">
        <v>504</v>
      </c>
      <c r="D475" s="94" t="s">
        <v>79</v>
      </c>
      <c r="F475" s="104">
        <v>1581.5173525399809</v>
      </c>
      <c r="G475" s="109">
        <f t="shared" si="250"/>
        <v>1.2798805590658296E-3</v>
      </c>
      <c r="H475" s="114">
        <f>'DADOS BASE PROPOSTA'!$I$23*G475*'AJUSTE CONIF-SETEC'!$Q$12</f>
        <v>1659526.8593657471</v>
      </c>
      <c r="I475" s="114">
        <f>'MATRIZ 2018 COMPLETO PROPOSTA'!I475*'AJUSTE CONIF-SETEC'!$Q$12</f>
        <v>90116.423251494736</v>
      </c>
      <c r="J475" s="114">
        <f t="shared" si="251"/>
        <v>1749643.2826172418</v>
      </c>
      <c r="L475" s="104">
        <v>0</v>
      </c>
      <c r="M475" s="114">
        <f>'MATRIZ 2018 COMPLETO PROPOSTA'!M475*'AJUSTE CONIF-SETEC'!$Q$14</f>
        <v>0</v>
      </c>
      <c r="N475" s="114">
        <f>'MATRIZ 2018 COMPLETO PROPOSTA'!N475*'AJUSTE CONIF-SETEC'!$Q$14</f>
        <v>0</v>
      </c>
      <c r="O475" s="114">
        <f t="shared" si="252"/>
        <v>0</v>
      </c>
      <c r="R475" s="114"/>
      <c r="T475" s="104">
        <v>247.45182469304231</v>
      </c>
      <c r="U475" s="104"/>
      <c r="V475" s="104">
        <f t="shared" si="254"/>
        <v>247.45182469304231</v>
      </c>
      <c r="W475" s="109">
        <f t="shared" si="255"/>
        <v>1.4492625905462111E-3</v>
      </c>
      <c r="X475" s="114">
        <f>'DADOS BASE HOMOLOGADA'!$I$78*W475</f>
        <v>66582.929782196734</v>
      </c>
      <c r="Y475" s="114"/>
      <c r="Z475" s="114">
        <f t="shared" si="253"/>
        <v>66582.929782196734</v>
      </c>
      <c r="AB475" s="119">
        <v>614</v>
      </c>
      <c r="AD475" s="45">
        <v>0.73</v>
      </c>
      <c r="AE475" s="45">
        <f t="shared" si="256"/>
        <v>448.21999999999997</v>
      </c>
      <c r="AF475" s="123">
        <f t="shared" si="257"/>
        <v>4.9478134883698954E-3</v>
      </c>
      <c r="AH475" s="45">
        <f>($AH$11-(AF475*$AH$11))*'AJUSTE CONIF-SETEC'!$Q$18</f>
        <v>516.96427106064618</v>
      </c>
      <c r="AI475" s="114">
        <f t="shared" si="258"/>
        <v>317416.06243123673</v>
      </c>
      <c r="AK475" s="119">
        <v>0</v>
      </c>
      <c r="AL475" s="114">
        <f>IF($AK$11&gt;0,(AK475/$AK$11)*'DADOS BASE PROPOSTA'!$I$67,0)*'AJUSTE CONIF-SETEC'!Q18</f>
        <v>0</v>
      </c>
      <c r="AN475" s="114">
        <v>55.625</v>
      </c>
      <c r="AO475" s="114">
        <f>(AN475/$AN$11)*'DADOS BASE PROPOSTA'!$I$69*'AJUSTE CONIF-SETEC'!$Q$18</f>
        <v>27015.03606740282</v>
      </c>
      <c r="AQ475" s="114"/>
      <c r="AR475" s="114"/>
      <c r="AS475" s="114"/>
      <c r="AU475" s="114"/>
      <c r="AV475" s="114"/>
      <c r="AW475" s="114"/>
      <c r="AY475" s="114"/>
      <c r="AZ475" s="114"/>
      <c r="BA475" s="114"/>
      <c r="BB475" s="93"/>
    </row>
    <row r="476" spans="1:54" x14ac:dyDescent="0.25">
      <c r="A476" s="93"/>
      <c r="B476" s="94" t="s">
        <v>489</v>
      </c>
      <c r="C476" s="94" t="s">
        <v>505</v>
      </c>
      <c r="D476" s="94" t="s">
        <v>79</v>
      </c>
      <c r="F476" s="104">
        <v>1565.174569919425</v>
      </c>
      <c r="G476" s="109">
        <f t="shared" si="250"/>
        <v>1.2666547732573495E-3</v>
      </c>
      <c r="H476" s="114">
        <f>'DADOS BASE PROPOSTA'!$I$23*G476*'AJUSTE CONIF-SETEC'!$Q$12</f>
        <v>1642377.9569701899</v>
      </c>
      <c r="I476" s="114">
        <f>'MATRIZ 2018 COMPLETO PROPOSTA'!I476*'AJUSTE CONIF-SETEC'!$Q$12</f>
        <v>107265.3256470519</v>
      </c>
      <c r="J476" s="114">
        <f t="shared" si="251"/>
        <v>1749643.2826172418</v>
      </c>
      <c r="L476" s="104">
        <v>0</v>
      </c>
      <c r="M476" s="114">
        <f>'MATRIZ 2018 COMPLETO PROPOSTA'!M476*'AJUSTE CONIF-SETEC'!$Q$14</f>
        <v>0</v>
      </c>
      <c r="N476" s="114">
        <f>'MATRIZ 2018 COMPLETO PROPOSTA'!N476*'AJUSTE CONIF-SETEC'!$Q$14</f>
        <v>0</v>
      </c>
      <c r="O476" s="114">
        <f t="shared" si="252"/>
        <v>0</v>
      </c>
      <c r="R476" s="114"/>
      <c r="T476" s="104">
        <v>306.59459459459458</v>
      </c>
      <c r="U476" s="104"/>
      <c r="V476" s="104">
        <f t="shared" si="254"/>
        <v>306.59459459459458</v>
      </c>
      <c r="W476" s="109">
        <f t="shared" si="255"/>
        <v>1.795646796950538E-3</v>
      </c>
      <c r="X476" s="114">
        <f>'DADOS BASE HOMOLOGADA'!$I$78*W476</f>
        <v>82496.729974878835</v>
      </c>
      <c r="Y476" s="114"/>
      <c r="Z476" s="114">
        <f t="shared" si="253"/>
        <v>82496.729974878835</v>
      </c>
      <c r="AB476" s="119">
        <v>614</v>
      </c>
      <c r="AD476" s="45">
        <v>0.74299999999999999</v>
      </c>
      <c r="AE476" s="45">
        <f t="shared" si="256"/>
        <v>456.202</v>
      </c>
      <c r="AF476" s="123">
        <f t="shared" si="257"/>
        <v>2.7697813488369916E-2</v>
      </c>
      <c r="AH476" s="45">
        <f>($AH$11-(AF476*$AH$11))*'AJUSTE CONIF-SETEC'!$Q$18</f>
        <v>505.14485362098384</v>
      </c>
      <c r="AI476" s="114">
        <f t="shared" si="258"/>
        <v>310158.94012328406</v>
      </c>
      <c r="AK476" s="119">
        <v>0</v>
      </c>
      <c r="AL476" s="114">
        <f>IF($AK$11&gt;0,(AK476/$AK$11)*'DADOS BASE PROPOSTA'!$I$67,0)*'AJUSTE CONIF-SETEC'!Q18</f>
        <v>0</v>
      </c>
      <c r="AN476" s="114">
        <v>57.875</v>
      </c>
      <c r="AO476" s="114">
        <f>(AN476/$AN$11)*'DADOS BASE PROPOSTA'!$I$69*'AJUSTE CONIF-SETEC'!$Q$18</f>
        <v>28107.779099342712</v>
      </c>
      <c r="AQ476" s="114"/>
      <c r="AR476" s="114"/>
      <c r="AS476" s="114"/>
      <c r="AU476" s="114"/>
      <c r="AV476" s="114"/>
      <c r="AW476" s="114"/>
      <c r="AY476" s="114"/>
      <c r="AZ476" s="114"/>
      <c r="BA476" s="114"/>
      <c r="BB476" s="93"/>
    </row>
    <row r="477" spans="1:54" x14ac:dyDescent="0.25">
      <c r="A477" s="93"/>
      <c r="B477" s="94" t="s">
        <v>489</v>
      </c>
      <c r="C477" s="94" t="s">
        <v>506</v>
      </c>
      <c r="D477" s="94" t="s">
        <v>83</v>
      </c>
      <c r="F477" s="104">
        <v>0</v>
      </c>
      <c r="G477" s="109">
        <f t="shared" si="250"/>
        <v>0</v>
      </c>
      <c r="H477" s="114">
        <f>'DADOS BASE PROPOSTA'!$I$23*G477*'AJUSTE CONIF-SETEC'!$Q$12</f>
        <v>0</v>
      </c>
      <c r="I477" s="114">
        <f>'MATRIZ 2018 COMPLETO PROPOSTA'!I477*'AJUSTE CONIF-SETEC'!$Q$12</f>
        <v>0</v>
      </c>
      <c r="J477" s="114">
        <f t="shared" si="251"/>
        <v>0</v>
      </c>
      <c r="L477" s="104">
        <v>418.72827554871083</v>
      </c>
      <c r="M477" s="114">
        <f>'MATRIZ 2018 COMPLETO PROPOSTA'!M477*'AJUSTE CONIF-SETEC'!$Q$14</f>
        <v>917684.52916124789</v>
      </c>
      <c r="N477" s="114">
        <f>'MATRIZ 2018 COMPLETO PROPOSTA'!N477*'AJUSTE CONIF-SETEC'!$Q$14</f>
        <v>127792.92533243583</v>
      </c>
      <c r="O477" s="114">
        <f t="shared" si="252"/>
        <v>1045477.4544936838</v>
      </c>
      <c r="R477" s="114"/>
      <c r="T477" s="104">
        <v>639.42820945945948</v>
      </c>
      <c r="U477" s="104"/>
      <c r="V477" s="104">
        <f t="shared" si="254"/>
        <v>639.42820945945948</v>
      </c>
      <c r="W477" s="109">
        <f t="shared" si="255"/>
        <v>3.7449688821615621E-3</v>
      </c>
      <c r="X477" s="114">
        <f>'DADOS BASE HOMOLOGADA'!$I$78*W477</f>
        <v>172053.70630832156</v>
      </c>
      <c r="Y477" s="114"/>
      <c r="Z477" s="114">
        <f t="shared" si="253"/>
        <v>172053.70630832156</v>
      </c>
      <c r="AB477" s="119">
        <v>356</v>
      </c>
      <c r="AD477" s="45">
        <v>0.74299999999999999</v>
      </c>
      <c r="AE477" s="45">
        <f t="shared" si="256"/>
        <v>264.50799999999998</v>
      </c>
      <c r="AF477" s="123">
        <f t="shared" si="257"/>
        <v>2.7697813488369916E-2</v>
      </c>
      <c r="AH477" s="45">
        <f>($AH$11-(AF477*$AH$11))*'AJUSTE CONIF-SETEC'!$Q$18</f>
        <v>505.14485362098384</v>
      </c>
      <c r="AI477" s="114">
        <f t="shared" si="258"/>
        <v>179831.56788907025</v>
      </c>
      <c r="AK477" s="119">
        <v>0</v>
      </c>
      <c r="AL477" s="114">
        <f>IF($AK$11&gt;0,(AK477/$AK$11)*'DADOS BASE PROPOSTA'!$I$67,0)*'AJUSTE CONIF-SETEC'!Q18</f>
        <v>0</v>
      </c>
      <c r="AN477" s="114">
        <v>125.125</v>
      </c>
      <c r="AO477" s="114">
        <f>(AN477/$AN$11)*'DADOS BASE PROPOSTA'!$I$69*'AJUSTE CONIF-SETEC'!$Q$18</f>
        <v>60768.65416510163</v>
      </c>
      <c r="AQ477" s="114"/>
      <c r="AR477" s="114"/>
      <c r="AS477" s="114"/>
      <c r="AU477" s="114"/>
      <c r="AV477" s="114"/>
      <c r="AW477" s="114"/>
      <c r="AY477" s="114"/>
      <c r="AZ477" s="114"/>
      <c r="BA477" s="114"/>
      <c r="BB477" s="93"/>
    </row>
    <row r="478" spans="1:54" x14ac:dyDescent="0.25">
      <c r="A478" s="93"/>
      <c r="B478" s="94" t="s">
        <v>489</v>
      </c>
      <c r="C478" s="94" t="s">
        <v>507</v>
      </c>
      <c r="D478" s="94" t="s">
        <v>79</v>
      </c>
      <c r="F478" s="104">
        <v>1187.370344241476</v>
      </c>
      <c r="G478" s="109">
        <f t="shared" si="250"/>
        <v>9.6090771155010074E-4</v>
      </c>
      <c r="H478" s="114">
        <f>'DADOS BASE PROPOSTA'!$I$23*G478*'AJUSTE CONIF-SETEC'!$Q$12</f>
        <v>1245938.2599365246</v>
      </c>
      <c r="I478" s="114">
        <f>'MATRIZ 2018 COMPLETO PROPOSTA'!I478*'AJUSTE CONIF-SETEC'!$Q$12</f>
        <v>503705.02268071729</v>
      </c>
      <c r="J478" s="114">
        <f t="shared" si="251"/>
        <v>1749643.2826172418</v>
      </c>
      <c r="L478" s="104">
        <v>0</v>
      </c>
      <c r="M478" s="114">
        <f>'MATRIZ 2018 COMPLETO PROPOSTA'!M478*'AJUSTE CONIF-SETEC'!$Q$14</f>
        <v>0</v>
      </c>
      <c r="N478" s="114">
        <f>'MATRIZ 2018 COMPLETO PROPOSTA'!N478*'AJUSTE CONIF-SETEC'!$Q$14</f>
        <v>0</v>
      </c>
      <c r="O478" s="114">
        <f t="shared" si="252"/>
        <v>0</v>
      </c>
      <c r="R478" s="114"/>
      <c r="T478" s="104">
        <v>131.32601351351349</v>
      </c>
      <c r="U478" s="104"/>
      <c r="V478" s="104">
        <f t="shared" si="254"/>
        <v>131.32601351351349</v>
      </c>
      <c r="W478" s="109">
        <f t="shared" si="255"/>
        <v>7.6914316064064458E-4</v>
      </c>
      <c r="X478" s="114">
        <f>'DADOS BASE HOMOLOGADA'!$I$78*W478</f>
        <v>35336.456892944254</v>
      </c>
      <c r="Y478" s="114"/>
      <c r="Z478" s="114">
        <f t="shared" si="253"/>
        <v>35336.456892944254</v>
      </c>
      <c r="AB478" s="119">
        <v>708</v>
      </c>
      <c r="AD478" s="45">
        <v>0.77800000000000002</v>
      </c>
      <c r="AE478" s="45">
        <f t="shared" si="256"/>
        <v>550.82400000000007</v>
      </c>
      <c r="AF478" s="123">
        <f t="shared" si="257"/>
        <v>8.894781348836997E-2</v>
      </c>
      <c r="AH478" s="45">
        <f>($AH$11-(AF478*$AH$11))*'AJUSTE CONIF-SETEC'!$Q$18</f>
        <v>473.32334512958516</v>
      </c>
      <c r="AI478" s="114">
        <f t="shared" si="258"/>
        <v>335112.92835174629</v>
      </c>
      <c r="AK478" s="119">
        <v>0</v>
      </c>
      <c r="AL478" s="114">
        <f>IF($AK$11&gt;0,(AK478/$AK$11)*'DADOS BASE PROPOSTA'!$I$67,0)*'AJUSTE CONIF-SETEC'!Q18</f>
        <v>0</v>
      </c>
      <c r="AN478" s="114">
        <v>55.5</v>
      </c>
      <c r="AO478" s="114">
        <f>(AN478/$AN$11)*'DADOS BASE PROPOSTA'!$I$69*'AJUSTE CONIF-SETEC'!$Q$18</f>
        <v>26954.328121183946</v>
      </c>
      <c r="AQ478" s="114"/>
      <c r="AR478" s="114"/>
      <c r="AS478" s="114"/>
      <c r="AU478" s="114"/>
      <c r="AV478" s="114"/>
      <c r="AW478" s="114"/>
      <c r="AY478" s="114"/>
      <c r="AZ478" s="114"/>
      <c r="BA478" s="114"/>
      <c r="BB478" s="93"/>
    </row>
    <row r="479" spans="1:54" x14ac:dyDescent="0.25">
      <c r="A479" s="93"/>
      <c r="B479" s="94" t="s">
        <v>489</v>
      </c>
      <c r="C479" s="94" t="s">
        <v>508</v>
      </c>
      <c r="D479" s="94" t="s">
        <v>79</v>
      </c>
      <c r="F479" s="104">
        <v>4815.6495892356206</v>
      </c>
      <c r="G479" s="109">
        <f t="shared" si="250"/>
        <v>3.8971790468421094E-3</v>
      </c>
      <c r="H479" s="114">
        <f>'DADOS BASE PROPOSTA'!$I$23*G479*'AJUSTE CONIF-SETEC'!$Q$12</f>
        <v>5053185.0477613453</v>
      </c>
      <c r="I479" s="114">
        <f>'MATRIZ 2018 COMPLETO PROPOSTA'!I479*'AJUSTE CONIF-SETEC'!$Q$12</f>
        <v>0</v>
      </c>
      <c r="J479" s="114">
        <f t="shared" si="251"/>
        <v>5053185.0477613453</v>
      </c>
      <c r="L479" s="104">
        <v>0</v>
      </c>
      <c r="M479" s="114">
        <f>'MATRIZ 2018 COMPLETO PROPOSTA'!M479*'AJUSTE CONIF-SETEC'!$Q$14</f>
        <v>0</v>
      </c>
      <c r="N479" s="114">
        <f>'MATRIZ 2018 COMPLETO PROPOSTA'!N479*'AJUSTE CONIF-SETEC'!$Q$14</f>
        <v>0</v>
      </c>
      <c r="O479" s="114">
        <f t="shared" si="252"/>
        <v>0</v>
      </c>
      <c r="R479" s="114"/>
      <c r="T479" s="104">
        <v>113.81081081081081</v>
      </c>
      <c r="U479" s="104"/>
      <c r="V479" s="104">
        <f t="shared" si="254"/>
        <v>113.81081081081081</v>
      </c>
      <c r="W479" s="109">
        <f t="shared" si="255"/>
        <v>6.6656105976363857E-4</v>
      </c>
      <c r="X479" s="114">
        <f>'DADOS BASE HOMOLOGADA'!$I$78*W479</f>
        <v>30623.565754955463</v>
      </c>
      <c r="Y479" s="114"/>
      <c r="Z479" s="114">
        <f t="shared" si="253"/>
        <v>30623.565754955463</v>
      </c>
      <c r="AB479" s="119">
        <v>2420.5</v>
      </c>
      <c r="AD479" s="45">
        <v>0.66</v>
      </c>
      <c r="AE479" s="45">
        <f t="shared" si="256"/>
        <v>1597.53</v>
      </c>
      <c r="AF479" s="123">
        <f t="shared" si="257"/>
        <v>-0.11755218651163002</v>
      </c>
      <c r="AH479" s="45">
        <f>($AH$11-(AF479*$AH$11))*'AJUSTE CONIF-SETEC'!$Q$18</f>
        <v>580.6072880434433</v>
      </c>
      <c r="AI479" s="114">
        <f t="shared" si="258"/>
        <v>1405359.9407091546</v>
      </c>
      <c r="AK479" s="119">
        <v>0</v>
      </c>
      <c r="AL479" s="114">
        <f>IF($AK$11&gt;0,(AK479/$AK$11)*'DADOS BASE PROPOSTA'!$I$67,0)*'AJUSTE CONIF-SETEC'!Q18</f>
        <v>0</v>
      </c>
      <c r="AN479" s="114">
        <v>36.375</v>
      </c>
      <c r="AO479" s="114">
        <f>(AN479/$AN$11)*'DADOS BASE PROPOSTA'!$I$69*'AJUSTE CONIF-SETEC'!$Q$18</f>
        <v>17666.01234969488</v>
      </c>
      <c r="AQ479" s="114"/>
      <c r="AR479" s="114"/>
      <c r="AS479" s="114"/>
      <c r="AU479" s="114"/>
      <c r="AV479" s="114"/>
      <c r="AW479" s="114"/>
      <c r="AY479" s="114"/>
      <c r="AZ479" s="114"/>
      <c r="BA479" s="114"/>
      <c r="BB479" s="93"/>
    </row>
    <row r="480" spans="1:54" x14ac:dyDescent="0.25">
      <c r="A480" s="93"/>
      <c r="B480" s="94" t="s">
        <v>489</v>
      </c>
      <c r="C480" s="94" t="s">
        <v>509</v>
      </c>
      <c r="D480" s="94" t="s">
        <v>79</v>
      </c>
      <c r="F480" s="104">
        <v>2122.7476863836719</v>
      </c>
      <c r="G480" s="109">
        <f t="shared" si="250"/>
        <v>1.7178840884932672E-3</v>
      </c>
      <c r="H480" s="114">
        <f>'DADOS BASE PROPOSTA'!$I$23*G480*'AJUSTE CONIF-SETEC'!$Q$12</f>
        <v>2227453.7775715902</v>
      </c>
      <c r="I480" s="114">
        <f>'MATRIZ 2018 COMPLETO PROPOSTA'!I480*'AJUSTE CONIF-SETEC'!$Q$12</f>
        <v>0</v>
      </c>
      <c r="J480" s="114">
        <f t="shared" si="251"/>
        <v>2227453.7775715902</v>
      </c>
      <c r="L480" s="104">
        <v>0</v>
      </c>
      <c r="M480" s="114">
        <f>'MATRIZ 2018 COMPLETO PROPOSTA'!M480*'AJUSTE CONIF-SETEC'!$Q$14</f>
        <v>0</v>
      </c>
      <c r="N480" s="114">
        <f>'MATRIZ 2018 COMPLETO PROPOSTA'!N480*'AJUSTE CONIF-SETEC'!$Q$14</f>
        <v>0</v>
      </c>
      <c r="O480" s="114">
        <f t="shared" si="252"/>
        <v>0</v>
      </c>
      <c r="R480" s="114"/>
      <c r="T480" s="104">
        <v>410.61908783783781</v>
      </c>
      <c r="U480" s="104"/>
      <c r="V480" s="104">
        <f t="shared" si="254"/>
        <v>410.61908783783781</v>
      </c>
      <c r="W480" s="109">
        <f t="shared" si="255"/>
        <v>2.4048918762502036E-3</v>
      </c>
      <c r="X480" s="114">
        <f>'DADOS BASE HOMOLOGADA'!$I$78*W480</f>
        <v>110487.04905147204</v>
      </c>
      <c r="Y480" s="114"/>
      <c r="Z480" s="114">
        <f t="shared" si="253"/>
        <v>110487.04905147204</v>
      </c>
      <c r="AB480" s="119">
        <v>1173.5</v>
      </c>
      <c r="AD480" s="45">
        <v>0.75</v>
      </c>
      <c r="AE480" s="45">
        <f t="shared" si="256"/>
        <v>880.125</v>
      </c>
      <c r="AF480" s="123">
        <f t="shared" si="257"/>
        <v>3.9947813488369927E-2</v>
      </c>
      <c r="AH480" s="45">
        <f>($AH$11-(AF480*$AH$11))*'AJUSTE CONIF-SETEC'!$Q$18</f>
        <v>498.78055192270409</v>
      </c>
      <c r="AI480" s="114">
        <f t="shared" si="258"/>
        <v>585318.97768129327</v>
      </c>
      <c r="AK480" s="119">
        <v>0</v>
      </c>
      <c r="AL480" s="114">
        <f>IF($AK$11&gt;0,(AK480/$AK$11)*'DADOS BASE PROPOSTA'!$I$67,0)*'AJUSTE CONIF-SETEC'!Q18</f>
        <v>0</v>
      </c>
      <c r="AN480" s="114">
        <v>102.375</v>
      </c>
      <c r="AO480" s="114">
        <f>(AN480/$AN$11)*'DADOS BASE PROPOSTA'!$I$69*'AJUSTE CONIF-SETEC'!$Q$18</f>
        <v>49719.807953264979</v>
      </c>
      <c r="AQ480" s="114"/>
      <c r="AR480" s="114"/>
      <c r="AS480" s="114"/>
      <c r="AU480" s="114"/>
      <c r="AV480" s="114"/>
      <c r="AW480" s="114"/>
      <c r="AY480" s="114"/>
      <c r="AZ480" s="114"/>
      <c r="BA480" s="114"/>
      <c r="BB480" s="93"/>
    </row>
    <row r="481" spans="1:54" x14ac:dyDescent="0.25">
      <c r="A481" s="93"/>
      <c r="B481" s="94" t="s">
        <v>489</v>
      </c>
      <c r="C481" s="94" t="s">
        <v>510</v>
      </c>
      <c r="D481" s="94" t="s">
        <v>79</v>
      </c>
      <c r="F481" s="104">
        <v>1658.9152994036831</v>
      </c>
      <c r="G481" s="109">
        <f t="shared" si="250"/>
        <v>1.3425166897054132E-3</v>
      </c>
      <c r="H481" s="114">
        <f>'DADOS BASE PROPOSTA'!$I$23*G481*'AJUSTE CONIF-SETEC'!$Q$12</f>
        <v>1740742.5168947591</v>
      </c>
      <c r="I481" s="114">
        <f>'MATRIZ 2018 COMPLETO PROPOSTA'!I481*'AJUSTE CONIF-SETEC'!$Q$12</f>
        <v>8900.7657224826908</v>
      </c>
      <c r="J481" s="114">
        <f t="shared" si="251"/>
        <v>1749643.2826172418</v>
      </c>
      <c r="L481" s="104">
        <v>0</v>
      </c>
      <c r="M481" s="114">
        <f>'MATRIZ 2018 COMPLETO PROPOSTA'!M481*'AJUSTE CONIF-SETEC'!$Q$14</f>
        <v>0</v>
      </c>
      <c r="N481" s="114">
        <f>'MATRIZ 2018 COMPLETO PROPOSTA'!N481*'AJUSTE CONIF-SETEC'!$Q$14</f>
        <v>0</v>
      </c>
      <c r="O481" s="114">
        <f t="shared" si="252"/>
        <v>0</v>
      </c>
      <c r="R481" s="114"/>
      <c r="T481" s="104">
        <v>110.9797297297297</v>
      </c>
      <c r="U481" s="104"/>
      <c r="V481" s="104">
        <f t="shared" si="254"/>
        <v>110.9797297297297</v>
      </c>
      <c r="W481" s="109">
        <f t="shared" si="255"/>
        <v>6.4998013575265736E-4</v>
      </c>
      <c r="X481" s="114">
        <f>'DADOS BASE HOMOLOGADA'!$I$78*W481</f>
        <v>29861.794557417677</v>
      </c>
      <c r="Y481" s="114"/>
      <c r="Z481" s="114">
        <f t="shared" si="253"/>
        <v>29861.794557417677</v>
      </c>
      <c r="AB481" s="119">
        <v>786</v>
      </c>
      <c r="AD481" s="45">
        <v>0.76300000000000001</v>
      </c>
      <c r="AE481" s="45">
        <f t="shared" si="256"/>
        <v>599.71799999999996</v>
      </c>
      <c r="AF481" s="123">
        <f t="shared" si="257"/>
        <v>6.2697813488369947E-2</v>
      </c>
      <c r="AH481" s="45">
        <f>($AH$11-(AF481*$AH$11))*'AJUSTE CONIF-SETEC'!$Q$18</f>
        <v>486.96113448304175</v>
      </c>
      <c r="AI481" s="114">
        <f t="shared" si="258"/>
        <v>382751.45170367078</v>
      </c>
      <c r="AK481" s="119">
        <v>0</v>
      </c>
      <c r="AL481" s="114">
        <f>IF($AK$11&gt;0,(AK481/$AK$11)*'DADOS BASE PROPOSTA'!$I$67,0)*'AJUSTE CONIF-SETEC'!Q18</f>
        <v>0</v>
      </c>
      <c r="AN481" s="114">
        <v>37.5</v>
      </c>
      <c r="AO481" s="114">
        <f>(AN481/$AN$11)*'DADOS BASE PROPOSTA'!$I$69*'AJUSTE CONIF-SETEC'!$Q$18</f>
        <v>18212.383865664822</v>
      </c>
      <c r="AQ481" s="114"/>
      <c r="AR481" s="114"/>
      <c r="AS481" s="114"/>
      <c r="AU481" s="114"/>
      <c r="AV481" s="114"/>
      <c r="AW481" s="114"/>
      <c r="AY481" s="114"/>
      <c r="AZ481" s="114"/>
      <c r="BA481" s="114"/>
      <c r="BB481" s="93"/>
    </row>
    <row r="482" spans="1:54" x14ac:dyDescent="0.25">
      <c r="A482" s="93"/>
      <c r="B482" s="94" t="s">
        <v>489</v>
      </c>
      <c r="C482" s="94" t="s">
        <v>511</v>
      </c>
      <c r="D482" s="94" t="s">
        <v>83</v>
      </c>
      <c r="F482" s="104">
        <v>0</v>
      </c>
      <c r="G482" s="109">
        <f t="shared" si="250"/>
        <v>0</v>
      </c>
      <c r="H482" s="114">
        <f>'DADOS BASE PROPOSTA'!$I$23*G482*'AJUSTE CONIF-SETEC'!$Q$12</f>
        <v>0</v>
      </c>
      <c r="I482" s="114">
        <f>'MATRIZ 2018 COMPLETO PROPOSTA'!I482*'AJUSTE CONIF-SETEC'!$Q$12</f>
        <v>0</v>
      </c>
      <c r="J482" s="114">
        <f t="shared" si="251"/>
        <v>0</v>
      </c>
      <c r="L482" s="104">
        <v>475.63365718459329</v>
      </c>
      <c r="M482" s="114">
        <f>'MATRIZ 2018 COMPLETO PROPOSTA'!M482*'AJUSTE CONIF-SETEC'!$Q$14</f>
        <v>917684.52916124789</v>
      </c>
      <c r="N482" s="114">
        <f>'MATRIZ 2018 COMPLETO PROPOSTA'!N482*'AJUSTE CONIF-SETEC'!$Q$14</f>
        <v>145160.04766702995</v>
      </c>
      <c r="O482" s="114">
        <f t="shared" si="252"/>
        <v>1062844.5768282779</v>
      </c>
      <c r="R482" s="114"/>
      <c r="T482" s="104">
        <v>3117.5106512361399</v>
      </c>
      <c r="U482" s="104"/>
      <c r="V482" s="104">
        <f t="shared" si="254"/>
        <v>3117.5106512361399</v>
      </c>
      <c r="W482" s="109">
        <f t="shared" si="255"/>
        <v>1.8258469373060679E-2</v>
      </c>
      <c r="X482" s="114">
        <f>'DADOS BASE HOMOLOGADA'!$I$78*W482</f>
        <v>838842.03741069732</v>
      </c>
      <c r="Y482" s="114"/>
      <c r="Z482" s="114">
        <f t="shared" si="253"/>
        <v>838842.03741069732</v>
      </c>
      <c r="AB482" s="119">
        <v>246.5</v>
      </c>
      <c r="AD482" s="45">
        <v>0.751</v>
      </c>
      <c r="AE482" s="45">
        <f t="shared" si="256"/>
        <v>185.1215</v>
      </c>
      <c r="AF482" s="123">
        <f t="shared" si="257"/>
        <v>4.1697813488369928E-2</v>
      </c>
      <c r="AH482" s="45">
        <f>($AH$11-(AF482*$AH$11))*'AJUSTE CONIF-SETEC'!$Q$18</f>
        <v>497.871365965807</v>
      </c>
      <c r="AI482" s="114">
        <f t="shared" si="258"/>
        <v>122725.29171057143</v>
      </c>
      <c r="AK482" s="119">
        <v>0</v>
      </c>
      <c r="AL482" s="114">
        <f>IF($AK$11&gt;0,(AK482/$AK$11)*'DADOS BASE PROPOSTA'!$I$67,0)*'AJUSTE CONIF-SETEC'!Q18</f>
        <v>0</v>
      </c>
      <c r="AN482" s="114">
        <v>1422.125</v>
      </c>
      <c r="AO482" s="114">
        <f>(AN482/$AN$11)*'DADOS BASE PROPOSTA'!$I$69*'AJUSTE CONIF-SETEC'!$Q$18</f>
        <v>690674.30413222907</v>
      </c>
      <c r="AQ482" s="114"/>
      <c r="AR482" s="114"/>
      <c r="AS482" s="114"/>
      <c r="AU482" s="114"/>
      <c r="AV482" s="114"/>
      <c r="AW482" s="114"/>
      <c r="AY482" s="114"/>
      <c r="AZ482" s="114"/>
      <c r="BA482" s="114"/>
      <c r="BB482" s="93"/>
    </row>
    <row r="483" spans="1:54" x14ac:dyDescent="0.25">
      <c r="A483" s="93"/>
      <c r="B483" s="94" t="s">
        <v>489</v>
      </c>
      <c r="C483" s="94" t="s">
        <v>512</v>
      </c>
      <c r="D483" s="94" t="s">
        <v>83</v>
      </c>
      <c r="F483" s="104">
        <v>0</v>
      </c>
      <c r="G483" s="109">
        <f t="shared" si="250"/>
        <v>0</v>
      </c>
      <c r="H483" s="114">
        <f>'DADOS BASE PROPOSTA'!$I$23*G483*'AJUSTE CONIF-SETEC'!$Q$12</f>
        <v>0</v>
      </c>
      <c r="I483" s="114">
        <f>'MATRIZ 2018 COMPLETO PROPOSTA'!I483*'AJUSTE CONIF-SETEC'!$Q$12</f>
        <v>0</v>
      </c>
      <c r="J483" s="114">
        <f t="shared" si="251"/>
        <v>0</v>
      </c>
      <c r="L483" s="104">
        <v>202.42584627919589</v>
      </c>
      <c r="M483" s="114">
        <f>'MATRIZ 2018 COMPLETO PROPOSTA'!M483*'AJUSTE CONIF-SETEC'!$Q$14</f>
        <v>917684.52916124789</v>
      </c>
      <c r="N483" s="114">
        <f>'MATRIZ 2018 COMPLETO PROPOSTA'!N483*'AJUSTE CONIF-SETEC'!$Q$14</f>
        <v>61778.944889770428</v>
      </c>
      <c r="O483" s="114">
        <f t="shared" si="252"/>
        <v>979463.47405101836</v>
      </c>
      <c r="R483" s="114"/>
      <c r="T483" s="104">
        <v>208.81517603129441</v>
      </c>
      <c r="U483" s="104"/>
      <c r="V483" s="104">
        <f t="shared" si="254"/>
        <v>208.81517603129441</v>
      </c>
      <c r="W483" s="109">
        <f t="shared" si="255"/>
        <v>1.2229775364795922E-3</v>
      </c>
      <c r="X483" s="114">
        <f>'DADOS BASE HOMOLOGADA'!$I$78*W483</f>
        <v>56186.800078745415</v>
      </c>
      <c r="Y483" s="114"/>
      <c r="Z483" s="114">
        <f t="shared" si="253"/>
        <v>56186.800078745415</v>
      </c>
      <c r="AB483" s="119">
        <v>250.5</v>
      </c>
      <c r="AD483" s="45">
        <v>0.70199999999999996</v>
      </c>
      <c r="AE483" s="45">
        <f t="shared" si="256"/>
        <v>175.851</v>
      </c>
      <c r="AF483" s="123">
        <f t="shared" si="257"/>
        <v>-4.4052186511630148E-2</v>
      </c>
      <c r="AH483" s="45">
        <f>($AH$11-(AF483*$AH$11))*'AJUSTE CONIF-SETEC'!$Q$18</f>
        <v>542.42147785376505</v>
      </c>
      <c r="AI483" s="114">
        <f t="shared" si="258"/>
        <v>135876.58020236815</v>
      </c>
      <c r="AK483" s="119">
        <v>0</v>
      </c>
      <c r="AL483" s="114">
        <f>IF($AK$11&gt;0,(AK483/$AK$11)*'DADOS BASE PROPOSTA'!$I$67,0)*'AJUSTE CONIF-SETEC'!Q18</f>
        <v>0</v>
      </c>
      <c r="AN483" s="114">
        <v>82.75</v>
      </c>
      <c r="AO483" s="114">
        <f>(AN483/$AN$11)*'DADOS BASE PROPOSTA'!$I$69*'AJUSTE CONIF-SETEC'!$Q$18</f>
        <v>40188.660396900377</v>
      </c>
      <c r="AQ483" s="114"/>
      <c r="AR483" s="114"/>
      <c r="AS483" s="114"/>
      <c r="AU483" s="114"/>
      <c r="AV483" s="114"/>
      <c r="AW483" s="114"/>
      <c r="AY483" s="114"/>
      <c r="AZ483" s="114"/>
      <c r="BA483" s="114"/>
      <c r="BB483" s="93"/>
    </row>
    <row r="484" spans="1:54" x14ac:dyDescent="0.25">
      <c r="A484" s="93"/>
      <c r="B484" s="94" t="s">
        <v>489</v>
      </c>
      <c r="C484" s="94" t="s">
        <v>513</v>
      </c>
      <c r="D484" s="94" t="s">
        <v>79</v>
      </c>
      <c r="F484" s="104">
        <v>2094.6561902486669</v>
      </c>
      <c r="G484" s="109">
        <f t="shared" si="250"/>
        <v>1.6951503766433642E-3</v>
      </c>
      <c r="H484" s="114">
        <f>'DADOS BASE PROPOSTA'!$I$23*G484*'AJUSTE CONIF-SETEC'!$Q$12</f>
        <v>2197976.647724777</v>
      </c>
      <c r="I484" s="114">
        <f>'MATRIZ 2018 COMPLETO PROPOSTA'!I484*'AJUSTE CONIF-SETEC'!$Q$12</f>
        <v>0</v>
      </c>
      <c r="J484" s="114">
        <f t="shared" si="251"/>
        <v>2197976.647724777</v>
      </c>
      <c r="L484" s="104">
        <v>0</v>
      </c>
      <c r="M484" s="114">
        <f>'MATRIZ 2018 COMPLETO PROPOSTA'!M484*'AJUSTE CONIF-SETEC'!$Q$14</f>
        <v>0</v>
      </c>
      <c r="N484" s="114">
        <f>'MATRIZ 2018 COMPLETO PROPOSTA'!N484*'AJUSTE CONIF-SETEC'!$Q$14</f>
        <v>0</v>
      </c>
      <c r="O484" s="114">
        <f t="shared" si="252"/>
        <v>0</v>
      </c>
      <c r="R484" s="114"/>
      <c r="T484" s="104">
        <v>257.79269120925051</v>
      </c>
      <c r="U484" s="104"/>
      <c r="V484" s="104">
        <f t="shared" si="254"/>
        <v>257.79269120925051</v>
      </c>
      <c r="W484" s="109">
        <f t="shared" si="255"/>
        <v>1.5098264235846742E-3</v>
      </c>
      <c r="X484" s="114">
        <f>'DADOS BASE HOMOLOGADA'!$I$78*W484</f>
        <v>69365.391338056579</v>
      </c>
      <c r="Y484" s="114"/>
      <c r="Z484" s="114">
        <f t="shared" si="253"/>
        <v>69365.391338056579</v>
      </c>
      <c r="AB484" s="119">
        <v>796.5</v>
      </c>
      <c r="AD484" s="45">
        <v>0.73399999999999999</v>
      </c>
      <c r="AE484" s="45">
        <f t="shared" si="256"/>
        <v>584.63099999999997</v>
      </c>
      <c r="AF484" s="123">
        <f t="shared" si="257"/>
        <v>1.1947813488369902E-2</v>
      </c>
      <c r="AH484" s="45">
        <f>($AH$11-(AF484*$AH$11))*'AJUSTE CONIF-SETEC'!$Q$18</f>
        <v>513.32752723305782</v>
      </c>
      <c r="AI484" s="114">
        <f t="shared" si="258"/>
        <v>408865.37544113054</v>
      </c>
      <c r="AK484" s="119">
        <v>0</v>
      </c>
      <c r="AL484" s="114">
        <f>IF($AK$11&gt;0,(AK484/$AK$11)*'DADOS BASE PROPOSTA'!$I$67,0)*'AJUSTE CONIF-SETEC'!Q18</f>
        <v>0</v>
      </c>
      <c r="AN484" s="114">
        <v>55.125</v>
      </c>
      <c r="AO484" s="114">
        <f>(AN484/$AN$11)*'DADOS BASE PROPOSTA'!$I$69*'AJUSTE CONIF-SETEC'!$Q$18</f>
        <v>26772.204282527291</v>
      </c>
      <c r="AQ484" s="114"/>
      <c r="AR484" s="114"/>
      <c r="AS484" s="114"/>
      <c r="AU484" s="114"/>
      <c r="AV484" s="114"/>
      <c r="AW484" s="114"/>
      <c r="AY484" s="114"/>
      <c r="AZ484" s="114"/>
      <c r="BA484" s="114"/>
      <c r="BB484" s="93"/>
    </row>
    <row r="485" spans="1:54" x14ac:dyDescent="0.25">
      <c r="A485" s="93"/>
      <c r="B485" s="94" t="s">
        <v>489</v>
      </c>
      <c r="C485" s="94" t="s">
        <v>514</v>
      </c>
      <c r="D485" s="94" t="s">
        <v>79</v>
      </c>
      <c r="F485" s="104">
        <v>1214.156546097827</v>
      </c>
      <c r="G485" s="109">
        <f t="shared" si="250"/>
        <v>9.8258508293783586E-4</v>
      </c>
      <c r="H485" s="114">
        <f>'DADOS BASE PROPOSTA'!$I$23*G485*'AJUSTE CONIF-SETEC'!$Q$12</f>
        <v>1274045.7109041756</v>
      </c>
      <c r="I485" s="114">
        <f>'MATRIZ 2018 COMPLETO PROPOSTA'!I485*'AJUSTE CONIF-SETEC'!$Q$12</f>
        <v>475597.57171306614</v>
      </c>
      <c r="J485" s="114">
        <f t="shared" si="251"/>
        <v>1749643.2826172418</v>
      </c>
      <c r="L485" s="104">
        <v>0</v>
      </c>
      <c r="M485" s="114">
        <f>'MATRIZ 2018 COMPLETO PROPOSTA'!M485*'AJUSTE CONIF-SETEC'!$Q$14</f>
        <v>0</v>
      </c>
      <c r="N485" s="114">
        <f>'MATRIZ 2018 COMPLETO PROPOSTA'!N485*'AJUSTE CONIF-SETEC'!$Q$14</f>
        <v>0</v>
      </c>
      <c r="O485" s="114">
        <f t="shared" si="252"/>
        <v>0</v>
      </c>
      <c r="R485" s="114"/>
      <c r="T485" s="104">
        <v>335.89864864864859</v>
      </c>
      <c r="U485" s="104"/>
      <c r="V485" s="104">
        <f t="shared" si="254"/>
        <v>335.89864864864859</v>
      </c>
      <c r="W485" s="109">
        <f t="shared" si="255"/>
        <v>1.9672732108780432E-3</v>
      </c>
      <c r="X485" s="114">
        <f>'DADOS BASE HOMOLOGADA'!$I$78*W485</f>
        <v>90381.698193784177</v>
      </c>
      <c r="Y485" s="114"/>
      <c r="Z485" s="114">
        <f t="shared" si="253"/>
        <v>90381.698193784177</v>
      </c>
      <c r="AB485" s="119">
        <v>761.5</v>
      </c>
      <c r="AD485" s="45">
        <v>0.76100000000000001</v>
      </c>
      <c r="AE485" s="45">
        <f t="shared" si="256"/>
        <v>579.50149999999996</v>
      </c>
      <c r="AF485" s="123">
        <f t="shared" si="257"/>
        <v>5.9197813488369944E-2</v>
      </c>
      <c r="AH485" s="45">
        <f>($AH$11-(AF485*$AH$11))*'AJUSTE CONIF-SETEC'!$Q$18</f>
        <v>488.77950639683598</v>
      </c>
      <c r="AI485" s="114">
        <f t="shared" si="258"/>
        <v>372205.5941211906</v>
      </c>
      <c r="AK485" s="119">
        <v>0</v>
      </c>
      <c r="AL485" s="114">
        <f>IF($AK$11&gt;0,(AK485/$AK$11)*'DADOS BASE PROPOSTA'!$I$67,0)*'AJUSTE CONIF-SETEC'!Q18</f>
        <v>0</v>
      </c>
      <c r="AN485" s="114">
        <v>91.375</v>
      </c>
      <c r="AO485" s="114">
        <f>(AN485/$AN$11)*'DADOS BASE PROPOSTA'!$I$69*'AJUSTE CONIF-SETEC'!$Q$18</f>
        <v>44377.508686003297</v>
      </c>
      <c r="AQ485" s="114"/>
      <c r="AR485" s="114"/>
      <c r="AS485" s="114"/>
      <c r="AU485" s="114"/>
      <c r="AV485" s="114"/>
      <c r="AW485" s="114"/>
      <c r="AY485" s="114"/>
      <c r="AZ485" s="114"/>
      <c r="BA485" s="114"/>
      <c r="BB485" s="93"/>
    </row>
    <row r="486" spans="1:54" x14ac:dyDescent="0.25">
      <c r="A486" s="93"/>
      <c r="B486" s="94" t="s">
        <v>489</v>
      </c>
      <c r="C486" s="94" t="s">
        <v>515</v>
      </c>
      <c r="D486" s="94" t="s">
        <v>83</v>
      </c>
      <c r="F486" s="104">
        <v>0</v>
      </c>
      <c r="G486" s="109">
        <f t="shared" si="250"/>
        <v>0</v>
      </c>
      <c r="H486" s="114">
        <f>'DADOS BASE PROPOSTA'!$I$23*G486*'AJUSTE CONIF-SETEC'!$Q$12</f>
        <v>0</v>
      </c>
      <c r="I486" s="114">
        <f>'MATRIZ 2018 COMPLETO PROPOSTA'!I486*'AJUSTE CONIF-SETEC'!$Q$12</f>
        <v>0</v>
      </c>
      <c r="J486" s="114">
        <f t="shared" si="251"/>
        <v>0</v>
      </c>
      <c r="L486" s="104">
        <v>473.41836481566457</v>
      </c>
      <c r="M486" s="114">
        <f>'MATRIZ 2018 COMPLETO PROPOSTA'!M486*'AJUSTE CONIF-SETEC'!$Q$14</f>
        <v>917684.52916124789</v>
      </c>
      <c r="N486" s="114">
        <f>'MATRIZ 2018 COMPLETO PROPOSTA'!N486*'AJUSTE CONIF-SETEC'!$Q$14</f>
        <v>144483.9560132694</v>
      </c>
      <c r="O486" s="114">
        <f t="shared" si="252"/>
        <v>1062168.4851745174</v>
      </c>
      <c r="R486" s="114"/>
      <c r="T486" s="104">
        <v>113.3842905405405</v>
      </c>
      <c r="U486" s="104"/>
      <c r="V486" s="104">
        <f t="shared" si="254"/>
        <v>113.3842905405405</v>
      </c>
      <c r="W486" s="109">
        <f t="shared" si="255"/>
        <v>6.6406303869396492E-4</v>
      </c>
      <c r="X486" s="114">
        <f>'DADOS BASE HOMOLOGADA'!$I$78*W486</f>
        <v>30508.800106161725</v>
      </c>
      <c r="Y486" s="114"/>
      <c r="Z486" s="114">
        <f t="shared" si="253"/>
        <v>30508.800106161725</v>
      </c>
      <c r="AB486" s="119">
        <v>442.5</v>
      </c>
      <c r="AD486" s="45">
        <v>0.74</v>
      </c>
      <c r="AE486" s="45">
        <f t="shared" si="256"/>
        <v>327.45</v>
      </c>
      <c r="AF486" s="123">
        <f t="shared" si="257"/>
        <v>2.2447813488369911E-2</v>
      </c>
      <c r="AH486" s="45">
        <f>($AH$11-(AF486*$AH$11))*'AJUSTE CONIF-SETEC'!$Q$18</f>
        <v>507.87241149167511</v>
      </c>
      <c r="AI486" s="114">
        <f t="shared" si="258"/>
        <v>224733.54208506623</v>
      </c>
      <c r="AK486" s="119">
        <v>0</v>
      </c>
      <c r="AL486" s="114">
        <f>IF($AK$11&gt;0,(AK486/$AK$11)*'DADOS BASE PROPOSTA'!$I$67,0)*'AJUSTE CONIF-SETEC'!Q18</f>
        <v>0</v>
      </c>
      <c r="AN486" s="114">
        <v>27.125</v>
      </c>
      <c r="AO486" s="114">
        <f>(AN486/$AN$11)*'DADOS BASE PROPOSTA'!$I$69*'AJUSTE CONIF-SETEC'!$Q$18</f>
        <v>13173.624329497557</v>
      </c>
      <c r="AQ486" s="114"/>
      <c r="AR486" s="114"/>
      <c r="AS486" s="114"/>
      <c r="AU486" s="114"/>
      <c r="AV486" s="114"/>
      <c r="AW486" s="114"/>
      <c r="AY486" s="114"/>
      <c r="AZ486" s="114"/>
      <c r="BA486" s="114"/>
      <c r="BB486" s="93"/>
    </row>
    <row r="487" spans="1:54" x14ac:dyDescent="0.25">
      <c r="A487" s="93"/>
      <c r="F487" s="104"/>
      <c r="G487" s="109"/>
      <c r="H487" s="114"/>
      <c r="I487" s="114"/>
      <c r="J487" s="114"/>
      <c r="L487" s="104"/>
      <c r="M487" s="114"/>
      <c r="N487" s="114"/>
      <c r="O487" s="114"/>
      <c r="R487" s="114"/>
      <c r="T487" s="104"/>
      <c r="U487" s="104"/>
      <c r="V487" s="104"/>
      <c r="W487" s="109"/>
      <c r="X487" s="114"/>
      <c r="Y487" s="114"/>
      <c r="Z487" s="114"/>
      <c r="AB487" s="119"/>
      <c r="AF487" s="123"/>
      <c r="AI487" s="114"/>
      <c r="AK487" s="119"/>
      <c r="AL487" s="114"/>
      <c r="AN487" s="114"/>
      <c r="AO487" s="114"/>
      <c r="AQ487" s="114"/>
      <c r="AR487" s="114"/>
      <c r="AS487" s="114"/>
      <c r="AU487" s="114"/>
      <c r="AV487" s="114"/>
      <c r="AW487" s="114"/>
      <c r="AY487" s="114"/>
      <c r="AZ487" s="114"/>
      <c r="BA487" s="114"/>
      <c r="BB487" s="93"/>
    </row>
    <row r="488" spans="1:54" x14ac:dyDescent="0.25">
      <c r="A488" s="93"/>
      <c r="B488" s="98" t="s">
        <v>516</v>
      </c>
      <c r="C488" s="98" t="s">
        <v>517</v>
      </c>
      <c r="D488" s="98" t="s">
        <v>74</v>
      </c>
      <c r="E488" s="98"/>
      <c r="F488" s="105">
        <f>SUM(F489:F497)</f>
        <v>23075.852032086565</v>
      </c>
      <c r="G488" s="110">
        <f>SUM(G489:G497)</f>
        <v>1.8674682482815619E-2</v>
      </c>
      <c r="H488" s="115">
        <f>SUM(H489:H497)</f>
        <v>24214085.408860039</v>
      </c>
      <c r="I488" s="115">
        <f>SUM(I489:I497)</f>
        <v>2458064.4578623613</v>
      </c>
      <c r="J488" s="115">
        <f>SUM(J489:J497)</f>
        <v>26672149.866722398</v>
      </c>
      <c r="K488" s="99"/>
      <c r="L488" s="105">
        <f>SUM(L489:L497)</f>
        <v>0</v>
      </c>
      <c r="M488" s="115">
        <f>SUM(M489:M497)</f>
        <v>0</v>
      </c>
      <c r="N488" s="115">
        <f>SUM(N489:N497)</f>
        <v>0</v>
      </c>
      <c r="O488" s="115">
        <f>SUM(O489:O497)</f>
        <v>0</v>
      </c>
      <c r="P488" s="99"/>
      <c r="Q488" s="100"/>
      <c r="R488" s="115">
        <f>SUM(R489:R497)</f>
        <v>3238665.6349413018</v>
      </c>
      <c r="S488" s="99"/>
      <c r="T488" s="105">
        <f t="shared" ref="T488:Z488" si="259">SUM(T489:T497)</f>
        <v>4005.393594548952</v>
      </c>
      <c r="U488" s="105">
        <f t="shared" si="259"/>
        <v>0</v>
      </c>
      <c r="V488" s="105">
        <f t="shared" si="259"/>
        <v>4005.393594548952</v>
      </c>
      <c r="W488" s="110">
        <f t="shared" si="259"/>
        <v>2.345857463041141E-2</v>
      </c>
      <c r="X488" s="115">
        <f t="shared" si="259"/>
        <v>1077748.5305947396</v>
      </c>
      <c r="Y488" s="115">
        <f t="shared" si="259"/>
        <v>124505.76265629544</v>
      </c>
      <c r="Z488" s="115">
        <f t="shared" si="259"/>
        <v>1202254.293251035</v>
      </c>
      <c r="AA488" s="99"/>
      <c r="AB488" s="120">
        <f>SUM(AB489:AB497)</f>
        <v>14761</v>
      </c>
      <c r="AC488" s="99"/>
      <c r="AD488" s="99"/>
      <c r="AE488" s="99"/>
      <c r="AF488" s="124"/>
      <c r="AG488" s="99"/>
      <c r="AH488" s="99"/>
      <c r="AI488" s="115">
        <f>SUM(AI489:AI497)</f>
        <v>7065441.853827022</v>
      </c>
      <c r="AJ488" s="99"/>
      <c r="AK488" s="120">
        <f>SUM(AK489:AK497)</f>
        <v>0</v>
      </c>
      <c r="AL488" s="115">
        <f>SUM(AL489:AL497)</f>
        <v>0</v>
      </c>
      <c r="AM488" s="99"/>
      <c r="AN488" s="115">
        <f>SUM(AN489:AN497)</f>
        <v>1018</v>
      </c>
      <c r="AO488" s="115">
        <f>SUM(AO489:AO497)</f>
        <v>494405.5140065811</v>
      </c>
      <c r="AP488" s="99"/>
      <c r="AQ488" s="115"/>
      <c r="AR488" s="115"/>
      <c r="AS488" s="115">
        <f>SUM(AS489:AS497)</f>
        <v>258679.06534691696</v>
      </c>
      <c r="AT488" s="98"/>
      <c r="AU488" s="115"/>
      <c r="AV488" s="115"/>
      <c r="AW488" s="115">
        <f>SUM(AW489:AW497)</f>
        <v>258679.06534691696</v>
      </c>
      <c r="AX488" s="98"/>
      <c r="AY488" s="115"/>
      <c r="AZ488" s="115"/>
      <c r="BA488" s="115">
        <f>SUM(BA489:BA497)</f>
        <v>258679.06534691696</v>
      </c>
      <c r="BB488" s="93"/>
    </row>
    <row r="489" spans="1:54" x14ac:dyDescent="0.25">
      <c r="A489" s="93"/>
      <c r="B489" s="94" t="s">
        <v>516</v>
      </c>
      <c r="C489" s="94" t="s">
        <v>34</v>
      </c>
      <c r="D489" s="94" t="s">
        <v>75</v>
      </c>
      <c r="F489" s="104">
        <v>0</v>
      </c>
      <c r="G489" s="109">
        <f t="shared" ref="G489:G497" si="260">F489/$F$11</f>
        <v>0</v>
      </c>
      <c r="H489" s="114">
        <f>'DADOS BASE PROPOSTA'!$I$23*G489*'AJUSTE CONIF-SETEC'!$Q$12</f>
        <v>0</v>
      </c>
      <c r="I489" s="114">
        <f>'MATRIZ 2018 COMPLETO PROPOSTA'!I489*'AJUSTE CONIF-SETEC'!$Q$12</f>
        <v>0</v>
      </c>
      <c r="J489" s="114">
        <f t="shared" ref="J489:J497" si="261">H489+I489</f>
        <v>0</v>
      </c>
      <c r="L489" s="104"/>
      <c r="M489" s="114">
        <f>'MATRIZ 2018 COMPLETO PROPOSTA'!M489*'AJUSTE CONIF-SETEC'!$Q$14</f>
        <v>0</v>
      </c>
      <c r="N489" s="114">
        <f>'MATRIZ 2018 COMPLETO PROPOSTA'!N489*'AJUSTE CONIF-SETEC'!$Q$14</f>
        <v>0</v>
      </c>
      <c r="O489" s="114">
        <f t="shared" ref="O489:O497" si="262">M489+N489</f>
        <v>0</v>
      </c>
      <c r="Q489" s="68">
        <v>8</v>
      </c>
      <c r="R489" s="114">
        <f>IF(D489="R",('DADOS BASE HOMOLOGADA'!$I$53+('DADOS BASE HOMOLOGADA'!$I$54*Q489)),0)</f>
        <v>3238665.6349413018</v>
      </c>
      <c r="T489" s="104"/>
      <c r="U489" s="104"/>
      <c r="V489" s="104"/>
      <c r="W489" s="109"/>
      <c r="X489" s="114"/>
      <c r="Y489" s="114">
        <f>'DADOS BASE HOMOLOGADA'!$I$77/41</f>
        <v>124505.76265629544</v>
      </c>
      <c r="Z489" s="114">
        <f t="shared" ref="Z489:Z497" si="263">X489+Y489</f>
        <v>124505.76265629544</v>
      </c>
      <c r="AB489" s="119"/>
      <c r="AF489" s="123"/>
      <c r="AI489" s="114"/>
      <c r="AK489" s="119"/>
      <c r="AL489" s="114"/>
      <c r="AN489" s="114"/>
      <c r="AO489" s="114"/>
      <c r="AQ489" s="114">
        <f>'DADOS BASE HOMOLOGADA'!$I$85/41</f>
        <v>167836.73833001251</v>
      </c>
      <c r="AR489" s="114">
        <f>'DADOS BASE HOMOLOGADA'!$I$86*(Q489/$Q$11)</f>
        <v>90842.327016904455</v>
      </c>
      <c r="AS489" s="114">
        <f>AQ489+AR489</f>
        <v>258679.06534691696</v>
      </c>
      <c r="AU489" s="114">
        <f>'DADOS BASE HOMOLOGADA'!$I$89/41</f>
        <v>167836.73833001251</v>
      </c>
      <c r="AV489" s="114">
        <f>'DADOS BASE HOMOLOGADA'!$I$90*(Q489/$Q$11)</f>
        <v>90842.327016904455</v>
      </c>
      <c r="AW489" s="114">
        <f>AU489+AV489</f>
        <v>258679.06534691696</v>
      </c>
      <c r="AY489" s="114">
        <f>'DADOS BASE HOMOLOGADA'!$I$93/41</f>
        <v>167836.73833001251</v>
      </c>
      <c r="AZ489" s="114">
        <f>'DADOS BASE HOMOLOGADA'!$I$94*(Q489/$Q$11)</f>
        <v>90842.327016904455</v>
      </c>
      <c r="BA489" s="114">
        <f>AY489+AZ489</f>
        <v>258679.06534691696</v>
      </c>
      <c r="BB489" s="93"/>
    </row>
    <row r="490" spans="1:54" x14ac:dyDescent="0.25">
      <c r="A490" s="93"/>
      <c r="B490" s="94" t="s">
        <v>516</v>
      </c>
      <c r="C490" s="94" t="s">
        <v>518</v>
      </c>
      <c r="D490" s="94" t="s">
        <v>79</v>
      </c>
      <c r="F490" s="104">
        <v>1019.704492642103</v>
      </c>
      <c r="G490" s="109">
        <f t="shared" si="260"/>
        <v>8.2522013054657257E-4</v>
      </c>
      <c r="H490" s="114">
        <f>'DADOS BASE PROPOSTA'!$I$23*G490*'AJUSTE CONIF-SETEC'!$Q$12</f>
        <v>1070002.1668669691</v>
      </c>
      <c r="I490" s="114">
        <f>'MATRIZ 2018 COMPLETO PROPOSTA'!I490*'AJUSTE CONIF-SETEC'!$Q$12</f>
        <v>679641.11575027276</v>
      </c>
      <c r="J490" s="114">
        <f t="shared" si="261"/>
        <v>1749643.2826172418</v>
      </c>
      <c r="L490" s="104">
        <v>0</v>
      </c>
      <c r="M490" s="114">
        <f>'MATRIZ 2018 COMPLETO PROPOSTA'!M490*'AJUSTE CONIF-SETEC'!$Q$14</f>
        <v>0</v>
      </c>
      <c r="N490" s="114">
        <f>'MATRIZ 2018 COMPLETO PROPOSTA'!N490*'AJUSTE CONIF-SETEC'!$Q$14</f>
        <v>0</v>
      </c>
      <c r="O490" s="114">
        <f t="shared" si="262"/>
        <v>0</v>
      </c>
      <c r="R490" s="114"/>
      <c r="T490" s="104">
        <v>0</v>
      </c>
      <c r="U490" s="104"/>
      <c r="V490" s="104">
        <f t="shared" ref="V490:V497" si="264">T490+U490*3.2</f>
        <v>0</v>
      </c>
      <c r="W490" s="109">
        <f t="shared" ref="W490:W497" si="265">V490/$V$11</f>
        <v>0</v>
      </c>
      <c r="X490" s="114">
        <f>'DADOS BASE HOMOLOGADA'!$I$78*W490</f>
        <v>0</v>
      </c>
      <c r="Y490" s="114"/>
      <c r="Z490" s="114">
        <f t="shared" si="263"/>
        <v>0</v>
      </c>
      <c r="AB490" s="119">
        <v>626.5</v>
      </c>
      <c r="AD490" s="45">
        <v>0.72399999999999998</v>
      </c>
      <c r="AE490" s="45">
        <f t="shared" ref="AE490:AE497" si="266">AB490*AD490</f>
        <v>453.58600000000001</v>
      </c>
      <c r="AF490" s="123">
        <f t="shared" ref="AF490:AF497" si="267">(AD490-$AE$12)*$AF$12</f>
        <v>-5.5521865116301139E-3</v>
      </c>
      <c r="AH490" s="45">
        <f>($AH$11-(AF490*$AH$11))*'AJUSTE CONIF-SETEC'!$Q$18</f>
        <v>522.41938680202873</v>
      </c>
      <c r="AI490" s="114">
        <f t="shared" ref="AI490:AI497" si="268">AB490*AH490</f>
        <v>327295.74583147099</v>
      </c>
      <c r="AK490" s="119">
        <v>0</v>
      </c>
      <c r="AL490" s="114">
        <f>IF($AK$11&gt;0,(AK490/$AK$11)*'DADOS BASE PROPOSTA'!$I$67,0)*'AJUSTE CONIF-SETEC'!Q18</f>
        <v>0</v>
      </c>
      <c r="AN490" s="114">
        <v>0</v>
      </c>
      <c r="AO490" s="114">
        <f>(AN490/$AN$11)*'DADOS BASE PROPOSTA'!$I$69*'AJUSTE CONIF-SETEC'!$Q$18</f>
        <v>0</v>
      </c>
      <c r="AQ490" s="114"/>
      <c r="AR490" s="114"/>
      <c r="AS490" s="114"/>
      <c r="AU490" s="114"/>
      <c r="AV490" s="114"/>
      <c r="AW490" s="114"/>
      <c r="AY490" s="114"/>
      <c r="AZ490" s="114"/>
      <c r="BA490" s="114"/>
      <c r="BB490" s="93"/>
    </row>
    <row r="491" spans="1:54" x14ac:dyDescent="0.25">
      <c r="A491" s="93"/>
      <c r="B491" s="94" t="s">
        <v>516</v>
      </c>
      <c r="C491" s="94" t="s">
        <v>519</v>
      </c>
      <c r="D491" s="94" t="s">
        <v>79</v>
      </c>
      <c r="F491" s="104">
        <v>2100.76644803606</v>
      </c>
      <c r="G491" s="109">
        <f t="shared" si="260"/>
        <v>1.7000952481873942E-3</v>
      </c>
      <c r="H491" s="114">
        <f>'DADOS BASE PROPOSTA'!$I$23*G491*'AJUSTE CONIF-SETEC'!$Q$12</f>
        <v>2204388.2984724222</v>
      </c>
      <c r="I491" s="114">
        <f>'MATRIZ 2018 COMPLETO PROPOSTA'!I491*'AJUSTE CONIF-SETEC'!$Q$12</f>
        <v>0</v>
      </c>
      <c r="J491" s="114">
        <f t="shared" si="261"/>
        <v>2204388.2984724222</v>
      </c>
      <c r="L491" s="104">
        <v>0</v>
      </c>
      <c r="M491" s="114">
        <f>'MATRIZ 2018 COMPLETO PROPOSTA'!M491*'AJUSTE CONIF-SETEC'!$Q$14</f>
        <v>0</v>
      </c>
      <c r="N491" s="114">
        <f>'MATRIZ 2018 COMPLETO PROPOSTA'!N491*'AJUSTE CONIF-SETEC'!$Q$14</f>
        <v>0</v>
      </c>
      <c r="O491" s="114">
        <f t="shared" si="262"/>
        <v>0</v>
      </c>
      <c r="R491" s="114"/>
      <c r="T491" s="104">
        <v>0</v>
      </c>
      <c r="U491" s="104"/>
      <c r="V491" s="104">
        <f t="shared" si="264"/>
        <v>0</v>
      </c>
      <c r="W491" s="109">
        <f t="shared" si="265"/>
        <v>0</v>
      </c>
      <c r="X491" s="114">
        <f>'DADOS BASE HOMOLOGADA'!$I$78*W491</f>
        <v>0</v>
      </c>
      <c r="Y491" s="114"/>
      <c r="Z491" s="114">
        <f t="shared" si="263"/>
        <v>0</v>
      </c>
      <c r="AB491" s="119">
        <v>1141</v>
      </c>
      <c r="AD491" s="45">
        <v>0.71499999999999997</v>
      </c>
      <c r="AE491" s="45">
        <f t="shared" si="266"/>
        <v>815.81499999999994</v>
      </c>
      <c r="AF491" s="123">
        <f t="shared" si="267"/>
        <v>-2.1302186511630128E-2</v>
      </c>
      <c r="AH491" s="45">
        <f>($AH$11-(AF491*$AH$11))*'AJUSTE CONIF-SETEC'!$Q$18</f>
        <v>530.60206041410265</v>
      </c>
      <c r="AI491" s="114">
        <f t="shared" si="268"/>
        <v>605416.95093249111</v>
      </c>
      <c r="AK491" s="119">
        <v>0</v>
      </c>
      <c r="AL491" s="114">
        <f>IF($AK$11&gt;0,(AK491/$AK$11)*'DADOS BASE PROPOSTA'!$I$67,0)*'AJUSTE CONIF-SETEC'!Q18</f>
        <v>0</v>
      </c>
      <c r="AN491" s="114">
        <v>0</v>
      </c>
      <c r="AO491" s="114">
        <f>(AN491/$AN$11)*'DADOS BASE PROPOSTA'!$I$69*'AJUSTE CONIF-SETEC'!$Q$18</f>
        <v>0</v>
      </c>
      <c r="AQ491" s="114"/>
      <c r="AR491" s="114"/>
      <c r="AS491" s="114"/>
      <c r="AU491" s="114"/>
      <c r="AV491" s="114"/>
      <c r="AW491" s="114"/>
      <c r="AY491" s="114"/>
      <c r="AZ491" s="114"/>
      <c r="BA491" s="114"/>
      <c r="BB491" s="93"/>
    </row>
    <row r="492" spans="1:54" x14ac:dyDescent="0.25">
      <c r="A492" s="93"/>
      <c r="B492" s="94" t="s">
        <v>516</v>
      </c>
      <c r="C492" s="94" t="s">
        <v>520</v>
      </c>
      <c r="D492" s="94" t="s">
        <v>79</v>
      </c>
      <c r="F492" s="104">
        <v>11580.91448621362</v>
      </c>
      <c r="G492" s="109">
        <f t="shared" si="260"/>
        <v>9.3721306840570673E-3</v>
      </c>
      <c r="H492" s="114">
        <f>'DADOS BASE PROPOSTA'!$I$23*G492*'AJUSTE CONIF-SETEC'!$Q$12</f>
        <v>12152151.61251512</v>
      </c>
      <c r="I492" s="114">
        <f>'MATRIZ 2018 COMPLETO PROPOSTA'!I492*'AJUSTE CONIF-SETEC'!$Q$12</f>
        <v>0</v>
      </c>
      <c r="J492" s="114">
        <f t="shared" si="261"/>
        <v>12152151.61251512</v>
      </c>
      <c r="L492" s="104">
        <v>0</v>
      </c>
      <c r="M492" s="114">
        <f>'MATRIZ 2018 COMPLETO PROPOSTA'!M492*'AJUSTE CONIF-SETEC'!$Q$14</f>
        <v>0</v>
      </c>
      <c r="N492" s="114">
        <f>'MATRIZ 2018 COMPLETO PROPOSTA'!N492*'AJUSTE CONIF-SETEC'!$Q$14</f>
        <v>0</v>
      </c>
      <c r="O492" s="114">
        <f t="shared" si="262"/>
        <v>0</v>
      </c>
      <c r="R492" s="114"/>
      <c r="T492" s="104">
        <v>4005.393594548952</v>
      </c>
      <c r="U492" s="104"/>
      <c r="V492" s="104">
        <f t="shared" si="264"/>
        <v>4005.393594548952</v>
      </c>
      <c r="W492" s="109">
        <f t="shared" si="265"/>
        <v>2.345857463041141E-2</v>
      </c>
      <c r="X492" s="114">
        <f>'DADOS BASE HOMOLOGADA'!$I$78*W492</f>
        <v>1077748.5305947396</v>
      </c>
      <c r="Y492" s="114"/>
      <c r="Z492" s="114">
        <f t="shared" si="263"/>
        <v>1077748.5305947396</v>
      </c>
      <c r="AB492" s="119">
        <v>8935.5</v>
      </c>
      <c r="AD492" s="45">
        <v>0.79900000000000004</v>
      </c>
      <c r="AE492" s="45">
        <f t="shared" si="266"/>
        <v>7139.4645</v>
      </c>
      <c r="AF492" s="123">
        <f t="shared" si="267"/>
        <v>0.12569781348837</v>
      </c>
      <c r="AH492" s="45">
        <f>($AH$11-(AF492*$AH$11))*'AJUSTE CONIF-SETEC'!$Q$18</f>
        <v>454.23044003474604</v>
      </c>
      <c r="AI492" s="114">
        <f t="shared" si="268"/>
        <v>4058776.0969304731</v>
      </c>
      <c r="AK492" s="119">
        <v>0</v>
      </c>
      <c r="AL492" s="114">
        <f>IF($AK$11&gt;0,(AK492/$AK$11)*'DADOS BASE PROPOSTA'!$I$67,0)*'AJUSTE CONIF-SETEC'!Q18</f>
        <v>0</v>
      </c>
      <c r="AN492" s="114">
        <v>1018</v>
      </c>
      <c r="AO492" s="114">
        <f>(AN492/$AN$11)*'DADOS BASE PROPOSTA'!$I$69*'AJUSTE CONIF-SETEC'!$Q$18</f>
        <v>494405.5140065811</v>
      </c>
      <c r="AQ492" s="114"/>
      <c r="AR492" s="114"/>
      <c r="AS492" s="114"/>
      <c r="AU492" s="114"/>
      <c r="AV492" s="114"/>
      <c r="AW492" s="114"/>
      <c r="AY492" s="114"/>
      <c r="AZ492" s="114"/>
      <c r="BA492" s="114"/>
      <c r="BB492" s="93"/>
    </row>
    <row r="493" spans="1:54" x14ac:dyDescent="0.25">
      <c r="A493" s="93"/>
      <c r="B493" s="94" t="s">
        <v>516</v>
      </c>
      <c r="C493" s="94" t="s">
        <v>521</v>
      </c>
      <c r="D493" s="94" t="s">
        <v>79</v>
      </c>
      <c r="F493" s="104">
        <v>1160.223800397149</v>
      </c>
      <c r="G493" s="109">
        <f t="shared" si="260"/>
        <v>9.3893872483213556E-4</v>
      </c>
      <c r="H493" s="114">
        <f>'DADOS BASE PROPOSTA'!$I$23*G493*'AJUSTE CONIF-SETEC'!$Q$12</f>
        <v>1217452.6928472619</v>
      </c>
      <c r="I493" s="114">
        <f>'MATRIZ 2018 COMPLETO PROPOSTA'!I493*'AJUSTE CONIF-SETEC'!$Q$12</f>
        <v>532190.58976997994</v>
      </c>
      <c r="J493" s="114">
        <f t="shared" si="261"/>
        <v>1749643.2826172418</v>
      </c>
      <c r="L493" s="104">
        <v>0</v>
      </c>
      <c r="M493" s="114">
        <f>'MATRIZ 2018 COMPLETO PROPOSTA'!M493*'AJUSTE CONIF-SETEC'!$Q$14</f>
        <v>0</v>
      </c>
      <c r="N493" s="114">
        <f>'MATRIZ 2018 COMPLETO PROPOSTA'!N493*'AJUSTE CONIF-SETEC'!$Q$14</f>
        <v>0</v>
      </c>
      <c r="O493" s="114">
        <f t="shared" si="262"/>
        <v>0</v>
      </c>
      <c r="R493" s="114"/>
      <c r="T493" s="104">
        <v>0</v>
      </c>
      <c r="U493" s="104"/>
      <c r="V493" s="104">
        <f t="shared" si="264"/>
        <v>0</v>
      </c>
      <c r="W493" s="109">
        <f t="shared" si="265"/>
        <v>0</v>
      </c>
      <c r="X493" s="114">
        <f>'DADOS BASE HOMOLOGADA'!$I$78*W493</f>
        <v>0</v>
      </c>
      <c r="Y493" s="114"/>
      <c r="Z493" s="114">
        <f t="shared" si="263"/>
        <v>0</v>
      </c>
      <c r="AB493" s="119">
        <v>482.5</v>
      </c>
      <c r="AD493" s="45">
        <v>0.79900000000000004</v>
      </c>
      <c r="AE493" s="45">
        <f t="shared" si="266"/>
        <v>385.51750000000004</v>
      </c>
      <c r="AF493" s="123">
        <f t="shared" si="267"/>
        <v>0.12569781348837</v>
      </c>
      <c r="AH493" s="45">
        <f>($AH$11-(AF493*$AH$11))*'AJUSTE CONIF-SETEC'!$Q$18</f>
        <v>454.23044003474604</v>
      </c>
      <c r="AI493" s="114">
        <f t="shared" si="268"/>
        <v>219166.18731676496</v>
      </c>
      <c r="AK493" s="119">
        <v>0</v>
      </c>
      <c r="AL493" s="114">
        <f>IF($AK$11&gt;0,(AK493/$AK$11)*'DADOS BASE PROPOSTA'!$I$67,0)*'AJUSTE CONIF-SETEC'!Q18</f>
        <v>0</v>
      </c>
      <c r="AN493" s="114">
        <v>0</v>
      </c>
      <c r="AO493" s="114">
        <f>(AN493/$AN$11)*'DADOS BASE PROPOSTA'!$I$69*'AJUSTE CONIF-SETEC'!$Q$18</f>
        <v>0</v>
      </c>
      <c r="AQ493" s="114"/>
      <c r="AR493" s="114"/>
      <c r="AS493" s="114"/>
      <c r="AU493" s="114"/>
      <c r="AV493" s="114"/>
      <c r="AW493" s="114"/>
      <c r="AY493" s="114"/>
      <c r="AZ493" s="114"/>
      <c r="BA493" s="114"/>
      <c r="BB493" s="93"/>
    </row>
    <row r="494" spans="1:54" x14ac:dyDescent="0.25">
      <c r="A494" s="93"/>
      <c r="B494" s="94" t="s">
        <v>516</v>
      </c>
      <c r="C494" s="94" t="s">
        <v>522</v>
      </c>
      <c r="D494" s="94" t="s">
        <v>79</v>
      </c>
      <c r="F494" s="104">
        <v>1481.4329433360119</v>
      </c>
      <c r="G494" s="109">
        <f t="shared" si="260"/>
        <v>1.1988848688193575E-3</v>
      </c>
      <c r="H494" s="114">
        <f>'DADOS BASE PROPOSTA'!$I$23*G494*'AJUSTE CONIF-SETEC'!$Q$12</f>
        <v>1554505.7130526907</v>
      </c>
      <c r="I494" s="114">
        <f>'MATRIZ 2018 COMPLETO PROPOSTA'!I494*'AJUSTE CONIF-SETEC'!$Q$12</f>
        <v>195137.56956455112</v>
      </c>
      <c r="J494" s="114">
        <f t="shared" si="261"/>
        <v>1749643.2826172418</v>
      </c>
      <c r="L494" s="104">
        <v>0</v>
      </c>
      <c r="M494" s="114">
        <f>'MATRIZ 2018 COMPLETO PROPOSTA'!M494*'AJUSTE CONIF-SETEC'!$Q$14</f>
        <v>0</v>
      </c>
      <c r="N494" s="114">
        <f>'MATRIZ 2018 COMPLETO PROPOSTA'!N494*'AJUSTE CONIF-SETEC'!$Q$14</f>
        <v>0</v>
      </c>
      <c r="O494" s="114">
        <f t="shared" si="262"/>
        <v>0</v>
      </c>
      <c r="R494" s="114"/>
      <c r="T494" s="104">
        <v>0</v>
      </c>
      <c r="U494" s="104"/>
      <c r="V494" s="104">
        <f t="shared" si="264"/>
        <v>0</v>
      </c>
      <c r="W494" s="109">
        <f t="shared" si="265"/>
        <v>0</v>
      </c>
      <c r="X494" s="114">
        <f>'DADOS BASE HOMOLOGADA'!$I$78*W494</f>
        <v>0</v>
      </c>
      <c r="Y494" s="114"/>
      <c r="Z494" s="114">
        <f t="shared" si="263"/>
        <v>0</v>
      </c>
      <c r="AB494" s="119">
        <v>738.5</v>
      </c>
      <c r="AD494" s="45">
        <v>0.745</v>
      </c>
      <c r="AE494" s="45">
        <f t="shared" si="266"/>
        <v>550.1825</v>
      </c>
      <c r="AF494" s="123">
        <f t="shared" si="267"/>
        <v>3.1197813488369919E-2</v>
      </c>
      <c r="AH494" s="45">
        <f>($AH$11-(AF494*$AH$11))*'AJUSTE CONIF-SETEC'!$Q$18</f>
        <v>503.32648170718966</v>
      </c>
      <c r="AI494" s="114">
        <f t="shared" si="268"/>
        <v>371706.60674075957</v>
      </c>
      <c r="AK494" s="119">
        <v>0</v>
      </c>
      <c r="AL494" s="114">
        <f>IF($AK$11&gt;0,(AK494/$AK$11)*'DADOS BASE PROPOSTA'!$I$67,0)*'AJUSTE CONIF-SETEC'!Q18</f>
        <v>0</v>
      </c>
      <c r="AN494" s="114">
        <v>0</v>
      </c>
      <c r="AO494" s="114">
        <f>(AN494/$AN$11)*'DADOS BASE PROPOSTA'!$I$69*'AJUSTE CONIF-SETEC'!$Q$18</f>
        <v>0</v>
      </c>
      <c r="AQ494" s="114"/>
      <c r="AR494" s="114"/>
      <c r="AS494" s="114"/>
      <c r="AU494" s="114"/>
      <c r="AV494" s="114"/>
      <c r="AW494" s="114"/>
      <c r="AY494" s="114"/>
      <c r="AZ494" s="114"/>
      <c r="BA494" s="114"/>
      <c r="BB494" s="93"/>
    </row>
    <row r="495" spans="1:54" x14ac:dyDescent="0.25">
      <c r="A495" s="93"/>
      <c r="B495" s="94" t="s">
        <v>516</v>
      </c>
      <c r="C495" s="94" t="s">
        <v>523</v>
      </c>
      <c r="D495" s="94" t="s">
        <v>79</v>
      </c>
      <c r="F495" s="104">
        <v>3399.700799777464</v>
      </c>
      <c r="G495" s="109">
        <f t="shared" si="260"/>
        <v>2.7512887881296451E-3</v>
      </c>
      <c r="H495" s="114">
        <f>'DADOS BASE PROPOSTA'!$I$23*G495*'AJUSTE CONIF-SETEC'!$Q$12</f>
        <v>3567393.5426486479</v>
      </c>
      <c r="I495" s="114">
        <f>'MATRIZ 2018 COMPLETO PROPOSTA'!I495*'AJUSTE CONIF-SETEC'!$Q$12</f>
        <v>0</v>
      </c>
      <c r="J495" s="114">
        <f t="shared" si="261"/>
        <v>3567393.5426486479</v>
      </c>
      <c r="L495" s="104">
        <v>0</v>
      </c>
      <c r="M495" s="114">
        <f>'MATRIZ 2018 COMPLETO PROPOSTA'!M495*'AJUSTE CONIF-SETEC'!$Q$14</f>
        <v>0</v>
      </c>
      <c r="N495" s="114">
        <f>'MATRIZ 2018 COMPLETO PROPOSTA'!N495*'AJUSTE CONIF-SETEC'!$Q$14</f>
        <v>0</v>
      </c>
      <c r="O495" s="114">
        <f t="shared" si="262"/>
        <v>0</v>
      </c>
      <c r="R495" s="114"/>
      <c r="T495" s="104">
        <v>0</v>
      </c>
      <c r="U495" s="104"/>
      <c r="V495" s="104">
        <f t="shared" si="264"/>
        <v>0</v>
      </c>
      <c r="W495" s="109">
        <f t="shared" si="265"/>
        <v>0</v>
      </c>
      <c r="X495" s="114">
        <f>'DADOS BASE HOMOLOGADA'!$I$78*W495</f>
        <v>0</v>
      </c>
      <c r="Y495" s="114"/>
      <c r="Z495" s="114">
        <f t="shared" si="263"/>
        <v>0</v>
      </c>
      <c r="AB495" s="119">
        <v>1794.5</v>
      </c>
      <c r="AD495" s="45">
        <v>0.71299999999999997</v>
      </c>
      <c r="AE495" s="45">
        <f t="shared" si="266"/>
        <v>1279.4784999999999</v>
      </c>
      <c r="AF495" s="123">
        <f t="shared" si="267"/>
        <v>-2.4802186511630131E-2</v>
      </c>
      <c r="AH495" s="45">
        <f>($AH$11-(AF495*$AH$11))*'AJUSTE CONIF-SETEC'!$Q$18</f>
        <v>532.42043232789695</v>
      </c>
      <c r="AI495" s="114">
        <f t="shared" si="268"/>
        <v>955428.46581241104</v>
      </c>
      <c r="AK495" s="119">
        <v>0</v>
      </c>
      <c r="AL495" s="114">
        <f>IF($AK$11&gt;0,(AK495/$AK$11)*'DADOS BASE PROPOSTA'!$I$67,0)*'AJUSTE CONIF-SETEC'!Q18</f>
        <v>0</v>
      </c>
      <c r="AN495" s="114">
        <v>0</v>
      </c>
      <c r="AO495" s="114">
        <f>(AN495/$AN$11)*'DADOS BASE PROPOSTA'!$I$69*'AJUSTE CONIF-SETEC'!$Q$18</f>
        <v>0</v>
      </c>
      <c r="AQ495" s="114"/>
      <c r="AR495" s="114"/>
      <c r="AS495" s="114"/>
      <c r="AU495" s="114"/>
      <c r="AV495" s="114"/>
      <c r="AW495" s="114"/>
      <c r="AY495" s="114"/>
      <c r="AZ495" s="114"/>
      <c r="BA495" s="114"/>
      <c r="BB495" s="93"/>
    </row>
    <row r="496" spans="1:54" x14ac:dyDescent="0.25">
      <c r="A496" s="93"/>
      <c r="B496" s="94" t="s">
        <v>516</v>
      </c>
      <c r="C496" s="94" t="s">
        <v>524</v>
      </c>
      <c r="D496" s="94" t="s">
        <v>79</v>
      </c>
      <c r="F496" s="104">
        <v>1144.5385197134331</v>
      </c>
      <c r="G496" s="109">
        <f t="shared" si="260"/>
        <v>9.2624503811517532E-4</v>
      </c>
      <c r="H496" s="114">
        <f>'DADOS BASE PROPOSTA'!$I$23*G496*'AJUSTE CONIF-SETEC'!$Q$12</f>
        <v>1200993.7241552572</v>
      </c>
      <c r="I496" s="114">
        <f>'MATRIZ 2018 COMPLETO PROPOSTA'!I496*'AJUSTE CONIF-SETEC'!$Q$12</f>
        <v>548649.5584619845</v>
      </c>
      <c r="J496" s="114">
        <f t="shared" si="261"/>
        <v>1749643.2826172416</v>
      </c>
      <c r="L496" s="104">
        <v>0</v>
      </c>
      <c r="M496" s="114">
        <f>'MATRIZ 2018 COMPLETO PROPOSTA'!M496*'AJUSTE CONIF-SETEC'!$Q$14</f>
        <v>0</v>
      </c>
      <c r="N496" s="114">
        <f>'MATRIZ 2018 COMPLETO PROPOSTA'!N496*'AJUSTE CONIF-SETEC'!$Q$14</f>
        <v>0</v>
      </c>
      <c r="O496" s="114">
        <f t="shared" si="262"/>
        <v>0</v>
      </c>
      <c r="R496" s="114"/>
      <c r="T496" s="104">
        <v>0</v>
      </c>
      <c r="U496" s="104"/>
      <c r="V496" s="104">
        <f t="shared" si="264"/>
        <v>0</v>
      </c>
      <c r="W496" s="109">
        <f t="shared" si="265"/>
        <v>0</v>
      </c>
      <c r="X496" s="114">
        <f>'DADOS BASE HOMOLOGADA'!$I$78*W496</f>
        <v>0</v>
      </c>
      <c r="Y496" s="114"/>
      <c r="Z496" s="114">
        <f t="shared" si="263"/>
        <v>0</v>
      </c>
      <c r="AB496" s="119">
        <v>581.5</v>
      </c>
      <c r="AD496" s="45">
        <v>0.745</v>
      </c>
      <c r="AE496" s="45">
        <f t="shared" si="266"/>
        <v>433.21749999999997</v>
      </c>
      <c r="AF496" s="123">
        <f t="shared" si="267"/>
        <v>3.1197813488369919E-2</v>
      </c>
      <c r="AH496" s="45">
        <f>($AH$11-(AF496*$AH$11))*'AJUSTE CONIF-SETEC'!$Q$18</f>
        <v>503.32648170718966</v>
      </c>
      <c r="AI496" s="114">
        <f t="shared" si="268"/>
        <v>292684.34911273076</v>
      </c>
      <c r="AK496" s="119">
        <v>0</v>
      </c>
      <c r="AL496" s="114">
        <f>IF($AK$11&gt;0,(AK496/$AK$11)*'DADOS BASE PROPOSTA'!$I$67,0)*'AJUSTE CONIF-SETEC'!Q18</f>
        <v>0</v>
      </c>
      <c r="AN496" s="114">
        <v>0</v>
      </c>
      <c r="AO496" s="114">
        <f>(AN496/$AN$11)*'DADOS BASE PROPOSTA'!$I$69*'AJUSTE CONIF-SETEC'!$Q$18</f>
        <v>0</v>
      </c>
      <c r="AQ496" s="114"/>
      <c r="AR496" s="114"/>
      <c r="AS496" s="114"/>
      <c r="AU496" s="114"/>
      <c r="AV496" s="114"/>
      <c r="AW496" s="114"/>
      <c r="AY496" s="114"/>
      <c r="AZ496" s="114"/>
      <c r="BA496" s="114"/>
      <c r="BB496" s="93"/>
    </row>
    <row r="497" spans="1:54" x14ac:dyDescent="0.25">
      <c r="A497" s="93"/>
      <c r="B497" s="94" t="s">
        <v>516</v>
      </c>
      <c r="C497" s="94" t="s">
        <v>144</v>
      </c>
      <c r="D497" s="94" t="s">
        <v>79</v>
      </c>
      <c r="F497" s="104">
        <v>1188.570541970724</v>
      </c>
      <c r="G497" s="109">
        <f t="shared" si="260"/>
        <v>9.6187900012827056E-4</v>
      </c>
      <c r="H497" s="114">
        <f>'DADOS BASE PROPOSTA'!$I$23*G497*'AJUSTE CONIF-SETEC'!$Q$12</f>
        <v>1247197.6583016692</v>
      </c>
      <c r="I497" s="114">
        <f>'MATRIZ 2018 COMPLETO PROPOSTA'!I497*'AJUSTE CONIF-SETEC'!$Q$12</f>
        <v>502445.62431557267</v>
      </c>
      <c r="J497" s="114">
        <f t="shared" si="261"/>
        <v>1749643.2826172418</v>
      </c>
      <c r="L497" s="104">
        <v>0</v>
      </c>
      <c r="M497" s="114">
        <f>'MATRIZ 2018 COMPLETO PROPOSTA'!M497*'AJUSTE CONIF-SETEC'!$Q$14</f>
        <v>0</v>
      </c>
      <c r="N497" s="114">
        <f>'MATRIZ 2018 COMPLETO PROPOSTA'!N497*'AJUSTE CONIF-SETEC'!$Q$14</f>
        <v>0</v>
      </c>
      <c r="O497" s="114">
        <f t="shared" si="262"/>
        <v>0</v>
      </c>
      <c r="R497" s="114"/>
      <c r="T497" s="104">
        <v>0</v>
      </c>
      <c r="U497" s="104"/>
      <c r="V497" s="104">
        <f t="shared" si="264"/>
        <v>0</v>
      </c>
      <c r="W497" s="109">
        <f t="shared" si="265"/>
        <v>0</v>
      </c>
      <c r="X497" s="114">
        <f>'DADOS BASE HOMOLOGADA'!$I$78*W497</f>
        <v>0</v>
      </c>
      <c r="Y497" s="114"/>
      <c r="Z497" s="114">
        <f t="shared" si="263"/>
        <v>0</v>
      </c>
      <c r="AB497" s="119">
        <v>461</v>
      </c>
      <c r="AD497" s="45">
        <v>0.73799999999999999</v>
      </c>
      <c r="AE497" s="45">
        <f t="shared" si="266"/>
        <v>340.21800000000002</v>
      </c>
      <c r="AF497" s="123">
        <f t="shared" si="267"/>
        <v>1.8947813488369908E-2</v>
      </c>
      <c r="AH497" s="45">
        <f>($AH$11-(AF497*$AH$11))*'AJUSTE CONIF-SETEC'!$Q$18</f>
        <v>509.69078340546935</v>
      </c>
      <c r="AI497" s="114">
        <f t="shared" si="268"/>
        <v>234967.45114992137</v>
      </c>
      <c r="AK497" s="119">
        <v>0</v>
      </c>
      <c r="AL497" s="114">
        <f>IF($AK$11&gt;0,(AK497/$AK$11)*'DADOS BASE PROPOSTA'!$I$67,0)*'AJUSTE CONIF-SETEC'!Q18</f>
        <v>0</v>
      </c>
      <c r="AN497" s="114">
        <v>0</v>
      </c>
      <c r="AO497" s="114">
        <f>(AN497/$AN$11)*'DADOS BASE PROPOSTA'!$I$69*'AJUSTE CONIF-SETEC'!$Q$18</f>
        <v>0</v>
      </c>
      <c r="AQ497" s="114"/>
      <c r="AR497" s="114"/>
      <c r="AS497" s="114"/>
      <c r="AU497" s="114"/>
      <c r="AV497" s="114"/>
      <c r="AW497" s="114"/>
      <c r="AY497" s="114"/>
      <c r="AZ497" s="114"/>
      <c r="BA497" s="114"/>
      <c r="BB497" s="93"/>
    </row>
    <row r="498" spans="1:54" x14ac:dyDescent="0.25">
      <c r="A498" s="93"/>
      <c r="F498" s="104"/>
      <c r="G498" s="109"/>
      <c r="H498" s="114"/>
      <c r="I498" s="114"/>
      <c r="J498" s="114"/>
      <c r="L498" s="104"/>
      <c r="M498" s="114"/>
      <c r="N498" s="114"/>
      <c r="O498" s="114"/>
      <c r="R498" s="114"/>
      <c r="T498" s="104"/>
      <c r="U498" s="104"/>
      <c r="V498" s="104"/>
      <c r="W498" s="109"/>
      <c r="X498" s="114"/>
      <c r="Y498" s="114"/>
      <c r="Z498" s="114"/>
      <c r="AB498" s="119"/>
      <c r="AF498" s="123"/>
      <c r="AI498" s="114"/>
      <c r="AK498" s="119"/>
      <c r="AL498" s="114"/>
      <c r="AN498" s="114"/>
      <c r="AO498" s="114"/>
      <c r="AQ498" s="114"/>
      <c r="AR498" s="114"/>
      <c r="AS498" s="114"/>
      <c r="AU498" s="114"/>
      <c r="AV498" s="114"/>
      <c r="AW498" s="114"/>
      <c r="AY498" s="114"/>
      <c r="AZ498" s="114"/>
      <c r="BA498" s="114"/>
      <c r="BB498" s="93"/>
    </row>
    <row r="499" spans="1:54" x14ac:dyDescent="0.25">
      <c r="A499" s="93"/>
      <c r="B499" s="98" t="s">
        <v>516</v>
      </c>
      <c r="C499" s="98" t="s">
        <v>525</v>
      </c>
      <c r="D499" s="98" t="s">
        <v>74</v>
      </c>
      <c r="E499" s="98"/>
      <c r="F499" s="105">
        <f>SUM(F500:F514)</f>
        <v>32578.034224208986</v>
      </c>
      <c r="G499" s="110">
        <f>SUM(G500:G514)</f>
        <v>2.6364549582197676E-2</v>
      </c>
      <c r="H499" s="115">
        <f>SUM(H500:H514)</f>
        <v>34184969.727699913</v>
      </c>
      <c r="I499" s="115">
        <f>SUM(I500:I514)</f>
        <v>4345840.2439834531</v>
      </c>
      <c r="J499" s="115">
        <f>SUM(J500:J514)</f>
        <v>38530809.971683368</v>
      </c>
      <c r="K499" s="99"/>
      <c r="L499" s="105">
        <f>SUM(L500:L514)</f>
        <v>0</v>
      </c>
      <c r="M499" s="115">
        <f>SUM(M500:M514)</f>
        <v>0</v>
      </c>
      <c r="N499" s="115">
        <f>SUM(N500:N514)</f>
        <v>0</v>
      </c>
      <c r="O499" s="115">
        <f>SUM(O500:O514)</f>
        <v>0</v>
      </c>
      <c r="P499" s="99"/>
      <c r="Q499" s="100"/>
      <c r="R499" s="115">
        <f>SUM(R500:R514)</f>
        <v>3818193.6754220305</v>
      </c>
      <c r="S499" s="99"/>
      <c r="T499" s="105">
        <f t="shared" ref="T499:Z499" si="269">SUM(T500:T514)</f>
        <v>0</v>
      </c>
      <c r="U499" s="105">
        <f t="shared" si="269"/>
        <v>19.0167</v>
      </c>
      <c r="V499" s="105">
        <f t="shared" si="269"/>
        <v>60.853440000000006</v>
      </c>
      <c r="W499" s="110">
        <f t="shared" si="269"/>
        <v>3.5640316739409428E-4</v>
      </c>
      <c r="X499" s="115">
        <f t="shared" si="269"/>
        <v>16374.09757455326</v>
      </c>
      <c r="Y499" s="115">
        <f t="shared" si="269"/>
        <v>124505.76265629544</v>
      </c>
      <c r="Z499" s="115">
        <f t="shared" si="269"/>
        <v>140879.86023084869</v>
      </c>
      <c r="AA499" s="99"/>
      <c r="AB499" s="120">
        <f>SUM(AB500:AB514)</f>
        <v>15977</v>
      </c>
      <c r="AC499" s="99"/>
      <c r="AD499" s="99"/>
      <c r="AE499" s="99"/>
      <c r="AF499" s="124"/>
      <c r="AG499" s="99"/>
      <c r="AH499" s="99"/>
      <c r="AI499" s="115">
        <f>SUM(AI500:AI514)</f>
        <v>7295048.2384527018</v>
      </c>
      <c r="AJ499" s="99"/>
      <c r="AK499" s="120">
        <f>SUM(AK500:AK514)</f>
        <v>0</v>
      </c>
      <c r="AL499" s="115">
        <f>SUM(AL500:AL514)</f>
        <v>0</v>
      </c>
      <c r="AM499" s="99"/>
      <c r="AN499" s="115">
        <f>SUM(AN500:AN514)</f>
        <v>106.125</v>
      </c>
      <c r="AO499" s="115">
        <f>SUM(AO500:AO514)</f>
        <v>51541.046339831461</v>
      </c>
      <c r="AP499" s="99"/>
      <c r="AQ499" s="115"/>
      <c r="AR499" s="115"/>
      <c r="AS499" s="115">
        <f>SUM(AS500:AS514)</f>
        <v>326810.81060959527</v>
      </c>
      <c r="AT499" s="98"/>
      <c r="AU499" s="115"/>
      <c r="AV499" s="115"/>
      <c r="AW499" s="115">
        <f>SUM(AW500:AW514)</f>
        <v>326810.81060959527</v>
      </c>
      <c r="AX499" s="98"/>
      <c r="AY499" s="115"/>
      <c r="AZ499" s="115"/>
      <c r="BA499" s="115">
        <f>SUM(BA500:BA514)</f>
        <v>326810.81060959527</v>
      </c>
      <c r="BB499" s="93"/>
    </row>
    <row r="500" spans="1:54" x14ac:dyDescent="0.25">
      <c r="A500" s="93"/>
      <c r="B500" s="94" t="s">
        <v>516</v>
      </c>
      <c r="C500" s="94" t="s">
        <v>34</v>
      </c>
      <c r="D500" s="94" t="s">
        <v>75</v>
      </c>
      <c r="F500" s="104">
        <v>0</v>
      </c>
      <c r="G500" s="109">
        <f t="shared" ref="G500:G514" si="270">F500/$F$11</f>
        <v>0</v>
      </c>
      <c r="H500" s="114">
        <f>'DADOS BASE PROPOSTA'!$I$23*G500*'AJUSTE CONIF-SETEC'!$Q$12</f>
        <v>0</v>
      </c>
      <c r="I500" s="114">
        <f>'MATRIZ 2018 COMPLETO PROPOSTA'!I500*'AJUSTE CONIF-SETEC'!$Q$12</f>
        <v>0</v>
      </c>
      <c r="J500" s="114">
        <f t="shared" ref="J500:J514" si="271">H500+I500</f>
        <v>0</v>
      </c>
      <c r="L500" s="104"/>
      <c r="M500" s="114">
        <f>'MATRIZ 2018 COMPLETO PROPOSTA'!M500*'AJUSTE CONIF-SETEC'!$Q$14</f>
        <v>0</v>
      </c>
      <c r="N500" s="114">
        <f>'MATRIZ 2018 COMPLETO PROPOSTA'!N500*'AJUSTE CONIF-SETEC'!$Q$14</f>
        <v>0</v>
      </c>
      <c r="O500" s="114">
        <f t="shared" ref="O500:O514" si="272">M500+N500</f>
        <v>0</v>
      </c>
      <c r="Q500" s="68">
        <v>14</v>
      </c>
      <c r="R500" s="114">
        <f>IF(D500="R",('DADOS BASE HOMOLOGADA'!$I$53+('DADOS BASE HOMOLOGADA'!$I$54*Q500)),0)</f>
        <v>3818193.6754220305</v>
      </c>
      <c r="T500" s="104"/>
      <c r="U500" s="104"/>
      <c r="V500" s="104"/>
      <c r="W500" s="109"/>
      <c r="X500" s="114"/>
      <c r="Y500" s="114">
        <f>'DADOS BASE HOMOLOGADA'!$I$77/41</f>
        <v>124505.76265629544</v>
      </c>
      <c r="Z500" s="114">
        <f t="shared" ref="Z500:Z514" si="273">X500+Y500</f>
        <v>124505.76265629544</v>
      </c>
      <c r="AB500" s="119"/>
      <c r="AF500" s="123"/>
      <c r="AI500" s="114"/>
      <c r="AK500" s="119"/>
      <c r="AL500" s="114"/>
      <c r="AN500" s="114"/>
      <c r="AO500" s="114"/>
      <c r="AQ500" s="114">
        <f>'DADOS BASE HOMOLOGADA'!$I$85/41</f>
        <v>167836.73833001251</v>
      </c>
      <c r="AR500" s="114">
        <f>'DADOS BASE HOMOLOGADA'!$I$86*(Q500/$Q$11)</f>
        <v>158974.07227958279</v>
      </c>
      <c r="AS500" s="114">
        <f>AQ500+AR500</f>
        <v>326810.81060959527</v>
      </c>
      <c r="AU500" s="114">
        <f>'DADOS BASE HOMOLOGADA'!$I$89/41</f>
        <v>167836.73833001251</v>
      </c>
      <c r="AV500" s="114">
        <f>'DADOS BASE HOMOLOGADA'!$I$90*(Q500/$Q$11)</f>
        <v>158974.07227958279</v>
      </c>
      <c r="AW500" s="114">
        <f>AU500+AV500</f>
        <v>326810.81060959527</v>
      </c>
      <c r="AY500" s="114">
        <f>'DADOS BASE HOMOLOGADA'!$I$93/41</f>
        <v>167836.73833001251</v>
      </c>
      <c r="AZ500" s="114">
        <f>'DADOS BASE HOMOLOGADA'!$I$94*(Q500/$Q$11)</f>
        <v>158974.07227958279</v>
      </c>
      <c r="BA500" s="114">
        <f>AY500+AZ500</f>
        <v>326810.81060959527</v>
      </c>
      <c r="BB500" s="93"/>
    </row>
    <row r="501" spans="1:54" x14ac:dyDescent="0.25">
      <c r="A501" s="93"/>
      <c r="B501" s="94" t="s">
        <v>516</v>
      </c>
      <c r="C501" s="94" t="s">
        <v>526</v>
      </c>
      <c r="D501" s="94" t="s">
        <v>79</v>
      </c>
      <c r="F501" s="104">
        <v>2922.3677178430539</v>
      </c>
      <c r="G501" s="109">
        <f t="shared" si="270"/>
        <v>2.3649956306213502E-3</v>
      </c>
      <c r="H501" s="114">
        <f>'DADOS BASE PROPOSTA'!$I$23*G501*'AJUSTE CONIF-SETEC'!$Q$12</f>
        <v>3066515.6553072515</v>
      </c>
      <c r="I501" s="114">
        <f>'MATRIZ 2018 COMPLETO PROPOSTA'!I501*'AJUSTE CONIF-SETEC'!$Q$12</f>
        <v>0</v>
      </c>
      <c r="J501" s="114">
        <f t="shared" si="271"/>
        <v>3066515.6553072515</v>
      </c>
      <c r="L501" s="104">
        <v>0</v>
      </c>
      <c r="M501" s="114">
        <f>'MATRIZ 2018 COMPLETO PROPOSTA'!M501*'AJUSTE CONIF-SETEC'!$Q$14</f>
        <v>0</v>
      </c>
      <c r="N501" s="114">
        <f>'MATRIZ 2018 COMPLETO PROPOSTA'!N501*'AJUSTE CONIF-SETEC'!$Q$14</f>
        <v>0</v>
      </c>
      <c r="O501" s="114">
        <f t="shared" si="272"/>
        <v>0</v>
      </c>
      <c r="R501" s="114"/>
      <c r="T501" s="104">
        <v>0</v>
      </c>
      <c r="U501" s="104">
        <v>19.0167</v>
      </c>
      <c r="V501" s="104">
        <f t="shared" ref="V501:V514" si="274">T501+U501*3.2</f>
        <v>60.853440000000006</v>
      </c>
      <c r="W501" s="109">
        <f t="shared" ref="W501:W514" si="275">V501/$V$11</f>
        <v>3.5640316739409428E-4</v>
      </c>
      <c r="X501" s="114">
        <f>'DADOS BASE HOMOLOGADA'!$I$78*W501</f>
        <v>16374.09757455326</v>
      </c>
      <c r="Y501" s="114"/>
      <c r="Z501" s="114">
        <f t="shared" si="273"/>
        <v>16374.09757455326</v>
      </c>
      <c r="AB501" s="119">
        <v>2496</v>
      </c>
      <c r="AD501" s="45">
        <v>0.79900000000000004</v>
      </c>
      <c r="AE501" s="45">
        <f t="shared" ref="AE501:AE514" si="276">AB501*AD501</f>
        <v>1994.3040000000001</v>
      </c>
      <c r="AF501" s="123">
        <f t="shared" ref="AF501:AF514" si="277">(AD501-$AE$12)*$AF$12</f>
        <v>0.12569781348837</v>
      </c>
      <c r="AH501" s="45">
        <f>($AH$11-(AF501*$AH$11))*'AJUSTE CONIF-SETEC'!$Q$18</f>
        <v>454.23044003474604</v>
      </c>
      <c r="AI501" s="114">
        <f t="shared" ref="AI501:AI514" si="278">AB501*AH501</f>
        <v>1133759.1783267262</v>
      </c>
      <c r="AK501" s="119">
        <v>0</v>
      </c>
      <c r="AL501" s="114">
        <f>IF($AK$11&gt;0,(AK501/$AK$11)*'DADOS BASE PROPOSTA'!$I$67,0)*'AJUSTE CONIF-SETEC'!Q18</f>
        <v>0</v>
      </c>
      <c r="AN501" s="114">
        <v>106.125</v>
      </c>
      <c r="AO501" s="114">
        <f>(AN501/$AN$11)*'DADOS BASE PROPOSTA'!$I$69*'AJUSTE CONIF-SETEC'!$Q$18</f>
        <v>51541.046339831461</v>
      </c>
      <c r="AQ501" s="114"/>
      <c r="AR501" s="114"/>
      <c r="AS501" s="114"/>
      <c r="AU501" s="114"/>
      <c r="AV501" s="114"/>
      <c r="AW501" s="114"/>
      <c r="AY501" s="114"/>
      <c r="AZ501" s="114"/>
      <c r="BA501" s="114"/>
      <c r="BB501" s="93"/>
    </row>
    <row r="502" spans="1:54" x14ac:dyDescent="0.25">
      <c r="A502" s="93"/>
      <c r="B502" s="94" t="s">
        <v>516</v>
      </c>
      <c r="C502" s="94" t="s">
        <v>527</v>
      </c>
      <c r="D502" s="94" t="s">
        <v>79</v>
      </c>
      <c r="F502" s="104">
        <v>1960.8355044595901</v>
      </c>
      <c r="G502" s="109">
        <f t="shared" si="270"/>
        <v>1.5868528016169362E-3</v>
      </c>
      <c r="H502" s="114">
        <f>'DADOS BASE PROPOSTA'!$I$23*G502*'AJUSTE CONIF-SETEC'!$Q$12</f>
        <v>2057555.1581666323</v>
      </c>
      <c r="I502" s="114">
        <f>'MATRIZ 2018 COMPLETO PROPOSTA'!I502*'AJUSTE CONIF-SETEC'!$Q$12</f>
        <v>0</v>
      </c>
      <c r="J502" s="114">
        <f t="shared" si="271"/>
        <v>2057555.1581666323</v>
      </c>
      <c r="L502" s="104">
        <v>0</v>
      </c>
      <c r="M502" s="114">
        <f>'MATRIZ 2018 COMPLETO PROPOSTA'!M502*'AJUSTE CONIF-SETEC'!$Q$14</f>
        <v>0</v>
      </c>
      <c r="N502" s="114">
        <f>'MATRIZ 2018 COMPLETO PROPOSTA'!N502*'AJUSTE CONIF-SETEC'!$Q$14</f>
        <v>0</v>
      </c>
      <c r="O502" s="114">
        <f t="shared" si="272"/>
        <v>0</v>
      </c>
      <c r="R502" s="114"/>
      <c r="T502" s="104">
        <v>0</v>
      </c>
      <c r="U502" s="104"/>
      <c r="V502" s="104">
        <f t="shared" si="274"/>
        <v>0</v>
      </c>
      <c r="W502" s="109">
        <f t="shared" si="275"/>
        <v>0</v>
      </c>
      <c r="X502" s="114">
        <f>'DADOS BASE HOMOLOGADA'!$I$78*W502</f>
        <v>0</v>
      </c>
      <c r="Y502" s="114"/>
      <c r="Z502" s="114">
        <f t="shared" si="273"/>
        <v>0</v>
      </c>
      <c r="AB502" s="119">
        <v>740.5</v>
      </c>
      <c r="AD502" s="45">
        <v>0.71099999999999997</v>
      </c>
      <c r="AE502" s="45">
        <f t="shared" si="276"/>
        <v>526.49549999999999</v>
      </c>
      <c r="AF502" s="123">
        <f t="shared" si="277"/>
        <v>-2.8302186511630134E-2</v>
      </c>
      <c r="AH502" s="45">
        <f>($AH$11-(AF502*$AH$11))*'AJUSTE CONIF-SETEC'!$Q$18</f>
        <v>534.23880424169113</v>
      </c>
      <c r="AI502" s="114">
        <f t="shared" si="278"/>
        <v>395603.83454097225</v>
      </c>
      <c r="AK502" s="119">
        <v>0</v>
      </c>
      <c r="AL502" s="114">
        <f>IF($AK$11&gt;0,(AK502/$AK$11)*'DADOS BASE PROPOSTA'!$I$67,0)*'AJUSTE CONIF-SETEC'!Q18</f>
        <v>0</v>
      </c>
      <c r="AN502" s="114">
        <v>0</v>
      </c>
      <c r="AO502" s="114">
        <f>(AN502/$AN$11)*'DADOS BASE PROPOSTA'!$I$69*'AJUSTE CONIF-SETEC'!$Q$18</f>
        <v>0</v>
      </c>
      <c r="AQ502" s="114"/>
      <c r="AR502" s="114"/>
      <c r="AS502" s="114"/>
      <c r="AU502" s="114"/>
      <c r="AV502" s="114"/>
      <c r="AW502" s="114"/>
      <c r="AY502" s="114"/>
      <c r="AZ502" s="114"/>
      <c r="BA502" s="114"/>
      <c r="BB502" s="93"/>
    </row>
    <row r="503" spans="1:54" x14ac:dyDescent="0.25">
      <c r="A503" s="93"/>
      <c r="B503" s="94" t="s">
        <v>516</v>
      </c>
      <c r="C503" s="94" t="s">
        <v>528</v>
      </c>
      <c r="D503" s="94" t="s">
        <v>79</v>
      </c>
      <c r="F503" s="104">
        <v>534.17106695934626</v>
      </c>
      <c r="G503" s="109">
        <f t="shared" si="270"/>
        <v>4.3229064968443678E-4</v>
      </c>
      <c r="H503" s="114">
        <f>'DADOS BASE PROPOSTA'!$I$23*G503*'AJUSTE CONIF-SETEC'!$Q$12</f>
        <v>560519.44778941898</v>
      </c>
      <c r="I503" s="114">
        <f>'MATRIZ 2018 COMPLETO PROPOSTA'!I503*'AJUSTE CONIF-SETEC'!$Q$12</f>
        <v>874821.64130862092</v>
      </c>
      <c r="J503" s="114">
        <f t="shared" si="271"/>
        <v>1435341.08909804</v>
      </c>
      <c r="L503" s="104">
        <v>0</v>
      </c>
      <c r="M503" s="114">
        <f>'MATRIZ 2018 COMPLETO PROPOSTA'!M503*'AJUSTE CONIF-SETEC'!$Q$14</f>
        <v>0</v>
      </c>
      <c r="N503" s="114">
        <f>'MATRIZ 2018 COMPLETO PROPOSTA'!N503*'AJUSTE CONIF-SETEC'!$Q$14</f>
        <v>0</v>
      </c>
      <c r="O503" s="114">
        <f t="shared" si="272"/>
        <v>0</v>
      </c>
      <c r="R503" s="114"/>
      <c r="T503" s="104">
        <v>0</v>
      </c>
      <c r="U503" s="104"/>
      <c r="V503" s="104">
        <f t="shared" si="274"/>
        <v>0</v>
      </c>
      <c r="W503" s="109">
        <f t="shared" si="275"/>
        <v>0</v>
      </c>
      <c r="X503" s="114">
        <f>'DADOS BASE HOMOLOGADA'!$I$78*W503</f>
        <v>0</v>
      </c>
      <c r="Y503" s="114"/>
      <c r="Z503" s="114">
        <f t="shared" si="273"/>
        <v>0</v>
      </c>
      <c r="AB503" s="119">
        <v>470</v>
      </c>
      <c r="AD503" s="45">
        <v>0.79900000000000004</v>
      </c>
      <c r="AE503" s="45">
        <f t="shared" si="276"/>
        <v>375.53000000000003</v>
      </c>
      <c r="AF503" s="123">
        <f t="shared" si="277"/>
        <v>0.12569781348837</v>
      </c>
      <c r="AH503" s="45">
        <f>($AH$11-(AF503*$AH$11))*'AJUSTE CONIF-SETEC'!$Q$18</f>
        <v>454.23044003474604</v>
      </c>
      <c r="AI503" s="114">
        <f t="shared" si="278"/>
        <v>213488.30681633065</v>
      </c>
      <c r="AK503" s="119">
        <v>0</v>
      </c>
      <c r="AL503" s="114">
        <f>IF($AK$11&gt;0,(AK503/$AK$11)*'DADOS BASE PROPOSTA'!$I$67,0)*'AJUSTE CONIF-SETEC'!Q18</f>
        <v>0</v>
      </c>
      <c r="AN503" s="114">
        <v>0</v>
      </c>
      <c r="AO503" s="114">
        <f>(AN503/$AN$11)*'DADOS BASE PROPOSTA'!$I$69*'AJUSTE CONIF-SETEC'!$Q$18</f>
        <v>0</v>
      </c>
      <c r="AQ503" s="114"/>
      <c r="AR503" s="114"/>
      <c r="AS503" s="114"/>
      <c r="AU503" s="114"/>
      <c r="AV503" s="114"/>
      <c r="AW503" s="114"/>
      <c r="AY503" s="114"/>
      <c r="AZ503" s="114"/>
      <c r="BA503" s="114"/>
      <c r="BB503" s="93"/>
    </row>
    <row r="504" spans="1:54" x14ac:dyDescent="0.25">
      <c r="A504" s="93"/>
      <c r="B504" s="94" t="s">
        <v>516</v>
      </c>
      <c r="C504" s="94" t="s">
        <v>529</v>
      </c>
      <c r="D504" s="94" t="s">
        <v>79</v>
      </c>
      <c r="F504" s="104">
        <v>3862.8448019988709</v>
      </c>
      <c r="G504" s="109">
        <f t="shared" si="270"/>
        <v>3.1260990951674458E-3</v>
      </c>
      <c r="H504" s="114">
        <f>'DADOS BASE PROPOSTA'!$I$23*G504*'AJUSTE CONIF-SETEC'!$Q$12</f>
        <v>4053382.4634822835</v>
      </c>
      <c r="I504" s="114">
        <f>'MATRIZ 2018 COMPLETO PROPOSTA'!I504*'AJUSTE CONIF-SETEC'!$Q$12</f>
        <v>0</v>
      </c>
      <c r="J504" s="114">
        <f t="shared" si="271"/>
        <v>4053382.4634822835</v>
      </c>
      <c r="L504" s="104">
        <v>0</v>
      </c>
      <c r="M504" s="114">
        <f>'MATRIZ 2018 COMPLETO PROPOSTA'!M504*'AJUSTE CONIF-SETEC'!$Q$14</f>
        <v>0</v>
      </c>
      <c r="N504" s="114">
        <f>'MATRIZ 2018 COMPLETO PROPOSTA'!N504*'AJUSTE CONIF-SETEC'!$Q$14</f>
        <v>0</v>
      </c>
      <c r="O504" s="114">
        <f t="shared" si="272"/>
        <v>0</v>
      </c>
      <c r="R504" s="114"/>
      <c r="T504" s="104">
        <v>0</v>
      </c>
      <c r="U504" s="104"/>
      <c r="V504" s="104">
        <f t="shared" si="274"/>
        <v>0</v>
      </c>
      <c r="W504" s="109">
        <f t="shared" si="275"/>
        <v>0</v>
      </c>
      <c r="X504" s="114">
        <f>'DADOS BASE HOMOLOGADA'!$I$78*W504</f>
        <v>0</v>
      </c>
      <c r="Y504" s="114"/>
      <c r="Z504" s="114">
        <f t="shared" si="273"/>
        <v>0</v>
      </c>
      <c r="AB504" s="119">
        <v>1413</v>
      </c>
      <c r="AD504" s="45">
        <v>0.79900000000000004</v>
      </c>
      <c r="AE504" s="45">
        <f t="shared" si="276"/>
        <v>1128.9870000000001</v>
      </c>
      <c r="AF504" s="123">
        <f t="shared" si="277"/>
        <v>0.12569781348837</v>
      </c>
      <c r="AH504" s="45">
        <f>($AH$11-(AF504*$AH$11))*'AJUSTE CONIF-SETEC'!$Q$18</f>
        <v>454.23044003474604</v>
      </c>
      <c r="AI504" s="114">
        <f t="shared" si="278"/>
        <v>641827.61176909611</v>
      </c>
      <c r="AK504" s="119">
        <v>0</v>
      </c>
      <c r="AL504" s="114">
        <f>IF($AK$11&gt;0,(AK504/$AK$11)*'DADOS BASE PROPOSTA'!$I$67,0)*'AJUSTE CONIF-SETEC'!Q18</f>
        <v>0</v>
      </c>
      <c r="AN504" s="114">
        <v>0</v>
      </c>
      <c r="AO504" s="114">
        <f>(AN504/$AN$11)*'DADOS BASE PROPOSTA'!$I$69*'AJUSTE CONIF-SETEC'!$Q$18</f>
        <v>0</v>
      </c>
      <c r="AQ504" s="114"/>
      <c r="AR504" s="114"/>
      <c r="AS504" s="114"/>
      <c r="AU504" s="114"/>
      <c r="AV504" s="114"/>
      <c r="AW504" s="114"/>
      <c r="AY504" s="114"/>
      <c r="AZ504" s="114"/>
      <c r="BA504" s="114"/>
      <c r="BB504" s="93"/>
    </row>
    <row r="505" spans="1:54" x14ac:dyDescent="0.25">
      <c r="A505" s="93"/>
      <c r="B505" s="94" t="s">
        <v>516</v>
      </c>
      <c r="C505" s="94" t="s">
        <v>530</v>
      </c>
      <c r="D505" s="94" t="s">
        <v>79</v>
      </c>
      <c r="F505" s="104">
        <v>604.74953901399613</v>
      </c>
      <c r="G505" s="109">
        <f t="shared" si="270"/>
        <v>4.8940795802521501E-4</v>
      </c>
      <c r="H505" s="114">
        <f>'DADOS BASE PROPOSTA'!$I$23*G505*'AJUSTE CONIF-SETEC'!$Q$12</f>
        <v>634579.25489781145</v>
      </c>
      <c r="I505" s="114">
        <f>'MATRIZ 2018 COMPLETO PROPOSTA'!I505*'AJUSTE CONIF-SETEC'!$Q$12</f>
        <v>874821.64130862092</v>
      </c>
      <c r="J505" s="114">
        <f t="shared" si="271"/>
        <v>1509400.8962064325</v>
      </c>
      <c r="L505" s="104">
        <v>0</v>
      </c>
      <c r="M505" s="114">
        <f>'MATRIZ 2018 COMPLETO PROPOSTA'!M505*'AJUSTE CONIF-SETEC'!$Q$14</f>
        <v>0</v>
      </c>
      <c r="N505" s="114">
        <f>'MATRIZ 2018 COMPLETO PROPOSTA'!N505*'AJUSTE CONIF-SETEC'!$Q$14</f>
        <v>0</v>
      </c>
      <c r="O505" s="114">
        <f t="shared" si="272"/>
        <v>0</v>
      </c>
      <c r="R505" s="114"/>
      <c r="T505" s="104">
        <v>0</v>
      </c>
      <c r="U505" s="104"/>
      <c r="V505" s="104">
        <f t="shared" si="274"/>
        <v>0</v>
      </c>
      <c r="W505" s="109">
        <f t="shared" si="275"/>
        <v>0</v>
      </c>
      <c r="X505" s="114">
        <f>'DADOS BASE HOMOLOGADA'!$I$78*W505</f>
        <v>0</v>
      </c>
      <c r="Y505" s="114"/>
      <c r="Z505" s="114">
        <f t="shared" si="273"/>
        <v>0</v>
      </c>
      <c r="AB505" s="119">
        <v>529.5</v>
      </c>
      <c r="AD505" s="45">
        <v>0.79900000000000004</v>
      </c>
      <c r="AE505" s="45">
        <f t="shared" si="276"/>
        <v>423.07050000000004</v>
      </c>
      <c r="AF505" s="123">
        <f t="shared" si="277"/>
        <v>0.12569781348837</v>
      </c>
      <c r="AH505" s="45">
        <f>($AH$11-(AF505*$AH$11))*'AJUSTE CONIF-SETEC'!$Q$18</f>
        <v>454.23044003474604</v>
      </c>
      <c r="AI505" s="114">
        <f t="shared" si="278"/>
        <v>240515.01799839802</v>
      </c>
      <c r="AK505" s="119">
        <v>0</v>
      </c>
      <c r="AL505" s="114">
        <f>IF($AK$11&gt;0,(AK505/$AK$11)*'DADOS BASE PROPOSTA'!$I$67,0)*'AJUSTE CONIF-SETEC'!Q18</f>
        <v>0</v>
      </c>
      <c r="AN505" s="114">
        <v>0</v>
      </c>
      <c r="AO505" s="114">
        <f>(AN505/$AN$11)*'DADOS BASE PROPOSTA'!$I$69*'AJUSTE CONIF-SETEC'!$Q$18</f>
        <v>0</v>
      </c>
      <c r="AQ505" s="114"/>
      <c r="AR505" s="114"/>
      <c r="AS505" s="114"/>
      <c r="AU505" s="114"/>
      <c r="AV505" s="114"/>
      <c r="AW505" s="114"/>
      <c r="AY505" s="114"/>
      <c r="AZ505" s="114"/>
      <c r="BA505" s="114"/>
      <c r="BB505" s="93"/>
    </row>
    <row r="506" spans="1:54" x14ac:dyDescent="0.25">
      <c r="A506" s="93"/>
      <c r="B506" s="94" t="s">
        <v>516</v>
      </c>
      <c r="C506" s="94" t="s">
        <v>531</v>
      </c>
      <c r="D506" s="94" t="s">
        <v>79</v>
      </c>
      <c r="F506" s="104">
        <v>3707.663876233461</v>
      </c>
      <c r="G506" s="109">
        <f t="shared" si="270"/>
        <v>3.0005152375474171E-3</v>
      </c>
      <c r="H506" s="114">
        <f>'DADOS BASE PROPOSTA'!$I$23*G506*'AJUSTE CONIF-SETEC'!$Q$12</f>
        <v>3890547.1243977388</v>
      </c>
      <c r="I506" s="114">
        <f>'MATRIZ 2018 COMPLETO PROPOSTA'!I506*'AJUSTE CONIF-SETEC'!$Q$12</f>
        <v>0</v>
      </c>
      <c r="J506" s="114">
        <f t="shared" si="271"/>
        <v>3890547.1243977388</v>
      </c>
      <c r="L506" s="104">
        <v>0</v>
      </c>
      <c r="M506" s="114">
        <f>'MATRIZ 2018 COMPLETO PROPOSTA'!M506*'AJUSTE CONIF-SETEC'!$Q$14</f>
        <v>0</v>
      </c>
      <c r="N506" s="114">
        <f>'MATRIZ 2018 COMPLETO PROPOSTA'!N506*'AJUSTE CONIF-SETEC'!$Q$14</f>
        <v>0</v>
      </c>
      <c r="O506" s="114">
        <f t="shared" si="272"/>
        <v>0</v>
      </c>
      <c r="R506" s="114"/>
      <c r="T506" s="104">
        <v>0</v>
      </c>
      <c r="U506" s="104"/>
      <c r="V506" s="104">
        <f t="shared" si="274"/>
        <v>0</v>
      </c>
      <c r="W506" s="109">
        <f t="shared" si="275"/>
        <v>0</v>
      </c>
      <c r="X506" s="114">
        <f>'DADOS BASE HOMOLOGADA'!$I$78*W506</f>
        <v>0</v>
      </c>
      <c r="Y506" s="114"/>
      <c r="Z506" s="114">
        <f t="shared" si="273"/>
        <v>0</v>
      </c>
      <c r="AB506" s="119">
        <v>1484</v>
      </c>
      <c r="AD506" s="45">
        <v>0.79900000000000004</v>
      </c>
      <c r="AE506" s="45">
        <f t="shared" si="276"/>
        <v>1185.7160000000001</v>
      </c>
      <c r="AF506" s="123">
        <f t="shared" si="277"/>
        <v>0.12569781348837</v>
      </c>
      <c r="AH506" s="45">
        <f>($AH$11-(AF506*$AH$11))*'AJUSTE CONIF-SETEC'!$Q$18</f>
        <v>454.23044003474604</v>
      </c>
      <c r="AI506" s="114">
        <f t="shared" si="278"/>
        <v>674077.97301156307</v>
      </c>
      <c r="AK506" s="119">
        <v>0</v>
      </c>
      <c r="AL506" s="114">
        <f>IF($AK$11&gt;0,(AK506/$AK$11)*'DADOS BASE PROPOSTA'!$I$67,0)*'AJUSTE CONIF-SETEC'!Q18</f>
        <v>0</v>
      </c>
      <c r="AN506" s="114">
        <v>0</v>
      </c>
      <c r="AO506" s="114">
        <f>(AN506/$AN$11)*'DADOS BASE PROPOSTA'!$I$69*'AJUSTE CONIF-SETEC'!$Q$18</f>
        <v>0</v>
      </c>
      <c r="AQ506" s="114"/>
      <c r="AR506" s="114"/>
      <c r="AS506" s="114"/>
      <c r="AU506" s="114"/>
      <c r="AV506" s="114"/>
      <c r="AW506" s="114"/>
      <c r="AY506" s="114"/>
      <c r="AZ506" s="114"/>
      <c r="BA506" s="114"/>
      <c r="BB506" s="93"/>
    </row>
    <row r="507" spans="1:54" x14ac:dyDescent="0.25">
      <c r="A507" s="93"/>
      <c r="B507" s="94" t="s">
        <v>516</v>
      </c>
      <c r="C507" s="94" t="s">
        <v>532</v>
      </c>
      <c r="D507" s="94" t="s">
        <v>79</v>
      </c>
      <c r="F507" s="104">
        <v>1558.139275594647</v>
      </c>
      <c r="G507" s="109">
        <f t="shared" si="270"/>
        <v>1.2609612938787463E-3</v>
      </c>
      <c r="H507" s="114">
        <f>'DADOS BASE PROPOSTA'!$I$23*G507*'AJUSTE CONIF-SETEC'!$Q$12</f>
        <v>1634995.641577468</v>
      </c>
      <c r="I507" s="114">
        <f>'MATRIZ 2018 COMPLETO PROPOSTA'!I507*'AJUSTE CONIF-SETEC'!$Q$12</f>
        <v>114647.64103977375</v>
      </c>
      <c r="J507" s="114">
        <f t="shared" si="271"/>
        <v>1749643.2826172418</v>
      </c>
      <c r="L507" s="104">
        <v>0</v>
      </c>
      <c r="M507" s="114">
        <f>'MATRIZ 2018 COMPLETO PROPOSTA'!M507*'AJUSTE CONIF-SETEC'!$Q$14</f>
        <v>0</v>
      </c>
      <c r="N507" s="114">
        <f>'MATRIZ 2018 COMPLETO PROPOSTA'!N507*'AJUSTE CONIF-SETEC'!$Q$14</f>
        <v>0</v>
      </c>
      <c r="O507" s="114">
        <f t="shared" si="272"/>
        <v>0</v>
      </c>
      <c r="R507" s="114"/>
      <c r="T507" s="104">
        <v>0</v>
      </c>
      <c r="U507" s="104"/>
      <c r="V507" s="104">
        <f t="shared" si="274"/>
        <v>0</v>
      </c>
      <c r="W507" s="109">
        <f t="shared" si="275"/>
        <v>0</v>
      </c>
      <c r="X507" s="114">
        <f>'DADOS BASE HOMOLOGADA'!$I$78*W507</f>
        <v>0</v>
      </c>
      <c r="Y507" s="114"/>
      <c r="Z507" s="114">
        <f t="shared" si="273"/>
        <v>0</v>
      </c>
      <c r="AB507" s="119">
        <v>620.5</v>
      </c>
      <c r="AD507" s="45">
        <v>0.83699999999999997</v>
      </c>
      <c r="AE507" s="45">
        <f t="shared" si="276"/>
        <v>519.35849999999994</v>
      </c>
      <c r="AF507" s="123">
        <f t="shared" si="277"/>
        <v>0.19219781348836987</v>
      </c>
      <c r="AH507" s="45">
        <f>($AH$11-(AF507*$AH$11))*'AJUSTE CONIF-SETEC'!$Q$18</f>
        <v>419.68137367265621</v>
      </c>
      <c r="AI507" s="114">
        <f t="shared" si="278"/>
        <v>260412.29236388317</v>
      </c>
      <c r="AK507" s="119">
        <v>0</v>
      </c>
      <c r="AL507" s="114">
        <f>IF($AK$11&gt;0,(AK507/$AK$11)*'DADOS BASE PROPOSTA'!$I$67,0)*'AJUSTE CONIF-SETEC'!Q18</f>
        <v>0</v>
      </c>
      <c r="AN507" s="114">
        <v>0</v>
      </c>
      <c r="AO507" s="114">
        <f>(AN507/$AN$11)*'DADOS BASE PROPOSTA'!$I$69*'AJUSTE CONIF-SETEC'!$Q$18</f>
        <v>0</v>
      </c>
      <c r="AQ507" s="114"/>
      <c r="AR507" s="114"/>
      <c r="AS507" s="114"/>
      <c r="AU507" s="114"/>
      <c r="AV507" s="114"/>
      <c r="AW507" s="114"/>
      <c r="AY507" s="114"/>
      <c r="AZ507" s="114"/>
      <c r="BA507" s="114"/>
      <c r="BB507" s="93"/>
    </row>
    <row r="508" spans="1:54" x14ac:dyDescent="0.25">
      <c r="A508" s="93"/>
      <c r="B508" s="94" t="s">
        <v>516</v>
      </c>
      <c r="C508" s="94" t="s">
        <v>533</v>
      </c>
      <c r="D508" s="94" t="s">
        <v>79</v>
      </c>
      <c r="F508" s="104">
        <v>817.02267457377366</v>
      </c>
      <c r="G508" s="109">
        <f t="shared" si="270"/>
        <v>6.6119504526682431E-4</v>
      </c>
      <c r="H508" s="114">
        <f>'DADOS BASE PROPOSTA'!$I$23*G508*'AJUSTE CONIF-SETEC'!$Q$12</f>
        <v>857322.91902357794</v>
      </c>
      <c r="I508" s="114">
        <f>'MATRIZ 2018 COMPLETO PROPOSTA'!I508*'AJUSTE CONIF-SETEC'!$Q$12</f>
        <v>874821.64130862092</v>
      </c>
      <c r="J508" s="114">
        <f t="shared" si="271"/>
        <v>1732144.5603321989</v>
      </c>
      <c r="L508" s="104">
        <v>0</v>
      </c>
      <c r="M508" s="114">
        <f>'MATRIZ 2018 COMPLETO PROPOSTA'!M508*'AJUSTE CONIF-SETEC'!$Q$14</f>
        <v>0</v>
      </c>
      <c r="N508" s="114">
        <f>'MATRIZ 2018 COMPLETO PROPOSTA'!N508*'AJUSTE CONIF-SETEC'!$Q$14</f>
        <v>0</v>
      </c>
      <c r="O508" s="114">
        <f t="shared" si="272"/>
        <v>0</v>
      </c>
      <c r="R508" s="114"/>
      <c r="T508" s="104">
        <v>0</v>
      </c>
      <c r="U508" s="104"/>
      <c r="V508" s="104">
        <f t="shared" si="274"/>
        <v>0</v>
      </c>
      <c r="W508" s="109">
        <f t="shared" si="275"/>
        <v>0</v>
      </c>
      <c r="X508" s="114">
        <f>'DADOS BASE HOMOLOGADA'!$I$78*W508</f>
        <v>0</v>
      </c>
      <c r="Y508" s="114"/>
      <c r="Z508" s="114">
        <f t="shared" si="273"/>
        <v>0</v>
      </c>
      <c r="AB508" s="119">
        <v>763</v>
      </c>
      <c r="AD508" s="45">
        <v>0.79900000000000004</v>
      </c>
      <c r="AE508" s="45">
        <f t="shared" si="276"/>
        <v>609.63700000000006</v>
      </c>
      <c r="AF508" s="123">
        <f t="shared" si="277"/>
        <v>0.12569781348837</v>
      </c>
      <c r="AH508" s="45">
        <f>($AH$11-(AF508*$AH$11))*'AJUSTE CONIF-SETEC'!$Q$18</f>
        <v>454.23044003474604</v>
      </c>
      <c r="AI508" s="114">
        <f t="shared" si="278"/>
        <v>346577.82574651123</v>
      </c>
      <c r="AK508" s="119">
        <v>0</v>
      </c>
      <c r="AL508" s="114">
        <f>IF($AK$11&gt;0,(AK508/$AK$11)*'DADOS BASE PROPOSTA'!$I$67,0)*'AJUSTE CONIF-SETEC'!Q18</f>
        <v>0</v>
      </c>
      <c r="AN508" s="114">
        <v>0</v>
      </c>
      <c r="AO508" s="114">
        <f>(AN508/$AN$11)*'DADOS BASE PROPOSTA'!$I$69*'AJUSTE CONIF-SETEC'!$Q$18</f>
        <v>0</v>
      </c>
      <c r="AQ508" s="114"/>
      <c r="AR508" s="114"/>
      <c r="AS508" s="114"/>
      <c r="AU508" s="114"/>
      <c r="AV508" s="114"/>
      <c r="AW508" s="114"/>
      <c r="AY508" s="114"/>
      <c r="AZ508" s="114"/>
      <c r="BA508" s="114"/>
      <c r="BB508" s="93"/>
    </row>
    <row r="509" spans="1:54" x14ac:dyDescent="0.25">
      <c r="A509" s="93"/>
      <c r="B509" s="94" t="s">
        <v>516</v>
      </c>
      <c r="C509" s="94" t="s">
        <v>534</v>
      </c>
      <c r="D509" s="94" t="s">
        <v>79</v>
      </c>
      <c r="F509" s="104">
        <v>5230.7534618031132</v>
      </c>
      <c r="G509" s="109">
        <f t="shared" si="270"/>
        <v>4.2331117355595685E-3</v>
      </c>
      <c r="H509" s="114">
        <f>'DADOS BASE PROPOSTA'!$I$23*G509*'AJUSTE CONIF-SETEC'!$Q$12</f>
        <v>5488764.2242061226</v>
      </c>
      <c r="I509" s="114">
        <f>'MATRIZ 2018 COMPLETO PROPOSTA'!I509*'AJUSTE CONIF-SETEC'!$Q$12</f>
        <v>0</v>
      </c>
      <c r="J509" s="114">
        <f t="shared" si="271"/>
        <v>5488764.2242061226</v>
      </c>
      <c r="L509" s="104">
        <v>0</v>
      </c>
      <c r="M509" s="114">
        <f>'MATRIZ 2018 COMPLETO PROPOSTA'!M509*'AJUSTE CONIF-SETEC'!$Q$14</f>
        <v>0</v>
      </c>
      <c r="N509" s="114">
        <f>'MATRIZ 2018 COMPLETO PROPOSTA'!N509*'AJUSTE CONIF-SETEC'!$Q$14</f>
        <v>0</v>
      </c>
      <c r="O509" s="114">
        <f t="shared" si="272"/>
        <v>0</v>
      </c>
      <c r="R509" s="114"/>
      <c r="T509" s="104">
        <v>0</v>
      </c>
      <c r="U509" s="104"/>
      <c r="V509" s="104">
        <f t="shared" si="274"/>
        <v>0</v>
      </c>
      <c r="W509" s="109">
        <f t="shared" si="275"/>
        <v>0</v>
      </c>
      <c r="X509" s="114">
        <f>'DADOS BASE HOMOLOGADA'!$I$78*W509</f>
        <v>0</v>
      </c>
      <c r="Y509" s="114"/>
      <c r="Z509" s="114">
        <f t="shared" si="273"/>
        <v>0</v>
      </c>
      <c r="AB509" s="119">
        <v>2109</v>
      </c>
      <c r="AD509" s="45">
        <v>0.79900000000000004</v>
      </c>
      <c r="AE509" s="45">
        <f t="shared" si="276"/>
        <v>1685.0910000000001</v>
      </c>
      <c r="AF509" s="123">
        <f t="shared" si="277"/>
        <v>0.12569781348837</v>
      </c>
      <c r="AH509" s="45">
        <f>($AH$11-(AF509*$AH$11))*'AJUSTE CONIF-SETEC'!$Q$18</f>
        <v>454.23044003474604</v>
      </c>
      <c r="AI509" s="114">
        <f t="shared" si="278"/>
        <v>957971.99803327944</v>
      </c>
      <c r="AK509" s="119">
        <v>0</v>
      </c>
      <c r="AL509" s="114">
        <f>IF($AK$11&gt;0,(AK509/$AK$11)*'DADOS BASE PROPOSTA'!$I$67,0)*'AJUSTE CONIF-SETEC'!Q18</f>
        <v>0</v>
      </c>
      <c r="AN509" s="114">
        <v>0</v>
      </c>
      <c r="AO509" s="114">
        <f>(AN509/$AN$11)*'DADOS BASE PROPOSTA'!$I$69*'AJUSTE CONIF-SETEC'!$Q$18</f>
        <v>0</v>
      </c>
      <c r="AQ509" s="114"/>
      <c r="AR509" s="114"/>
      <c r="AS509" s="114"/>
      <c r="AU509" s="114"/>
      <c r="AV509" s="114"/>
      <c r="AW509" s="114"/>
      <c r="AY509" s="114"/>
      <c r="AZ509" s="114"/>
      <c r="BA509" s="114"/>
      <c r="BB509" s="93"/>
    </row>
    <row r="510" spans="1:54" x14ac:dyDescent="0.25">
      <c r="A510" s="93"/>
      <c r="B510" s="94" t="s">
        <v>516</v>
      </c>
      <c r="C510" s="94" t="s">
        <v>535</v>
      </c>
      <c r="D510" s="94" t="s">
        <v>79</v>
      </c>
      <c r="F510" s="104">
        <v>969.89639189296759</v>
      </c>
      <c r="G510" s="109">
        <f t="shared" si="270"/>
        <v>7.8491173953813506E-4</v>
      </c>
      <c r="H510" s="114">
        <f>'DADOS BASE PROPOSTA'!$I$23*G510*'AJUSTE CONIF-SETEC'!$Q$12</f>
        <v>1017737.2449080455</v>
      </c>
      <c r="I510" s="114">
        <f>'MATRIZ 2018 COMPLETO PROPOSTA'!I510*'AJUSTE CONIF-SETEC'!$Q$12</f>
        <v>731906.03770919621</v>
      </c>
      <c r="J510" s="114">
        <f t="shared" si="271"/>
        <v>1749643.2826172416</v>
      </c>
      <c r="L510" s="104">
        <v>0</v>
      </c>
      <c r="M510" s="114">
        <f>'MATRIZ 2018 COMPLETO PROPOSTA'!M510*'AJUSTE CONIF-SETEC'!$Q$14</f>
        <v>0</v>
      </c>
      <c r="N510" s="114">
        <f>'MATRIZ 2018 COMPLETO PROPOSTA'!N510*'AJUSTE CONIF-SETEC'!$Q$14</f>
        <v>0</v>
      </c>
      <c r="O510" s="114">
        <f t="shared" si="272"/>
        <v>0</v>
      </c>
      <c r="R510" s="114"/>
      <c r="T510" s="104">
        <v>0</v>
      </c>
      <c r="U510" s="104"/>
      <c r="V510" s="104">
        <f t="shared" si="274"/>
        <v>0</v>
      </c>
      <c r="W510" s="109">
        <f t="shared" si="275"/>
        <v>0</v>
      </c>
      <c r="X510" s="114">
        <f>'DADOS BASE HOMOLOGADA'!$I$78*W510</f>
        <v>0</v>
      </c>
      <c r="Y510" s="114"/>
      <c r="Z510" s="114">
        <f t="shared" si="273"/>
        <v>0</v>
      </c>
      <c r="AB510" s="119">
        <v>874.5</v>
      </c>
      <c r="AD510" s="45">
        <v>0.79900000000000004</v>
      </c>
      <c r="AE510" s="45">
        <f t="shared" si="276"/>
        <v>698.72550000000001</v>
      </c>
      <c r="AF510" s="123">
        <f t="shared" si="277"/>
        <v>0.12569781348837</v>
      </c>
      <c r="AH510" s="45">
        <f>($AH$11-(AF510*$AH$11))*'AJUSTE CONIF-SETEC'!$Q$18</f>
        <v>454.23044003474604</v>
      </c>
      <c r="AI510" s="114">
        <f t="shared" si="278"/>
        <v>397224.51981038542</v>
      </c>
      <c r="AK510" s="119">
        <v>0</v>
      </c>
      <c r="AL510" s="114">
        <f>IF($AK$11&gt;0,(AK510/$AK$11)*'DADOS BASE PROPOSTA'!$I$67,0)*'AJUSTE CONIF-SETEC'!Q18</f>
        <v>0</v>
      </c>
      <c r="AN510" s="114">
        <v>0</v>
      </c>
      <c r="AO510" s="114">
        <f>(AN510/$AN$11)*'DADOS BASE PROPOSTA'!$I$69*'AJUSTE CONIF-SETEC'!$Q$18</f>
        <v>0</v>
      </c>
      <c r="AQ510" s="114"/>
      <c r="AR510" s="114"/>
      <c r="AS510" s="114"/>
      <c r="AU510" s="114"/>
      <c r="AV510" s="114"/>
      <c r="AW510" s="114"/>
      <c r="AY510" s="114"/>
      <c r="AZ510" s="114"/>
      <c r="BA510" s="114"/>
      <c r="BB510" s="93"/>
    </row>
    <row r="511" spans="1:54" x14ac:dyDescent="0.25">
      <c r="A511" s="93"/>
      <c r="B511" s="94" t="s">
        <v>516</v>
      </c>
      <c r="C511" s="94" t="s">
        <v>536</v>
      </c>
      <c r="D511" s="94" t="s">
        <v>79</v>
      </c>
      <c r="F511" s="104">
        <v>3198.899263427254</v>
      </c>
      <c r="G511" s="109">
        <f t="shared" si="270"/>
        <v>2.5887853655826658E-3</v>
      </c>
      <c r="H511" s="114">
        <f>'DADOS BASE PROPOSTA'!$I$23*G511*'AJUSTE CONIF-SETEC'!$Q$12</f>
        <v>3356687.3228023141</v>
      </c>
      <c r="I511" s="114">
        <f>'MATRIZ 2018 COMPLETO PROPOSTA'!I511*'AJUSTE CONIF-SETEC'!$Q$12</f>
        <v>0</v>
      </c>
      <c r="J511" s="114">
        <f t="shared" si="271"/>
        <v>3356687.3228023141</v>
      </c>
      <c r="L511" s="104">
        <v>0</v>
      </c>
      <c r="M511" s="114">
        <f>'MATRIZ 2018 COMPLETO PROPOSTA'!M511*'AJUSTE CONIF-SETEC'!$Q$14</f>
        <v>0</v>
      </c>
      <c r="N511" s="114">
        <f>'MATRIZ 2018 COMPLETO PROPOSTA'!N511*'AJUSTE CONIF-SETEC'!$Q$14</f>
        <v>0</v>
      </c>
      <c r="O511" s="114">
        <f t="shared" si="272"/>
        <v>0</v>
      </c>
      <c r="R511" s="114"/>
      <c r="T511" s="104">
        <v>0</v>
      </c>
      <c r="U511" s="104"/>
      <c r="V511" s="104">
        <f t="shared" si="274"/>
        <v>0</v>
      </c>
      <c r="W511" s="109">
        <f t="shared" si="275"/>
        <v>0</v>
      </c>
      <c r="X511" s="114">
        <f>'DADOS BASE HOMOLOGADA'!$I$78*W511</f>
        <v>0</v>
      </c>
      <c r="Y511" s="114"/>
      <c r="Z511" s="114">
        <f t="shared" si="273"/>
        <v>0</v>
      </c>
      <c r="AB511" s="119">
        <v>1367.5</v>
      </c>
      <c r="AD511" s="45">
        <v>0.79900000000000004</v>
      </c>
      <c r="AE511" s="45">
        <f t="shared" si="276"/>
        <v>1092.6325000000002</v>
      </c>
      <c r="AF511" s="123">
        <f t="shared" si="277"/>
        <v>0.12569781348837</v>
      </c>
      <c r="AH511" s="45">
        <f>($AH$11-(AF511*$AH$11))*'AJUSTE CONIF-SETEC'!$Q$18</f>
        <v>454.23044003474604</v>
      </c>
      <c r="AI511" s="114">
        <f t="shared" si="278"/>
        <v>621160.12674751517</v>
      </c>
      <c r="AK511" s="119">
        <v>0</v>
      </c>
      <c r="AL511" s="114">
        <f>IF($AK$11&gt;0,(AK511/$AK$11)*'DADOS BASE PROPOSTA'!$I$67,0)*'AJUSTE CONIF-SETEC'!Q18</f>
        <v>0</v>
      </c>
      <c r="AN511" s="114">
        <v>0</v>
      </c>
      <c r="AO511" s="114">
        <f>(AN511/$AN$11)*'DADOS BASE PROPOSTA'!$I$69*'AJUSTE CONIF-SETEC'!$Q$18</f>
        <v>0</v>
      </c>
      <c r="AQ511" s="114"/>
      <c r="AR511" s="114"/>
      <c r="AS511" s="114"/>
      <c r="AU511" s="114"/>
      <c r="AV511" s="114"/>
      <c r="AW511" s="114"/>
      <c r="AY511" s="114"/>
      <c r="AZ511" s="114"/>
      <c r="BA511" s="114"/>
      <c r="BB511" s="93"/>
    </row>
    <row r="512" spans="1:54" x14ac:dyDescent="0.25">
      <c r="A512" s="93"/>
      <c r="B512" s="94" t="s">
        <v>516</v>
      </c>
      <c r="C512" s="94" t="s">
        <v>537</v>
      </c>
      <c r="D512" s="94" t="s">
        <v>79</v>
      </c>
      <c r="F512" s="104">
        <v>3591.8301251616108</v>
      </c>
      <c r="G512" s="109">
        <f t="shared" si="270"/>
        <v>2.9067740175459855E-3</v>
      </c>
      <c r="H512" s="114">
        <f>'DADOS BASE PROPOSTA'!$I$23*G512*'AJUSTE CONIF-SETEC'!$Q$12</f>
        <v>3768999.7883434785</v>
      </c>
      <c r="I512" s="114">
        <f>'MATRIZ 2018 COMPLETO PROPOSTA'!I512*'AJUSTE CONIF-SETEC'!$Q$12</f>
        <v>0</v>
      </c>
      <c r="J512" s="114">
        <f t="shared" si="271"/>
        <v>3768999.7883434785</v>
      </c>
      <c r="L512" s="104">
        <v>0</v>
      </c>
      <c r="M512" s="114">
        <f>'MATRIZ 2018 COMPLETO PROPOSTA'!M512*'AJUSTE CONIF-SETEC'!$Q$14</f>
        <v>0</v>
      </c>
      <c r="N512" s="114">
        <f>'MATRIZ 2018 COMPLETO PROPOSTA'!N512*'AJUSTE CONIF-SETEC'!$Q$14</f>
        <v>0</v>
      </c>
      <c r="O512" s="114">
        <f t="shared" si="272"/>
        <v>0</v>
      </c>
      <c r="R512" s="114"/>
      <c r="T512" s="104">
        <v>0</v>
      </c>
      <c r="U512" s="104"/>
      <c r="V512" s="104">
        <f t="shared" si="274"/>
        <v>0</v>
      </c>
      <c r="W512" s="109">
        <f t="shared" si="275"/>
        <v>0</v>
      </c>
      <c r="X512" s="114">
        <f>'DADOS BASE HOMOLOGADA'!$I$78*W512</f>
        <v>0</v>
      </c>
      <c r="Y512" s="114"/>
      <c r="Z512" s="114">
        <f t="shared" si="273"/>
        <v>0</v>
      </c>
      <c r="AB512" s="119">
        <v>1384</v>
      </c>
      <c r="AD512" s="45">
        <v>0.79900000000000004</v>
      </c>
      <c r="AE512" s="45">
        <f t="shared" si="276"/>
        <v>1105.816</v>
      </c>
      <c r="AF512" s="123">
        <f t="shared" si="277"/>
        <v>0.12569781348837</v>
      </c>
      <c r="AH512" s="45">
        <f>($AH$11-(AF512*$AH$11))*'AJUSTE CONIF-SETEC'!$Q$18</f>
        <v>454.23044003474604</v>
      </c>
      <c r="AI512" s="114">
        <f t="shared" si="278"/>
        <v>628654.92900808854</v>
      </c>
      <c r="AK512" s="119">
        <v>0</v>
      </c>
      <c r="AL512" s="114">
        <f>IF($AK$11&gt;0,(AK512/$AK$11)*'DADOS BASE PROPOSTA'!$I$67,0)*'AJUSTE CONIF-SETEC'!Q18</f>
        <v>0</v>
      </c>
      <c r="AN512" s="114">
        <v>0</v>
      </c>
      <c r="AO512" s="114">
        <f>(AN512/$AN$11)*'DADOS BASE PROPOSTA'!$I$69*'AJUSTE CONIF-SETEC'!$Q$18</f>
        <v>0</v>
      </c>
      <c r="AQ512" s="114"/>
      <c r="AR512" s="114"/>
      <c r="AS512" s="114"/>
      <c r="AU512" s="114"/>
      <c r="AV512" s="114"/>
      <c r="AW512" s="114"/>
      <c r="AY512" s="114"/>
      <c r="AZ512" s="114"/>
      <c r="BA512" s="114"/>
      <c r="BB512" s="93"/>
    </row>
    <row r="513" spans="1:54" x14ac:dyDescent="0.25">
      <c r="A513" s="93"/>
      <c r="B513" s="94" t="s">
        <v>516</v>
      </c>
      <c r="C513" s="94" t="s">
        <v>538</v>
      </c>
      <c r="D513" s="94" t="s">
        <v>79</v>
      </c>
      <c r="F513" s="104">
        <v>565.48475137698915</v>
      </c>
      <c r="G513" s="109">
        <f t="shared" si="270"/>
        <v>4.5763199409301836E-4</v>
      </c>
      <c r="H513" s="114">
        <f>'DADOS BASE PROPOSTA'!$I$23*G513*'AJUSTE CONIF-SETEC'!$Q$12</f>
        <v>593377.70272625028</v>
      </c>
      <c r="I513" s="114">
        <f>'MATRIZ 2018 COMPLETO PROPOSTA'!I513*'AJUSTE CONIF-SETEC'!$Q$12</f>
        <v>874821.64130862092</v>
      </c>
      <c r="J513" s="114">
        <f t="shared" si="271"/>
        <v>1468199.3440348711</v>
      </c>
      <c r="L513" s="104">
        <v>0</v>
      </c>
      <c r="M513" s="114">
        <f>'MATRIZ 2018 COMPLETO PROPOSTA'!M513*'AJUSTE CONIF-SETEC'!$Q$14</f>
        <v>0</v>
      </c>
      <c r="N513" s="114">
        <f>'MATRIZ 2018 COMPLETO PROPOSTA'!N513*'AJUSTE CONIF-SETEC'!$Q$14</f>
        <v>0</v>
      </c>
      <c r="O513" s="114">
        <f t="shared" si="272"/>
        <v>0</v>
      </c>
      <c r="R513" s="114"/>
      <c r="T513" s="104">
        <v>0</v>
      </c>
      <c r="U513" s="104"/>
      <c r="V513" s="104">
        <f t="shared" si="274"/>
        <v>0</v>
      </c>
      <c r="W513" s="109">
        <f t="shared" si="275"/>
        <v>0</v>
      </c>
      <c r="X513" s="114">
        <f>'DADOS BASE HOMOLOGADA'!$I$78*W513</f>
        <v>0</v>
      </c>
      <c r="Y513" s="114"/>
      <c r="Z513" s="114">
        <f t="shared" si="273"/>
        <v>0</v>
      </c>
      <c r="AB513" s="119">
        <v>501</v>
      </c>
      <c r="AD513" s="45">
        <v>0.79900000000000004</v>
      </c>
      <c r="AE513" s="45">
        <f t="shared" si="276"/>
        <v>400.29900000000004</v>
      </c>
      <c r="AF513" s="123">
        <f t="shared" si="277"/>
        <v>0.12569781348837</v>
      </c>
      <c r="AH513" s="45">
        <f>($AH$11-(AF513*$AH$11))*'AJUSTE CONIF-SETEC'!$Q$18</f>
        <v>454.23044003474604</v>
      </c>
      <c r="AI513" s="114">
        <f t="shared" si="278"/>
        <v>227569.45045740777</v>
      </c>
      <c r="AK513" s="119">
        <v>0</v>
      </c>
      <c r="AL513" s="114">
        <f>IF($AK$11&gt;0,(AK513/$AK$11)*'DADOS BASE PROPOSTA'!$I$67,0)*'AJUSTE CONIF-SETEC'!Q18</f>
        <v>0</v>
      </c>
      <c r="AN513" s="114">
        <v>0</v>
      </c>
      <c r="AO513" s="114">
        <f>(AN513/$AN$11)*'DADOS BASE PROPOSTA'!$I$69*'AJUSTE CONIF-SETEC'!$Q$18</f>
        <v>0</v>
      </c>
      <c r="AQ513" s="114"/>
      <c r="AR513" s="114"/>
      <c r="AS513" s="114"/>
      <c r="AU513" s="114"/>
      <c r="AV513" s="114"/>
      <c r="AW513" s="114"/>
      <c r="AY513" s="114"/>
      <c r="AZ513" s="114"/>
      <c r="BA513" s="114"/>
      <c r="BB513" s="93"/>
    </row>
    <row r="514" spans="1:54" x14ac:dyDescent="0.25">
      <c r="A514" s="93"/>
      <c r="B514" s="94" t="s">
        <v>516</v>
      </c>
      <c r="C514" s="94" t="s">
        <v>539</v>
      </c>
      <c r="D514" s="94" t="s">
        <v>79</v>
      </c>
      <c r="F514" s="104">
        <v>3053.3757738703121</v>
      </c>
      <c r="G514" s="109">
        <f t="shared" si="270"/>
        <v>2.4710170180699308E-3</v>
      </c>
      <c r="H514" s="114">
        <f>'DADOS BASE PROPOSTA'!$I$23*G514*'AJUSTE CONIF-SETEC'!$Q$12</f>
        <v>3203985.7800715202</v>
      </c>
      <c r="I514" s="114">
        <f>'MATRIZ 2018 COMPLETO PROPOSTA'!I514*'AJUSTE CONIF-SETEC'!$Q$12</f>
        <v>0</v>
      </c>
      <c r="J514" s="114">
        <f t="shared" si="271"/>
        <v>3203985.7800715202</v>
      </c>
      <c r="L514" s="104">
        <v>0</v>
      </c>
      <c r="M514" s="114">
        <f>'MATRIZ 2018 COMPLETO PROPOSTA'!M514*'AJUSTE CONIF-SETEC'!$Q$14</f>
        <v>0</v>
      </c>
      <c r="N514" s="114">
        <f>'MATRIZ 2018 COMPLETO PROPOSTA'!N514*'AJUSTE CONIF-SETEC'!$Q$14</f>
        <v>0</v>
      </c>
      <c r="O514" s="114">
        <f t="shared" si="272"/>
        <v>0</v>
      </c>
      <c r="R514" s="114"/>
      <c r="T514" s="104">
        <v>0</v>
      </c>
      <c r="U514" s="104"/>
      <c r="V514" s="104">
        <f t="shared" si="274"/>
        <v>0</v>
      </c>
      <c r="W514" s="109">
        <f t="shared" si="275"/>
        <v>0</v>
      </c>
      <c r="X514" s="114">
        <f>'DADOS BASE HOMOLOGADA'!$I$78*W514</f>
        <v>0</v>
      </c>
      <c r="Y514" s="114"/>
      <c r="Z514" s="114">
        <f t="shared" si="273"/>
        <v>0</v>
      </c>
      <c r="AB514" s="119">
        <v>1224.5</v>
      </c>
      <c r="AD514" s="45">
        <v>0.79900000000000004</v>
      </c>
      <c r="AE514" s="45">
        <f t="shared" si="276"/>
        <v>978.3755000000001</v>
      </c>
      <c r="AF514" s="123">
        <f t="shared" si="277"/>
        <v>0.12569781348837</v>
      </c>
      <c r="AH514" s="45">
        <f>($AH$11-(AF514*$AH$11))*'AJUSTE CONIF-SETEC'!$Q$18</f>
        <v>454.23044003474604</v>
      </c>
      <c r="AI514" s="114">
        <f t="shared" si="278"/>
        <v>556205.17382254649</v>
      </c>
      <c r="AK514" s="119">
        <v>0</v>
      </c>
      <c r="AL514" s="114">
        <f>IF($AK$11&gt;0,(AK514/$AK$11)*'DADOS BASE PROPOSTA'!$I$67,0)*'AJUSTE CONIF-SETEC'!Q18</f>
        <v>0</v>
      </c>
      <c r="AN514" s="114">
        <v>0</v>
      </c>
      <c r="AO514" s="114">
        <f>(AN514/$AN$11)*'DADOS BASE PROPOSTA'!$I$69*'AJUSTE CONIF-SETEC'!$Q$18</f>
        <v>0</v>
      </c>
      <c r="AQ514" s="114"/>
      <c r="AR514" s="114"/>
      <c r="AS514" s="114"/>
      <c r="AU514" s="114"/>
      <c r="AV514" s="114"/>
      <c r="AW514" s="114"/>
      <c r="AY514" s="114"/>
      <c r="AZ514" s="114"/>
      <c r="BA514" s="114"/>
      <c r="BB514" s="93"/>
    </row>
    <row r="515" spans="1:54" x14ac:dyDescent="0.25">
      <c r="A515" s="93"/>
      <c r="F515" s="104"/>
      <c r="G515" s="109"/>
      <c r="H515" s="114"/>
      <c r="I515" s="114"/>
      <c r="J515" s="114"/>
      <c r="L515" s="104"/>
      <c r="M515" s="114"/>
      <c r="N515" s="114"/>
      <c r="O515" s="114"/>
      <c r="R515" s="114"/>
      <c r="T515" s="104"/>
      <c r="U515" s="104"/>
      <c r="V515" s="104"/>
      <c r="W515" s="109"/>
      <c r="X515" s="114"/>
      <c r="Y515" s="114"/>
      <c r="Z515" s="114"/>
      <c r="AB515" s="119"/>
      <c r="AF515" s="123"/>
      <c r="AI515" s="114"/>
      <c r="AK515" s="119"/>
      <c r="AL515" s="114"/>
      <c r="AN515" s="114"/>
      <c r="AO515" s="114"/>
      <c r="AQ515" s="114"/>
      <c r="AR515" s="114"/>
      <c r="AS515" s="114"/>
      <c r="AU515" s="114"/>
      <c r="AV515" s="114"/>
      <c r="AW515" s="114"/>
      <c r="AY515" s="114"/>
      <c r="AZ515" s="114"/>
      <c r="BA515" s="114"/>
      <c r="BB515" s="93"/>
    </row>
    <row r="516" spans="1:54" x14ac:dyDescent="0.25">
      <c r="A516" s="93"/>
      <c r="B516" s="98" t="s">
        <v>516</v>
      </c>
      <c r="C516" s="98" t="s">
        <v>540</v>
      </c>
      <c r="D516" s="98" t="s">
        <v>74</v>
      </c>
      <c r="E516" s="98"/>
      <c r="F516" s="105">
        <f>SUM(F517:F529)</f>
        <v>25289.6827554837</v>
      </c>
      <c r="G516" s="110">
        <f>SUM(G517:G529)</f>
        <v>2.0466277686869511E-2</v>
      </c>
      <c r="H516" s="115">
        <f>SUM(H517:H529)</f>
        <v>26537114.961249206</v>
      </c>
      <c r="I516" s="115">
        <f>SUM(I517:I529)</f>
        <v>1799792.216048372</v>
      </c>
      <c r="J516" s="115">
        <f>SUM(J517:J529)</f>
        <v>28336907.177297577</v>
      </c>
      <c r="K516" s="99"/>
      <c r="L516" s="105">
        <f>SUM(L517:L529)</f>
        <v>367.72701896612352</v>
      </c>
      <c r="M516" s="115">
        <f>SUM(M517:M529)</f>
        <v>909608.90119400818</v>
      </c>
      <c r="N516" s="115">
        <f>SUM(N517:N529)</f>
        <v>112227.70044816412</v>
      </c>
      <c r="O516" s="115">
        <f>SUM(O517:O529)</f>
        <v>1021836.6016421723</v>
      </c>
      <c r="P516" s="99"/>
      <c r="Q516" s="100"/>
      <c r="R516" s="115">
        <f>SUM(R517:R529)</f>
        <v>3625017.6619284544</v>
      </c>
      <c r="S516" s="99"/>
      <c r="T516" s="105">
        <f t="shared" ref="T516:Z516" si="279">SUM(T517:T529)</f>
        <v>228.6454846265037</v>
      </c>
      <c r="U516" s="105">
        <f t="shared" si="279"/>
        <v>0</v>
      </c>
      <c r="V516" s="105">
        <f t="shared" si="279"/>
        <v>228.6454846265037</v>
      </c>
      <c r="W516" s="110">
        <f t="shared" si="279"/>
        <v>1.3391186255245981E-3</v>
      </c>
      <c r="X516" s="115">
        <f t="shared" si="279"/>
        <v>61522.626744772169</v>
      </c>
      <c r="Y516" s="115">
        <f t="shared" si="279"/>
        <v>124505.76265629544</v>
      </c>
      <c r="Z516" s="115">
        <f t="shared" si="279"/>
        <v>186028.3894010676</v>
      </c>
      <c r="AA516" s="99"/>
      <c r="AB516" s="120">
        <f>SUM(AB517:AB529)</f>
        <v>13070.5</v>
      </c>
      <c r="AC516" s="99"/>
      <c r="AD516" s="99"/>
      <c r="AE516" s="99"/>
      <c r="AF516" s="124"/>
      <c r="AG516" s="99"/>
      <c r="AH516" s="99"/>
      <c r="AI516" s="115">
        <f>SUM(AI517:AI529)</f>
        <v>6459479.4944542199</v>
      </c>
      <c r="AJ516" s="99"/>
      <c r="AK516" s="120">
        <f>SUM(AK517:AK529)</f>
        <v>19</v>
      </c>
      <c r="AL516" s="115">
        <f>SUM(AL517:AL529)</f>
        <v>99746.662525594962</v>
      </c>
      <c r="AM516" s="99"/>
      <c r="AN516" s="115">
        <f>SUM(AN517:AN529)</f>
        <v>129.375</v>
      </c>
      <c r="AO516" s="115">
        <f>SUM(AO517:AO529)</f>
        <v>62832.724336543637</v>
      </c>
      <c r="AP516" s="99"/>
      <c r="AQ516" s="115"/>
      <c r="AR516" s="115"/>
      <c r="AS516" s="115">
        <f>SUM(AS517:AS529)</f>
        <v>304100.22885536921</v>
      </c>
      <c r="AT516" s="98"/>
      <c r="AU516" s="115"/>
      <c r="AV516" s="115"/>
      <c r="AW516" s="115">
        <f>SUM(AW517:AW529)</f>
        <v>304100.22885536921</v>
      </c>
      <c r="AX516" s="98"/>
      <c r="AY516" s="115"/>
      <c r="AZ516" s="115"/>
      <c r="BA516" s="115">
        <f>SUM(BA517:BA529)</f>
        <v>304100.22885536921</v>
      </c>
      <c r="BB516" s="93"/>
    </row>
    <row r="517" spans="1:54" x14ac:dyDescent="0.25">
      <c r="A517" s="93"/>
      <c r="B517" s="94" t="s">
        <v>516</v>
      </c>
      <c r="C517" s="94" t="s">
        <v>34</v>
      </c>
      <c r="D517" s="94" t="s">
        <v>75</v>
      </c>
      <c r="F517" s="104">
        <v>0</v>
      </c>
      <c r="G517" s="109">
        <f t="shared" ref="G517:G529" si="280">F517/$F$11</f>
        <v>0</v>
      </c>
      <c r="H517" s="114">
        <f>'DADOS BASE PROPOSTA'!$I$23*G517*'AJUSTE CONIF-SETEC'!$Q$12</f>
        <v>0</v>
      </c>
      <c r="I517" s="114">
        <f>'MATRIZ 2018 COMPLETO PROPOSTA'!I517*'AJUSTE CONIF-SETEC'!$Q$12</f>
        <v>0</v>
      </c>
      <c r="J517" s="114">
        <f t="shared" ref="J517:J529" si="281">H517+I517</f>
        <v>0</v>
      </c>
      <c r="L517" s="104"/>
      <c r="M517" s="114">
        <f>'MATRIZ 2018 COMPLETO PROPOSTA'!M517*'AJUSTE CONIF-SETEC'!$Q$14</f>
        <v>0</v>
      </c>
      <c r="N517" s="114">
        <f>'MATRIZ 2018 COMPLETO PROPOSTA'!N517*'AJUSTE CONIF-SETEC'!$Q$14</f>
        <v>0</v>
      </c>
      <c r="O517" s="114">
        <f t="shared" ref="O517:O529" si="282">M517+N517</f>
        <v>0</v>
      </c>
      <c r="Q517" s="68">
        <v>12</v>
      </c>
      <c r="R517" s="114">
        <f>IF(D517="R",('DADOS BASE HOMOLOGADA'!$I$53+('DADOS BASE HOMOLOGADA'!$I$54*Q517)),0)</f>
        <v>3625017.6619284544</v>
      </c>
      <c r="T517" s="104"/>
      <c r="U517" s="104"/>
      <c r="V517" s="104"/>
      <c r="W517" s="109"/>
      <c r="X517" s="114"/>
      <c r="Y517" s="114">
        <f>'DADOS BASE HOMOLOGADA'!$I$77/41</f>
        <v>124505.76265629544</v>
      </c>
      <c r="Z517" s="114">
        <f t="shared" ref="Z517:Z529" si="283">X517+Y517</f>
        <v>124505.76265629544</v>
      </c>
      <c r="AB517" s="119"/>
      <c r="AF517" s="123"/>
      <c r="AI517" s="114"/>
      <c r="AK517" s="119"/>
      <c r="AL517" s="114"/>
      <c r="AN517" s="114"/>
      <c r="AO517" s="114"/>
      <c r="AQ517" s="114">
        <f>'DADOS BASE HOMOLOGADA'!$I$85/41</f>
        <v>167836.73833001251</v>
      </c>
      <c r="AR517" s="114">
        <f>'DADOS BASE HOMOLOGADA'!$I$86*(Q517/$Q$11)</f>
        <v>136263.4905253567</v>
      </c>
      <c r="AS517" s="114">
        <f>AQ517+AR517</f>
        <v>304100.22885536921</v>
      </c>
      <c r="AU517" s="114">
        <f>'DADOS BASE HOMOLOGADA'!$I$89/41</f>
        <v>167836.73833001251</v>
      </c>
      <c r="AV517" s="114">
        <f>'DADOS BASE HOMOLOGADA'!$I$90*(Q517/$Q$11)</f>
        <v>136263.4905253567</v>
      </c>
      <c r="AW517" s="114">
        <f>AU517+AV517</f>
        <v>304100.22885536921</v>
      </c>
      <c r="AY517" s="114">
        <f>'DADOS BASE HOMOLOGADA'!$I$93/41</f>
        <v>167836.73833001251</v>
      </c>
      <c r="AZ517" s="114">
        <f>'DADOS BASE HOMOLOGADA'!$I$94*(Q517/$Q$11)</f>
        <v>136263.4905253567</v>
      </c>
      <c r="BA517" s="114">
        <f>AY517+AZ517</f>
        <v>304100.22885536921</v>
      </c>
      <c r="BB517" s="93"/>
    </row>
    <row r="518" spans="1:54" x14ac:dyDescent="0.25">
      <c r="A518" s="93"/>
      <c r="B518" s="94" t="s">
        <v>516</v>
      </c>
      <c r="C518" s="94" t="s">
        <v>541</v>
      </c>
      <c r="D518" s="94" t="s">
        <v>79</v>
      </c>
      <c r="F518" s="104">
        <v>620.13787099234798</v>
      </c>
      <c r="G518" s="109">
        <f t="shared" si="280"/>
        <v>5.0186133193471543E-4</v>
      </c>
      <c r="H518" s="114">
        <f>'DADOS BASE PROPOSTA'!$I$23*G518*'AJUSTE CONIF-SETEC'!$Q$12</f>
        <v>650726.62767111533</v>
      </c>
      <c r="I518" s="114">
        <f>'MATRIZ 2018 COMPLETO PROPOSTA'!I518*'AJUSTE CONIF-SETEC'!$Q$12</f>
        <v>874821.64130862092</v>
      </c>
      <c r="J518" s="114">
        <f t="shared" si="281"/>
        <v>1525548.2689797361</v>
      </c>
      <c r="L518" s="104">
        <v>0</v>
      </c>
      <c r="M518" s="114">
        <f>'MATRIZ 2018 COMPLETO PROPOSTA'!M518*'AJUSTE CONIF-SETEC'!$Q$14</f>
        <v>0</v>
      </c>
      <c r="N518" s="114">
        <f>'MATRIZ 2018 COMPLETO PROPOSTA'!N518*'AJUSTE CONIF-SETEC'!$Q$14</f>
        <v>0</v>
      </c>
      <c r="O518" s="114">
        <f t="shared" si="282"/>
        <v>0</v>
      </c>
      <c r="R518" s="114"/>
      <c r="T518" s="104">
        <v>0</v>
      </c>
      <c r="U518" s="104"/>
      <c r="V518" s="104">
        <f t="shared" ref="V518:V529" si="284">T518+U518*3.2</f>
        <v>0</v>
      </c>
      <c r="W518" s="109">
        <f t="shared" ref="W518:W529" si="285">V518/$V$11</f>
        <v>0</v>
      </c>
      <c r="X518" s="114">
        <f>'DADOS BASE HOMOLOGADA'!$I$78*W518</f>
        <v>0</v>
      </c>
      <c r="Y518" s="114"/>
      <c r="Z518" s="114">
        <f t="shared" si="283"/>
        <v>0</v>
      </c>
      <c r="AB518" s="119">
        <v>432.5</v>
      </c>
      <c r="AD518" s="45">
        <v>0.73299999999999998</v>
      </c>
      <c r="AE518" s="45">
        <f t="shared" ref="AE518:AE529" si="286">AB518*AD518</f>
        <v>317.02249999999998</v>
      </c>
      <c r="AF518" s="123">
        <f t="shared" ref="AF518:AF529" si="287">(AD518-$AE$12)*$AF$12</f>
        <v>1.01978134883699E-2</v>
      </c>
      <c r="AH518" s="45">
        <f>($AH$11-(AF518*$AH$11))*'AJUSTE CONIF-SETEC'!$Q$18</f>
        <v>514.23671318995491</v>
      </c>
      <c r="AI518" s="114">
        <f t="shared" ref="AI518:AI529" si="288">AB518*AH518</f>
        <v>222407.3784546555</v>
      </c>
      <c r="AK518" s="119">
        <v>0</v>
      </c>
      <c r="AL518" s="114">
        <f>IF($AK$11&gt;0,(AK518/$AK$11)*'DADOS BASE PROPOSTA'!$I$67,0)*'AJUSTE CONIF-SETEC'!Q18</f>
        <v>0</v>
      </c>
      <c r="AN518" s="114">
        <v>0</v>
      </c>
      <c r="AO518" s="114">
        <f>(AN518/$AN$11)*'DADOS BASE PROPOSTA'!$I$69*'AJUSTE CONIF-SETEC'!$Q$18</f>
        <v>0</v>
      </c>
      <c r="AQ518" s="114"/>
      <c r="AR518" s="114"/>
      <c r="AS518" s="114"/>
      <c r="AU518" s="114"/>
      <c r="AV518" s="114"/>
      <c r="AW518" s="114"/>
      <c r="AY518" s="114"/>
      <c r="AZ518" s="114"/>
      <c r="BA518" s="114"/>
      <c r="BB518" s="93"/>
    </row>
    <row r="519" spans="1:54" x14ac:dyDescent="0.25">
      <c r="A519" s="93"/>
      <c r="B519" s="94" t="s">
        <v>516</v>
      </c>
      <c r="C519" s="94" t="s">
        <v>542</v>
      </c>
      <c r="D519" s="94" t="s">
        <v>77</v>
      </c>
      <c r="F519" s="104">
        <v>0</v>
      </c>
      <c r="G519" s="109">
        <f t="shared" si="280"/>
        <v>0</v>
      </c>
      <c r="H519" s="114">
        <f>'DADOS BASE PROPOSTA'!$I$23*G519*'AJUSTE CONIF-SETEC'!$Q$12</f>
        <v>0</v>
      </c>
      <c r="I519" s="114">
        <f>'MATRIZ 2018 COMPLETO PROPOSTA'!I519*'AJUSTE CONIF-SETEC'!$Q$12</f>
        <v>0</v>
      </c>
      <c r="J519" s="114">
        <f t="shared" si="281"/>
        <v>0</v>
      </c>
      <c r="L519" s="104">
        <v>34.107318678450852</v>
      </c>
      <c r="M519" s="114">
        <f>'MATRIZ 2018 COMPLETO PROPOSTA'!M519*'AJUSTE CONIF-SETEC'!$Q$14</f>
        <v>454804.45059700409</v>
      </c>
      <c r="N519" s="114">
        <f>'MATRIZ 2018 COMPLETO PROPOSTA'!N519*'AJUSTE CONIF-SETEC'!$Q$14</f>
        <v>10409.313828766783</v>
      </c>
      <c r="O519" s="114">
        <f t="shared" si="282"/>
        <v>465213.76442577085</v>
      </c>
      <c r="R519" s="114"/>
      <c r="T519" s="104">
        <v>0</v>
      </c>
      <c r="U519" s="104"/>
      <c r="V519" s="104">
        <f t="shared" si="284"/>
        <v>0</v>
      </c>
      <c r="W519" s="109">
        <f t="shared" si="285"/>
        <v>0</v>
      </c>
      <c r="X519" s="114">
        <f>'DADOS BASE HOMOLOGADA'!$I$78*W519</f>
        <v>0</v>
      </c>
      <c r="Y519" s="114"/>
      <c r="Z519" s="114">
        <f t="shared" si="283"/>
        <v>0</v>
      </c>
      <c r="AB519" s="119">
        <v>306</v>
      </c>
      <c r="AD519" s="45">
        <v>0.76800000000000002</v>
      </c>
      <c r="AE519" s="45">
        <f t="shared" si="286"/>
        <v>235.00800000000001</v>
      </c>
      <c r="AF519" s="123">
        <f t="shared" si="287"/>
        <v>7.1447813488369954E-2</v>
      </c>
      <c r="AH519" s="45">
        <f>($AH$11-(AF519*$AH$11))*'AJUSTE CONIF-SETEC'!$Q$18</f>
        <v>482.41520469855618</v>
      </c>
      <c r="AI519" s="114">
        <f t="shared" si="288"/>
        <v>147619.0526377582</v>
      </c>
      <c r="AK519" s="119">
        <v>0</v>
      </c>
      <c r="AL519" s="114">
        <f>IF($AK$11&gt;0,(AK519/$AK$11)*'DADOS BASE PROPOSTA'!$I$67,0)*'AJUSTE CONIF-SETEC'!Q18</f>
        <v>0</v>
      </c>
      <c r="AN519" s="114">
        <v>0</v>
      </c>
      <c r="AO519" s="114">
        <f>(AN519/$AN$11)*'DADOS BASE PROPOSTA'!$I$69*'AJUSTE CONIF-SETEC'!$Q$18</f>
        <v>0</v>
      </c>
      <c r="AQ519" s="114"/>
      <c r="AR519" s="114"/>
      <c r="AS519" s="114"/>
      <c r="AU519" s="114"/>
      <c r="AV519" s="114"/>
      <c r="AW519" s="114"/>
      <c r="AY519" s="114"/>
      <c r="AZ519" s="114"/>
      <c r="BA519" s="114"/>
      <c r="BB519" s="93"/>
    </row>
    <row r="520" spans="1:54" x14ac:dyDescent="0.25">
      <c r="A520" s="93"/>
      <c r="B520" s="94" t="s">
        <v>516</v>
      </c>
      <c r="C520" s="94" t="s">
        <v>543</v>
      </c>
      <c r="D520" s="94" t="s">
        <v>77</v>
      </c>
      <c r="F520" s="104">
        <v>0</v>
      </c>
      <c r="G520" s="109">
        <f t="shared" si="280"/>
        <v>0</v>
      </c>
      <c r="H520" s="114">
        <f>'DADOS BASE PROPOSTA'!$I$23*G520*'AJUSTE CONIF-SETEC'!$Q$12</f>
        <v>0</v>
      </c>
      <c r="I520" s="114">
        <f>'MATRIZ 2018 COMPLETO PROPOSTA'!I520*'AJUSTE CONIF-SETEC'!$Q$12</f>
        <v>0</v>
      </c>
      <c r="J520" s="114">
        <f t="shared" si="281"/>
        <v>0</v>
      </c>
      <c r="L520" s="104">
        <v>333.61970028767269</v>
      </c>
      <c r="M520" s="114">
        <f>'MATRIZ 2018 COMPLETO PROPOSTA'!M520*'AJUSTE CONIF-SETEC'!$Q$14</f>
        <v>454804.45059700409</v>
      </c>
      <c r="N520" s="114">
        <f>'MATRIZ 2018 COMPLETO PROPOSTA'!N520*'AJUSTE CONIF-SETEC'!$Q$14</f>
        <v>101818.38661939734</v>
      </c>
      <c r="O520" s="114">
        <f t="shared" si="282"/>
        <v>556622.83721640147</v>
      </c>
      <c r="R520" s="114"/>
      <c r="T520" s="104">
        <v>0</v>
      </c>
      <c r="U520" s="104"/>
      <c r="V520" s="104">
        <f t="shared" si="284"/>
        <v>0</v>
      </c>
      <c r="W520" s="109">
        <f t="shared" si="285"/>
        <v>0</v>
      </c>
      <c r="X520" s="114">
        <f>'DADOS BASE HOMOLOGADA'!$I$78*W520</f>
        <v>0</v>
      </c>
      <c r="Y520" s="114"/>
      <c r="Z520" s="114">
        <f t="shared" si="283"/>
        <v>0</v>
      </c>
      <c r="AB520" s="119">
        <v>206.5</v>
      </c>
      <c r="AD520" s="45">
        <v>0.76800000000000002</v>
      </c>
      <c r="AE520" s="45">
        <f t="shared" si="286"/>
        <v>158.59200000000001</v>
      </c>
      <c r="AF520" s="123">
        <f t="shared" si="287"/>
        <v>7.1447813488369954E-2</v>
      </c>
      <c r="AH520" s="45">
        <f>($AH$11-(AF520*$AH$11))*'AJUSTE CONIF-SETEC'!$Q$18</f>
        <v>482.41520469855618</v>
      </c>
      <c r="AI520" s="114">
        <f t="shared" si="288"/>
        <v>99618.73977025185</v>
      </c>
      <c r="AK520" s="119">
        <v>0</v>
      </c>
      <c r="AL520" s="114">
        <f>IF($AK$11&gt;0,(AK520/$AK$11)*'DADOS BASE PROPOSTA'!$I$67,0)*'AJUSTE CONIF-SETEC'!Q18</f>
        <v>0</v>
      </c>
      <c r="AN520" s="114">
        <v>0</v>
      </c>
      <c r="AO520" s="114">
        <f>(AN520/$AN$11)*'DADOS BASE PROPOSTA'!$I$69*'AJUSTE CONIF-SETEC'!$Q$18</f>
        <v>0</v>
      </c>
      <c r="AQ520" s="114"/>
      <c r="AR520" s="114"/>
      <c r="AS520" s="114"/>
      <c r="AU520" s="114"/>
      <c r="AV520" s="114"/>
      <c r="AW520" s="114"/>
      <c r="AY520" s="114"/>
      <c r="AZ520" s="114"/>
      <c r="BA520" s="114"/>
      <c r="BB520" s="93"/>
    </row>
    <row r="521" spans="1:54" x14ac:dyDescent="0.25">
      <c r="A521" s="93"/>
      <c r="B521" s="94" t="s">
        <v>516</v>
      </c>
      <c r="C521" s="94" t="s">
        <v>527</v>
      </c>
      <c r="D521" s="94" t="s">
        <v>79</v>
      </c>
      <c r="F521" s="104">
        <v>2688.8302429736459</v>
      </c>
      <c r="G521" s="109">
        <f t="shared" si="280"/>
        <v>2.1759998706831906E-3</v>
      </c>
      <c r="H521" s="114">
        <f>'DADOS BASE PROPOSTA'!$I$23*G521*'AJUSTE CONIF-SETEC'!$Q$12</f>
        <v>2821458.772692719</v>
      </c>
      <c r="I521" s="114">
        <f>'MATRIZ 2018 COMPLETO PROPOSTA'!I521*'AJUSTE CONIF-SETEC'!$Q$12</f>
        <v>0</v>
      </c>
      <c r="J521" s="114">
        <f t="shared" si="281"/>
        <v>2821458.772692719</v>
      </c>
      <c r="L521" s="104">
        <v>0</v>
      </c>
      <c r="M521" s="114">
        <f>'MATRIZ 2018 COMPLETO PROPOSTA'!M521*'AJUSTE CONIF-SETEC'!$Q$14</f>
        <v>0</v>
      </c>
      <c r="N521" s="114">
        <f>'MATRIZ 2018 COMPLETO PROPOSTA'!N521*'AJUSTE CONIF-SETEC'!$Q$14</f>
        <v>0</v>
      </c>
      <c r="O521" s="114">
        <f t="shared" si="282"/>
        <v>0</v>
      </c>
      <c r="R521" s="114"/>
      <c r="T521" s="104">
        <v>0</v>
      </c>
      <c r="U521" s="104"/>
      <c r="V521" s="104">
        <f t="shared" si="284"/>
        <v>0</v>
      </c>
      <c r="W521" s="109">
        <f t="shared" si="285"/>
        <v>0</v>
      </c>
      <c r="X521" s="114">
        <f>'DADOS BASE HOMOLOGADA'!$I$78*W521</f>
        <v>0</v>
      </c>
      <c r="Y521" s="114"/>
      <c r="Z521" s="114">
        <f t="shared" si="283"/>
        <v>0</v>
      </c>
      <c r="AB521" s="119">
        <v>1353.5</v>
      </c>
      <c r="AD521" s="45">
        <v>0.71099999999999997</v>
      </c>
      <c r="AE521" s="45">
        <f t="shared" si="286"/>
        <v>962.33849999999995</v>
      </c>
      <c r="AF521" s="123">
        <f t="shared" si="287"/>
        <v>-2.8302186511630134E-2</v>
      </c>
      <c r="AH521" s="45">
        <f>($AH$11-(AF521*$AH$11))*'AJUSTE CONIF-SETEC'!$Q$18</f>
        <v>534.23880424169113</v>
      </c>
      <c r="AI521" s="114">
        <f t="shared" si="288"/>
        <v>723092.22154112894</v>
      </c>
      <c r="AK521" s="119">
        <v>0</v>
      </c>
      <c r="AL521" s="114">
        <f>IF($AK$11&gt;0,(AK521/$AK$11)*'DADOS BASE PROPOSTA'!$I$67,0)*'AJUSTE CONIF-SETEC'!Q18</f>
        <v>0</v>
      </c>
      <c r="AN521" s="114">
        <v>0</v>
      </c>
      <c r="AO521" s="114">
        <f>(AN521/$AN$11)*'DADOS BASE PROPOSTA'!$I$69*'AJUSTE CONIF-SETEC'!$Q$18</f>
        <v>0</v>
      </c>
      <c r="AQ521" s="114"/>
      <c r="AR521" s="114"/>
      <c r="AS521" s="114"/>
      <c r="AU521" s="114"/>
      <c r="AV521" s="114"/>
      <c r="AW521" s="114"/>
      <c r="AY521" s="114"/>
      <c r="AZ521" s="114"/>
      <c r="BA521" s="114"/>
      <c r="BB521" s="93"/>
    </row>
    <row r="522" spans="1:54" x14ac:dyDescent="0.25">
      <c r="A522" s="93"/>
      <c r="B522" s="94" t="s">
        <v>516</v>
      </c>
      <c r="C522" s="94" t="s">
        <v>544</v>
      </c>
      <c r="D522" s="94" t="s">
        <v>79</v>
      </c>
      <c r="F522" s="104">
        <v>501.44470997022091</v>
      </c>
      <c r="G522" s="109">
        <f t="shared" si="280"/>
        <v>4.0580606637451654E-4</v>
      </c>
      <c r="H522" s="114">
        <f>'DADOS BASE PROPOSTA'!$I$23*G522*'AJUSTE CONIF-SETEC'!$Q$12</f>
        <v>526178.8391673126</v>
      </c>
      <c r="I522" s="114">
        <f>'MATRIZ 2018 COMPLETO PROPOSTA'!I522*'AJUSTE CONIF-SETEC'!$Q$12</f>
        <v>874821.64130862092</v>
      </c>
      <c r="J522" s="114">
        <f t="shared" si="281"/>
        <v>1401000.4804759335</v>
      </c>
      <c r="L522" s="104">
        <v>0</v>
      </c>
      <c r="M522" s="114">
        <f>'MATRIZ 2018 COMPLETO PROPOSTA'!M522*'AJUSTE CONIF-SETEC'!$Q$14</f>
        <v>0</v>
      </c>
      <c r="N522" s="114">
        <f>'MATRIZ 2018 COMPLETO PROPOSTA'!N522*'AJUSTE CONIF-SETEC'!$Q$14</f>
        <v>0</v>
      </c>
      <c r="O522" s="114">
        <f t="shared" si="282"/>
        <v>0</v>
      </c>
      <c r="R522" s="114"/>
      <c r="T522" s="104">
        <v>0</v>
      </c>
      <c r="U522" s="104"/>
      <c r="V522" s="104">
        <f t="shared" si="284"/>
        <v>0</v>
      </c>
      <c r="W522" s="109">
        <f t="shared" si="285"/>
        <v>0</v>
      </c>
      <c r="X522" s="114">
        <f>'DADOS BASE HOMOLOGADA'!$I$78*W522</f>
        <v>0</v>
      </c>
      <c r="Y522" s="114"/>
      <c r="Z522" s="114">
        <f t="shared" si="283"/>
        <v>0</v>
      </c>
      <c r="AB522" s="119">
        <v>303</v>
      </c>
      <c r="AD522" s="45">
        <v>0.72199999999999998</v>
      </c>
      <c r="AE522" s="45">
        <f t="shared" si="286"/>
        <v>218.76599999999999</v>
      </c>
      <c r="AF522" s="123">
        <f t="shared" si="287"/>
        <v>-9.052186511630117E-3</v>
      </c>
      <c r="AH522" s="45">
        <f>($AH$11-(AF522*$AH$11))*'AJUSTE CONIF-SETEC'!$Q$18</f>
        <v>524.23775871582302</v>
      </c>
      <c r="AI522" s="114">
        <f t="shared" si="288"/>
        <v>158844.04089089436</v>
      </c>
      <c r="AK522" s="119">
        <v>0</v>
      </c>
      <c r="AL522" s="114">
        <f>IF($AK$11&gt;0,(AK522/$AK$11)*'DADOS BASE PROPOSTA'!$I$67,0)*'AJUSTE CONIF-SETEC'!Q18</f>
        <v>0</v>
      </c>
      <c r="AN522" s="114">
        <v>0</v>
      </c>
      <c r="AO522" s="114">
        <f>(AN522/$AN$11)*'DADOS BASE PROPOSTA'!$I$69*'AJUSTE CONIF-SETEC'!$Q$18</f>
        <v>0</v>
      </c>
      <c r="AQ522" s="114"/>
      <c r="AR522" s="114"/>
      <c r="AS522" s="114"/>
      <c r="AU522" s="114"/>
      <c r="AV522" s="114"/>
      <c r="AW522" s="114"/>
      <c r="AY522" s="114"/>
      <c r="AZ522" s="114"/>
      <c r="BA522" s="114"/>
      <c r="BB522" s="93"/>
    </row>
    <row r="523" spans="1:54" x14ac:dyDescent="0.25">
      <c r="A523" s="93"/>
      <c r="B523" s="94" t="s">
        <v>516</v>
      </c>
      <c r="C523" s="94" t="s">
        <v>545</v>
      </c>
      <c r="D523" s="94" t="s">
        <v>79</v>
      </c>
      <c r="F523" s="104">
        <v>5861.6962811075973</v>
      </c>
      <c r="G523" s="109">
        <f t="shared" si="280"/>
        <v>4.7437172290832816E-3</v>
      </c>
      <c r="H523" s="114">
        <f>'DADOS BASE PROPOSTA'!$I$23*G523*'AJUSTE CONIF-SETEC'!$Q$12</f>
        <v>6150828.7622133149</v>
      </c>
      <c r="I523" s="114">
        <f>'MATRIZ 2018 COMPLETO PROPOSTA'!I523*'AJUSTE CONIF-SETEC'!$Q$12</f>
        <v>0</v>
      </c>
      <c r="J523" s="114">
        <f t="shared" si="281"/>
        <v>6150828.7622133149</v>
      </c>
      <c r="L523" s="104">
        <v>0</v>
      </c>
      <c r="M523" s="114">
        <f>'MATRIZ 2018 COMPLETO PROPOSTA'!M523*'AJUSTE CONIF-SETEC'!$Q$14</f>
        <v>0</v>
      </c>
      <c r="N523" s="114">
        <f>'MATRIZ 2018 COMPLETO PROPOSTA'!N523*'AJUSTE CONIF-SETEC'!$Q$14</f>
        <v>0</v>
      </c>
      <c r="O523" s="114">
        <f t="shared" si="282"/>
        <v>0</v>
      </c>
      <c r="R523" s="114"/>
      <c r="T523" s="104">
        <v>0</v>
      </c>
      <c r="U523" s="104"/>
      <c r="V523" s="104">
        <f t="shared" si="284"/>
        <v>0</v>
      </c>
      <c r="W523" s="109">
        <f t="shared" si="285"/>
        <v>0</v>
      </c>
      <c r="X523" s="114">
        <f>'DADOS BASE HOMOLOGADA'!$I$78*W523</f>
        <v>0</v>
      </c>
      <c r="Y523" s="114"/>
      <c r="Z523" s="114">
        <f t="shared" si="283"/>
        <v>0</v>
      </c>
      <c r="AB523" s="119">
        <v>3226</v>
      </c>
      <c r="AD523" s="45">
        <v>0.753</v>
      </c>
      <c r="AE523" s="45">
        <f t="shared" si="286"/>
        <v>2429.1779999999999</v>
      </c>
      <c r="AF523" s="123">
        <f t="shared" si="287"/>
        <v>4.5197813488369931E-2</v>
      </c>
      <c r="AH523" s="45">
        <f>($AH$11-(AF523*$AH$11))*'AJUSTE CONIF-SETEC'!$Q$18</f>
        <v>496.05299405201276</v>
      </c>
      <c r="AI523" s="114">
        <f t="shared" si="288"/>
        <v>1600266.9588117932</v>
      </c>
      <c r="AK523" s="119">
        <v>0</v>
      </c>
      <c r="AL523" s="114">
        <f>IF($AK$11&gt;0,(AK523/$AK$11)*'DADOS BASE PROPOSTA'!$I$67,0)*'AJUSTE CONIF-SETEC'!Q18</f>
        <v>0</v>
      </c>
      <c r="AN523" s="114">
        <v>0</v>
      </c>
      <c r="AO523" s="114">
        <f>(AN523/$AN$11)*'DADOS BASE PROPOSTA'!$I$69*'AJUSTE CONIF-SETEC'!$Q$18</f>
        <v>0</v>
      </c>
      <c r="AQ523" s="114"/>
      <c r="AR523" s="114"/>
      <c r="AS523" s="114"/>
      <c r="AU523" s="114"/>
      <c r="AV523" s="114"/>
      <c r="AW523" s="114"/>
      <c r="AY523" s="114"/>
      <c r="AZ523" s="114"/>
      <c r="BA523" s="114"/>
      <c r="BB523" s="93"/>
    </row>
    <row r="524" spans="1:54" x14ac:dyDescent="0.25">
      <c r="A524" s="93"/>
      <c r="B524" s="94" t="s">
        <v>516</v>
      </c>
      <c r="C524" s="94" t="s">
        <v>546</v>
      </c>
      <c r="D524" s="94" t="s">
        <v>79</v>
      </c>
      <c r="F524" s="104">
        <v>2867.7185495065569</v>
      </c>
      <c r="G524" s="109">
        <f t="shared" si="280"/>
        <v>2.3207694904461163E-3</v>
      </c>
      <c r="H524" s="114">
        <f>'DADOS BASE PROPOSTA'!$I$23*G524*'AJUSTE CONIF-SETEC'!$Q$12</f>
        <v>3009170.876540985</v>
      </c>
      <c r="I524" s="114">
        <f>'MATRIZ 2018 COMPLETO PROPOSTA'!I524*'AJUSTE CONIF-SETEC'!$Q$12</f>
        <v>0</v>
      </c>
      <c r="J524" s="114">
        <f t="shared" si="281"/>
        <v>3009170.876540985</v>
      </c>
      <c r="L524" s="104">
        <v>0</v>
      </c>
      <c r="M524" s="114">
        <f>'MATRIZ 2018 COMPLETO PROPOSTA'!M524*'AJUSTE CONIF-SETEC'!$Q$14</f>
        <v>0</v>
      </c>
      <c r="N524" s="114">
        <f>'MATRIZ 2018 COMPLETO PROPOSTA'!N524*'AJUSTE CONIF-SETEC'!$Q$14</f>
        <v>0</v>
      </c>
      <c r="O524" s="114">
        <f t="shared" si="282"/>
        <v>0</v>
      </c>
      <c r="R524" s="114"/>
      <c r="T524" s="104">
        <v>0</v>
      </c>
      <c r="U524" s="104"/>
      <c r="V524" s="104">
        <f t="shared" si="284"/>
        <v>0</v>
      </c>
      <c r="W524" s="109">
        <f t="shared" si="285"/>
        <v>0</v>
      </c>
      <c r="X524" s="114">
        <f>'DADOS BASE HOMOLOGADA'!$I$78*W524</f>
        <v>0</v>
      </c>
      <c r="Y524" s="114"/>
      <c r="Z524" s="114">
        <f t="shared" si="283"/>
        <v>0</v>
      </c>
      <c r="AB524" s="119">
        <v>1137</v>
      </c>
      <c r="AD524" s="45">
        <v>0.72</v>
      </c>
      <c r="AE524" s="45">
        <f t="shared" si="286"/>
        <v>818.64</v>
      </c>
      <c r="AF524" s="123">
        <f t="shared" si="287"/>
        <v>-1.255218651163012E-2</v>
      </c>
      <c r="AH524" s="45">
        <f>($AH$11-(AF524*$AH$11))*'AJUSTE CONIF-SETEC'!$Q$18</f>
        <v>526.0561306296172</v>
      </c>
      <c r="AI524" s="114">
        <f t="shared" si="288"/>
        <v>598125.82052587473</v>
      </c>
      <c r="AK524" s="119">
        <v>0</v>
      </c>
      <c r="AL524" s="114">
        <f>IF($AK$11&gt;0,(AK524/$AK$11)*'DADOS BASE PROPOSTA'!$I$67,0)*'AJUSTE CONIF-SETEC'!Q18</f>
        <v>0</v>
      </c>
      <c r="AN524" s="114">
        <v>0</v>
      </c>
      <c r="AO524" s="114">
        <f>(AN524/$AN$11)*'DADOS BASE PROPOSTA'!$I$69*'AJUSTE CONIF-SETEC'!$Q$18</f>
        <v>0</v>
      </c>
      <c r="AQ524" s="114"/>
      <c r="AR524" s="114"/>
      <c r="AS524" s="114"/>
      <c r="AU524" s="114"/>
      <c r="AV524" s="114"/>
      <c r="AW524" s="114"/>
      <c r="AY524" s="114"/>
      <c r="AZ524" s="114"/>
      <c r="BA524" s="114"/>
      <c r="BB524" s="93"/>
    </row>
    <row r="525" spans="1:54" x14ac:dyDescent="0.25">
      <c r="A525" s="93"/>
      <c r="B525" s="94" t="s">
        <v>516</v>
      </c>
      <c r="C525" s="94" t="s">
        <v>547</v>
      </c>
      <c r="D525" s="94" t="s">
        <v>79</v>
      </c>
      <c r="F525" s="104">
        <v>2119.4832269041322</v>
      </c>
      <c r="G525" s="109">
        <f t="shared" si="280"/>
        <v>1.7152422469624039E-3</v>
      </c>
      <c r="H525" s="114">
        <f>'DADOS BASE PROPOSTA'!$I$23*G525*'AJUSTE CONIF-SETEC'!$Q$12</f>
        <v>2224028.2962267874</v>
      </c>
      <c r="I525" s="114">
        <f>'MATRIZ 2018 COMPLETO PROPOSTA'!I525*'AJUSTE CONIF-SETEC'!$Q$12</f>
        <v>0</v>
      </c>
      <c r="J525" s="114">
        <f t="shared" si="281"/>
        <v>2224028.2962267874</v>
      </c>
      <c r="L525" s="104">
        <v>0</v>
      </c>
      <c r="M525" s="114">
        <f>'MATRIZ 2018 COMPLETO PROPOSTA'!M525*'AJUSTE CONIF-SETEC'!$Q$14</f>
        <v>0</v>
      </c>
      <c r="N525" s="114">
        <f>'MATRIZ 2018 COMPLETO PROPOSTA'!N525*'AJUSTE CONIF-SETEC'!$Q$14</f>
        <v>0</v>
      </c>
      <c r="O525" s="114">
        <f t="shared" si="282"/>
        <v>0</v>
      </c>
      <c r="R525" s="114"/>
      <c r="T525" s="104">
        <v>228.6454846265037</v>
      </c>
      <c r="U525" s="104"/>
      <c r="V525" s="104">
        <f t="shared" si="284"/>
        <v>228.6454846265037</v>
      </c>
      <c r="W525" s="109">
        <f t="shared" si="285"/>
        <v>1.3391186255245981E-3</v>
      </c>
      <c r="X525" s="114">
        <f>'DADOS BASE HOMOLOGADA'!$I$78*W525</f>
        <v>61522.626744772169</v>
      </c>
      <c r="Y525" s="114"/>
      <c r="Z525" s="114">
        <f t="shared" si="283"/>
        <v>61522.626744772169</v>
      </c>
      <c r="AB525" s="119">
        <v>807</v>
      </c>
      <c r="AD525" s="45">
        <v>0.71499999999999997</v>
      </c>
      <c r="AE525" s="45">
        <f t="shared" si="286"/>
        <v>577.005</v>
      </c>
      <c r="AF525" s="123">
        <f t="shared" si="287"/>
        <v>-2.1302186511630128E-2</v>
      </c>
      <c r="AH525" s="45">
        <f>($AH$11-(AF525*$AH$11))*'AJUSTE CONIF-SETEC'!$Q$18</f>
        <v>530.60206041410265</v>
      </c>
      <c r="AI525" s="114">
        <f t="shared" si="288"/>
        <v>428195.86275418085</v>
      </c>
      <c r="AK525" s="119">
        <v>19</v>
      </c>
      <c r="AL525" s="114">
        <f>IF($AK$11&gt;0,(AK525/$AK$11)*'DADOS BASE PROPOSTA'!$I$67,0)*'AJUSTE CONIF-SETEC'!Q18</f>
        <v>99746.662525594962</v>
      </c>
      <c r="AN525" s="114">
        <v>129.375</v>
      </c>
      <c r="AO525" s="114">
        <f>(AN525/$AN$11)*'DADOS BASE PROPOSTA'!$I$69*'AJUSTE CONIF-SETEC'!$Q$18</f>
        <v>62832.724336543637</v>
      </c>
      <c r="AQ525" s="114"/>
      <c r="AR525" s="114"/>
      <c r="AS525" s="114"/>
      <c r="AU525" s="114"/>
      <c r="AV525" s="114"/>
      <c r="AW525" s="114"/>
      <c r="AY525" s="114"/>
      <c r="AZ525" s="114"/>
      <c r="BA525" s="114"/>
      <c r="BB525" s="93"/>
    </row>
    <row r="526" spans="1:54" x14ac:dyDescent="0.25">
      <c r="A526" s="93"/>
      <c r="B526" s="94" t="s">
        <v>516</v>
      </c>
      <c r="C526" s="94" t="s">
        <v>548</v>
      </c>
      <c r="D526" s="94" t="s">
        <v>79</v>
      </c>
      <c r="F526" s="104">
        <v>1619.60608748973</v>
      </c>
      <c r="G526" s="109">
        <f t="shared" si="280"/>
        <v>1.3107047743697606E-3</v>
      </c>
      <c r="H526" s="114">
        <f>'DADOS BASE PROPOSTA'!$I$23*G526*'AJUSTE CONIF-SETEC'!$Q$12</f>
        <v>1699494.3491861117</v>
      </c>
      <c r="I526" s="114">
        <f>'MATRIZ 2018 COMPLETO PROPOSTA'!I526*'AJUSTE CONIF-SETEC'!$Q$12</f>
        <v>50148.933431130143</v>
      </c>
      <c r="J526" s="114">
        <f t="shared" si="281"/>
        <v>1749643.2826172418</v>
      </c>
      <c r="L526" s="104">
        <v>0</v>
      </c>
      <c r="M526" s="114">
        <f>'MATRIZ 2018 COMPLETO PROPOSTA'!M526*'AJUSTE CONIF-SETEC'!$Q$14</f>
        <v>0</v>
      </c>
      <c r="N526" s="114">
        <f>'MATRIZ 2018 COMPLETO PROPOSTA'!N526*'AJUSTE CONIF-SETEC'!$Q$14</f>
        <v>0</v>
      </c>
      <c r="O526" s="114">
        <f t="shared" si="282"/>
        <v>0</v>
      </c>
      <c r="R526" s="114"/>
      <c r="T526" s="104">
        <v>0</v>
      </c>
      <c r="U526" s="104"/>
      <c r="V526" s="104">
        <f t="shared" si="284"/>
        <v>0</v>
      </c>
      <c r="W526" s="109">
        <f t="shared" si="285"/>
        <v>0</v>
      </c>
      <c r="X526" s="114">
        <f>'DADOS BASE HOMOLOGADA'!$I$78*W526</f>
        <v>0</v>
      </c>
      <c r="Y526" s="114"/>
      <c r="Z526" s="114">
        <f t="shared" si="283"/>
        <v>0</v>
      </c>
      <c r="AB526" s="119">
        <v>966.5</v>
      </c>
      <c r="AD526" s="45">
        <v>0.79900000000000004</v>
      </c>
      <c r="AE526" s="45">
        <f t="shared" si="286"/>
        <v>772.23350000000005</v>
      </c>
      <c r="AF526" s="123">
        <f t="shared" si="287"/>
        <v>0.12569781348837</v>
      </c>
      <c r="AH526" s="45">
        <f>($AH$11-(AF526*$AH$11))*'AJUSTE CONIF-SETEC'!$Q$18</f>
        <v>454.23044003474604</v>
      </c>
      <c r="AI526" s="114">
        <f t="shared" si="288"/>
        <v>439013.72029358207</v>
      </c>
      <c r="AK526" s="119">
        <v>0</v>
      </c>
      <c r="AL526" s="114">
        <f>IF($AK$11&gt;0,(AK526/$AK$11)*'DADOS BASE PROPOSTA'!$I$67,0)*'AJUSTE CONIF-SETEC'!Q18</f>
        <v>0</v>
      </c>
      <c r="AN526" s="114">
        <v>0</v>
      </c>
      <c r="AO526" s="114">
        <f>(AN526/$AN$11)*'DADOS BASE PROPOSTA'!$I$69*'AJUSTE CONIF-SETEC'!$Q$18</f>
        <v>0</v>
      </c>
      <c r="AQ526" s="114"/>
      <c r="AR526" s="114"/>
      <c r="AS526" s="114"/>
      <c r="AU526" s="114"/>
      <c r="AV526" s="114"/>
      <c r="AW526" s="114"/>
      <c r="AY526" s="114"/>
      <c r="AZ526" s="114"/>
      <c r="BA526" s="114"/>
      <c r="BB526" s="93"/>
    </row>
    <row r="527" spans="1:54" x14ac:dyDescent="0.25">
      <c r="A527" s="93"/>
      <c r="B527" s="94" t="s">
        <v>516</v>
      </c>
      <c r="C527" s="94" t="s">
        <v>549</v>
      </c>
      <c r="D527" s="94" t="s">
        <v>79</v>
      </c>
      <c r="F527" s="104">
        <v>4963.8280869893333</v>
      </c>
      <c r="G527" s="109">
        <f t="shared" si="280"/>
        <v>4.0170960229296429E-3</v>
      </c>
      <c r="H527" s="114">
        <f>'DADOS BASE PROPOSTA'!$I$23*G527*'AJUSTE CONIF-SETEC'!$Q$12</f>
        <v>5208672.5589213194</v>
      </c>
      <c r="I527" s="114">
        <f>'MATRIZ 2018 COMPLETO PROPOSTA'!I527*'AJUSTE CONIF-SETEC'!$Q$12</f>
        <v>0</v>
      </c>
      <c r="J527" s="114">
        <f t="shared" si="281"/>
        <v>5208672.5589213194</v>
      </c>
      <c r="L527" s="104">
        <v>0</v>
      </c>
      <c r="M527" s="114">
        <f>'MATRIZ 2018 COMPLETO PROPOSTA'!M527*'AJUSTE CONIF-SETEC'!$Q$14</f>
        <v>0</v>
      </c>
      <c r="N527" s="114">
        <f>'MATRIZ 2018 COMPLETO PROPOSTA'!N527*'AJUSTE CONIF-SETEC'!$Q$14</f>
        <v>0</v>
      </c>
      <c r="O527" s="114">
        <f t="shared" si="282"/>
        <v>0</v>
      </c>
      <c r="R527" s="114"/>
      <c r="T527" s="104">
        <v>0</v>
      </c>
      <c r="U527" s="104"/>
      <c r="V527" s="104">
        <f t="shared" si="284"/>
        <v>0</v>
      </c>
      <c r="W527" s="109">
        <f t="shared" si="285"/>
        <v>0</v>
      </c>
      <c r="X527" s="114">
        <f>'DADOS BASE HOMOLOGADA'!$I$78*W527</f>
        <v>0</v>
      </c>
      <c r="Y527" s="114"/>
      <c r="Z527" s="114">
        <f t="shared" si="283"/>
        <v>0</v>
      </c>
      <c r="AB527" s="119">
        <v>2386.5</v>
      </c>
      <c r="AD527" s="45">
        <v>0.79900000000000004</v>
      </c>
      <c r="AE527" s="45">
        <f t="shared" si="286"/>
        <v>1906.8135000000002</v>
      </c>
      <c r="AF527" s="123">
        <f t="shared" si="287"/>
        <v>0.12569781348837</v>
      </c>
      <c r="AH527" s="45">
        <f>($AH$11-(AF527*$AH$11))*'AJUSTE CONIF-SETEC'!$Q$18</f>
        <v>454.23044003474604</v>
      </c>
      <c r="AI527" s="114">
        <f t="shared" si="288"/>
        <v>1084020.9451429215</v>
      </c>
      <c r="AK527" s="119">
        <v>0</v>
      </c>
      <c r="AL527" s="114">
        <f>IF($AK$11&gt;0,(AK527/$AK$11)*'DADOS BASE PROPOSTA'!$I$67,0)*'AJUSTE CONIF-SETEC'!Q18</f>
        <v>0</v>
      </c>
      <c r="AN527" s="114">
        <v>0</v>
      </c>
      <c r="AO527" s="114">
        <f>(AN527/$AN$11)*'DADOS BASE PROPOSTA'!$I$69*'AJUSTE CONIF-SETEC'!$Q$18</f>
        <v>0</v>
      </c>
      <c r="AQ527" s="114"/>
      <c r="AR527" s="114"/>
      <c r="AS527" s="114"/>
      <c r="AU527" s="114"/>
      <c r="AV527" s="114"/>
      <c r="AW527" s="114"/>
      <c r="AY527" s="114"/>
      <c r="AZ527" s="114"/>
      <c r="BA527" s="114"/>
      <c r="BB527" s="93"/>
    </row>
    <row r="528" spans="1:54" x14ac:dyDescent="0.25">
      <c r="A528" s="93"/>
      <c r="B528" s="94" t="s">
        <v>516</v>
      </c>
      <c r="C528" s="94" t="s">
        <v>550</v>
      </c>
      <c r="D528" s="94" t="s">
        <v>79</v>
      </c>
      <c r="F528" s="104">
        <v>1726.327913361413</v>
      </c>
      <c r="G528" s="109">
        <f t="shared" si="280"/>
        <v>1.3970719520310141E-3</v>
      </c>
      <c r="H528" s="114">
        <f>'DADOS BASE PROPOSTA'!$I$23*G528*'AJUSTE CONIF-SETEC'!$Q$12</f>
        <v>1811480.3076267005</v>
      </c>
      <c r="I528" s="114">
        <f>'MATRIZ 2018 COMPLETO PROPOSTA'!I528*'AJUSTE CONIF-SETEC'!$Q$12</f>
        <v>0</v>
      </c>
      <c r="J528" s="114">
        <f t="shared" si="281"/>
        <v>1811480.3076267005</v>
      </c>
      <c r="L528" s="104">
        <v>0</v>
      </c>
      <c r="M528" s="114">
        <f>'MATRIZ 2018 COMPLETO PROPOSTA'!M528*'AJUSTE CONIF-SETEC'!$Q$14</f>
        <v>0</v>
      </c>
      <c r="N528" s="114">
        <f>'MATRIZ 2018 COMPLETO PROPOSTA'!N528*'AJUSTE CONIF-SETEC'!$Q$14</f>
        <v>0</v>
      </c>
      <c r="O528" s="114">
        <f t="shared" si="282"/>
        <v>0</v>
      </c>
      <c r="R528" s="114"/>
      <c r="T528" s="104">
        <v>0</v>
      </c>
      <c r="U528" s="104"/>
      <c r="V528" s="104">
        <f t="shared" si="284"/>
        <v>0</v>
      </c>
      <c r="W528" s="109">
        <f t="shared" si="285"/>
        <v>0</v>
      </c>
      <c r="X528" s="114">
        <f>'DADOS BASE HOMOLOGADA'!$I$78*W528</f>
        <v>0</v>
      </c>
      <c r="Y528" s="114"/>
      <c r="Z528" s="114">
        <f t="shared" si="283"/>
        <v>0</v>
      </c>
      <c r="AB528" s="119">
        <v>852.5</v>
      </c>
      <c r="AD528" s="45">
        <v>0.73899999999999999</v>
      </c>
      <c r="AE528" s="45">
        <f t="shared" si="286"/>
        <v>629.99749999999995</v>
      </c>
      <c r="AF528" s="123">
        <f t="shared" si="287"/>
        <v>2.0697813488369909E-2</v>
      </c>
      <c r="AH528" s="45">
        <f>($AH$11-(AF528*$AH$11))*'AJUSTE CONIF-SETEC'!$Q$18</f>
        <v>508.7815974485722</v>
      </c>
      <c r="AI528" s="114">
        <f t="shared" si="288"/>
        <v>433736.31182490778</v>
      </c>
      <c r="AK528" s="119">
        <v>0</v>
      </c>
      <c r="AL528" s="114">
        <f>IF($AK$11&gt;0,(AK528/$AK$11)*'DADOS BASE PROPOSTA'!$I$67,0)*'AJUSTE CONIF-SETEC'!Q18</f>
        <v>0</v>
      </c>
      <c r="AN528" s="114">
        <v>0</v>
      </c>
      <c r="AO528" s="114">
        <f>(AN528/$AN$11)*'DADOS BASE PROPOSTA'!$I$69*'AJUSTE CONIF-SETEC'!$Q$18</f>
        <v>0</v>
      </c>
      <c r="AQ528" s="114"/>
      <c r="AR528" s="114"/>
      <c r="AS528" s="114"/>
      <c r="AU528" s="114"/>
      <c r="AV528" s="114"/>
      <c r="AW528" s="114"/>
      <c r="AY528" s="114"/>
      <c r="AZ528" s="114"/>
      <c r="BA528" s="114"/>
      <c r="BB528" s="93"/>
    </row>
    <row r="529" spans="1:54" x14ac:dyDescent="0.25">
      <c r="A529" s="93"/>
      <c r="B529" s="94" t="s">
        <v>516</v>
      </c>
      <c r="C529" s="94" t="s">
        <v>551</v>
      </c>
      <c r="D529" s="94" t="s">
        <v>79</v>
      </c>
      <c r="F529" s="104">
        <v>2320.609786188726</v>
      </c>
      <c r="G529" s="109">
        <f t="shared" si="280"/>
        <v>1.8780087020548689E-3</v>
      </c>
      <c r="H529" s="114">
        <f>'DADOS BASE PROPOSTA'!$I$23*G529*'AJUSTE CONIF-SETEC'!$Q$12</f>
        <v>2435075.5710028405</v>
      </c>
      <c r="I529" s="114">
        <f>'MATRIZ 2018 COMPLETO PROPOSTA'!I529*'AJUSTE CONIF-SETEC'!$Q$12</f>
        <v>0</v>
      </c>
      <c r="J529" s="114">
        <f t="shared" si="281"/>
        <v>2435075.5710028405</v>
      </c>
      <c r="L529" s="104">
        <v>0</v>
      </c>
      <c r="M529" s="114">
        <f>'MATRIZ 2018 COMPLETO PROPOSTA'!M529*'AJUSTE CONIF-SETEC'!$Q$14</f>
        <v>0</v>
      </c>
      <c r="N529" s="114">
        <f>'MATRIZ 2018 COMPLETO PROPOSTA'!N529*'AJUSTE CONIF-SETEC'!$Q$14</f>
        <v>0</v>
      </c>
      <c r="O529" s="114">
        <f t="shared" si="282"/>
        <v>0</v>
      </c>
      <c r="R529" s="114"/>
      <c r="T529" s="104">
        <v>0</v>
      </c>
      <c r="U529" s="104"/>
      <c r="V529" s="104">
        <f t="shared" si="284"/>
        <v>0</v>
      </c>
      <c r="W529" s="109">
        <f t="shared" si="285"/>
        <v>0</v>
      </c>
      <c r="X529" s="114">
        <f>'DADOS BASE HOMOLOGADA'!$I$78*W529</f>
        <v>0</v>
      </c>
      <c r="Y529" s="114"/>
      <c r="Z529" s="114">
        <f t="shared" si="283"/>
        <v>0</v>
      </c>
      <c r="AB529" s="119">
        <v>1093.5</v>
      </c>
      <c r="AD529" s="45">
        <v>0.77100000000000002</v>
      </c>
      <c r="AE529" s="45">
        <f t="shared" si="286"/>
        <v>843.08850000000007</v>
      </c>
      <c r="AF529" s="123">
        <f t="shared" si="287"/>
        <v>7.6697813488369959E-2</v>
      </c>
      <c r="AH529" s="45">
        <f>($AH$11-(AF529*$AH$11))*'AJUSTE CONIF-SETEC'!$Q$18</f>
        <v>479.68764682786497</v>
      </c>
      <c r="AI529" s="114">
        <f t="shared" si="288"/>
        <v>524538.44180627039</v>
      </c>
      <c r="AK529" s="119">
        <v>0</v>
      </c>
      <c r="AL529" s="114">
        <f>IF($AK$11&gt;0,(AK529/$AK$11)*'DADOS BASE PROPOSTA'!$I$67,0)*'AJUSTE CONIF-SETEC'!Q18</f>
        <v>0</v>
      </c>
      <c r="AN529" s="114">
        <v>0</v>
      </c>
      <c r="AO529" s="114">
        <f>(AN529/$AN$11)*'DADOS BASE PROPOSTA'!$I$69*'AJUSTE CONIF-SETEC'!$Q$18</f>
        <v>0</v>
      </c>
      <c r="AQ529" s="114"/>
      <c r="AR529" s="114"/>
      <c r="AS529" s="114"/>
      <c r="AU529" s="114"/>
      <c r="AV529" s="114"/>
      <c r="AW529" s="114"/>
      <c r="AY529" s="114"/>
      <c r="AZ529" s="114"/>
      <c r="BA529" s="114"/>
      <c r="BB529" s="93"/>
    </row>
    <row r="530" spans="1:54" x14ac:dyDescent="0.25">
      <c r="A530" s="93"/>
      <c r="F530" s="104"/>
      <c r="G530" s="109"/>
      <c r="H530" s="114"/>
      <c r="I530" s="114"/>
      <c r="J530" s="114"/>
      <c r="L530" s="104"/>
      <c r="M530" s="114"/>
      <c r="N530" s="114"/>
      <c r="O530" s="114"/>
      <c r="R530" s="114"/>
      <c r="T530" s="104"/>
      <c r="U530" s="104"/>
      <c r="V530" s="104"/>
      <c r="W530" s="109"/>
      <c r="X530" s="114"/>
      <c r="Y530" s="114"/>
      <c r="Z530" s="114"/>
      <c r="AB530" s="119"/>
      <c r="AF530" s="123"/>
      <c r="AI530" s="114"/>
      <c r="AK530" s="119"/>
      <c r="AL530" s="114"/>
      <c r="AN530" s="114"/>
      <c r="AO530" s="114"/>
      <c r="AQ530" s="114"/>
      <c r="AR530" s="114"/>
      <c r="AS530" s="114"/>
      <c r="AU530" s="114"/>
      <c r="AV530" s="114"/>
      <c r="AW530" s="114"/>
      <c r="AY530" s="114"/>
      <c r="AZ530" s="114"/>
      <c r="BA530" s="114"/>
      <c r="BB530" s="93"/>
    </row>
    <row r="531" spans="1:54" x14ac:dyDescent="0.25">
      <c r="A531" s="93"/>
      <c r="B531" s="98" t="s">
        <v>516</v>
      </c>
      <c r="C531" s="98" t="s">
        <v>552</v>
      </c>
      <c r="D531" s="98" t="s">
        <v>74</v>
      </c>
      <c r="E531" s="98"/>
      <c r="F531" s="105">
        <f>SUM(F532:F543)</f>
        <v>37870.787907630976</v>
      </c>
      <c r="G531" s="110">
        <f>SUM(G532:G543)</f>
        <v>3.0647836472762868E-2</v>
      </c>
      <c r="H531" s="115">
        <f>SUM(H532:H543)</f>
        <v>39738792.380065493</v>
      </c>
      <c r="I531" s="115">
        <f>SUM(I532:I543)</f>
        <v>89063.67673790452</v>
      </c>
      <c r="J531" s="115">
        <f>SUM(J532:J543)</f>
        <v>39827856.056803398</v>
      </c>
      <c r="K531" s="99"/>
      <c r="L531" s="105">
        <f>SUM(L532:L543)</f>
        <v>3997.3002611942629</v>
      </c>
      <c r="M531" s="115">
        <f>SUM(M532:M543)</f>
        <v>2282097.8809522605</v>
      </c>
      <c r="N531" s="115">
        <f>SUM(N532:N543)</f>
        <v>1219947.9319630996</v>
      </c>
      <c r="O531" s="115">
        <f>SUM(O532:O543)</f>
        <v>3502045.8129153596</v>
      </c>
      <c r="P531" s="99"/>
      <c r="Q531" s="100"/>
      <c r="R531" s="115">
        <f>SUM(R532:R543)</f>
        <v>3528429.6551816659</v>
      </c>
      <c r="S531" s="99"/>
      <c r="T531" s="105">
        <f t="shared" ref="T531:Z531" si="289">SUM(T532:T543)</f>
        <v>2222.8310213520408</v>
      </c>
      <c r="U531" s="105">
        <f t="shared" si="289"/>
        <v>0</v>
      </c>
      <c r="V531" s="105">
        <f t="shared" si="289"/>
        <v>2222.8310213520408</v>
      </c>
      <c r="W531" s="110">
        <f t="shared" si="289"/>
        <v>1.3018557645906573E-2</v>
      </c>
      <c r="X531" s="115">
        <f t="shared" si="289"/>
        <v>598106.7304553726</v>
      </c>
      <c r="Y531" s="115">
        <f t="shared" si="289"/>
        <v>124505.76265629544</v>
      </c>
      <c r="Z531" s="115">
        <f t="shared" si="289"/>
        <v>722612.49311166804</v>
      </c>
      <c r="AA531" s="99"/>
      <c r="AB531" s="120">
        <f>SUM(AB532:AB543)</f>
        <v>19637.5</v>
      </c>
      <c r="AC531" s="99"/>
      <c r="AD531" s="99"/>
      <c r="AE531" s="99"/>
      <c r="AF531" s="124"/>
      <c r="AG531" s="99"/>
      <c r="AH531" s="99"/>
      <c r="AI531" s="115">
        <f>SUM(AI532:AI543)</f>
        <v>10224918.053313112</v>
      </c>
      <c r="AJ531" s="99"/>
      <c r="AK531" s="120">
        <f>SUM(AK532:AK543)</f>
        <v>92.5</v>
      </c>
      <c r="AL531" s="115">
        <f>SUM(AL532:AL543)</f>
        <v>485608.75176934386</v>
      </c>
      <c r="AM531" s="99"/>
      <c r="AN531" s="115">
        <f>SUM(AN532:AN543)</f>
        <v>576.25</v>
      </c>
      <c r="AO531" s="115">
        <f>SUM(AO532:AO543)</f>
        <v>279863.63206904946</v>
      </c>
      <c r="AP531" s="99"/>
      <c r="AQ531" s="115"/>
      <c r="AR531" s="115"/>
      <c r="AS531" s="115">
        <f>SUM(AS532:AS543)</f>
        <v>292744.93797825614</v>
      </c>
      <c r="AT531" s="98"/>
      <c r="AU531" s="115"/>
      <c r="AV531" s="115"/>
      <c r="AW531" s="115">
        <f>SUM(AW532:AW543)</f>
        <v>292744.93797825614</v>
      </c>
      <c r="AX531" s="98"/>
      <c r="AY531" s="115"/>
      <c r="AZ531" s="115"/>
      <c r="BA531" s="115">
        <f>SUM(BA532:BA543)</f>
        <v>292744.93797825614</v>
      </c>
      <c r="BB531" s="93"/>
    </row>
    <row r="532" spans="1:54" x14ac:dyDescent="0.25">
      <c r="A532" s="93"/>
      <c r="B532" s="94" t="s">
        <v>516</v>
      </c>
      <c r="C532" s="94" t="s">
        <v>34</v>
      </c>
      <c r="D532" s="94" t="s">
        <v>75</v>
      </c>
      <c r="F532" s="104">
        <v>0</v>
      </c>
      <c r="G532" s="109">
        <f t="shared" ref="G532:G543" si="290">F532/$F$11</f>
        <v>0</v>
      </c>
      <c r="H532" s="114">
        <f>'DADOS BASE PROPOSTA'!$I$23*G532*'AJUSTE CONIF-SETEC'!$Q$12</f>
        <v>0</v>
      </c>
      <c r="I532" s="114">
        <f>'MATRIZ 2018 COMPLETO PROPOSTA'!I532*'AJUSTE CONIF-SETEC'!$Q$12</f>
        <v>0</v>
      </c>
      <c r="J532" s="114">
        <f t="shared" ref="J532:J543" si="291">H532+I532</f>
        <v>0</v>
      </c>
      <c r="L532" s="104"/>
      <c r="M532" s="114">
        <f>'MATRIZ 2018 COMPLETO PROPOSTA'!M532*'AJUSTE CONIF-SETEC'!$Q$14</f>
        <v>0</v>
      </c>
      <c r="N532" s="114">
        <f>'MATRIZ 2018 COMPLETO PROPOSTA'!N532*'AJUSTE CONIF-SETEC'!$Q$14</f>
        <v>0</v>
      </c>
      <c r="O532" s="114">
        <f t="shared" ref="O532:O543" si="292">M532+N532</f>
        <v>0</v>
      </c>
      <c r="Q532" s="68">
        <v>11</v>
      </c>
      <c r="R532" s="114">
        <f>IF(D532="R",('DADOS BASE HOMOLOGADA'!$I$53+('DADOS BASE HOMOLOGADA'!$I$54*Q532)),0)</f>
        <v>3528429.6551816659</v>
      </c>
      <c r="T532" s="104"/>
      <c r="U532" s="104"/>
      <c r="V532" s="104"/>
      <c r="W532" s="109"/>
      <c r="X532" s="114"/>
      <c r="Y532" s="114">
        <f>'DADOS BASE HOMOLOGADA'!$I$77/41</f>
        <v>124505.76265629544</v>
      </c>
      <c r="Z532" s="114">
        <f t="shared" ref="Z532:Z543" si="293">X532+Y532</f>
        <v>124505.76265629544</v>
      </c>
      <c r="AB532" s="119"/>
      <c r="AF532" s="123"/>
      <c r="AI532" s="114"/>
      <c r="AK532" s="119"/>
      <c r="AL532" s="114"/>
      <c r="AN532" s="114"/>
      <c r="AO532" s="114"/>
      <c r="AQ532" s="114">
        <f>'DADOS BASE HOMOLOGADA'!$I$85/41</f>
        <v>167836.73833001251</v>
      </c>
      <c r="AR532" s="114">
        <f>'DADOS BASE HOMOLOGADA'!$I$86*(Q532/$Q$11)</f>
        <v>124908.19964824364</v>
      </c>
      <c r="AS532" s="114">
        <f>AQ532+AR532</f>
        <v>292744.93797825614</v>
      </c>
      <c r="AU532" s="114">
        <f>'DADOS BASE HOMOLOGADA'!$I$89/41</f>
        <v>167836.73833001251</v>
      </c>
      <c r="AV532" s="114">
        <f>'DADOS BASE HOMOLOGADA'!$I$90*(Q532/$Q$11)</f>
        <v>124908.19964824364</v>
      </c>
      <c r="AW532" s="114">
        <f>AU532+AV532</f>
        <v>292744.93797825614</v>
      </c>
      <c r="AY532" s="114">
        <f>'DADOS BASE HOMOLOGADA'!$I$93/41</f>
        <v>167836.73833001251</v>
      </c>
      <c r="AZ532" s="114">
        <f>'DADOS BASE HOMOLOGADA'!$I$94*(Q532/$Q$11)</f>
        <v>124908.19964824364</v>
      </c>
      <c r="BA532" s="114">
        <f>AY532+AZ532</f>
        <v>292744.93797825614</v>
      </c>
      <c r="BB532" s="93"/>
    </row>
    <row r="533" spans="1:54" x14ac:dyDescent="0.25">
      <c r="A533" s="93"/>
      <c r="B533" s="94" t="s">
        <v>516</v>
      </c>
      <c r="C533" s="94" t="s">
        <v>553</v>
      </c>
      <c r="D533" s="94" t="s">
        <v>77</v>
      </c>
      <c r="F533" s="104">
        <v>0</v>
      </c>
      <c r="G533" s="109">
        <f t="shared" si="290"/>
        <v>0</v>
      </c>
      <c r="H533" s="114">
        <f>'DADOS BASE PROPOSTA'!$I$23*G533*'AJUSTE CONIF-SETEC'!$Q$12</f>
        <v>0</v>
      </c>
      <c r="I533" s="114">
        <f>'MATRIZ 2018 COMPLETO PROPOSTA'!I533*'AJUSTE CONIF-SETEC'!$Q$12</f>
        <v>0</v>
      </c>
      <c r="J533" s="114">
        <f t="shared" si="291"/>
        <v>0</v>
      </c>
      <c r="L533" s="104">
        <v>620.13542029391431</v>
      </c>
      <c r="M533" s="114">
        <f>'MATRIZ 2018 COMPLETO PROPOSTA'!M533*'AJUSTE CONIF-SETEC'!$Q$14</f>
        <v>454804.45059700409</v>
      </c>
      <c r="N533" s="114">
        <f>'MATRIZ 2018 COMPLETO PROPOSTA'!N533*'AJUSTE CONIF-SETEC'!$Q$14</f>
        <v>189260.96967721931</v>
      </c>
      <c r="O533" s="114">
        <f t="shared" si="292"/>
        <v>644065.42027422343</v>
      </c>
      <c r="R533" s="114"/>
      <c r="T533" s="104">
        <v>0</v>
      </c>
      <c r="U533" s="104"/>
      <c r="V533" s="104">
        <f t="shared" ref="V533:V543" si="294">T533+U533*3.2</f>
        <v>0</v>
      </c>
      <c r="W533" s="109">
        <f t="shared" ref="W533:W543" si="295">V533/$V$11</f>
        <v>0</v>
      </c>
      <c r="X533" s="114">
        <f>'DADOS BASE HOMOLOGADA'!$I$78*W533</f>
        <v>0</v>
      </c>
      <c r="Y533" s="114"/>
      <c r="Z533" s="114">
        <f t="shared" si="293"/>
        <v>0</v>
      </c>
      <c r="AB533" s="119">
        <v>170</v>
      </c>
      <c r="AD533" s="45">
        <v>0.69099999999999995</v>
      </c>
      <c r="AE533" s="45">
        <f t="shared" ref="AE533:AE543" si="296">AB533*AD533</f>
        <v>117.46999999999998</v>
      </c>
      <c r="AF533" s="123">
        <f t="shared" ref="AF533:AF543" si="297">(AD533-$AE$12)*$AF$12</f>
        <v>-6.3302186511630165E-2</v>
      </c>
      <c r="AH533" s="45">
        <f>($AH$11-(AF533*$AH$11))*'AJUSTE CONIF-SETEC'!$Q$18</f>
        <v>552.42252337963328</v>
      </c>
      <c r="AI533" s="114">
        <f t="shared" ref="AI533:AI543" si="298">AB533*AH533</f>
        <v>93911.828974537653</v>
      </c>
      <c r="AK533" s="119">
        <v>25.5</v>
      </c>
      <c r="AL533" s="114">
        <f>IF($AK$11&gt;0,(AK533/$AK$11)*'DADOS BASE PROPOSTA'!$I$67,0)*'AJUSTE CONIF-SETEC'!Q18</f>
        <v>133870.52075803536</v>
      </c>
      <c r="AN533" s="114">
        <v>0</v>
      </c>
      <c r="AO533" s="114">
        <f>(AN533/$AN$11)*'DADOS BASE PROPOSTA'!$I$69*'AJUSTE CONIF-SETEC'!$Q$18</f>
        <v>0</v>
      </c>
      <c r="AQ533" s="114"/>
      <c r="AR533" s="114"/>
      <c r="AS533" s="114"/>
      <c r="AU533" s="114"/>
      <c r="AV533" s="114"/>
      <c r="AW533" s="114"/>
      <c r="AY533" s="114"/>
      <c r="AZ533" s="114"/>
      <c r="BA533" s="114"/>
      <c r="BB533" s="93"/>
    </row>
    <row r="534" spans="1:54" x14ac:dyDescent="0.25">
      <c r="A534" s="93"/>
      <c r="B534" s="94" t="s">
        <v>516</v>
      </c>
      <c r="C534" s="94" t="s">
        <v>554</v>
      </c>
      <c r="D534" s="94" t="s">
        <v>77</v>
      </c>
      <c r="F534" s="104">
        <v>0</v>
      </c>
      <c r="G534" s="109">
        <f t="shared" si="290"/>
        <v>0</v>
      </c>
      <c r="H534" s="114">
        <f>'DADOS BASE PROPOSTA'!$I$23*G534*'AJUSTE CONIF-SETEC'!$Q$12</f>
        <v>0</v>
      </c>
      <c r="I534" s="114">
        <f>'MATRIZ 2018 COMPLETO PROPOSTA'!I534*'AJUSTE CONIF-SETEC'!$Q$12</f>
        <v>0</v>
      </c>
      <c r="J534" s="114">
        <f t="shared" si="291"/>
        <v>0</v>
      </c>
      <c r="L534" s="104">
        <v>1012.246608561841</v>
      </c>
      <c r="M534" s="114">
        <f>'MATRIZ 2018 COMPLETO PROPOSTA'!M534*'AJUSTE CONIF-SETEC'!$Q$14</f>
        <v>454804.45059700409</v>
      </c>
      <c r="N534" s="114">
        <f>'MATRIZ 2018 COMPLETO PROPOSTA'!N534*'AJUSTE CONIF-SETEC'!$Q$14</f>
        <v>308930.54713451391</v>
      </c>
      <c r="O534" s="114">
        <f t="shared" si="292"/>
        <v>763734.997731518</v>
      </c>
      <c r="R534" s="114"/>
      <c r="T534" s="104">
        <v>0</v>
      </c>
      <c r="U534" s="104"/>
      <c r="V534" s="104">
        <f t="shared" si="294"/>
        <v>0</v>
      </c>
      <c r="W534" s="109">
        <f t="shared" si="295"/>
        <v>0</v>
      </c>
      <c r="X534" s="114">
        <f>'DADOS BASE HOMOLOGADA'!$I$78*W534</f>
        <v>0</v>
      </c>
      <c r="Y534" s="114"/>
      <c r="Z534" s="114">
        <f t="shared" si="293"/>
        <v>0</v>
      </c>
      <c r="AB534" s="119">
        <v>199.5</v>
      </c>
      <c r="AD534" s="45">
        <v>0.76500000000000001</v>
      </c>
      <c r="AE534" s="45">
        <f t="shared" si="296"/>
        <v>152.61750000000001</v>
      </c>
      <c r="AF534" s="123">
        <f t="shared" si="297"/>
        <v>6.619781348836995E-2</v>
      </c>
      <c r="AH534" s="45">
        <f>($AH$11-(AF534*$AH$11))*'AJUSTE CONIF-SETEC'!$Q$18</f>
        <v>485.14276256924751</v>
      </c>
      <c r="AI534" s="114">
        <f t="shared" si="298"/>
        <v>96785.981132564877</v>
      </c>
      <c r="AK534" s="119">
        <v>0</v>
      </c>
      <c r="AL534" s="114">
        <f>IF($AK$11&gt;0,(AK534/$AK$11)*'DADOS BASE PROPOSTA'!$I$67,0)*'AJUSTE CONIF-SETEC'!Q18</f>
        <v>0</v>
      </c>
      <c r="AN534" s="114">
        <v>0</v>
      </c>
      <c r="AO534" s="114">
        <f>(AN534/$AN$11)*'DADOS BASE PROPOSTA'!$I$69*'AJUSTE CONIF-SETEC'!$Q$18</f>
        <v>0</v>
      </c>
      <c r="AQ534" s="114"/>
      <c r="AR534" s="114"/>
      <c r="AS534" s="114"/>
      <c r="AU534" s="114"/>
      <c r="AV534" s="114"/>
      <c r="AW534" s="114"/>
      <c r="AY534" s="114"/>
      <c r="AZ534" s="114"/>
      <c r="BA534" s="114"/>
      <c r="BB534" s="93"/>
    </row>
    <row r="535" spans="1:54" x14ac:dyDescent="0.25">
      <c r="A535" s="93"/>
      <c r="B535" s="94" t="s">
        <v>516</v>
      </c>
      <c r="C535" s="94" t="s">
        <v>555</v>
      </c>
      <c r="D535" s="94" t="s">
        <v>77</v>
      </c>
      <c r="F535" s="104">
        <v>0</v>
      </c>
      <c r="G535" s="109">
        <f t="shared" si="290"/>
        <v>0</v>
      </c>
      <c r="H535" s="114">
        <f>'DADOS BASE PROPOSTA'!$I$23*G535*'AJUSTE CONIF-SETEC'!$Q$12</f>
        <v>0</v>
      </c>
      <c r="I535" s="114">
        <f>'MATRIZ 2018 COMPLETO PROPOSTA'!I535*'AJUSTE CONIF-SETEC'!$Q$12</f>
        <v>0</v>
      </c>
      <c r="J535" s="114">
        <f t="shared" si="291"/>
        <v>0</v>
      </c>
      <c r="L535" s="104">
        <v>1097.1820015501819</v>
      </c>
      <c r="M535" s="114">
        <f>'MATRIZ 2018 COMPLETO PROPOSTA'!M535*'AJUSTE CONIF-SETEC'!$Q$14</f>
        <v>454804.45059700409</v>
      </c>
      <c r="N535" s="114">
        <f>'MATRIZ 2018 COMPLETO PROPOSTA'!N535*'AJUSTE CONIF-SETEC'!$Q$14</f>
        <v>334852.23183568829</v>
      </c>
      <c r="O535" s="114">
        <f t="shared" si="292"/>
        <v>789656.68243269238</v>
      </c>
      <c r="R535" s="114"/>
      <c r="T535" s="104">
        <v>299.55430327868851</v>
      </c>
      <c r="U535" s="104"/>
      <c r="V535" s="104">
        <f t="shared" si="294"/>
        <v>299.55430327868851</v>
      </c>
      <c r="W535" s="109">
        <f t="shared" si="295"/>
        <v>1.7544135959290993E-3</v>
      </c>
      <c r="X535" s="114">
        <f>'DADOS BASE HOMOLOGADA'!$I$78*W535</f>
        <v>80602.368424242974</v>
      </c>
      <c r="Y535" s="114"/>
      <c r="Z535" s="114">
        <f t="shared" si="293"/>
        <v>80602.368424242974</v>
      </c>
      <c r="AB535" s="119">
        <v>306</v>
      </c>
      <c r="AD535" s="45">
        <v>0.67100000000000004</v>
      </c>
      <c r="AE535" s="45">
        <f t="shared" si="296"/>
        <v>205.32600000000002</v>
      </c>
      <c r="AF535" s="123">
        <f t="shared" si="297"/>
        <v>-9.8302186511630002E-2</v>
      </c>
      <c r="AH535" s="45">
        <f>($AH$11-(AF535*$AH$11))*'AJUSTE CONIF-SETEC'!$Q$18</f>
        <v>570.6062425175752</v>
      </c>
      <c r="AI535" s="114">
        <f t="shared" si="298"/>
        <v>174605.51021037801</v>
      </c>
      <c r="AK535" s="119">
        <v>0</v>
      </c>
      <c r="AL535" s="114">
        <f>IF($AK$11&gt;0,(AK535/$AK$11)*'DADOS BASE PROPOSTA'!$I$67,0)*'AJUSTE CONIF-SETEC'!Q18</f>
        <v>0</v>
      </c>
      <c r="AN535" s="114">
        <v>36</v>
      </c>
      <c r="AO535" s="114">
        <f>(AN535/$AN$11)*'DADOS BASE PROPOSTA'!$I$69*'AJUSTE CONIF-SETEC'!$Q$18</f>
        <v>17483.888511038233</v>
      </c>
      <c r="AQ535" s="114"/>
      <c r="AR535" s="114"/>
      <c r="AS535" s="114"/>
      <c r="AU535" s="114"/>
      <c r="AV535" s="114"/>
      <c r="AW535" s="114"/>
      <c r="AY535" s="114"/>
      <c r="AZ535" s="114"/>
      <c r="BA535" s="114"/>
      <c r="BB535" s="93"/>
    </row>
    <row r="536" spans="1:54" x14ac:dyDescent="0.25">
      <c r="A536" s="93"/>
      <c r="B536" s="94" t="s">
        <v>516</v>
      </c>
      <c r="C536" s="94" t="s">
        <v>556</v>
      </c>
      <c r="D536" s="94" t="s">
        <v>79</v>
      </c>
      <c r="F536" s="104">
        <v>5338.2566738668929</v>
      </c>
      <c r="G536" s="109">
        <f t="shared" si="290"/>
        <v>4.3201112685944641E-3</v>
      </c>
      <c r="H536" s="114">
        <f>'DADOS BASE PROPOSTA'!$I$23*G536*'AJUSTE CONIF-SETEC'!$Q$12</f>
        <v>5601570.1112875454</v>
      </c>
      <c r="I536" s="114">
        <f>'MATRIZ 2018 COMPLETO PROPOSTA'!I536*'AJUSTE CONIF-SETEC'!$Q$12</f>
        <v>0</v>
      </c>
      <c r="J536" s="114">
        <f t="shared" si="291"/>
        <v>5601570.1112875454</v>
      </c>
      <c r="L536" s="104">
        <v>0</v>
      </c>
      <c r="M536" s="114">
        <f>'MATRIZ 2018 COMPLETO PROPOSTA'!M536*'AJUSTE CONIF-SETEC'!$Q$14</f>
        <v>0</v>
      </c>
      <c r="N536" s="114">
        <f>'MATRIZ 2018 COMPLETO PROPOSTA'!N536*'AJUSTE CONIF-SETEC'!$Q$14</f>
        <v>0</v>
      </c>
      <c r="O536" s="114">
        <f t="shared" si="292"/>
        <v>0</v>
      </c>
      <c r="R536" s="114"/>
      <c r="T536" s="104">
        <v>220.95764205234849</v>
      </c>
      <c r="U536" s="104"/>
      <c r="V536" s="104">
        <f t="shared" si="294"/>
        <v>220.95764205234849</v>
      </c>
      <c r="W536" s="109">
        <f t="shared" si="295"/>
        <v>1.2940928809840088E-3</v>
      </c>
      <c r="X536" s="114">
        <f>'DADOS BASE HOMOLOGADA'!$I$78*W536</f>
        <v>59454.025784053731</v>
      </c>
      <c r="Y536" s="114"/>
      <c r="Z536" s="114">
        <f t="shared" si="293"/>
        <v>59454.025784053731</v>
      </c>
      <c r="AB536" s="119">
        <v>1609.5</v>
      </c>
      <c r="AD536" s="45">
        <v>0.73199999999999998</v>
      </c>
      <c r="AE536" s="45">
        <f t="shared" si="296"/>
        <v>1178.154</v>
      </c>
      <c r="AF536" s="123">
        <f t="shared" si="297"/>
        <v>8.4478134883698985E-3</v>
      </c>
      <c r="AH536" s="45">
        <f>($AH$11-(AF536*$AH$11))*'AJUSTE CONIF-SETEC'!$Q$18</f>
        <v>515.145899146852</v>
      </c>
      <c r="AI536" s="114">
        <f t="shared" si="298"/>
        <v>829127.32467685826</v>
      </c>
      <c r="AK536" s="119">
        <v>67</v>
      </c>
      <c r="AL536" s="114">
        <f>IF($AK$11&gt;0,(AK536/$AK$11)*'DADOS BASE PROPOSTA'!$I$67,0)*'AJUSTE CONIF-SETEC'!Q18</f>
        <v>351738.2310113085</v>
      </c>
      <c r="AN536" s="114">
        <v>71.375</v>
      </c>
      <c r="AO536" s="114">
        <f>(AN536/$AN$11)*'DADOS BASE PROPOSTA'!$I$69*'AJUSTE CONIF-SETEC'!$Q$18</f>
        <v>34664.237290982048</v>
      </c>
      <c r="AQ536" s="114"/>
      <c r="AR536" s="114"/>
      <c r="AS536" s="114"/>
      <c r="AU536" s="114"/>
      <c r="AV536" s="114"/>
      <c r="AW536" s="114"/>
      <c r="AY536" s="114"/>
      <c r="AZ536" s="114"/>
      <c r="BA536" s="114"/>
      <c r="BB536" s="93"/>
    </row>
    <row r="537" spans="1:54" x14ac:dyDescent="0.25">
      <c r="A537" s="93"/>
      <c r="B537" s="94" t="s">
        <v>516</v>
      </c>
      <c r="C537" s="94" t="s">
        <v>557</v>
      </c>
      <c r="D537" s="94" t="s">
        <v>79</v>
      </c>
      <c r="F537" s="104">
        <v>3507.1102101752922</v>
      </c>
      <c r="G537" s="109">
        <f t="shared" si="290"/>
        <v>2.8382124099338062E-3</v>
      </c>
      <c r="H537" s="114">
        <f>'DADOS BASE PROPOSTA'!$I$23*G537*'AJUSTE CONIF-SETEC'!$Q$12</f>
        <v>3680101.0012279418</v>
      </c>
      <c r="I537" s="114">
        <f>'MATRIZ 2018 COMPLETO PROPOSTA'!I537*'AJUSTE CONIF-SETEC'!$Q$12</f>
        <v>0</v>
      </c>
      <c r="J537" s="114">
        <f t="shared" si="291"/>
        <v>3680101.0012279418</v>
      </c>
      <c r="L537" s="104">
        <v>0</v>
      </c>
      <c r="M537" s="114">
        <f>'MATRIZ 2018 COMPLETO PROPOSTA'!M537*'AJUSTE CONIF-SETEC'!$Q$14</f>
        <v>0</v>
      </c>
      <c r="N537" s="114">
        <f>'MATRIZ 2018 COMPLETO PROPOSTA'!N537*'AJUSTE CONIF-SETEC'!$Q$14</f>
        <v>0</v>
      </c>
      <c r="O537" s="114">
        <f t="shared" si="292"/>
        <v>0</v>
      </c>
      <c r="R537" s="114"/>
      <c r="T537" s="104">
        <v>533.05961278828158</v>
      </c>
      <c r="U537" s="104"/>
      <c r="V537" s="104">
        <f t="shared" si="294"/>
        <v>533.05961278828158</v>
      </c>
      <c r="W537" s="109">
        <f t="shared" si="295"/>
        <v>3.1219949834818371E-3</v>
      </c>
      <c r="X537" s="114">
        <f>'DADOS BASE HOMOLOGADA'!$I$78*W537</f>
        <v>143432.64921176026</v>
      </c>
      <c r="Y537" s="114"/>
      <c r="Z537" s="114">
        <f t="shared" si="293"/>
        <v>143432.64921176026</v>
      </c>
      <c r="AB537" s="119">
        <v>2057.5</v>
      </c>
      <c r="AD537" s="45">
        <v>0.73499999999999999</v>
      </c>
      <c r="AE537" s="45">
        <f t="shared" si="296"/>
        <v>1512.2625</v>
      </c>
      <c r="AF537" s="123">
        <f t="shared" si="297"/>
        <v>1.3697813488369903E-2</v>
      </c>
      <c r="AH537" s="45">
        <f>($AH$11-(AF537*$AH$11))*'AJUSTE CONIF-SETEC'!$Q$18</f>
        <v>512.41834127616062</v>
      </c>
      <c r="AI537" s="114">
        <f t="shared" si="298"/>
        <v>1054300.7371757005</v>
      </c>
      <c r="AK537" s="119">
        <v>0</v>
      </c>
      <c r="AL537" s="114">
        <f>IF($AK$11&gt;0,(AK537/$AK$11)*'DADOS BASE PROPOSTA'!$I$67,0)*'AJUSTE CONIF-SETEC'!Q18</f>
        <v>0</v>
      </c>
      <c r="AN537" s="114">
        <v>111.875</v>
      </c>
      <c r="AO537" s="114">
        <f>(AN537/$AN$11)*'DADOS BASE PROPOSTA'!$I$69*'AJUSTE CONIF-SETEC'!$Q$18</f>
        <v>54333.611865900057</v>
      </c>
      <c r="AQ537" s="114"/>
      <c r="AR537" s="114"/>
      <c r="AS537" s="114"/>
      <c r="AU537" s="114"/>
      <c r="AV537" s="114"/>
      <c r="AW537" s="114"/>
      <c r="AY537" s="114"/>
      <c r="AZ537" s="114"/>
      <c r="BA537" s="114"/>
      <c r="BB537" s="93"/>
    </row>
    <row r="538" spans="1:54" x14ac:dyDescent="0.25">
      <c r="A538" s="93"/>
      <c r="B538" s="94" t="s">
        <v>516</v>
      </c>
      <c r="C538" s="94" t="s">
        <v>558</v>
      </c>
      <c r="D538" s="94" t="s">
        <v>79</v>
      </c>
      <c r="F538" s="104">
        <v>16436.413601373559</v>
      </c>
      <c r="G538" s="109">
        <f t="shared" si="290"/>
        <v>1.3301558908207672E-2</v>
      </c>
      <c r="H538" s="114">
        <f>'DADOS BASE PROPOSTA'!$I$23*G538*'AJUSTE CONIF-SETEC'!$Q$12</f>
        <v>17247151.793381512</v>
      </c>
      <c r="I538" s="114">
        <f>'MATRIZ 2018 COMPLETO PROPOSTA'!I538*'AJUSTE CONIF-SETEC'!$Q$12</f>
        <v>0</v>
      </c>
      <c r="J538" s="114">
        <f t="shared" si="291"/>
        <v>17247151.793381512</v>
      </c>
      <c r="L538" s="104">
        <v>0</v>
      </c>
      <c r="M538" s="114">
        <f>'MATRIZ 2018 COMPLETO PROPOSTA'!M538*'AJUSTE CONIF-SETEC'!$Q$14</f>
        <v>0</v>
      </c>
      <c r="N538" s="114">
        <f>'MATRIZ 2018 COMPLETO PROPOSTA'!N538*'AJUSTE CONIF-SETEC'!$Q$14</f>
        <v>0</v>
      </c>
      <c r="O538" s="114">
        <f t="shared" si="292"/>
        <v>0</v>
      </c>
      <c r="R538" s="114"/>
      <c r="T538" s="104">
        <v>161.33610606599061</v>
      </c>
      <c r="U538" s="104"/>
      <c r="V538" s="104">
        <f t="shared" si="294"/>
        <v>161.33610606599061</v>
      </c>
      <c r="W538" s="109">
        <f t="shared" si="295"/>
        <v>9.449046630223138E-4</v>
      </c>
      <c r="X538" s="114">
        <f>'DADOS BASE HOMOLOGADA'!$I$78*W538</f>
        <v>43411.401935913629</v>
      </c>
      <c r="Y538" s="114"/>
      <c r="Z538" s="114">
        <f t="shared" si="293"/>
        <v>43411.401935913629</v>
      </c>
      <c r="AB538" s="119">
        <v>8467</v>
      </c>
      <c r="AD538" s="45">
        <v>0.71599999999999997</v>
      </c>
      <c r="AE538" s="45">
        <f t="shared" si="296"/>
        <v>6062.3719999999994</v>
      </c>
      <c r="AF538" s="123">
        <f t="shared" si="297"/>
        <v>-1.9552186511630126E-2</v>
      </c>
      <c r="AH538" s="45">
        <f>($AH$11-(AF538*$AH$11))*'AJUSTE CONIF-SETEC'!$Q$18</f>
        <v>529.69287445720556</v>
      </c>
      <c r="AI538" s="114">
        <f t="shared" si="298"/>
        <v>4484909.5680291597</v>
      </c>
      <c r="AK538" s="119">
        <v>0</v>
      </c>
      <c r="AL538" s="114">
        <f>IF($AK$11&gt;0,(AK538/$AK$11)*'DADOS BASE PROPOSTA'!$I$67,0)*'AJUSTE CONIF-SETEC'!Q18</f>
        <v>0</v>
      </c>
      <c r="AN538" s="114">
        <v>63.25</v>
      </c>
      <c r="AO538" s="114">
        <f>(AN538/$AN$11)*'DADOS BASE PROPOSTA'!$I$69*'AJUSTE CONIF-SETEC'!$Q$18</f>
        <v>30718.220786754671</v>
      </c>
      <c r="AQ538" s="114"/>
      <c r="AR538" s="114"/>
      <c r="AS538" s="114"/>
      <c r="AU538" s="114"/>
      <c r="AV538" s="114"/>
      <c r="AW538" s="114"/>
      <c r="AY538" s="114"/>
      <c r="AZ538" s="114"/>
      <c r="BA538" s="114"/>
      <c r="BB538" s="93"/>
    </row>
    <row r="539" spans="1:54" x14ac:dyDescent="0.25">
      <c r="A539" s="93"/>
      <c r="B539" s="94" t="s">
        <v>516</v>
      </c>
      <c r="C539" s="94" t="s">
        <v>559</v>
      </c>
      <c r="D539" s="94" t="s">
        <v>79</v>
      </c>
      <c r="F539" s="104">
        <v>3449.1760683272219</v>
      </c>
      <c r="G539" s="109">
        <f t="shared" si="290"/>
        <v>2.7913278267590333E-3</v>
      </c>
      <c r="H539" s="114">
        <f>'DADOS BASE PROPOSTA'!$I$23*G539*'AJUSTE CONIF-SETEC'!$Q$12</f>
        <v>3619309.2152151186</v>
      </c>
      <c r="I539" s="114">
        <f>'MATRIZ 2018 COMPLETO PROPOSTA'!I539*'AJUSTE CONIF-SETEC'!$Q$12</f>
        <v>0</v>
      </c>
      <c r="J539" s="114">
        <f t="shared" si="291"/>
        <v>3619309.2152151186</v>
      </c>
      <c r="L539" s="104">
        <v>0</v>
      </c>
      <c r="M539" s="114">
        <f>'MATRIZ 2018 COMPLETO PROPOSTA'!M539*'AJUSTE CONIF-SETEC'!$Q$14</f>
        <v>0</v>
      </c>
      <c r="N539" s="114">
        <f>'MATRIZ 2018 COMPLETO PROPOSTA'!N539*'AJUSTE CONIF-SETEC'!$Q$14</f>
        <v>0</v>
      </c>
      <c r="O539" s="114">
        <f t="shared" si="292"/>
        <v>0</v>
      </c>
      <c r="R539" s="114"/>
      <c r="T539" s="104">
        <v>307.54366156229702</v>
      </c>
      <c r="U539" s="104"/>
      <c r="V539" s="104">
        <f t="shared" si="294"/>
        <v>307.54366156229702</v>
      </c>
      <c r="W539" s="109">
        <f t="shared" si="295"/>
        <v>1.8012052415242261E-3</v>
      </c>
      <c r="X539" s="114">
        <f>'DADOS BASE HOMOLOGADA'!$I$78*W539</f>
        <v>82752.099517405019</v>
      </c>
      <c r="Y539" s="114"/>
      <c r="Z539" s="114">
        <f t="shared" si="293"/>
        <v>82752.099517405019</v>
      </c>
      <c r="AB539" s="119">
        <v>1653</v>
      </c>
      <c r="AD539" s="45">
        <v>0.71599999999999997</v>
      </c>
      <c r="AE539" s="45">
        <f t="shared" si="296"/>
        <v>1183.548</v>
      </c>
      <c r="AF539" s="123">
        <f t="shared" si="297"/>
        <v>-1.9552186511630126E-2</v>
      </c>
      <c r="AH539" s="45">
        <f>($AH$11-(AF539*$AH$11))*'AJUSTE CONIF-SETEC'!$Q$18</f>
        <v>529.69287445720556</v>
      </c>
      <c r="AI539" s="114">
        <f t="shared" si="298"/>
        <v>875582.32147776079</v>
      </c>
      <c r="AK539" s="119">
        <v>0</v>
      </c>
      <c r="AL539" s="114">
        <f>IF($AK$11&gt;0,(AK539/$AK$11)*'DADOS BASE PROPOSTA'!$I$67,0)*'AJUSTE CONIF-SETEC'!Q18</f>
        <v>0</v>
      </c>
      <c r="AN539" s="114">
        <v>114.75</v>
      </c>
      <c r="AO539" s="114">
        <f>(AN539/$AN$11)*'DADOS BASE PROPOSTA'!$I$69*'AJUSTE CONIF-SETEC'!$Q$18</f>
        <v>55729.894628934366</v>
      </c>
      <c r="AQ539" s="114"/>
      <c r="AR539" s="114"/>
      <c r="AS539" s="114"/>
      <c r="AU539" s="114"/>
      <c r="AV539" s="114"/>
      <c r="AW539" s="114"/>
      <c r="AY539" s="114"/>
      <c r="AZ539" s="114"/>
      <c r="BA539" s="114"/>
      <c r="BB539" s="93"/>
    </row>
    <row r="540" spans="1:54" x14ac:dyDescent="0.25">
      <c r="A540" s="93"/>
      <c r="B540" s="94" t="s">
        <v>516</v>
      </c>
      <c r="C540" s="94" t="s">
        <v>560</v>
      </c>
      <c r="D540" s="94" t="s">
        <v>79</v>
      </c>
      <c r="F540" s="104">
        <v>2921.3021407795541</v>
      </c>
      <c r="G540" s="109">
        <f t="shared" si="290"/>
        <v>2.3641332870210289E-3</v>
      </c>
      <c r="H540" s="114">
        <f>'DADOS BASE PROPOSTA'!$I$23*G540*'AJUSTE CONIF-SETEC'!$Q$12</f>
        <v>3065397.5178712239</v>
      </c>
      <c r="I540" s="114">
        <f>'MATRIZ 2018 COMPLETO PROPOSTA'!I540*'AJUSTE CONIF-SETEC'!$Q$12</f>
        <v>0</v>
      </c>
      <c r="J540" s="114">
        <f t="shared" si="291"/>
        <v>3065397.5178712239</v>
      </c>
      <c r="L540" s="104">
        <v>0</v>
      </c>
      <c r="M540" s="114">
        <f>'MATRIZ 2018 COMPLETO PROPOSTA'!M540*'AJUSTE CONIF-SETEC'!$Q$14</f>
        <v>0</v>
      </c>
      <c r="N540" s="114">
        <f>'MATRIZ 2018 COMPLETO PROPOSTA'!N540*'AJUSTE CONIF-SETEC'!$Q$14</f>
        <v>0</v>
      </c>
      <c r="O540" s="114">
        <f t="shared" si="292"/>
        <v>0</v>
      </c>
      <c r="R540" s="114"/>
      <c r="T540" s="104">
        <v>308.89436550116977</v>
      </c>
      <c r="U540" s="104"/>
      <c r="V540" s="104">
        <f t="shared" si="294"/>
        <v>308.89436550116977</v>
      </c>
      <c r="W540" s="109">
        <f t="shared" si="295"/>
        <v>1.8091159719944498E-3</v>
      </c>
      <c r="X540" s="114">
        <f>'DADOS BASE HOMOLOGADA'!$I$78*W540</f>
        <v>83115.539252109185</v>
      </c>
      <c r="Y540" s="114"/>
      <c r="Z540" s="114">
        <f t="shared" si="293"/>
        <v>83115.539252109185</v>
      </c>
      <c r="AB540" s="119">
        <v>1213</v>
      </c>
      <c r="AD540" s="45">
        <v>0.73</v>
      </c>
      <c r="AE540" s="45">
        <f t="shared" si="296"/>
        <v>885.49</v>
      </c>
      <c r="AF540" s="123">
        <f t="shared" si="297"/>
        <v>4.9478134883698954E-3</v>
      </c>
      <c r="AH540" s="45">
        <f>($AH$11-(AF540*$AH$11))*'AJUSTE CONIF-SETEC'!$Q$18</f>
        <v>516.96427106064618</v>
      </c>
      <c r="AI540" s="114">
        <f t="shared" si="298"/>
        <v>627077.66079656384</v>
      </c>
      <c r="AK540" s="119">
        <v>0</v>
      </c>
      <c r="AL540" s="114">
        <f>IF($AK$11&gt;0,(AK540/$AK$11)*'DADOS BASE PROPOSTA'!$I$67,0)*'AJUSTE CONIF-SETEC'!Q18</f>
        <v>0</v>
      </c>
      <c r="AN540" s="114">
        <v>81.75</v>
      </c>
      <c r="AO540" s="114">
        <f>(AN540/$AN$11)*'DADOS BASE PROPOSTA'!$I$69*'AJUSTE CONIF-SETEC'!$Q$18</f>
        <v>39702.996827149313</v>
      </c>
      <c r="AQ540" s="114"/>
      <c r="AR540" s="114"/>
      <c r="AS540" s="114"/>
      <c r="AU540" s="114"/>
      <c r="AV540" s="114"/>
      <c r="AW540" s="114"/>
      <c r="AY540" s="114"/>
      <c r="AZ540" s="114"/>
      <c r="BA540" s="114"/>
      <c r="BB540" s="93"/>
    </row>
    <row r="541" spans="1:54" x14ac:dyDescent="0.25">
      <c r="A541" s="93"/>
      <c r="B541" s="94" t="s">
        <v>516</v>
      </c>
      <c r="C541" s="94" t="s">
        <v>561</v>
      </c>
      <c r="D541" s="94" t="s">
        <v>79</v>
      </c>
      <c r="F541" s="104">
        <v>4636.0086005912908</v>
      </c>
      <c r="G541" s="109">
        <f t="shared" si="290"/>
        <v>3.7518003011660131E-3</v>
      </c>
      <c r="H541" s="114">
        <f>'DADOS BASE PROPOSTA'!$I$23*G541*'AJUSTE CONIF-SETEC'!$Q$12</f>
        <v>4864683.1352028195</v>
      </c>
      <c r="I541" s="114">
        <f>'MATRIZ 2018 COMPLETO PROPOSTA'!I541*'AJUSTE CONIF-SETEC'!$Q$12</f>
        <v>0</v>
      </c>
      <c r="J541" s="114">
        <f t="shared" si="291"/>
        <v>4864683.1352028195</v>
      </c>
      <c r="L541" s="104">
        <v>0</v>
      </c>
      <c r="M541" s="114">
        <f>'MATRIZ 2018 COMPLETO PROPOSTA'!M541*'AJUSTE CONIF-SETEC'!$Q$14</f>
        <v>0</v>
      </c>
      <c r="N541" s="114">
        <f>'MATRIZ 2018 COMPLETO PROPOSTA'!N541*'AJUSTE CONIF-SETEC'!$Q$14</f>
        <v>0</v>
      </c>
      <c r="O541" s="114">
        <f t="shared" si="292"/>
        <v>0</v>
      </c>
      <c r="R541" s="114"/>
      <c r="T541" s="104">
        <v>270.48730100309791</v>
      </c>
      <c r="U541" s="104"/>
      <c r="V541" s="104">
        <f t="shared" si="294"/>
        <v>270.48730100309791</v>
      </c>
      <c r="W541" s="109">
        <f t="shared" si="295"/>
        <v>1.5841755341585268E-3</v>
      </c>
      <c r="X541" s="114">
        <f>'DADOS BASE HOMOLOGADA'!$I$78*W541</f>
        <v>72781.184749823224</v>
      </c>
      <c r="Y541" s="114"/>
      <c r="Z541" s="114">
        <f t="shared" si="293"/>
        <v>72781.184749823224</v>
      </c>
      <c r="AB541" s="119">
        <v>2705.5</v>
      </c>
      <c r="AD541" s="45">
        <v>0.76400000000000001</v>
      </c>
      <c r="AE541" s="45">
        <f t="shared" si="296"/>
        <v>2067.002</v>
      </c>
      <c r="AF541" s="123">
        <f t="shared" si="297"/>
        <v>6.4447813488369948E-2</v>
      </c>
      <c r="AH541" s="45">
        <f>($AH$11-(AF541*$AH$11))*'AJUSTE CONIF-SETEC'!$Q$18</f>
        <v>486.05194852614466</v>
      </c>
      <c r="AI541" s="114">
        <f t="shared" si="298"/>
        <v>1315013.5467374844</v>
      </c>
      <c r="AK541" s="119">
        <v>0</v>
      </c>
      <c r="AL541" s="114">
        <f>IF($AK$11&gt;0,(AK541/$AK$11)*'DADOS BASE PROPOSTA'!$I$67,0)*'AJUSTE CONIF-SETEC'!Q18</f>
        <v>0</v>
      </c>
      <c r="AN541" s="114">
        <v>68.75</v>
      </c>
      <c r="AO541" s="114">
        <f>(AN541/$AN$11)*'DADOS BASE PROPOSTA'!$I$69*'AJUSTE CONIF-SETEC'!$Q$18</f>
        <v>33389.370420385516</v>
      </c>
      <c r="AQ541" s="114"/>
      <c r="AR541" s="114"/>
      <c r="AS541" s="114"/>
      <c r="AU541" s="114"/>
      <c r="AV541" s="114"/>
      <c r="AW541" s="114"/>
      <c r="AY541" s="114"/>
      <c r="AZ541" s="114"/>
      <c r="BA541" s="114"/>
      <c r="BB541" s="93"/>
    </row>
    <row r="542" spans="1:54" x14ac:dyDescent="0.25">
      <c r="A542" s="93"/>
      <c r="B542" s="94" t="s">
        <v>516</v>
      </c>
      <c r="C542" s="94" t="s">
        <v>562</v>
      </c>
      <c r="D542" s="94" t="s">
        <v>79</v>
      </c>
      <c r="F542" s="104">
        <v>1582.520612517168</v>
      </c>
      <c r="G542" s="109">
        <f t="shared" si="290"/>
        <v>1.2806924710808503E-3</v>
      </c>
      <c r="H542" s="114">
        <f>'DADOS BASE PROPOSTA'!$I$23*G542*'AJUSTE CONIF-SETEC'!$Q$12</f>
        <v>1660579.6058793373</v>
      </c>
      <c r="I542" s="114">
        <f>'MATRIZ 2018 COMPLETO PROPOSTA'!I542*'AJUSTE CONIF-SETEC'!$Q$12</f>
        <v>89063.67673790452</v>
      </c>
      <c r="J542" s="114">
        <f t="shared" si="291"/>
        <v>1749643.2826172418</v>
      </c>
      <c r="L542" s="104">
        <v>0</v>
      </c>
      <c r="M542" s="114">
        <f>'MATRIZ 2018 COMPLETO PROPOSTA'!M542*'AJUSTE CONIF-SETEC'!$Q$14</f>
        <v>0</v>
      </c>
      <c r="N542" s="114">
        <f>'MATRIZ 2018 COMPLETO PROPOSTA'!N542*'AJUSTE CONIF-SETEC'!$Q$14</f>
        <v>0</v>
      </c>
      <c r="O542" s="114">
        <f t="shared" si="292"/>
        <v>0</v>
      </c>
      <c r="R542" s="114"/>
      <c r="T542" s="104">
        <v>120.998029100167</v>
      </c>
      <c r="U542" s="104"/>
      <c r="V542" s="104">
        <f t="shared" si="294"/>
        <v>120.998029100167</v>
      </c>
      <c r="W542" s="109">
        <f t="shared" si="295"/>
        <v>7.0865477481211092E-4</v>
      </c>
      <c r="X542" s="114">
        <f>'DADOS BASE HOMOLOGADA'!$I$78*W542</f>
        <v>32557.461580064642</v>
      </c>
      <c r="Y542" s="114"/>
      <c r="Z542" s="114">
        <f t="shared" si="293"/>
        <v>32557.461580064642</v>
      </c>
      <c r="AB542" s="119">
        <v>811.5</v>
      </c>
      <c r="AD542" s="45">
        <v>0.70399999999999996</v>
      </c>
      <c r="AE542" s="45">
        <f t="shared" si="296"/>
        <v>571.29599999999994</v>
      </c>
      <c r="AF542" s="123">
        <f t="shared" si="297"/>
        <v>-4.0552186511630145E-2</v>
      </c>
      <c r="AH542" s="45">
        <f>($AH$11-(AF542*$AH$11))*'AJUSTE CONIF-SETEC'!$Q$18</f>
        <v>540.60310593997087</v>
      </c>
      <c r="AI542" s="114">
        <f t="shared" si="298"/>
        <v>438699.42047028634</v>
      </c>
      <c r="AK542" s="119">
        <v>0</v>
      </c>
      <c r="AL542" s="114">
        <f>IF($AK$11&gt;0,(AK542/$AK$11)*'DADOS BASE PROPOSTA'!$I$67,0)*'AJUSTE CONIF-SETEC'!Q18</f>
        <v>0</v>
      </c>
      <c r="AN542" s="114">
        <v>28.5</v>
      </c>
      <c r="AO542" s="114">
        <f>(AN542/$AN$11)*'DADOS BASE PROPOSTA'!$I$69*'AJUSTE CONIF-SETEC'!$Q$18</f>
        <v>13841.411737905266</v>
      </c>
      <c r="AQ542" s="114"/>
      <c r="AR542" s="114"/>
      <c r="AS542" s="114"/>
      <c r="AU542" s="114"/>
      <c r="AV542" s="114"/>
      <c r="AW542" s="114"/>
      <c r="AY542" s="114"/>
      <c r="AZ542" s="114"/>
      <c r="BA542" s="114"/>
      <c r="BB542" s="93"/>
    </row>
    <row r="543" spans="1:54" x14ac:dyDescent="0.25">
      <c r="A543" s="93"/>
      <c r="B543" s="94" t="s">
        <v>516</v>
      </c>
      <c r="C543" s="94" t="s">
        <v>563</v>
      </c>
      <c r="D543" s="94" t="s">
        <v>83</v>
      </c>
      <c r="F543" s="104">
        <v>0</v>
      </c>
      <c r="G543" s="109">
        <f t="shared" si="290"/>
        <v>0</v>
      </c>
      <c r="H543" s="114">
        <f>'DADOS BASE PROPOSTA'!$I$23*G543*'AJUSTE CONIF-SETEC'!$Q$12</f>
        <v>0</v>
      </c>
      <c r="I543" s="114">
        <f>'MATRIZ 2018 COMPLETO PROPOSTA'!I543*'AJUSTE CONIF-SETEC'!$Q$12</f>
        <v>0</v>
      </c>
      <c r="J543" s="114">
        <f t="shared" si="291"/>
        <v>0</v>
      </c>
      <c r="L543" s="104">
        <v>1267.7362307883261</v>
      </c>
      <c r="M543" s="114">
        <f>'MATRIZ 2018 COMPLETO PROPOSTA'!M543*'AJUSTE CONIF-SETEC'!$Q$14</f>
        <v>917684.52916124789</v>
      </c>
      <c r="N543" s="114">
        <f>'MATRIZ 2018 COMPLETO PROPOSTA'!N543*'AJUSTE CONIF-SETEC'!$Q$14</f>
        <v>386904.18331567809</v>
      </c>
      <c r="O543" s="114">
        <f t="shared" si="292"/>
        <v>1304588.7124769259</v>
      </c>
      <c r="R543" s="114"/>
      <c r="T543" s="104">
        <v>0</v>
      </c>
      <c r="U543" s="104"/>
      <c r="V543" s="104">
        <f t="shared" si="294"/>
        <v>0</v>
      </c>
      <c r="W543" s="109">
        <f t="shared" si="295"/>
        <v>0</v>
      </c>
      <c r="X543" s="114">
        <f>'DADOS BASE HOMOLOGADA'!$I$78*W543</f>
        <v>0</v>
      </c>
      <c r="Y543" s="114"/>
      <c r="Z543" s="114">
        <f t="shared" si="293"/>
        <v>0</v>
      </c>
      <c r="AB543" s="119">
        <v>445</v>
      </c>
      <c r="AD543" s="45">
        <v>0.71799999999999997</v>
      </c>
      <c r="AE543" s="45">
        <f t="shared" si="296"/>
        <v>319.51</v>
      </c>
      <c r="AF543" s="123">
        <f t="shared" si="297"/>
        <v>-1.6052186511630123E-2</v>
      </c>
      <c r="AH543" s="45">
        <f>($AH$11-(AF543*$AH$11))*'AJUSTE CONIF-SETEC'!$Q$18</f>
        <v>527.8745025434115</v>
      </c>
      <c r="AI543" s="114">
        <f t="shared" si="298"/>
        <v>234904.1536318181</v>
      </c>
      <c r="AK543" s="119">
        <v>0</v>
      </c>
      <c r="AL543" s="114">
        <f>IF($AK$11&gt;0,(AK543/$AK$11)*'DADOS BASE PROPOSTA'!$I$67,0)*'AJUSTE CONIF-SETEC'!Q18</f>
        <v>0</v>
      </c>
      <c r="AN543" s="114">
        <v>0</v>
      </c>
      <c r="AO543" s="114">
        <f>(AN543/$AN$11)*'DADOS BASE PROPOSTA'!$I$69*'AJUSTE CONIF-SETEC'!$Q$18</f>
        <v>0</v>
      </c>
      <c r="AQ543" s="114"/>
      <c r="AR543" s="114"/>
      <c r="AS543" s="114"/>
      <c r="AU543" s="114"/>
      <c r="AV543" s="114"/>
      <c r="AW543" s="114"/>
      <c r="AY543" s="114"/>
      <c r="AZ543" s="114"/>
      <c r="BA543" s="114"/>
      <c r="BB543" s="93"/>
    </row>
    <row r="544" spans="1:54" x14ac:dyDescent="0.25">
      <c r="A544" s="93"/>
      <c r="F544" s="104"/>
      <c r="G544" s="109"/>
      <c r="H544" s="114"/>
      <c r="I544" s="114"/>
      <c r="J544" s="114"/>
      <c r="L544" s="104"/>
      <c r="M544" s="114"/>
      <c r="N544" s="114"/>
      <c r="O544" s="114"/>
      <c r="R544" s="114"/>
      <c r="T544" s="104"/>
      <c r="U544" s="104"/>
      <c r="V544" s="104"/>
      <c r="W544" s="109"/>
      <c r="X544" s="114"/>
      <c r="Y544" s="114"/>
      <c r="Z544" s="114"/>
      <c r="AB544" s="119"/>
      <c r="AF544" s="123"/>
      <c r="AI544" s="114"/>
      <c r="AK544" s="119"/>
      <c r="AL544" s="114"/>
      <c r="AN544" s="114"/>
      <c r="AO544" s="114"/>
      <c r="AQ544" s="114"/>
      <c r="AR544" s="114"/>
      <c r="AS544" s="114"/>
      <c r="AU544" s="114"/>
      <c r="AV544" s="114"/>
      <c r="AW544" s="114"/>
      <c r="AY544" s="114"/>
      <c r="AZ544" s="114"/>
      <c r="BA544" s="114"/>
      <c r="BB544" s="93"/>
    </row>
    <row r="545" spans="1:54" x14ac:dyDescent="0.25">
      <c r="A545" s="93"/>
      <c r="B545" s="98" t="s">
        <v>564</v>
      </c>
      <c r="C545" s="98" t="s">
        <v>565</v>
      </c>
      <c r="D545" s="98" t="s">
        <v>74</v>
      </c>
      <c r="E545" s="98"/>
      <c r="F545" s="105">
        <f>SUM(F546:F566)</f>
        <v>56917.743654653386</v>
      </c>
      <c r="G545" s="110">
        <f>SUM(G546:G566)</f>
        <v>4.6062038745567135E-2</v>
      </c>
      <c r="H545" s="115">
        <f>SUM(H546:H566)</f>
        <v>59725253.230823316</v>
      </c>
      <c r="I545" s="115">
        <f>SUM(I546:I566)</f>
        <v>3954.8092695389064</v>
      </c>
      <c r="J545" s="115">
        <f>SUM(J546:J566)</f>
        <v>59729208.040092848</v>
      </c>
      <c r="K545" s="99"/>
      <c r="L545" s="105">
        <f>SUM(L546:L566)</f>
        <v>4863.2987123666117</v>
      </c>
      <c r="M545" s="115">
        <f>SUM(M546:M566)</f>
        <v>3662662.4886777517</v>
      </c>
      <c r="N545" s="115">
        <f>SUM(N546:N566)</f>
        <v>1484244.569833209</v>
      </c>
      <c r="O545" s="115">
        <f>SUM(O546:O566)</f>
        <v>5146907.058510961</v>
      </c>
      <c r="P545" s="99"/>
      <c r="Q545" s="100"/>
      <c r="R545" s="115">
        <f>SUM(R546:R566)</f>
        <v>4397721.7159027597</v>
      </c>
      <c r="S545" s="99"/>
      <c r="T545" s="105">
        <f t="shared" ref="T545:Z545" si="299">SUM(T546:T566)</f>
        <v>2611.366</v>
      </c>
      <c r="U545" s="105">
        <f t="shared" si="299"/>
        <v>2656.2647720393943</v>
      </c>
      <c r="V545" s="105">
        <f t="shared" si="299"/>
        <v>11111.413270526064</v>
      </c>
      <c r="W545" s="110">
        <f t="shared" si="299"/>
        <v>6.5076729989960488E-2</v>
      </c>
      <c r="X545" s="115">
        <f t="shared" si="299"/>
        <v>2989795.8945752233</v>
      </c>
      <c r="Y545" s="115">
        <f t="shared" si="299"/>
        <v>124505.76265629544</v>
      </c>
      <c r="Z545" s="115">
        <f t="shared" si="299"/>
        <v>3114301.6572315185</v>
      </c>
      <c r="AA545" s="99"/>
      <c r="AB545" s="120">
        <f>SUM(AB546:AB566)</f>
        <v>33835.5</v>
      </c>
      <c r="AC545" s="99"/>
      <c r="AD545" s="99"/>
      <c r="AE545" s="99"/>
      <c r="AF545" s="124"/>
      <c r="AG545" s="99"/>
      <c r="AH545" s="99"/>
      <c r="AI545" s="115">
        <f>SUM(AI546:AI566)</f>
        <v>18405420.110624753</v>
      </c>
      <c r="AJ545" s="99"/>
      <c r="AK545" s="120">
        <f>SUM(AK546:AK566)</f>
        <v>0</v>
      </c>
      <c r="AL545" s="115">
        <f>SUM(AL546:AL566)</f>
        <v>0</v>
      </c>
      <c r="AM545" s="99"/>
      <c r="AN545" s="115">
        <f>SUM(AN546:AN566)</f>
        <v>3721.625</v>
      </c>
      <c r="AO545" s="115">
        <f>SUM(AO546:AO566)</f>
        <v>1807457.6827747959</v>
      </c>
      <c r="AP545" s="99"/>
      <c r="AQ545" s="115"/>
      <c r="AR545" s="115"/>
      <c r="AS545" s="115">
        <f>SUM(AS546:AS566)</f>
        <v>394942.55587227363</v>
      </c>
      <c r="AT545" s="98"/>
      <c r="AU545" s="115"/>
      <c r="AV545" s="115"/>
      <c r="AW545" s="115">
        <f>SUM(AW546:AW566)</f>
        <v>394942.55587227363</v>
      </c>
      <c r="AX545" s="98"/>
      <c r="AY545" s="115"/>
      <c r="AZ545" s="115"/>
      <c r="BA545" s="115">
        <f>SUM(BA546:BA566)</f>
        <v>394942.55587227363</v>
      </c>
      <c r="BB545" s="93"/>
    </row>
    <row r="546" spans="1:54" x14ac:dyDescent="0.25">
      <c r="A546" s="93"/>
      <c r="B546" s="94" t="s">
        <v>564</v>
      </c>
      <c r="C546" s="94" t="s">
        <v>34</v>
      </c>
      <c r="D546" s="94" t="s">
        <v>75</v>
      </c>
      <c r="F546" s="104">
        <v>0</v>
      </c>
      <c r="G546" s="109">
        <f t="shared" ref="G546:G566" si="300">F546/$F$11</f>
        <v>0</v>
      </c>
      <c r="H546" s="114">
        <f>'DADOS BASE PROPOSTA'!$I$23*G546*'AJUSTE CONIF-SETEC'!$Q$12</f>
        <v>0</v>
      </c>
      <c r="I546" s="114">
        <f>'MATRIZ 2018 COMPLETO PROPOSTA'!I546*'AJUSTE CONIF-SETEC'!$Q$12</f>
        <v>0</v>
      </c>
      <c r="J546" s="114">
        <f t="shared" ref="J546:J566" si="301">H546+I546</f>
        <v>0</v>
      </c>
      <c r="L546" s="104"/>
      <c r="M546" s="114">
        <f>'MATRIZ 2018 COMPLETO PROPOSTA'!M546*'AJUSTE CONIF-SETEC'!$Q$14</f>
        <v>0</v>
      </c>
      <c r="N546" s="114">
        <f>'MATRIZ 2018 COMPLETO PROPOSTA'!N546*'AJUSTE CONIF-SETEC'!$Q$14</f>
        <v>0</v>
      </c>
      <c r="O546" s="114">
        <f t="shared" ref="O546:O566" si="302">M546+N546</f>
        <v>0</v>
      </c>
      <c r="Q546" s="68">
        <v>20</v>
      </c>
      <c r="R546" s="114">
        <f>IF(D546="R",('DADOS BASE HOMOLOGADA'!$I$53+('DADOS BASE HOMOLOGADA'!$I$54*Q546)),0)</f>
        <v>4397721.7159027597</v>
      </c>
      <c r="T546" s="104"/>
      <c r="U546" s="104"/>
      <c r="V546" s="104"/>
      <c r="W546" s="109"/>
      <c r="X546" s="114"/>
      <c r="Y546" s="114">
        <f>'DADOS BASE HOMOLOGADA'!$I$77/41</f>
        <v>124505.76265629544</v>
      </c>
      <c r="Z546" s="114">
        <f t="shared" ref="Z546:Z566" si="303">X546+Y546</f>
        <v>124505.76265629544</v>
      </c>
      <c r="AB546" s="119"/>
      <c r="AF546" s="123"/>
      <c r="AI546" s="114"/>
      <c r="AK546" s="119"/>
      <c r="AL546" s="114"/>
      <c r="AN546" s="114"/>
      <c r="AO546" s="114"/>
      <c r="AQ546" s="114">
        <f>'DADOS BASE HOMOLOGADA'!$I$85/41</f>
        <v>167836.73833001251</v>
      </c>
      <c r="AR546" s="114">
        <f>'DADOS BASE HOMOLOGADA'!$I$86*(Q546/$Q$11)</f>
        <v>227105.81754226112</v>
      </c>
      <c r="AS546" s="114">
        <f>AQ546+AR546</f>
        <v>394942.55587227363</v>
      </c>
      <c r="AU546" s="114">
        <f>'DADOS BASE HOMOLOGADA'!$I$89/41</f>
        <v>167836.73833001251</v>
      </c>
      <c r="AV546" s="114">
        <f>'DADOS BASE HOMOLOGADA'!$I$90*(Q546/$Q$11)</f>
        <v>227105.81754226112</v>
      </c>
      <c r="AW546" s="114">
        <f>AU546+AV546</f>
        <v>394942.55587227363</v>
      </c>
      <c r="AY546" s="114">
        <f>'DADOS BASE HOMOLOGADA'!$I$93/41</f>
        <v>167836.73833001251</v>
      </c>
      <c r="AZ546" s="114">
        <f>'DADOS BASE HOMOLOGADA'!$I$94*(Q546/$Q$11)</f>
        <v>227105.81754226112</v>
      </c>
      <c r="BA546" s="114">
        <f>AY546+AZ546</f>
        <v>394942.55587227363</v>
      </c>
      <c r="BB546" s="93"/>
    </row>
    <row r="547" spans="1:54" x14ac:dyDescent="0.25">
      <c r="A547" s="93"/>
      <c r="B547" s="94" t="s">
        <v>564</v>
      </c>
      <c r="C547" s="94" t="s">
        <v>566</v>
      </c>
      <c r="D547" s="94" t="s">
        <v>79</v>
      </c>
      <c r="F547" s="104">
        <v>3382.2465219294559</v>
      </c>
      <c r="G547" s="109">
        <f t="shared" si="300"/>
        <v>2.7371634983537718E-3</v>
      </c>
      <c r="H547" s="114">
        <f>'DADOS BASE PROPOSTA'!$I$23*G547*'AJUSTE CONIF-SETEC'!$Q$12</f>
        <v>3549078.3197058947</v>
      </c>
      <c r="I547" s="114">
        <f>'MATRIZ 2018 COMPLETO PROPOSTA'!I547*'AJUSTE CONIF-SETEC'!$Q$12</f>
        <v>0</v>
      </c>
      <c r="J547" s="114">
        <f t="shared" si="301"/>
        <v>3549078.3197058947</v>
      </c>
      <c r="L547" s="104">
        <v>0</v>
      </c>
      <c r="M547" s="114">
        <f>'MATRIZ 2018 COMPLETO PROPOSTA'!M547*'AJUSTE CONIF-SETEC'!$Q$14</f>
        <v>0</v>
      </c>
      <c r="N547" s="114">
        <f>'MATRIZ 2018 COMPLETO PROPOSTA'!N547*'AJUSTE CONIF-SETEC'!$Q$14</f>
        <v>0</v>
      </c>
      <c r="O547" s="114">
        <f t="shared" si="302"/>
        <v>0</v>
      </c>
      <c r="R547" s="114"/>
      <c r="T547" s="104">
        <v>0</v>
      </c>
      <c r="U547" s="104">
        <v>16.264148450636561</v>
      </c>
      <c r="V547" s="104">
        <f t="shared" ref="V547:V566" si="304">T547+U547*3.2</f>
        <v>52.045275042036998</v>
      </c>
      <c r="W547" s="109">
        <f t="shared" ref="W547:W566" si="305">V547/$V$11</f>
        <v>3.0481597873314618E-4</v>
      </c>
      <c r="X547" s="114">
        <f>'DADOS BASE HOMOLOGADA'!$I$78*W547</f>
        <v>14004.046637836336</v>
      </c>
      <c r="Y547" s="114"/>
      <c r="Z547" s="114">
        <f t="shared" si="303"/>
        <v>14004.046637836336</v>
      </c>
      <c r="AB547" s="119">
        <v>1231.5</v>
      </c>
      <c r="AD547" s="45">
        <v>0.63900000000000001</v>
      </c>
      <c r="AE547" s="45">
        <f t="shared" ref="AE547:AE566" si="306">AB547*AD547</f>
        <v>786.92849999999999</v>
      </c>
      <c r="AF547" s="123">
        <f t="shared" ref="AF547:AF566" si="307">(AD547-$AE$12)*$AF$12</f>
        <v>-0.15430218651163005</v>
      </c>
      <c r="AH547" s="45">
        <f>($AH$11-(AF547*$AH$11))*'AJUSTE CONIF-SETEC'!$Q$18</f>
        <v>599.70019313828243</v>
      </c>
      <c r="AI547" s="114">
        <f t="shared" ref="AI547:AI566" si="308">AB547*AH547</f>
        <v>738530.78784979484</v>
      </c>
      <c r="AK547" s="119">
        <v>0</v>
      </c>
      <c r="AL547" s="114">
        <f>IF($AK$11&gt;0,(AK547/$AK$11)*'DADOS BASE PROPOSTA'!$I$67,0)*'AJUSTE CONIF-SETEC'!Q18</f>
        <v>0</v>
      </c>
      <c r="AN547" s="114">
        <v>73</v>
      </c>
      <c r="AO547" s="114">
        <f>(AN547/$AN$11)*'DADOS BASE PROPOSTA'!$I$69*'AJUSTE CONIF-SETEC'!$Q$18</f>
        <v>35453.440591827522</v>
      </c>
      <c r="AQ547" s="114"/>
      <c r="AR547" s="114"/>
      <c r="AS547" s="114"/>
      <c r="AU547" s="114"/>
      <c r="AV547" s="114"/>
      <c r="AW547" s="114"/>
      <c r="AY547" s="114"/>
      <c r="AZ547" s="114"/>
      <c r="BA547" s="114"/>
      <c r="BB547" s="93"/>
    </row>
    <row r="548" spans="1:54" x14ac:dyDescent="0.25">
      <c r="A548" s="93"/>
      <c r="B548" s="94" t="s">
        <v>564</v>
      </c>
      <c r="C548" s="94" t="s">
        <v>567</v>
      </c>
      <c r="D548" s="94" t="s">
        <v>77</v>
      </c>
      <c r="F548" s="104">
        <v>0</v>
      </c>
      <c r="G548" s="109">
        <f t="shared" si="300"/>
        <v>0</v>
      </c>
      <c r="H548" s="114">
        <f>'DADOS BASE PROPOSTA'!$I$23*G548*'AJUSTE CONIF-SETEC'!$Q$12</f>
        <v>0</v>
      </c>
      <c r="I548" s="114">
        <f>'MATRIZ 2018 COMPLETO PROPOSTA'!I548*'AJUSTE CONIF-SETEC'!$Q$12</f>
        <v>0</v>
      </c>
      <c r="J548" s="114">
        <f t="shared" si="301"/>
        <v>0</v>
      </c>
      <c r="L548" s="104">
        <v>729.00788656130624</v>
      </c>
      <c r="M548" s="114">
        <f>'MATRIZ 2018 COMPLETO PROPOSTA'!M548*'AJUSTE CONIF-SETEC'!$Q$14</f>
        <v>454804.45059700409</v>
      </c>
      <c r="N548" s="114">
        <f>'MATRIZ 2018 COMPLETO PROPOSTA'!N548*'AJUSTE CONIF-SETEC'!$Q$14</f>
        <v>222488.08082521829</v>
      </c>
      <c r="O548" s="114">
        <f t="shared" si="302"/>
        <v>677292.53142222238</v>
      </c>
      <c r="R548" s="114"/>
      <c r="T548" s="104">
        <v>0</v>
      </c>
      <c r="U548" s="104">
        <v>12.02872928176795</v>
      </c>
      <c r="V548" s="104">
        <f t="shared" si="304"/>
        <v>38.491933701657445</v>
      </c>
      <c r="W548" s="109">
        <f t="shared" si="305"/>
        <v>2.2543749524092961E-4</v>
      </c>
      <c r="X548" s="114">
        <f>'DADOS BASE HOMOLOGADA'!$I$78*W548</f>
        <v>10357.19062495356</v>
      </c>
      <c r="Y548" s="114"/>
      <c r="Z548" s="114">
        <f t="shared" si="303"/>
        <v>10357.19062495356</v>
      </c>
      <c r="AB548" s="119">
        <v>341</v>
      </c>
      <c r="AD548" s="45">
        <v>0.624</v>
      </c>
      <c r="AE548" s="45">
        <f t="shared" si="306"/>
        <v>212.78399999999999</v>
      </c>
      <c r="AF548" s="123">
        <f t="shared" si="307"/>
        <v>-0.18055218651163008</v>
      </c>
      <c r="AH548" s="45">
        <f>($AH$11-(AF548*$AH$11))*'AJUSTE CONIF-SETEC'!$Q$18</f>
        <v>613.33798249173901</v>
      </c>
      <c r="AI548" s="114">
        <f t="shared" si="308"/>
        <v>209148.252029683</v>
      </c>
      <c r="AK548" s="119">
        <v>0</v>
      </c>
      <c r="AL548" s="114">
        <f>IF($AK$11&gt;0,(AK548/$AK$11)*'DADOS BASE PROPOSTA'!$I$67,0)*'AJUSTE CONIF-SETEC'!Q18</f>
        <v>0</v>
      </c>
      <c r="AN548" s="114">
        <v>66.375</v>
      </c>
      <c r="AO548" s="114">
        <f>(AN548/$AN$11)*'DADOS BASE PROPOSTA'!$I$69*'AJUSTE CONIF-SETEC'!$Q$18</f>
        <v>32235.919442226739</v>
      </c>
      <c r="AQ548" s="114"/>
      <c r="AR548" s="114"/>
      <c r="AS548" s="114"/>
      <c r="AU548" s="114"/>
      <c r="AV548" s="114"/>
      <c r="AW548" s="114"/>
      <c r="AY548" s="114"/>
      <c r="AZ548" s="114"/>
      <c r="BA548" s="114"/>
      <c r="BB548" s="93"/>
    </row>
    <row r="549" spans="1:54" x14ac:dyDescent="0.25">
      <c r="A549" s="93"/>
      <c r="B549" s="94" t="s">
        <v>564</v>
      </c>
      <c r="C549" s="94" t="s">
        <v>568</v>
      </c>
      <c r="D549" s="94" t="s">
        <v>77</v>
      </c>
      <c r="F549" s="104">
        <v>0</v>
      </c>
      <c r="G549" s="109">
        <f t="shared" si="300"/>
        <v>0</v>
      </c>
      <c r="H549" s="114">
        <f>'DADOS BASE PROPOSTA'!$I$23*G549*'AJUSTE CONIF-SETEC'!$Q$12</f>
        <v>0</v>
      </c>
      <c r="I549" s="114">
        <f>'MATRIZ 2018 COMPLETO PROPOSTA'!I549*'AJUSTE CONIF-SETEC'!$Q$12</f>
        <v>0</v>
      </c>
      <c r="J549" s="114">
        <f t="shared" si="301"/>
        <v>0</v>
      </c>
      <c r="L549" s="104">
        <v>653.25694968431958</v>
      </c>
      <c r="M549" s="114">
        <f>'MATRIZ 2018 COMPLETO PROPOSTA'!M549*'AJUSTE CONIF-SETEC'!$Q$14</f>
        <v>454804.45059700409</v>
      </c>
      <c r="N549" s="114">
        <f>'MATRIZ 2018 COMPLETO PROPOSTA'!N549*'AJUSTE CONIF-SETEC'!$Q$14</f>
        <v>199369.42754703364</v>
      </c>
      <c r="O549" s="114">
        <f t="shared" si="302"/>
        <v>654173.87814403768</v>
      </c>
      <c r="R549" s="114"/>
      <c r="T549" s="104">
        <v>0</v>
      </c>
      <c r="U549" s="104">
        <v>23.180798102330051</v>
      </c>
      <c r="V549" s="104">
        <f t="shared" si="304"/>
        <v>74.178553927456164</v>
      </c>
      <c r="W549" s="109">
        <f t="shared" si="305"/>
        <v>4.3444498080074035E-4</v>
      </c>
      <c r="X549" s="114">
        <f>'DADOS BASE HOMOLOGADA'!$I$78*W549</f>
        <v>19959.543453047649</v>
      </c>
      <c r="Y549" s="114"/>
      <c r="Z549" s="114">
        <f t="shared" si="303"/>
        <v>19959.543453047649</v>
      </c>
      <c r="AB549" s="119">
        <v>358</v>
      </c>
      <c r="AD549" s="45">
        <v>0.67600000000000005</v>
      </c>
      <c r="AE549" s="45">
        <f t="shared" si="306"/>
        <v>242.00800000000001</v>
      </c>
      <c r="AF549" s="123">
        <f t="shared" si="307"/>
        <v>-8.9552186511629994E-2</v>
      </c>
      <c r="AH549" s="45">
        <f>($AH$11-(AF549*$AH$11))*'AJUSTE CONIF-SETEC'!$Q$18</f>
        <v>566.06031273308963</v>
      </c>
      <c r="AI549" s="114">
        <f t="shared" si="308"/>
        <v>202649.59195844608</v>
      </c>
      <c r="AK549" s="119">
        <v>0</v>
      </c>
      <c r="AL549" s="114">
        <f>IF($AK$11&gt;0,(AK549/$AK$11)*'DADOS BASE PROPOSTA'!$I$67,0)*'AJUSTE CONIF-SETEC'!Q18</f>
        <v>0</v>
      </c>
      <c r="AN549" s="114">
        <v>85.125</v>
      </c>
      <c r="AO549" s="114">
        <f>(AN549/$AN$11)*'DADOS BASE PROPOSTA'!$I$69*'AJUSTE CONIF-SETEC'!$Q$18</f>
        <v>41342.111375059154</v>
      </c>
      <c r="AQ549" s="114"/>
      <c r="AR549" s="114"/>
      <c r="AS549" s="114"/>
      <c r="AU549" s="114"/>
      <c r="AV549" s="114"/>
      <c r="AW549" s="114"/>
      <c r="AY549" s="114"/>
      <c r="AZ549" s="114"/>
      <c r="BA549" s="114"/>
      <c r="BB549" s="93"/>
    </row>
    <row r="550" spans="1:54" x14ac:dyDescent="0.25">
      <c r="A550" s="93"/>
      <c r="B550" s="94" t="s">
        <v>564</v>
      </c>
      <c r="C550" s="94" t="s">
        <v>569</v>
      </c>
      <c r="D550" s="94" t="s">
        <v>79</v>
      </c>
      <c r="F550" s="104">
        <v>2902.7131646558191</v>
      </c>
      <c r="G550" s="109">
        <f t="shared" si="300"/>
        <v>2.3490897156586933E-3</v>
      </c>
      <c r="H550" s="114">
        <f>'DADOS BASE PROPOSTA'!$I$23*G550*'AJUSTE CONIF-SETEC'!$Q$12</f>
        <v>3045891.6268255757</v>
      </c>
      <c r="I550" s="114">
        <f>'MATRIZ 2018 COMPLETO PROPOSTA'!I550*'AJUSTE CONIF-SETEC'!$Q$12</f>
        <v>0</v>
      </c>
      <c r="J550" s="114">
        <f t="shared" si="301"/>
        <v>3045891.6268255757</v>
      </c>
      <c r="L550" s="104">
        <v>0</v>
      </c>
      <c r="M550" s="114">
        <f>'MATRIZ 2018 COMPLETO PROPOSTA'!M550*'AJUSTE CONIF-SETEC'!$Q$14</f>
        <v>0</v>
      </c>
      <c r="N550" s="114">
        <f>'MATRIZ 2018 COMPLETO PROPOSTA'!N550*'AJUSTE CONIF-SETEC'!$Q$14</f>
        <v>0</v>
      </c>
      <c r="O550" s="114">
        <f t="shared" si="302"/>
        <v>0</v>
      </c>
      <c r="R550" s="114"/>
      <c r="T550" s="104">
        <v>0</v>
      </c>
      <c r="U550" s="104">
        <v>24.042469373048281</v>
      </c>
      <c r="V550" s="104">
        <f t="shared" si="304"/>
        <v>76.935901993754499</v>
      </c>
      <c r="W550" s="109">
        <f t="shared" si="305"/>
        <v>4.5059406924071528E-4</v>
      </c>
      <c r="X550" s="114">
        <f>'DADOS BASE HOMOLOGADA'!$I$78*W550</f>
        <v>20701.474990271752</v>
      </c>
      <c r="Y550" s="114"/>
      <c r="Z550" s="114">
        <f t="shared" si="303"/>
        <v>20701.474990271752</v>
      </c>
      <c r="AB550" s="119">
        <v>1709.5</v>
      </c>
      <c r="AD550" s="45">
        <v>0.71</v>
      </c>
      <c r="AE550" s="45">
        <f t="shared" si="306"/>
        <v>1213.7449999999999</v>
      </c>
      <c r="AF550" s="123">
        <f t="shared" si="307"/>
        <v>-3.0052186511630136E-2</v>
      </c>
      <c r="AH550" s="45">
        <f>($AH$11-(AF550*$AH$11))*'AJUSTE CONIF-SETEC'!$Q$18</f>
        <v>535.14799019858822</v>
      </c>
      <c r="AI550" s="114">
        <f t="shared" si="308"/>
        <v>914835.48924448655</v>
      </c>
      <c r="AK550" s="119">
        <v>0</v>
      </c>
      <c r="AL550" s="114">
        <f>IF($AK$11&gt;0,(AK550/$AK$11)*'DADOS BASE PROPOSTA'!$I$67,0)*'AJUSTE CONIF-SETEC'!Q18</f>
        <v>0</v>
      </c>
      <c r="AN550" s="114">
        <v>107.375</v>
      </c>
      <c r="AO550" s="114">
        <f>(AN550/$AN$11)*'DADOS BASE PROPOSTA'!$I$69*'AJUSTE CONIF-SETEC'!$Q$18</f>
        <v>52148.12580202028</v>
      </c>
      <c r="AQ550" s="114"/>
      <c r="AR550" s="114"/>
      <c r="AS550" s="114"/>
      <c r="AU550" s="114"/>
      <c r="AV550" s="114"/>
      <c r="AW550" s="114"/>
      <c r="AY550" s="114"/>
      <c r="AZ550" s="114"/>
      <c r="BA550" s="114"/>
      <c r="BB550" s="93"/>
    </row>
    <row r="551" spans="1:54" x14ac:dyDescent="0.25">
      <c r="A551" s="93"/>
      <c r="B551" s="94" t="s">
        <v>564</v>
      </c>
      <c r="C551" s="94" t="s">
        <v>570</v>
      </c>
      <c r="D551" s="94" t="s">
        <v>83</v>
      </c>
      <c r="F551" s="104">
        <v>0</v>
      </c>
      <c r="G551" s="109">
        <f t="shared" si="300"/>
        <v>0</v>
      </c>
      <c r="H551" s="114">
        <f>'DADOS BASE PROPOSTA'!$I$23*G551*'AJUSTE CONIF-SETEC'!$Q$12</f>
        <v>0</v>
      </c>
      <c r="I551" s="114">
        <f>'MATRIZ 2018 COMPLETO PROPOSTA'!I551*'AJUSTE CONIF-SETEC'!$Q$12</f>
        <v>0</v>
      </c>
      <c r="J551" s="114">
        <f t="shared" si="301"/>
        <v>0</v>
      </c>
      <c r="L551" s="104">
        <v>1054.120870733233</v>
      </c>
      <c r="M551" s="114">
        <f>'MATRIZ 2018 COMPLETO PROPOSTA'!M551*'AJUSTE CONIF-SETEC'!$Q$14</f>
        <v>917684.52916124789</v>
      </c>
      <c r="N551" s="114">
        <f>'MATRIZ 2018 COMPLETO PROPOSTA'!N551*'AJUSTE CONIF-SETEC'!$Q$14</f>
        <v>321710.27750263194</v>
      </c>
      <c r="O551" s="114">
        <f t="shared" si="302"/>
        <v>1239394.8066638799</v>
      </c>
      <c r="R551" s="114"/>
      <c r="T551" s="104">
        <v>0</v>
      </c>
      <c r="U551" s="104">
        <v>11.311767355272639</v>
      </c>
      <c r="V551" s="104">
        <f t="shared" si="304"/>
        <v>36.197655536872446</v>
      </c>
      <c r="W551" s="109">
        <f t="shared" si="305"/>
        <v>2.1200048979288125E-4</v>
      </c>
      <c r="X551" s="114">
        <f>'DADOS BASE HOMOLOGADA'!$I$78*W551</f>
        <v>9739.8593034480455</v>
      </c>
      <c r="Y551" s="114"/>
      <c r="Z551" s="114">
        <f t="shared" si="303"/>
        <v>9739.8593034480455</v>
      </c>
      <c r="AB551" s="119">
        <v>681</v>
      </c>
      <c r="AD551" s="45">
        <v>0.57899999999999996</v>
      </c>
      <c r="AE551" s="45">
        <f t="shared" si="306"/>
        <v>394.29899999999998</v>
      </c>
      <c r="AF551" s="123">
        <f t="shared" si="307"/>
        <v>-0.25930218651163017</v>
      </c>
      <c r="AH551" s="45">
        <f>($AH$11-(AF551*$AH$11))*'AJUSTE CONIF-SETEC'!$Q$18</f>
        <v>654.25135055210876</v>
      </c>
      <c r="AI551" s="114">
        <f t="shared" si="308"/>
        <v>445545.16972598608</v>
      </c>
      <c r="AK551" s="119">
        <v>0</v>
      </c>
      <c r="AL551" s="114">
        <f>IF($AK$11&gt;0,(AK551/$AK$11)*'DADOS BASE PROPOSTA'!$I$67,0)*'AJUSTE CONIF-SETEC'!Q18</f>
        <v>0</v>
      </c>
      <c r="AN551" s="114">
        <v>46.375</v>
      </c>
      <c r="AO551" s="114">
        <f>(AN551/$AN$11)*'DADOS BASE PROPOSTA'!$I$69*'AJUSTE CONIF-SETEC'!$Q$18</f>
        <v>22522.648047205501</v>
      </c>
      <c r="AQ551" s="114"/>
      <c r="AR551" s="114"/>
      <c r="AS551" s="114"/>
      <c r="AU551" s="114"/>
      <c r="AV551" s="114"/>
      <c r="AW551" s="114"/>
      <c r="AY551" s="114"/>
      <c r="AZ551" s="114"/>
      <c r="BA551" s="114"/>
      <c r="BB551" s="93"/>
    </row>
    <row r="552" spans="1:54" x14ac:dyDescent="0.25">
      <c r="A552" s="93"/>
      <c r="B552" s="94" t="s">
        <v>564</v>
      </c>
      <c r="C552" s="94" t="s">
        <v>571</v>
      </c>
      <c r="D552" s="94" t="s">
        <v>83</v>
      </c>
      <c r="F552" s="104">
        <v>0</v>
      </c>
      <c r="G552" s="109">
        <f t="shared" si="300"/>
        <v>0</v>
      </c>
      <c r="H552" s="114">
        <f>'DADOS BASE PROPOSTA'!$I$23*G552*'AJUSTE CONIF-SETEC'!$Q$12</f>
        <v>0</v>
      </c>
      <c r="I552" s="114">
        <f>'MATRIZ 2018 COMPLETO PROPOSTA'!I552*'AJUSTE CONIF-SETEC'!$Q$12</f>
        <v>0</v>
      </c>
      <c r="J552" s="114">
        <f t="shared" si="301"/>
        <v>0</v>
      </c>
      <c r="L552" s="104">
        <v>1276.1353917403419</v>
      </c>
      <c r="M552" s="114">
        <f>'MATRIZ 2018 COMPLETO PROPOSTA'!M552*'AJUSTE CONIF-SETEC'!$Q$14</f>
        <v>917684.52916124789</v>
      </c>
      <c r="N552" s="114">
        <f>'MATRIZ 2018 COMPLETO PROPOSTA'!N552*'AJUSTE CONIF-SETEC'!$Q$14</f>
        <v>389467.5481779853</v>
      </c>
      <c r="O552" s="114">
        <f t="shared" si="302"/>
        <v>1307152.0773392331</v>
      </c>
      <c r="R552" s="114"/>
      <c r="T552" s="104">
        <v>0</v>
      </c>
      <c r="U552" s="104">
        <v>17.8</v>
      </c>
      <c r="V552" s="104">
        <f t="shared" si="304"/>
        <v>56.960000000000008</v>
      </c>
      <c r="W552" s="109">
        <f t="shared" si="305"/>
        <v>3.3360027657873754E-4</v>
      </c>
      <c r="X552" s="114">
        <f>'DADOS BASE HOMOLOGADA'!$I$78*W552</f>
        <v>15326.472880523332</v>
      </c>
      <c r="Y552" s="114"/>
      <c r="Z552" s="114">
        <f t="shared" si="303"/>
        <v>15326.472880523332</v>
      </c>
      <c r="AB552" s="119">
        <v>714.5</v>
      </c>
      <c r="AD552" s="45">
        <v>0.61599999999999999</v>
      </c>
      <c r="AE552" s="45">
        <f t="shared" si="306"/>
        <v>440.13200000000001</v>
      </c>
      <c r="AF552" s="123">
        <f t="shared" si="307"/>
        <v>-0.19455218651163009</v>
      </c>
      <c r="AH552" s="45">
        <f>($AH$11-(AF552*$AH$11))*'AJUSTE CONIF-SETEC'!$Q$18</f>
        <v>620.61147014691596</v>
      </c>
      <c r="AI552" s="114">
        <f t="shared" si="308"/>
        <v>443426.89541997144</v>
      </c>
      <c r="AK552" s="119">
        <v>0</v>
      </c>
      <c r="AL552" s="114">
        <f>IF($AK$11&gt;0,(AK552/$AK$11)*'DADOS BASE PROPOSTA'!$I$67,0)*'AJUSTE CONIF-SETEC'!Q18</f>
        <v>0</v>
      </c>
      <c r="AN552" s="114">
        <v>79.875</v>
      </c>
      <c r="AO552" s="114">
        <f>(AN552/$AN$11)*'DADOS BASE PROPOSTA'!$I$69*'AJUSTE CONIF-SETEC'!$Q$18</f>
        <v>38792.377633866075</v>
      </c>
      <c r="AQ552" s="114"/>
      <c r="AR552" s="114"/>
      <c r="AS552" s="114"/>
      <c r="AU552" s="114"/>
      <c r="AV552" s="114"/>
      <c r="AW552" s="114"/>
      <c r="AY552" s="114"/>
      <c r="AZ552" s="114"/>
      <c r="BA552" s="114"/>
      <c r="BB552" s="93"/>
    </row>
    <row r="553" spans="1:54" x14ac:dyDescent="0.25">
      <c r="A553" s="93"/>
      <c r="B553" s="94" t="s">
        <v>564</v>
      </c>
      <c r="C553" s="94" t="s">
        <v>572</v>
      </c>
      <c r="D553" s="94" t="s">
        <v>79</v>
      </c>
      <c r="F553" s="104">
        <v>3524.9635018221102</v>
      </c>
      <c r="G553" s="109">
        <f t="shared" si="300"/>
        <v>2.8526606111232504E-3</v>
      </c>
      <c r="H553" s="114">
        <f>'DADOS BASE PROPOSTA'!$I$23*G553*'AJUSTE CONIF-SETEC'!$Q$12</f>
        <v>3698834.9196186578</v>
      </c>
      <c r="I553" s="114">
        <f>'MATRIZ 2018 COMPLETO PROPOSTA'!I553*'AJUSTE CONIF-SETEC'!$Q$12</f>
        <v>0</v>
      </c>
      <c r="J553" s="114">
        <f t="shared" si="301"/>
        <v>3698834.9196186578</v>
      </c>
      <c r="L553" s="104">
        <v>0</v>
      </c>
      <c r="M553" s="114">
        <f>'MATRIZ 2018 COMPLETO PROPOSTA'!M553*'AJUSTE CONIF-SETEC'!$Q$14</f>
        <v>0</v>
      </c>
      <c r="N553" s="114">
        <f>'MATRIZ 2018 COMPLETO PROPOSTA'!N553*'AJUSTE CONIF-SETEC'!$Q$14</f>
        <v>0</v>
      </c>
      <c r="O553" s="114">
        <f t="shared" si="302"/>
        <v>0</v>
      </c>
      <c r="R553" s="114"/>
      <c r="T553" s="104">
        <v>0</v>
      </c>
      <c r="U553" s="104"/>
      <c r="V553" s="104">
        <f t="shared" si="304"/>
        <v>0</v>
      </c>
      <c r="W553" s="109">
        <f t="shared" si="305"/>
        <v>0</v>
      </c>
      <c r="X553" s="114">
        <f>'DADOS BASE HOMOLOGADA'!$I$78*W553</f>
        <v>0</v>
      </c>
      <c r="Y553" s="114"/>
      <c r="Z553" s="114">
        <f t="shared" si="303"/>
        <v>0</v>
      </c>
      <c r="AB553" s="119">
        <v>2449.5</v>
      </c>
      <c r="AD553" s="45">
        <v>0.69099999999999995</v>
      </c>
      <c r="AE553" s="45">
        <f t="shared" si="306"/>
        <v>1692.6044999999999</v>
      </c>
      <c r="AF553" s="123">
        <f t="shared" si="307"/>
        <v>-6.3302186511630165E-2</v>
      </c>
      <c r="AH553" s="45">
        <f>($AH$11-(AF553*$AH$11))*'AJUSTE CONIF-SETEC'!$Q$18</f>
        <v>552.42252337963328</v>
      </c>
      <c r="AI553" s="114">
        <f t="shared" si="308"/>
        <v>1353158.9710184117</v>
      </c>
      <c r="AK553" s="119">
        <v>0</v>
      </c>
      <c r="AL553" s="114">
        <f>IF($AK$11&gt;0,(AK553/$AK$11)*'DADOS BASE PROPOSTA'!$I$67,0)*'AJUSTE CONIF-SETEC'!Q18</f>
        <v>0</v>
      </c>
      <c r="AN553" s="114">
        <v>0</v>
      </c>
      <c r="AO553" s="114">
        <f>(AN553/$AN$11)*'DADOS BASE PROPOSTA'!$I$69*'AJUSTE CONIF-SETEC'!$Q$18</f>
        <v>0</v>
      </c>
      <c r="AQ553" s="114"/>
      <c r="AR553" s="114"/>
      <c r="AS553" s="114"/>
      <c r="AU553" s="114"/>
      <c r="AV553" s="114"/>
      <c r="AW553" s="114"/>
      <c r="AY553" s="114"/>
      <c r="AZ553" s="114"/>
      <c r="BA553" s="114"/>
      <c r="BB553" s="93"/>
    </row>
    <row r="554" spans="1:54" x14ac:dyDescent="0.25">
      <c r="A554" s="93"/>
      <c r="B554" s="94" t="s">
        <v>564</v>
      </c>
      <c r="C554" s="94" t="s">
        <v>573</v>
      </c>
      <c r="D554" s="94" t="s">
        <v>79</v>
      </c>
      <c r="F554" s="104">
        <v>2977.5405618585501</v>
      </c>
      <c r="G554" s="109">
        <f t="shared" si="300"/>
        <v>2.4096455678037625E-3</v>
      </c>
      <c r="H554" s="114">
        <f>'DADOS BASE PROPOSTA'!$I$23*G554*'AJUSTE CONIF-SETEC'!$Q$12</f>
        <v>3124409.9404406152</v>
      </c>
      <c r="I554" s="114">
        <f>'MATRIZ 2018 COMPLETO PROPOSTA'!I554*'AJUSTE CONIF-SETEC'!$Q$12</f>
        <v>0</v>
      </c>
      <c r="J554" s="114">
        <f t="shared" si="301"/>
        <v>3124409.9404406152</v>
      </c>
      <c r="L554" s="104">
        <v>0</v>
      </c>
      <c r="M554" s="114">
        <f>'MATRIZ 2018 COMPLETO PROPOSTA'!M554*'AJUSTE CONIF-SETEC'!$Q$14</f>
        <v>0</v>
      </c>
      <c r="N554" s="114">
        <f>'MATRIZ 2018 COMPLETO PROPOSTA'!N554*'AJUSTE CONIF-SETEC'!$Q$14</f>
        <v>0</v>
      </c>
      <c r="O554" s="114">
        <f t="shared" si="302"/>
        <v>0</v>
      </c>
      <c r="R554" s="114"/>
      <c r="T554" s="104">
        <v>0</v>
      </c>
      <c r="U554" s="104">
        <v>47.690901993754501</v>
      </c>
      <c r="V554" s="104">
        <f t="shared" si="304"/>
        <v>152.61088638001442</v>
      </c>
      <c r="W554" s="109">
        <f t="shared" si="305"/>
        <v>8.9380326378685204E-4</v>
      </c>
      <c r="X554" s="114">
        <f>'DADOS BASE HOMOLOGADA'!$I$78*W554</f>
        <v>41063.669441290695</v>
      </c>
      <c r="Y554" s="114"/>
      <c r="Z554" s="114">
        <f t="shared" si="303"/>
        <v>41063.669441290695</v>
      </c>
      <c r="AB554" s="119">
        <v>1386.5</v>
      </c>
      <c r="AD554" s="45">
        <v>0.60299999999999998</v>
      </c>
      <c r="AE554" s="45">
        <f t="shared" si="306"/>
        <v>836.05949999999996</v>
      </c>
      <c r="AF554" s="123">
        <f t="shared" si="307"/>
        <v>-0.21730218651163011</v>
      </c>
      <c r="AH554" s="45">
        <f>($AH$11-(AF554*$AH$11))*'AJUSTE CONIF-SETEC'!$Q$18</f>
        <v>632.43088758657825</v>
      </c>
      <c r="AI554" s="114">
        <f t="shared" si="308"/>
        <v>876865.42563879071</v>
      </c>
      <c r="AK554" s="119">
        <v>0</v>
      </c>
      <c r="AL554" s="114">
        <f>IF($AK$11&gt;0,(AK554/$AK$11)*'DADOS BASE PROPOSTA'!$I$67,0)*'AJUSTE CONIF-SETEC'!Q18</f>
        <v>0</v>
      </c>
      <c r="AN554" s="114">
        <v>85.375</v>
      </c>
      <c r="AO554" s="114">
        <f>(AN554/$AN$11)*'DADOS BASE PROPOSTA'!$I$69*'AJUSTE CONIF-SETEC'!$Q$18</f>
        <v>41463.527267496916</v>
      </c>
      <c r="AQ554" s="114"/>
      <c r="AR554" s="114"/>
      <c r="AS554" s="114"/>
      <c r="AU554" s="114"/>
      <c r="AV554" s="114"/>
      <c r="AW554" s="114"/>
      <c r="AY554" s="114"/>
      <c r="AZ554" s="114"/>
      <c r="BA554" s="114"/>
      <c r="BB554" s="93"/>
    </row>
    <row r="555" spans="1:54" x14ac:dyDescent="0.25">
      <c r="A555" s="93"/>
      <c r="B555" s="94" t="s">
        <v>564</v>
      </c>
      <c r="C555" s="94" t="s">
        <v>574</v>
      </c>
      <c r="D555" s="94" t="s">
        <v>79</v>
      </c>
      <c r="F555" s="104">
        <v>2460.772109667485</v>
      </c>
      <c r="G555" s="109">
        <f t="shared" si="300"/>
        <v>1.9914383983183027E-3</v>
      </c>
      <c r="H555" s="114">
        <f>'DADOS BASE PROPOSTA'!$I$23*G555*'AJUSTE CONIF-SETEC'!$Q$12</f>
        <v>2582151.5041948101</v>
      </c>
      <c r="I555" s="114">
        <f>'MATRIZ 2018 COMPLETO PROPOSTA'!I555*'AJUSTE CONIF-SETEC'!$Q$12</f>
        <v>0</v>
      </c>
      <c r="J555" s="114">
        <f t="shared" si="301"/>
        <v>2582151.5041948101</v>
      </c>
      <c r="L555" s="104">
        <v>0</v>
      </c>
      <c r="M555" s="114">
        <f>'MATRIZ 2018 COMPLETO PROPOSTA'!M555*'AJUSTE CONIF-SETEC'!$Q$14</f>
        <v>0</v>
      </c>
      <c r="N555" s="114">
        <f>'MATRIZ 2018 COMPLETO PROPOSTA'!N555*'AJUSTE CONIF-SETEC'!$Q$14</f>
        <v>0</v>
      </c>
      <c r="O555" s="114">
        <f t="shared" si="302"/>
        <v>0</v>
      </c>
      <c r="R555" s="114"/>
      <c r="T555" s="104">
        <v>0</v>
      </c>
      <c r="U555" s="104">
        <v>10.628867403314921</v>
      </c>
      <c r="V555" s="104">
        <f t="shared" si="304"/>
        <v>34.012375690607747</v>
      </c>
      <c r="W555" s="109">
        <f t="shared" si="305"/>
        <v>1.9920185985756097E-4</v>
      </c>
      <c r="X555" s="114">
        <f>'DADOS BASE HOMOLOGADA'!$I$78*W555</f>
        <v>9151.856629639582</v>
      </c>
      <c r="Y555" s="114"/>
      <c r="Z555" s="114">
        <f t="shared" si="303"/>
        <v>9151.856629639582</v>
      </c>
      <c r="AB555" s="119">
        <v>1366.5</v>
      </c>
      <c r="AD555" s="45">
        <v>0.59499999999999997</v>
      </c>
      <c r="AE555" s="45">
        <f t="shared" si="306"/>
        <v>813.0675</v>
      </c>
      <c r="AF555" s="123">
        <f t="shared" si="307"/>
        <v>-0.23130218651163012</v>
      </c>
      <c r="AH555" s="45">
        <f>($AH$11-(AF555*$AH$11))*'AJUSTE CONIF-SETEC'!$Q$18</f>
        <v>639.70437524175509</v>
      </c>
      <c r="AI555" s="114">
        <f t="shared" si="308"/>
        <v>874156.02876785828</v>
      </c>
      <c r="AK555" s="119">
        <v>0</v>
      </c>
      <c r="AL555" s="114">
        <f>IF($AK$11&gt;0,(AK555/$AK$11)*'DADOS BASE PROPOSTA'!$I$67,0)*'AJUSTE CONIF-SETEC'!Q18</f>
        <v>0</v>
      </c>
      <c r="AN555" s="114">
        <v>27.5</v>
      </c>
      <c r="AO555" s="114">
        <f>(AN555/$AN$11)*'DADOS BASE PROPOSTA'!$I$69*'AJUSTE CONIF-SETEC'!$Q$18</f>
        <v>13355.748168154203</v>
      </c>
      <c r="AQ555" s="114"/>
      <c r="AR555" s="114"/>
      <c r="AS555" s="114"/>
      <c r="AU555" s="114"/>
      <c r="AV555" s="114"/>
      <c r="AW555" s="114"/>
      <c r="AY555" s="114"/>
      <c r="AZ555" s="114"/>
      <c r="BA555" s="114"/>
      <c r="BB555" s="93"/>
    </row>
    <row r="556" spans="1:54" x14ac:dyDescent="0.25">
      <c r="A556" s="93"/>
      <c r="B556" s="94" t="s">
        <v>564</v>
      </c>
      <c r="C556" s="94" t="s">
        <v>575</v>
      </c>
      <c r="D556" s="94" t="s">
        <v>79</v>
      </c>
      <c r="F556" s="104">
        <v>3414.3346862667959</v>
      </c>
      <c r="G556" s="109">
        <f t="shared" si="300"/>
        <v>2.7631316090706809E-3</v>
      </c>
      <c r="H556" s="114">
        <f>'DADOS BASE PROPOSTA'!$I$23*G556*'AJUSTE CONIF-SETEC'!$Q$12</f>
        <v>3582749.2563541932</v>
      </c>
      <c r="I556" s="114">
        <f>'MATRIZ 2018 COMPLETO PROPOSTA'!I556*'AJUSTE CONIF-SETEC'!$Q$12</f>
        <v>0</v>
      </c>
      <c r="J556" s="114">
        <f t="shared" si="301"/>
        <v>3582749.2563541932</v>
      </c>
      <c r="L556" s="104">
        <v>0</v>
      </c>
      <c r="M556" s="114">
        <f>'MATRIZ 2018 COMPLETO PROPOSTA'!M556*'AJUSTE CONIF-SETEC'!$Q$14</f>
        <v>0</v>
      </c>
      <c r="N556" s="114">
        <f>'MATRIZ 2018 COMPLETO PROPOSTA'!N556*'AJUSTE CONIF-SETEC'!$Q$14</f>
        <v>0</v>
      </c>
      <c r="O556" s="114">
        <f t="shared" si="302"/>
        <v>0</v>
      </c>
      <c r="R556" s="114"/>
      <c r="T556" s="104">
        <v>0</v>
      </c>
      <c r="U556" s="104">
        <v>0.60324285371126596</v>
      </c>
      <c r="V556" s="104">
        <f t="shared" si="304"/>
        <v>1.9303771318760512</v>
      </c>
      <c r="W556" s="109">
        <f t="shared" si="305"/>
        <v>1.130572937315872E-5</v>
      </c>
      <c r="X556" s="114">
        <f>'DADOS BASE HOMOLOGADA'!$I$78*W556</f>
        <v>519.41490099860789</v>
      </c>
      <c r="Y556" s="114"/>
      <c r="Z556" s="114">
        <f t="shared" si="303"/>
        <v>519.41490099860789</v>
      </c>
      <c r="AB556" s="119">
        <v>1275</v>
      </c>
      <c r="AD556" s="45">
        <v>0.66500000000000004</v>
      </c>
      <c r="AE556" s="45">
        <f t="shared" si="306"/>
        <v>847.875</v>
      </c>
      <c r="AF556" s="123">
        <f t="shared" si="307"/>
        <v>-0.10880218651163001</v>
      </c>
      <c r="AH556" s="45">
        <f>($AH$11-(AF556*$AH$11))*'AJUSTE CONIF-SETEC'!$Q$18</f>
        <v>576.06135825895774</v>
      </c>
      <c r="AI556" s="114">
        <f t="shared" si="308"/>
        <v>734478.23178017116</v>
      </c>
      <c r="AK556" s="119">
        <v>0</v>
      </c>
      <c r="AL556" s="114">
        <f>IF($AK$11&gt;0,(AK556/$AK$11)*'DADOS BASE PROPOSTA'!$I$67,0)*'AJUSTE CONIF-SETEC'!Q18</f>
        <v>0</v>
      </c>
      <c r="AN556" s="114">
        <v>2</v>
      </c>
      <c r="AO556" s="114">
        <f>(AN556/$AN$11)*'DADOS BASE PROPOSTA'!$I$69*'AJUSTE CONIF-SETEC'!$Q$18</f>
        <v>971.32713950212406</v>
      </c>
      <c r="AQ556" s="114"/>
      <c r="AR556" s="114"/>
      <c r="AS556" s="114"/>
      <c r="AU556" s="114"/>
      <c r="AV556" s="114"/>
      <c r="AW556" s="114"/>
      <c r="AY556" s="114"/>
      <c r="AZ556" s="114"/>
      <c r="BA556" s="114"/>
      <c r="BB556" s="93"/>
    </row>
    <row r="557" spans="1:54" x14ac:dyDescent="0.25">
      <c r="A557" s="93"/>
      <c r="B557" s="94" t="s">
        <v>564</v>
      </c>
      <c r="C557" s="94" t="s">
        <v>576</v>
      </c>
      <c r="D557" s="94" t="s">
        <v>79</v>
      </c>
      <c r="F557" s="104">
        <v>3851.6437931343121</v>
      </c>
      <c r="G557" s="109">
        <f t="shared" si="300"/>
        <v>3.1170344121498055E-3</v>
      </c>
      <c r="H557" s="114">
        <f>'DADOS BASE PROPOSTA'!$I$23*G557*'AJUSTE CONIF-SETEC'!$Q$12</f>
        <v>4041628.9566156818</v>
      </c>
      <c r="I557" s="114">
        <f>'MATRIZ 2018 COMPLETO PROPOSTA'!I557*'AJUSTE CONIF-SETEC'!$Q$12</f>
        <v>0</v>
      </c>
      <c r="J557" s="114">
        <f t="shared" si="301"/>
        <v>4041628.9566156818</v>
      </c>
      <c r="L557" s="104">
        <v>0</v>
      </c>
      <c r="M557" s="114">
        <f>'MATRIZ 2018 COMPLETO PROPOSTA'!M557*'AJUSTE CONIF-SETEC'!$Q$14</f>
        <v>0</v>
      </c>
      <c r="N557" s="114">
        <f>'MATRIZ 2018 COMPLETO PROPOSTA'!N557*'AJUSTE CONIF-SETEC'!$Q$14</f>
        <v>0</v>
      </c>
      <c r="O557" s="114">
        <f t="shared" si="302"/>
        <v>0</v>
      </c>
      <c r="R557" s="114"/>
      <c r="T557" s="104">
        <v>0</v>
      </c>
      <c r="U557" s="104"/>
      <c r="V557" s="104">
        <f t="shared" si="304"/>
        <v>0</v>
      </c>
      <c r="W557" s="109">
        <f t="shared" si="305"/>
        <v>0</v>
      </c>
      <c r="X557" s="114">
        <f>'DADOS BASE HOMOLOGADA'!$I$78*W557</f>
        <v>0</v>
      </c>
      <c r="Y557" s="114"/>
      <c r="Z557" s="114">
        <f t="shared" si="303"/>
        <v>0</v>
      </c>
      <c r="AB557" s="119">
        <v>3301</v>
      </c>
      <c r="AD557" s="45">
        <v>0.72</v>
      </c>
      <c r="AE557" s="45">
        <f t="shared" si="306"/>
        <v>2376.7199999999998</v>
      </c>
      <c r="AF557" s="123">
        <f t="shared" si="307"/>
        <v>-1.255218651163012E-2</v>
      </c>
      <c r="AH557" s="45">
        <f>($AH$11-(AF557*$AH$11))*'AJUSTE CONIF-SETEC'!$Q$18</f>
        <v>526.0561306296172</v>
      </c>
      <c r="AI557" s="114">
        <f t="shared" si="308"/>
        <v>1736511.2872083664</v>
      </c>
      <c r="AK557" s="119">
        <v>0</v>
      </c>
      <c r="AL557" s="114">
        <f>IF($AK$11&gt;0,(AK557/$AK$11)*'DADOS BASE PROPOSTA'!$I$67,0)*'AJUSTE CONIF-SETEC'!Q18</f>
        <v>0</v>
      </c>
      <c r="AN557" s="114">
        <v>0</v>
      </c>
      <c r="AO557" s="114">
        <f>(AN557/$AN$11)*'DADOS BASE PROPOSTA'!$I$69*'AJUSTE CONIF-SETEC'!$Q$18</f>
        <v>0</v>
      </c>
      <c r="AQ557" s="114"/>
      <c r="AR557" s="114"/>
      <c r="AS557" s="114"/>
      <c r="AU557" s="114"/>
      <c r="AV557" s="114"/>
      <c r="AW557" s="114"/>
      <c r="AY557" s="114"/>
      <c r="AZ557" s="114"/>
      <c r="BA557" s="114"/>
      <c r="BB557" s="93"/>
    </row>
    <row r="558" spans="1:54" x14ac:dyDescent="0.25">
      <c r="A558" s="93"/>
      <c r="B558" s="94" t="s">
        <v>564</v>
      </c>
      <c r="C558" s="94" t="s">
        <v>577</v>
      </c>
      <c r="D558" s="94" t="s">
        <v>79</v>
      </c>
      <c r="F558" s="104">
        <v>15586.057910073119</v>
      </c>
      <c r="G558" s="109">
        <f t="shared" si="300"/>
        <v>1.2613388325799281E-2</v>
      </c>
      <c r="H558" s="114">
        <f>'DADOS BASE PROPOSTA'!$I$23*G558*'AJUSTE CONIF-SETEC'!$Q$12</f>
        <v>16354851.682060454</v>
      </c>
      <c r="I558" s="114">
        <f>'MATRIZ 2018 COMPLETO PROPOSTA'!I558*'AJUSTE CONIF-SETEC'!$Q$12</f>
        <v>0</v>
      </c>
      <c r="J558" s="114">
        <f t="shared" si="301"/>
        <v>16354851.682060454</v>
      </c>
      <c r="L558" s="104">
        <v>0</v>
      </c>
      <c r="M558" s="114">
        <f>'MATRIZ 2018 COMPLETO PROPOSTA'!M558*'AJUSTE CONIF-SETEC'!$Q$14</f>
        <v>0</v>
      </c>
      <c r="N558" s="114">
        <f>'MATRIZ 2018 COMPLETO PROPOSTA'!N558*'AJUSTE CONIF-SETEC'!$Q$14</f>
        <v>0</v>
      </c>
      <c r="O558" s="114">
        <f t="shared" si="302"/>
        <v>0</v>
      </c>
      <c r="R558" s="114"/>
      <c r="T558" s="104">
        <v>2611.366</v>
      </c>
      <c r="U558" s="104">
        <v>2225.2294999999999</v>
      </c>
      <c r="V558" s="104">
        <f t="shared" si="304"/>
        <v>9732.1003999999994</v>
      </c>
      <c r="W558" s="109">
        <f t="shared" si="305"/>
        <v>5.6998444261447359E-2</v>
      </c>
      <c r="X558" s="114">
        <f>'DADOS BASE HOMOLOGADA'!$I$78*W558</f>
        <v>2618658.2312347302</v>
      </c>
      <c r="Y558" s="114"/>
      <c r="Z558" s="114">
        <f t="shared" si="303"/>
        <v>2618658.2312347302</v>
      </c>
      <c r="AB558" s="119">
        <v>8981</v>
      </c>
      <c r="AD558" s="45">
        <v>0.76300000000000001</v>
      </c>
      <c r="AE558" s="45">
        <f t="shared" si="306"/>
        <v>6852.5029999999997</v>
      </c>
      <c r="AF558" s="123">
        <f t="shared" si="307"/>
        <v>6.2697813488369947E-2</v>
      </c>
      <c r="AH558" s="45">
        <f>($AH$11-(AF558*$AH$11))*'AJUSTE CONIF-SETEC'!$Q$18</f>
        <v>486.96113448304175</v>
      </c>
      <c r="AI558" s="114">
        <f t="shared" si="308"/>
        <v>4373397.9487921977</v>
      </c>
      <c r="AK558" s="119">
        <v>0</v>
      </c>
      <c r="AL558" s="114">
        <f>IF($AK$11&gt;0,(AK558/$AK$11)*'DADOS BASE PROPOSTA'!$I$67,0)*'AJUSTE CONIF-SETEC'!Q18</f>
        <v>0</v>
      </c>
      <c r="AN558" s="114">
        <v>2136.25</v>
      </c>
      <c r="AO558" s="114">
        <f>(AN558/$AN$11)*'DADOS BASE PROPOSTA'!$I$69*'AJUSTE CONIF-SETEC'!$Q$18</f>
        <v>1037498.8008807062</v>
      </c>
      <c r="AQ558" s="114"/>
      <c r="AR558" s="114"/>
      <c r="AS558" s="114"/>
      <c r="AU558" s="114"/>
      <c r="AV558" s="114"/>
      <c r="AW558" s="114"/>
      <c r="AY558" s="114"/>
      <c r="AZ558" s="114"/>
      <c r="BA558" s="114"/>
      <c r="BB558" s="93"/>
    </row>
    <row r="559" spans="1:54" x14ac:dyDescent="0.25">
      <c r="A559" s="93"/>
      <c r="B559" s="94" t="s">
        <v>564</v>
      </c>
      <c r="C559" s="94" t="s">
        <v>578</v>
      </c>
      <c r="D559" s="94" t="s">
        <v>79</v>
      </c>
      <c r="F559" s="104">
        <v>1663.6287609009121</v>
      </c>
      <c r="G559" s="109">
        <f t="shared" si="300"/>
        <v>1.3463311706066313E-3</v>
      </c>
      <c r="H559" s="114">
        <f>'DADOS BASE PROPOSTA'!$I$23*G559*'AJUSTE CONIF-SETEC'!$Q$12</f>
        <v>1745688.4733477028</v>
      </c>
      <c r="I559" s="114">
        <f>'MATRIZ 2018 COMPLETO PROPOSTA'!I559*'AJUSTE CONIF-SETEC'!$Q$12</f>
        <v>3954.8092695389064</v>
      </c>
      <c r="J559" s="114">
        <f t="shared" si="301"/>
        <v>1749643.2826172416</v>
      </c>
      <c r="L559" s="104">
        <v>0</v>
      </c>
      <c r="M559" s="114">
        <f>'MATRIZ 2018 COMPLETO PROPOSTA'!M559*'AJUSTE CONIF-SETEC'!$Q$14</f>
        <v>0</v>
      </c>
      <c r="N559" s="114">
        <f>'MATRIZ 2018 COMPLETO PROPOSTA'!N559*'AJUSTE CONIF-SETEC'!$Q$14</f>
        <v>0</v>
      </c>
      <c r="O559" s="114">
        <f t="shared" si="302"/>
        <v>0</v>
      </c>
      <c r="R559" s="114"/>
      <c r="T559" s="104">
        <v>0</v>
      </c>
      <c r="U559" s="104">
        <v>8.1773480662983431</v>
      </c>
      <c r="V559" s="104">
        <f t="shared" si="304"/>
        <v>26.167513812154699</v>
      </c>
      <c r="W559" s="109">
        <f t="shared" si="305"/>
        <v>1.532564930672883E-4</v>
      </c>
      <c r="X559" s="114">
        <f>'DADOS BASE HOMOLOGADA'!$I$78*W559</f>
        <v>7041.0058074562612</v>
      </c>
      <c r="Y559" s="114"/>
      <c r="Z559" s="114">
        <f t="shared" si="303"/>
        <v>7041.0058074562612</v>
      </c>
      <c r="AB559" s="119">
        <v>1309</v>
      </c>
      <c r="AD559" s="45">
        <v>0.76300000000000001</v>
      </c>
      <c r="AE559" s="45">
        <f t="shared" si="306"/>
        <v>998.76700000000005</v>
      </c>
      <c r="AF559" s="123">
        <f t="shared" si="307"/>
        <v>6.2697813488369947E-2</v>
      </c>
      <c r="AH559" s="45">
        <f>($AH$11-(AF559*$AH$11))*'AJUSTE CONIF-SETEC'!$Q$18</f>
        <v>486.96113448304175</v>
      </c>
      <c r="AI559" s="114">
        <f t="shared" si="308"/>
        <v>637432.12503830169</v>
      </c>
      <c r="AK559" s="119">
        <v>0</v>
      </c>
      <c r="AL559" s="114">
        <f>IF($AK$11&gt;0,(AK559/$AK$11)*'DADOS BASE PROPOSTA'!$I$67,0)*'AJUSTE CONIF-SETEC'!Q18</f>
        <v>0</v>
      </c>
      <c r="AN559" s="114">
        <v>29.625</v>
      </c>
      <c r="AO559" s="114">
        <f>(AN559/$AN$11)*'DADOS BASE PROPOSTA'!$I$69*'AJUSTE CONIF-SETEC'!$Q$18</f>
        <v>14387.783253875212</v>
      </c>
      <c r="AQ559" s="114"/>
      <c r="AR559" s="114"/>
      <c r="AS559" s="114"/>
      <c r="AU559" s="114"/>
      <c r="AV559" s="114"/>
      <c r="AW559" s="114"/>
      <c r="AY559" s="114"/>
      <c r="AZ559" s="114"/>
      <c r="BA559" s="114"/>
      <c r="BB559" s="93"/>
    </row>
    <row r="560" spans="1:54" x14ac:dyDescent="0.25">
      <c r="A560" s="93"/>
      <c r="B560" s="94" t="s">
        <v>564</v>
      </c>
      <c r="C560" s="94" t="s">
        <v>579</v>
      </c>
      <c r="D560" s="94" t="s">
        <v>79</v>
      </c>
      <c r="F560" s="104">
        <v>3140.3407818367768</v>
      </c>
      <c r="G560" s="109">
        <f t="shared" si="300"/>
        <v>2.541395520611508E-3</v>
      </c>
      <c r="H560" s="114">
        <f>'DADOS BASE PROPOSTA'!$I$23*G560*'AJUSTE CONIF-SETEC'!$Q$12</f>
        <v>3295240.4010300064</v>
      </c>
      <c r="I560" s="114">
        <f>'MATRIZ 2018 COMPLETO PROPOSTA'!I560*'AJUSTE CONIF-SETEC'!$Q$12</f>
        <v>0</v>
      </c>
      <c r="J560" s="114">
        <f t="shared" si="301"/>
        <v>3295240.4010300064</v>
      </c>
      <c r="L560" s="104">
        <v>0</v>
      </c>
      <c r="M560" s="114">
        <f>'MATRIZ 2018 COMPLETO PROPOSTA'!M560*'AJUSTE CONIF-SETEC'!$Q$14</f>
        <v>0</v>
      </c>
      <c r="N560" s="114">
        <f>'MATRIZ 2018 COMPLETO PROPOSTA'!N560*'AJUSTE CONIF-SETEC'!$Q$14</f>
        <v>0</v>
      </c>
      <c r="O560" s="114">
        <f t="shared" si="302"/>
        <v>0</v>
      </c>
      <c r="R560" s="114"/>
      <c r="T560" s="104">
        <v>0</v>
      </c>
      <c r="U560" s="104">
        <v>25.63070502041797</v>
      </c>
      <c r="V560" s="104">
        <f t="shared" si="304"/>
        <v>82.018256065337511</v>
      </c>
      <c r="W560" s="109">
        <f t="shared" si="305"/>
        <v>4.8036012829884669E-4</v>
      </c>
      <c r="X560" s="114">
        <f>'DADOS BASE HOMOLOGADA'!$I$78*W560</f>
        <v>22069.00592158029</v>
      </c>
      <c r="Y560" s="114"/>
      <c r="Z560" s="114">
        <f t="shared" si="303"/>
        <v>22069.00592158029</v>
      </c>
      <c r="AB560" s="119">
        <v>1362.5</v>
      </c>
      <c r="AD560" s="45">
        <v>0.76300000000000001</v>
      </c>
      <c r="AE560" s="45">
        <f t="shared" si="306"/>
        <v>1039.5875000000001</v>
      </c>
      <c r="AF560" s="123">
        <f t="shared" si="307"/>
        <v>6.2697813488369947E-2</v>
      </c>
      <c r="AH560" s="45">
        <f>($AH$11-(AF560*$AH$11))*'AJUSTE CONIF-SETEC'!$Q$18</f>
        <v>486.96113448304175</v>
      </c>
      <c r="AI560" s="114">
        <f t="shared" si="308"/>
        <v>663484.54573314439</v>
      </c>
      <c r="AK560" s="119">
        <v>0</v>
      </c>
      <c r="AL560" s="114">
        <f>IF($AK$11&gt;0,(AK560/$AK$11)*'DADOS BASE PROPOSTA'!$I$67,0)*'AJUSTE CONIF-SETEC'!Q18</f>
        <v>0</v>
      </c>
      <c r="AN560" s="114">
        <v>122.625</v>
      </c>
      <c r="AO560" s="114">
        <f>(AN560/$AN$11)*'DADOS BASE PROPOSTA'!$I$69*'AJUSTE CONIF-SETEC'!$Q$18</f>
        <v>59554.495240723976</v>
      </c>
      <c r="AQ560" s="114"/>
      <c r="AR560" s="114"/>
      <c r="AS560" s="114"/>
      <c r="AU560" s="114"/>
      <c r="AV560" s="114"/>
      <c r="AW560" s="114"/>
      <c r="AY560" s="114"/>
      <c r="AZ560" s="114"/>
      <c r="BA560" s="114"/>
      <c r="BB560" s="93"/>
    </row>
    <row r="561" spans="1:54" x14ac:dyDescent="0.25">
      <c r="A561" s="93"/>
      <c r="B561" s="94" t="s">
        <v>564</v>
      </c>
      <c r="C561" s="94" t="s">
        <v>580</v>
      </c>
      <c r="D561" s="94" t="s">
        <v>79</v>
      </c>
      <c r="F561" s="104">
        <v>2322.5462492522402</v>
      </c>
      <c r="G561" s="109">
        <f t="shared" si="300"/>
        <v>1.8795758308785648E-3</v>
      </c>
      <c r="H561" s="114">
        <f>'DADOS BASE PROPOSTA'!$I$23*G561*'AJUSTE CONIF-SETEC'!$Q$12</f>
        <v>2437107.5515314825</v>
      </c>
      <c r="I561" s="114">
        <f>'MATRIZ 2018 COMPLETO PROPOSTA'!I561*'AJUSTE CONIF-SETEC'!$Q$12</f>
        <v>0</v>
      </c>
      <c r="J561" s="114">
        <f t="shared" si="301"/>
        <v>2437107.5515314825</v>
      </c>
      <c r="L561" s="104">
        <v>0</v>
      </c>
      <c r="M561" s="114">
        <f>'MATRIZ 2018 COMPLETO PROPOSTA'!M561*'AJUSTE CONIF-SETEC'!$Q$14</f>
        <v>0</v>
      </c>
      <c r="N561" s="114">
        <f>'MATRIZ 2018 COMPLETO PROPOSTA'!N561*'AJUSTE CONIF-SETEC'!$Q$14</f>
        <v>0</v>
      </c>
      <c r="O561" s="114">
        <f t="shared" si="302"/>
        <v>0</v>
      </c>
      <c r="R561" s="114"/>
      <c r="T561" s="104">
        <v>0</v>
      </c>
      <c r="U561" s="104">
        <v>44.876165025222193</v>
      </c>
      <c r="V561" s="104">
        <f t="shared" si="304"/>
        <v>143.60372808071102</v>
      </c>
      <c r="W561" s="109">
        <f t="shared" si="305"/>
        <v>8.4105062158467358E-4</v>
      </c>
      <c r="X561" s="114">
        <f>'DADOS BASE HOMOLOGADA'!$I$78*W561</f>
        <v>38640.074507918958</v>
      </c>
      <c r="Y561" s="114"/>
      <c r="Z561" s="114">
        <f t="shared" si="303"/>
        <v>38640.074507918958</v>
      </c>
      <c r="AB561" s="119">
        <v>1333</v>
      </c>
      <c r="AD561" s="45">
        <v>0.629</v>
      </c>
      <c r="AE561" s="45">
        <f t="shared" si="306"/>
        <v>838.45699999999999</v>
      </c>
      <c r="AF561" s="123">
        <f t="shared" si="307"/>
        <v>-0.17180218651163007</v>
      </c>
      <c r="AH561" s="45">
        <f>($AH$11-(AF561*$AH$11))*'AJUSTE CONIF-SETEC'!$Q$18</f>
        <v>608.79205270725356</v>
      </c>
      <c r="AI561" s="114">
        <f t="shared" si="308"/>
        <v>811519.80625876901</v>
      </c>
      <c r="AK561" s="119">
        <v>0</v>
      </c>
      <c r="AL561" s="114">
        <f>IF($AK$11&gt;0,(AK561/$AK$11)*'DADOS BASE PROPOSTA'!$I$67,0)*'AJUSTE CONIF-SETEC'!Q18</f>
        <v>0</v>
      </c>
      <c r="AN561" s="114">
        <v>197</v>
      </c>
      <c r="AO561" s="114">
        <f>(AN561/$AN$11)*'DADOS BASE PROPOSTA'!$I$69*'AJUSTE CONIF-SETEC'!$Q$18</f>
        <v>95675.723240959225</v>
      </c>
      <c r="AQ561" s="114"/>
      <c r="AR561" s="114"/>
      <c r="AS561" s="114"/>
      <c r="AU561" s="114"/>
      <c r="AV561" s="114"/>
      <c r="AW561" s="114"/>
      <c r="AY561" s="114"/>
      <c r="AZ561" s="114"/>
      <c r="BA561" s="114"/>
      <c r="BB561" s="93"/>
    </row>
    <row r="562" spans="1:54" x14ac:dyDescent="0.25">
      <c r="A562" s="93"/>
      <c r="B562" s="94" t="s">
        <v>564</v>
      </c>
      <c r="C562" s="94" t="s">
        <v>581</v>
      </c>
      <c r="D562" s="94" t="s">
        <v>79</v>
      </c>
      <c r="F562" s="104">
        <v>2791.95161593785</v>
      </c>
      <c r="G562" s="109">
        <f t="shared" si="300"/>
        <v>2.2594532961350781E-3</v>
      </c>
      <c r="H562" s="114">
        <f>'DADOS BASE PROPOSTA'!$I$23*G562*'AJUSTE CONIF-SETEC'!$Q$12</f>
        <v>2929666.6832375661</v>
      </c>
      <c r="I562" s="114">
        <f>'MATRIZ 2018 COMPLETO PROPOSTA'!I562*'AJUSTE CONIF-SETEC'!$Q$12</f>
        <v>0</v>
      </c>
      <c r="J562" s="114">
        <f t="shared" si="301"/>
        <v>2929666.6832375661</v>
      </c>
      <c r="L562" s="104">
        <v>0</v>
      </c>
      <c r="M562" s="114">
        <f>'MATRIZ 2018 COMPLETO PROPOSTA'!M562*'AJUSTE CONIF-SETEC'!$Q$14</f>
        <v>0</v>
      </c>
      <c r="N562" s="114">
        <f>'MATRIZ 2018 COMPLETO PROPOSTA'!N562*'AJUSTE CONIF-SETEC'!$Q$14</f>
        <v>0</v>
      </c>
      <c r="O562" s="114">
        <f t="shared" si="302"/>
        <v>0</v>
      </c>
      <c r="R562" s="114"/>
      <c r="T562" s="104">
        <v>0</v>
      </c>
      <c r="U562" s="104">
        <v>23.311139803026659</v>
      </c>
      <c r="V562" s="104">
        <f t="shared" si="304"/>
        <v>74.59564736968531</v>
      </c>
      <c r="W562" s="109">
        <f t="shared" si="305"/>
        <v>4.3688779132894997E-4</v>
      </c>
      <c r="X562" s="114">
        <f>'DADOS BASE HOMOLOGADA'!$I$78*W562</f>
        <v>20071.772584560451</v>
      </c>
      <c r="Y562" s="114"/>
      <c r="Z562" s="114">
        <f t="shared" si="303"/>
        <v>20071.772584560451</v>
      </c>
      <c r="AB562" s="119">
        <v>1495.5</v>
      </c>
      <c r="AD562" s="45">
        <v>0.76600000000000001</v>
      </c>
      <c r="AE562" s="45">
        <f t="shared" si="306"/>
        <v>1145.5530000000001</v>
      </c>
      <c r="AF562" s="123">
        <f t="shared" si="307"/>
        <v>6.7947813488369951E-2</v>
      </c>
      <c r="AH562" s="45">
        <f>($AH$11-(AF562*$AH$11))*'AJUSTE CONIF-SETEC'!$Q$18</f>
        <v>484.23357661235042</v>
      </c>
      <c r="AI562" s="114">
        <f t="shared" si="308"/>
        <v>724171.31382377003</v>
      </c>
      <c r="AK562" s="119">
        <v>0</v>
      </c>
      <c r="AL562" s="114">
        <f>IF($AK$11&gt;0,(AK562/$AK$11)*'DADOS BASE PROPOSTA'!$I$67,0)*'AJUSTE CONIF-SETEC'!Q18</f>
        <v>0</v>
      </c>
      <c r="AN562" s="114">
        <v>99</v>
      </c>
      <c r="AO562" s="114">
        <f>(AN562/$AN$11)*'DADOS BASE PROPOSTA'!$I$69*'AJUSTE CONIF-SETEC'!$Q$18</f>
        <v>48080.693405355138</v>
      </c>
      <c r="AQ562" s="114"/>
      <c r="AR562" s="114"/>
      <c r="AS562" s="114"/>
      <c r="AU562" s="114"/>
      <c r="AV562" s="114"/>
      <c r="AW562" s="114"/>
      <c r="AY562" s="114"/>
      <c r="AZ562" s="114"/>
      <c r="BA562" s="114"/>
      <c r="BB562" s="93"/>
    </row>
    <row r="563" spans="1:54" x14ac:dyDescent="0.25">
      <c r="A563" s="93"/>
      <c r="B563" s="94" t="s">
        <v>564</v>
      </c>
      <c r="C563" s="94" t="s">
        <v>582</v>
      </c>
      <c r="D563" s="94" t="s">
        <v>79</v>
      </c>
      <c r="F563" s="104">
        <v>3768.2028282441188</v>
      </c>
      <c r="G563" s="109">
        <f t="shared" si="300"/>
        <v>3.0495078253430677E-3</v>
      </c>
      <c r="H563" s="114">
        <f>'DADOS BASE PROPOSTA'!$I$23*G563*'AJUSTE CONIF-SETEC'!$Q$12</f>
        <v>3954072.2047505961</v>
      </c>
      <c r="I563" s="114">
        <f>'MATRIZ 2018 COMPLETO PROPOSTA'!I563*'AJUSTE CONIF-SETEC'!$Q$12</f>
        <v>0</v>
      </c>
      <c r="J563" s="114">
        <f t="shared" si="301"/>
        <v>3954072.2047505961</v>
      </c>
      <c r="L563" s="104">
        <v>0</v>
      </c>
      <c r="M563" s="114">
        <f>'MATRIZ 2018 COMPLETO PROPOSTA'!M563*'AJUSTE CONIF-SETEC'!$Q$14</f>
        <v>0</v>
      </c>
      <c r="N563" s="114">
        <f>'MATRIZ 2018 COMPLETO PROPOSTA'!N563*'AJUSTE CONIF-SETEC'!$Q$14</f>
        <v>0</v>
      </c>
      <c r="O563" s="114">
        <f t="shared" si="302"/>
        <v>0</v>
      </c>
      <c r="R563" s="114"/>
      <c r="T563" s="104">
        <v>0</v>
      </c>
      <c r="U563" s="104">
        <v>97.081440667787646</v>
      </c>
      <c r="V563" s="104">
        <f t="shared" si="304"/>
        <v>310.66061013692047</v>
      </c>
      <c r="W563" s="109">
        <f t="shared" si="305"/>
        <v>1.8194604189570929E-3</v>
      </c>
      <c r="X563" s="114">
        <f>'DADOS BASE HOMOLOGADA'!$I$78*W563</f>
        <v>83590.790314437196</v>
      </c>
      <c r="Y563" s="114"/>
      <c r="Z563" s="114">
        <f t="shared" si="303"/>
        <v>83590.790314437196</v>
      </c>
      <c r="AB563" s="119">
        <v>1307.5</v>
      </c>
      <c r="AD563" s="45">
        <v>0.67800000000000005</v>
      </c>
      <c r="AE563" s="45">
        <f t="shared" si="306"/>
        <v>886.48500000000001</v>
      </c>
      <c r="AF563" s="123">
        <f t="shared" si="307"/>
        <v>-8.6052186511629991E-2</v>
      </c>
      <c r="AH563" s="45">
        <f>($AH$11-(AF563*$AH$11))*'AJUSTE CONIF-SETEC'!$Q$18</f>
        <v>564.24194081929545</v>
      </c>
      <c r="AI563" s="114">
        <f t="shared" si="308"/>
        <v>737746.33762122877</v>
      </c>
      <c r="AK563" s="119">
        <v>0</v>
      </c>
      <c r="AL563" s="114">
        <f>IF($AK$11&gt;0,(AK563/$AK$11)*'DADOS BASE PROPOSTA'!$I$67,0)*'AJUSTE CONIF-SETEC'!Q18</f>
        <v>0</v>
      </c>
      <c r="AN563" s="114">
        <v>366.5</v>
      </c>
      <c r="AO563" s="114">
        <f>(AN563/$AN$11)*'DADOS BASE PROPOSTA'!$I$69*'AJUSTE CONIF-SETEC'!$Q$18</f>
        <v>177995.69831376421</v>
      </c>
      <c r="AQ563" s="114"/>
      <c r="AR563" s="114"/>
      <c r="AS563" s="114"/>
      <c r="AU563" s="114"/>
      <c r="AV563" s="114"/>
      <c r="AW563" s="114"/>
      <c r="AY563" s="114"/>
      <c r="AZ563" s="114"/>
      <c r="BA563" s="114"/>
      <c r="BB563" s="93"/>
    </row>
    <row r="564" spans="1:54" x14ac:dyDescent="0.25">
      <c r="A564" s="93"/>
      <c r="B564" s="94" t="s">
        <v>564</v>
      </c>
      <c r="C564" s="94" t="s">
        <v>583</v>
      </c>
      <c r="D564" s="94" t="s">
        <v>79</v>
      </c>
      <c r="F564" s="104">
        <v>2707.144741433005</v>
      </c>
      <c r="G564" s="109">
        <f t="shared" si="300"/>
        <v>2.1908213144628168E-3</v>
      </c>
      <c r="H564" s="114">
        <f>'DADOS BASE PROPOSTA'!$I$23*G564*'AJUSTE CONIF-SETEC'!$Q$12</f>
        <v>2840676.647261282</v>
      </c>
      <c r="I564" s="114">
        <f>'MATRIZ 2018 COMPLETO PROPOSTA'!I564*'AJUSTE CONIF-SETEC'!$Q$12</f>
        <v>0</v>
      </c>
      <c r="J564" s="114">
        <f t="shared" si="301"/>
        <v>2840676.647261282</v>
      </c>
      <c r="L564" s="104">
        <v>0</v>
      </c>
      <c r="M564" s="114">
        <f>'MATRIZ 2018 COMPLETO PROPOSTA'!M564*'AJUSTE CONIF-SETEC'!$Q$14</f>
        <v>0</v>
      </c>
      <c r="N564" s="114">
        <f>'MATRIZ 2018 COMPLETO PROPOSTA'!N564*'AJUSTE CONIF-SETEC'!$Q$14</f>
        <v>0</v>
      </c>
      <c r="O564" s="114">
        <f t="shared" si="302"/>
        <v>0</v>
      </c>
      <c r="R564" s="114"/>
      <c r="T564" s="104">
        <v>0</v>
      </c>
      <c r="U564" s="104">
        <v>44.316028104732162</v>
      </c>
      <c r="V564" s="104">
        <f t="shared" si="304"/>
        <v>141.81128993514292</v>
      </c>
      <c r="W564" s="109">
        <f t="shared" si="305"/>
        <v>8.3055276587695249E-4</v>
      </c>
      <c r="X564" s="114">
        <f>'DADOS BASE HOMOLOGADA'!$I$78*W564</f>
        <v>38157.77544492625</v>
      </c>
      <c r="Y564" s="114"/>
      <c r="Z564" s="114">
        <f t="shared" si="303"/>
        <v>38157.77544492625</v>
      </c>
      <c r="AB564" s="119">
        <v>1540.5</v>
      </c>
      <c r="AD564" s="45">
        <v>0.63500000000000001</v>
      </c>
      <c r="AE564" s="45">
        <f t="shared" si="306"/>
        <v>978.21749999999997</v>
      </c>
      <c r="AF564" s="123">
        <f t="shared" si="307"/>
        <v>-0.16130218651163006</v>
      </c>
      <c r="AH564" s="45">
        <f>($AH$11-(AF564*$AH$11))*'AJUSTE CONIF-SETEC'!$Q$18</f>
        <v>603.3369369658709</v>
      </c>
      <c r="AI564" s="114">
        <f t="shared" si="308"/>
        <v>929440.55139592418</v>
      </c>
      <c r="AK564" s="119">
        <v>0</v>
      </c>
      <c r="AL564" s="114">
        <f>IF($AK$11&gt;0,(AK564/$AK$11)*'DADOS BASE PROPOSTA'!$I$67,0)*'AJUSTE CONIF-SETEC'!Q18</f>
        <v>0</v>
      </c>
      <c r="AN564" s="114">
        <v>107.25</v>
      </c>
      <c r="AO564" s="114">
        <f>(AN564/$AN$11)*'DADOS BASE PROPOSTA'!$I$69*'AJUSTE CONIF-SETEC'!$Q$18</f>
        <v>52087.417855801395</v>
      </c>
      <c r="AQ564" s="114"/>
      <c r="AR564" s="114"/>
      <c r="AS564" s="114"/>
      <c r="AU564" s="114"/>
      <c r="AV564" s="114"/>
      <c r="AW564" s="114"/>
      <c r="AY564" s="114"/>
      <c r="AZ564" s="114"/>
      <c r="BA564" s="114"/>
      <c r="BB564" s="93"/>
    </row>
    <row r="565" spans="1:54" x14ac:dyDescent="0.25">
      <c r="A565" s="93"/>
      <c r="B565" s="94" t="s">
        <v>564</v>
      </c>
      <c r="C565" s="94" t="s">
        <v>584</v>
      </c>
      <c r="D565" s="94" t="s">
        <v>79</v>
      </c>
      <c r="F565" s="104">
        <v>2423.6564276408449</v>
      </c>
      <c r="G565" s="109">
        <f t="shared" si="300"/>
        <v>1.9614016492519246E-3</v>
      </c>
      <c r="H565" s="114">
        <f>'DADOS BASE PROPOSTA'!$I$23*G565*'AJUSTE CONIF-SETEC'!$Q$12</f>
        <v>2543205.0638487935</v>
      </c>
      <c r="I565" s="114">
        <f>'MATRIZ 2018 COMPLETO PROPOSTA'!I565*'AJUSTE CONIF-SETEC'!$Q$12</f>
        <v>0</v>
      </c>
      <c r="J565" s="114">
        <f t="shared" si="301"/>
        <v>2543205.0638487935</v>
      </c>
      <c r="L565" s="104">
        <v>0</v>
      </c>
      <c r="M565" s="114">
        <f>'MATRIZ 2018 COMPLETO PROPOSTA'!M565*'AJUSTE CONIF-SETEC'!$Q$14</f>
        <v>0</v>
      </c>
      <c r="N565" s="114">
        <f>'MATRIZ 2018 COMPLETO PROPOSTA'!N565*'AJUSTE CONIF-SETEC'!$Q$14</f>
        <v>0</v>
      </c>
      <c r="O565" s="114">
        <f t="shared" si="302"/>
        <v>0</v>
      </c>
      <c r="R565" s="114"/>
      <c r="T565" s="104">
        <v>0</v>
      </c>
      <c r="U565" s="104">
        <v>12.384638481864039</v>
      </c>
      <c r="V565" s="104">
        <f t="shared" si="304"/>
        <v>39.630843141964931</v>
      </c>
      <c r="W565" s="109">
        <f t="shared" si="305"/>
        <v>2.3210779903806291E-4</v>
      </c>
      <c r="X565" s="114">
        <f>'DADOS BASE HOMOLOGADA'!$I$78*W565</f>
        <v>10663.641900414317</v>
      </c>
      <c r="Y565" s="114"/>
      <c r="Z565" s="114">
        <f t="shared" si="303"/>
        <v>10663.641900414317</v>
      </c>
      <c r="AB565" s="119">
        <v>1191</v>
      </c>
      <c r="AD565" s="45">
        <v>0.66100000000000003</v>
      </c>
      <c r="AE565" s="45">
        <f t="shared" si="306"/>
        <v>787.25100000000009</v>
      </c>
      <c r="AF565" s="123">
        <f t="shared" si="307"/>
        <v>-0.11580218651163002</v>
      </c>
      <c r="AH565" s="45">
        <f>($AH$11-(AF565*$AH$11))*'AJUSTE CONIF-SETEC'!$Q$18</f>
        <v>579.69810208654621</v>
      </c>
      <c r="AI565" s="114">
        <f t="shared" si="308"/>
        <v>690420.43958507653</v>
      </c>
      <c r="AK565" s="119">
        <v>0</v>
      </c>
      <c r="AL565" s="114">
        <f>IF($AK$11&gt;0,(AK565/$AK$11)*'DADOS BASE PROPOSTA'!$I$67,0)*'AJUSTE CONIF-SETEC'!Q18</f>
        <v>0</v>
      </c>
      <c r="AN565" s="114">
        <v>36.125</v>
      </c>
      <c r="AO565" s="114">
        <f>(AN565/$AN$11)*'DADOS BASE PROPOSTA'!$I$69*'AJUSTE CONIF-SETEC'!$Q$18</f>
        <v>17544.596457257117</v>
      </c>
      <c r="AQ565" s="114"/>
      <c r="AR565" s="114"/>
      <c r="AS565" s="114"/>
      <c r="AU565" s="114"/>
      <c r="AV565" s="114"/>
      <c r="AW565" s="114"/>
      <c r="AY565" s="114"/>
      <c r="AZ565" s="114"/>
      <c r="BA565" s="114"/>
      <c r="BB565" s="93"/>
    </row>
    <row r="566" spans="1:54" x14ac:dyDescent="0.25">
      <c r="A566" s="93"/>
      <c r="B566" s="94" t="s">
        <v>564</v>
      </c>
      <c r="C566" s="94" t="s">
        <v>585</v>
      </c>
      <c r="D566" s="94" t="s">
        <v>83</v>
      </c>
      <c r="F566" s="104">
        <v>0</v>
      </c>
      <c r="G566" s="109">
        <f t="shared" si="300"/>
        <v>0</v>
      </c>
      <c r="H566" s="114">
        <f>'DADOS BASE PROPOSTA'!$I$23*G566*'AJUSTE CONIF-SETEC'!$Q$12</f>
        <v>0</v>
      </c>
      <c r="I566" s="114">
        <f>'MATRIZ 2018 COMPLETO PROPOSTA'!I566*'AJUSTE CONIF-SETEC'!$Q$12</f>
        <v>0</v>
      </c>
      <c r="J566" s="114">
        <f t="shared" si="301"/>
        <v>0</v>
      </c>
      <c r="L566" s="104">
        <v>1150.777613647411</v>
      </c>
      <c r="M566" s="114">
        <f>'MATRIZ 2018 COMPLETO PROPOSTA'!M566*'AJUSTE CONIF-SETEC'!$Q$14</f>
        <v>917684.52916124789</v>
      </c>
      <c r="N566" s="114">
        <f>'MATRIZ 2018 COMPLETO PROPOSTA'!N566*'AJUSTE CONIF-SETEC'!$Q$14</f>
        <v>351209.23578033986</v>
      </c>
      <c r="O566" s="114">
        <f t="shared" si="302"/>
        <v>1268893.7649415878</v>
      </c>
      <c r="R566" s="114"/>
      <c r="T566" s="104">
        <v>0</v>
      </c>
      <c r="U566" s="104">
        <v>11.70688205620946</v>
      </c>
      <c r="V566" s="104">
        <f t="shared" si="304"/>
        <v>37.462022579870272</v>
      </c>
      <c r="W566" s="109">
        <f t="shared" si="305"/>
        <v>2.1940556695652444E-4</v>
      </c>
      <c r="X566" s="114">
        <f>'DADOS BASE HOMOLOGADA'!$I$78*W566</f>
        <v>10080.067997189859</v>
      </c>
      <c r="Y566" s="114"/>
      <c r="Z566" s="114">
        <f t="shared" si="303"/>
        <v>10080.067997189859</v>
      </c>
      <c r="AB566" s="119">
        <v>501.5</v>
      </c>
      <c r="AD566" s="45">
        <v>0.622</v>
      </c>
      <c r="AE566" s="45">
        <f t="shared" si="306"/>
        <v>311.93299999999999</v>
      </c>
      <c r="AF566" s="123">
        <f t="shared" si="307"/>
        <v>-0.18405218651163008</v>
      </c>
      <c r="AH566" s="45">
        <f>($AH$11-(AF566*$AH$11))*'AJUSTE CONIF-SETEC'!$Q$18</f>
        <v>615.15635440553319</v>
      </c>
      <c r="AI566" s="114">
        <f t="shared" si="308"/>
        <v>308500.91173437488</v>
      </c>
      <c r="AK566" s="119">
        <v>0</v>
      </c>
      <c r="AL566" s="114">
        <f>IF($AK$11&gt;0,(AK566/$AK$11)*'DADOS BASE PROPOSTA'!$I$67,0)*'AJUSTE CONIF-SETEC'!Q18</f>
        <v>0</v>
      </c>
      <c r="AN566" s="114">
        <v>54.25</v>
      </c>
      <c r="AO566" s="114">
        <f>(AN566/$AN$11)*'DADOS BASE PROPOSTA'!$I$69*'AJUSTE CONIF-SETEC'!$Q$18</f>
        <v>26347.248658995115</v>
      </c>
      <c r="AQ566" s="114"/>
      <c r="AR566" s="114"/>
      <c r="AS566" s="114"/>
      <c r="AU566" s="114"/>
      <c r="AV566" s="114"/>
      <c r="AW566" s="114"/>
      <c r="AY566" s="114"/>
      <c r="AZ566" s="114"/>
      <c r="BA566" s="114"/>
      <c r="BB566" s="93"/>
    </row>
    <row r="567" spans="1:54" x14ac:dyDescent="0.25">
      <c r="A567" s="93"/>
      <c r="F567" s="104"/>
      <c r="G567" s="109"/>
      <c r="H567" s="114"/>
      <c r="I567" s="114"/>
      <c r="J567" s="114"/>
      <c r="L567" s="104"/>
      <c r="M567" s="114"/>
      <c r="N567" s="114"/>
      <c r="O567" s="114"/>
      <c r="R567" s="114"/>
      <c r="T567" s="104"/>
      <c r="U567" s="104"/>
      <c r="V567" s="104"/>
      <c r="W567" s="109"/>
      <c r="X567" s="114"/>
      <c r="Y567" s="114"/>
      <c r="Z567" s="114"/>
      <c r="AB567" s="119"/>
      <c r="AF567" s="123"/>
      <c r="AI567" s="114"/>
      <c r="AK567" s="119"/>
      <c r="AL567" s="114"/>
      <c r="AN567" s="114"/>
      <c r="AO567" s="114"/>
      <c r="AQ567" s="114"/>
      <c r="AR567" s="114"/>
      <c r="AS567" s="114"/>
      <c r="AU567" s="114"/>
      <c r="AV567" s="114"/>
      <c r="AW567" s="114"/>
      <c r="AY567" s="114"/>
      <c r="AZ567" s="114"/>
      <c r="BA567" s="114"/>
      <c r="BB567" s="93"/>
    </row>
    <row r="568" spans="1:54" x14ac:dyDescent="0.25">
      <c r="A568" s="93"/>
      <c r="B568" s="98" t="s">
        <v>586</v>
      </c>
      <c r="C568" s="98" t="s">
        <v>587</v>
      </c>
      <c r="D568" s="98" t="s">
        <v>74</v>
      </c>
      <c r="E568" s="98"/>
      <c r="F568" s="105">
        <f>SUM(F569:F578)</f>
        <v>20805.778845588342</v>
      </c>
      <c r="G568" s="110">
        <f>SUM(G569:G578)</f>
        <v>1.6837571726876412E-2</v>
      </c>
      <c r="H568" s="115">
        <f>SUM(H569:H578)</f>
        <v>21832039.192503683</v>
      </c>
      <c r="I568" s="115">
        <f>SUM(I569:I578)</f>
        <v>0</v>
      </c>
      <c r="J568" s="115">
        <f>SUM(J569:J578)</f>
        <v>21832039.192503683</v>
      </c>
      <c r="K568" s="99"/>
      <c r="L568" s="105">
        <f>SUM(L569:L578)</f>
        <v>1305.3210094176461</v>
      </c>
      <c r="M568" s="115">
        <f>SUM(M569:M578)</f>
        <v>2290173.5089194998</v>
      </c>
      <c r="N568" s="115">
        <f>SUM(N569:N578)</f>
        <v>398374.79346904973</v>
      </c>
      <c r="O568" s="115">
        <f>SUM(O569:O578)</f>
        <v>2688548.3023885498</v>
      </c>
      <c r="P568" s="99"/>
      <c r="Q568" s="100"/>
      <c r="R568" s="115">
        <f>SUM(R569:R578)</f>
        <v>3335253.6416880898</v>
      </c>
      <c r="S568" s="99"/>
      <c r="T568" s="105">
        <f t="shared" ref="T568:Z568" si="309">SUM(T569:T578)</f>
        <v>2341.9009595208058</v>
      </c>
      <c r="U568" s="105">
        <f t="shared" si="309"/>
        <v>1544.1471000000001</v>
      </c>
      <c r="V568" s="105">
        <f t="shared" si="309"/>
        <v>7283.1716795208058</v>
      </c>
      <c r="W568" s="110">
        <f t="shared" si="309"/>
        <v>4.2655689723640602E-2</v>
      </c>
      <c r="X568" s="115">
        <f t="shared" si="309"/>
        <v>1959714.4176680332</v>
      </c>
      <c r="Y568" s="115">
        <f t="shared" si="309"/>
        <v>124505.76265629544</v>
      </c>
      <c r="Z568" s="115">
        <f t="shared" si="309"/>
        <v>2084220.1803243286</v>
      </c>
      <c r="AA568" s="99"/>
      <c r="AB568" s="120">
        <f>SUM(AB569:AB578)</f>
        <v>8281</v>
      </c>
      <c r="AC568" s="99"/>
      <c r="AD568" s="99"/>
      <c r="AE568" s="99"/>
      <c r="AF568" s="124"/>
      <c r="AG568" s="99"/>
      <c r="AH568" s="99"/>
      <c r="AI568" s="115">
        <f>SUM(AI569:AI578)</f>
        <v>4408954.9617951978</v>
      </c>
      <c r="AJ568" s="99"/>
      <c r="AK568" s="120">
        <f>SUM(AK569:AK578)</f>
        <v>308.5</v>
      </c>
      <c r="AL568" s="115">
        <f>SUM(AL569:AL578)</f>
        <v>1619570.8099550549</v>
      </c>
      <c r="AM568" s="99"/>
      <c r="AN568" s="115">
        <f>SUM(AN569:AN578)</f>
        <v>1712</v>
      </c>
      <c r="AO568" s="115">
        <f>SUM(AO569:AO578)</f>
        <v>831456.03141381824</v>
      </c>
      <c r="AP568" s="99"/>
      <c r="AQ568" s="115"/>
      <c r="AR568" s="115"/>
      <c r="AS568" s="115">
        <f>SUM(AS569:AS578)</f>
        <v>270034.35622403002</v>
      </c>
      <c r="AT568" s="98"/>
      <c r="AU568" s="115"/>
      <c r="AV568" s="115"/>
      <c r="AW568" s="115">
        <f>SUM(AW569:AW578)</f>
        <v>270034.35622403002</v>
      </c>
      <c r="AX568" s="98"/>
      <c r="AY568" s="115"/>
      <c r="AZ568" s="115"/>
      <c r="BA568" s="115">
        <f>SUM(BA569:BA578)</f>
        <v>270034.35622403002</v>
      </c>
      <c r="BB568" s="93"/>
    </row>
    <row r="569" spans="1:54" x14ac:dyDescent="0.25">
      <c r="A569" s="93"/>
      <c r="B569" s="94" t="s">
        <v>586</v>
      </c>
      <c r="C569" s="94" t="s">
        <v>34</v>
      </c>
      <c r="D569" s="94" t="s">
        <v>75</v>
      </c>
      <c r="F569" s="104">
        <v>0</v>
      </c>
      <c r="G569" s="109">
        <f t="shared" ref="G569:G578" si="310">F569/$F$11</f>
        <v>0</v>
      </c>
      <c r="H569" s="114">
        <f>'DADOS BASE PROPOSTA'!$I$23*G569*'AJUSTE CONIF-SETEC'!$Q$12</f>
        <v>0</v>
      </c>
      <c r="I569" s="114">
        <f>'MATRIZ 2018 COMPLETO PROPOSTA'!I569*'AJUSTE CONIF-SETEC'!$Q$12</f>
        <v>0</v>
      </c>
      <c r="J569" s="114">
        <f t="shared" ref="J569:J578" si="311">H569+I569</f>
        <v>0</v>
      </c>
      <c r="L569" s="104"/>
      <c r="M569" s="114">
        <f>'MATRIZ 2018 COMPLETO PROPOSTA'!M569*'AJUSTE CONIF-SETEC'!$Q$14</f>
        <v>0</v>
      </c>
      <c r="N569" s="114">
        <f>'MATRIZ 2018 COMPLETO PROPOSTA'!N569*'AJUSTE CONIF-SETEC'!$Q$14</f>
        <v>0</v>
      </c>
      <c r="O569" s="114">
        <f t="shared" ref="O569:O578" si="312">M569+N569</f>
        <v>0</v>
      </c>
      <c r="Q569" s="68">
        <v>9</v>
      </c>
      <c r="R569" s="114">
        <f>IF(D569="R",('DADOS BASE HOMOLOGADA'!$I$53+('DADOS BASE HOMOLOGADA'!$I$54*Q569)),0)</f>
        <v>3335253.6416880898</v>
      </c>
      <c r="T569" s="104"/>
      <c r="U569" s="104"/>
      <c r="V569" s="104"/>
      <c r="W569" s="109"/>
      <c r="X569" s="114"/>
      <c r="Y569" s="114">
        <f>'DADOS BASE HOMOLOGADA'!$I$77/41</f>
        <v>124505.76265629544</v>
      </c>
      <c r="Z569" s="114">
        <f t="shared" ref="Z569:Z578" si="313">X569+Y569</f>
        <v>124505.76265629544</v>
      </c>
      <c r="AB569" s="119"/>
      <c r="AF569" s="123"/>
      <c r="AI569" s="114"/>
      <c r="AK569" s="119"/>
      <c r="AL569" s="114"/>
      <c r="AN569" s="114"/>
      <c r="AO569" s="114"/>
      <c r="AQ569" s="114">
        <f>'DADOS BASE HOMOLOGADA'!$I$85/41</f>
        <v>167836.73833001251</v>
      </c>
      <c r="AR569" s="114">
        <f>'DADOS BASE HOMOLOGADA'!$I$86*(Q569/$Q$11)</f>
        <v>102197.61789401752</v>
      </c>
      <c r="AS569" s="114">
        <f>AQ569+AR569</f>
        <v>270034.35622403002</v>
      </c>
      <c r="AU569" s="114">
        <f>'DADOS BASE HOMOLOGADA'!$I$89/41</f>
        <v>167836.73833001251</v>
      </c>
      <c r="AV569" s="114">
        <f>'DADOS BASE HOMOLOGADA'!$I$90*(Q569/$Q$11)</f>
        <v>102197.61789401752</v>
      </c>
      <c r="AW569" s="114">
        <f>AU569+AV569</f>
        <v>270034.35622403002</v>
      </c>
      <c r="AY569" s="114">
        <f>'DADOS BASE HOMOLOGADA'!$I$93/41</f>
        <v>167836.73833001251</v>
      </c>
      <c r="AZ569" s="114">
        <f>'DADOS BASE HOMOLOGADA'!$I$94*(Q569/$Q$11)</f>
        <v>102197.61789401752</v>
      </c>
      <c r="BA569" s="114">
        <f>AY569+AZ569</f>
        <v>270034.35622403002</v>
      </c>
      <c r="BB569" s="93"/>
    </row>
    <row r="570" spans="1:54" x14ac:dyDescent="0.25">
      <c r="A570" s="93"/>
      <c r="B570" s="94" t="s">
        <v>586</v>
      </c>
      <c r="C570" s="94" t="s">
        <v>588</v>
      </c>
      <c r="D570" s="94" t="s">
        <v>79</v>
      </c>
      <c r="F570" s="104">
        <v>3397.079096492982</v>
      </c>
      <c r="G570" s="109">
        <f t="shared" si="310"/>
        <v>2.7491671123478028E-3</v>
      </c>
      <c r="H570" s="114">
        <f>'DADOS BASE PROPOSTA'!$I$23*G570*'AJUSTE CONIF-SETEC'!$Q$12</f>
        <v>3564642.5219210554</v>
      </c>
      <c r="I570" s="114">
        <f>'MATRIZ 2018 COMPLETO PROPOSTA'!I570*'AJUSTE CONIF-SETEC'!$Q$12</f>
        <v>0</v>
      </c>
      <c r="J570" s="114">
        <f t="shared" si="311"/>
        <v>3564642.5219210554</v>
      </c>
      <c r="L570" s="104">
        <v>0</v>
      </c>
      <c r="M570" s="114">
        <f>'MATRIZ 2018 COMPLETO PROPOSTA'!M570*'AJUSTE CONIF-SETEC'!$Q$14</f>
        <v>0</v>
      </c>
      <c r="N570" s="114">
        <f>'MATRIZ 2018 COMPLETO PROPOSTA'!N570*'AJUSTE CONIF-SETEC'!$Q$14</f>
        <v>0</v>
      </c>
      <c r="O570" s="114">
        <f t="shared" si="312"/>
        <v>0</v>
      </c>
      <c r="R570" s="114"/>
      <c r="T570" s="104">
        <v>65.006444393596354</v>
      </c>
      <c r="U570" s="104"/>
      <c r="V570" s="104">
        <f t="shared" ref="V570:V578" si="314">T570+U570*3.2</f>
        <v>65.006444393596354</v>
      </c>
      <c r="W570" s="109">
        <f t="shared" ref="W570:W578" si="315">V570/$V$11</f>
        <v>3.8072626104466403E-4</v>
      </c>
      <c r="X570" s="114">
        <f>'DADOS BASE HOMOLOGADA'!$I$78*W570</f>
        <v>17491.564379524269</v>
      </c>
      <c r="Y570" s="114"/>
      <c r="Z570" s="114">
        <f t="shared" si="313"/>
        <v>17491.564379524269</v>
      </c>
      <c r="AB570" s="119">
        <v>975</v>
      </c>
      <c r="AD570" s="45">
        <v>0.70199999999999996</v>
      </c>
      <c r="AE570" s="45">
        <f t="shared" ref="AE570:AE578" si="316">AB570*AD570</f>
        <v>684.44999999999993</v>
      </c>
      <c r="AF570" s="123">
        <f t="shared" ref="AF570:AF578" si="317">(AD570-$AE$12)*$AF$12</f>
        <v>-4.4052186511630148E-2</v>
      </c>
      <c r="AH570" s="45">
        <f>($AH$11-(AF570*$AH$11))*'AJUSTE CONIF-SETEC'!$Q$18</f>
        <v>542.42147785376505</v>
      </c>
      <c r="AI570" s="114">
        <f t="shared" ref="AI570:AI578" si="318">AB570*AH570</f>
        <v>528860.94090742094</v>
      </c>
      <c r="AK570" s="119">
        <v>77</v>
      </c>
      <c r="AL570" s="114">
        <f>IF($AK$11&gt;0,(AK570/$AK$11)*'DADOS BASE PROPOSTA'!$I$67,0)*'AJUSTE CONIF-SETEC'!Q18</f>
        <v>404236.47444583219</v>
      </c>
      <c r="AN570" s="114">
        <v>50.875</v>
      </c>
      <c r="AO570" s="114">
        <f>(AN570/$AN$11)*'DADOS BASE PROPOSTA'!$I$69*'AJUSTE CONIF-SETEC'!$Q$18</f>
        <v>24708.134111085281</v>
      </c>
      <c r="AQ570" s="114"/>
      <c r="AR570" s="114"/>
      <c r="AS570" s="114"/>
      <c r="AU570" s="114"/>
      <c r="AV570" s="114"/>
      <c r="AW570" s="114"/>
      <c r="AY570" s="114"/>
      <c r="AZ570" s="114"/>
      <c r="BA570" s="114"/>
      <c r="BB570" s="93"/>
    </row>
    <row r="571" spans="1:54" x14ac:dyDescent="0.25">
      <c r="A571" s="93"/>
      <c r="B571" s="94" t="s">
        <v>586</v>
      </c>
      <c r="C571" s="94" t="s">
        <v>589</v>
      </c>
      <c r="D571" s="94" t="s">
        <v>77</v>
      </c>
      <c r="F571" s="104">
        <v>0</v>
      </c>
      <c r="G571" s="109">
        <f t="shared" si="310"/>
        <v>0</v>
      </c>
      <c r="H571" s="114">
        <f>'DADOS BASE PROPOSTA'!$I$23*G571*'AJUSTE CONIF-SETEC'!$Q$12</f>
        <v>0</v>
      </c>
      <c r="I571" s="114">
        <f>'MATRIZ 2018 COMPLETO PROPOSTA'!I571*'AJUSTE CONIF-SETEC'!$Q$12</f>
        <v>0</v>
      </c>
      <c r="J571" s="114">
        <f t="shared" si="311"/>
        <v>0</v>
      </c>
      <c r="L571" s="104">
        <v>88.289340663370936</v>
      </c>
      <c r="M571" s="114">
        <f>'MATRIZ 2018 COMPLETO PROPOSTA'!M571*'AJUSTE CONIF-SETEC'!$Q$14</f>
        <v>454804.45059700409</v>
      </c>
      <c r="N571" s="114">
        <f>'MATRIZ 2018 COMPLETO PROPOSTA'!N571*'AJUSTE CONIF-SETEC'!$Q$14</f>
        <v>26945.28594769241</v>
      </c>
      <c r="O571" s="114">
        <f t="shared" si="312"/>
        <v>481749.7365446965</v>
      </c>
      <c r="R571" s="114"/>
      <c r="T571" s="104">
        <v>84.8489</v>
      </c>
      <c r="U571" s="104">
        <v>25.471499999999999</v>
      </c>
      <c r="V571" s="104">
        <f t="shared" si="314"/>
        <v>166.35770000000002</v>
      </c>
      <c r="W571" s="109">
        <f t="shared" si="315"/>
        <v>9.7431486536170373E-4</v>
      </c>
      <c r="X571" s="114">
        <f>'DADOS BASE HOMOLOGADA'!$I$78*W571</f>
        <v>44762.583874933924</v>
      </c>
      <c r="Y571" s="114"/>
      <c r="Z571" s="114">
        <f t="shared" si="313"/>
        <v>44762.583874933924</v>
      </c>
      <c r="AB571" s="119">
        <v>66</v>
      </c>
      <c r="AD571" s="45">
        <v>0.68899999999999995</v>
      </c>
      <c r="AE571" s="45">
        <f t="shared" si="316"/>
        <v>45.473999999999997</v>
      </c>
      <c r="AF571" s="123">
        <f t="shared" si="317"/>
        <v>-6.6802186511630168E-2</v>
      </c>
      <c r="AH571" s="45">
        <f>($AH$11-(AF571*$AH$11))*'AJUSTE CONIF-SETEC'!$Q$18</f>
        <v>554.24089529342734</v>
      </c>
      <c r="AI571" s="114">
        <f t="shared" si="318"/>
        <v>36579.899089366205</v>
      </c>
      <c r="AK571" s="119">
        <v>0</v>
      </c>
      <c r="AL571" s="114">
        <f>IF($AK$11&gt;0,(AK571/$AK$11)*'DADOS BASE PROPOSTA'!$I$67,0)*'AJUSTE CONIF-SETEC'!Q18</f>
        <v>0</v>
      </c>
      <c r="AN571" s="114">
        <v>32.75</v>
      </c>
      <c r="AO571" s="114">
        <f>(AN571/$AN$11)*'DADOS BASE PROPOSTA'!$I$69*'AJUSTE CONIF-SETEC'!$Q$18</f>
        <v>15905.481909347282</v>
      </c>
      <c r="AQ571" s="114"/>
      <c r="AR571" s="114"/>
      <c r="AS571" s="114"/>
      <c r="AU571" s="114"/>
      <c r="AV571" s="114"/>
      <c r="AW571" s="114"/>
      <c r="AY571" s="114"/>
      <c r="AZ571" s="114"/>
      <c r="BA571" s="114"/>
      <c r="BB571" s="93"/>
    </row>
    <row r="572" spans="1:54" x14ac:dyDescent="0.25">
      <c r="A572" s="93"/>
      <c r="B572" s="94" t="s">
        <v>586</v>
      </c>
      <c r="C572" s="94" t="s">
        <v>590</v>
      </c>
      <c r="D572" s="94" t="s">
        <v>79</v>
      </c>
      <c r="F572" s="104">
        <v>2907.1698403862351</v>
      </c>
      <c r="G572" s="109">
        <f t="shared" si="310"/>
        <v>2.3526963865663879E-3</v>
      </c>
      <c r="H572" s="114">
        <f>'DADOS BASE PROPOSTA'!$I$23*G572*'AJUSTE CONIF-SETEC'!$Q$12</f>
        <v>3050568.1313648592</v>
      </c>
      <c r="I572" s="114">
        <f>'MATRIZ 2018 COMPLETO PROPOSTA'!I572*'AJUSTE CONIF-SETEC'!$Q$12</f>
        <v>0</v>
      </c>
      <c r="J572" s="114">
        <f t="shared" si="311"/>
        <v>3050568.1313648592</v>
      </c>
      <c r="L572" s="104">
        <v>0</v>
      </c>
      <c r="M572" s="114">
        <f>'MATRIZ 2018 COMPLETO PROPOSTA'!M572*'AJUSTE CONIF-SETEC'!$Q$14</f>
        <v>0</v>
      </c>
      <c r="N572" s="114">
        <f>'MATRIZ 2018 COMPLETO PROPOSTA'!N572*'AJUSTE CONIF-SETEC'!$Q$14</f>
        <v>0</v>
      </c>
      <c r="O572" s="114">
        <f t="shared" si="312"/>
        <v>0</v>
      </c>
      <c r="R572" s="114"/>
      <c r="T572" s="104">
        <v>25.344178539638509</v>
      </c>
      <c r="U572" s="104"/>
      <c r="V572" s="104">
        <f t="shared" si="314"/>
        <v>25.344178539638509</v>
      </c>
      <c r="W572" s="109">
        <f t="shared" si="315"/>
        <v>1.4843442715035656E-4</v>
      </c>
      <c r="X572" s="114">
        <f>'DADOS BASE HOMOLOGADA'!$I$78*W572</f>
        <v>6819.4674344612176</v>
      </c>
      <c r="Y572" s="114"/>
      <c r="Z572" s="114">
        <f t="shared" si="313"/>
        <v>6819.4674344612176</v>
      </c>
      <c r="AB572" s="119">
        <v>1546.5</v>
      </c>
      <c r="AD572" s="45">
        <v>0.71799999999999997</v>
      </c>
      <c r="AE572" s="45">
        <f t="shared" si="316"/>
        <v>1110.3869999999999</v>
      </c>
      <c r="AF572" s="123">
        <f t="shared" si="317"/>
        <v>-1.6052186511630123E-2</v>
      </c>
      <c r="AH572" s="45">
        <f>($AH$11-(AF572*$AH$11))*'AJUSTE CONIF-SETEC'!$Q$18</f>
        <v>527.8745025434115</v>
      </c>
      <c r="AI572" s="114">
        <f t="shared" si="318"/>
        <v>816357.91818338586</v>
      </c>
      <c r="AK572" s="119">
        <v>26.5</v>
      </c>
      <c r="AL572" s="114">
        <f>IF($AK$11&gt;0,(AK572/$AK$11)*'DADOS BASE PROPOSTA'!$I$67,0)*'AJUSTE CONIF-SETEC'!Q18</f>
        <v>139120.34510148771</v>
      </c>
      <c r="AN572" s="114">
        <v>26.875</v>
      </c>
      <c r="AO572" s="114">
        <f>(AN572/$AN$11)*'DADOS BASE PROPOSTA'!$I$69*'AJUSTE CONIF-SETEC'!$Q$18</f>
        <v>13052.208437059791</v>
      </c>
      <c r="AQ572" s="114"/>
      <c r="AR572" s="114"/>
      <c r="AS572" s="114"/>
      <c r="AU572" s="114"/>
      <c r="AV572" s="114"/>
      <c r="AW572" s="114"/>
      <c r="AY572" s="114"/>
      <c r="AZ572" s="114"/>
      <c r="BA572" s="114"/>
      <c r="BB572" s="93"/>
    </row>
    <row r="573" spans="1:54" x14ac:dyDescent="0.25">
      <c r="A573" s="93"/>
      <c r="B573" s="94" t="s">
        <v>586</v>
      </c>
      <c r="C573" s="94" t="s">
        <v>591</v>
      </c>
      <c r="D573" s="94" t="s">
        <v>79</v>
      </c>
      <c r="F573" s="104">
        <v>4598.9769256110558</v>
      </c>
      <c r="G573" s="109">
        <f t="shared" si="310"/>
        <v>3.7218315368013808E-3</v>
      </c>
      <c r="H573" s="114">
        <f>'DADOS BASE PROPOSTA'!$I$23*G573*'AJUSTE CONIF-SETEC'!$Q$12</f>
        <v>4825824.8456125706</v>
      </c>
      <c r="I573" s="114">
        <f>'MATRIZ 2018 COMPLETO PROPOSTA'!I573*'AJUSTE CONIF-SETEC'!$Q$12</f>
        <v>0</v>
      </c>
      <c r="J573" s="114">
        <f t="shared" si="311"/>
        <v>4825824.8456125706</v>
      </c>
      <c r="L573" s="104">
        <v>0</v>
      </c>
      <c r="M573" s="114">
        <f>'MATRIZ 2018 COMPLETO PROPOSTA'!M573*'AJUSTE CONIF-SETEC'!$Q$14</f>
        <v>0</v>
      </c>
      <c r="N573" s="114">
        <f>'MATRIZ 2018 COMPLETO PROPOSTA'!N573*'AJUSTE CONIF-SETEC'!$Q$14</f>
        <v>0</v>
      </c>
      <c r="O573" s="114">
        <f t="shared" si="312"/>
        <v>0</v>
      </c>
      <c r="R573" s="114"/>
      <c r="T573" s="104">
        <v>76.515130292849591</v>
      </c>
      <c r="U573" s="104"/>
      <c r="V573" s="104">
        <f t="shared" si="314"/>
        <v>76.515130292849591</v>
      </c>
      <c r="W573" s="109">
        <f t="shared" si="315"/>
        <v>4.4812971608414252E-4</v>
      </c>
      <c r="X573" s="114">
        <f>'DADOS BASE HOMOLOGADA'!$I$78*W573</f>
        <v>20588.256133831957</v>
      </c>
      <c r="Y573" s="114"/>
      <c r="Z573" s="114">
        <f t="shared" si="313"/>
        <v>20588.256133831957</v>
      </c>
      <c r="AB573" s="119">
        <v>1326</v>
      </c>
      <c r="AD573" s="45">
        <v>0.68500000000000005</v>
      </c>
      <c r="AE573" s="45">
        <f t="shared" si="316"/>
        <v>908.31000000000006</v>
      </c>
      <c r="AF573" s="123">
        <f t="shared" si="317"/>
        <v>-7.380218651162998E-2</v>
      </c>
      <c r="AH573" s="45">
        <f>($AH$11-(AF573*$AH$11))*'AJUSTE CONIF-SETEC'!$Q$18</f>
        <v>557.8776391210157</v>
      </c>
      <c r="AI573" s="114">
        <f t="shared" si="318"/>
        <v>739745.74947446678</v>
      </c>
      <c r="AK573" s="119">
        <v>205</v>
      </c>
      <c r="AL573" s="114">
        <f>IF($AK$11&gt;0,(AK573/$AK$11)*'DADOS BASE PROPOSTA'!$I$67,0)*'AJUSTE CONIF-SETEC'!Q18</f>
        <v>1076213.9904077351</v>
      </c>
      <c r="AN573" s="114">
        <v>47</v>
      </c>
      <c r="AO573" s="114">
        <f>(AN573/$AN$11)*'DADOS BASE PROPOSTA'!$I$69*'AJUSTE CONIF-SETEC'!$Q$18</f>
        <v>22826.187778299914</v>
      </c>
      <c r="AQ573" s="114"/>
      <c r="AR573" s="114"/>
      <c r="AS573" s="114"/>
      <c r="AU573" s="114"/>
      <c r="AV573" s="114"/>
      <c r="AW573" s="114"/>
      <c r="AY573" s="114"/>
      <c r="AZ573" s="114"/>
      <c r="BA573" s="114"/>
      <c r="BB573" s="93"/>
    </row>
    <row r="574" spans="1:54" x14ac:dyDescent="0.25">
      <c r="A574" s="93"/>
      <c r="B574" s="94" t="s">
        <v>586</v>
      </c>
      <c r="C574" s="94" t="s">
        <v>592</v>
      </c>
      <c r="D574" s="94" t="s">
        <v>83</v>
      </c>
      <c r="F574" s="104">
        <v>0</v>
      </c>
      <c r="G574" s="109">
        <f t="shared" si="310"/>
        <v>0</v>
      </c>
      <c r="H574" s="114">
        <f>'DADOS BASE PROPOSTA'!$I$23*G574*'AJUSTE CONIF-SETEC'!$Q$12</f>
        <v>0</v>
      </c>
      <c r="I574" s="114">
        <f>'MATRIZ 2018 COMPLETO PROPOSTA'!I574*'AJUSTE CONIF-SETEC'!$Q$12</f>
        <v>0</v>
      </c>
      <c r="J574" s="114">
        <f t="shared" si="311"/>
        <v>0</v>
      </c>
      <c r="L574" s="104">
        <v>641.36745749431452</v>
      </c>
      <c r="M574" s="114">
        <f>'MATRIZ 2018 COMPLETO PROPOSTA'!M574*'AJUSTE CONIF-SETEC'!$Q$14</f>
        <v>917684.52916124789</v>
      </c>
      <c r="N574" s="114">
        <f>'MATRIZ 2018 COMPLETO PROPOSTA'!N574*'AJUSTE CONIF-SETEC'!$Q$14</f>
        <v>195740.83813379938</v>
      </c>
      <c r="O574" s="114">
        <f t="shared" si="312"/>
        <v>1113425.3672950473</v>
      </c>
      <c r="R574" s="114"/>
      <c r="T574" s="104">
        <v>113.2528867068347</v>
      </c>
      <c r="U574" s="104"/>
      <c r="V574" s="104">
        <f t="shared" si="314"/>
        <v>113.2528867068347</v>
      </c>
      <c r="W574" s="109">
        <f t="shared" si="315"/>
        <v>6.6329343976019096E-4</v>
      </c>
      <c r="X574" s="114">
        <f>'DADOS BASE HOMOLOGADA'!$I$78*W574</f>
        <v>30473.442709853985</v>
      </c>
      <c r="Y574" s="114"/>
      <c r="Z574" s="114">
        <f t="shared" si="313"/>
        <v>30473.442709853985</v>
      </c>
      <c r="AB574" s="119">
        <v>380</v>
      </c>
      <c r="AD574" s="45">
        <v>0.65700000000000003</v>
      </c>
      <c r="AE574" s="45">
        <f t="shared" si="316"/>
        <v>249.66000000000003</v>
      </c>
      <c r="AF574" s="123">
        <f t="shared" si="317"/>
        <v>-0.12280218651163002</v>
      </c>
      <c r="AH574" s="45">
        <f>($AH$11-(AF574*$AH$11))*'AJUSTE CONIF-SETEC'!$Q$18</f>
        <v>583.33484591413469</v>
      </c>
      <c r="AI574" s="114">
        <f t="shared" si="318"/>
        <v>221667.24144737117</v>
      </c>
      <c r="AK574" s="119">
        <v>0</v>
      </c>
      <c r="AL574" s="114">
        <f>IF($AK$11&gt;0,(AK574/$AK$11)*'DADOS BASE PROPOSTA'!$I$67,0)*'AJUSTE CONIF-SETEC'!Q18</f>
        <v>0</v>
      </c>
      <c r="AN574" s="114">
        <v>52.125</v>
      </c>
      <c r="AO574" s="114">
        <f>(AN574/$AN$11)*'DADOS BASE PROPOSTA'!$I$69*'AJUSTE CONIF-SETEC'!$Q$18</f>
        <v>25315.213573274108</v>
      </c>
      <c r="AQ574" s="114"/>
      <c r="AR574" s="114"/>
      <c r="AS574" s="114"/>
      <c r="AU574" s="114"/>
      <c r="AV574" s="114"/>
      <c r="AW574" s="114"/>
      <c r="AY574" s="114"/>
      <c r="AZ574" s="114"/>
      <c r="BA574" s="114"/>
      <c r="BB574" s="93"/>
    </row>
    <row r="575" spans="1:54" x14ac:dyDescent="0.25">
      <c r="A575" s="93"/>
      <c r="B575" s="94" t="s">
        <v>586</v>
      </c>
      <c r="C575" s="94" t="s">
        <v>593</v>
      </c>
      <c r="D575" s="94" t="s">
        <v>79</v>
      </c>
      <c r="F575" s="104">
        <v>3920.230657041785</v>
      </c>
      <c r="G575" s="109">
        <f t="shared" si="310"/>
        <v>3.1725399641954312E-3</v>
      </c>
      <c r="H575" s="114">
        <f>'DADOS BASE PROPOSTA'!$I$23*G575*'AJUSTE CONIF-SETEC'!$Q$12</f>
        <v>4113598.9180399501</v>
      </c>
      <c r="I575" s="114">
        <f>'MATRIZ 2018 COMPLETO PROPOSTA'!I575*'AJUSTE CONIF-SETEC'!$Q$12</f>
        <v>0</v>
      </c>
      <c r="J575" s="114">
        <f t="shared" si="311"/>
        <v>4113598.9180399501</v>
      </c>
      <c r="L575" s="104">
        <v>0</v>
      </c>
      <c r="M575" s="114">
        <f>'MATRIZ 2018 COMPLETO PROPOSTA'!M575*'AJUSTE CONIF-SETEC'!$Q$14</f>
        <v>0</v>
      </c>
      <c r="N575" s="114">
        <f>'MATRIZ 2018 COMPLETO PROPOSTA'!N575*'AJUSTE CONIF-SETEC'!$Q$14</f>
        <v>0</v>
      </c>
      <c r="O575" s="114">
        <f t="shared" si="312"/>
        <v>0</v>
      </c>
      <c r="R575" s="114"/>
      <c r="T575" s="104">
        <v>63.2165023873007</v>
      </c>
      <c r="U575" s="104"/>
      <c r="V575" s="104">
        <f t="shared" si="314"/>
        <v>63.2165023873007</v>
      </c>
      <c r="W575" s="109">
        <f t="shared" si="315"/>
        <v>3.7024302459171232E-4</v>
      </c>
      <c r="X575" s="114">
        <f>'DADOS BASE HOMOLOGADA'!$I$78*W575</f>
        <v>17009.936963491968</v>
      </c>
      <c r="Y575" s="114"/>
      <c r="Z575" s="114">
        <f t="shared" si="313"/>
        <v>17009.936963491968</v>
      </c>
      <c r="AB575" s="119">
        <v>1102.5</v>
      </c>
      <c r="AD575" s="45">
        <v>0.71399999999999997</v>
      </c>
      <c r="AE575" s="45">
        <f t="shared" si="316"/>
        <v>787.18499999999995</v>
      </c>
      <c r="AF575" s="123">
        <f t="shared" si="317"/>
        <v>-2.3052186511630129E-2</v>
      </c>
      <c r="AH575" s="45">
        <f>($AH$11-(AF575*$AH$11))*'AJUSTE CONIF-SETEC'!$Q$18</f>
        <v>531.51124637099974</v>
      </c>
      <c r="AI575" s="114">
        <f t="shared" si="318"/>
        <v>585991.14912402723</v>
      </c>
      <c r="AK575" s="119">
        <v>0</v>
      </c>
      <c r="AL575" s="114">
        <f>IF($AK$11&gt;0,(AK575/$AK$11)*'DADOS BASE PROPOSTA'!$I$67,0)*'AJUSTE CONIF-SETEC'!Q18</f>
        <v>0</v>
      </c>
      <c r="AN575" s="114">
        <v>43</v>
      </c>
      <c r="AO575" s="114">
        <f>(AN575/$AN$11)*'DADOS BASE PROPOSTA'!$I$69*'AJUSTE CONIF-SETEC'!$Q$18</f>
        <v>20883.533499295667</v>
      </c>
      <c r="AQ575" s="114"/>
      <c r="AR575" s="114"/>
      <c r="AS575" s="114"/>
      <c r="AU575" s="114"/>
      <c r="AV575" s="114"/>
      <c r="AW575" s="114"/>
      <c r="AY575" s="114"/>
      <c r="AZ575" s="114"/>
      <c r="BA575" s="114"/>
      <c r="BB575" s="93"/>
    </row>
    <row r="576" spans="1:54" x14ac:dyDescent="0.25">
      <c r="A576" s="93"/>
      <c r="B576" s="94" t="s">
        <v>586</v>
      </c>
      <c r="C576" s="94" t="s">
        <v>594</v>
      </c>
      <c r="D576" s="94" t="s">
        <v>79</v>
      </c>
      <c r="F576" s="104">
        <v>3219.3024480975191</v>
      </c>
      <c r="G576" s="109">
        <f t="shared" si="310"/>
        <v>2.605297128391062E-3</v>
      </c>
      <c r="H576" s="114">
        <f>'DADOS BASE PROPOSTA'!$I$23*G576*'AJUSTE CONIF-SETEC'!$Q$12</f>
        <v>3378096.9095656369</v>
      </c>
      <c r="I576" s="114">
        <f>'MATRIZ 2018 COMPLETO PROPOSTA'!I576*'AJUSTE CONIF-SETEC'!$Q$12</f>
        <v>0</v>
      </c>
      <c r="J576" s="114">
        <f t="shared" si="311"/>
        <v>3378096.9095656369</v>
      </c>
      <c r="L576" s="104">
        <v>0</v>
      </c>
      <c r="M576" s="114">
        <f>'MATRIZ 2018 COMPLETO PROPOSTA'!M576*'AJUSTE CONIF-SETEC'!$Q$14</f>
        <v>0</v>
      </c>
      <c r="N576" s="114">
        <f>'MATRIZ 2018 COMPLETO PROPOSTA'!N576*'AJUSTE CONIF-SETEC'!$Q$14</f>
        <v>0</v>
      </c>
      <c r="O576" s="114">
        <f t="shared" si="312"/>
        <v>0</v>
      </c>
      <c r="R576" s="114"/>
      <c r="T576" s="104">
        <v>17.099828024446388</v>
      </c>
      <c r="U576" s="104"/>
      <c r="V576" s="104">
        <f t="shared" si="314"/>
        <v>17.099828024446388</v>
      </c>
      <c r="W576" s="109">
        <f t="shared" si="315"/>
        <v>1.001493567135562E-4</v>
      </c>
      <c r="X576" s="114">
        <f>'DADOS BASE HOMOLOGADA'!$I$78*W576</f>
        <v>4601.1244817115585</v>
      </c>
      <c r="Y576" s="114"/>
      <c r="Z576" s="114">
        <f t="shared" si="313"/>
        <v>4601.1244817115585</v>
      </c>
      <c r="AB576" s="119">
        <v>1404.5</v>
      </c>
      <c r="AD576" s="45">
        <v>0.73599999999999999</v>
      </c>
      <c r="AE576" s="45">
        <f t="shared" si="316"/>
        <v>1033.712</v>
      </c>
      <c r="AF576" s="123">
        <f t="shared" si="317"/>
        <v>1.5447813488369905E-2</v>
      </c>
      <c r="AH576" s="45">
        <f>($AH$11-(AF576*$AH$11))*'AJUSTE CONIF-SETEC'!$Q$18</f>
        <v>511.50915531926353</v>
      </c>
      <c r="AI576" s="114">
        <f t="shared" si="318"/>
        <v>718414.60864590562</v>
      </c>
      <c r="AK576" s="119">
        <v>0</v>
      </c>
      <c r="AL576" s="114">
        <f>IF($AK$11&gt;0,(AK576/$AK$11)*'DADOS BASE PROPOSTA'!$I$67,0)*'AJUSTE CONIF-SETEC'!Q18</f>
        <v>0</v>
      </c>
      <c r="AN576" s="114">
        <v>27</v>
      </c>
      <c r="AO576" s="114">
        <f>(AN576/$AN$11)*'DADOS BASE PROPOSTA'!$I$69*'AJUSTE CONIF-SETEC'!$Q$18</f>
        <v>13112.916383278674</v>
      </c>
      <c r="AQ576" s="114"/>
      <c r="AR576" s="114"/>
      <c r="AS576" s="114"/>
      <c r="AU576" s="114"/>
      <c r="AV576" s="114"/>
      <c r="AW576" s="114"/>
      <c r="AY576" s="114"/>
      <c r="AZ576" s="114"/>
      <c r="BA576" s="114"/>
      <c r="BB576" s="93"/>
    </row>
    <row r="577" spans="1:54" x14ac:dyDescent="0.25">
      <c r="A577" s="93"/>
      <c r="B577" s="94" t="s">
        <v>586</v>
      </c>
      <c r="C577" s="94" t="s">
        <v>595</v>
      </c>
      <c r="D577" s="94" t="s">
        <v>83</v>
      </c>
      <c r="F577" s="104">
        <v>0</v>
      </c>
      <c r="G577" s="109">
        <f t="shared" si="310"/>
        <v>0</v>
      </c>
      <c r="H577" s="114">
        <f>'DADOS BASE PROPOSTA'!$I$23*G577*'AJUSTE CONIF-SETEC'!$Q$12</f>
        <v>0</v>
      </c>
      <c r="I577" s="114">
        <f>'MATRIZ 2018 COMPLETO PROPOSTA'!I577*'AJUSTE CONIF-SETEC'!$Q$12</f>
        <v>0</v>
      </c>
      <c r="J577" s="114">
        <f t="shared" si="311"/>
        <v>0</v>
      </c>
      <c r="L577" s="104">
        <v>575.66421125996067</v>
      </c>
      <c r="M577" s="114">
        <f>'MATRIZ 2018 COMPLETO PROPOSTA'!M577*'AJUSTE CONIF-SETEC'!$Q$14</f>
        <v>917684.52916124789</v>
      </c>
      <c r="N577" s="114">
        <f>'MATRIZ 2018 COMPLETO PROPOSTA'!N577*'AJUSTE CONIF-SETEC'!$Q$14</f>
        <v>175688.66938755795</v>
      </c>
      <c r="O577" s="114">
        <f t="shared" si="312"/>
        <v>1093373.1985488059</v>
      </c>
      <c r="R577" s="114"/>
      <c r="T577" s="104">
        <v>1795.2090000000001</v>
      </c>
      <c r="U577" s="104">
        <v>1518.6756</v>
      </c>
      <c r="V577" s="104">
        <f t="shared" si="314"/>
        <v>6654.9709199999998</v>
      </c>
      <c r="W577" s="109">
        <f t="shared" si="315"/>
        <v>3.8976477168810655E-2</v>
      </c>
      <c r="X577" s="114">
        <f>'DADOS BASE HOMOLOGADA'!$I$78*W577</f>
        <v>1790681.7297410707</v>
      </c>
      <c r="Y577" s="114"/>
      <c r="Z577" s="114">
        <f t="shared" si="313"/>
        <v>1790681.7297410707</v>
      </c>
      <c r="AB577" s="119">
        <v>590</v>
      </c>
      <c r="AD577" s="45">
        <v>0.73599999999999999</v>
      </c>
      <c r="AE577" s="45">
        <f t="shared" si="316"/>
        <v>434.24</v>
      </c>
      <c r="AF577" s="123">
        <f t="shared" si="317"/>
        <v>1.5447813488369905E-2</v>
      </c>
      <c r="AH577" s="45">
        <f>($AH$11-(AF577*$AH$11))*'AJUSTE CONIF-SETEC'!$Q$18</f>
        <v>511.50915531926353</v>
      </c>
      <c r="AI577" s="114">
        <f t="shared" si="318"/>
        <v>301790.40163836547</v>
      </c>
      <c r="AK577" s="119">
        <v>0</v>
      </c>
      <c r="AL577" s="114">
        <f>IF($AK$11&gt;0,(AK577/$AK$11)*'DADOS BASE PROPOSTA'!$I$67,0)*'AJUSTE CONIF-SETEC'!Q18</f>
        <v>0</v>
      </c>
      <c r="AN577" s="114">
        <v>1358</v>
      </c>
      <c r="AO577" s="114">
        <f>(AN577/$AN$11)*'DADOS BASE PROPOSTA'!$I$69*'AJUSTE CONIF-SETEC'!$Q$18</f>
        <v>659531.12772194226</v>
      </c>
      <c r="AQ577" s="114"/>
      <c r="AR577" s="114"/>
      <c r="AS577" s="114"/>
      <c r="AU577" s="114"/>
      <c r="AV577" s="114"/>
      <c r="AW577" s="114"/>
      <c r="AY577" s="114"/>
      <c r="AZ577" s="114"/>
      <c r="BA577" s="114"/>
      <c r="BB577" s="93"/>
    </row>
    <row r="578" spans="1:54" x14ac:dyDescent="0.25">
      <c r="A578" s="93"/>
      <c r="B578" s="94" t="s">
        <v>586</v>
      </c>
      <c r="C578" s="94" t="s">
        <v>596</v>
      </c>
      <c r="D578" s="94" t="s">
        <v>79</v>
      </c>
      <c r="F578" s="104">
        <v>2763.0198779587672</v>
      </c>
      <c r="G578" s="109">
        <f t="shared" si="310"/>
        <v>2.2360395985743498E-3</v>
      </c>
      <c r="H578" s="114">
        <f>'DADOS BASE PROPOSTA'!$I$23*G578*'AJUSTE CONIF-SETEC'!$Q$12</f>
        <v>2899307.8659996088</v>
      </c>
      <c r="I578" s="114">
        <f>'MATRIZ 2018 COMPLETO PROPOSTA'!I578*'AJUSTE CONIF-SETEC'!$Q$12</f>
        <v>0</v>
      </c>
      <c r="J578" s="114">
        <f t="shared" si="311"/>
        <v>2899307.8659996088</v>
      </c>
      <c r="L578" s="104">
        <v>0</v>
      </c>
      <c r="M578" s="114">
        <f>'MATRIZ 2018 COMPLETO PROPOSTA'!M578*'AJUSTE CONIF-SETEC'!$Q$14</f>
        <v>0</v>
      </c>
      <c r="N578" s="114">
        <f>'MATRIZ 2018 COMPLETO PROPOSTA'!N578*'AJUSTE CONIF-SETEC'!$Q$14</f>
        <v>0</v>
      </c>
      <c r="O578" s="114">
        <f t="shared" si="312"/>
        <v>0</v>
      </c>
      <c r="R578" s="114"/>
      <c r="T578" s="104">
        <v>101.4080891761395</v>
      </c>
      <c r="U578" s="104"/>
      <c r="V578" s="104">
        <f t="shared" si="314"/>
        <v>101.4080891761395</v>
      </c>
      <c r="W578" s="109">
        <f t="shared" si="315"/>
        <v>5.9392146412362025E-4</v>
      </c>
      <c r="X578" s="114">
        <f>'DADOS BASE HOMOLOGADA'!$I$78*W578</f>
        <v>27286.311949153675</v>
      </c>
      <c r="Y578" s="114"/>
      <c r="Z578" s="114">
        <f t="shared" si="313"/>
        <v>27286.311949153675</v>
      </c>
      <c r="AB578" s="119">
        <v>890.5</v>
      </c>
      <c r="AD578" s="45">
        <v>0.73099999999999998</v>
      </c>
      <c r="AE578" s="45">
        <f t="shared" si="316"/>
        <v>650.95550000000003</v>
      </c>
      <c r="AF578" s="123">
        <f t="shared" si="317"/>
        <v>6.697813488369897E-3</v>
      </c>
      <c r="AH578" s="45">
        <f>($AH$11-(AF578*$AH$11))*'AJUSTE CONIF-SETEC'!$Q$18</f>
        <v>516.05508510374909</v>
      </c>
      <c r="AI578" s="114">
        <f t="shared" si="318"/>
        <v>459547.05328488856</v>
      </c>
      <c r="AK578" s="119">
        <v>0</v>
      </c>
      <c r="AL578" s="114">
        <f>IF($AK$11&gt;0,(AK578/$AK$11)*'DADOS BASE PROPOSTA'!$I$67,0)*'AJUSTE CONIF-SETEC'!Q18</f>
        <v>0</v>
      </c>
      <c r="AN578" s="114">
        <v>74.375</v>
      </c>
      <c r="AO578" s="114">
        <f>(AN578/$AN$11)*'DADOS BASE PROPOSTA'!$I$69*'AJUSTE CONIF-SETEC'!$Q$18</f>
        <v>36121.228000235235</v>
      </c>
      <c r="AQ578" s="114"/>
      <c r="AR578" s="114"/>
      <c r="AS578" s="114"/>
      <c r="AU578" s="114"/>
      <c r="AV578" s="114"/>
      <c r="AW578" s="114"/>
      <c r="AY578" s="114"/>
      <c r="AZ578" s="114"/>
      <c r="BA578" s="114"/>
      <c r="BB578" s="93"/>
    </row>
    <row r="579" spans="1:54" x14ac:dyDescent="0.25">
      <c r="A579" s="93"/>
      <c r="F579" s="104"/>
      <c r="G579" s="109"/>
      <c r="H579" s="114"/>
      <c r="I579" s="114"/>
      <c r="J579" s="114"/>
      <c r="L579" s="104"/>
      <c r="M579" s="114"/>
      <c r="N579" s="114"/>
      <c r="O579" s="114"/>
      <c r="R579" s="114"/>
      <c r="T579" s="104"/>
      <c r="U579" s="104"/>
      <c r="V579" s="104"/>
      <c r="W579" s="109"/>
      <c r="X579" s="114"/>
      <c r="Y579" s="114"/>
      <c r="Z579" s="114"/>
      <c r="AB579" s="119"/>
      <c r="AF579" s="123"/>
      <c r="AI579" s="114"/>
      <c r="AK579" s="119"/>
      <c r="AL579" s="114"/>
      <c r="AN579" s="114"/>
      <c r="AO579" s="114"/>
      <c r="AQ579" s="114"/>
      <c r="AR579" s="114"/>
      <c r="AS579" s="114"/>
      <c r="AU579" s="114"/>
      <c r="AV579" s="114"/>
      <c r="AW579" s="114"/>
      <c r="AY579" s="114"/>
      <c r="AZ579" s="114"/>
      <c r="BA579" s="114"/>
      <c r="BB579" s="93"/>
    </row>
    <row r="580" spans="1:54" x14ac:dyDescent="0.25">
      <c r="A580" s="93"/>
      <c r="B580" s="98" t="s">
        <v>597</v>
      </c>
      <c r="C580" s="98" t="s">
        <v>598</v>
      </c>
      <c r="D580" s="98" t="s">
        <v>74</v>
      </c>
      <c r="E580" s="98"/>
      <c r="F580" s="105">
        <f>SUM(F581:F586)</f>
        <v>7648.3072396876669</v>
      </c>
      <c r="G580" s="110">
        <f>SUM(G581:G586)</f>
        <v>6.1895746702477087E-3</v>
      </c>
      <c r="H580" s="115">
        <f>SUM(H581:H586)</f>
        <v>8025565.620610103</v>
      </c>
      <c r="I580" s="115">
        <f>SUM(I581:I586)</f>
        <v>302120.38894149056</v>
      </c>
      <c r="J580" s="115">
        <f>SUM(J581:J586)</f>
        <v>8327686.009551594</v>
      </c>
      <c r="K580" s="99"/>
      <c r="L580" s="105">
        <f>SUM(L581:L586)</f>
        <v>628.06111878877914</v>
      </c>
      <c r="M580" s="115">
        <f>SUM(M581:M586)</f>
        <v>1372488.9797582519</v>
      </c>
      <c r="N580" s="115">
        <f>SUM(N581:N586)</f>
        <v>191679.83712684258</v>
      </c>
      <c r="O580" s="115">
        <f>SUM(O581:O586)</f>
        <v>1564168.8168850946</v>
      </c>
      <c r="P580" s="99"/>
      <c r="Q580" s="100"/>
      <c r="R580" s="115">
        <f>SUM(R581:R586)</f>
        <v>2948901.6147009372</v>
      </c>
      <c r="S580" s="99"/>
      <c r="T580" s="105">
        <f t="shared" ref="T580:Z580" si="319">SUM(T581:T586)</f>
        <v>405.66723428361081</v>
      </c>
      <c r="U580" s="105">
        <f t="shared" si="319"/>
        <v>0</v>
      </c>
      <c r="V580" s="105">
        <f t="shared" si="319"/>
        <v>405.66723428361081</v>
      </c>
      <c r="W580" s="110">
        <f t="shared" si="319"/>
        <v>2.3758901256310406E-3</v>
      </c>
      <c r="X580" s="115">
        <f t="shared" si="319"/>
        <v>109154.63245724482</v>
      </c>
      <c r="Y580" s="115">
        <f t="shared" si="319"/>
        <v>124505.76265629544</v>
      </c>
      <c r="Z580" s="115">
        <f t="shared" si="319"/>
        <v>233660.39511354026</v>
      </c>
      <c r="AA580" s="99"/>
      <c r="AB580" s="120">
        <f>SUM(AB581:AB586)</f>
        <v>3906</v>
      </c>
      <c r="AC580" s="99"/>
      <c r="AD580" s="99"/>
      <c r="AE580" s="99"/>
      <c r="AF580" s="124"/>
      <c r="AG580" s="99"/>
      <c r="AH580" s="99"/>
      <c r="AI580" s="115">
        <f>SUM(AI581:AI586)</f>
        <v>2125731.7550593624</v>
      </c>
      <c r="AJ580" s="99"/>
      <c r="AK580" s="120">
        <f>SUM(AK581:AK586)</f>
        <v>15</v>
      </c>
      <c r="AL580" s="115">
        <f>SUM(AL581:AL586)</f>
        <v>78747.365151785503</v>
      </c>
      <c r="AM580" s="99"/>
      <c r="AN580" s="115">
        <f>SUM(AN581:AN586)</f>
        <v>160.25</v>
      </c>
      <c r="AO580" s="115">
        <f>SUM(AO581:AO586)</f>
        <v>77827.587052607676</v>
      </c>
      <c r="AP580" s="99"/>
      <c r="AQ580" s="115"/>
      <c r="AR580" s="115"/>
      <c r="AS580" s="115">
        <f>SUM(AS581:AS586)</f>
        <v>224613.19271557778</v>
      </c>
      <c r="AT580" s="98"/>
      <c r="AU580" s="115"/>
      <c r="AV580" s="115"/>
      <c r="AW580" s="115">
        <f>SUM(AW581:AW586)</f>
        <v>224613.19271557778</v>
      </c>
      <c r="AX580" s="98"/>
      <c r="AY580" s="115"/>
      <c r="AZ580" s="115"/>
      <c r="BA580" s="115">
        <f>SUM(BA581:BA586)</f>
        <v>224613.19271557778</v>
      </c>
      <c r="BB580" s="93"/>
    </row>
    <row r="581" spans="1:54" x14ac:dyDescent="0.25">
      <c r="A581" s="93"/>
      <c r="B581" s="94" t="s">
        <v>597</v>
      </c>
      <c r="C581" s="94" t="s">
        <v>34</v>
      </c>
      <c r="D581" s="94" t="s">
        <v>75</v>
      </c>
      <c r="F581" s="104">
        <v>0</v>
      </c>
      <c r="G581" s="109">
        <f t="shared" ref="G581:G586" si="320">F581/$F$11</f>
        <v>0</v>
      </c>
      <c r="H581" s="114">
        <f>'DADOS BASE PROPOSTA'!$I$23*G581*'AJUSTE CONIF-SETEC'!$Q$12</f>
        <v>0</v>
      </c>
      <c r="I581" s="114">
        <f>'MATRIZ 2018 COMPLETO PROPOSTA'!I581*'AJUSTE CONIF-SETEC'!$Q$12</f>
        <v>0</v>
      </c>
      <c r="J581" s="114">
        <f t="shared" ref="J581:J586" si="321">H581+I581</f>
        <v>0</v>
      </c>
      <c r="L581" s="104"/>
      <c r="M581" s="114">
        <f>'MATRIZ 2018 COMPLETO PROPOSTA'!M581*'AJUSTE CONIF-SETEC'!$Q$14</f>
        <v>0</v>
      </c>
      <c r="N581" s="114">
        <f>'MATRIZ 2018 COMPLETO PROPOSTA'!N581*'AJUSTE CONIF-SETEC'!$Q$14</f>
        <v>0</v>
      </c>
      <c r="O581" s="114">
        <f t="shared" ref="O581:O586" si="322">M581+N581</f>
        <v>0</v>
      </c>
      <c r="Q581" s="68">
        <v>5</v>
      </c>
      <c r="R581" s="114">
        <f>IF(D581="R",('DADOS BASE HOMOLOGADA'!$I$53+('DADOS BASE HOMOLOGADA'!$I$54*Q581)),0)</f>
        <v>2948901.6147009372</v>
      </c>
      <c r="T581" s="104"/>
      <c r="U581" s="104"/>
      <c r="V581" s="104"/>
      <c r="W581" s="109"/>
      <c r="X581" s="114"/>
      <c r="Y581" s="114">
        <f>'DADOS BASE HOMOLOGADA'!$I$77/41</f>
        <v>124505.76265629544</v>
      </c>
      <c r="Z581" s="114">
        <f t="shared" ref="Z581:Z586" si="323">X581+Y581</f>
        <v>124505.76265629544</v>
      </c>
      <c r="AB581" s="119"/>
      <c r="AF581" s="123"/>
      <c r="AI581" s="114"/>
      <c r="AK581" s="119"/>
      <c r="AL581" s="114"/>
      <c r="AN581" s="114"/>
      <c r="AO581" s="114"/>
      <c r="AQ581" s="114">
        <f>'DADOS BASE HOMOLOGADA'!$I$85/41</f>
        <v>167836.73833001251</v>
      </c>
      <c r="AR581" s="114">
        <f>'DADOS BASE HOMOLOGADA'!$I$86*(Q581/$Q$11)</f>
        <v>56776.454385565281</v>
      </c>
      <c r="AS581" s="114">
        <f>AQ581+AR581</f>
        <v>224613.19271557778</v>
      </c>
      <c r="AU581" s="114">
        <f>'DADOS BASE HOMOLOGADA'!$I$89/41</f>
        <v>167836.73833001251</v>
      </c>
      <c r="AV581" s="114">
        <f>'DADOS BASE HOMOLOGADA'!$I$90*(Q581/$Q$11)</f>
        <v>56776.454385565281</v>
      </c>
      <c r="AW581" s="114">
        <f>AU581+AV581</f>
        <v>224613.19271557778</v>
      </c>
      <c r="AY581" s="114">
        <f>'DADOS BASE HOMOLOGADA'!$I$93/41</f>
        <v>167836.73833001251</v>
      </c>
      <c r="AZ581" s="114">
        <f>'DADOS BASE HOMOLOGADA'!$I$94*(Q581/$Q$11)</f>
        <v>56776.454385565281</v>
      </c>
      <c r="BA581" s="114">
        <f>AY581+AZ581</f>
        <v>224613.19271557778</v>
      </c>
      <c r="BB581" s="93"/>
    </row>
    <row r="582" spans="1:54" x14ac:dyDescent="0.25">
      <c r="A582" s="93"/>
      <c r="B582" s="94" t="s">
        <v>597</v>
      </c>
      <c r="C582" s="94" t="s">
        <v>599</v>
      </c>
      <c r="D582" s="94" t="s">
        <v>79</v>
      </c>
      <c r="F582" s="104">
        <v>1379.4790735848801</v>
      </c>
      <c r="G582" s="109">
        <f t="shared" si="320"/>
        <v>1.1163762731302661E-3</v>
      </c>
      <c r="H582" s="114">
        <f>'DADOS BASE PROPOSTA'!$I$23*G582*'AJUSTE CONIF-SETEC'!$Q$12</f>
        <v>1447522.8936757513</v>
      </c>
      <c r="I582" s="114">
        <f>'MATRIZ 2018 COMPLETO PROPOSTA'!I582*'AJUSTE CONIF-SETEC'!$Q$12</f>
        <v>302120.38894149056</v>
      </c>
      <c r="J582" s="114">
        <f t="shared" si="321"/>
        <v>1749643.2826172418</v>
      </c>
      <c r="L582" s="104">
        <v>0</v>
      </c>
      <c r="M582" s="114">
        <f>'MATRIZ 2018 COMPLETO PROPOSTA'!M582*'AJUSTE CONIF-SETEC'!$Q$14</f>
        <v>0</v>
      </c>
      <c r="N582" s="114">
        <f>'MATRIZ 2018 COMPLETO PROPOSTA'!N582*'AJUSTE CONIF-SETEC'!$Q$14</f>
        <v>0</v>
      </c>
      <c r="O582" s="114">
        <f t="shared" si="322"/>
        <v>0</v>
      </c>
      <c r="R582" s="114"/>
      <c r="T582" s="104">
        <v>174.15879213993679</v>
      </c>
      <c r="U582" s="104"/>
      <c r="V582" s="104">
        <f t="shared" ref="V582:V586" si="324">T582+U582*3.2</f>
        <v>174.15879213993679</v>
      </c>
      <c r="W582" s="109">
        <f>V582/$V$11</f>
        <v>1.0200038838922361E-3</v>
      </c>
      <c r="X582" s="114">
        <f>'DADOS BASE HOMOLOGADA'!$I$78*W582</f>
        <v>46861.657384786529</v>
      </c>
      <c r="Y582" s="114"/>
      <c r="Z582" s="114">
        <f t="shared" si="323"/>
        <v>46861.657384786529</v>
      </c>
      <c r="AB582" s="119">
        <v>402</v>
      </c>
      <c r="AD582" s="45">
        <v>0.48399999999999999</v>
      </c>
      <c r="AE582" s="45">
        <f>AB582*AD582</f>
        <v>194.56799999999998</v>
      </c>
      <c r="AF582" s="123">
        <f>(AD582-$AE$12)*$AF$12</f>
        <v>-0.42555218651163007</v>
      </c>
      <c r="AH582" s="45">
        <f>($AH$11-(AF582*$AH$11))*'AJUSTE CONIF-SETEC'!$Q$18</f>
        <v>740.62401645733337</v>
      </c>
      <c r="AI582" s="114">
        <f>AB582*AH582</f>
        <v>297730.85461584799</v>
      </c>
      <c r="AK582" s="119">
        <v>15</v>
      </c>
      <c r="AL582" s="114">
        <f>IF($AK$11&gt;0,(AK582/$AK$11)*'DADOS BASE PROPOSTA'!$I$67,0)*'AJUSTE CONIF-SETEC'!Q18</f>
        <v>78747.365151785503</v>
      </c>
      <c r="AN582" s="114">
        <v>64.125</v>
      </c>
      <c r="AO582" s="114">
        <f>(AN582/$AN$11)*'DADOS BASE PROPOSTA'!$I$69*'AJUSTE CONIF-SETEC'!$Q$18</f>
        <v>31143.176410286855</v>
      </c>
      <c r="AQ582" s="114"/>
      <c r="AR582" s="114"/>
      <c r="AS582" s="114"/>
      <c r="AU582" s="114"/>
      <c r="AV582" s="114"/>
      <c r="AW582" s="114"/>
      <c r="AY582" s="114"/>
      <c r="AZ582" s="114"/>
      <c r="BA582" s="114"/>
      <c r="BB582" s="93"/>
    </row>
    <row r="583" spans="1:54" x14ac:dyDescent="0.25">
      <c r="A583" s="93"/>
      <c r="B583" s="94" t="s">
        <v>597</v>
      </c>
      <c r="C583" s="94" t="s">
        <v>600</v>
      </c>
      <c r="D583" s="94" t="s">
        <v>77</v>
      </c>
      <c r="F583" s="104">
        <v>0</v>
      </c>
      <c r="G583" s="109">
        <f t="shared" si="320"/>
        <v>0</v>
      </c>
      <c r="H583" s="114">
        <f>'DADOS BASE PROPOSTA'!$I$23*G583*'AJUSTE CONIF-SETEC'!$Q$12</f>
        <v>0</v>
      </c>
      <c r="I583" s="114">
        <f>'MATRIZ 2018 COMPLETO PROPOSTA'!I583*'AJUSTE CONIF-SETEC'!$Q$12</f>
        <v>0</v>
      </c>
      <c r="J583" s="114">
        <f t="shared" si="321"/>
        <v>0</v>
      </c>
      <c r="L583" s="104">
        <v>98.025762132519858</v>
      </c>
      <c r="M583" s="114">
        <f>'MATRIZ 2018 COMPLETO PROPOSTA'!M583*'AJUSTE CONIF-SETEC'!$Q$14</f>
        <v>454804.45059700409</v>
      </c>
      <c r="N583" s="114">
        <f>'MATRIZ 2018 COMPLETO PROPOSTA'!N583*'AJUSTE CONIF-SETEC'!$Q$14</f>
        <v>29916.773316634917</v>
      </c>
      <c r="O583" s="114">
        <f t="shared" si="322"/>
        <v>484721.22391363903</v>
      </c>
      <c r="R583" s="114"/>
      <c r="T583" s="104">
        <v>84.92335128779024</v>
      </c>
      <c r="U583" s="104"/>
      <c r="V583" s="104">
        <f t="shared" si="324"/>
        <v>84.92335128779024</v>
      </c>
      <c r="W583" s="109">
        <f>V583/$V$11</f>
        <v>4.9737453436797942E-4</v>
      </c>
      <c r="X583" s="114">
        <f>'DADOS BASE HOMOLOGADA'!$I$78*W583</f>
        <v>22850.692423375582</v>
      </c>
      <c r="Y583" s="114"/>
      <c r="Z583" s="114">
        <f t="shared" si="323"/>
        <v>22850.692423375582</v>
      </c>
      <c r="AB583" s="119">
        <v>126</v>
      </c>
      <c r="AD583" s="45">
        <v>0.626</v>
      </c>
      <c r="AE583" s="45">
        <f>AB583*AD583</f>
        <v>78.876000000000005</v>
      </c>
      <c r="AF583" s="123">
        <f>(AD583-$AE$12)*$AF$12</f>
        <v>-0.17705218651163007</v>
      </c>
      <c r="AH583" s="45">
        <f>($AH$11-(AF583*$AH$11))*'AJUSTE CONIF-SETEC'!$Q$18</f>
        <v>611.51961057794483</v>
      </c>
      <c r="AI583" s="114">
        <f>AB583*AH583</f>
        <v>77051.470932821045</v>
      </c>
      <c r="AK583" s="119">
        <v>0</v>
      </c>
      <c r="AL583" s="114">
        <f>IF($AK$11&gt;0,(AK583/$AK$11)*'DADOS BASE PROPOSTA'!$I$67,0)*'AJUSTE CONIF-SETEC'!Q18</f>
        <v>0</v>
      </c>
      <c r="AN583" s="114">
        <v>19.875</v>
      </c>
      <c r="AO583" s="114">
        <f>(AN583/$AN$11)*'DADOS BASE PROPOSTA'!$I$69*'AJUSTE CONIF-SETEC'!$Q$18</f>
        <v>9652.563448802357</v>
      </c>
      <c r="AQ583" s="114"/>
      <c r="AR583" s="114"/>
      <c r="AS583" s="114"/>
      <c r="AU583" s="114"/>
      <c r="AV583" s="114"/>
      <c r="AW583" s="114"/>
      <c r="AY583" s="114"/>
      <c r="AZ583" s="114"/>
      <c r="BA583" s="114"/>
      <c r="BB583" s="93"/>
    </row>
    <row r="584" spans="1:54" x14ac:dyDescent="0.25">
      <c r="A584" s="93"/>
      <c r="B584" s="94" t="s">
        <v>597</v>
      </c>
      <c r="C584" s="94" t="s">
        <v>601</v>
      </c>
      <c r="D584" s="94" t="s">
        <v>79</v>
      </c>
      <c r="F584" s="104">
        <v>4060.6413937516859</v>
      </c>
      <c r="G584" s="109">
        <f t="shared" si="320"/>
        <v>3.2861706947786228E-3</v>
      </c>
      <c r="H584" s="114">
        <f>'DADOS BASE PROPOSTA'!$I$23*G584*'AJUSTE CONIF-SETEC'!$Q$12</f>
        <v>4260935.5176284285</v>
      </c>
      <c r="I584" s="114">
        <f>'MATRIZ 2018 COMPLETO PROPOSTA'!I584*'AJUSTE CONIF-SETEC'!$Q$12</f>
        <v>0</v>
      </c>
      <c r="J584" s="114">
        <f t="shared" si="321"/>
        <v>4260935.5176284285</v>
      </c>
      <c r="L584" s="104">
        <v>0</v>
      </c>
      <c r="M584" s="114">
        <f>'MATRIZ 2018 COMPLETO PROPOSTA'!M584*'AJUSTE CONIF-SETEC'!$Q$14</f>
        <v>0</v>
      </c>
      <c r="N584" s="114">
        <f>'MATRIZ 2018 COMPLETO PROPOSTA'!N584*'AJUSTE CONIF-SETEC'!$Q$14</f>
        <v>0</v>
      </c>
      <c r="O584" s="114">
        <f t="shared" si="322"/>
        <v>0</v>
      </c>
      <c r="R584" s="114"/>
      <c r="T584" s="104">
        <v>146.58509085588381</v>
      </c>
      <c r="U584" s="104"/>
      <c r="V584" s="104">
        <f t="shared" si="324"/>
        <v>146.58509085588381</v>
      </c>
      <c r="W584" s="109">
        <f>V584/$V$11</f>
        <v>8.5851170737082517E-4</v>
      </c>
      <c r="X584" s="114">
        <f>'DADOS BASE HOMOLOGADA'!$I$78*W584</f>
        <v>39442.282649082714</v>
      </c>
      <c r="Y584" s="114"/>
      <c r="Z584" s="114">
        <f t="shared" si="323"/>
        <v>39442.282649082714</v>
      </c>
      <c r="AB584" s="119">
        <v>2392</v>
      </c>
      <c r="AD584" s="45">
        <v>0.752</v>
      </c>
      <c r="AE584" s="45">
        <f>AB584*AD584</f>
        <v>1798.7840000000001</v>
      </c>
      <c r="AF584" s="123">
        <f>(AD584-$AE$12)*$AF$12</f>
        <v>4.344781348836993E-2</v>
      </c>
      <c r="AH584" s="45">
        <f>($AH$11-(AF584*$AH$11))*'AJUSTE CONIF-SETEC'!$Q$18</f>
        <v>496.96218000890985</v>
      </c>
      <c r="AI584" s="114">
        <f>AB584*AH584</f>
        <v>1188733.5345813124</v>
      </c>
      <c r="AK584" s="119">
        <v>0</v>
      </c>
      <c r="AL584" s="114">
        <f>IF($AK$11&gt;0,(AK584/$AK$11)*'DADOS BASE PROPOSTA'!$I$67,0)*'AJUSTE CONIF-SETEC'!Q18</f>
        <v>0</v>
      </c>
      <c r="AN584" s="114">
        <v>76.25</v>
      </c>
      <c r="AO584" s="114">
        <f>(AN584/$AN$11)*'DADOS BASE PROPOSTA'!$I$69*'AJUSTE CONIF-SETEC'!$Q$18</f>
        <v>37031.847193518472</v>
      </c>
      <c r="AQ584" s="114"/>
      <c r="AR584" s="114"/>
      <c r="AS584" s="114"/>
      <c r="AU584" s="114"/>
      <c r="AV584" s="114"/>
      <c r="AW584" s="114"/>
      <c r="AY584" s="114"/>
      <c r="AZ584" s="114"/>
      <c r="BA584" s="114"/>
      <c r="BB584" s="93"/>
    </row>
    <row r="585" spans="1:54" x14ac:dyDescent="0.25">
      <c r="A585" s="93"/>
      <c r="B585" s="94" t="s">
        <v>597</v>
      </c>
      <c r="C585" s="94" t="s">
        <v>602</v>
      </c>
      <c r="D585" s="94" t="s">
        <v>83</v>
      </c>
      <c r="F585" s="104">
        <v>0</v>
      </c>
      <c r="G585" s="109">
        <f t="shared" si="320"/>
        <v>0</v>
      </c>
      <c r="H585" s="114">
        <f>'DADOS BASE PROPOSTA'!$I$23*G585*'AJUSTE CONIF-SETEC'!$Q$12</f>
        <v>0</v>
      </c>
      <c r="I585" s="114">
        <f>'MATRIZ 2018 COMPLETO PROPOSTA'!I585*'AJUSTE CONIF-SETEC'!$Q$12</f>
        <v>0</v>
      </c>
      <c r="J585" s="114">
        <f t="shared" si="321"/>
        <v>0</v>
      </c>
      <c r="L585" s="104">
        <v>530.0353566562593</v>
      </c>
      <c r="M585" s="114">
        <f>'MATRIZ 2018 COMPLETO PROPOSTA'!M585*'AJUSTE CONIF-SETEC'!$Q$14</f>
        <v>917684.52916124789</v>
      </c>
      <c r="N585" s="114">
        <f>'MATRIZ 2018 COMPLETO PROPOSTA'!N585*'AJUSTE CONIF-SETEC'!$Q$14</f>
        <v>161763.06381020768</v>
      </c>
      <c r="O585" s="114">
        <f t="shared" si="322"/>
        <v>1079447.5929714555</v>
      </c>
      <c r="R585" s="114"/>
      <c r="T585" s="104">
        <v>0</v>
      </c>
      <c r="U585" s="104"/>
      <c r="V585" s="104">
        <f t="shared" si="324"/>
        <v>0</v>
      </c>
      <c r="W585" s="109">
        <f>V585/$V$11</f>
        <v>0</v>
      </c>
      <c r="X585" s="114">
        <f>'DADOS BASE HOMOLOGADA'!$I$78*W585</f>
        <v>0</v>
      </c>
      <c r="Y585" s="114"/>
      <c r="Z585" s="114">
        <f t="shared" si="323"/>
        <v>0</v>
      </c>
      <c r="AB585" s="119">
        <v>365.5</v>
      </c>
      <c r="AD585" s="45">
        <v>0.752</v>
      </c>
      <c r="AE585" s="45">
        <f>AB585*AD585</f>
        <v>274.85599999999999</v>
      </c>
      <c r="AF585" s="123">
        <f>(AD585-$AE$12)*$AF$12</f>
        <v>4.344781348836993E-2</v>
      </c>
      <c r="AH585" s="45">
        <f>($AH$11-(AF585*$AH$11))*'AJUSTE CONIF-SETEC'!$Q$18</f>
        <v>496.96218000890985</v>
      </c>
      <c r="AI585" s="114">
        <f>AB585*AH585</f>
        <v>181639.67679325654</v>
      </c>
      <c r="AK585" s="119">
        <v>0</v>
      </c>
      <c r="AL585" s="114">
        <f>IF($AK$11&gt;0,(AK585/$AK$11)*'DADOS BASE PROPOSTA'!$I$67,0)*'AJUSTE CONIF-SETEC'!Q18</f>
        <v>0</v>
      </c>
      <c r="AN585" s="114">
        <v>0</v>
      </c>
      <c r="AO585" s="114">
        <f>(AN585/$AN$11)*'DADOS BASE PROPOSTA'!$I$69*'AJUSTE CONIF-SETEC'!$Q$18</f>
        <v>0</v>
      </c>
      <c r="AQ585" s="114"/>
      <c r="AR585" s="114"/>
      <c r="AS585" s="114"/>
      <c r="AU585" s="114"/>
      <c r="AV585" s="114"/>
      <c r="AW585" s="114"/>
      <c r="AY585" s="114"/>
      <c r="AZ585" s="114"/>
      <c r="BA585" s="114"/>
      <c r="BB585" s="93"/>
    </row>
    <row r="586" spans="1:54" x14ac:dyDescent="0.25">
      <c r="A586" s="93"/>
      <c r="B586" s="94" t="s">
        <v>597</v>
      </c>
      <c r="C586" s="94" t="s">
        <v>603</v>
      </c>
      <c r="D586" s="94" t="s">
        <v>79</v>
      </c>
      <c r="F586" s="104">
        <v>2208.1867723511</v>
      </c>
      <c r="G586" s="109">
        <f t="shared" si="320"/>
        <v>1.78702770233882E-3</v>
      </c>
      <c r="H586" s="114">
        <f>'DADOS BASE PROPOSTA'!$I$23*G586*'AJUSTE CONIF-SETEC'!$Q$12</f>
        <v>2317107.209305923</v>
      </c>
      <c r="I586" s="114">
        <f>'MATRIZ 2018 COMPLETO PROPOSTA'!I586*'AJUSTE CONIF-SETEC'!$Q$12</f>
        <v>0</v>
      </c>
      <c r="J586" s="114">
        <f t="shared" si="321"/>
        <v>2317107.209305923</v>
      </c>
      <c r="L586" s="104">
        <v>0</v>
      </c>
      <c r="M586" s="114">
        <f>'MATRIZ 2018 COMPLETO PROPOSTA'!M586*'AJUSTE CONIF-SETEC'!$Q$14</f>
        <v>0</v>
      </c>
      <c r="N586" s="114">
        <f>'MATRIZ 2018 COMPLETO PROPOSTA'!N586*'AJUSTE CONIF-SETEC'!$Q$14</f>
        <v>0</v>
      </c>
      <c r="O586" s="114">
        <f t="shared" si="322"/>
        <v>0</v>
      </c>
      <c r="R586" s="114"/>
      <c r="T586" s="104">
        <v>0</v>
      </c>
      <c r="U586" s="104"/>
      <c r="V586" s="104">
        <f t="shared" si="324"/>
        <v>0</v>
      </c>
      <c r="W586" s="109">
        <f>V586/$V$11</f>
        <v>0</v>
      </c>
      <c r="X586" s="114">
        <f>'DADOS BASE HOMOLOGADA'!$I$78*W586</f>
        <v>0</v>
      </c>
      <c r="Y586" s="114"/>
      <c r="Z586" s="114">
        <f t="shared" si="323"/>
        <v>0</v>
      </c>
      <c r="AB586" s="119">
        <v>620.5</v>
      </c>
      <c r="AD586" s="45">
        <v>0.624</v>
      </c>
      <c r="AE586" s="45">
        <f>AB586*AD586</f>
        <v>387.19200000000001</v>
      </c>
      <c r="AF586" s="123">
        <f>(AD586-$AE$12)*$AF$12</f>
        <v>-0.18055218651163008</v>
      </c>
      <c r="AH586" s="45">
        <f>($AH$11-(AF586*$AH$11))*'AJUSTE CONIF-SETEC'!$Q$18</f>
        <v>613.33798249173901</v>
      </c>
      <c r="AI586" s="114">
        <f>AB586*AH586</f>
        <v>380576.21813612408</v>
      </c>
      <c r="AK586" s="119">
        <v>0</v>
      </c>
      <c r="AL586" s="114">
        <f>IF($AK$11&gt;0,(AK586/$AK$11)*'DADOS BASE PROPOSTA'!$I$67,0)*'AJUSTE CONIF-SETEC'!Q18</f>
        <v>0</v>
      </c>
      <c r="AN586" s="114">
        <v>0</v>
      </c>
      <c r="AO586" s="114">
        <f>(AN586/$AN$11)*'DADOS BASE PROPOSTA'!$I$69*'AJUSTE CONIF-SETEC'!$Q$18</f>
        <v>0</v>
      </c>
      <c r="AQ586" s="114"/>
      <c r="AR586" s="114"/>
      <c r="AS586" s="114"/>
      <c r="AU586" s="114"/>
      <c r="AV586" s="114"/>
      <c r="AW586" s="114"/>
      <c r="AY586" s="114"/>
      <c r="AZ586" s="114"/>
      <c r="BA586" s="114"/>
      <c r="BB586" s="93"/>
    </row>
    <row r="587" spans="1:54" x14ac:dyDescent="0.25">
      <c r="A587" s="93"/>
      <c r="F587" s="104"/>
      <c r="G587" s="109"/>
      <c r="H587" s="114"/>
      <c r="I587" s="114"/>
      <c r="J587" s="114"/>
      <c r="L587" s="104"/>
      <c r="M587" s="114"/>
      <c r="N587" s="114"/>
      <c r="O587" s="114"/>
      <c r="R587" s="114"/>
      <c r="T587" s="104"/>
      <c r="U587" s="104"/>
      <c r="V587" s="104"/>
      <c r="W587" s="109"/>
      <c r="X587" s="114"/>
      <c r="Y587" s="114"/>
      <c r="Z587" s="114"/>
      <c r="AB587" s="119"/>
      <c r="AF587" s="123"/>
      <c r="AI587" s="114"/>
      <c r="AK587" s="119"/>
      <c r="AL587" s="114"/>
      <c r="AN587" s="114"/>
      <c r="AO587" s="114"/>
      <c r="AQ587" s="114"/>
      <c r="AR587" s="114"/>
      <c r="AS587" s="114"/>
      <c r="AU587" s="114"/>
      <c r="AV587" s="114"/>
      <c r="AW587" s="114"/>
      <c r="AY587" s="114"/>
      <c r="AZ587" s="114"/>
      <c r="BA587" s="114"/>
      <c r="BB587" s="93"/>
    </row>
    <row r="588" spans="1:54" x14ac:dyDescent="0.25">
      <c r="A588" s="93"/>
      <c r="B588" s="98" t="s">
        <v>604</v>
      </c>
      <c r="C588" s="98" t="s">
        <v>605</v>
      </c>
      <c r="D588" s="98" t="s">
        <v>74</v>
      </c>
      <c r="E588" s="98"/>
      <c r="F588" s="105">
        <f>SUM(F589:F606)</f>
        <v>32665.369031603095</v>
      </c>
      <c r="G588" s="110">
        <f>SUM(G589:G606)</f>
        <v>2.6435227353727629E-2</v>
      </c>
      <c r="H588" s="115">
        <f>SUM(H589:H606)</f>
        <v>34276612.38871485</v>
      </c>
      <c r="I588" s="115">
        <f>SUM(I589:I606)</f>
        <v>850101.39380941843</v>
      </c>
      <c r="J588" s="115">
        <f>SUM(J589:J606)</f>
        <v>35126713.782524273</v>
      </c>
      <c r="K588" s="99"/>
      <c r="L588" s="105">
        <f>SUM(L589:L606)</f>
        <v>1506.6114943875486</v>
      </c>
      <c r="M588" s="115">
        <f>SUM(M589:M606)</f>
        <v>4125542.5672419956</v>
      </c>
      <c r="N588" s="115">
        <f>SUM(N589:N606)</f>
        <v>459807.23407072609</v>
      </c>
      <c r="O588" s="115">
        <f>SUM(O589:O606)</f>
        <v>4585349.8013127223</v>
      </c>
      <c r="P588" s="99"/>
      <c r="Q588" s="100"/>
      <c r="R588" s="115">
        <f>SUM(R589:R606)</f>
        <v>4107957.6956623951</v>
      </c>
      <c r="S588" s="99"/>
      <c r="T588" s="105">
        <f t="shared" ref="T588:Z588" si="325">SUM(T589:T606)</f>
        <v>414.53450123250764</v>
      </c>
      <c r="U588" s="105">
        <f t="shared" si="325"/>
        <v>2.4485000000000001</v>
      </c>
      <c r="V588" s="105">
        <f t="shared" si="325"/>
        <v>422.36970123250762</v>
      </c>
      <c r="W588" s="110">
        <f t="shared" si="325"/>
        <v>2.4737122392844675E-3</v>
      </c>
      <c r="X588" s="115">
        <f t="shared" si="325"/>
        <v>113648.83728045592</v>
      </c>
      <c r="Y588" s="115">
        <f t="shared" si="325"/>
        <v>124505.76265629544</v>
      </c>
      <c r="Z588" s="115">
        <f t="shared" si="325"/>
        <v>238154.59993675136</v>
      </c>
      <c r="AA588" s="99"/>
      <c r="AB588" s="120">
        <f>SUM(AB589:AB606)</f>
        <v>18490</v>
      </c>
      <c r="AC588" s="99"/>
      <c r="AD588" s="99"/>
      <c r="AE588" s="99"/>
      <c r="AF588" s="124"/>
      <c r="AG588" s="99"/>
      <c r="AH588" s="99"/>
      <c r="AI588" s="115">
        <f>SUM(AI589:AI606)</f>
        <v>8947249.9985716566</v>
      </c>
      <c r="AJ588" s="99"/>
      <c r="AK588" s="120">
        <f>SUM(AK589:AK606)</f>
        <v>225.5</v>
      </c>
      <c r="AL588" s="115">
        <f>SUM(AL589:AL606)</f>
        <v>1183835.3894485086</v>
      </c>
      <c r="AM588" s="99"/>
      <c r="AN588" s="115">
        <f>SUM(AN589:AN606)</f>
        <v>380.125</v>
      </c>
      <c r="AO588" s="115">
        <f>SUM(AO589:AO606)</f>
        <v>184612.86445162244</v>
      </c>
      <c r="AP588" s="99"/>
      <c r="AQ588" s="115"/>
      <c r="AR588" s="115"/>
      <c r="AS588" s="115">
        <f>SUM(AS589:AS606)</f>
        <v>360876.68324093451</v>
      </c>
      <c r="AT588" s="98"/>
      <c r="AU588" s="115"/>
      <c r="AV588" s="115"/>
      <c r="AW588" s="115">
        <f>SUM(AW589:AW606)</f>
        <v>360876.68324093451</v>
      </c>
      <c r="AX588" s="98"/>
      <c r="AY588" s="115"/>
      <c r="AZ588" s="115"/>
      <c r="BA588" s="115">
        <f>SUM(BA589:BA606)</f>
        <v>360876.68324093451</v>
      </c>
      <c r="BB588" s="93"/>
    </row>
    <row r="589" spans="1:54" x14ac:dyDescent="0.25">
      <c r="A589" s="93"/>
      <c r="B589" s="94" t="s">
        <v>604</v>
      </c>
      <c r="C589" s="94" t="s">
        <v>34</v>
      </c>
      <c r="D589" s="94" t="s">
        <v>75</v>
      </c>
      <c r="F589" s="104">
        <v>0</v>
      </c>
      <c r="G589" s="109">
        <f t="shared" ref="G589:G606" si="326">F589/$F$11</f>
        <v>0</v>
      </c>
      <c r="H589" s="114">
        <f>'DADOS BASE PROPOSTA'!$I$23*G589*'AJUSTE CONIF-SETEC'!$Q$12</f>
        <v>0</v>
      </c>
      <c r="I589" s="114">
        <f>'MATRIZ 2018 COMPLETO PROPOSTA'!I589*'AJUSTE CONIF-SETEC'!$Q$12</f>
        <v>0</v>
      </c>
      <c r="J589" s="114">
        <f t="shared" ref="J589:J606" si="327">H589+I589</f>
        <v>0</v>
      </c>
      <c r="L589" s="104"/>
      <c r="M589" s="114">
        <f>'MATRIZ 2018 COMPLETO PROPOSTA'!M589*'AJUSTE CONIF-SETEC'!$Q$14</f>
        <v>0</v>
      </c>
      <c r="N589" s="114">
        <f>'MATRIZ 2018 COMPLETO PROPOSTA'!N589*'AJUSTE CONIF-SETEC'!$Q$14</f>
        <v>0</v>
      </c>
      <c r="O589" s="114">
        <f t="shared" ref="O589:O606" si="328">M589+N589</f>
        <v>0</v>
      </c>
      <c r="Q589" s="68">
        <v>17</v>
      </c>
      <c r="R589" s="114">
        <f>IF(D589="R",('DADOS BASE HOMOLOGADA'!$I$53+('DADOS BASE HOMOLOGADA'!$I$54*Q589)),0)</f>
        <v>4107957.6956623951</v>
      </c>
      <c r="T589" s="104"/>
      <c r="U589" s="104"/>
      <c r="V589" s="104"/>
      <c r="W589" s="109"/>
      <c r="X589" s="114"/>
      <c r="Y589" s="114">
        <f>'DADOS BASE HOMOLOGADA'!$I$77/41</f>
        <v>124505.76265629544</v>
      </c>
      <c r="Z589" s="114">
        <f t="shared" ref="Z589:Z606" si="329">X589+Y589</f>
        <v>124505.76265629544</v>
      </c>
      <c r="AB589" s="119"/>
      <c r="AF589" s="123"/>
      <c r="AI589" s="114"/>
      <c r="AK589" s="119"/>
      <c r="AL589" s="114"/>
      <c r="AN589" s="114"/>
      <c r="AO589" s="114"/>
      <c r="AQ589" s="114">
        <f>'DADOS BASE HOMOLOGADA'!$I$85/41</f>
        <v>167836.73833001251</v>
      </c>
      <c r="AR589" s="114">
        <f>'DADOS BASE HOMOLOGADA'!$I$86*(Q589/$Q$11)</f>
        <v>193039.94491092197</v>
      </c>
      <c r="AS589" s="114">
        <f>AQ589+AR589</f>
        <v>360876.68324093451</v>
      </c>
      <c r="AU589" s="114">
        <f>'DADOS BASE HOMOLOGADA'!$I$89/41</f>
        <v>167836.73833001251</v>
      </c>
      <c r="AV589" s="114">
        <f>'DADOS BASE HOMOLOGADA'!$I$90*(Q589/$Q$11)</f>
        <v>193039.94491092197</v>
      </c>
      <c r="AW589" s="114">
        <f>AU589+AV589</f>
        <v>360876.68324093451</v>
      </c>
      <c r="AY589" s="114">
        <f>'DADOS BASE HOMOLOGADA'!$I$93/41</f>
        <v>167836.73833001251</v>
      </c>
      <c r="AZ589" s="114">
        <f>'DADOS BASE HOMOLOGADA'!$I$94*(Q589/$Q$11)</f>
        <v>193039.94491092197</v>
      </c>
      <c r="BA589" s="114">
        <f>AY589+AZ589</f>
        <v>360876.68324093451</v>
      </c>
      <c r="BB589" s="93"/>
    </row>
    <row r="590" spans="1:54" x14ac:dyDescent="0.25">
      <c r="A590" s="93"/>
      <c r="B590" s="94" t="s">
        <v>604</v>
      </c>
      <c r="C590" s="94" t="s">
        <v>606</v>
      </c>
      <c r="D590" s="94" t="s">
        <v>83</v>
      </c>
      <c r="F590" s="104">
        <v>0</v>
      </c>
      <c r="G590" s="109">
        <f t="shared" si="326"/>
        <v>0</v>
      </c>
      <c r="H590" s="114">
        <f>'DADOS BASE PROPOSTA'!$I$23*G590*'AJUSTE CONIF-SETEC'!$Q$12</f>
        <v>0</v>
      </c>
      <c r="I590" s="114">
        <f>'MATRIZ 2018 COMPLETO PROPOSTA'!I590*'AJUSTE CONIF-SETEC'!$Q$12</f>
        <v>0</v>
      </c>
      <c r="J590" s="114">
        <f t="shared" si="327"/>
        <v>0</v>
      </c>
      <c r="L590" s="104">
        <v>320.18363451762889</v>
      </c>
      <c r="M590" s="114">
        <f>'MATRIZ 2018 COMPLETO PROPOSTA'!M590*'AJUSTE CONIF-SETEC'!$Q$14</f>
        <v>917684.52916124789</v>
      </c>
      <c r="N590" s="114">
        <f>'MATRIZ 2018 COMPLETO PROPOSTA'!N590*'AJUSTE CONIF-SETEC'!$Q$14</f>
        <v>97717.793824552355</v>
      </c>
      <c r="O590" s="114">
        <f t="shared" si="328"/>
        <v>1015402.3229858002</v>
      </c>
      <c r="R590" s="114"/>
      <c r="T590" s="104">
        <v>0</v>
      </c>
      <c r="U590" s="104"/>
      <c r="V590" s="104">
        <f t="shared" ref="V590:V606" si="330">T590+U590*3.2</f>
        <v>0</v>
      </c>
      <c r="W590" s="109">
        <f t="shared" ref="W590:W606" si="331">V590/$V$11</f>
        <v>0</v>
      </c>
      <c r="X590" s="114">
        <f>'DADOS BASE HOMOLOGADA'!$I$78*W590</f>
        <v>0</v>
      </c>
      <c r="Y590" s="114"/>
      <c r="Z590" s="114">
        <f t="shared" si="329"/>
        <v>0</v>
      </c>
      <c r="AB590" s="119">
        <v>249</v>
      </c>
      <c r="AD590" s="45">
        <v>0.69899999999999995</v>
      </c>
      <c r="AE590" s="45">
        <f t="shared" ref="AE590:AE606" si="332">AB590*AD590</f>
        <v>174.05099999999999</v>
      </c>
      <c r="AF590" s="123">
        <f t="shared" ref="AF590:AF606" si="333">(AD590-$AE$12)*$AF$12</f>
        <v>-4.9302186511630153E-2</v>
      </c>
      <c r="AH590" s="45">
        <f>($AH$11-(AF590*$AH$11))*'AJUSTE CONIF-SETEC'!$Q$18</f>
        <v>545.14903572445633</v>
      </c>
      <c r="AI590" s="114">
        <f t="shared" ref="AI590:AI606" si="334">AB590*AH590</f>
        <v>135742.10989538961</v>
      </c>
      <c r="AK590" s="119">
        <v>0</v>
      </c>
      <c r="AL590" s="114">
        <f>IF($AK$11&gt;0,(AK590/$AK$11)*'DADOS BASE PROPOSTA'!$I$67,0)*'AJUSTE CONIF-SETEC'!Q18</f>
        <v>0</v>
      </c>
      <c r="AN590" s="114">
        <v>0</v>
      </c>
      <c r="AO590" s="114">
        <f>(AN590/$AN$11)*'DADOS BASE PROPOSTA'!$I$69*'AJUSTE CONIF-SETEC'!$Q$18</f>
        <v>0</v>
      </c>
      <c r="AQ590" s="114"/>
      <c r="AR590" s="114"/>
      <c r="AS590" s="114"/>
      <c r="AU590" s="114"/>
      <c r="AV590" s="114"/>
      <c r="AW590" s="114"/>
      <c r="AY590" s="114"/>
      <c r="AZ590" s="114"/>
      <c r="BA590" s="114"/>
      <c r="BB590" s="93"/>
    </row>
    <row r="591" spans="1:54" x14ac:dyDescent="0.25">
      <c r="A591" s="93"/>
      <c r="B591" s="94" t="s">
        <v>604</v>
      </c>
      <c r="C591" s="94" t="s">
        <v>607</v>
      </c>
      <c r="D591" s="94" t="s">
        <v>77</v>
      </c>
      <c r="F591" s="104">
        <v>0</v>
      </c>
      <c r="G591" s="109">
        <f t="shared" si="326"/>
        <v>0</v>
      </c>
      <c r="H591" s="114">
        <f>'DADOS BASE PROPOSTA'!$I$23*G591*'AJUSTE CONIF-SETEC'!$Q$12</f>
        <v>0</v>
      </c>
      <c r="I591" s="114">
        <f>'MATRIZ 2018 COMPLETO PROPOSTA'!I591*'AJUSTE CONIF-SETEC'!$Q$12</f>
        <v>0</v>
      </c>
      <c r="J591" s="114">
        <f t="shared" si="327"/>
        <v>0</v>
      </c>
      <c r="L591" s="104">
        <v>105.8687606070913</v>
      </c>
      <c r="M591" s="114">
        <f>'MATRIZ 2018 COMPLETO PROPOSTA'!M591*'AJUSTE CONIF-SETEC'!$Q$14</f>
        <v>454804.45059700409</v>
      </c>
      <c r="N591" s="114">
        <f>'MATRIZ 2018 COMPLETO PROPOSTA'!N591*'AJUSTE CONIF-SETEC'!$Q$14</f>
        <v>32310.40130158508</v>
      </c>
      <c r="O591" s="114">
        <f t="shared" si="328"/>
        <v>487114.85189858917</v>
      </c>
      <c r="R591" s="114"/>
      <c r="T591" s="104">
        <v>0</v>
      </c>
      <c r="U591" s="104"/>
      <c r="V591" s="104">
        <f t="shared" si="330"/>
        <v>0</v>
      </c>
      <c r="W591" s="109">
        <f t="shared" si="331"/>
        <v>0</v>
      </c>
      <c r="X591" s="114">
        <f>'DADOS BASE HOMOLOGADA'!$I$78*W591</f>
        <v>0</v>
      </c>
      <c r="Y591" s="114"/>
      <c r="Z591" s="114">
        <f t="shared" si="329"/>
        <v>0</v>
      </c>
      <c r="AB591" s="119">
        <v>202.5</v>
      </c>
      <c r="AD591" s="45">
        <v>0.77300000000000002</v>
      </c>
      <c r="AE591" s="45">
        <f t="shared" si="332"/>
        <v>156.5325</v>
      </c>
      <c r="AF591" s="123">
        <f t="shared" si="333"/>
        <v>8.0197813488369962E-2</v>
      </c>
      <c r="AH591" s="45">
        <f>($AH$11-(AF591*$AH$11))*'AJUSTE CONIF-SETEC'!$Q$18</f>
        <v>477.86927491407073</v>
      </c>
      <c r="AI591" s="114">
        <f t="shared" si="334"/>
        <v>96768.528170099322</v>
      </c>
      <c r="AK591" s="119">
        <v>0</v>
      </c>
      <c r="AL591" s="114">
        <f>IF($AK$11&gt;0,(AK591/$AK$11)*'DADOS BASE PROPOSTA'!$I$67,0)*'AJUSTE CONIF-SETEC'!Q18</f>
        <v>0</v>
      </c>
      <c r="AN591" s="114">
        <v>0</v>
      </c>
      <c r="AO591" s="114">
        <f>(AN591/$AN$11)*'DADOS BASE PROPOSTA'!$I$69*'AJUSTE CONIF-SETEC'!$Q$18</f>
        <v>0</v>
      </c>
      <c r="AQ591" s="114"/>
      <c r="AR591" s="114"/>
      <c r="AS591" s="114"/>
      <c r="AU591" s="114"/>
      <c r="AV591" s="114"/>
      <c r="AW591" s="114"/>
      <c r="AY591" s="114"/>
      <c r="AZ591" s="114"/>
      <c r="BA591" s="114"/>
      <c r="BB591" s="93"/>
    </row>
    <row r="592" spans="1:54" x14ac:dyDescent="0.25">
      <c r="A592" s="93"/>
      <c r="B592" s="94" t="s">
        <v>604</v>
      </c>
      <c r="C592" s="94" t="s">
        <v>608</v>
      </c>
      <c r="D592" s="94" t="s">
        <v>79</v>
      </c>
      <c r="F592" s="104">
        <v>4298.3389981595246</v>
      </c>
      <c r="G592" s="109">
        <f t="shared" si="326"/>
        <v>3.4785331385605491E-3</v>
      </c>
      <c r="H592" s="114">
        <f>'DADOS BASE PROPOSTA'!$I$23*G592*'AJUSTE CONIF-SETEC'!$Q$12</f>
        <v>4510357.7312311903</v>
      </c>
      <c r="I592" s="114">
        <f>'MATRIZ 2018 COMPLETO PROPOSTA'!I592*'AJUSTE CONIF-SETEC'!$Q$12</f>
        <v>0</v>
      </c>
      <c r="J592" s="114">
        <f t="shared" si="327"/>
        <v>4510357.7312311903</v>
      </c>
      <c r="L592" s="104">
        <v>0</v>
      </c>
      <c r="M592" s="114">
        <f>'MATRIZ 2018 COMPLETO PROPOSTA'!M592*'AJUSTE CONIF-SETEC'!$Q$14</f>
        <v>0</v>
      </c>
      <c r="N592" s="114">
        <f>'MATRIZ 2018 COMPLETO PROPOSTA'!N592*'AJUSTE CONIF-SETEC'!$Q$14</f>
        <v>0</v>
      </c>
      <c r="O592" s="114">
        <f t="shared" si="328"/>
        <v>0</v>
      </c>
      <c r="R592" s="114"/>
      <c r="T592" s="104">
        <v>9.8500000000000004E-2</v>
      </c>
      <c r="U592" s="104">
        <v>2.4485000000000001</v>
      </c>
      <c r="V592" s="104">
        <f t="shared" si="330"/>
        <v>7.9337</v>
      </c>
      <c r="W592" s="109">
        <f t="shared" si="331"/>
        <v>4.6465669141375172E-5</v>
      </c>
      <c r="X592" s="114">
        <f>'DADOS BASE HOMOLOGADA'!$I$78*W592</f>
        <v>2134.754878725561</v>
      </c>
      <c r="Y592" s="114"/>
      <c r="Z592" s="114">
        <f t="shared" si="329"/>
        <v>2134.754878725561</v>
      </c>
      <c r="AB592" s="119">
        <v>1661.5</v>
      </c>
      <c r="AD592" s="45">
        <v>0.77800000000000002</v>
      </c>
      <c r="AE592" s="45">
        <f t="shared" si="332"/>
        <v>1292.6469999999999</v>
      </c>
      <c r="AF592" s="123">
        <f t="shared" si="333"/>
        <v>8.894781348836997E-2</v>
      </c>
      <c r="AH592" s="45">
        <f>($AH$11-(AF592*$AH$11))*'AJUSTE CONIF-SETEC'!$Q$18</f>
        <v>473.32334512958516</v>
      </c>
      <c r="AI592" s="114">
        <f t="shared" si="334"/>
        <v>786426.73793280579</v>
      </c>
      <c r="AK592" s="119">
        <v>0</v>
      </c>
      <c r="AL592" s="114">
        <f>IF($AK$11&gt;0,(AK592/$AK$11)*'DADOS BASE PROPOSTA'!$I$67,0)*'AJUSTE CONIF-SETEC'!Q18</f>
        <v>0</v>
      </c>
      <c r="AN592" s="114">
        <v>119.875</v>
      </c>
      <c r="AO592" s="114">
        <f>(AN592/$AN$11)*'DADOS BASE PROPOSTA'!$I$69*'AJUSTE CONIF-SETEC'!$Q$18</f>
        <v>58218.920423908559</v>
      </c>
      <c r="AQ592" s="114"/>
      <c r="AR592" s="114"/>
      <c r="AS592" s="114"/>
      <c r="AU592" s="114"/>
      <c r="AV592" s="114"/>
      <c r="AW592" s="114"/>
      <c r="AY592" s="114"/>
      <c r="AZ592" s="114"/>
      <c r="BA592" s="114"/>
      <c r="BB592" s="93"/>
    </row>
    <row r="593" spans="1:54" x14ac:dyDescent="0.25">
      <c r="A593" s="93"/>
      <c r="B593" s="94" t="s">
        <v>604</v>
      </c>
      <c r="C593" s="94" t="s">
        <v>609</v>
      </c>
      <c r="D593" s="94" t="s">
        <v>79</v>
      </c>
      <c r="F593" s="104">
        <v>1876.036546615409</v>
      </c>
      <c r="G593" s="109">
        <f t="shared" si="326"/>
        <v>1.5182272266907409E-3</v>
      </c>
      <c r="H593" s="114">
        <f>'DADOS BASE PROPOSTA'!$I$23*G593*'AJUSTE CONIF-SETEC'!$Q$12</f>
        <v>1968573.4293461228</v>
      </c>
      <c r="I593" s="114">
        <f>'MATRIZ 2018 COMPLETO PROPOSTA'!I593*'AJUSTE CONIF-SETEC'!$Q$12</f>
        <v>0</v>
      </c>
      <c r="J593" s="114">
        <f t="shared" si="327"/>
        <v>1968573.4293461228</v>
      </c>
      <c r="L593" s="104">
        <v>0</v>
      </c>
      <c r="M593" s="114">
        <f>'MATRIZ 2018 COMPLETO PROPOSTA'!M593*'AJUSTE CONIF-SETEC'!$Q$14</f>
        <v>0</v>
      </c>
      <c r="N593" s="114">
        <f>'MATRIZ 2018 COMPLETO PROPOSTA'!N593*'AJUSTE CONIF-SETEC'!$Q$14</f>
        <v>0</v>
      </c>
      <c r="O593" s="114">
        <f t="shared" si="328"/>
        <v>0</v>
      </c>
      <c r="R593" s="114"/>
      <c r="T593" s="104">
        <v>0</v>
      </c>
      <c r="U593" s="104"/>
      <c r="V593" s="104">
        <f t="shared" si="330"/>
        <v>0</v>
      </c>
      <c r="W593" s="109">
        <f t="shared" si="331"/>
        <v>0</v>
      </c>
      <c r="X593" s="114">
        <f>'DADOS BASE HOMOLOGADA'!$I$78*W593</f>
        <v>0</v>
      </c>
      <c r="Y593" s="114"/>
      <c r="Z593" s="114">
        <f t="shared" si="329"/>
        <v>0</v>
      </c>
      <c r="AB593" s="119">
        <v>1086</v>
      </c>
      <c r="AD593" s="45">
        <v>0.75</v>
      </c>
      <c r="AE593" s="45">
        <f t="shared" si="332"/>
        <v>814.5</v>
      </c>
      <c r="AF593" s="123">
        <f t="shared" si="333"/>
        <v>3.9947813488369927E-2</v>
      </c>
      <c r="AH593" s="45">
        <f>($AH$11-(AF593*$AH$11))*'AJUSTE CONIF-SETEC'!$Q$18</f>
        <v>498.78055192270409</v>
      </c>
      <c r="AI593" s="114">
        <f t="shared" si="334"/>
        <v>541675.67938805663</v>
      </c>
      <c r="AK593" s="119">
        <v>0</v>
      </c>
      <c r="AL593" s="114">
        <f>IF($AK$11&gt;0,(AK593/$AK$11)*'DADOS BASE PROPOSTA'!$I$67,0)*'AJUSTE CONIF-SETEC'!Q18</f>
        <v>0</v>
      </c>
      <c r="AN593" s="114">
        <v>0</v>
      </c>
      <c r="AO593" s="114">
        <f>(AN593/$AN$11)*'DADOS BASE PROPOSTA'!$I$69*'AJUSTE CONIF-SETEC'!$Q$18</f>
        <v>0</v>
      </c>
      <c r="AQ593" s="114"/>
      <c r="AR593" s="114"/>
      <c r="AS593" s="114"/>
      <c r="AU593" s="114"/>
      <c r="AV593" s="114"/>
      <c r="AW593" s="114"/>
      <c r="AY593" s="114"/>
      <c r="AZ593" s="114"/>
      <c r="BA593" s="114"/>
      <c r="BB593" s="93"/>
    </row>
    <row r="594" spans="1:54" x14ac:dyDescent="0.25">
      <c r="A594" s="93"/>
      <c r="B594" s="94" t="s">
        <v>604</v>
      </c>
      <c r="C594" s="94" t="s">
        <v>610</v>
      </c>
      <c r="D594" s="94" t="s">
        <v>79</v>
      </c>
      <c r="F594" s="104">
        <v>2608.9596888462238</v>
      </c>
      <c r="G594" s="109">
        <f t="shared" si="326"/>
        <v>2.1113627237651848E-3</v>
      </c>
      <c r="H594" s="114">
        <f>'DADOS BASE PROPOSTA'!$I$23*G594*'AJUSTE CONIF-SETEC'!$Q$12</f>
        <v>2737648.5447277809</v>
      </c>
      <c r="I594" s="114">
        <f>'MATRIZ 2018 COMPLETO PROPOSTA'!I594*'AJUSTE CONIF-SETEC'!$Q$12</f>
        <v>0</v>
      </c>
      <c r="J594" s="114">
        <f t="shared" si="327"/>
        <v>2737648.5447277809</v>
      </c>
      <c r="L594" s="104">
        <v>0</v>
      </c>
      <c r="M594" s="114">
        <f>'MATRIZ 2018 COMPLETO PROPOSTA'!M594*'AJUSTE CONIF-SETEC'!$Q$14</f>
        <v>0</v>
      </c>
      <c r="N594" s="114">
        <f>'MATRIZ 2018 COMPLETO PROPOSTA'!N594*'AJUSTE CONIF-SETEC'!$Q$14</f>
        <v>0</v>
      </c>
      <c r="O594" s="114">
        <f t="shared" si="328"/>
        <v>0</v>
      </c>
      <c r="R594" s="114"/>
      <c r="T594" s="104">
        <v>0</v>
      </c>
      <c r="U594" s="104"/>
      <c r="V594" s="104">
        <f t="shared" si="330"/>
        <v>0</v>
      </c>
      <c r="W594" s="109">
        <f t="shared" si="331"/>
        <v>0</v>
      </c>
      <c r="X594" s="114">
        <f>'DADOS BASE HOMOLOGADA'!$I$78*W594</f>
        <v>0</v>
      </c>
      <c r="Y594" s="114"/>
      <c r="Z594" s="114">
        <f t="shared" si="329"/>
        <v>0</v>
      </c>
      <c r="AB594" s="119">
        <v>1287.5</v>
      </c>
      <c r="AD594" s="45">
        <v>0.78200000000000003</v>
      </c>
      <c r="AE594" s="45">
        <f t="shared" si="332"/>
        <v>1006.825</v>
      </c>
      <c r="AF594" s="123">
        <f t="shared" si="333"/>
        <v>9.5947813488369976E-2</v>
      </c>
      <c r="AH594" s="45">
        <f>($AH$11-(AF594*$AH$11))*'AJUSTE CONIF-SETEC'!$Q$18</f>
        <v>469.6866013019968</v>
      </c>
      <c r="AI594" s="114">
        <f t="shared" si="334"/>
        <v>604721.49917632085</v>
      </c>
      <c r="AK594" s="119">
        <v>0</v>
      </c>
      <c r="AL594" s="114">
        <f>IF($AK$11&gt;0,(AK594/$AK$11)*'DADOS BASE PROPOSTA'!$I$67,0)*'AJUSTE CONIF-SETEC'!Q18</f>
        <v>0</v>
      </c>
      <c r="AN594" s="114">
        <v>0</v>
      </c>
      <c r="AO594" s="114">
        <f>(AN594/$AN$11)*'DADOS BASE PROPOSTA'!$I$69*'AJUSTE CONIF-SETEC'!$Q$18</f>
        <v>0</v>
      </c>
      <c r="AQ594" s="114"/>
      <c r="AR594" s="114"/>
      <c r="AS594" s="114"/>
      <c r="AU594" s="114"/>
      <c r="AV594" s="114"/>
      <c r="AW594" s="114"/>
      <c r="AY594" s="114"/>
      <c r="AZ594" s="114"/>
      <c r="BA594" s="114"/>
      <c r="BB594" s="93"/>
    </row>
    <row r="595" spans="1:54" x14ac:dyDescent="0.25">
      <c r="A595" s="93"/>
      <c r="B595" s="94" t="s">
        <v>604</v>
      </c>
      <c r="C595" s="94" t="s">
        <v>611</v>
      </c>
      <c r="D595" s="94" t="s">
        <v>79</v>
      </c>
      <c r="F595" s="104">
        <v>2012.7421876830599</v>
      </c>
      <c r="G595" s="109">
        <f t="shared" si="326"/>
        <v>1.6288595204408626E-3</v>
      </c>
      <c r="H595" s="114">
        <f>'DADOS BASE PROPOSTA'!$I$23*G595*'AJUSTE CONIF-SETEC'!$Q$12</f>
        <v>2112022.1767242174</v>
      </c>
      <c r="I595" s="114">
        <f>'MATRIZ 2018 COMPLETO PROPOSTA'!I595*'AJUSTE CONIF-SETEC'!$Q$12</f>
        <v>0</v>
      </c>
      <c r="J595" s="114">
        <f t="shared" si="327"/>
        <v>2112022.1767242174</v>
      </c>
      <c r="L595" s="104">
        <v>0</v>
      </c>
      <c r="M595" s="114">
        <f>'MATRIZ 2018 COMPLETO PROPOSTA'!M595*'AJUSTE CONIF-SETEC'!$Q$14</f>
        <v>0</v>
      </c>
      <c r="N595" s="114">
        <f>'MATRIZ 2018 COMPLETO PROPOSTA'!N595*'AJUSTE CONIF-SETEC'!$Q$14</f>
        <v>0</v>
      </c>
      <c r="O595" s="114">
        <f t="shared" si="328"/>
        <v>0</v>
      </c>
      <c r="R595" s="114"/>
      <c r="T595" s="104">
        <v>0</v>
      </c>
      <c r="U595" s="104"/>
      <c r="V595" s="104">
        <f t="shared" si="330"/>
        <v>0</v>
      </c>
      <c r="W595" s="109">
        <f t="shared" si="331"/>
        <v>0</v>
      </c>
      <c r="X595" s="114">
        <f>'DADOS BASE HOMOLOGADA'!$I$78*W595</f>
        <v>0</v>
      </c>
      <c r="Y595" s="114"/>
      <c r="Z595" s="114">
        <f t="shared" si="329"/>
        <v>0</v>
      </c>
      <c r="AB595" s="119">
        <v>1447</v>
      </c>
      <c r="AD595" s="45">
        <v>0.77600000000000002</v>
      </c>
      <c r="AE595" s="45">
        <f t="shared" si="332"/>
        <v>1122.8720000000001</v>
      </c>
      <c r="AF595" s="123">
        <f t="shared" si="333"/>
        <v>8.5447813488369967E-2</v>
      </c>
      <c r="AH595" s="45">
        <f>($AH$11-(AF595*$AH$11))*'AJUSTE CONIF-SETEC'!$Q$18</f>
        <v>475.1417170433794</v>
      </c>
      <c r="AI595" s="114">
        <f t="shared" si="334"/>
        <v>687530.06456176995</v>
      </c>
      <c r="AK595" s="119">
        <v>0</v>
      </c>
      <c r="AL595" s="114">
        <f>IF($AK$11&gt;0,(AK595/$AK$11)*'DADOS BASE PROPOSTA'!$I$67,0)*'AJUSTE CONIF-SETEC'!Q18</f>
        <v>0</v>
      </c>
      <c r="AN595" s="114">
        <v>0</v>
      </c>
      <c r="AO595" s="114">
        <f>(AN595/$AN$11)*'DADOS BASE PROPOSTA'!$I$69*'AJUSTE CONIF-SETEC'!$Q$18</f>
        <v>0</v>
      </c>
      <c r="AQ595" s="114"/>
      <c r="AR595" s="114"/>
      <c r="AS595" s="114"/>
      <c r="AU595" s="114"/>
      <c r="AV595" s="114"/>
      <c r="AW595" s="114"/>
      <c r="AY595" s="114"/>
      <c r="AZ595" s="114"/>
      <c r="BA595" s="114"/>
      <c r="BB595" s="93"/>
    </row>
    <row r="596" spans="1:54" x14ac:dyDescent="0.25">
      <c r="A596" s="93"/>
      <c r="B596" s="94" t="s">
        <v>604</v>
      </c>
      <c r="C596" s="94" t="s">
        <v>612</v>
      </c>
      <c r="D596" s="94" t="s">
        <v>79</v>
      </c>
      <c r="F596" s="104">
        <v>1724.133045193608</v>
      </c>
      <c r="G596" s="109">
        <f t="shared" si="326"/>
        <v>1.3952957027263987E-3</v>
      </c>
      <c r="H596" s="114">
        <f>'DADOS BASE PROPOSTA'!$I$23*G596*'AJUSTE CONIF-SETEC'!$Q$12</f>
        <v>1809177.1759719073</v>
      </c>
      <c r="I596" s="114">
        <f>'MATRIZ 2018 COMPLETO PROPOSTA'!I596*'AJUSTE CONIF-SETEC'!$Q$12</f>
        <v>0</v>
      </c>
      <c r="J596" s="114">
        <f t="shared" si="327"/>
        <v>1809177.1759719073</v>
      </c>
      <c r="L596" s="104">
        <v>0</v>
      </c>
      <c r="M596" s="114">
        <f>'MATRIZ 2018 COMPLETO PROPOSTA'!M596*'AJUSTE CONIF-SETEC'!$Q$14</f>
        <v>0</v>
      </c>
      <c r="N596" s="114">
        <f>'MATRIZ 2018 COMPLETO PROPOSTA'!N596*'AJUSTE CONIF-SETEC'!$Q$14</f>
        <v>0</v>
      </c>
      <c r="O596" s="114">
        <f t="shared" si="328"/>
        <v>0</v>
      </c>
      <c r="R596" s="114"/>
      <c r="T596" s="104">
        <v>0</v>
      </c>
      <c r="U596" s="104"/>
      <c r="V596" s="104">
        <f t="shared" si="330"/>
        <v>0</v>
      </c>
      <c r="W596" s="109">
        <f t="shared" si="331"/>
        <v>0</v>
      </c>
      <c r="X596" s="114">
        <f>'DADOS BASE HOMOLOGADA'!$I$78*W596</f>
        <v>0</v>
      </c>
      <c r="Y596" s="114"/>
      <c r="Z596" s="114">
        <f t="shared" si="329"/>
        <v>0</v>
      </c>
      <c r="AB596" s="119">
        <v>1027.5</v>
      </c>
      <c r="AD596" s="45">
        <v>0.77700000000000002</v>
      </c>
      <c r="AE596" s="45">
        <f t="shared" si="332"/>
        <v>798.36750000000006</v>
      </c>
      <c r="AF596" s="123">
        <f t="shared" si="333"/>
        <v>8.7197813488369968E-2</v>
      </c>
      <c r="AH596" s="45">
        <f>($AH$11-(AF596*$AH$11))*'AJUSTE CONIF-SETEC'!$Q$18</f>
        <v>474.23253108648231</v>
      </c>
      <c r="AI596" s="114">
        <f t="shared" si="334"/>
        <v>487273.92569136055</v>
      </c>
      <c r="AK596" s="119">
        <v>0</v>
      </c>
      <c r="AL596" s="114">
        <f>IF($AK$11&gt;0,(AK596/$AK$11)*'DADOS BASE PROPOSTA'!$I$67,0)*'AJUSTE CONIF-SETEC'!Q18</f>
        <v>0</v>
      </c>
      <c r="AN596" s="114">
        <v>0</v>
      </c>
      <c r="AO596" s="114">
        <f>(AN596/$AN$11)*'DADOS BASE PROPOSTA'!$I$69*'AJUSTE CONIF-SETEC'!$Q$18</f>
        <v>0</v>
      </c>
      <c r="AQ596" s="114"/>
      <c r="AR596" s="114"/>
      <c r="AS596" s="114"/>
      <c r="AU596" s="114"/>
      <c r="AV596" s="114"/>
      <c r="AW596" s="114"/>
      <c r="AY596" s="114"/>
      <c r="AZ596" s="114"/>
      <c r="BA596" s="114"/>
      <c r="BB596" s="93"/>
    </row>
    <row r="597" spans="1:54" x14ac:dyDescent="0.25">
      <c r="A597" s="93"/>
      <c r="B597" s="94" t="s">
        <v>604</v>
      </c>
      <c r="C597" s="94" t="s">
        <v>613</v>
      </c>
      <c r="D597" s="94" t="s">
        <v>79</v>
      </c>
      <c r="F597" s="104">
        <v>1286.106318837753</v>
      </c>
      <c r="G597" s="109">
        <f t="shared" si="326"/>
        <v>1.0408121489963525E-3</v>
      </c>
      <c r="H597" s="114">
        <f>'DADOS BASE PROPOSTA'!$I$23*G597*'AJUSTE CONIF-SETEC'!$Q$12</f>
        <v>1349544.4591129154</v>
      </c>
      <c r="I597" s="114">
        <f>'MATRIZ 2018 COMPLETO PROPOSTA'!I597*'AJUSTE CONIF-SETEC'!$Q$12</f>
        <v>400098.82350432628</v>
      </c>
      <c r="J597" s="114">
        <f t="shared" si="327"/>
        <v>1749643.2826172416</v>
      </c>
      <c r="L597" s="104">
        <v>0</v>
      </c>
      <c r="M597" s="114">
        <f>'MATRIZ 2018 COMPLETO PROPOSTA'!M597*'AJUSTE CONIF-SETEC'!$Q$14</f>
        <v>0</v>
      </c>
      <c r="N597" s="114">
        <f>'MATRIZ 2018 COMPLETO PROPOSTA'!N597*'AJUSTE CONIF-SETEC'!$Q$14</f>
        <v>0</v>
      </c>
      <c r="O597" s="114">
        <f t="shared" si="328"/>
        <v>0</v>
      </c>
      <c r="R597" s="114"/>
      <c r="T597" s="104">
        <v>0</v>
      </c>
      <c r="U597" s="104"/>
      <c r="V597" s="104">
        <f t="shared" si="330"/>
        <v>0</v>
      </c>
      <c r="W597" s="109">
        <f t="shared" si="331"/>
        <v>0</v>
      </c>
      <c r="X597" s="114">
        <f>'DADOS BASE HOMOLOGADA'!$I$78*W597</f>
        <v>0</v>
      </c>
      <c r="Y597" s="114"/>
      <c r="Z597" s="114">
        <f t="shared" si="329"/>
        <v>0</v>
      </c>
      <c r="AB597" s="119">
        <v>779</v>
      </c>
      <c r="AD597" s="45">
        <v>0.75</v>
      </c>
      <c r="AE597" s="45">
        <f t="shared" si="332"/>
        <v>584.25</v>
      </c>
      <c r="AF597" s="123">
        <f t="shared" si="333"/>
        <v>3.9947813488369927E-2</v>
      </c>
      <c r="AH597" s="45">
        <f>($AH$11-(AF597*$AH$11))*'AJUSTE CONIF-SETEC'!$Q$18</f>
        <v>498.78055192270409</v>
      </c>
      <c r="AI597" s="114">
        <f t="shared" si="334"/>
        <v>388550.04994778649</v>
      </c>
      <c r="AK597" s="119">
        <v>0</v>
      </c>
      <c r="AL597" s="114">
        <f>IF($AK$11&gt;0,(AK597/$AK$11)*'DADOS BASE PROPOSTA'!$I$67,0)*'AJUSTE CONIF-SETEC'!Q18</f>
        <v>0</v>
      </c>
      <c r="AN597" s="114">
        <v>0</v>
      </c>
      <c r="AO597" s="114">
        <f>(AN597/$AN$11)*'DADOS BASE PROPOSTA'!$I$69*'AJUSTE CONIF-SETEC'!$Q$18</f>
        <v>0</v>
      </c>
      <c r="AQ597" s="114"/>
      <c r="AR597" s="114"/>
      <c r="AS597" s="114"/>
      <c r="AU597" s="114"/>
      <c r="AV597" s="114"/>
      <c r="AW597" s="114"/>
      <c r="AY597" s="114"/>
      <c r="AZ597" s="114"/>
      <c r="BA597" s="114"/>
      <c r="BB597" s="93"/>
    </row>
    <row r="598" spans="1:54" x14ac:dyDescent="0.25">
      <c r="A598" s="93"/>
      <c r="B598" s="94" t="s">
        <v>604</v>
      </c>
      <c r="C598" s="94" t="s">
        <v>614</v>
      </c>
      <c r="D598" s="94" t="s">
        <v>79</v>
      </c>
      <c r="F598" s="104">
        <v>2506.3278562220171</v>
      </c>
      <c r="G598" s="109">
        <f t="shared" si="326"/>
        <v>2.0283054704849368E-3</v>
      </c>
      <c r="H598" s="114">
        <f>'DADOS BASE PROPOSTA'!$I$23*G598*'AJUSTE CONIF-SETEC'!$Q$12</f>
        <v>2629954.3214603215</v>
      </c>
      <c r="I598" s="114">
        <f>'MATRIZ 2018 COMPLETO PROPOSTA'!I598*'AJUSTE CONIF-SETEC'!$Q$12</f>
        <v>0</v>
      </c>
      <c r="J598" s="114">
        <f t="shared" si="327"/>
        <v>2629954.3214603215</v>
      </c>
      <c r="L598" s="104">
        <v>0</v>
      </c>
      <c r="M598" s="114">
        <f>'MATRIZ 2018 COMPLETO PROPOSTA'!M598*'AJUSTE CONIF-SETEC'!$Q$14</f>
        <v>0</v>
      </c>
      <c r="N598" s="114">
        <f>'MATRIZ 2018 COMPLETO PROPOSTA'!N598*'AJUSTE CONIF-SETEC'!$Q$14</f>
        <v>0</v>
      </c>
      <c r="O598" s="114">
        <f t="shared" si="328"/>
        <v>0</v>
      </c>
      <c r="R598" s="114"/>
      <c r="T598" s="104">
        <v>0</v>
      </c>
      <c r="U598" s="104"/>
      <c r="V598" s="104">
        <f t="shared" si="330"/>
        <v>0</v>
      </c>
      <c r="W598" s="109">
        <f t="shared" si="331"/>
        <v>0</v>
      </c>
      <c r="X598" s="114">
        <f>'DADOS BASE HOMOLOGADA'!$I$78*W598</f>
        <v>0</v>
      </c>
      <c r="Y598" s="114"/>
      <c r="Z598" s="114">
        <f t="shared" si="329"/>
        <v>0</v>
      </c>
      <c r="AB598" s="119">
        <v>920.5</v>
      </c>
      <c r="AD598" s="45">
        <v>0.76500000000000001</v>
      </c>
      <c r="AE598" s="45">
        <f t="shared" si="332"/>
        <v>704.1825</v>
      </c>
      <c r="AF598" s="123">
        <f t="shared" si="333"/>
        <v>6.619781348836995E-2</v>
      </c>
      <c r="AH598" s="45">
        <f>($AH$11-(AF598*$AH$11))*'AJUSTE CONIF-SETEC'!$Q$18</f>
        <v>485.14276256924751</v>
      </c>
      <c r="AI598" s="114">
        <f t="shared" si="334"/>
        <v>446573.91294499231</v>
      </c>
      <c r="AK598" s="119">
        <v>0</v>
      </c>
      <c r="AL598" s="114">
        <f>IF($AK$11&gt;0,(AK598/$AK$11)*'DADOS BASE PROPOSTA'!$I$67,0)*'AJUSTE CONIF-SETEC'!Q18</f>
        <v>0</v>
      </c>
      <c r="AN598" s="114">
        <v>0</v>
      </c>
      <c r="AO598" s="114">
        <f>(AN598/$AN$11)*'DADOS BASE PROPOSTA'!$I$69*'AJUSTE CONIF-SETEC'!$Q$18</f>
        <v>0</v>
      </c>
      <c r="AQ598" s="114"/>
      <c r="AR598" s="114"/>
      <c r="AS598" s="114"/>
      <c r="AU598" s="114"/>
      <c r="AV598" s="114"/>
      <c r="AW598" s="114"/>
      <c r="AY598" s="114"/>
      <c r="AZ598" s="114"/>
      <c r="BA598" s="114"/>
      <c r="BB598" s="93"/>
    </row>
    <row r="599" spans="1:54" x14ac:dyDescent="0.25">
      <c r="A599" s="93"/>
      <c r="B599" s="94" t="s">
        <v>604</v>
      </c>
      <c r="C599" s="94" t="s">
        <v>615</v>
      </c>
      <c r="D599" s="94" t="s">
        <v>79</v>
      </c>
      <c r="F599" s="104">
        <v>1243.204254497226</v>
      </c>
      <c r="G599" s="109">
        <f t="shared" si="326"/>
        <v>1.0060926323214041E-3</v>
      </c>
      <c r="H599" s="114">
        <f>'DADOS BASE PROPOSTA'!$I$23*G599*'AJUSTE CONIF-SETEC'!$Q$12</f>
        <v>1304526.2188887428</v>
      </c>
      <c r="I599" s="114">
        <f>'MATRIZ 2018 COMPLETO PROPOSTA'!I599*'AJUSTE CONIF-SETEC'!$Q$12</f>
        <v>445117.06372849882</v>
      </c>
      <c r="J599" s="114">
        <f t="shared" si="327"/>
        <v>1749643.2826172416</v>
      </c>
      <c r="L599" s="104">
        <v>0</v>
      </c>
      <c r="M599" s="114">
        <f>'MATRIZ 2018 COMPLETO PROPOSTA'!M599*'AJUSTE CONIF-SETEC'!$Q$14</f>
        <v>0</v>
      </c>
      <c r="N599" s="114">
        <f>'MATRIZ 2018 COMPLETO PROPOSTA'!N599*'AJUSTE CONIF-SETEC'!$Q$14</f>
        <v>0</v>
      </c>
      <c r="O599" s="114">
        <f t="shared" si="328"/>
        <v>0</v>
      </c>
      <c r="R599" s="114"/>
      <c r="T599" s="104">
        <v>76.996040783807501</v>
      </c>
      <c r="U599" s="104"/>
      <c r="V599" s="104">
        <f t="shared" si="330"/>
        <v>76.996040783807501</v>
      </c>
      <c r="W599" s="109">
        <f t="shared" si="331"/>
        <v>4.5094628688458453E-4</v>
      </c>
      <c r="X599" s="114">
        <f>'DADOS BASE HOMOLOGADA'!$I$78*W599</f>
        <v>20717.656793902632</v>
      </c>
      <c r="Y599" s="114"/>
      <c r="Z599" s="114">
        <f t="shared" si="329"/>
        <v>20717.656793902632</v>
      </c>
      <c r="AB599" s="119">
        <v>940.5</v>
      </c>
      <c r="AD599" s="45">
        <v>0.751</v>
      </c>
      <c r="AE599" s="45">
        <f t="shared" si="332"/>
        <v>706.31550000000004</v>
      </c>
      <c r="AF599" s="123">
        <f t="shared" si="333"/>
        <v>4.1697813488369928E-2</v>
      </c>
      <c r="AH599" s="45">
        <f>($AH$11-(AF599*$AH$11))*'AJUSTE CONIF-SETEC'!$Q$18</f>
        <v>497.871365965807</v>
      </c>
      <c r="AI599" s="114">
        <f t="shared" si="334"/>
        <v>468248.01969084149</v>
      </c>
      <c r="AK599" s="119">
        <v>0</v>
      </c>
      <c r="AL599" s="114">
        <f>IF($AK$11&gt;0,(AK599/$AK$11)*'DADOS BASE PROPOSTA'!$I$67,0)*'AJUSTE CONIF-SETEC'!Q18</f>
        <v>0</v>
      </c>
      <c r="AN599" s="114">
        <v>40.625</v>
      </c>
      <c r="AO599" s="114">
        <f>(AN599/$AN$11)*'DADOS BASE PROPOSTA'!$I$69*'AJUSTE CONIF-SETEC'!$Q$18</f>
        <v>19730.082521136894</v>
      </c>
      <c r="AQ599" s="114"/>
      <c r="AR599" s="114"/>
      <c r="AS599" s="114"/>
      <c r="AU599" s="114"/>
      <c r="AV599" s="114"/>
      <c r="AW599" s="114"/>
      <c r="AY599" s="114"/>
      <c r="AZ599" s="114"/>
      <c r="BA599" s="114"/>
      <c r="BB599" s="93"/>
    </row>
    <row r="600" spans="1:54" x14ac:dyDescent="0.25">
      <c r="A600" s="93"/>
      <c r="B600" s="94" t="s">
        <v>604</v>
      </c>
      <c r="C600" s="94" t="s">
        <v>616</v>
      </c>
      <c r="D600" s="94" t="s">
        <v>79</v>
      </c>
      <c r="F600" s="104">
        <v>3434.122573944469</v>
      </c>
      <c r="G600" s="109">
        <f t="shared" si="326"/>
        <v>2.7791454281432047E-3</v>
      </c>
      <c r="H600" s="114">
        <f>'DADOS BASE PROPOSTA'!$I$23*G600*'AJUSTE CONIF-SETEC'!$Q$12</f>
        <v>3603513.1961481329</v>
      </c>
      <c r="I600" s="114">
        <f>'MATRIZ 2018 COMPLETO PROPOSTA'!I600*'AJUSTE CONIF-SETEC'!$Q$12</f>
        <v>0</v>
      </c>
      <c r="J600" s="114">
        <f t="shared" si="327"/>
        <v>3603513.1961481329</v>
      </c>
      <c r="L600" s="104">
        <v>0</v>
      </c>
      <c r="M600" s="114">
        <f>'MATRIZ 2018 COMPLETO PROPOSTA'!M600*'AJUSTE CONIF-SETEC'!$Q$14</f>
        <v>0</v>
      </c>
      <c r="N600" s="114">
        <f>'MATRIZ 2018 COMPLETO PROPOSTA'!N600*'AJUSTE CONIF-SETEC'!$Q$14</f>
        <v>0</v>
      </c>
      <c r="O600" s="114">
        <f t="shared" si="328"/>
        <v>0</v>
      </c>
      <c r="R600" s="114"/>
      <c r="T600" s="104">
        <v>230.3215784066048</v>
      </c>
      <c r="U600" s="104"/>
      <c r="V600" s="104">
        <f t="shared" si="330"/>
        <v>230.3215784066048</v>
      </c>
      <c r="W600" s="109">
        <f t="shared" si="331"/>
        <v>1.3489350817853711E-3</v>
      </c>
      <c r="X600" s="114">
        <f>'DADOS BASE HOMOLOGADA'!$I$78*W600</f>
        <v>61973.620527530831</v>
      </c>
      <c r="Y600" s="114"/>
      <c r="Z600" s="114">
        <f t="shared" si="329"/>
        <v>61973.620527530831</v>
      </c>
      <c r="AB600" s="119">
        <v>2526</v>
      </c>
      <c r="AD600" s="45">
        <v>0.80500000000000005</v>
      </c>
      <c r="AE600" s="45">
        <f t="shared" si="332"/>
        <v>2033.43</v>
      </c>
      <c r="AF600" s="123">
        <f t="shared" si="333"/>
        <v>0.13619781348837001</v>
      </c>
      <c r="AH600" s="45">
        <f>($AH$11-(AF600*$AH$11))*'AJUSTE CONIF-SETEC'!$Q$18</f>
        <v>448.77532429336338</v>
      </c>
      <c r="AI600" s="114">
        <f t="shared" si="334"/>
        <v>1133606.469165036</v>
      </c>
      <c r="AK600" s="119">
        <v>0</v>
      </c>
      <c r="AL600" s="114">
        <f>IF($AK$11&gt;0,(AK600/$AK$11)*'DADOS BASE PROPOSTA'!$I$67,0)*'AJUSTE CONIF-SETEC'!Q18</f>
        <v>0</v>
      </c>
      <c r="AN600" s="114">
        <v>155</v>
      </c>
      <c r="AO600" s="114">
        <f>(AN600/$AN$11)*'DADOS BASE PROPOSTA'!$I$69*'AJUSTE CONIF-SETEC'!$Q$18</f>
        <v>75277.853311414612</v>
      </c>
      <c r="AQ600" s="114"/>
      <c r="AR600" s="114"/>
      <c r="AS600" s="114"/>
      <c r="AU600" s="114"/>
      <c r="AV600" s="114"/>
      <c r="AW600" s="114"/>
      <c r="AY600" s="114"/>
      <c r="AZ600" s="114"/>
      <c r="BA600" s="114"/>
      <c r="BB600" s="93"/>
    </row>
    <row r="601" spans="1:54" x14ac:dyDescent="0.25">
      <c r="A601" s="93"/>
      <c r="B601" s="94" t="s">
        <v>604</v>
      </c>
      <c r="C601" s="94" t="s">
        <v>617</v>
      </c>
      <c r="D601" s="94" t="s">
        <v>79</v>
      </c>
      <c r="F601" s="104">
        <v>1662.7418129538139</v>
      </c>
      <c r="G601" s="109">
        <f t="shared" si="326"/>
        <v>1.3456133868702902E-3</v>
      </c>
      <c r="H601" s="114">
        <f>'DADOS BASE PROPOSTA'!$I$23*G601*'AJUSTE CONIF-SETEC'!$Q$12</f>
        <v>1744757.7760406486</v>
      </c>
      <c r="I601" s="114">
        <f>'MATRIZ 2018 COMPLETO PROPOSTA'!I601*'AJUSTE CONIF-SETEC'!$Q$12</f>
        <v>4885.5065765932632</v>
      </c>
      <c r="J601" s="114">
        <f t="shared" si="327"/>
        <v>1749643.2826172418</v>
      </c>
      <c r="L601" s="104">
        <v>0</v>
      </c>
      <c r="M601" s="114">
        <f>'MATRIZ 2018 COMPLETO PROPOSTA'!M601*'AJUSTE CONIF-SETEC'!$Q$14</f>
        <v>0</v>
      </c>
      <c r="N601" s="114">
        <f>'MATRIZ 2018 COMPLETO PROPOSTA'!N601*'AJUSTE CONIF-SETEC'!$Q$14</f>
        <v>0</v>
      </c>
      <c r="O601" s="114">
        <f t="shared" si="328"/>
        <v>0</v>
      </c>
      <c r="R601" s="114"/>
      <c r="T601" s="104">
        <v>0</v>
      </c>
      <c r="U601" s="104"/>
      <c r="V601" s="104">
        <f t="shared" si="330"/>
        <v>0</v>
      </c>
      <c r="W601" s="109">
        <f t="shared" si="331"/>
        <v>0</v>
      </c>
      <c r="X601" s="114">
        <f>'DADOS BASE HOMOLOGADA'!$I$78*W601</f>
        <v>0</v>
      </c>
      <c r="Y601" s="114"/>
      <c r="Z601" s="114">
        <f t="shared" si="329"/>
        <v>0</v>
      </c>
      <c r="AB601" s="119">
        <v>995</v>
      </c>
      <c r="AD601" s="45">
        <v>0.80500000000000005</v>
      </c>
      <c r="AE601" s="45">
        <f t="shared" si="332"/>
        <v>800.97500000000002</v>
      </c>
      <c r="AF601" s="123">
        <f t="shared" si="333"/>
        <v>0.13619781348837001</v>
      </c>
      <c r="AH601" s="45">
        <f>($AH$11-(AF601*$AH$11))*'AJUSTE CONIF-SETEC'!$Q$18</f>
        <v>448.77532429336338</v>
      </c>
      <c r="AI601" s="114">
        <f t="shared" si="334"/>
        <v>446531.44767189655</v>
      </c>
      <c r="AK601" s="119">
        <v>0</v>
      </c>
      <c r="AL601" s="114">
        <f>IF($AK$11&gt;0,(AK601/$AK$11)*'DADOS BASE PROPOSTA'!$I$67,0)*'AJUSTE CONIF-SETEC'!Q18</f>
        <v>0</v>
      </c>
      <c r="AN601" s="114">
        <v>0</v>
      </c>
      <c r="AO601" s="114">
        <f>(AN601/$AN$11)*'DADOS BASE PROPOSTA'!$I$69*'AJUSTE CONIF-SETEC'!$Q$18</f>
        <v>0</v>
      </c>
      <c r="AQ601" s="114"/>
      <c r="AR601" s="114"/>
      <c r="AS601" s="114"/>
      <c r="AU601" s="114"/>
      <c r="AV601" s="114"/>
      <c r="AW601" s="114"/>
      <c r="AY601" s="114"/>
      <c r="AZ601" s="114"/>
      <c r="BA601" s="114"/>
      <c r="BB601" s="93"/>
    </row>
    <row r="602" spans="1:54" x14ac:dyDescent="0.25">
      <c r="A602" s="93"/>
      <c r="B602" s="94" t="s">
        <v>604</v>
      </c>
      <c r="C602" s="94" t="s">
        <v>618</v>
      </c>
      <c r="D602" s="94" t="s">
        <v>79</v>
      </c>
      <c r="F602" s="104">
        <v>3869.2728413581171</v>
      </c>
      <c r="G602" s="109">
        <f t="shared" si="326"/>
        <v>3.1313011390119829E-3</v>
      </c>
      <c r="H602" s="114">
        <f>'DADOS BASE PROPOSTA'!$I$23*G602*'AJUSTE CONIF-SETEC'!$Q$12</f>
        <v>4060127.570611584</v>
      </c>
      <c r="I602" s="114">
        <f>'MATRIZ 2018 COMPLETO PROPOSTA'!I602*'AJUSTE CONIF-SETEC'!$Q$12</f>
        <v>0</v>
      </c>
      <c r="J602" s="114">
        <f t="shared" si="327"/>
        <v>4060127.570611584</v>
      </c>
      <c r="L602" s="104">
        <v>0</v>
      </c>
      <c r="M602" s="114">
        <f>'MATRIZ 2018 COMPLETO PROPOSTA'!M602*'AJUSTE CONIF-SETEC'!$Q$14</f>
        <v>0</v>
      </c>
      <c r="N602" s="114">
        <f>'MATRIZ 2018 COMPLETO PROPOSTA'!N602*'AJUSTE CONIF-SETEC'!$Q$14</f>
        <v>0</v>
      </c>
      <c r="O602" s="114">
        <f t="shared" si="328"/>
        <v>0</v>
      </c>
      <c r="R602" s="114"/>
      <c r="T602" s="104">
        <v>107.11838204209531</v>
      </c>
      <c r="U602" s="104"/>
      <c r="V602" s="104">
        <f t="shared" si="330"/>
        <v>107.11838204209531</v>
      </c>
      <c r="W602" s="109">
        <f t="shared" si="331"/>
        <v>6.2736520147313663E-4</v>
      </c>
      <c r="X602" s="114">
        <f>'DADOS BASE HOMOLOGADA'!$I$78*W602</f>
        <v>28822.80508029689</v>
      </c>
      <c r="Y602" s="114"/>
      <c r="Z602" s="114">
        <f t="shared" si="329"/>
        <v>28822.80508029689</v>
      </c>
      <c r="AB602" s="119">
        <v>2239.5</v>
      </c>
      <c r="AD602" s="45">
        <v>0.74399999999999999</v>
      </c>
      <c r="AE602" s="45">
        <f t="shared" si="332"/>
        <v>1666.1879999999999</v>
      </c>
      <c r="AF602" s="123">
        <f t="shared" si="333"/>
        <v>2.9447813488369917E-2</v>
      </c>
      <c r="AH602" s="45">
        <f>($AH$11-(AF602*$AH$11))*'AJUSTE CONIF-SETEC'!$Q$18</f>
        <v>504.23566766408675</v>
      </c>
      <c r="AI602" s="114">
        <f t="shared" si="334"/>
        <v>1129235.7777337222</v>
      </c>
      <c r="AK602" s="119">
        <v>0</v>
      </c>
      <c r="AL602" s="114">
        <f>IF($AK$11&gt;0,(AK602/$AK$11)*'DADOS BASE PROPOSTA'!$I$67,0)*'AJUSTE CONIF-SETEC'!Q18</f>
        <v>0</v>
      </c>
      <c r="AN602" s="114">
        <v>64.625</v>
      </c>
      <c r="AO602" s="114">
        <f>(AN602/$AN$11)*'DADOS BASE PROPOSTA'!$I$69*'AJUSTE CONIF-SETEC'!$Q$18</f>
        <v>31386.008195162383</v>
      </c>
      <c r="AQ602" s="114"/>
      <c r="AR602" s="114"/>
      <c r="AS602" s="114"/>
      <c r="AU602" s="114"/>
      <c r="AV602" s="114"/>
      <c r="AW602" s="114"/>
      <c r="AY602" s="114"/>
      <c r="AZ602" s="114"/>
      <c r="BA602" s="114"/>
      <c r="BB602" s="93"/>
    </row>
    <row r="603" spans="1:54" x14ac:dyDescent="0.25">
      <c r="A603" s="93"/>
      <c r="B603" s="94" t="s">
        <v>604</v>
      </c>
      <c r="C603" s="94" t="s">
        <v>619</v>
      </c>
      <c r="D603" s="94" t="s">
        <v>83</v>
      </c>
      <c r="F603" s="104">
        <v>0</v>
      </c>
      <c r="G603" s="109">
        <f t="shared" si="326"/>
        <v>0</v>
      </c>
      <c r="H603" s="114">
        <f>'DADOS BASE PROPOSTA'!$I$23*G603*'AJUSTE CONIF-SETEC'!$Q$12</f>
        <v>0</v>
      </c>
      <c r="I603" s="114">
        <f>'MATRIZ 2018 COMPLETO PROPOSTA'!I603*'AJUSTE CONIF-SETEC'!$Q$12</f>
        <v>0</v>
      </c>
      <c r="J603" s="114">
        <f t="shared" si="327"/>
        <v>0</v>
      </c>
      <c r="L603" s="104">
        <v>282.58209067667121</v>
      </c>
      <c r="M603" s="114">
        <f>'MATRIZ 2018 COMPLETO PROPOSTA'!M603*'AJUSTE CONIF-SETEC'!$Q$14</f>
        <v>917684.52916124789</v>
      </c>
      <c r="N603" s="114">
        <f>'MATRIZ 2018 COMPLETO PROPOSTA'!N603*'AJUSTE CONIF-SETEC'!$Q$14</f>
        <v>86242.067046476615</v>
      </c>
      <c r="O603" s="114">
        <f t="shared" si="328"/>
        <v>1003926.5962077245</v>
      </c>
      <c r="R603" s="114"/>
      <c r="T603" s="104">
        <v>0</v>
      </c>
      <c r="U603" s="104"/>
      <c r="V603" s="104">
        <f t="shared" si="330"/>
        <v>0</v>
      </c>
      <c r="W603" s="109">
        <f t="shared" si="331"/>
        <v>0</v>
      </c>
      <c r="X603" s="114">
        <f>'DADOS BASE HOMOLOGADA'!$I$78*W603</f>
        <v>0</v>
      </c>
      <c r="Y603" s="114"/>
      <c r="Z603" s="114">
        <f t="shared" si="329"/>
        <v>0</v>
      </c>
      <c r="AB603" s="119">
        <v>255.5</v>
      </c>
      <c r="AD603" s="45">
        <v>0.68799999999999994</v>
      </c>
      <c r="AE603" s="45">
        <f t="shared" si="332"/>
        <v>175.78399999999999</v>
      </c>
      <c r="AF603" s="123">
        <f t="shared" si="333"/>
        <v>-6.855218651163017E-2</v>
      </c>
      <c r="AH603" s="45">
        <f>($AH$11-(AF603*$AH$11))*'AJUSTE CONIF-SETEC'!$Q$18</f>
        <v>555.15008125032455</v>
      </c>
      <c r="AI603" s="114">
        <f t="shared" si="334"/>
        <v>141840.84575945791</v>
      </c>
      <c r="AK603" s="119">
        <v>0</v>
      </c>
      <c r="AL603" s="114">
        <f>IF($AK$11&gt;0,(AK603/$AK$11)*'DADOS BASE PROPOSTA'!$I$67,0)*'AJUSTE CONIF-SETEC'!Q18</f>
        <v>0</v>
      </c>
      <c r="AN603" s="114">
        <v>0</v>
      </c>
      <c r="AO603" s="114">
        <f>(AN603/$AN$11)*'DADOS BASE PROPOSTA'!$I$69*'AJUSTE CONIF-SETEC'!$Q$18</f>
        <v>0</v>
      </c>
      <c r="AQ603" s="114"/>
      <c r="AR603" s="114"/>
      <c r="AS603" s="114"/>
      <c r="AU603" s="114"/>
      <c r="AV603" s="114"/>
      <c r="AW603" s="114"/>
      <c r="AY603" s="114"/>
      <c r="AZ603" s="114"/>
      <c r="BA603" s="114"/>
      <c r="BB603" s="93"/>
    </row>
    <row r="604" spans="1:54" x14ac:dyDescent="0.25">
      <c r="A604" s="93"/>
      <c r="B604" s="94" t="s">
        <v>604</v>
      </c>
      <c r="C604" s="94" t="s">
        <v>620</v>
      </c>
      <c r="D604" s="94" t="s">
        <v>79</v>
      </c>
      <c r="F604" s="104">
        <v>6143.3829072918743</v>
      </c>
      <c r="G604" s="109">
        <f t="shared" si="326"/>
        <v>4.9716788357157234E-3</v>
      </c>
      <c r="H604" s="114">
        <f>'DADOS BASE PROPOSTA'!$I$23*G604*'AJUSTE CONIF-SETEC'!$Q$12</f>
        <v>6446409.788451286</v>
      </c>
      <c r="I604" s="114">
        <f>'MATRIZ 2018 COMPLETO PROPOSTA'!I604*'AJUSTE CONIF-SETEC'!$Q$12</f>
        <v>0</v>
      </c>
      <c r="J604" s="114">
        <f t="shared" si="327"/>
        <v>6446409.788451286</v>
      </c>
      <c r="L604" s="104">
        <v>0</v>
      </c>
      <c r="M604" s="114">
        <f>'MATRIZ 2018 COMPLETO PROPOSTA'!M604*'AJUSTE CONIF-SETEC'!$Q$14</f>
        <v>0</v>
      </c>
      <c r="N604" s="114">
        <f>'MATRIZ 2018 COMPLETO PROPOSTA'!N604*'AJUSTE CONIF-SETEC'!$Q$14</f>
        <v>0</v>
      </c>
      <c r="O604" s="114">
        <f t="shared" si="328"/>
        <v>0</v>
      </c>
      <c r="R604" s="114"/>
      <c r="T604" s="104">
        <v>0</v>
      </c>
      <c r="U604" s="104"/>
      <c r="V604" s="104">
        <f t="shared" si="330"/>
        <v>0</v>
      </c>
      <c r="W604" s="109">
        <f t="shared" si="331"/>
        <v>0</v>
      </c>
      <c r="X604" s="114">
        <f>'DADOS BASE HOMOLOGADA'!$I$78*W604</f>
        <v>0</v>
      </c>
      <c r="Y604" s="114"/>
      <c r="Z604" s="114">
        <f t="shared" si="329"/>
        <v>0</v>
      </c>
      <c r="AB604" s="119">
        <v>2129</v>
      </c>
      <c r="AD604" s="45">
        <v>0.751</v>
      </c>
      <c r="AE604" s="45">
        <f t="shared" si="332"/>
        <v>1598.8789999999999</v>
      </c>
      <c r="AF604" s="123">
        <f t="shared" si="333"/>
        <v>4.1697813488369928E-2</v>
      </c>
      <c r="AH604" s="45">
        <f>($AH$11-(AF604*$AH$11))*'AJUSTE CONIF-SETEC'!$Q$18</f>
        <v>497.871365965807</v>
      </c>
      <c r="AI604" s="114">
        <f t="shared" si="334"/>
        <v>1059968.1381412032</v>
      </c>
      <c r="AK604" s="119">
        <v>225.5</v>
      </c>
      <c r="AL604" s="114">
        <f>IF($AK$11&gt;0,(AK604/$AK$11)*'DADOS BASE PROPOSTA'!$I$67,0)*'AJUSTE CONIF-SETEC'!Q18</f>
        <v>1183835.3894485086</v>
      </c>
      <c r="AN604" s="114">
        <v>0</v>
      </c>
      <c r="AO604" s="114">
        <f>(AN604/$AN$11)*'DADOS BASE PROPOSTA'!$I$69*'AJUSTE CONIF-SETEC'!$Q$18</f>
        <v>0</v>
      </c>
      <c r="AQ604" s="114"/>
      <c r="AR604" s="114"/>
      <c r="AS604" s="114"/>
      <c r="AU604" s="114"/>
      <c r="AV604" s="114"/>
      <c r="AW604" s="114"/>
      <c r="AY604" s="114"/>
      <c r="AZ604" s="114"/>
      <c r="BA604" s="114"/>
      <c r="BB604" s="93"/>
    </row>
    <row r="605" spans="1:54" x14ac:dyDescent="0.25">
      <c r="A605" s="93"/>
      <c r="B605" s="94" t="s">
        <v>604</v>
      </c>
      <c r="C605" s="94" t="s">
        <v>621</v>
      </c>
      <c r="D605" s="94" t="s">
        <v>83</v>
      </c>
      <c r="F605" s="104">
        <v>0</v>
      </c>
      <c r="G605" s="109">
        <f t="shared" si="326"/>
        <v>0</v>
      </c>
      <c r="H605" s="114">
        <f>'DADOS BASE PROPOSTA'!$I$23*G605*'AJUSTE CONIF-SETEC'!$Q$12</f>
        <v>0</v>
      </c>
      <c r="I605" s="114">
        <f>'MATRIZ 2018 COMPLETO PROPOSTA'!I605*'AJUSTE CONIF-SETEC'!$Q$12</f>
        <v>0</v>
      </c>
      <c r="J605" s="114">
        <f t="shared" si="327"/>
        <v>0</v>
      </c>
      <c r="L605" s="104">
        <v>500.16790704354838</v>
      </c>
      <c r="M605" s="114">
        <f>'MATRIZ 2018 COMPLETO PROPOSTA'!M605*'AJUSTE CONIF-SETEC'!$Q$14</f>
        <v>917684.52916124789</v>
      </c>
      <c r="N605" s="114">
        <f>'MATRIZ 2018 COMPLETO PROPOSTA'!N605*'AJUSTE CONIF-SETEC'!$Q$14</f>
        <v>152647.72820688409</v>
      </c>
      <c r="O605" s="114">
        <f t="shared" si="328"/>
        <v>1070332.257368132</v>
      </c>
      <c r="R605" s="114"/>
      <c r="T605" s="104">
        <v>0</v>
      </c>
      <c r="U605" s="104"/>
      <c r="V605" s="104">
        <f t="shared" si="330"/>
        <v>0</v>
      </c>
      <c r="W605" s="109">
        <f t="shared" si="331"/>
        <v>0</v>
      </c>
      <c r="X605" s="114">
        <f>'DADOS BASE HOMOLOGADA'!$I$78*W605</f>
        <v>0</v>
      </c>
      <c r="Y605" s="114"/>
      <c r="Z605" s="114">
        <f t="shared" si="329"/>
        <v>0</v>
      </c>
      <c r="AB605" s="119">
        <v>236</v>
      </c>
      <c r="AD605" s="45">
        <v>0.72099999999999997</v>
      </c>
      <c r="AE605" s="45">
        <f t="shared" si="332"/>
        <v>170.15600000000001</v>
      </c>
      <c r="AF605" s="123">
        <f t="shared" si="333"/>
        <v>-1.0802186511630119E-2</v>
      </c>
      <c r="AH605" s="45">
        <f>($AH$11-(AF605*$AH$11))*'AJUSTE CONIF-SETEC'!$Q$18</f>
        <v>525.14694467272011</v>
      </c>
      <c r="AI605" s="114">
        <f t="shared" si="334"/>
        <v>123934.67894276195</v>
      </c>
      <c r="AK605" s="119">
        <v>0</v>
      </c>
      <c r="AL605" s="114">
        <f>IF($AK$11&gt;0,(AK605/$AK$11)*'DADOS BASE PROPOSTA'!$I$67,0)*'AJUSTE CONIF-SETEC'!Q18</f>
        <v>0</v>
      </c>
      <c r="AN605" s="114">
        <v>0</v>
      </c>
      <c r="AO605" s="114">
        <f>(AN605/$AN$11)*'DADOS BASE PROPOSTA'!$I$69*'AJUSTE CONIF-SETEC'!$Q$18</f>
        <v>0</v>
      </c>
      <c r="AQ605" s="114"/>
      <c r="AR605" s="114"/>
      <c r="AS605" s="114"/>
      <c r="AU605" s="114"/>
      <c r="AV605" s="114"/>
      <c r="AW605" s="114"/>
      <c r="AY605" s="114"/>
      <c r="AZ605" s="114"/>
      <c r="BA605" s="114"/>
      <c r="BB605" s="93"/>
    </row>
    <row r="606" spans="1:54" x14ac:dyDescent="0.25">
      <c r="A606" s="93"/>
      <c r="B606" s="94" t="s">
        <v>604</v>
      </c>
      <c r="C606" s="94" t="s">
        <v>622</v>
      </c>
      <c r="D606" s="94" t="s">
        <v>83</v>
      </c>
      <c r="F606" s="104">
        <v>0</v>
      </c>
      <c r="G606" s="109">
        <f t="shared" si="326"/>
        <v>0</v>
      </c>
      <c r="H606" s="114">
        <f>'DADOS BASE PROPOSTA'!$I$23*G606*'AJUSTE CONIF-SETEC'!$Q$12</f>
        <v>0</v>
      </c>
      <c r="I606" s="114">
        <f>'MATRIZ 2018 COMPLETO PROPOSTA'!I606*'AJUSTE CONIF-SETEC'!$Q$12</f>
        <v>0</v>
      </c>
      <c r="J606" s="114">
        <f t="shared" si="327"/>
        <v>0</v>
      </c>
      <c r="L606" s="104">
        <v>297.80910154260903</v>
      </c>
      <c r="M606" s="114">
        <f>'MATRIZ 2018 COMPLETO PROPOSTA'!M606*'AJUSTE CONIF-SETEC'!$Q$14</f>
        <v>917684.52916124789</v>
      </c>
      <c r="N606" s="114">
        <f>'MATRIZ 2018 COMPLETO PROPOSTA'!N606*'AJUSTE CONIF-SETEC'!$Q$14</f>
        <v>90889.243691227981</v>
      </c>
      <c r="O606" s="114">
        <f t="shared" si="328"/>
        <v>1008573.7728524759</v>
      </c>
      <c r="R606" s="114"/>
      <c r="T606" s="104">
        <v>0</v>
      </c>
      <c r="U606" s="104"/>
      <c r="V606" s="104">
        <f t="shared" si="330"/>
        <v>0</v>
      </c>
      <c r="W606" s="109">
        <f t="shared" si="331"/>
        <v>0</v>
      </c>
      <c r="X606" s="114">
        <f>'DADOS BASE HOMOLOGADA'!$I$78*W606</f>
        <v>0</v>
      </c>
      <c r="Y606" s="114"/>
      <c r="Z606" s="114">
        <f t="shared" si="329"/>
        <v>0</v>
      </c>
      <c r="AB606" s="119">
        <v>508</v>
      </c>
      <c r="AD606" s="45">
        <v>0.71699999999999997</v>
      </c>
      <c r="AE606" s="45">
        <f t="shared" si="332"/>
        <v>364.23599999999999</v>
      </c>
      <c r="AF606" s="123">
        <f t="shared" si="333"/>
        <v>-1.7802186511630125E-2</v>
      </c>
      <c r="AH606" s="45">
        <f>($AH$11-(AF606*$AH$11))*'AJUSTE CONIF-SETEC'!$Q$18</f>
        <v>528.78368850030859</v>
      </c>
      <c r="AI606" s="114">
        <f t="shared" si="334"/>
        <v>268622.11375815677</v>
      </c>
      <c r="AK606" s="119">
        <v>0</v>
      </c>
      <c r="AL606" s="114">
        <f>IF($AK$11&gt;0,(AK606/$AK$11)*'DADOS BASE PROPOSTA'!$I$67,0)*'AJUSTE CONIF-SETEC'!Q18</f>
        <v>0</v>
      </c>
      <c r="AN606" s="114">
        <v>0</v>
      </c>
      <c r="AO606" s="114">
        <f>(AN606/$AN$11)*'DADOS BASE PROPOSTA'!$I$69*'AJUSTE CONIF-SETEC'!$Q$18</f>
        <v>0</v>
      </c>
      <c r="AQ606" s="114"/>
      <c r="AR606" s="114"/>
      <c r="AS606" s="114"/>
      <c r="AU606" s="114"/>
      <c r="AV606" s="114"/>
      <c r="AW606" s="114"/>
      <c r="AY606" s="114"/>
      <c r="AZ606" s="114"/>
      <c r="BA606" s="114"/>
      <c r="BB606" s="93"/>
    </row>
    <row r="607" spans="1:54" x14ac:dyDescent="0.25">
      <c r="A607" s="93"/>
      <c r="F607" s="104"/>
      <c r="G607" s="109"/>
      <c r="H607" s="114"/>
      <c r="I607" s="114"/>
      <c r="J607" s="114"/>
      <c r="L607" s="104"/>
      <c r="M607" s="114"/>
      <c r="N607" s="114"/>
      <c r="O607" s="114"/>
      <c r="R607" s="114"/>
      <c r="T607" s="104"/>
      <c r="U607" s="104"/>
      <c r="V607" s="104"/>
      <c r="W607" s="109"/>
      <c r="X607" s="114"/>
      <c r="Y607" s="114"/>
      <c r="Z607" s="114"/>
      <c r="AB607" s="119"/>
      <c r="AF607" s="123"/>
      <c r="AI607" s="114"/>
      <c r="AK607" s="119"/>
      <c r="AL607" s="114"/>
      <c r="AN607" s="114"/>
      <c r="AO607" s="114"/>
      <c r="AQ607" s="114"/>
      <c r="AR607" s="114"/>
      <c r="AS607" s="114"/>
      <c r="AU607" s="114"/>
      <c r="AV607" s="114"/>
      <c r="AW607" s="114"/>
      <c r="AY607" s="114"/>
      <c r="AZ607" s="114"/>
      <c r="BA607" s="114"/>
      <c r="BB607" s="93"/>
    </row>
    <row r="608" spans="1:54" x14ac:dyDescent="0.25">
      <c r="A608" s="93"/>
      <c r="B608" s="98" t="s">
        <v>604</v>
      </c>
      <c r="C608" s="98" t="s">
        <v>623</v>
      </c>
      <c r="D608" s="98" t="s">
        <v>74</v>
      </c>
      <c r="E608" s="98"/>
      <c r="F608" s="105">
        <f>SUM(F609:F620)</f>
        <v>22288.199097719906</v>
      </c>
      <c r="G608" s="110">
        <f>SUM(G609:G620)</f>
        <v>1.8037255598837398E-2</v>
      </c>
      <c r="H608" s="115">
        <f>SUM(H609:H620)</f>
        <v>23387580.914084554</v>
      </c>
      <c r="I608" s="115">
        <f>SUM(I609:I620)</f>
        <v>0</v>
      </c>
      <c r="J608" s="115">
        <f>SUM(J609:J620)</f>
        <v>23387580.914084554</v>
      </c>
      <c r="K608" s="99"/>
      <c r="L608" s="105">
        <f>SUM(L609:L620)</f>
        <v>2548.5900986754841</v>
      </c>
      <c r="M608" s="115">
        <f>SUM(M609:M620)</f>
        <v>2392763.7063435433</v>
      </c>
      <c r="N608" s="115">
        <f>SUM(N609:N620)</f>
        <v>777811.77723483741</v>
      </c>
      <c r="O608" s="115">
        <f>SUM(O609:O620)</f>
        <v>3170575.4835783807</v>
      </c>
      <c r="P608" s="99"/>
      <c r="Q608" s="100"/>
      <c r="R608" s="115">
        <f>SUM(R609:R620)</f>
        <v>3528429.6551816659</v>
      </c>
      <c r="S608" s="99"/>
      <c r="T608" s="105">
        <f t="shared" ref="T608:Z608" si="335">SUM(T609:T621)</f>
        <v>1673.2488360482089</v>
      </c>
      <c r="U608" s="105">
        <f t="shared" si="335"/>
        <v>0</v>
      </c>
      <c r="V608" s="105">
        <f t="shared" si="335"/>
        <v>1673.2488360482089</v>
      </c>
      <c r="W608" s="110">
        <f t="shared" si="335"/>
        <v>9.799794144851352E-3</v>
      </c>
      <c r="X608" s="115">
        <f t="shared" si="335"/>
        <v>450228.28139150445</v>
      </c>
      <c r="Y608" s="115">
        <f t="shared" si="335"/>
        <v>124505.76265629544</v>
      </c>
      <c r="Z608" s="115">
        <f t="shared" si="335"/>
        <v>574734.04404779989</v>
      </c>
      <c r="AA608" s="99"/>
      <c r="AB608" s="120">
        <f>SUM(AB609:AB621)</f>
        <v>10596</v>
      </c>
      <c r="AC608" s="99"/>
      <c r="AD608" s="99"/>
      <c r="AE608" s="99"/>
      <c r="AF608" s="124"/>
      <c r="AG608" s="99"/>
      <c r="AH608" s="99"/>
      <c r="AI608" s="115">
        <f>SUM(AI609:AI621)</f>
        <v>5435647.1961227888</v>
      </c>
      <c r="AJ608" s="99"/>
      <c r="AK608" s="120">
        <f>SUM(AK609:AK621)</f>
        <v>1103</v>
      </c>
      <c r="AL608" s="115">
        <f>SUM(AL609:AL621)</f>
        <v>5790556.2508279597</v>
      </c>
      <c r="AM608" s="99"/>
      <c r="AN608" s="115">
        <f>SUM(AN609:AN621)</f>
        <v>422.875</v>
      </c>
      <c r="AO608" s="115">
        <f>SUM(AO609:AO621)</f>
        <v>205374.98205848035</v>
      </c>
      <c r="AP608" s="99"/>
      <c r="AQ608" s="115"/>
      <c r="AR608" s="115"/>
      <c r="AS608" s="115">
        <f>SUM(AS609:AS620)</f>
        <v>292744.93797825614</v>
      </c>
      <c r="AT608" s="98"/>
      <c r="AU608" s="115"/>
      <c r="AV608" s="115"/>
      <c r="AW608" s="115">
        <f>SUM(AW609:AW620)</f>
        <v>292744.93797825614</v>
      </c>
      <c r="AX608" s="98"/>
      <c r="AY608" s="115"/>
      <c r="AZ608" s="115"/>
      <c r="BA608" s="115">
        <f>SUM(BA609:BA620)</f>
        <v>292744.93797825614</v>
      </c>
      <c r="BB608" s="93"/>
    </row>
    <row r="609" spans="1:54" x14ac:dyDescent="0.25">
      <c r="A609" s="93"/>
      <c r="B609" s="94" t="s">
        <v>604</v>
      </c>
      <c r="C609" s="94" t="s">
        <v>34</v>
      </c>
      <c r="D609" s="94" t="s">
        <v>75</v>
      </c>
      <c r="F609" s="104">
        <v>0</v>
      </c>
      <c r="G609" s="109">
        <f>F609/$F$11</f>
        <v>0</v>
      </c>
      <c r="H609" s="114">
        <f>'DADOS BASE PROPOSTA'!$I$23*G609*'AJUSTE CONIF-SETEC'!$Q$12</f>
        <v>0</v>
      </c>
      <c r="I609" s="114">
        <f>'MATRIZ 2018 COMPLETO PROPOSTA'!I609*'AJUSTE CONIF-SETEC'!$Q$12</f>
        <v>0</v>
      </c>
      <c r="J609" s="114">
        <f t="shared" ref="J609:J621" si="336">H609+I609</f>
        <v>0</v>
      </c>
      <c r="L609" s="104"/>
      <c r="M609" s="114">
        <f>'MATRIZ 2018 COMPLETO PROPOSTA'!M609*'AJUSTE CONIF-SETEC'!$Q$14</f>
        <v>0</v>
      </c>
      <c r="N609" s="114">
        <f>'MATRIZ 2018 COMPLETO PROPOSTA'!N609*'AJUSTE CONIF-SETEC'!$Q$14</f>
        <v>0</v>
      </c>
      <c r="O609" s="114">
        <f t="shared" ref="O609:O621" si="337">M609+N609</f>
        <v>0</v>
      </c>
      <c r="Q609" s="68">
        <v>11</v>
      </c>
      <c r="R609" s="114">
        <f>IF(D609="R",('DADOS BASE HOMOLOGADA'!$I$53+('DADOS BASE HOMOLOGADA'!$I$54*Q609)),0)</f>
        <v>3528429.6551816659</v>
      </c>
      <c r="T609" s="104"/>
      <c r="U609" s="104"/>
      <c r="V609" s="104"/>
      <c r="W609" s="109"/>
      <c r="X609" s="114"/>
      <c r="Y609" s="114">
        <f>'DADOS BASE HOMOLOGADA'!$I$77/41</f>
        <v>124505.76265629544</v>
      </c>
      <c r="Z609" s="114">
        <f t="shared" ref="Z609:Z621" si="338">X609+Y609</f>
        <v>124505.76265629544</v>
      </c>
      <c r="AB609" s="119"/>
      <c r="AF609" s="123"/>
      <c r="AI609" s="114"/>
      <c r="AK609" s="119"/>
      <c r="AL609" s="114"/>
      <c r="AN609" s="114"/>
      <c r="AO609" s="114"/>
      <c r="AQ609" s="114">
        <f>'DADOS BASE HOMOLOGADA'!$I$85/41</f>
        <v>167836.73833001251</v>
      </c>
      <c r="AR609" s="114">
        <f>'DADOS BASE HOMOLOGADA'!$I$86*(Q609/$Q$11)</f>
        <v>124908.19964824364</v>
      </c>
      <c r="AS609" s="114">
        <f>AQ609+AR609</f>
        <v>292744.93797825614</v>
      </c>
      <c r="AU609" s="114">
        <f>'DADOS BASE HOMOLOGADA'!$I$89/41</f>
        <v>167836.73833001251</v>
      </c>
      <c r="AV609" s="114">
        <f>'DADOS BASE HOMOLOGADA'!$I$90*(Q609/$Q$11)</f>
        <v>124908.19964824364</v>
      </c>
      <c r="AW609" s="114">
        <f>AU609+AV609</f>
        <v>292744.93797825614</v>
      </c>
      <c r="AY609" s="114">
        <f>'DADOS BASE HOMOLOGADA'!$I$93/41</f>
        <v>167836.73833001251</v>
      </c>
      <c r="AZ609" s="114">
        <f>'DADOS BASE HOMOLOGADA'!$I$94*(Q609/$Q$11)</f>
        <v>124908.19964824364</v>
      </c>
      <c r="BA609" s="114">
        <f>AY609+AZ609</f>
        <v>292744.93797825614</v>
      </c>
      <c r="BB609" s="93"/>
    </row>
    <row r="610" spans="1:54" x14ac:dyDescent="0.25">
      <c r="A610" s="93"/>
      <c r="B610" s="94" t="s">
        <v>604</v>
      </c>
      <c r="C610" s="94" t="s">
        <v>624</v>
      </c>
      <c r="D610" s="94" t="s">
        <v>79</v>
      </c>
      <c r="F610" s="104">
        <v>4207.8511804806612</v>
      </c>
      <c r="G610" s="109">
        <f>F610/$F$11</f>
        <v>3.4053037184132019E-3</v>
      </c>
      <c r="H610" s="114">
        <f>'DADOS BASE PROPOSTA'!$I$23*G610*'AJUSTE CONIF-SETEC'!$Q$12</f>
        <v>4415406.5353797572</v>
      </c>
      <c r="I610" s="114">
        <f>'MATRIZ 2018 COMPLETO PROPOSTA'!I610*'AJUSTE CONIF-SETEC'!$Q$12</f>
        <v>0</v>
      </c>
      <c r="J610" s="114">
        <f t="shared" si="336"/>
        <v>4415406.5353797572</v>
      </c>
      <c r="L610" s="104">
        <v>0</v>
      </c>
      <c r="M610" s="114">
        <f>'MATRIZ 2018 COMPLETO PROPOSTA'!M610*'AJUSTE CONIF-SETEC'!$Q$14</f>
        <v>0</v>
      </c>
      <c r="N610" s="114">
        <f>'MATRIZ 2018 COMPLETO PROPOSTA'!N610*'AJUSTE CONIF-SETEC'!$Q$14</f>
        <v>0</v>
      </c>
      <c r="O610" s="114">
        <f t="shared" si="337"/>
        <v>0</v>
      </c>
      <c r="R610" s="114"/>
      <c r="T610" s="104">
        <v>449.814945422861</v>
      </c>
      <c r="U610" s="104"/>
      <c r="V610" s="104">
        <f t="shared" ref="V610:V621" si="339">T610+U610*3.2</f>
        <v>449.814945422861</v>
      </c>
      <c r="W610" s="109">
        <f t="shared" ref="W610:W621" si="340">V610/$V$11</f>
        <v>2.634452075181112E-3</v>
      </c>
      <c r="X610" s="114">
        <f>'DADOS BASE HOMOLOGADA'!$I$78*W610</f>
        <v>121033.64751189537</v>
      </c>
      <c r="Y610" s="114"/>
      <c r="Z610" s="114">
        <f t="shared" si="338"/>
        <v>121033.64751189537</v>
      </c>
      <c r="AB610" s="119">
        <v>1402</v>
      </c>
      <c r="AD610" s="45">
        <v>0.74</v>
      </c>
      <c r="AE610" s="45">
        <f t="shared" ref="AE610:AE621" si="341">AB610*AD610</f>
        <v>1037.48</v>
      </c>
      <c r="AF610" s="123">
        <f t="shared" ref="AF610:AF621" si="342">(AD610-$AE$12)*$AF$12</f>
        <v>2.2447813488369911E-2</v>
      </c>
      <c r="AH610" s="45">
        <f>($AH$11-(AF610*$AH$11))*'AJUSTE CONIF-SETEC'!$Q$18</f>
        <v>507.87241149167511</v>
      </c>
      <c r="AI610" s="114">
        <f t="shared" ref="AI610:AI621" si="343">AB610*AH610</f>
        <v>712037.12091132847</v>
      </c>
      <c r="AK610" s="119">
        <v>195</v>
      </c>
      <c r="AL610" s="114">
        <f>IF($AK$11&gt;0,(AK610/$AK$11)*'DADOS BASE PROPOSTA'!$I$67,0)*'AJUSTE CONIF-SETEC'!Q18</f>
        <v>1023715.7469732115</v>
      </c>
      <c r="AN610" s="114">
        <v>61.875</v>
      </c>
      <c r="AO610" s="114">
        <f>(AN610/$AN$11)*'DADOS BASE PROPOSTA'!$I$69*'AJUSTE CONIF-SETEC'!$Q$18</f>
        <v>30050.433378346963</v>
      </c>
      <c r="AQ610" s="114"/>
      <c r="AR610" s="114"/>
      <c r="AS610" s="114"/>
      <c r="AU610" s="114"/>
      <c r="AV610" s="114"/>
      <c r="AW610" s="114"/>
      <c r="AY610" s="114"/>
      <c r="AZ610" s="114"/>
      <c r="BA610" s="114"/>
      <c r="BB610" s="93"/>
    </row>
    <row r="611" spans="1:54" x14ac:dyDescent="0.25">
      <c r="A611" s="93"/>
      <c r="B611" s="94" t="s">
        <v>604</v>
      </c>
      <c r="C611" s="94" t="s">
        <v>625</v>
      </c>
      <c r="D611" s="94" t="s">
        <v>77</v>
      </c>
      <c r="F611" s="104">
        <v>0</v>
      </c>
      <c r="G611" s="109">
        <f>F611/$F$11</f>
        <v>0</v>
      </c>
      <c r="H611" s="114">
        <f>'DADOS BASE PROPOSTA'!$I$23*G611*'AJUSTE CONIF-SETEC'!$Q$12</f>
        <v>0</v>
      </c>
      <c r="I611" s="114">
        <f>'MATRIZ 2018 COMPLETO PROPOSTA'!I611*'AJUSTE CONIF-SETEC'!$Q$12</f>
        <v>0</v>
      </c>
      <c r="J611" s="114">
        <f t="shared" si="336"/>
        <v>0</v>
      </c>
      <c r="L611" s="104">
        <v>268.48945073827127</v>
      </c>
      <c r="M611" s="114">
        <f>'MATRIZ 2018 COMPLETO PROPOSTA'!M611*'AJUSTE CONIF-SETEC'!$Q$14</f>
        <v>454804.45059700409</v>
      </c>
      <c r="N611" s="114">
        <f>'MATRIZ 2018 COMPLETO PROPOSTA'!N611*'AJUSTE CONIF-SETEC'!$Q$14</f>
        <v>81941.092432271602</v>
      </c>
      <c r="O611" s="114">
        <f t="shared" si="337"/>
        <v>536745.54302927572</v>
      </c>
      <c r="R611" s="114"/>
      <c r="T611" s="104">
        <v>0</v>
      </c>
      <c r="U611" s="104"/>
      <c r="V611" s="104">
        <f t="shared" si="339"/>
        <v>0</v>
      </c>
      <c r="W611" s="109">
        <f t="shared" si="340"/>
        <v>0</v>
      </c>
      <c r="X611" s="114">
        <f>'DADOS BASE HOMOLOGADA'!$I$78*W611</f>
        <v>0</v>
      </c>
      <c r="Y611" s="114"/>
      <c r="Z611" s="114">
        <f t="shared" si="338"/>
        <v>0</v>
      </c>
      <c r="AB611" s="119">
        <v>295.5</v>
      </c>
      <c r="AD611" s="45">
        <v>0.74399999999999999</v>
      </c>
      <c r="AE611" s="45">
        <f t="shared" si="341"/>
        <v>219.852</v>
      </c>
      <c r="AF611" s="123">
        <f t="shared" si="342"/>
        <v>2.9447813488369917E-2</v>
      </c>
      <c r="AH611" s="45">
        <f>($AH$11-(AF611*$AH$11))*'AJUSTE CONIF-SETEC'!$Q$18</f>
        <v>504.23566766408675</v>
      </c>
      <c r="AI611" s="114">
        <f t="shared" si="343"/>
        <v>149001.63979473762</v>
      </c>
      <c r="AK611" s="119">
        <v>0</v>
      </c>
      <c r="AL611" s="114">
        <f>IF($AK$11&gt;0,(AK611/$AK$11)*'DADOS BASE PROPOSTA'!$I$67,0)*'AJUSTE CONIF-SETEC'!Q18</f>
        <v>0</v>
      </c>
      <c r="AN611" s="114">
        <v>0</v>
      </c>
      <c r="AO611" s="114">
        <f>(AN611/$AN$11)*'DADOS BASE PROPOSTA'!$I$69*'AJUSTE CONIF-SETEC'!$Q$18</f>
        <v>0</v>
      </c>
      <c r="AQ611" s="114"/>
      <c r="AR611" s="114"/>
      <c r="AS611" s="114"/>
      <c r="AU611" s="114"/>
      <c r="AV611" s="114"/>
      <c r="AW611" s="114"/>
      <c r="AY611" s="114"/>
      <c r="AZ611" s="114"/>
      <c r="BA611" s="114"/>
      <c r="BB611" s="93"/>
    </row>
    <row r="612" spans="1:54" x14ac:dyDescent="0.25">
      <c r="A612" s="93"/>
      <c r="B612" s="94" t="s">
        <v>604</v>
      </c>
      <c r="C612" s="94" t="s">
        <v>626</v>
      </c>
      <c r="D612" s="94" t="s">
        <v>79</v>
      </c>
      <c r="F612" s="104">
        <v>2382.6079</v>
      </c>
      <c r="G612" s="109">
        <f>F612/$F$11</f>
        <v>1.9281821512670198E-3</v>
      </c>
      <c r="H612" s="114">
        <f>'DADOS BASE PROPOSTA'!$I$23*G612*'AJUSTE CONIF-SETEC'!$Q$12</f>
        <v>2500131.7873855326</v>
      </c>
      <c r="I612" s="114">
        <f>'MATRIZ 2018 COMPLETO PROPOSTA'!I612*'AJUSTE CONIF-SETEC'!$Q$12</f>
        <v>0</v>
      </c>
      <c r="J612" s="114">
        <f t="shared" si="336"/>
        <v>2500131.7873855326</v>
      </c>
      <c r="L612" s="104">
        <v>0</v>
      </c>
      <c r="M612" s="114">
        <f>'MATRIZ 2018 COMPLETO PROPOSTA'!M612*'AJUSTE CONIF-SETEC'!$Q$14</f>
        <v>0</v>
      </c>
      <c r="N612" s="114">
        <f>'MATRIZ 2018 COMPLETO PROPOSTA'!N612*'AJUSTE CONIF-SETEC'!$Q$14</f>
        <v>0</v>
      </c>
      <c r="O612" s="114">
        <f t="shared" si="337"/>
        <v>0</v>
      </c>
      <c r="R612" s="114"/>
      <c r="T612" s="104">
        <v>0</v>
      </c>
      <c r="U612" s="104"/>
      <c r="V612" s="104">
        <f t="shared" si="339"/>
        <v>0</v>
      </c>
      <c r="W612" s="109">
        <f t="shared" si="340"/>
        <v>0</v>
      </c>
      <c r="X612" s="114">
        <f>'DADOS BASE HOMOLOGADA'!$I$78*W612</f>
        <v>0</v>
      </c>
      <c r="Y612" s="114"/>
      <c r="Z612" s="114">
        <f t="shared" si="338"/>
        <v>0</v>
      </c>
      <c r="AB612" s="119">
        <v>551.5</v>
      </c>
      <c r="AD612" s="45">
        <v>0.76</v>
      </c>
      <c r="AE612" s="45">
        <f t="shared" si="341"/>
        <v>419.14</v>
      </c>
      <c r="AF612" s="123">
        <f t="shared" si="342"/>
        <v>5.7447813488369942E-2</v>
      </c>
      <c r="AH612" s="45">
        <f>($AH$11-(AF612*$AH$11))*'AJUSTE CONIF-SETEC'!$Q$18</f>
        <v>489.68869235373307</v>
      </c>
      <c r="AI612" s="114">
        <f t="shared" si="343"/>
        <v>270063.31383308378</v>
      </c>
      <c r="AK612" s="119">
        <v>185</v>
      </c>
      <c r="AL612" s="114">
        <f>IF($AK$11&gt;0,(AK612/$AK$11)*'DADOS BASE PROPOSTA'!$I$67,0)*'AJUSTE CONIF-SETEC'!Q18</f>
        <v>971217.50353868771</v>
      </c>
      <c r="AN612" s="114">
        <v>0</v>
      </c>
      <c r="AO612" s="114">
        <f>(AN612/$AN$11)*'DADOS BASE PROPOSTA'!$I$69*'AJUSTE CONIF-SETEC'!$Q$18</f>
        <v>0</v>
      </c>
      <c r="AQ612" s="114"/>
      <c r="AR612" s="114"/>
      <c r="AS612" s="114"/>
      <c r="AU612" s="114"/>
      <c r="AV612" s="114"/>
      <c r="AW612" s="114"/>
      <c r="AY612" s="114"/>
      <c r="AZ612" s="114"/>
      <c r="BA612" s="114"/>
      <c r="BB612" s="93"/>
    </row>
    <row r="613" spans="1:54" x14ac:dyDescent="0.25">
      <c r="A613" s="93"/>
      <c r="B613" s="94" t="s">
        <v>604</v>
      </c>
      <c r="C613" s="94" t="s">
        <v>627</v>
      </c>
      <c r="D613" s="94" t="s">
        <v>126</v>
      </c>
      <c r="F613" s="104">
        <v>0</v>
      </c>
      <c r="G613" s="109">
        <f>F13/$F$11</f>
        <v>0</v>
      </c>
      <c r="H613" s="114">
        <f>'DADOS BASE PROPOSTA'!$I$23*G613*'AJUSTE CONIF-SETEC'!$Q$12</f>
        <v>0</v>
      </c>
      <c r="I613" s="114">
        <f>'MATRIZ 2018 COMPLETO PROPOSTA'!I613*'AJUSTE CONIF-SETEC'!$Q$12</f>
        <v>0</v>
      </c>
      <c r="J613" s="114">
        <f t="shared" si="336"/>
        <v>0</v>
      </c>
      <c r="L613" s="104">
        <v>1143.38550076209</v>
      </c>
      <c r="M613" s="114">
        <f>'MATRIZ 2018 COMPLETO PROPOSTA'!M613*'AJUSTE CONIF-SETEC'!$Q$14</f>
        <v>968979.62787326961</v>
      </c>
      <c r="N613" s="114">
        <f>'MATRIZ 2018 COMPLETO PROPOSTA'!N613*'AJUSTE CONIF-SETEC'!$Q$14</f>
        <v>348953.21490674379</v>
      </c>
      <c r="O613" s="114">
        <f t="shared" si="337"/>
        <v>1317932.8427800133</v>
      </c>
      <c r="R613" s="114"/>
      <c r="T613" s="104">
        <v>227.45696624281271</v>
      </c>
      <c r="U613" s="104"/>
      <c r="V613" s="104">
        <f t="shared" si="339"/>
        <v>227.45696624281271</v>
      </c>
      <c r="W613" s="109">
        <f t="shared" si="340"/>
        <v>1.332157774725472E-3</v>
      </c>
      <c r="X613" s="114">
        <f>'DADOS BASE HOMOLOGADA'!$I$78*W613</f>
        <v>61202.826976941353</v>
      </c>
      <c r="Y613" s="114"/>
      <c r="Z613" s="114">
        <f t="shared" si="338"/>
        <v>61202.826976941353</v>
      </c>
      <c r="AB613" s="119">
        <v>407.5</v>
      </c>
      <c r="AD613" s="45">
        <v>0.71199999999999997</v>
      </c>
      <c r="AE613" s="45">
        <f t="shared" si="341"/>
        <v>290.14</v>
      </c>
      <c r="AF613" s="123">
        <f t="shared" si="342"/>
        <v>-2.6552186511630133E-2</v>
      </c>
      <c r="AH613" s="45">
        <f>($AH$11-(AF613*$AH$11))*'AJUSTE CONIF-SETEC'!$Q$18</f>
        <v>533.32961828479404</v>
      </c>
      <c r="AI613" s="114">
        <f t="shared" si="343"/>
        <v>217331.81945105357</v>
      </c>
      <c r="AK613" s="119">
        <v>202</v>
      </c>
      <c r="AL613" s="114">
        <f>IF($AK$11&gt;0,(AK613/$AK$11)*'DADOS BASE PROPOSTA'!$I$67,0)*'AJUSTE CONIF-SETEC'!Q18</f>
        <v>1060464.517377378</v>
      </c>
      <c r="AN613" s="114">
        <v>52.625</v>
      </c>
      <c r="AO613" s="114">
        <f>(AN613/$AN$11)*'DADOS BASE PROPOSTA'!$I$69*'AJUSTE CONIF-SETEC'!$Q$18</f>
        <v>25558.04535814964</v>
      </c>
      <c r="AQ613" s="114"/>
      <c r="AR613" s="114"/>
      <c r="AS613" s="114"/>
      <c r="AU613" s="114"/>
      <c r="AV613" s="114"/>
      <c r="AW613" s="114"/>
      <c r="AY613" s="114"/>
      <c r="AZ613" s="114"/>
      <c r="BA613" s="114"/>
      <c r="BB613" s="93"/>
    </row>
    <row r="614" spans="1:54" x14ac:dyDescent="0.25">
      <c r="A614" s="93"/>
      <c r="B614" s="94" t="s">
        <v>604</v>
      </c>
      <c r="C614" s="94" t="s">
        <v>628</v>
      </c>
      <c r="D614" s="94" t="s">
        <v>79</v>
      </c>
      <c r="F614" s="104">
        <v>2964.251045265195</v>
      </c>
      <c r="G614" s="109">
        <f>F614/$F$11</f>
        <v>2.3988907101982477E-3</v>
      </c>
      <c r="H614" s="114">
        <f>'DADOS BASE PROPOSTA'!$I$23*G614*'AJUSTE CONIF-SETEC'!$Q$12</f>
        <v>3110464.9086651243</v>
      </c>
      <c r="I614" s="114">
        <f>'MATRIZ 2018 COMPLETO PROPOSTA'!I614*'AJUSTE CONIF-SETEC'!$Q$12</f>
        <v>0</v>
      </c>
      <c r="J614" s="114">
        <f t="shared" si="336"/>
        <v>3110464.9086651243</v>
      </c>
      <c r="L614" s="104">
        <v>0</v>
      </c>
      <c r="M614" s="114">
        <f>'MATRIZ 2018 COMPLETO PROPOSTA'!M614*'AJUSTE CONIF-SETEC'!$Q$14</f>
        <v>0</v>
      </c>
      <c r="N614" s="114">
        <f>'MATRIZ 2018 COMPLETO PROPOSTA'!N614*'AJUSTE CONIF-SETEC'!$Q$14</f>
        <v>0</v>
      </c>
      <c r="O614" s="114">
        <f t="shared" si="337"/>
        <v>0</v>
      </c>
      <c r="R614" s="114"/>
      <c r="T614" s="104">
        <v>1.056359145740875</v>
      </c>
      <c r="U614" s="104"/>
      <c r="V614" s="104">
        <f t="shared" si="339"/>
        <v>1.056359145740875</v>
      </c>
      <c r="W614" s="109">
        <f t="shared" si="340"/>
        <v>6.1868276542421832E-6</v>
      </c>
      <c r="X614" s="114">
        <f>'DADOS BASE HOMOLOGADA'!$I$78*W614</f>
        <v>284.23911164484394</v>
      </c>
      <c r="Y614" s="114"/>
      <c r="Z614" s="114">
        <f t="shared" si="338"/>
        <v>284.23911164484394</v>
      </c>
      <c r="AB614" s="119">
        <v>1297</v>
      </c>
      <c r="AD614" s="45">
        <v>0.71599999999999997</v>
      </c>
      <c r="AE614" s="45">
        <f t="shared" si="341"/>
        <v>928.65199999999993</v>
      </c>
      <c r="AF614" s="123">
        <f t="shared" si="342"/>
        <v>-1.9552186511630126E-2</v>
      </c>
      <c r="AH614" s="45">
        <f>($AH$11-(AF614*$AH$11))*'AJUSTE CONIF-SETEC'!$Q$18</f>
        <v>529.69287445720556</v>
      </c>
      <c r="AI614" s="114">
        <f t="shared" si="343"/>
        <v>687011.65817099565</v>
      </c>
      <c r="AK614" s="119">
        <v>0</v>
      </c>
      <c r="AL614" s="114">
        <f>IF($AK$11&gt;0,(AK614/$AK$11)*'DADOS BASE PROPOSTA'!$I$67,0)*'AJUSTE CONIF-SETEC'!Q18</f>
        <v>0</v>
      </c>
      <c r="AN614" s="114">
        <v>0.5</v>
      </c>
      <c r="AO614" s="114">
        <f>(AN614/$AN$11)*'DADOS BASE PROPOSTA'!$I$69*'AJUSTE CONIF-SETEC'!$Q$18</f>
        <v>242.83178487553101</v>
      </c>
      <c r="AQ614" s="114"/>
      <c r="AR614" s="114"/>
      <c r="AS614" s="114"/>
      <c r="AU614" s="114"/>
      <c r="AV614" s="114"/>
      <c r="AW614" s="114"/>
      <c r="AY614" s="114"/>
      <c r="AZ614" s="114"/>
      <c r="BA614" s="114"/>
      <c r="BB614" s="93"/>
    </row>
    <row r="615" spans="1:54" x14ac:dyDescent="0.25">
      <c r="A615" s="93"/>
      <c r="B615" s="94" t="s">
        <v>604</v>
      </c>
      <c r="C615" s="94" t="s">
        <v>629</v>
      </c>
      <c r="D615" s="94" t="s">
        <v>79</v>
      </c>
      <c r="F615" s="104">
        <v>1982.1608586418049</v>
      </c>
      <c r="G615" s="109">
        <f>F615/$F$11</f>
        <v>1.6041108520513337E-3</v>
      </c>
      <c r="H615" s="114">
        <f>'DADOS BASE PROPOSTA'!$I$23*G615*'AJUSTE CONIF-SETEC'!$Q$12</f>
        <v>2079932.401131457</v>
      </c>
      <c r="I615" s="114">
        <f>'MATRIZ 2018 COMPLETO PROPOSTA'!I615*'AJUSTE CONIF-SETEC'!$Q$12</f>
        <v>0</v>
      </c>
      <c r="J615" s="114">
        <f t="shared" si="336"/>
        <v>2079932.401131457</v>
      </c>
      <c r="L615" s="104">
        <v>0</v>
      </c>
      <c r="M615" s="114">
        <f>'MATRIZ 2018 COMPLETO PROPOSTA'!M615*'AJUSTE CONIF-SETEC'!$Q$14</f>
        <v>0</v>
      </c>
      <c r="N615" s="114">
        <f>'MATRIZ 2018 COMPLETO PROPOSTA'!N615*'AJUSTE CONIF-SETEC'!$Q$14</f>
        <v>0</v>
      </c>
      <c r="O615" s="114">
        <f t="shared" si="337"/>
        <v>0</v>
      </c>
      <c r="R615" s="114"/>
      <c r="T615" s="104">
        <v>161.06993007304379</v>
      </c>
      <c r="U615" s="104"/>
      <c r="V615" s="104">
        <f t="shared" si="339"/>
        <v>161.06993007304379</v>
      </c>
      <c r="W615" s="109">
        <f t="shared" si="340"/>
        <v>9.4334573772621698E-4</v>
      </c>
      <c r="X615" s="114">
        <f>'DADOS BASE HOMOLOGADA'!$I$78*W615</f>
        <v>43339.780813418096</v>
      </c>
      <c r="Y615" s="114"/>
      <c r="Z615" s="114">
        <f t="shared" si="338"/>
        <v>43339.780813418096</v>
      </c>
      <c r="AB615" s="119">
        <v>899</v>
      </c>
      <c r="AD615" s="45">
        <v>0.76100000000000001</v>
      </c>
      <c r="AE615" s="45">
        <f t="shared" si="341"/>
        <v>684.13900000000001</v>
      </c>
      <c r="AF615" s="123">
        <f t="shared" si="342"/>
        <v>5.9197813488369944E-2</v>
      </c>
      <c r="AH615" s="45">
        <f>($AH$11-(AF615*$AH$11))*'AJUSTE CONIF-SETEC'!$Q$18</f>
        <v>488.77950639683598</v>
      </c>
      <c r="AI615" s="114">
        <f t="shared" si="343"/>
        <v>439412.77625075553</v>
      </c>
      <c r="AK615" s="119">
        <v>0</v>
      </c>
      <c r="AL615" s="114">
        <f>IF($AK$11&gt;0,(AK615/$AK$11)*'DADOS BASE PROPOSTA'!$I$67,0)*'AJUSTE CONIF-SETEC'!Q18</f>
        <v>0</v>
      </c>
      <c r="AN615" s="114">
        <v>52.375</v>
      </c>
      <c r="AO615" s="114">
        <f>(AN615/$AN$11)*'DADOS BASE PROPOSTA'!$I$69*'AJUSTE CONIF-SETEC'!$Q$18</f>
        <v>25436.629465711871</v>
      </c>
      <c r="AQ615" s="114"/>
      <c r="AR615" s="114"/>
      <c r="AS615" s="114"/>
      <c r="AU615" s="114"/>
      <c r="AV615" s="114"/>
      <c r="AW615" s="114"/>
      <c r="AY615" s="114"/>
      <c r="AZ615" s="114"/>
      <c r="BA615" s="114"/>
      <c r="BB615" s="93"/>
    </row>
    <row r="616" spans="1:54" x14ac:dyDescent="0.25">
      <c r="A616" s="93"/>
      <c r="B616" s="94" t="s">
        <v>604</v>
      </c>
      <c r="C616" s="94" t="s">
        <v>630</v>
      </c>
      <c r="D616" s="94" t="s">
        <v>79</v>
      </c>
      <c r="F616" s="104">
        <v>2298.6754578825771</v>
      </c>
      <c r="G616" s="109">
        <f>F616/$F$11</f>
        <v>1.8602578248165507E-3</v>
      </c>
      <c r="H616" s="114">
        <f>'DADOS BASE PROPOSTA'!$I$23*G616*'AJUSTE CONIF-SETEC'!$Q$12</f>
        <v>2412059.315817439</v>
      </c>
      <c r="I616" s="114">
        <f>'MATRIZ 2018 COMPLETO PROPOSTA'!I616*'AJUSTE CONIF-SETEC'!$Q$12</f>
        <v>0</v>
      </c>
      <c r="J616" s="114">
        <f t="shared" si="336"/>
        <v>2412059.315817439</v>
      </c>
      <c r="L616" s="104">
        <v>0</v>
      </c>
      <c r="M616" s="114">
        <f>'MATRIZ 2018 COMPLETO PROPOSTA'!M616*'AJUSTE CONIF-SETEC'!$Q$14</f>
        <v>0</v>
      </c>
      <c r="N616" s="114">
        <f>'MATRIZ 2018 COMPLETO PROPOSTA'!N616*'AJUSTE CONIF-SETEC'!$Q$14</f>
        <v>0</v>
      </c>
      <c r="O616" s="114">
        <f t="shared" si="337"/>
        <v>0</v>
      </c>
      <c r="R616" s="114"/>
      <c r="T616" s="104">
        <v>353.56799489064008</v>
      </c>
      <c r="U616" s="104"/>
      <c r="V616" s="104">
        <f t="shared" si="339"/>
        <v>353.56799489064008</v>
      </c>
      <c r="W616" s="109">
        <f t="shared" si="340"/>
        <v>2.0707580913782862E-3</v>
      </c>
      <c r="X616" s="114">
        <f>'DADOS BASE HOMOLOGADA'!$I$78*W616</f>
        <v>95136.0653987431</v>
      </c>
      <c r="Y616" s="114"/>
      <c r="Z616" s="114">
        <f t="shared" si="338"/>
        <v>95136.0653987431</v>
      </c>
      <c r="AB616" s="119">
        <v>1142.5</v>
      </c>
      <c r="AD616" s="45">
        <v>0.76900000000000002</v>
      </c>
      <c r="AE616" s="45">
        <f t="shared" si="341"/>
        <v>878.58249999999998</v>
      </c>
      <c r="AF616" s="123">
        <f t="shared" si="342"/>
        <v>7.3197813488369956E-2</v>
      </c>
      <c r="AH616" s="45">
        <f>($AH$11-(AF616*$AH$11))*'AJUSTE CONIF-SETEC'!$Q$18</f>
        <v>481.50601874165915</v>
      </c>
      <c r="AI616" s="114">
        <f t="shared" si="343"/>
        <v>550120.62641234556</v>
      </c>
      <c r="AK616" s="119">
        <v>0</v>
      </c>
      <c r="AL616" s="114">
        <f>IF($AK$11&gt;0,(AK616/$AK$11)*'DADOS BASE PROPOSTA'!$I$67,0)*'AJUSTE CONIF-SETEC'!Q18</f>
        <v>0</v>
      </c>
      <c r="AN616" s="114">
        <v>87.375</v>
      </c>
      <c r="AO616" s="114">
        <f>(AN616/$AN$11)*'DADOS BASE PROPOSTA'!$I$69*'AJUSTE CONIF-SETEC'!$Q$18</f>
        <v>42434.854406999046</v>
      </c>
      <c r="AQ616" s="114"/>
      <c r="AR616" s="114"/>
      <c r="AS616" s="114"/>
      <c r="AU616" s="114"/>
      <c r="AV616" s="114"/>
      <c r="AW616" s="114"/>
      <c r="AY616" s="114"/>
      <c r="AZ616" s="114"/>
      <c r="BA616" s="114"/>
      <c r="BB616" s="93"/>
    </row>
    <row r="617" spans="1:54" x14ac:dyDescent="0.25">
      <c r="A617" s="93"/>
      <c r="B617" s="94" t="s">
        <v>604</v>
      </c>
      <c r="C617" s="94" t="s">
        <v>631</v>
      </c>
      <c r="D617" s="94" t="s">
        <v>126</v>
      </c>
      <c r="F617" s="104">
        <v>0</v>
      </c>
      <c r="G617" s="109">
        <f>F13/$F$11</f>
        <v>0</v>
      </c>
      <c r="H617" s="114">
        <f>'DADOS BASE PROPOSTA'!$I$23*G617*'AJUSTE CONIF-SETEC'!$Q$12</f>
        <v>0</v>
      </c>
      <c r="I617" s="114">
        <f>'MATRIZ 2018 COMPLETO PROPOSTA'!I617*'AJUSTE CONIF-SETEC'!$Q$12</f>
        <v>0</v>
      </c>
      <c r="J617" s="114">
        <f t="shared" si="336"/>
        <v>0</v>
      </c>
      <c r="L617" s="104">
        <v>1136.7151471751231</v>
      </c>
      <c r="M617" s="114">
        <f>'MATRIZ 2018 COMPLETO PROPOSTA'!M617*'AJUSTE CONIF-SETEC'!$Q$14</f>
        <v>968979.62787326961</v>
      </c>
      <c r="N617" s="114">
        <f>'MATRIZ 2018 COMPLETO PROPOSTA'!N617*'AJUSTE CONIF-SETEC'!$Q$14</f>
        <v>346917.46989582194</v>
      </c>
      <c r="O617" s="114">
        <f t="shared" si="337"/>
        <v>1315897.0977690916</v>
      </c>
      <c r="R617" s="114"/>
      <c r="T617" s="104">
        <v>0</v>
      </c>
      <c r="U617" s="104"/>
      <c r="V617" s="104">
        <f t="shared" si="339"/>
        <v>0</v>
      </c>
      <c r="W617" s="109">
        <f t="shared" si="340"/>
        <v>0</v>
      </c>
      <c r="X617" s="114">
        <f>'DADOS BASE HOMOLOGADA'!$I$78*W617</f>
        <v>0</v>
      </c>
      <c r="Y617" s="114"/>
      <c r="Z617" s="114">
        <f t="shared" si="338"/>
        <v>0</v>
      </c>
      <c r="AB617" s="119">
        <v>638.5</v>
      </c>
      <c r="AD617" s="45">
        <v>0.77200000000000002</v>
      </c>
      <c r="AE617" s="45">
        <f t="shared" si="341"/>
        <v>492.92200000000003</v>
      </c>
      <c r="AF617" s="123">
        <f t="shared" si="342"/>
        <v>7.8447813488369961E-2</v>
      </c>
      <c r="AH617" s="45">
        <f>($AH$11-(AF617*$AH$11))*'AJUSTE CONIF-SETEC'!$Q$18</f>
        <v>478.77846087096782</v>
      </c>
      <c r="AI617" s="114">
        <f t="shared" si="343"/>
        <v>305700.04726611293</v>
      </c>
      <c r="AK617" s="119">
        <v>0</v>
      </c>
      <c r="AL617" s="114">
        <f>IF($AK$11&gt;0,(AK617/$AK$11)*'DADOS BASE PROPOSTA'!$I$67,0)*'AJUSTE CONIF-SETEC'!Q18</f>
        <v>0</v>
      </c>
      <c r="AN617" s="114">
        <v>0</v>
      </c>
      <c r="AO617" s="114">
        <f>(AN617/$AN$11)*'DADOS BASE PROPOSTA'!$I$69*'AJUSTE CONIF-SETEC'!$Q$18</f>
        <v>0</v>
      </c>
      <c r="AQ617" s="114"/>
      <c r="AR617" s="114"/>
      <c r="AS617" s="114"/>
      <c r="AU617" s="114"/>
      <c r="AV617" s="114"/>
      <c r="AW617" s="114"/>
      <c r="AY617" s="114"/>
      <c r="AZ617" s="114"/>
      <c r="BA617" s="114"/>
      <c r="BB617" s="93"/>
    </row>
    <row r="618" spans="1:54" x14ac:dyDescent="0.25">
      <c r="A618" s="93"/>
      <c r="B618" s="94" t="s">
        <v>604</v>
      </c>
      <c r="C618" s="94" t="s">
        <v>632</v>
      </c>
      <c r="D618" s="94" t="s">
        <v>79</v>
      </c>
      <c r="F618" s="104">
        <v>2378.5849326970829</v>
      </c>
      <c r="G618" s="109">
        <f>F618/$F$11</f>
        <v>1.9249264692269262E-3</v>
      </c>
      <c r="H618" s="114">
        <f>'DADOS BASE PROPOSTA'!$I$23*G618*'AJUSTE CONIF-SETEC'!$Q$12</f>
        <v>2495910.3842609832</v>
      </c>
      <c r="I618" s="114">
        <f>'MATRIZ 2018 COMPLETO PROPOSTA'!I618*'AJUSTE CONIF-SETEC'!$Q$12</f>
        <v>0</v>
      </c>
      <c r="J618" s="114">
        <f t="shared" si="336"/>
        <v>2495910.3842609832</v>
      </c>
      <c r="L618" s="104">
        <v>0</v>
      </c>
      <c r="M618" s="114">
        <f>'MATRIZ 2018 COMPLETO PROPOSTA'!M618*'AJUSTE CONIF-SETEC'!$Q$14</f>
        <v>0</v>
      </c>
      <c r="N618" s="114">
        <f>'MATRIZ 2018 COMPLETO PROPOSTA'!N618*'AJUSTE CONIF-SETEC'!$Q$14</f>
        <v>0</v>
      </c>
      <c r="O618" s="114">
        <f t="shared" si="337"/>
        <v>0</v>
      </c>
      <c r="R618" s="114"/>
      <c r="T618" s="104">
        <v>180.834746239922</v>
      </c>
      <c r="U618" s="104"/>
      <c r="V618" s="104">
        <f t="shared" si="339"/>
        <v>180.834746239922</v>
      </c>
      <c r="W618" s="109">
        <f t="shared" si="340"/>
        <v>1.0591032542254879E-3</v>
      </c>
      <c r="X618" s="114">
        <f>'DADOS BASE HOMOLOGADA'!$I$78*W618</f>
        <v>48657.985149271117</v>
      </c>
      <c r="Y618" s="114"/>
      <c r="Z618" s="114">
        <f t="shared" si="338"/>
        <v>48657.985149271117</v>
      </c>
      <c r="AB618" s="119">
        <v>1025.5</v>
      </c>
      <c r="AD618" s="45">
        <v>0.73899999999999999</v>
      </c>
      <c r="AE618" s="45">
        <f t="shared" si="341"/>
        <v>757.84450000000004</v>
      </c>
      <c r="AF618" s="123">
        <f t="shared" si="342"/>
        <v>2.0697813488369909E-2</v>
      </c>
      <c r="AH618" s="45">
        <f>($AH$11-(AF618*$AH$11))*'AJUSTE CONIF-SETEC'!$Q$18</f>
        <v>508.7815974485722</v>
      </c>
      <c r="AI618" s="114">
        <f t="shared" si="343"/>
        <v>521755.52818351082</v>
      </c>
      <c r="AK618" s="119">
        <v>0</v>
      </c>
      <c r="AL618" s="114">
        <f>IF($AK$11&gt;0,(AK618/$AK$11)*'DADOS BASE PROPOSTA'!$I$67,0)*'AJUSTE CONIF-SETEC'!Q18</f>
        <v>0</v>
      </c>
      <c r="AN618" s="114">
        <v>27.25</v>
      </c>
      <c r="AO618" s="114">
        <f>(AN618/$AN$11)*'DADOS BASE PROPOSTA'!$I$69*'AJUSTE CONIF-SETEC'!$Q$18</f>
        <v>13234.332275716439</v>
      </c>
      <c r="AQ618" s="114"/>
      <c r="AR618" s="114"/>
      <c r="AS618" s="114"/>
      <c r="AU618" s="114"/>
      <c r="AV618" s="114"/>
      <c r="AW618" s="114"/>
      <c r="AY618" s="114"/>
      <c r="AZ618" s="114"/>
      <c r="BA618" s="114"/>
      <c r="BB618" s="93"/>
    </row>
    <row r="619" spans="1:54" x14ac:dyDescent="0.25">
      <c r="A619" s="93"/>
      <c r="B619" s="94" t="s">
        <v>604</v>
      </c>
      <c r="C619" s="94" t="s">
        <v>633</v>
      </c>
      <c r="D619" s="94" t="s">
        <v>79</v>
      </c>
      <c r="F619" s="104">
        <v>1830.811975965491</v>
      </c>
      <c r="G619" s="109">
        <f>F619/$F$11</f>
        <v>1.4816281665071974E-3</v>
      </c>
      <c r="H619" s="114">
        <f>'DADOS BASE PROPOSTA'!$I$23*G619*'AJUSTE CONIF-SETEC'!$Q$12</f>
        <v>1921118.1234803435</v>
      </c>
      <c r="I619" s="114">
        <f>'MATRIZ 2018 COMPLETO PROPOSTA'!I619*'AJUSTE CONIF-SETEC'!$Q$12</f>
        <v>0</v>
      </c>
      <c r="J619" s="114">
        <f t="shared" si="336"/>
        <v>1921118.1234803435</v>
      </c>
      <c r="L619" s="104">
        <v>0</v>
      </c>
      <c r="M619" s="114">
        <f>'MATRIZ 2018 COMPLETO PROPOSTA'!M619*'AJUSTE CONIF-SETEC'!$Q$14</f>
        <v>0</v>
      </c>
      <c r="N619" s="114">
        <f>'MATRIZ 2018 COMPLETO PROPOSTA'!N619*'AJUSTE CONIF-SETEC'!$Q$14</f>
        <v>0</v>
      </c>
      <c r="O619" s="114">
        <f t="shared" si="337"/>
        <v>0</v>
      </c>
      <c r="R619" s="114"/>
      <c r="T619" s="104">
        <v>242.5939726719877</v>
      </c>
      <c r="U619" s="104"/>
      <c r="V619" s="104">
        <f t="shared" si="339"/>
        <v>242.5939726719877</v>
      </c>
      <c r="W619" s="109">
        <f t="shared" si="340"/>
        <v>1.4208113830707476E-3</v>
      </c>
      <c r="X619" s="114">
        <f>'DADOS BASE HOMOLOGADA'!$I$78*W619</f>
        <v>65275.806585948681</v>
      </c>
      <c r="Y619" s="114"/>
      <c r="Z619" s="114">
        <f t="shared" si="338"/>
        <v>65275.806585948681</v>
      </c>
      <c r="AB619" s="119">
        <v>995</v>
      </c>
      <c r="AD619" s="45">
        <v>0.73599999999999999</v>
      </c>
      <c r="AE619" s="45">
        <f t="shared" si="341"/>
        <v>732.31999999999994</v>
      </c>
      <c r="AF619" s="123">
        <f t="shared" si="342"/>
        <v>1.5447813488369905E-2</v>
      </c>
      <c r="AH619" s="45">
        <f>($AH$11-(AF619*$AH$11))*'AJUSTE CONIF-SETEC'!$Q$18</f>
        <v>511.50915531926353</v>
      </c>
      <c r="AI619" s="114">
        <f t="shared" si="343"/>
        <v>508951.60954266723</v>
      </c>
      <c r="AK619" s="119">
        <v>220</v>
      </c>
      <c r="AL619" s="114">
        <f>IF($AK$11&gt;0,(AK619/$AK$11)*'DADOS BASE PROPOSTA'!$I$67,0)*'AJUSTE CONIF-SETEC'!Q18</f>
        <v>1154961.3555595207</v>
      </c>
      <c r="AN619" s="114">
        <v>120.25</v>
      </c>
      <c r="AO619" s="114">
        <f>(AN619/$AN$11)*'DADOS BASE PROPOSTA'!$I$69*'AJUSTE CONIF-SETEC'!$Q$18</f>
        <v>58401.044262565207</v>
      </c>
      <c r="AQ619" s="114"/>
      <c r="AR619" s="114"/>
      <c r="AS619" s="114"/>
      <c r="AU619" s="114"/>
      <c r="AV619" s="114"/>
      <c r="AW619" s="114"/>
      <c r="AY619" s="114"/>
      <c r="AZ619" s="114"/>
      <c r="BA619" s="114"/>
      <c r="BB619" s="93"/>
    </row>
    <row r="620" spans="1:54" x14ac:dyDescent="0.25">
      <c r="A620" s="93"/>
      <c r="B620" s="94" t="s">
        <v>604</v>
      </c>
      <c r="C620" s="94" t="s">
        <v>634</v>
      </c>
      <c r="D620" s="94" t="s">
        <v>79</v>
      </c>
      <c r="F620" s="104">
        <v>4243.2557467870929</v>
      </c>
      <c r="G620" s="109">
        <f>F620/$F$11</f>
        <v>3.4339557063569216E-3</v>
      </c>
      <c r="H620" s="114">
        <f>'DADOS BASE PROPOSTA'!$I$23*G620*'AJUSTE CONIF-SETEC'!$Q$12</f>
        <v>4452557.4579639174</v>
      </c>
      <c r="I620" s="114">
        <f>'MATRIZ 2018 COMPLETO PROPOSTA'!I620*'AJUSTE CONIF-SETEC'!$Q$12</f>
        <v>0</v>
      </c>
      <c r="J620" s="114">
        <f t="shared" si="336"/>
        <v>4452557.4579639174</v>
      </c>
      <c r="L620" s="104">
        <v>0</v>
      </c>
      <c r="M620" s="114">
        <f>'MATRIZ 2018 COMPLETO PROPOSTA'!M620*'AJUSTE CONIF-SETEC'!$Q$14</f>
        <v>0</v>
      </c>
      <c r="N620" s="114">
        <f>'MATRIZ 2018 COMPLETO PROPOSTA'!N620*'AJUSTE CONIF-SETEC'!$Q$14</f>
        <v>0</v>
      </c>
      <c r="O620" s="114">
        <f t="shared" si="337"/>
        <v>0</v>
      </c>
      <c r="R620" s="114"/>
      <c r="T620" s="104">
        <v>56.45820371419682</v>
      </c>
      <c r="U620" s="104"/>
      <c r="V620" s="104">
        <f t="shared" si="339"/>
        <v>56.45820371419682</v>
      </c>
      <c r="W620" s="109">
        <f t="shared" si="340"/>
        <v>3.3066138297392492E-4</v>
      </c>
      <c r="X620" s="114">
        <f>'DADOS BASE HOMOLOGADA'!$I$78*W620</f>
        <v>15191.452389548789</v>
      </c>
      <c r="Y620" s="114"/>
      <c r="Z620" s="114">
        <f t="shared" si="338"/>
        <v>15191.452389548789</v>
      </c>
      <c r="AB620" s="119">
        <v>1808</v>
      </c>
      <c r="AD620" s="45">
        <v>0.68500000000000005</v>
      </c>
      <c r="AE620" s="45">
        <f t="shared" si="341"/>
        <v>1238.48</v>
      </c>
      <c r="AF620" s="123">
        <f t="shared" si="342"/>
        <v>-7.380218651162998E-2</v>
      </c>
      <c r="AH620" s="45">
        <f>($AH$11-(AF620*$AH$11))*'AJUSTE CONIF-SETEC'!$Q$18</f>
        <v>557.8776391210157</v>
      </c>
      <c r="AI620" s="114">
        <f t="shared" si="343"/>
        <v>1008642.7715307964</v>
      </c>
      <c r="AK620" s="119">
        <v>301</v>
      </c>
      <c r="AL620" s="114">
        <f>IF($AK$11&gt;0,(AK620/$AK$11)*'DADOS BASE PROPOSTA'!$I$67,0)*'AJUSTE CONIF-SETEC'!Q18</f>
        <v>1580197.1273791622</v>
      </c>
      <c r="AN620" s="114">
        <v>20.375</v>
      </c>
      <c r="AO620" s="114">
        <f>(AN620/$AN$11)*'DADOS BASE PROPOSTA'!$I$69*'AJUSTE CONIF-SETEC'!$Q$18</f>
        <v>9895.3952336778893</v>
      </c>
      <c r="AQ620" s="114"/>
      <c r="AR620" s="114"/>
      <c r="AS620" s="114"/>
      <c r="AU620" s="114"/>
      <c r="AV620" s="114"/>
      <c r="AW620" s="114"/>
      <c r="AY620" s="114"/>
      <c r="AZ620" s="114"/>
      <c r="BA620" s="114"/>
      <c r="BB620" s="93"/>
    </row>
    <row r="621" spans="1:54" x14ac:dyDescent="0.25">
      <c r="A621" s="93"/>
      <c r="B621" s="94" t="s">
        <v>604</v>
      </c>
      <c r="C621" s="94" t="s">
        <v>635</v>
      </c>
      <c r="D621" s="94" t="s">
        <v>129</v>
      </c>
      <c r="F621" s="104">
        <v>0</v>
      </c>
      <c r="G621" s="109">
        <f>F621/$F$11</f>
        <v>0</v>
      </c>
      <c r="H621" s="114">
        <f>'DADOS BASE PROPOSTA'!$I$23*G621*'AJUSTE CONIF-SETEC'!$Q$12</f>
        <v>0</v>
      </c>
      <c r="I621" s="114">
        <f>'MATRIZ 2018 COMPLETO PROPOSTA'!I621*'AJUSTE CONIF-SETEC'!$Q$12</f>
        <v>0</v>
      </c>
      <c r="J621" s="114">
        <f t="shared" si="336"/>
        <v>0</v>
      </c>
      <c r="L621" s="104">
        <v>0</v>
      </c>
      <c r="M621" s="114">
        <f>'MATRIZ 2018 COMPLETO PROPOSTA'!M621*'AJUSTE CONIF-SETEC'!$Q$14</f>
        <v>0</v>
      </c>
      <c r="N621" s="114">
        <f>'MATRIZ 2018 COMPLETO PROPOSTA'!N621*'AJUSTE CONIF-SETEC'!$Q$14</f>
        <v>0</v>
      </c>
      <c r="O621" s="114">
        <f t="shared" si="337"/>
        <v>0</v>
      </c>
      <c r="R621" s="114"/>
      <c r="T621" s="104">
        <v>0.39571764700376089</v>
      </c>
      <c r="U621" s="104"/>
      <c r="V621" s="104">
        <f t="shared" si="339"/>
        <v>0.39571764700376089</v>
      </c>
      <c r="W621" s="109">
        <f t="shared" si="340"/>
        <v>2.3176179158627432E-6</v>
      </c>
      <c r="X621" s="114">
        <f>'DADOS BASE HOMOLOGADA'!$I$78*W621</f>
        <v>106.47745409318198</v>
      </c>
      <c r="Y621" s="114"/>
      <c r="Z621" s="114">
        <f t="shared" si="338"/>
        <v>106.47745409318198</v>
      </c>
      <c r="AB621" s="119">
        <v>134</v>
      </c>
      <c r="AD621" s="45">
        <v>0.76</v>
      </c>
      <c r="AE621" s="45">
        <f t="shared" si="341"/>
        <v>101.84</v>
      </c>
      <c r="AF621" s="123">
        <f t="shared" si="342"/>
        <v>5.7447813488369942E-2</v>
      </c>
      <c r="AH621" s="45">
        <f>($AH$11-(AF621*$AH$11))*'AJUSTE CONIF-SETEC'!$Q$18</f>
        <v>489.68869235373307</v>
      </c>
      <c r="AI621" s="114">
        <f t="shared" si="343"/>
        <v>65618.284775400229</v>
      </c>
      <c r="AK621" s="119">
        <v>0</v>
      </c>
      <c r="AL621" s="114">
        <f>IF($AK$11&gt;0,(AK621/$AK$11)*'DADOS BASE PROPOSTA'!$I$67,0)*'AJUSTE CONIF-SETEC'!Q18</f>
        <v>0</v>
      </c>
      <c r="AN621" s="114">
        <v>0.25</v>
      </c>
      <c r="AO621" s="114">
        <f>(AN621/$AN$11)*'DADOS BASE PROPOSTA'!$I$69*'AJUSTE CONIF-SETEC'!$Q$18</f>
        <v>121.41589243776551</v>
      </c>
      <c r="AQ621" s="114"/>
      <c r="AR621" s="114"/>
      <c r="AS621" s="114"/>
      <c r="AU621" s="114"/>
      <c r="AV621" s="114"/>
      <c r="AW621" s="114"/>
      <c r="AY621" s="114"/>
      <c r="AZ621" s="114"/>
      <c r="BA621" s="114"/>
      <c r="BB621" s="93"/>
    </row>
    <row r="622" spans="1:54" x14ac:dyDescent="0.25">
      <c r="A622" s="93"/>
      <c r="F622" s="104"/>
      <c r="G622" s="109"/>
      <c r="H622" s="114"/>
      <c r="I622" s="114"/>
      <c r="J622" s="114"/>
      <c r="L622" s="104"/>
      <c r="M622" s="114"/>
      <c r="N622" s="114"/>
      <c r="O622" s="114"/>
      <c r="R622" s="114"/>
      <c r="T622" s="104"/>
      <c r="U622" s="104"/>
      <c r="V622" s="104"/>
      <c r="W622" s="109"/>
      <c r="X622" s="114"/>
      <c r="Y622" s="114"/>
      <c r="Z622" s="114"/>
      <c r="AB622" s="119"/>
      <c r="AF622" s="123"/>
      <c r="AI622" s="114"/>
      <c r="AK622" s="119"/>
      <c r="AL622" s="114"/>
      <c r="AN622" s="114"/>
      <c r="AO622" s="114"/>
      <c r="AQ622" s="114"/>
      <c r="AR622" s="114"/>
      <c r="AS622" s="114"/>
      <c r="AU622" s="114"/>
      <c r="AV622" s="114"/>
      <c r="AW622" s="114"/>
      <c r="AY622" s="114"/>
      <c r="AZ622" s="114"/>
      <c r="BA622" s="114"/>
      <c r="BB622" s="93"/>
    </row>
    <row r="623" spans="1:54" x14ac:dyDescent="0.25">
      <c r="A623" s="93"/>
      <c r="B623" s="98" t="s">
        <v>604</v>
      </c>
      <c r="C623" s="98" t="s">
        <v>636</v>
      </c>
      <c r="D623" s="98" t="s">
        <v>74</v>
      </c>
      <c r="E623" s="98"/>
      <c r="F623" s="105">
        <f>SUM(F624:F638)</f>
        <v>28152.278176974174</v>
      </c>
      <c r="G623" s="110">
        <f>SUM(G624:G638)</f>
        <v>2.2782901164033597E-2</v>
      </c>
      <c r="H623" s="115">
        <f>SUM(H624:H638)</f>
        <v>29540910.007715985</v>
      </c>
      <c r="I623" s="115">
        <f>SUM(I624:I638)</f>
        <v>846003.33727431693</v>
      </c>
      <c r="J623" s="115">
        <f>SUM(J624:J638)</f>
        <v>30386913.344990306</v>
      </c>
      <c r="K623" s="99"/>
      <c r="L623" s="105">
        <f>SUM(L624:L638)</f>
        <v>1791.6297391799653</v>
      </c>
      <c r="M623" s="115">
        <f>SUM(M624:M638)</f>
        <v>3662662.4886777517</v>
      </c>
      <c r="N623" s="115">
        <f>SUM(N624:N638)</f>
        <v>546792.79822306172</v>
      </c>
      <c r="O623" s="115">
        <f>SUM(O624:O638)</f>
        <v>4209455.2869008137</v>
      </c>
      <c r="P623" s="99"/>
      <c r="Q623" s="100"/>
      <c r="R623" s="115">
        <f>SUM(R624:R638)</f>
        <v>3818193.6754220305</v>
      </c>
      <c r="S623" s="99"/>
      <c r="T623" s="105">
        <f t="shared" ref="T623:Z623" si="344">SUM(T624:T638)</f>
        <v>2863.7621027616638</v>
      </c>
      <c r="U623" s="105">
        <f t="shared" si="344"/>
        <v>0</v>
      </c>
      <c r="V623" s="105">
        <f t="shared" si="344"/>
        <v>2863.7621027616638</v>
      </c>
      <c r="W623" s="110">
        <f t="shared" si="344"/>
        <v>1.6772328467995049E-2</v>
      </c>
      <c r="X623" s="115">
        <f t="shared" si="344"/>
        <v>770564.82100152923</v>
      </c>
      <c r="Y623" s="115">
        <f t="shared" si="344"/>
        <v>124505.76265629544</v>
      </c>
      <c r="Z623" s="115">
        <f t="shared" si="344"/>
        <v>895070.58365782467</v>
      </c>
      <c r="AA623" s="99"/>
      <c r="AB623" s="120">
        <f>SUM(AB624:AB638)</f>
        <v>15734.5</v>
      </c>
      <c r="AC623" s="99"/>
      <c r="AD623" s="99"/>
      <c r="AE623" s="99"/>
      <c r="AF623" s="124"/>
      <c r="AG623" s="99"/>
      <c r="AH623" s="99"/>
      <c r="AI623" s="115">
        <f>SUM(AI624:AI638)</f>
        <v>8042437.0053598406</v>
      </c>
      <c r="AJ623" s="99"/>
      <c r="AK623" s="120">
        <f>SUM(AK624:AK638)</f>
        <v>87</v>
      </c>
      <c r="AL623" s="115">
        <f>SUM(AL624:AL638)</f>
        <v>456734.71788035589</v>
      </c>
      <c r="AM623" s="99"/>
      <c r="AN623" s="115">
        <f>SUM(AN624:AN638)</f>
        <v>1250</v>
      </c>
      <c r="AO623" s="115">
        <f>SUM(AO624:AO638)</f>
        <v>607079.46218882746</v>
      </c>
      <c r="AP623" s="99"/>
      <c r="AQ623" s="115"/>
      <c r="AR623" s="115"/>
      <c r="AS623" s="115">
        <f>SUM(AS624:AS638)</f>
        <v>326810.81060959527</v>
      </c>
      <c r="AT623" s="98"/>
      <c r="AU623" s="115"/>
      <c r="AV623" s="115"/>
      <c r="AW623" s="115">
        <f>SUM(AW624:AW638)</f>
        <v>326810.81060959527</v>
      </c>
      <c r="AX623" s="98"/>
      <c r="AY623" s="115"/>
      <c r="AZ623" s="115"/>
      <c r="BA623" s="115">
        <f>SUM(BA624:BA638)</f>
        <v>326810.81060959527</v>
      </c>
      <c r="BB623" s="93"/>
    </row>
    <row r="624" spans="1:54" x14ac:dyDescent="0.25">
      <c r="A624" s="93"/>
      <c r="B624" s="94" t="s">
        <v>604</v>
      </c>
      <c r="C624" s="94" t="s">
        <v>34</v>
      </c>
      <c r="D624" s="94" t="s">
        <v>75</v>
      </c>
      <c r="F624" s="104">
        <v>0</v>
      </c>
      <c r="G624" s="109">
        <f t="shared" ref="G624:G638" si="345">F624/$F$11</f>
        <v>0</v>
      </c>
      <c r="H624" s="114">
        <f>'DADOS BASE PROPOSTA'!$I$23*G624*'AJUSTE CONIF-SETEC'!$Q$12</f>
        <v>0</v>
      </c>
      <c r="I624" s="114">
        <f>'MATRIZ 2018 COMPLETO PROPOSTA'!I624*'AJUSTE CONIF-SETEC'!$Q$12</f>
        <v>0</v>
      </c>
      <c r="J624" s="114">
        <f t="shared" ref="J624:J638" si="346">H624+I624</f>
        <v>0</v>
      </c>
      <c r="L624" s="104"/>
      <c r="M624" s="114">
        <f>'MATRIZ 2018 COMPLETO PROPOSTA'!M624*'AJUSTE CONIF-SETEC'!$Q$14</f>
        <v>0</v>
      </c>
      <c r="N624" s="114">
        <f>'MATRIZ 2018 COMPLETO PROPOSTA'!N624*'AJUSTE CONIF-SETEC'!$Q$14</f>
        <v>0</v>
      </c>
      <c r="O624" s="114">
        <f t="shared" ref="O624:O638" si="347">M624+N624</f>
        <v>0</v>
      </c>
      <c r="Q624" s="68">
        <v>14</v>
      </c>
      <c r="R624" s="114">
        <f>IF(D624="R",('DADOS BASE HOMOLOGADA'!$I$53+('DADOS BASE HOMOLOGADA'!$I$54*Q624)),0)</f>
        <v>3818193.6754220305</v>
      </c>
      <c r="T624" s="104"/>
      <c r="U624" s="104"/>
      <c r="V624" s="104"/>
      <c r="W624" s="109"/>
      <c r="X624" s="114"/>
      <c r="Y624" s="114">
        <f>'DADOS BASE HOMOLOGADA'!$I$77/41</f>
        <v>124505.76265629544</v>
      </c>
      <c r="Z624" s="114">
        <f t="shared" ref="Z624:Z638" si="348">X624+Y624</f>
        <v>124505.76265629544</v>
      </c>
      <c r="AB624" s="119"/>
      <c r="AF624" s="123"/>
      <c r="AI624" s="114"/>
      <c r="AK624" s="119"/>
      <c r="AL624" s="114"/>
      <c r="AN624" s="114"/>
      <c r="AO624" s="114"/>
      <c r="AQ624" s="114">
        <f>'DADOS BASE HOMOLOGADA'!$I$85/41</f>
        <v>167836.73833001251</v>
      </c>
      <c r="AR624" s="114">
        <f>'DADOS BASE HOMOLOGADA'!$I$86*(Q624/$Q$11)</f>
        <v>158974.07227958279</v>
      </c>
      <c r="AS624" s="114">
        <f>AQ624+AR624</f>
        <v>326810.81060959527</v>
      </c>
      <c r="AU624" s="114">
        <f>'DADOS BASE HOMOLOGADA'!$I$89/41</f>
        <v>167836.73833001251</v>
      </c>
      <c r="AV624" s="114">
        <f>'DADOS BASE HOMOLOGADA'!$I$90*(Q624/$Q$11)</f>
        <v>158974.07227958279</v>
      </c>
      <c r="AW624" s="114">
        <f>AU624+AV624</f>
        <v>326810.81060959527</v>
      </c>
      <c r="AY624" s="114">
        <f>'DADOS BASE HOMOLOGADA'!$I$93/41</f>
        <v>167836.73833001251</v>
      </c>
      <c r="AZ624" s="114">
        <f>'DADOS BASE HOMOLOGADA'!$I$94*(Q624/$Q$11)</f>
        <v>158974.07227958279</v>
      </c>
      <c r="BA624" s="114">
        <f>AY624+AZ624</f>
        <v>326810.81060959527</v>
      </c>
      <c r="BB624" s="93"/>
    </row>
    <row r="625" spans="1:54" x14ac:dyDescent="0.25">
      <c r="A625" s="93"/>
      <c r="B625" s="94" t="s">
        <v>604</v>
      </c>
      <c r="C625" s="94" t="s">
        <v>637</v>
      </c>
      <c r="D625" s="94" t="s">
        <v>77</v>
      </c>
      <c r="F625" s="104">
        <v>0</v>
      </c>
      <c r="G625" s="109">
        <f t="shared" si="345"/>
        <v>0</v>
      </c>
      <c r="H625" s="114">
        <f>'DADOS BASE PROPOSTA'!$I$23*G625*'AJUSTE CONIF-SETEC'!$Q$12</f>
        <v>0</v>
      </c>
      <c r="I625" s="114">
        <f>'MATRIZ 2018 COMPLETO PROPOSTA'!I625*'AJUSTE CONIF-SETEC'!$Q$12</f>
        <v>0</v>
      </c>
      <c r="J625" s="114">
        <f t="shared" si="346"/>
        <v>0</v>
      </c>
      <c r="L625" s="104">
        <v>553.69852565130486</v>
      </c>
      <c r="M625" s="114">
        <f>'MATRIZ 2018 COMPLETO PROPOSTA'!M625*'AJUSTE CONIF-SETEC'!$Q$14</f>
        <v>454804.45059700409</v>
      </c>
      <c r="N625" s="114">
        <f>'MATRIZ 2018 COMPLETO PROPOSTA'!N625*'AJUSTE CONIF-SETEC'!$Q$14</f>
        <v>168984.89659556228</v>
      </c>
      <c r="O625" s="114">
        <f t="shared" si="347"/>
        <v>623789.34719256638</v>
      </c>
      <c r="R625" s="114"/>
      <c r="T625" s="104">
        <v>19.975503730167791</v>
      </c>
      <c r="U625" s="104"/>
      <c r="V625" s="104">
        <f t="shared" ref="V625:V638" si="349">T625+U625*3.2</f>
        <v>19.975503730167791</v>
      </c>
      <c r="W625" s="109">
        <f t="shared" ref="W625:W638" si="350">V625/$V$11</f>
        <v>1.1699146013313865E-4</v>
      </c>
      <c r="X625" s="114">
        <f>'DADOS BASE HOMOLOGADA'!$I$78*W625</f>
        <v>5374.8949472473532</v>
      </c>
      <c r="Y625" s="114"/>
      <c r="Z625" s="114">
        <f t="shared" si="348"/>
        <v>5374.8949472473532</v>
      </c>
      <c r="AB625" s="119">
        <v>259</v>
      </c>
      <c r="AD625" s="45">
        <v>0.70699999999999996</v>
      </c>
      <c r="AE625" s="45">
        <f t="shared" ref="AE625:AE638" si="351">AB625*AD625</f>
        <v>183.113</v>
      </c>
      <c r="AF625" s="123">
        <f t="shared" ref="AF625:AF638" si="352">(AD625-$AE$12)*$AF$12</f>
        <v>-3.530218651163014E-2</v>
      </c>
      <c r="AH625" s="45">
        <f>($AH$11-(AF625*$AH$11))*'AJUSTE CONIF-SETEC'!$Q$18</f>
        <v>537.8755480692796</v>
      </c>
      <c r="AI625" s="114">
        <f t="shared" ref="AI625:AI638" si="353">AB625*AH625</f>
        <v>139309.76694994341</v>
      </c>
      <c r="AK625" s="119">
        <v>0</v>
      </c>
      <c r="AL625" s="114">
        <f>IF($AK$11&gt;0,(AK625/$AK$11)*'DADOS BASE PROPOSTA'!$I$67,0)*'AJUSTE CONIF-SETEC'!Q18</f>
        <v>0</v>
      </c>
      <c r="AN625" s="114">
        <v>6.75</v>
      </c>
      <c r="AO625" s="114">
        <f>(AN625/$AN$11)*'DADOS BASE PROPOSTA'!$I$69*'AJUSTE CONIF-SETEC'!$Q$18</f>
        <v>3278.2290958196686</v>
      </c>
      <c r="AQ625" s="114"/>
      <c r="AR625" s="114"/>
      <c r="AS625" s="114"/>
      <c r="AU625" s="114"/>
      <c r="AV625" s="114"/>
      <c r="AW625" s="114"/>
      <c r="AY625" s="114"/>
      <c r="AZ625" s="114"/>
      <c r="BA625" s="114"/>
      <c r="BB625" s="93"/>
    </row>
    <row r="626" spans="1:54" x14ac:dyDescent="0.25">
      <c r="A626" s="93"/>
      <c r="B626" s="94" t="s">
        <v>604</v>
      </c>
      <c r="C626" s="94" t="s">
        <v>638</v>
      </c>
      <c r="D626" s="94" t="s">
        <v>77</v>
      </c>
      <c r="F626" s="104">
        <v>0</v>
      </c>
      <c r="G626" s="109">
        <f t="shared" si="345"/>
        <v>0</v>
      </c>
      <c r="H626" s="114">
        <f>'DADOS BASE PROPOSTA'!$I$23*G626*'AJUSTE CONIF-SETEC'!$Q$12</f>
        <v>0</v>
      </c>
      <c r="I626" s="114">
        <f>'MATRIZ 2018 COMPLETO PROPOSTA'!I626*'AJUSTE CONIF-SETEC'!$Q$12</f>
        <v>0</v>
      </c>
      <c r="J626" s="114">
        <f t="shared" si="346"/>
        <v>0</v>
      </c>
      <c r="L626" s="104">
        <v>288.45916236316901</v>
      </c>
      <c r="M626" s="114">
        <f>'MATRIZ 2018 COMPLETO PROPOSTA'!M626*'AJUSTE CONIF-SETEC'!$Q$14</f>
        <v>454804.45059700409</v>
      </c>
      <c r="N626" s="114">
        <f>'MATRIZ 2018 COMPLETO PROPOSTA'!N626*'AJUSTE CONIF-SETEC'!$Q$14</f>
        <v>88035.707999483187</v>
      </c>
      <c r="O626" s="114">
        <f t="shared" si="347"/>
        <v>542840.15859648725</v>
      </c>
      <c r="R626" s="114"/>
      <c r="T626" s="104">
        <v>0</v>
      </c>
      <c r="U626" s="104"/>
      <c r="V626" s="104">
        <f t="shared" si="349"/>
        <v>0</v>
      </c>
      <c r="W626" s="109">
        <f t="shared" si="350"/>
        <v>0</v>
      </c>
      <c r="X626" s="114">
        <f>'DADOS BASE HOMOLOGADA'!$I$78*W626</f>
        <v>0</v>
      </c>
      <c r="Y626" s="114"/>
      <c r="Z626" s="114">
        <f t="shared" si="348"/>
        <v>0</v>
      </c>
      <c r="AB626" s="119">
        <v>151</v>
      </c>
      <c r="AD626" s="45">
        <v>0.747</v>
      </c>
      <c r="AE626" s="45">
        <f t="shared" si="351"/>
        <v>112.797</v>
      </c>
      <c r="AF626" s="123">
        <f t="shared" si="352"/>
        <v>3.4697813488369922E-2</v>
      </c>
      <c r="AH626" s="45">
        <f>($AH$11-(AF626*$AH$11))*'AJUSTE CONIF-SETEC'!$Q$18</f>
        <v>501.50810979339542</v>
      </c>
      <c r="AI626" s="114">
        <f t="shared" si="353"/>
        <v>75727.724578802707</v>
      </c>
      <c r="AK626" s="119">
        <v>0</v>
      </c>
      <c r="AL626" s="114">
        <f>IF($AK$11&gt;0,(AK626/$AK$11)*'DADOS BASE PROPOSTA'!$I$67,0)*'AJUSTE CONIF-SETEC'!Q18</f>
        <v>0</v>
      </c>
      <c r="AN626" s="114">
        <v>0</v>
      </c>
      <c r="AO626" s="114">
        <f>(AN626/$AN$11)*'DADOS BASE PROPOSTA'!$I$69*'AJUSTE CONIF-SETEC'!$Q$18</f>
        <v>0</v>
      </c>
      <c r="AQ626" s="114"/>
      <c r="AR626" s="114"/>
      <c r="AS626" s="114"/>
      <c r="AU626" s="114"/>
      <c r="AV626" s="114"/>
      <c r="AW626" s="114"/>
      <c r="AY626" s="114"/>
      <c r="AZ626" s="114"/>
      <c r="BA626" s="114"/>
      <c r="BB626" s="93"/>
    </row>
    <row r="627" spans="1:54" x14ac:dyDescent="0.25">
      <c r="A627" s="93"/>
      <c r="B627" s="94" t="s">
        <v>604</v>
      </c>
      <c r="C627" s="94" t="s">
        <v>639</v>
      </c>
      <c r="D627" s="94" t="s">
        <v>79</v>
      </c>
      <c r="F627" s="104">
        <v>1811.8164826089389</v>
      </c>
      <c r="G627" s="109">
        <f t="shared" si="345"/>
        <v>1.4662556113987321E-3</v>
      </c>
      <c r="H627" s="114">
        <f>'DADOS BASE PROPOSTA'!$I$23*G627*'AJUSTE CONIF-SETEC'!$Q$12</f>
        <v>1901185.6634403232</v>
      </c>
      <c r="I627" s="114">
        <f>'MATRIZ 2018 COMPLETO PROPOSTA'!I627*'AJUSTE CONIF-SETEC'!$Q$12</f>
        <v>0</v>
      </c>
      <c r="J627" s="114">
        <f t="shared" si="346"/>
        <v>1901185.6634403232</v>
      </c>
      <c r="L627" s="104">
        <v>0</v>
      </c>
      <c r="M627" s="114">
        <f>'MATRIZ 2018 COMPLETO PROPOSTA'!M627*'AJUSTE CONIF-SETEC'!$Q$14</f>
        <v>0</v>
      </c>
      <c r="N627" s="114">
        <f>'MATRIZ 2018 COMPLETO PROPOSTA'!N627*'AJUSTE CONIF-SETEC'!$Q$14</f>
        <v>0</v>
      </c>
      <c r="O627" s="114">
        <f t="shared" si="347"/>
        <v>0</v>
      </c>
      <c r="R627" s="114"/>
      <c r="T627" s="104">
        <v>52.408916060386893</v>
      </c>
      <c r="U627" s="104"/>
      <c r="V627" s="104">
        <f t="shared" si="349"/>
        <v>52.408916060386893</v>
      </c>
      <c r="W627" s="109">
        <f t="shared" si="350"/>
        <v>3.0694573196869565E-4</v>
      </c>
      <c r="X627" s="114">
        <f>'DADOS BASE HOMOLOGADA'!$I$78*W627</f>
        <v>14101.89309510434</v>
      </c>
      <c r="Y627" s="114"/>
      <c r="Z627" s="114">
        <f t="shared" si="348"/>
        <v>14101.89309510434</v>
      </c>
      <c r="AB627" s="119">
        <v>716.5</v>
      </c>
      <c r="AD627" s="45">
        <v>0.74</v>
      </c>
      <c r="AE627" s="45">
        <f t="shared" si="351"/>
        <v>530.21</v>
      </c>
      <c r="AF627" s="123">
        <f t="shared" si="352"/>
        <v>2.2447813488369911E-2</v>
      </c>
      <c r="AH627" s="45">
        <f>($AH$11-(AF627*$AH$11))*'AJUSTE CONIF-SETEC'!$Q$18</f>
        <v>507.87241149167511</v>
      </c>
      <c r="AI627" s="114">
        <f t="shared" si="353"/>
        <v>363890.58283378521</v>
      </c>
      <c r="AK627" s="119">
        <v>0</v>
      </c>
      <c r="AL627" s="114">
        <f>IF($AK$11&gt;0,(AK627/$AK$11)*'DADOS BASE PROPOSTA'!$I$67,0)*'AJUSTE CONIF-SETEC'!Q18</f>
        <v>0</v>
      </c>
      <c r="AN627" s="114">
        <v>19.5</v>
      </c>
      <c r="AO627" s="114">
        <f>(AN627/$AN$11)*'DADOS BASE PROPOSTA'!$I$69*'AJUSTE CONIF-SETEC'!$Q$18</f>
        <v>9470.4396101457096</v>
      </c>
      <c r="AQ627" s="114"/>
      <c r="AR627" s="114"/>
      <c r="AS627" s="114"/>
      <c r="AU627" s="114"/>
      <c r="AV627" s="114"/>
      <c r="AW627" s="114"/>
      <c r="AY627" s="114"/>
      <c r="AZ627" s="114"/>
      <c r="BA627" s="114"/>
      <c r="BB627" s="93"/>
    </row>
    <row r="628" spans="1:54" x14ac:dyDescent="0.25">
      <c r="A628" s="93"/>
      <c r="B628" s="94" t="s">
        <v>604</v>
      </c>
      <c r="C628" s="94" t="s">
        <v>640</v>
      </c>
      <c r="D628" s="94" t="s">
        <v>79</v>
      </c>
      <c r="F628" s="104">
        <v>1278.304141821749</v>
      </c>
      <c r="G628" s="109">
        <f t="shared" si="345"/>
        <v>1.0344980515473829E-3</v>
      </c>
      <c r="H628" s="114">
        <f>'DADOS BASE PROPOSTA'!$I$23*G628*'AJUSTE CONIF-SETEC'!$Q$12</f>
        <v>1341357.433976081</v>
      </c>
      <c r="I628" s="114">
        <f>'MATRIZ 2018 COMPLETO PROPOSTA'!I628*'AJUSTE CONIF-SETEC'!$Q$12</f>
        <v>408285.84864116088</v>
      </c>
      <c r="J628" s="114">
        <f t="shared" si="346"/>
        <v>1749643.2826172418</v>
      </c>
      <c r="L628" s="104">
        <v>0</v>
      </c>
      <c r="M628" s="114">
        <f>'MATRIZ 2018 COMPLETO PROPOSTA'!M628*'AJUSTE CONIF-SETEC'!$Q$14</f>
        <v>0</v>
      </c>
      <c r="N628" s="114">
        <f>'MATRIZ 2018 COMPLETO PROPOSTA'!N628*'AJUSTE CONIF-SETEC'!$Q$14</f>
        <v>0</v>
      </c>
      <c r="O628" s="114">
        <f t="shared" si="347"/>
        <v>0</v>
      </c>
      <c r="R628" s="114"/>
      <c r="T628" s="104">
        <v>3.8642988224003321</v>
      </c>
      <c r="U628" s="104"/>
      <c r="V628" s="104">
        <f t="shared" si="349"/>
        <v>3.8642988224003321</v>
      </c>
      <c r="W628" s="109">
        <f t="shared" si="350"/>
        <v>2.2632218327521775E-5</v>
      </c>
      <c r="X628" s="114">
        <f>'DADOS BASE HOMOLOGADA'!$I$78*W628</f>
        <v>1039.7835516811258</v>
      </c>
      <c r="Y628" s="114"/>
      <c r="Z628" s="114">
        <f t="shared" si="348"/>
        <v>1039.7835516811258</v>
      </c>
      <c r="AB628" s="119">
        <v>777</v>
      </c>
      <c r="AD628" s="45">
        <v>0.69699999999999995</v>
      </c>
      <c r="AE628" s="45">
        <f t="shared" si="351"/>
        <v>541.56899999999996</v>
      </c>
      <c r="AF628" s="123">
        <f t="shared" si="352"/>
        <v>-5.2802186511630156E-2</v>
      </c>
      <c r="AH628" s="45">
        <f>($AH$11-(AF628*$AH$11))*'AJUSTE CONIF-SETEC'!$Q$18</f>
        <v>546.96740763825062</v>
      </c>
      <c r="AI628" s="114">
        <f t="shared" si="353"/>
        <v>424993.67573492072</v>
      </c>
      <c r="AK628" s="119">
        <v>0</v>
      </c>
      <c r="AL628" s="114">
        <f>IF($AK$11&gt;0,(AK628/$AK$11)*'DADOS BASE PROPOSTA'!$I$67,0)*'AJUSTE CONIF-SETEC'!Q18</f>
        <v>0</v>
      </c>
      <c r="AN628" s="114">
        <v>4.875</v>
      </c>
      <c r="AO628" s="114">
        <f>(AN628/$AN$11)*'DADOS BASE PROPOSTA'!$I$69*'AJUSTE CONIF-SETEC'!$Q$18</f>
        <v>2367.6099025364274</v>
      </c>
      <c r="AQ628" s="114"/>
      <c r="AR628" s="114"/>
      <c r="AS628" s="114"/>
      <c r="AU628" s="114"/>
      <c r="AV628" s="114"/>
      <c r="AW628" s="114"/>
      <c r="AY628" s="114"/>
      <c r="AZ628" s="114"/>
      <c r="BA628" s="114"/>
      <c r="BB628" s="93"/>
    </row>
    <row r="629" spans="1:54" x14ac:dyDescent="0.25">
      <c r="A629" s="93"/>
      <c r="B629" s="94" t="s">
        <v>604</v>
      </c>
      <c r="C629" s="94" t="s">
        <v>641</v>
      </c>
      <c r="D629" s="94" t="s">
        <v>79</v>
      </c>
      <c r="F629" s="104">
        <v>2508.68642472998</v>
      </c>
      <c r="G629" s="109">
        <f t="shared" si="345"/>
        <v>2.0302141981860386E-3</v>
      </c>
      <c r="H629" s="114">
        <f>'DADOS BASE PROPOSTA'!$I$23*G629*'AJUSTE CONIF-SETEC'!$Q$12</f>
        <v>2632429.2280949736</v>
      </c>
      <c r="I629" s="114">
        <f>'MATRIZ 2018 COMPLETO PROPOSTA'!I629*'AJUSTE CONIF-SETEC'!$Q$12</f>
        <v>0</v>
      </c>
      <c r="J629" s="114">
        <f t="shared" si="346"/>
        <v>2632429.2280949736</v>
      </c>
      <c r="L629" s="104">
        <v>0</v>
      </c>
      <c r="M629" s="114">
        <f>'MATRIZ 2018 COMPLETO PROPOSTA'!M629*'AJUSTE CONIF-SETEC'!$Q$14</f>
        <v>0</v>
      </c>
      <c r="N629" s="114">
        <f>'MATRIZ 2018 COMPLETO PROPOSTA'!N629*'AJUSTE CONIF-SETEC'!$Q$14</f>
        <v>0</v>
      </c>
      <c r="O629" s="114">
        <f t="shared" si="347"/>
        <v>0</v>
      </c>
      <c r="R629" s="114"/>
      <c r="T629" s="104">
        <v>74.319815702742503</v>
      </c>
      <c r="U629" s="104"/>
      <c r="V629" s="104">
        <f t="shared" si="349"/>
        <v>74.319815702742503</v>
      </c>
      <c r="W629" s="109">
        <f t="shared" si="350"/>
        <v>4.3527231519866041E-4</v>
      </c>
      <c r="X629" s="114">
        <f>'DADOS BASE HOMOLOGADA'!$I$78*W629</f>
        <v>19997.553368215849</v>
      </c>
      <c r="Y629" s="114"/>
      <c r="Z629" s="114">
        <f t="shared" si="348"/>
        <v>19997.553368215849</v>
      </c>
      <c r="AB629" s="119">
        <v>1259</v>
      </c>
      <c r="AD629" s="45">
        <v>0.747</v>
      </c>
      <c r="AE629" s="45">
        <f t="shared" si="351"/>
        <v>940.47299999999996</v>
      </c>
      <c r="AF629" s="123">
        <f t="shared" si="352"/>
        <v>3.4697813488369922E-2</v>
      </c>
      <c r="AH629" s="45">
        <f>($AH$11-(AF629*$AH$11))*'AJUSTE CONIF-SETEC'!$Q$18</f>
        <v>501.50810979339542</v>
      </c>
      <c r="AI629" s="114">
        <f t="shared" si="353"/>
        <v>631398.71022988483</v>
      </c>
      <c r="AK629" s="119">
        <v>0</v>
      </c>
      <c r="AL629" s="114">
        <f>IF($AK$11&gt;0,(AK629/$AK$11)*'DADOS BASE PROPOSTA'!$I$67,0)*'AJUSTE CONIF-SETEC'!Q18</f>
        <v>0</v>
      </c>
      <c r="AN629" s="114">
        <v>32.625</v>
      </c>
      <c r="AO629" s="114">
        <f>(AN629/$AN$11)*'DADOS BASE PROPOSTA'!$I$69*'AJUSTE CONIF-SETEC'!$Q$18</f>
        <v>15844.773963128397</v>
      </c>
      <c r="AQ629" s="114"/>
      <c r="AR629" s="114"/>
      <c r="AS629" s="114"/>
      <c r="AU629" s="114"/>
      <c r="AV629" s="114"/>
      <c r="AW629" s="114"/>
      <c r="AY629" s="114"/>
      <c r="AZ629" s="114"/>
      <c r="BA629" s="114"/>
      <c r="BB629" s="93"/>
    </row>
    <row r="630" spans="1:54" x14ac:dyDescent="0.25">
      <c r="A630" s="93"/>
      <c r="B630" s="94" t="s">
        <v>604</v>
      </c>
      <c r="C630" s="94" t="s">
        <v>642</v>
      </c>
      <c r="D630" s="94" t="s">
        <v>83</v>
      </c>
      <c r="F630" s="104">
        <v>0</v>
      </c>
      <c r="G630" s="109">
        <f t="shared" si="345"/>
        <v>0</v>
      </c>
      <c r="H630" s="114">
        <f>'DADOS BASE PROPOSTA'!$I$23*G630*'AJUSTE CONIF-SETEC'!$Q$12</f>
        <v>0</v>
      </c>
      <c r="I630" s="114">
        <f>'MATRIZ 2018 COMPLETO PROPOSTA'!I630*'AJUSTE CONIF-SETEC'!$Q$12</f>
        <v>0</v>
      </c>
      <c r="J630" s="114">
        <f t="shared" si="346"/>
        <v>0</v>
      </c>
      <c r="L630" s="104">
        <v>327.08993493009058</v>
      </c>
      <c r="M630" s="114">
        <f>'MATRIZ 2018 COMPLETO PROPOSTA'!M630*'AJUSTE CONIF-SETEC'!$Q$14</f>
        <v>917684.52916124789</v>
      </c>
      <c r="N630" s="114">
        <f>'MATRIZ 2018 COMPLETO PROPOSTA'!N630*'AJUSTE CONIF-SETEC'!$Q$14</f>
        <v>99825.548147511654</v>
      </c>
      <c r="O630" s="114">
        <f t="shared" si="347"/>
        <v>1017510.0773087596</v>
      </c>
      <c r="R630" s="114"/>
      <c r="T630" s="104">
        <v>52.416105435077952</v>
      </c>
      <c r="U630" s="104"/>
      <c r="V630" s="104">
        <f t="shared" si="349"/>
        <v>52.416105435077952</v>
      </c>
      <c r="W630" s="109">
        <f t="shared" si="350"/>
        <v>3.0698783831324211E-4</v>
      </c>
      <c r="X630" s="114">
        <f>'DADOS BASE HOMOLOGADA'!$I$78*W630</f>
        <v>14103.827571161757</v>
      </c>
      <c r="Y630" s="114"/>
      <c r="Z630" s="114">
        <f t="shared" si="348"/>
        <v>14103.827571161757</v>
      </c>
      <c r="AB630" s="119">
        <v>175.5</v>
      </c>
      <c r="AD630" s="45">
        <v>0.73599999999999999</v>
      </c>
      <c r="AE630" s="45">
        <f t="shared" si="351"/>
        <v>129.16800000000001</v>
      </c>
      <c r="AF630" s="123">
        <f t="shared" si="352"/>
        <v>1.5447813488369905E-2</v>
      </c>
      <c r="AH630" s="45">
        <f>($AH$11-(AF630*$AH$11))*'AJUSTE CONIF-SETEC'!$Q$18</f>
        <v>511.50915531926353</v>
      </c>
      <c r="AI630" s="114">
        <f t="shared" si="353"/>
        <v>89769.856758530746</v>
      </c>
      <c r="AK630" s="119">
        <v>0</v>
      </c>
      <c r="AL630" s="114">
        <f>IF($AK$11&gt;0,(AK630/$AK$11)*'DADOS BASE PROPOSTA'!$I$67,0)*'AJUSTE CONIF-SETEC'!Q18</f>
        <v>0</v>
      </c>
      <c r="AN630" s="114">
        <v>14.375</v>
      </c>
      <c r="AO630" s="114">
        <f>(AN630/$AN$11)*'DADOS BASE PROPOSTA'!$I$69*'AJUSTE CONIF-SETEC'!$Q$18</f>
        <v>6981.4138151715169</v>
      </c>
      <c r="AQ630" s="114"/>
      <c r="AR630" s="114"/>
      <c r="AS630" s="114"/>
      <c r="AU630" s="114"/>
      <c r="AV630" s="114"/>
      <c r="AW630" s="114"/>
      <c r="AY630" s="114"/>
      <c r="AZ630" s="114"/>
      <c r="BA630" s="114"/>
      <c r="BB630" s="93"/>
    </row>
    <row r="631" spans="1:54" x14ac:dyDescent="0.25">
      <c r="A631" s="93"/>
      <c r="B631" s="94" t="s">
        <v>604</v>
      </c>
      <c r="C631" s="94" t="s">
        <v>643</v>
      </c>
      <c r="D631" s="94" t="s">
        <v>83</v>
      </c>
      <c r="F631" s="104">
        <v>0</v>
      </c>
      <c r="G631" s="109">
        <f t="shared" si="345"/>
        <v>0</v>
      </c>
      <c r="H631" s="114">
        <f>'DADOS BASE PROPOSTA'!$I$23*G631*'AJUSTE CONIF-SETEC'!$Q$12</f>
        <v>0</v>
      </c>
      <c r="I631" s="114">
        <f>'MATRIZ 2018 COMPLETO PROPOSTA'!I631*'AJUSTE CONIF-SETEC'!$Q$12</f>
        <v>0</v>
      </c>
      <c r="J631" s="114">
        <f t="shared" si="346"/>
        <v>0</v>
      </c>
      <c r="L631" s="104">
        <v>87.164722083192771</v>
      </c>
      <c r="M631" s="114">
        <f>'MATRIZ 2018 COMPLETO PROPOSTA'!M631*'AJUSTE CONIF-SETEC'!$Q$14</f>
        <v>917684.52916124789</v>
      </c>
      <c r="N631" s="114">
        <f>'MATRIZ 2018 COMPLETO PROPOSTA'!N631*'AJUSTE CONIF-SETEC'!$Q$14</f>
        <v>26602.060264984815</v>
      </c>
      <c r="O631" s="114">
        <f t="shared" si="347"/>
        <v>944286.58942623273</v>
      </c>
      <c r="R631" s="114"/>
      <c r="T631" s="104">
        <v>27.737192622950818</v>
      </c>
      <c r="U631" s="104"/>
      <c r="V631" s="104">
        <f t="shared" si="349"/>
        <v>27.737192622950818</v>
      </c>
      <c r="W631" s="109">
        <f t="shared" si="350"/>
        <v>1.6244970383662413E-4</v>
      </c>
      <c r="X631" s="114">
        <f>'DADOS BASE HOMOLOGADA'!$I$78*W631</f>
        <v>7463.3660554337685</v>
      </c>
      <c r="Y631" s="114"/>
      <c r="Z631" s="114">
        <f t="shared" si="348"/>
        <v>7463.3660554337685</v>
      </c>
      <c r="AB631" s="119">
        <v>117</v>
      </c>
      <c r="AD631" s="45">
        <v>0.77800000000000002</v>
      </c>
      <c r="AE631" s="45">
        <f t="shared" si="351"/>
        <v>91.025999999999996</v>
      </c>
      <c r="AF631" s="123">
        <f t="shared" si="352"/>
        <v>8.894781348836997E-2</v>
      </c>
      <c r="AH631" s="45">
        <f>($AH$11-(AF631*$AH$11))*'AJUSTE CONIF-SETEC'!$Q$18</f>
        <v>473.32334512958516</v>
      </c>
      <c r="AI631" s="114">
        <f t="shared" si="353"/>
        <v>55378.831380161464</v>
      </c>
      <c r="AK631" s="119">
        <v>0</v>
      </c>
      <c r="AL631" s="114">
        <f>IF($AK$11&gt;0,(AK631/$AK$11)*'DADOS BASE PROPOSTA'!$I$67,0)*'AJUSTE CONIF-SETEC'!Q18</f>
        <v>0</v>
      </c>
      <c r="AN631" s="114">
        <v>6.5</v>
      </c>
      <c r="AO631" s="114">
        <f>(AN631/$AN$11)*'DADOS BASE PROPOSTA'!$I$69*'AJUSTE CONIF-SETEC'!$Q$18</f>
        <v>3156.8132033819033</v>
      </c>
      <c r="AQ631" s="114"/>
      <c r="AR631" s="114"/>
      <c r="AS631" s="114"/>
      <c r="AU631" s="114"/>
      <c r="AV631" s="114"/>
      <c r="AW631" s="114"/>
      <c r="AY631" s="114"/>
      <c r="AZ631" s="114"/>
      <c r="BA631" s="114"/>
      <c r="BB631" s="93"/>
    </row>
    <row r="632" spans="1:54" x14ac:dyDescent="0.25">
      <c r="A632" s="93"/>
      <c r="B632" s="94" t="s">
        <v>604</v>
      </c>
      <c r="C632" s="94" t="s">
        <v>644</v>
      </c>
      <c r="D632" s="94" t="s">
        <v>79</v>
      </c>
      <c r="F632" s="104">
        <v>2030.8325775181829</v>
      </c>
      <c r="G632" s="109">
        <f t="shared" si="345"/>
        <v>1.6434995989823408E-3</v>
      </c>
      <c r="H632" s="114">
        <f>'DADOS BASE PROPOSTA'!$I$23*G632*'AJUSTE CONIF-SETEC'!$Q$12</f>
        <v>2131004.8883457924</v>
      </c>
      <c r="I632" s="114">
        <f>'MATRIZ 2018 COMPLETO PROPOSTA'!I632*'AJUSTE CONIF-SETEC'!$Q$12</f>
        <v>0</v>
      </c>
      <c r="J632" s="114">
        <f t="shared" si="346"/>
        <v>2131004.8883457924</v>
      </c>
      <c r="L632" s="104">
        <v>0</v>
      </c>
      <c r="M632" s="114">
        <f>'MATRIZ 2018 COMPLETO PROPOSTA'!M632*'AJUSTE CONIF-SETEC'!$Q$14</f>
        <v>0</v>
      </c>
      <c r="N632" s="114">
        <f>'MATRIZ 2018 COMPLETO PROPOSTA'!N632*'AJUSTE CONIF-SETEC'!$Q$14</f>
        <v>0</v>
      </c>
      <c r="O632" s="114">
        <f t="shared" si="347"/>
        <v>0</v>
      </c>
      <c r="R632" s="114"/>
      <c r="T632" s="104">
        <v>32.923683415175837</v>
      </c>
      <c r="U632" s="104"/>
      <c r="V632" s="104">
        <f t="shared" si="349"/>
        <v>32.923683415175837</v>
      </c>
      <c r="W632" s="109">
        <f t="shared" si="350"/>
        <v>1.9282566526147212E-4</v>
      </c>
      <c r="X632" s="114">
        <f>'DADOS BASE HOMOLOGADA'!$I$78*W632</f>
        <v>8858.9175033291467</v>
      </c>
      <c r="Y632" s="114"/>
      <c r="Z632" s="114">
        <f t="shared" si="348"/>
        <v>8858.9175033291467</v>
      </c>
      <c r="AB632" s="119">
        <v>1148</v>
      </c>
      <c r="AD632" s="45">
        <v>0.77600000000000002</v>
      </c>
      <c r="AE632" s="45">
        <f t="shared" si="351"/>
        <v>890.84800000000007</v>
      </c>
      <c r="AF632" s="123">
        <f t="shared" si="352"/>
        <v>8.5447813488369967E-2</v>
      </c>
      <c r="AH632" s="45">
        <f>($AH$11-(AF632*$AH$11))*'AJUSTE CONIF-SETEC'!$Q$18</f>
        <v>475.1417170433794</v>
      </c>
      <c r="AI632" s="114">
        <f t="shared" si="353"/>
        <v>545462.69116579951</v>
      </c>
      <c r="AK632" s="119">
        <v>0</v>
      </c>
      <c r="AL632" s="114">
        <f>IF($AK$11&gt;0,(AK632/$AK$11)*'DADOS BASE PROPOSTA'!$I$67,0)*'AJUSTE CONIF-SETEC'!Q18</f>
        <v>0</v>
      </c>
      <c r="AN632" s="114">
        <v>15.5</v>
      </c>
      <c r="AO632" s="114">
        <f>(AN632/$AN$11)*'DADOS BASE PROPOSTA'!$I$69*'AJUSTE CONIF-SETEC'!$Q$18</f>
        <v>7527.785331141461</v>
      </c>
      <c r="AQ632" s="114"/>
      <c r="AR632" s="114"/>
      <c r="AS632" s="114"/>
      <c r="AU632" s="114"/>
      <c r="AV632" s="114"/>
      <c r="AW632" s="114"/>
      <c r="AY632" s="114"/>
      <c r="AZ632" s="114"/>
      <c r="BA632" s="114"/>
      <c r="BB632" s="93"/>
    </row>
    <row r="633" spans="1:54" x14ac:dyDescent="0.25">
      <c r="A633" s="93"/>
      <c r="B633" s="94" t="s">
        <v>604</v>
      </c>
      <c r="C633" s="94" t="s">
        <v>645</v>
      </c>
      <c r="D633" s="94" t="s">
        <v>79</v>
      </c>
      <c r="F633" s="104">
        <v>10566.55417154558</v>
      </c>
      <c r="G633" s="109">
        <f t="shared" si="345"/>
        <v>8.5512354567322049E-3</v>
      </c>
      <c r="H633" s="114">
        <f>'DADOS BASE PROPOSTA'!$I$23*G633*'AJUSTE CONIF-SETEC'!$Q$12</f>
        <v>11087757.229132123</v>
      </c>
      <c r="I633" s="114">
        <f>'MATRIZ 2018 COMPLETO PROPOSTA'!I633*'AJUSTE CONIF-SETEC'!$Q$12</f>
        <v>0</v>
      </c>
      <c r="J633" s="114">
        <f t="shared" si="346"/>
        <v>11087757.229132123</v>
      </c>
      <c r="L633" s="104">
        <v>0</v>
      </c>
      <c r="M633" s="114">
        <f>'MATRIZ 2018 COMPLETO PROPOSTA'!M633*'AJUSTE CONIF-SETEC'!$Q$14</f>
        <v>0</v>
      </c>
      <c r="N633" s="114">
        <f>'MATRIZ 2018 COMPLETO PROPOSTA'!N633*'AJUSTE CONIF-SETEC'!$Q$14</f>
        <v>0</v>
      </c>
      <c r="O633" s="114">
        <f t="shared" si="347"/>
        <v>0</v>
      </c>
      <c r="R633" s="114"/>
      <c r="T633" s="104">
        <v>324.80745793462432</v>
      </c>
      <c r="U633" s="104"/>
      <c r="V633" s="104">
        <f t="shared" si="349"/>
        <v>324.80745793462432</v>
      </c>
      <c r="W633" s="109">
        <f t="shared" si="350"/>
        <v>1.9023149192736537E-3</v>
      </c>
      <c r="X633" s="114">
        <f>'DADOS BASE HOMOLOGADA'!$I$78*W633</f>
        <v>87397.343669711059</v>
      </c>
      <c r="Y633" s="114"/>
      <c r="Z633" s="114">
        <f t="shared" si="348"/>
        <v>87397.343669711059</v>
      </c>
      <c r="AB633" s="119">
        <v>5774.5</v>
      </c>
      <c r="AD633" s="45">
        <v>0.73899999999999999</v>
      </c>
      <c r="AE633" s="45">
        <f t="shared" si="351"/>
        <v>4267.3554999999997</v>
      </c>
      <c r="AF633" s="123">
        <f t="shared" si="352"/>
        <v>2.0697813488369909E-2</v>
      </c>
      <c r="AH633" s="45">
        <f>($AH$11-(AF633*$AH$11))*'AJUSTE CONIF-SETEC'!$Q$18</f>
        <v>508.7815974485722</v>
      </c>
      <c r="AI633" s="114">
        <f t="shared" si="353"/>
        <v>2937959.3344667801</v>
      </c>
      <c r="AK633" s="119">
        <v>0</v>
      </c>
      <c r="AL633" s="114">
        <f>IF($AK$11&gt;0,(AK633/$AK$11)*'DADOS BASE PROPOSTA'!$I$67,0)*'AJUSTE CONIF-SETEC'!Q18</f>
        <v>0</v>
      </c>
      <c r="AN633" s="114">
        <v>172.5</v>
      </c>
      <c r="AO633" s="114">
        <f>(AN633/$AN$11)*'DADOS BASE PROPOSTA'!$I$69*'AJUSTE CONIF-SETEC'!$Q$18</f>
        <v>83776.965782058192</v>
      </c>
      <c r="AQ633" s="114"/>
      <c r="AR633" s="114"/>
      <c r="AS633" s="114"/>
      <c r="AU633" s="114"/>
      <c r="AV633" s="114"/>
      <c r="AW633" s="114"/>
      <c r="AY633" s="114"/>
      <c r="AZ633" s="114"/>
      <c r="BA633" s="114"/>
      <c r="BB633" s="93"/>
    </row>
    <row r="634" spans="1:54" x14ac:dyDescent="0.25">
      <c r="A634" s="93"/>
      <c r="B634" s="94" t="s">
        <v>604</v>
      </c>
      <c r="C634" s="94" t="s">
        <v>646</v>
      </c>
      <c r="D634" s="94" t="s">
        <v>79</v>
      </c>
      <c r="F634" s="104">
        <v>4372.0413748337414</v>
      </c>
      <c r="G634" s="109">
        <f t="shared" si="345"/>
        <v>3.5381785410664268E-3</v>
      </c>
      <c r="H634" s="114">
        <f>'DADOS BASE PROPOSTA'!$I$23*G634*'AJUSTE CONIF-SETEC'!$Q$12</f>
        <v>4587695.5318525489</v>
      </c>
      <c r="I634" s="114">
        <f>'MATRIZ 2018 COMPLETO PROPOSTA'!I634*'AJUSTE CONIF-SETEC'!$Q$12</f>
        <v>0</v>
      </c>
      <c r="J634" s="114">
        <f t="shared" si="346"/>
        <v>4587695.5318525489</v>
      </c>
      <c r="L634" s="104">
        <v>0</v>
      </c>
      <c r="M634" s="114">
        <f>'MATRIZ 2018 COMPLETO PROPOSTA'!M634*'AJUSTE CONIF-SETEC'!$Q$14</f>
        <v>0</v>
      </c>
      <c r="N634" s="114">
        <f>'MATRIZ 2018 COMPLETO PROPOSTA'!N634*'AJUSTE CONIF-SETEC'!$Q$14</f>
        <v>0</v>
      </c>
      <c r="O634" s="114">
        <f t="shared" si="347"/>
        <v>0</v>
      </c>
      <c r="R634" s="114"/>
      <c r="T634" s="104">
        <v>1894.840702842009</v>
      </c>
      <c r="U634" s="104"/>
      <c r="V634" s="104">
        <f t="shared" si="349"/>
        <v>1894.840702842009</v>
      </c>
      <c r="W634" s="109">
        <f t="shared" si="350"/>
        <v>1.1097601519324853E-2</v>
      </c>
      <c r="X634" s="114">
        <f>'DADOS BASE HOMOLOGADA'!$I$78*W634</f>
        <v>509852.96076228615</v>
      </c>
      <c r="Y634" s="114"/>
      <c r="Z634" s="114">
        <f t="shared" si="348"/>
        <v>509852.96076228615</v>
      </c>
      <c r="AB634" s="119">
        <v>1931.5</v>
      </c>
      <c r="AD634" s="45">
        <v>0.73899999999999999</v>
      </c>
      <c r="AE634" s="45">
        <f t="shared" si="351"/>
        <v>1427.3785</v>
      </c>
      <c r="AF634" s="123">
        <f t="shared" si="352"/>
        <v>2.0697813488369909E-2</v>
      </c>
      <c r="AH634" s="45">
        <f>($AH$11-(AF634*$AH$11))*'AJUSTE CONIF-SETEC'!$Q$18</f>
        <v>508.7815974485722</v>
      </c>
      <c r="AI634" s="114">
        <f t="shared" si="353"/>
        <v>982711.65547191724</v>
      </c>
      <c r="AK634" s="119">
        <v>87</v>
      </c>
      <c r="AL634" s="114">
        <f>IF($AK$11&gt;0,(AK634/$AK$11)*'DADOS BASE PROPOSTA'!$I$67,0)*'AJUSTE CONIF-SETEC'!Q18</f>
        <v>456734.71788035589</v>
      </c>
      <c r="AN634" s="114">
        <v>832.375</v>
      </c>
      <c r="AO634" s="114">
        <f>(AN634/$AN$11)*'DADOS BASE PROPOSTA'!$I$69*'AJUSTE CONIF-SETEC'!$Q$18</f>
        <v>404254.21387154021</v>
      </c>
      <c r="AQ634" s="114"/>
      <c r="AR634" s="114"/>
      <c r="AS634" s="114"/>
      <c r="AU634" s="114"/>
      <c r="AV634" s="114"/>
      <c r="AW634" s="114"/>
      <c r="AY634" s="114"/>
      <c r="AZ634" s="114"/>
      <c r="BA634" s="114"/>
      <c r="BB634" s="93"/>
    </row>
    <row r="635" spans="1:54" x14ac:dyDescent="0.25">
      <c r="A635" s="93"/>
      <c r="B635" s="94" t="s">
        <v>604</v>
      </c>
      <c r="C635" s="94" t="s">
        <v>647</v>
      </c>
      <c r="D635" s="94" t="s">
        <v>79</v>
      </c>
      <c r="F635" s="104">
        <v>1477.909306309218</v>
      </c>
      <c r="G635" s="109">
        <f t="shared" si="345"/>
        <v>1.1960332816897221E-3</v>
      </c>
      <c r="H635" s="114">
        <f>'DADOS BASE PROPOSTA'!$I$23*G635*'AJUSTE CONIF-SETEC'!$Q$12</f>
        <v>1550808.2700374569</v>
      </c>
      <c r="I635" s="114">
        <f>'MATRIZ 2018 COMPLETO PROPOSTA'!I635*'AJUSTE CONIF-SETEC'!$Q$12</f>
        <v>198835.01257978479</v>
      </c>
      <c r="J635" s="114">
        <f t="shared" si="346"/>
        <v>1749643.2826172416</v>
      </c>
      <c r="L635" s="104">
        <v>0</v>
      </c>
      <c r="M635" s="114">
        <f>'MATRIZ 2018 COMPLETO PROPOSTA'!M635*'AJUSTE CONIF-SETEC'!$Q$14</f>
        <v>0</v>
      </c>
      <c r="N635" s="114">
        <f>'MATRIZ 2018 COMPLETO PROPOSTA'!N635*'AJUSTE CONIF-SETEC'!$Q$14</f>
        <v>0</v>
      </c>
      <c r="O635" s="114">
        <f t="shared" si="347"/>
        <v>0</v>
      </c>
      <c r="R635" s="114"/>
      <c r="T635" s="104">
        <v>228.85603117686</v>
      </c>
      <c r="U635" s="104"/>
      <c r="V635" s="104">
        <f t="shared" si="349"/>
        <v>228.85603117686</v>
      </c>
      <c r="W635" s="109">
        <f t="shared" si="350"/>
        <v>1.3403517432814724E-3</v>
      </c>
      <c r="X635" s="114">
        <f>'DADOS BASE HOMOLOGADA'!$I$78*W635</f>
        <v>61579.279413208329</v>
      </c>
      <c r="Y635" s="114"/>
      <c r="Z635" s="114">
        <f t="shared" si="348"/>
        <v>61579.279413208329</v>
      </c>
      <c r="AB635" s="119">
        <v>960.5</v>
      </c>
      <c r="AD635" s="45">
        <v>0.72699999999999998</v>
      </c>
      <c r="AE635" s="45">
        <f t="shared" si="351"/>
        <v>698.2835</v>
      </c>
      <c r="AF635" s="123">
        <f t="shared" si="352"/>
        <v>-3.0218651163010923E-4</v>
      </c>
      <c r="AH635" s="45">
        <f>($AH$11-(AF635*$AH$11))*'AJUSTE CONIF-SETEC'!$Q$18</f>
        <v>519.69182893133745</v>
      </c>
      <c r="AI635" s="114">
        <f t="shared" si="353"/>
        <v>499164.00168854964</v>
      </c>
      <c r="AK635" s="119">
        <v>0</v>
      </c>
      <c r="AL635" s="114">
        <f>IF($AK$11&gt;0,(AK635/$AK$11)*'DADOS BASE PROPOSTA'!$I$67,0)*'AJUSTE CONIF-SETEC'!Q18</f>
        <v>0</v>
      </c>
      <c r="AN635" s="114">
        <v>85</v>
      </c>
      <c r="AO635" s="114">
        <f>(AN635/$AN$11)*'DADOS BASE PROPOSTA'!$I$69*'AJUSTE CONIF-SETEC'!$Q$18</f>
        <v>41281.403428840269</v>
      </c>
      <c r="AQ635" s="114"/>
      <c r="AR635" s="114"/>
      <c r="AS635" s="114"/>
      <c r="AU635" s="114"/>
      <c r="AV635" s="114"/>
      <c r="AW635" s="114"/>
      <c r="AY635" s="114"/>
      <c r="AZ635" s="114"/>
      <c r="BA635" s="114"/>
      <c r="BB635" s="93"/>
    </row>
    <row r="636" spans="1:54" x14ac:dyDescent="0.25">
      <c r="A636" s="93"/>
      <c r="B636" s="94" t="s">
        <v>604</v>
      </c>
      <c r="C636" s="94" t="s">
        <v>648</v>
      </c>
      <c r="D636" s="94" t="s">
        <v>83</v>
      </c>
      <c r="F636" s="104">
        <v>0</v>
      </c>
      <c r="G636" s="109">
        <f t="shared" si="345"/>
        <v>0</v>
      </c>
      <c r="H636" s="114">
        <f>'DADOS BASE PROPOSTA'!$I$23*G636*'AJUSTE CONIF-SETEC'!$Q$12</f>
        <v>0</v>
      </c>
      <c r="I636" s="114">
        <f>'MATRIZ 2018 COMPLETO PROPOSTA'!I636*'AJUSTE CONIF-SETEC'!$Q$12</f>
        <v>0</v>
      </c>
      <c r="J636" s="114">
        <f t="shared" si="346"/>
        <v>0</v>
      </c>
      <c r="L636" s="104">
        <v>535.21739415220816</v>
      </c>
      <c r="M636" s="114">
        <f>'MATRIZ 2018 COMPLETO PROPOSTA'!M636*'AJUSTE CONIF-SETEC'!$Q$14</f>
        <v>917684.52916124789</v>
      </c>
      <c r="N636" s="114">
        <f>'MATRIZ 2018 COMPLETO PROPOSTA'!N636*'AJUSTE CONIF-SETEC'!$Q$14</f>
        <v>163344.58521551971</v>
      </c>
      <c r="O636" s="114">
        <f t="shared" si="347"/>
        <v>1081029.1143767675</v>
      </c>
      <c r="R636" s="114"/>
      <c r="T636" s="104">
        <v>132.5059384020233</v>
      </c>
      <c r="U636" s="104"/>
      <c r="V636" s="104">
        <f t="shared" si="349"/>
        <v>132.5059384020233</v>
      </c>
      <c r="W636" s="109">
        <f t="shared" si="350"/>
        <v>7.7605368151755839E-4</v>
      </c>
      <c r="X636" s="114">
        <f>'DADOS BASE HOMOLOGADA'!$I$78*W636</f>
        <v>35653.944371961108</v>
      </c>
      <c r="Y636" s="114"/>
      <c r="Z636" s="114">
        <f t="shared" si="348"/>
        <v>35653.944371961108</v>
      </c>
      <c r="AB636" s="119">
        <v>229</v>
      </c>
      <c r="AD636" s="45">
        <v>0.71099999999999997</v>
      </c>
      <c r="AE636" s="45">
        <f t="shared" si="351"/>
        <v>162.81899999999999</v>
      </c>
      <c r="AF636" s="123">
        <f t="shared" si="352"/>
        <v>-2.8302186511630134E-2</v>
      </c>
      <c r="AH636" s="45">
        <f>($AH$11-(AF636*$AH$11))*'AJUSTE CONIF-SETEC'!$Q$18</f>
        <v>534.23880424169113</v>
      </c>
      <c r="AI636" s="114">
        <f t="shared" si="353"/>
        <v>122340.68617134728</v>
      </c>
      <c r="AK636" s="119">
        <v>0</v>
      </c>
      <c r="AL636" s="114">
        <f>IF($AK$11&gt;0,(AK636/$AK$11)*'DADOS BASE PROPOSTA'!$I$67,0)*'AJUSTE CONIF-SETEC'!Q18</f>
        <v>0</v>
      </c>
      <c r="AN636" s="114">
        <v>34.375</v>
      </c>
      <c r="AO636" s="114">
        <f>(AN636/$AN$11)*'DADOS BASE PROPOSTA'!$I$69*'AJUSTE CONIF-SETEC'!$Q$18</f>
        <v>16694.685210192758</v>
      </c>
      <c r="AQ636" s="114"/>
      <c r="AR636" s="114"/>
      <c r="AS636" s="114"/>
      <c r="AU636" s="114"/>
      <c r="AV636" s="114"/>
      <c r="AW636" s="114"/>
      <c r="AY636" s="114"/>
      <c r="AZ636" s="114"/>
      <c r="BA636" s="114"/>
      <c r="BB636" s="93"/>
    </row>
    <row r="637" spans="1:54" x14ac:dyDescent="0.25">
      <c r="A637" s="93"/>
      <c r="B637" s="94" t="s">
        <v>604</v>
      </c>
      <c r="C637" s="94" t="s">
        <v>649</v>
      </c>
      <c r="D637" s="94" t="s">
        <v>79</v>
      </c>
      <c r="F637" s="104">
        <v>2666.389340572865</v>
      </c>
      <c r="G637" s="109">
        <f t="shared" si="345"/>
        <v>2.1578390363018764E-3</v>
      </c>
      <c r="H637" s="114">
        <f>'DADOS BASE PROPOSTA'!$I$23*G637*'AJUSTE CONIF-SETEC'!$Q$12</f>
        <v>2797910.9562728172</v>
      </c>
      <c r="I637" s="114">
        <f>'MATRIZ 2018 COMPLETO PROPOSTA'!I637*'AJUSTE CONIF-SETEC'!$Q$12</f>
        <v>0</v>
      </c>
      <c r="J637" s="114">
        <f t="shared" si="346"/>
        <v>2797910.9562728172</v>
      </c>
      <c r="L637" s="104">
        <v>0</v>
      </c>
      <c r="M637" s="114">
        <f>'MATRIZ 2018 COMPLETO PROPOSTA'!M637*'AJUSTE CONIF-SETEC'!$Q$14</f>
        <v>0</v>
      </c>
      <c r="N637" s="114">
        <f>'MATRIZ 2018 COMPLETO PROPOSTA'!N637*'AJUSTE CONIF-SETEC'!$Q$14</f>
        <v>0</v>
      </c>
      <c r="O637" s="114">
        <f t="shared" si="347"/>
        <v>0</v>
      </c>
      <c r="R637" s="114"/>
      <c r="T637" s="104">
        <v>16.042918312232409</v>
      </c>
      <c r="U637" s="104"/>
      <c r="V637" s="104">
        <f t="shared" si="349"/>
        <v>16.042918312232409</v>
      </c>
      <c r="W637" s="109">
        <f t="shared" si="350"/>
        <v>9.3959304531088903E-5</v>
      </c>
      <c r="X637" s="114">
        <f>'DADOS BASE HOMOLOGADA'!$I$78*W637</f>
        <v>4316.7372267710871</v>
      </c>
      <c r="Y637" s="114"/>
      <c r="Z637" s="114">
        <f t="shared" si="348"/>
        <v>4316.7372267710871</v>
      </c>
      <c r="AB637" s="119">
        <v>1429.5</v>
      </c>
      <c r="AD637" s="45">
        <v>0.72599999999999998</v>
      </c>
      <c r="AE637" s="45">
        <f t="shared" si="351"/>
        <v>1037.817</v>
      </c>
      <c r="AF637" s="123">
        <f t="shared" si="352"/>
        <v>-2.0521865116301108E-3</v>
      </c>
      <c r="AH637" s="45">
        <f>($AH$11-(AF637*$AH$11))*'AJUSTE CONIF-SETEC'!$Q$18</f>
        <v>520.60101488823454</v>
      </c>
      <c r="AI637" s="114">
        <f t="shared" si="353"/>
        <v>744199.15078273125</v>
      </c>
      <c r="AK637" s="119">
        <v>0</v>
      </c>
      <c r="AL637" s="114">
        <f>IF($AK$11&gt;0,(AK637/$AK$11)*'DADOS BASE PROPOSTA'!$I$67,0)*'AJUSTE CONIF-SETEC'!Q18</f>
        <v>0</v>
      </c>
      <c r="AN637" s="114">
        <v>18</v>
      </c>
      <c r="AO637" s="114">
        <f>(AN637/$AN$11)*'DADOS BASE PROPOSTA'!$I$69*'AJUSTE CONIF-SETEC'!$Q$18</f>
        <v>8741.9442555191163</v>
      </c>
      <c r="AQ637" s="114"/>
      <c r="AR637" s="114"/>
      <c r="AS637" s="114"/>
      <c r="AU637" s="114"/>
      <c r="AV637" s="114"/>
      <c r="AW637" s="114"/>
      <c r="AY637" s="114"/>
      <c r="AZ637" s="114"/>
      <c r="BA637" s="114"/>
      <c r="BB637" s="93"/>
    </row>
    <row r="638" spans="1:54" x14ac:dyDescent="0.25">
      <c r="A638" s="93"/>
      <c r="B638" s="94" t="s">
        <v>604</v>
      </c>
      <c r="C638" s="94" t="s">
        <v>650</v>
      </c>
      <c r="D638" s="94" t="s">
        <v>79</v>
      </c>
      <c r="F638" s="104">
        <v>1439.7443570339201</v>
      </c>
      <c r="G638" s="109">
        <f t="shared" si="345"/>
        <v>1.165147388128872E-3</v>
      </c>
      <c r="H638" s="114">
        <f>'DADOS BASE PROPOSTA'!$I$23*G638*'AJUSTE CONIF-SETEC'!$Q$12</f>
        <v>1510760.8065638703</v>
      </c>
      <c r="I638" s="114">
        <f>'MATRIZ 2018 COMPLETO PROPOSTA'!I638*'AJUSTE CONIF-SETEC'!$Q$12</f>
        <v>238882.47605337139</v>
      </c>
      <c r="J638" s="114">
        <f t="shared" si="346"/>
        <v>1749643.2826172416</v>
      </c>
      <c r="L638" s="104">
        <v>0</v>
      </c>
      <c r="M638" s="114">
        <f>'MATRIZ 2018 COMPLETO PROPOSTA'!M638*'AJUSTE CONIF-SETEC'!$Q$14</f>
        <v>0</v>
      </c>
      <c r="N638" s="114">
        <f>'MATRIZ 2018 COMPLETO PROPOSTA'!N638*'AJUSTE CONIF-SETEC'!$Q$14</f>
        <v>0</v>
      </c>
      <c r="O638" s="114">
        <f t="shared" si="347"/>
        <v>0</v>
      </c>
      <c r="R638" s="114"/>
      <c r="T638" s="104">
        <v>3.0635383050127589</v>
      </c>
      <c r="U638" s="104"/>
      <c r="V638" s="104">
        <f t="shared" si="349"/>
        <v>3.0635383050127589</v>
      </c>
      <c r="W638" s="109">
        <f t="shared" si="350"/>
        <v>1.7942367027068347E-5</v>
      </c>
      <c r="X638" s="114">
        <f>'DADOS BASE HOMOLOGADA'!$I$78*W638</f>
        <v>824.31946541823129</v>
      </c>
      <c r="Y638" s="114"/>
      <c r="Z638" s="114">
        <f t="shared" si="348"/>
        <v>824.31946541823129</v>
      </c>
      <c r="AB638" s="119">
        <v>806.5</v>
      </c>
      <c r="AD638" s="45">
        <v>0.71199999999999997</v>
      </c>
      <c r="AE638" s="45">
        <f t="shared" si="351"/>
        <v>574.22799999999995</v>
      </c>
      <c r="AF638" s="123">
        <f t="shared" si="352"/>
        <v>-2.6552186511630133E-2</v>
      </c>
      <c r="AH638" s="45">
        <f>($AH$11-(AF638*$AH$11))*'AJUSTE CONIF-SETEC'!$Q$18</f>
        <v>533.32961828479404</v>
      </c>
      <c r="AI638" s="114">
        <f t="shared" si="353"/>
        <v>430130.33714668639</v>
      </c>
      <c r="AK638" s="119">
        <v>0</v>
      </c>
      <c r="AL638" s="114">
        <f>IF($AK$11&gt;0,(AK638/$AK$11)*'DADOS BASE PROPOSTA'!$I$67,0)*'AJUSTE CONIF-SETEC'!Q18</f>
        <v>0</v>
      </c>
      <c r="AN638" s="114">
        <v>7.625</v>
      </c>
      <c r="AO638" s="114">
        <f>(AN638/$AN$11)*'DADOS BASE PROPOSTA'!$I$69*'AJUSTE CONIF-SETEC'!$Q$18</f>
        <v>3703.1847193518474</v>
      </c>
      <c r="AQ638" s="114"/>
      <c r="AR638" s="114"/>
      <c r="AS638" s="114"/>
      <c r="AU638" s="114"/>
      <c r="AV638" s="114"/>
      <c r="AW638" s="114"/>
      <c r="AY638" s="114"/>
      <c r="AZ638" s="114"/>
      <c r="BA638" s="114"/>
      <c r="BB638" s="93"/>
    </row>
    <row r="639" spans="1:54" x14ac:dyDescent="0.25">
      <c r="A639" s="93"/>
      <c r="F639" s="104"/>
      <c r="G639" s="109"/>
      <c r="H639" s="114"/>
      <c r="I639" s="114"/>
      <c r="J639" s="114"/>
      <c r="L639" s="104"/>
      <c r="M639" s="114"/>
      <c r="N639" s="114"/>
      <c r="O639" s="114"/>
      <c r="R639" s="114"/>
      <c r="T639" s="104"/>
      <c r="U639" s="104"/>
      <c r="V639" s="104"/>
      <c r="W639" s="109"/>
      <c r="X639" s="114"/>
      <c r="Y639" s="114"/>
      <c r="Z639" s="114"/>
      <c r="AB639" s="119"/>
      <c r="AF639" s="123"/>
      <c r="AI639" s="114"/>
      <c r="AK639" s="119"/>
      <c r="AL639" s="114"/>
      <c r="AN639" s="114"/>
      <c r="AO639" s="114"/>
      <c r="AQ639" s="114"/>
      <c r="AR639" s="114"/>
      <c r="AS639" s="114"/>
      <c r="AU639" s="114"/>
      <c r="AV639" s="114"/>
      <c r="AW639" s="114"/>
      <c r="AY639" s="114"/>
      <c r="AZ639" s="114"/>
      <c r="BA639" s="114"/>
      <c r="BB639" s="93"/>
    </row>
    <row r="640" spans="1:54" x14ac:dyDescent="0.25">
      <c r="A640" s="93"/>
      <c r="B640" s="98" t="s">
        <v>651</v>
      </c>
      <c r="C640" s="98" t="s">
        <v>652</v>
      </c>
      <c r="D640" s="98" t="s">
        <v>74</v>
      </c>
      <c r="E640" s="98"/>
      <c r="F640" s="105">
        <f>SUM(F641:F656)</f>
        <v>33029.096644934558</v>
      </c>
      <c r="G640" s="110">
        <f>SUM(G641:G656)</f>
        <v>2.6729582581857564E-2</v>
      </c>
      <c r="H640" s="115">
        <f>SUM(H641:H656)</f>
        <v>34658281.134142861</v>
      </c>
      <c r="I640" s="115">
        <f>SUM(I641:I656)</f>
        <v>1930527.9915870386</v>
      </c>
      <c r="J640" s="115">
        <f>SUM(J641:J656)</f>
        <v>36588809.125729896</v>
      </c>
      <c r="K640" s="99"/>
      <c r="L640" s="105">
        <f>SUM(L641:L656)</f>
        <v>3330.8634842214619</v>
      </c>
      <c r="M640" s="115">
        <f>SUM(M641:M656)</f>
        <v>3662662.4886777517</v>
      </c>
      <c r="N640" s="115">
        <f>SUM(N641:N656)</f>
        <v>1016556.1138040058</v>
      </c>
      <c r="O640" s="115">
        <f>SUM(O641:O656)</f>
        <v>4679218.6024817582</v>
      </c>
      <c r="P640" s="99"/>
      <c r="Q640" s="100"/>
      <c r="R640" s="115">
        <f>SUM(R641:R656)</f>
        <v>3914781.682168819</v>
      </c>
      <c r="S640" s="99"/>
      <c r="T640" s="105">
        <f t="shared" ref="T640:Z640" si="354">SUM(T641:T656)</f>
        <v>7.667778557051915</v>
      </c>
      <c r="U640" s="105">
        <f t="shared" si="354"/>
        <v>0</v>
      </c>
      <c r="V640" s="105">
        <f t="shared" si="354"/>
        <v>7.667778557051915</v>
      </c>
      <c r="W640" s="110">
        <f t="shared" si="354"/>
        <v>4.4908234680074288E-5</v>
      </c>
      <c r="X640" s="115">
        <f t="shared" si="354"/>
        <v>2063.2022490961108</v>
      </c>
      <c r="Y640" s="115">
        <f t="shared" si="354"/>
        <v>124505.76265629544</v>
      </c>
      <c r="Z640" s="115">
        <f t="shared" si="354"/>
        <v>126568.96490539156</v>
      </c>
      <c r="AA640" s="99"/>
      <c r="AB640" s="120">
        <f>SUM(AB641:AB656)</f>
        <v>15356</v>
      </c>
      <c r="AC640" s="99"/>
      <c r="AD640" s="99"/>
      <c r="AE640" s="99"/>
      <c r="AF640" s="124"/>
      <c r="AG640" s="99"/>
      <c r="AH640" s="99"/>
      <c r="AI640" s="115">
        <f>SUM(AI641:AI656)</f>
        <v>7563524.6000533607</v>
      </c>
      <c r="AJ640" s="99"/>
      <c r="AK640" s="120">
        <f>SUM(AK641:AK656)</f>
        <v>853</v>
      </c>
      <c r="AL640" s="115">
        <f>SUM(AL641:AL656)</f>
        <v>4478100.1649648678</v>
      </c>
      <c r="AM640" s="99"/>
      <c r="AN640" s="115">
        <f>SUM(AN641:AN656)</f>
        <v>45.25</v>
      </c>
      <c r="AO640" s="115">
        <f>SUM(AO641:AO656)</f>
        <v>21976.276531235555</v>
      </c>
      <c r="AP640" s="99"/>
      <c r="AQ640" s="115"/>
      <c r="AR640" s="115"/>
      <c r="AS640" s="115">
        <f>SUM(AS641:AS656)</f>
        <v>338166.10148670839</v>
      </c>
      <c r="AT640" s="98"/>
      <c r="AU640" s="115"/>
      <c r="AV640" s="115"/>
      <c r="AW640" s="115">
        <f>SUM(AW641:AW656)</f>
        <v>338166.10148670839</v>
      </c>
      <c r="AX640" s="98"/>
      <c r="AY640" s="115"/>
      <c r="AZ640" s="115"/>
      <c r="BA640" s="115">
        <f>SUM(BA641:BA656)</f>
        <v>338166.10148670839</v>
      </c>
      <c r="BB640" s="93"/>
    </row>
    <row r="641" spans="1:54" x14ac:dyDescent="0.25">
      <c r="A641" s="93"/>
      <c r="B641" s="94" t="s">
        <v>651</v>
      </c>
      <c r="C641" s="94" t="s">
        <v>34</v>
      </c>
      <c r="D641" s="94" t="s">
        <v>75</v>
      </c>
      <c r="F641" s="104">
        <v>0</v>
      </c>
      <c r="G641" s="109">
        <f t="shared" ref="G641:G656" si="355">F641/$F$11</f>
        <v>0</v>
      </c>
      <c r="H641" s="114">
        <f>'DADOS BASE PROPOSTA'!$I$23*G641*'AJUSTE CONIF-SETEC'!$Q$12</f>
        <v>0</v>
      </c>
      <c r="I641" s="114">
        <f>'MATRIZ 2018 COMPLETO PROPOSTA'!I641*'AJUSTE CONIF-SETEC'!$Q$12</f>
        <v>0</v>
      </c>
      <c r="J641" s="114">
        <f t="shared" ref="J641:J656" si="356">H641+I641</f>
        <v>0</v>
      </c>
      <c r="L641" s="104"/>
      <c r="M641" s="114">
        <f>'MATRIZ 2018 COMPLETO PROPOSTA'!M641*'AJUSTE CONIF-SETEC'!$Q$14</f>
        <v>0</v>
      </c>
      <c r="N641" s="114">
        <f>'MATRIZ 2018 COMPLETO PROPOSTA'!N641*'AJUSTE CONIF-SETEC'!$Q$14</f>
        <v>0</v>
      </c>
      <c r="O641" s="114">
        <f t="shared" ref="O641:O656" si="357">M641+N641</f>
        <v>0</v>
      </c>
      <c r="Q641" s="68">
        <v>15</v>
      </c>
      <c r="R641" s="114">
        <f>IF(D641="R",('DADOS BASE HOMOLOGADA'!$I$53+('DADOS BASE HOMOLOGADA'!$I$54*Q641)),0)</f>
        <v>3914781.682168819</v>
      </c>
      <c r="T641" s="104"/>
      <c r="U641" s="104"/>
      <c r="V641" s="104"/>
      <c r="W641" s="109"/>
      <c r="X641" s="114"/>
      <c r="Y641" s="114">
        <f>'DADOS BASE HOMOLOGADA'!$I$77/41</f>
        <v>124505.76265629544</v>
      </c>
      <c r="Z641" s="114">
        <f t="shared" ref="Z641:Z656" si="358">X641+Y641</f>
        <v>124505.76265629544</v>
      </c>
      <c r="AB641" s="119"/>
      <c r="AF641" s="123"/>
      <c r="AI641" s="114"/>
      <c r="AK641" s="119"/>
      <c r="AL641" s="114"/>
      <c r="AN641" s="114"/>
      <c r="AO641" s="114"/>
      <c r="AQ641" s="114">
        <f>'DADOS BASE HOMOLOGADA'!$I$85/41</f>
        <v>167836.73833001251</v>
      </c>
      <c r="AR641" s="114">
        <f>'DADOS BASE HOMOLOGADA'!$I$86*(Q641/$Q$11)</f>
        <v>170329.36315669588</v>
      </c>
      <c r="AS641" s="114">
        <f>AQ641+AR641</f>
        <v>338166.10148670839</v>
      </c>
      <c r="AU641" s="114">
        <f>'DADOS BASE HOMOLOGADA'!$I$89/41</f>
        <v>167836.73833001251</v>
      </c>
      <c r="AV641" s="114">
        <f>'DADOS BASE HOMOLOGADA'!$I$90*(Q641/$Q$11)</f>
        <v>170329.36315669588</v>
      </c>
      <c r="AW641" s="114">
        <f>AU641+AV641</f>
        <v>338166.10148670839</v>
      </c>
      <c r="AY641" s="114">
        <f>'DADOS BASE HOMOLOGADA'!$I$93/41</f>
        <v>167836.73833001251</v>
      </c>
      <c r="AZ641" s="114">
        <f>'DADOS BASE HOMOLOGADA'!$I$94*(Q641/$Q$11)</f>
        <v>170329.36315669588</v>
      </c>
      <c r="BA641" s="114">
        <f>AY641+AZ641</f>
        <v>338166.10148670839</v>
      </c>
      <c r="BB641" s="93"/>
    </row>
    <row r="642" spans="1:54" x14ac:dyDescent="0.25">
      <c r="A642" s="93"/>
      <c r="B642" s="94" t="s">
        <v>651</v>
      </c>
      <c r="C642" s="94" t="s">
        <v>653</v>
      </c>
      <c r="D642" s="94" t="s">
        <v>79</v>
      </c>
      <c r="F642" s="104">
        <v>4804.6257790435102</v>
      </c>
      <c r="G642" s="109">
        <f t="shared" si="355"/>
        <v>3.8882577660676342E-3</v>
      </c>
      <c r="H642" s="114">
        <f>'DADOS BASE PROPOSTA'!$I$23*G642*'AJUSTE CONIF-SETEC'!$Q$12</f>
        <v>5041617.4800220625</v>
      </c>
      <c r="I642" s="114">
        <f>'MATRIZ 2018 COMPLETO PROPOSTA'!I642*'AJUSTE CONIF-SETEC'!$Q$12</f>
        <v>0</v>
      </c>
      <c r="J642" s="114">
        <f t="shared" si="356"/>
        <v>5041617.4800220625</v>
      </c>
      <c r="L642" s="104">
        <v>0</v>
      </c>
      <c r="M642" s="114">
        <f>'MATRIZ 2018 COMPLETO PROPOSTA'!M642*'AJUSTE CONIF-SETEC'!$Q$14</f>
        <v>0</v>
      </c>
      <c r="N642" s="114">
        <f>'MATRIZ 2018 COMPLETO PROPOSTA'!N642*'AJUSTE CONIF-SETEC'!$Q$14</f>
        <v>0</v>
      </c>
      <c r="O642" s="114">
        <f t="shared" si="357"/>
        <v>0</v>
      </c>
      <c r="R642" s="114"/>
      <c r="T642" s="104">
        <v>1.8358425414364641</v>
      </c>
      <c r="U642" s="104"/>
      <c r="V642" s="104">
        <f t="shared" ref="V642:V656" si="359">T642+U642*3.2</f>
        <v>1.8358425414364641</v>
      </c>
      <c r="W642" s="109">
        <f t="shared" ref="W642:W656" si="360">V642/$V$11</f>
        <v>1.0752064248213076E-5</v>
      </c>
      <c r="X642" s="114">
        <f>'DADOS BASE HOMOLOGADA'!$I$78*W642</f>
        <v>493.97807100135174</v>
      </c>
      <c r="Y642" s="114"/>
      <c r="Z642" s="114">
        <f t="shared" si="358"/>
        <v>493.97807100135174</v>
      </c>
      <c r="AB642" s="119">
        <v>1576.5</v>
      </c>
      <c r="AD642" s="45">
        <v>0.70299999999999996</v>
      </c>
      <c r="AE642" s="45">
        <f t="shared" ref="AE642:AE656" si="361">AB642*AD642</f>
        <v>1108.2794999999999</v>
      </c>
      <c r="AF642" s="123">
        <f t="shared" ref="AF642:AF656" si="362">(AD642-$AE$12)*$AF$12</f>
        <v>-4.2302186511630147E-2</v>
      </c>
      <c r="AH642" s="45">
        <f>($AH$11-(AF642*$AH$11))*'AJUSTE CONIF-SETEC'!$Q$18</f>
        <v>541.51229189686796</v>
      </c>
      <c r="AI642" s="114">
        <f t="shared" ref="AI642:AI656" si="363">AB642*AH642</f>
        <v>853694.1281754123</v>
      </c>
      <c r="AK642" s="119">
        <v>40.5</v>
      </c>
      <c r="AL642" s="114">
        <f>IF($AK$11&gt;0,(AK642/$AK$11)*'DADOS BASE PROPOSTA'!$I$67,0)*'AJUSTE CONIF-SETEC'!Q18</f>
        <v>212617.88590982082</v>
      </c>
      <c r="AN642" s="114">
        <v>10.875</v>
      </c>
      <c r="AO642" s="114">
        <f>(AN642/$AN$11)*'DADOS BASE PROPOSTA'!$I$69*'AJUSTE CONIF-SETEC'!$Q$18</f>
        <v>5281.5913210427989</v>
      </c>
      <c r="AQ642" s="114"/>
      <c r="AR642" s="114"/>
      <c r="AS642" s="114"/>
      <c r="AU642" s="114"/>
      <c r="AV642" s="114"/>
      <c r="AW642" s="114"/>
      <c r="AY642" s="114"/>
      <c r="AZ642" s="114"/>
      <c r="BA642" s="114"/>
      <c r="BB642" s="93"/>
    </row>
    <row r="643" spans="1:54" x14ac:dyDescent="0.25">
      <c r="A643" s="93"/>
      <c r="B643" s="94" t="s">
        <v>651</v>
      </c>
      <c r="C643" s="94" t="s">
        <v>654</v>
      </c>
      <c r="D643" s="94" t="s">
        <v>77</v>
      </c>
      <c r="F643" s="104">
        <v>0</v>
      </c>
      <c r="G643" s="109">
        <f t="shared" si="355"/>
        <v>0</v>
      </c>
      <c r="H643" s="114">
        <f>'DADOS BASE PROPOSTA'!$I$23*G643*'AJUSTE CONIF-SETEC'!$Q$12</f>
        <v>0</v>
      </c>
      <c r="I643" s="114">
        <f>'MATRIZ 2018 COMPLETO PROPOSTA'!I643*'AJUSTE CONIF-SETEC'!$Q$12</f>
        <v>0</v>
      </c>
      <c r="J643" s="114">
        <f t="shared" si="356"/>
        <v>0</v>
      </c>
      <c r="L643" s="104">
        <v>241.9510369291784</v>
      </c>
      <c r="M643" s="114">
        <f>'MATRIZ 2018 COMPLETO PROPOSTA'!M643*'AJUSTE CONIF-SETEC'!$Q$14</f>
        <v>454804.45059700409</v>
      </c>
      <c r="N643" s="114">
        <f>'MATRIZ 2018 COMPLETO PROPOSTA'!N643*'AJUSTE CONIF-SETEC'!$Q$14</f>
        <v>73841.75514748352</v>
      </c>
      <c r="O643" s="114">
        <f t="shared" si="357"/>
        <v>528646.20574448758</v>
      </c>
      <c r="R643" s="114"/>
      <c r="T643" s="104">
        <v>0</v>
      </c>
      <c r="U643" s="104"/>
      <c r="V643" s="104">
        <f t="shared" si="359"/>
        <v>0</v>
      </c>
      <c r="W643" s="109">
        <f t="shared" si="360"/>
        <v>0</v>
      </c>
      <c r="X643" s="114">
        <f>'DADOS BASE HOMOLOGADA'!$I$78*W643</f>
        <v>0</v>
      </c>
      <c r="Y643" s="114"/>
      <c r="Z643" s="114">
        <f t="shared" si="358"/>
        <v>0</v>
      </c>
      <c r="AB643" s="119">
        <v>123.5</v>
      </c>
      <c r="AD643" s="45">
        <v>0.69599999999999995</v>
      </c>
      <c r="AE643" s="45">
        <f t="shared" si="361"/>
        <v>85.955999999999989</v>
      </c>
      <c r="AF643" s="123">
        <f t="shared" si="362"/>
        <v>-5.4552186511630157E-2</v>
      </c>
      <c r="AH643" s="45">
        <f>($AH$11-(AF643*$AH$11))*'AJUSTE CONIF-SETEC'!$Q$18</f>
        <v>547.87659359514771</v>
      </c>
      <c r="AI643" s="114">
        <f t="shared" si="363"/>
        <v>67662.759309000743</v>
      </c>
      <c r="AK643" s="119">
        <v>43</v>
      </c>
      <c r="AL643" s="114">
        <f>IF($AK$11&gt;0,(AK643/$AK$11)*'DADOS BASE PROPOSTA'!$I$67,0)*'AJUSTE CONIF-SETEC'!Q18</f>
        <v>225742.44676845174</v>
      </c>
      <c r="AN643" s="114">
        <v>0</v>
      </c>
      <c r="AO643" s="114">
        <f>(AN643/$AN$11)*'DADOS BASE PROPOSTA'!$I$69*'AJUSTE CONIF-SETEC'!$Q$18</f>
        <v>0</v>
      </c>
      <c r="AQ643" s="114"/>
      <c r="AR643" s="114"/>
      <c r="AS643" s="114"/>
      <c r="AU643" s="114"/>
      <c r="AV643" s="114"/>
      <c r="AW643" s="114"/>
      <c r="AY643" s="114"/>
      <c r="AZ643" s="114"/>
      <c r="BA643" s="114"/>
      <c r="BB643" s="93"/>
    </row>
    <row r="644" spans="1:54" x14ac:dyDescent="0.25">
      <c r="A644" s="93"/>
      <c r="B644" s="94" t="s">
        <v>651</v>
      </c>
      <c r="C644" s="94" t="s">
        <v>655</v>
      </c>
      <c r="D644" s="94" t="s">
        <v>77</v>
      </c>
      <c r="F644" s="104">
        <v>0</v>
      </c>
      <c r="G644" s="109">
        <f t="shared" si="355"/>
        <v>0</v>
      </c>
      <c r="H644" s="114">
        <f>'DADOS BASE PROPOSTA'!$I$23*G644*'AJUSTE CONIF-SETEC'!$Q$12</f>
        <v>0</v>
      </c>
      <c r="I644" s="114">
        <f>'MATRIZ 2018 COMPLETO PROPOSTA'!I644*'AJUSTE CONIF-SETEC'!$Q$12</f>
        <v>0</v>
      </c>
      <c r="J644" s="114">
        <f t="shared" si="356"/>
        <v>0</v>
      </c>
      <c r="L644" s="104">
        <v>1572.625958319278</v>
      </c>
      <c r="M644" s="114">
        <f>'MATRIZ 2018 COMPLETO PROPOSTA'!M644*'AJUSTE CONIF-SETEC'!$Q$14</f>
        <v>454804.45059700409</v>
      </c>
      <c r="N644" s="114">
        <f>'MATRIZ 2018 COMPLETO PROPOSTA'!N644*'AJUSTE CONIF-SETEC'!$Q$14</f>
        <v>479954.38426982192</v>
      </c>
      <c r="O644" s="114">
        <f t="shared" si="357"/>
        <v>934758.83486682596</v>
      </c>
      <c r="R644" s="114"/>
      <c r="T644" s="104">
        <v>0</v>
      </c>
      <c r="U644" s="104"/>
      <c r="V644" s="104">
        <f t="shared" si="359"/>
        <v>0</v>
      </c>
      <c r="W644" s="109">
        <f t="shared" si="360"/>
        <v>0</v>
      </c>
      <c r="X644" s="114">
        <f>'DADOS BASE HOMOLOGADA'!$I$78*W644</f>
        <v>0</v>
      </c>
      <c r="Y644" s="114"/>
      <c r="Z644" s="114">
        <f t="shared" si="358"/>
        <v>0</v>
      </c>
      <c r="AB644" s="119">
        <v>798</v>
      </c>
      <c r="AD644" s="45">
        <v>0.72799999999999998</v>
      </c>
      <c r="AE644" s="45">
        <f t="shared" si="361"/>
        <v>580.94399999999996</v>
      </c>
      <c r="AF644" s="123">
        <f t="shared" si="362"/>
        <v>1.4478134883698923E-3</v>
      </c>
      <c r="AH644" s="45">
        <f>($AH$11-(AF644*$AH$11))*'AJUSTE CONIF-SETEC'!$Q$18</f>
        <v>518.78264297444036</v>
      </c>
      <c r="AI644" s="114">
        <f t="shared" si="363"/>
        <v>413988.54909360339</v>
      </c>
      <c r="AK644" s="119">
        <v>0</v>
      </c>
      <c r="AL644" s="114">
        <f>IF($AK$11&gt;0,(AK644/$AK$11)*'DADOS BASE PROPOSTA'!$I$67,0)*'AJUSTE CONIF-SETEC'!Q18</f>
        <v>0</v>
      </c>
      <c r="AN644" s="114">
        <v>0</v>
      </c>
      <c r="AO644" s="114">
        <f>(AN644/$AN$11)*'DADOS BASE PROPOSTA'!$I$69*'AJUSTE CONIF-SETEC'!$Q$18</f>
        <v>0</v>
      </c>
      <c r="AQ644" s="114"/>
      <c r="AR644" s="114"/>
      <c r="AS644" s="114"/>
      <c r="AU644" s="114"/>
      <c r="AV644" s="114"/>
      <c r="AW644" s="114"/>
      <c r="AY644" s="114"/>
      <c r="AZ644" s="114"/>
      <c r="BA644" s="114"/>
      <c r="BB644" s="93"/>
    </row>
    <row r="645" spans="1:54" x14ac:dyDescent="0.25">
      <c r="A645" s="93"/>
      <c r="B645" s="94" t="s">
        <v>651</v>
      </c>
      <c r="C645" s="94" t="s">
        <v>656</v>
      </c>
      <c r="D645" s="94" t="s">
        <v>79</v>
      </c>
      <c r="F645" s="104">
        <v>1509.556881386118</v>
      </c>
      <c r="G645" s="109">
        <f t="shared" si="355"/>
        <v>1.2216448350612027E-3</v>
      </c>
      <c r="H645" s="114">
        <f>'DADOS BASE PROPOSTA'!$I$23*G645*'AJUSTE CONIF-SETEC'!$Q$12</f>
        <v>1584016.885035933</v>
      </c>
      <c r="I645" s="114">
        <f>'MATRIZ 2018 COMPLETO PROPOSTA'!I645*'AJUSTE CONIF-SETEC'!$Q$12</f>
        <v>165626.39758130882</v>
      </c>
      <c r="J645" s="114">
        <f t="shared" si="356"/>
        <v>1749643.2826172418</v>
      </c>
      <c r="L645" s="104">
        <v>0</v>
      </c>
      <c r="M645" s="114">
        <f>'MATRIZ 2018 COMPLETO PROPOSTA'!M645*'AJUSTE CONIF-SETEC'!$Q$14</f>
        <v>0</v>
      </c>
      <c r="N645" s="114">
        <f>'MATRIZ 2018 COMPLETO PROPOSTA'!N645*'AJUSTE CONIF-SETEC'!$Q$14</f>
        <v>0</v>
      </c>
      <c r="O645" s="114">
        <f t="shared" si="357"/>
        <v>0</v>
      </c>
      <c r="R645" s="114"/>
      <c r="T645" s="104">
        <v>0.54675414364640884</v>
      </c>
      <c r="U645" s="104"/>
      <c r="V645" s="104">
        <f t="shared" si="359"/>
        <v>0.54675414364640884</v>
      </c>
      <c r="W645" s="109">
        <f t="shared" si="360"/>
        <v>3.2022003781778925E-6</v>
      </c>
      <c r="X645" s="114">
        <f>'DADOS BASE HOMOLOGADA'!$I$78*W645</f>
        <v>147.11749569716366</v>
      </c>
      <c r="Y645" s="114"/>
      <c r="Z645" s="114">
        <f t="shared" si="358"/>
        <v>147.11749569716366</v>
      </c>
      <c r="AB645" s="119">
        <v>994.5</v>
      </c>
      <c r="AD645" s="45">
        <v>0.80600000000000005</v>
      </c>
      <c r="AE645" s="45">
        <f t="shared" si="361"/>
        <v>801.56700000000001</v>
      </c>
      <c r="AF645" s="123">
        <f t="shared" si="362"/>
        <v>0.13794781348837001</v>
      </c>
      <c r="AH645" s="45">
        <f>($AH$11-(AF645*$AH$11))*'AJUSTE CONIF-SETEC'!$Q$18</f>
        <v>447.86613833646624</v>
      </c>
      <c r="AI645" s="114">
        <f t="shared" si="363"/>
        <v>445402.87457561569</v>
      </c>
      <c r="AK645" s="119">
        <v>0</v>
      </c>
      <c r="AL645" s="114">
        <f>IF($AK$11&gt;0,(AK645/$AK$11)*'DADOS BASE PROPOSTA'!$I$67,0)*'AJUSTE CONIF-SETEC'!Q18</f>
        <v>0</v>
      </c>
      <c r="AN645" s="114">
        <v>3.625</v>
      </c>
      <c r="AO645" s="114">
        <f>(AN645/$AN$11)*'DADOS BASE PROPOSTA'!$I$69*'AJUSTE CONIF-SETEC'!$Q$18</f>
        <v>1760.5304403475998</v>
      </c>
      <c r="AQ645" s="114"/>
      <c r="AR645" s="114"/>
      <c r="AS645" s="114"/>
      <c r="AU645" s="114"/>
      <c r="AV645" s="114"/>
      <c r="AW645" s="114"/>
      <c r="AY645" s="114"/>
      <c r="AZ645" s="114"/>
      <c r="BA645" s="114"/>
      <c r="BB645" s="93"/>
    </row>
    <row r="646" spans="1:54" x14ac:dyDescent="0.25">
      <c r="A646" s="93"/>
      <c r="B646" s="94" t="s">
        <v>651</v>
      </c>
      <c r="C646" s="94" t="s">
        <v>657</v>
      </c>
      <c r="D646" s="94" t="s">
        <v>83</v>
      </c>
      <c r="F646" s="104">
        <v>0</v>
      </c>
      <c r="G646" s="109">
        <f t="shared" si="355"/>
        <v>0</v>
      </c>
      <c r="H646" s="114">
        <f>'DADOS BASE PROPOSTA'!$I$23*G646*'AJUSTE CONIF-SETEC'!$Q$12</f>
        <v>0</v>
      </c>
      <c r="I646" s="114">
        <f>'MATRIZ 2018 COMPLETO PROPOSTA'!I646*'AJUSTE CONIF-SETEC'!$Q$12</f>
        <v>0</v>
      </c>
      <c r="J646" s="114">
        <f t="shared" si="356"/>
        <v>0</v>
      </c>
      <c r="L646" s="104">
        <v>332.23638134697512</v>
      </c>
      <c r="M646" s="114">
        <f>'MATRIZ 2018 COMPLETO PROPOSTA'!M646*'AJUSTE CONIF-SETEC'!$Q$14</f>
        <v>917684.52916124789</v>
      </c>
      <c r="N646" s="114">
        <f>'MATRIZ 2018 COMPLETO PROPOSTA'!N646*'AJUSTE CONIF-SETEC'!$Q$14</f>
        <v>101396.20740575847</v>
      </c>
      <c r="O646" s="114">
        <f t="shared" si="357"/>
        <v>1019080.7365670063</v>
      </c>
      <c r="R646" s="114"/>
      <c r="T646" s="104">
        <v>1.219192889742974</v>
      </c>
      <c r="U646" s="104"/>
      <c r="V646" s="104">
        <f t="shared" si="359"/>
        <v>1.219192889742974</v>
      </c>
      <c r="W646" s="109">
        <f t="shared" si="360"/>
        <v>7.1405036028982859E-6</v>
      </c>
      <c r="X646" s="114">
        <f>'DADOS BASE HOMOLOGADA'!$I$78*W646</f>
        <v>328.05348947985539</v>
      </c>
      <c r="Y646" s="114"/>
      <c r="Z646" s="114">
        <f t="shared" si="358"/>
        <v>328.05348947985539</v>
      </c>
      <c r="AB646" s="119">
        <v>570.5</v>
      </c>
      <c r="AD646" s="45">
        <v>0.79500000000000004</v>
      </c>
      <c r="AE646" s="45">
        <f t="shared" si="361"/>
        <v>453.54750000000001</v>
      </c>
      <c r="AF646" s="123">
        <f t="shared" si="362"/>
        <v>0.11869781348837</v>
      </c>
      <c r="AH646" s="45">
        <f>($AH$11-(AF646*$AH$11))*'AJUSTE CONIF-SETEC'!$Q$18</f>
        <v>457.86718386233446</v>
      </c>
      <c r="AI646" s="114">
        <f t="shared" si="363"/>
        <v>261213.22839346182</v>
      </c>
      <c r="AK646" s="119">
        <v>0</v>
      </c>
      <c r="AL646" s="114">
        <f>IF($AK$11&gt;0,(AK646/$AK$11)*'DADOS BASE PROPOSTA'!$I$67,0)*'AJUSTE CONIF-SETEC'!Q18</f>
        <v>0</v>
      </c>
      <c r="AN646" s="114">
        <v>12</v>
      </c>
      <c r="AO646" s="114">
        <f>(AN646/$AN$11)*'DADOS BASE PROPOSTA'!$I$69*'AJUSTE CONIF-SETEC'!$Q$18</f>
        <v>5827.9628370127439</v>
      </c>
      <c r="AQ646" s="114"/>
      <c r="AR646" s="114"/>
      <c r="AS646" s="114"/>
      <c r="AU646" s="114"/>
      <c r="AV646" s="114"/>
      <c r="AW646" s="114"/>
      <c r="AY646" s="114"/>
      <c r="AZ646" s="114"/>
      <c r="BA646" s="114"/>
      <c r="BB646" s="93"/>
    </row>
    <row r="647" spans="1:54" x14ac:dyDescent="0.25">
      <c r="A647" s="93"/>
      <c r="B647" s="94" t="s">
        <v>651</v>
      </c>
      <c r="C647" s="94" t="s">
        <v>658</v>
      </c>
      <c r="D647" s="94" t="s">
        <v>79</v>
      </c>
      <c r="F647" s="104">
        <v>5697.094525244117</v>
      </c>
      <c r="G647" s="109">
        <f t="shared" si="355"/>
        <v>4.6105093404822349E-3</v>
      </c>
      <c r="H647" s="114">
        <f>'DADOS BASE PROPOSTA'!$I$23*G647*'AJUSTE CONIF-SETEC'!$Q$12</f>
        <v>5978107.9036558662</v>
      </c>
      <c r="I647" s="114">
        <f>'MATRIZ 2018 COMPLETO PROPOSTA'!I647*'AJUSTE CONIF-SETEC'!$Q$12</f>
        <v>0</v>
      </c>
      <c r="J647" s="114">
        <f t="shared" si="356"/>
        <v>5978107.9036558662</v>
      </c>
      <c r="L647" s="104">
        <v>0</v>
      </c>
      <c r="M647" s="114">
        <f>'MATRIZ 2018 COMPLETO PROPOSTA'!M647*'AJUSTE CONIF-SETEC'!$Q$14</f>
        <v>0</v>
      </c>
      <c r="N647" s="114">
        <f>'MATRIZ 2018 COMPLETO PROPOSTA'!N647*'AJUSTE CONIF-SETEC'!$Q$14</f>
        <v>0</v>
      </c>
      <c r="O647" s="114">
        <f t="shared" si="357"/>
        <v>0</v>
      </c>
      <c r="R647" s="114"/>
      <c r="T647" s="104">
        <v>0.89504559608540923</v>
      </c>
      <c r="U647" s="104"/>
      <c r="V647" s="104">
        <f t="shared" si="359"/>
        <v>0.89504559608540923</v>
      </c>
      <c r="W647" s="109">
        <f t="shared" si="360"/>
        <v>5.2420550983966551E-6</v>
      </c>
      <c r="X647" s="114">
        <f>'DADOS BASE HOMOLOGADA'!$I$78*W647</f>
        <v>240.8337790596008</v>
      </c>
      <c r="Y647" s="114"/>
      <c r="Z647" s="114">
        <f t="shared" si="358"/>
        <v>240.8337790596008</v>
      </c>
      <c r="AB647" s="119">
        <v>2698</v>
      </c>
      <c r="AD647" s="45">
        <v>0.72599999999999998</v>
      </c>
      <c r="AE647" s="45">
        <f t="shared" si="361"/>
        <v>1958.748</v>
      </c>
      <c r="AF647" s="123">
        <f t="shared" si="362"/>
        <v>-2.0521865116301108E-3</v>
      </c>
      <c r="AH647" s="45">
        <f>($AH$11-(AF647*$AH$11))*'AJUSTE CONIF-SETEC'!$Q$18</f>
        <v>520.60101488823454</v>
      </c>
      <c r="AI647" s="114">
        <f t="shared" si="363"/>
        <v>1404581.5381684569</v>
      </c>
      <c r="AK647" s="119">
        <v>15.5</v>
      </c>
      <c r="AL647" s="114">
        <f>IF($AK$11&gt;0,(AK647/$AK$11)*'DADOS BASE PROPOSTA'!$I$67,0)*'AJUSTE CONIF-SETEC'!Q18</f>
        <v>81372.277323511677</v>
      </c>
      <c r="AN647" s="114">
        <v>2.625</v>
      </c>
      <c r="AO647" s="114">
        <f>(AN647/$AN$11)*'DADOS BASE PROPOSTA'!$I$69*'AJUSTE CONIF-SETEC'!$Q$18</f>
        <v>1274.8668705965376</v>
      </c>
      <c r="AQ647" s="114"/>
      <c r="AR647" s="114"/>
      <c r="AS647" s="114"/>
      <c r="AU647" s="114"/>
      <c r="AV647" s="114"/>
      <c r="AW647" s="114"/>
      <c r="AY647" s="114"/>
      <c r="AZ647" s="114"/>
      <c r="BA647" s="114"/>
      <c r="BB647" s="93"/>
    </row>
    <row r="648" spans="1:54" x14ac:dyDescent="0.25">
      <c r="A648" s="93"/>
      <c r="B648" s="94" t="s">
        <v>651</v>
      </c>
      <c r="C648" s="94" t="s">
        <v>659</v>
      </c>
      <c r="D648" s="94" t="s">
        <v>79</v>
      </c>
      <c r="F648" s="104">
        <v>5755.411937251356</v>
      </c>
      <c r="G648" s="109">
        <f t="shared" si="355"/>
        <v>4.6577040941554867E-3</v>
      </c>
      <c r="H648" s="114">
        <f>'DADOS BASE PROPOSTA'!$I$23*G648*'AJUSTE CONIF-SETEC'!$Q$12</f>
        <v>6039301.8649104051</v>
      </c>
      <c r="I648" s="114">
        <f>'MATRIZ 2018 COMPLETO PROPOSTA'!I648*'AJUSTE CONIF-SETEC'!$Q$12</f>
        <v>0</v>
      </c>
      <c r="J648" s="114">
        <f t="shared" si="356"/>
        <v>6039301.8649104051</v>
      </c>
      <c r="L648" s="104">
        <v>0</v>
      </c>
      <c r="M648" s="114">
        <f>'MATRIZ 2018 COMPLETO PROPOSTA'!M648*'AJUSTE CONIF-SETEC'!$Q$14</f>
        <v>0</v>
      </c>
      <c r="N648" s="114">
        <f>'MATRIZ 2018 COMPLETO PROPOSTA'!N648*'AJUSTE CONIF-SETEC'!$Q$14</f>
        <v>0</v>
      </c>
      <c r="O648" s="114">
        <f t="shared" si="357"/>
        <v>0</v>
      </c>
      <c r="R648" s="114"/>
      <c r="T648" s="104">
        <v>1.9535400712235309</v>
      </c>
      <c r="U648" s="104"/>
      <c r="V648" s="104">
        <f t="shared" si="359"/>
        <v>1.9535400712235309</v>
      </c>
      <c r="W648" s="109">
        <f t="shared" si="360"/>
        <v>1.144138883546026E-5</v>
      </c>
      <c r="X648" s="114">
        <f>'DADOS BASE HOMOLOGADA'!$I$78*W648</f>
        <v>525.64745299548906</v>
      </c>
      <c r="Y648" s="114"/>
      <c r="Z648" s="114">
        <f t="shared" si="358"/>
        <v>525.64745299548906</v>
      </c>
      <c r="AB648" s="119">
        <v>1617.5</v>
      </c>
      <c r="AD648" s="45">
        <v>0.8</v>
      </c>
      <c r="AE648" s="45">
        <f t="shared" si="361"/>
        <v>1294</v>
      </c>
      <c r="AF648" s="123">
        <f t="shared" si="362"/>
        <v>0.12744781348837</v>
      </c>
      <c r="AH648" s="45">
        <f>($AH$11-(AF648*$AH$11))*'AJUSTE CONIF-SETEC'!$Q$18</f>
        <v>453.32125407784895</v>
      </c>
      <c r="AI648" s="114">
        <f t="shared" si="363"/>
        <v>733247.12847092072</v>
      </c>
      <c r="AK648" s="119">
        <v>250</v>
      </c>
      <c r="AL648" s="114">
        <f>IF($AK$11&gt;0,(AK648/$AK$11)*'DADOS BASE PROPOSTA'!$I$67,0)*'AJUSTE CONIF-SETEC'!Q18</f>
        <v>1312456.0858630913</v>
      </c>
      <c r="AN648" s="114">
        <v>7.5</v>
      </c>
      <c r="AO648" s="114">
        <f>(AN648/$AN$11)*'DADOS BASE PROPOSTA'!$I$69*'AJUSTE CONIF-SETEC'!$Q$18</f>
        <v>3642.4767731329653</v>
      </c>
      <c r="AQ648" s="114"/>
      <c r="AR648" s="114"/>
      <c r="AS648" s="114"/>
      <c r="AU648" s="114"/>
      <c r="AV648" s="114"/>
      <c r="AW648" s="114"/>
      <c r="AY648" s="114"/>
      <c r="AZ648" s="114"/>
      <c r="BA648" s="114"/>
      <c r="BB648" s="93"/>
    </row>
    <row r="649" spans="1:54" x14ac:dyDescent="0.25">
      <c r="A649" s="93"/>
      <c r="B649" s="94" t="s">
        <v>651</v>
      </c>
      <c r="C649" s="94" t="s">
        <v>660</v>
      </c>
      <c r="D649" s="94" t="s">
        <v>83</v>
      </c>
      <c r="F649" s="104">
        <v>0</v>
      </c>
      <c r="G649" s="109">
        <f t="shared" si="355"/>
        <v>0</v>
      </c>
      <c r="H649" s="114">
        <f>'DADOS BASE PROPOSTA'!$I$23*G649*'AJUSTE CONIF-SETEC'!$Q$12</f>
        <v>0</v>
      </c>
      <c r="I649" s="114">
        <f>'MATRIZ 2018 COMPLETO PROPOSTA'!I649*'AJUSTE CONIF-SETEC'!$Q$12</f>
        <v>0</v>
      </c>
      <c r="J649" s="114">
        <f t="shared" si="356"/>
        <v>0</v>
      </c>
      <c r="L649" s="104">
        <v>814.26992435359864</v>
      </c>
      <c r="M649" s="114">
        <f>'MATRIZ 2018 COMPLETO PROPOSTA'!M649*'AJUSTE CONIF-SETEC'!$Q$14</f>
        <v>917684.52916124789</v>
      </c>
      <c r="N649" s="114">
        <f>'MATRIZ 2018 COMPLETO PROPOSTA'!N649*'AJUSTE CONIF-SETEC'!$Q$14</f>
        <v>248509.45522369555</v>
      </c>
      <c r="O649" s="114">
        <f t="shared" si="357"/>
        <v>1166193.9843849435</v>
      </c>
      <c r="R649" s="114"/>
      <c r="T649" s="104">
        <v>0.35573204419889498</v>
      </c>
      <c r="U649" s="104"/>
      <c r="V649" s="104">
        <f t="shared" si="359"/>
        <v>0.35573204419889498</v>
      </c>
      <c r="W649" s="109">
        <f t="shared" si="360"/>
        <v>2.0834323794359383E-6</v>
      </c>
      <c r="X649" s="114">
        <f>'DADOS BASE HOMOLOGADA'!$I$78*W649</f>
        <v>95.718355480117467</v>
      </c>
      <c r="Y649" s="114"/>
      <c r="Z649" s="114">
        <f t="shared" si="358"/>
        <v>95.718355480117467</v>
      </c>
      <c r="AB649" s="119">
        <v>646</v>
      </c>
      <c r="AD649" s="45">
        <v>0.73099999999999998</v>
      </c>
      <c r="AE649" s="45">
        <f t="shared" si="361"/>
        <v>472.226</v>
      </c>
      <c r="AF649" s="123">
        <f t="shared" si="362"/>
        <v>6.697813488369897E-3</v>
      </c>
      <c r="AH649" s="45">
        <f>($AH$11-(AF649*$AH$11))*'AJUSTE CONIF-SETEC'!$Q$18</f>
        <v>516.05508510374909</v>
      </c>
      <c r="AI649" s="114">
        <f t="shared" si="363"/>
        <v>333371.58497702191</v>
      </c>
      <c r="AK649" s="119">
        <v>0</v>
      </c>
      <c r="AL649" s="114">
        <f>IF($AK$11&gt;0,(AK649/$AK$11)*'DADOS BASE PROPOSTA'!$I$67,0)*'AJUSTE CONIF-SETEC'!Q18</f>
        <v>0</v>
      </c>
      <c r="AN649" s="114">
        <v>2.125</v>
      </c>
      <c r="AO649" s="114">
        <f>(AN649/$AN$11)*'DADOS BASE PROPOSTA'!$I$69*'AJUSTE CONIF-SETEC'!$Q$18</f>
        <v>1032.0350857210069</v>
      </c>
      <c r="AQ649" s="114"/>
      <c r="AR649" s="114"/>
      <c r="AS649" s="114"/>
      <c r="AU649" s="114"/>
      <c r="AV649" s="114"/>
      <c r="AW649" s="114"/>
      <c r="AY649" s="114"/>
      <c r="AZ649" s="114"/>
      <c r="BA649" s="114"/>
      <c r="BB649" s="93"/>
    </row>
    <row r="650" spans="1:54" x14ac:dyDescent="0.25">
      <c r="A650" s="93"/>
      <c r="B650" s="94" t="s">
        <v>651</v>
      </c>
      <c r="C650" s="94" t="s">
        <v>661</v>
      </c>
      <c r="D650" s="94" t="s">
        <v>79</v>
      </c>
      <c r="F650" s="104">
        <v>783.34538169745076</v>
      </c>
      <c r="G650" s="109">
        <f t="shared" si="355"/>
        <v>6.339408944570676E-4</v>
      </c>
      <c r="H650" s="114">
        <f>'DADOS BASE PROPOSTA'!$I$23*G650*'AJUSTE CONIF-SETEC'!$Q$12</f>
        <v>821984.46890210081</v>
      </c>
      <c r="I650" s="114">
        <f>'MATRIZ 2018 COMPLETO PROPOSTA'!I650*'AJUSTE CONIF-SETEC'!$Q$12</f>
        <v>874821.64130862092</v>
      </c>
      <c r="J650" s="114">
        <f t="shared" si="356"/>
        <v>1696806.1102107218</v>
      </c>
      <c r="L650" s="104">
        <v>0</v>
      </c>
      <c r="M650" s="114">
        <f>'MATRIZ 2018 COMPLETO PROPOSTA'!M650*'AJUSTE CONIF-SETEC'!$Q$14</f>
        <v>0</v>
      </c>
      <c r="N650" s="114">
        <f>'MATRIZ 2018 COMPLETO PROPOSTA'!N650*'AJUSTE CONIF-SETEC'!$Q$14</f>
        <v>0</v>
      </c>
      <c r="O650" s="114">
        <f t="shared" si="357"/>
        <v>0</v>
      </c>
      <c r="R650" s="114"/>
      <c r="T650" s="104">
        <v>0</v>
      </c>
      <c r="U650" s="104"/>
      <c r="V650" s="104">
        <f t="shared" si="359"/>
        <v>0</v>
      </c>
      <c r="W650" s="109">
        <f t="shared" si="360"/>
        <v>0</v>
      </c>
      <c r="X650" s="114">
        <f>'DADOS BASE HOMOLOGADA'!$I$78*W650</f>
        <v>0</v>
      </c>
      <c r="Y650" s="114"/>
      <c r="Z650" s="114">
        <f t="shared" si="358"/>
        <v>0</v>
      </c>
      <c r="AB650" s="119">
        <v>445.5</v>
      </c>
      <c r="AD650" s="45">
        <v>0.73699999999999999</v>
      </c>
      <c r="AE650" s="45">
        <f t="shared" si="361"/>
        <v>328.33350000000002</v>
      </c>
      <c r="AF650" s="123">
        <f t="shared" si="362"/>
        <v>1.7197813488369906E-2</v>
      </c>
      <c r="AH650" s="45">
        <f>($AH$11-(AF650*$AH$11))*'AJUSTE CONIF-SETEC'!$Q$18</f>
        <v>510.59996936236644</v>
      </c>
      <c r="AI650" s="114">
        <f t="shared" si="363"/>
        <v>227472.28635093424</v>
      </c>
      <c r="AK650" s="119">
        <v>0</v>
      </c>
      <c r="AL650" s="114">
        <f>IF($AK$11&gt;0,(AK650/$AK$11)*'DADOS BASE PROPOSTA'!$I$67,0)*'AJUSTE CONIF-SETEC'!Q18</f>
        <v>0</v>
      </c>
      <c r="AN650" s="114">
        <v>0</v>
      </c>
      <c r="AO650" s="114">
        <f>(AN650/$AN$11)*'DADOS BASE PROPOSTA'!$I$69*'AJUSTE CONIF-SETEC'!$Q$18</f>
        <v>0</v>
      </c>
      <c r="AQ650" s="114"/>
      <c r="AR650" s="114"/>
      <c r="AS650" s="114"/>
      <c r="AU650" s="114"/>
      <c r="AV650" s="114"/>
      <c r="AW650" s="114"/>
      <c r="AY650" s="114"/>
      <c r="AZ650" s="114"/>
      <c r="BA650" s="114"/>
      <c r="BB650" s="93"/>
    </row>
    <row r="651" spans="1:54" x14ac:dyDescent="0.25">
      <c r="A651" s="93"/>
      <c r="B651" s="94" t="s">
        <v>651</v>
      </c>
      <c r="C651" s="94" t="s">
        <v>662</v>
      </c>
      <c r="D651" s="94" t="s">
        <v>79</v>
      </c>
      <c r="F651" s="104">
        <v>1595.3721986433959</v>
      </c>
      <c r="G651" s="109">
        <f t="shared" si="355"/>
        <v>1.2910929230327065E-3</v>
      </c>
      <c r="H651" s="114">
        <f>'DADOS BASE PROPOSTA'!$I$23*G651*'AJUSTE CONIF-SETEC'!$Q$12</f>
        <v>1674065.1059452544</v>
      </c>
      <c r="I651" s="114">
        <f>'MATRIZ 2018 COMPLETO PROPOSTA'!I651*'AJUSTE CONIF-SETEC'!$Q$12</f>
        <v>75578.176671987327</v>
      </c>
      <c r="J651" s="114">
        <f t="shared" si="356"/>
        <v>1749643.2826172418</v>
      </c>
      <c r="L651" s="104">
        <v>0</v>
      </c>
      <c r="M651" s="114">
        <f>'MATRIZ 2018 COMPLETO PROPOSTA'!M651*'AJUSTE CONIF-SETEC'!$Q$14</f>
        <v>0</v>
      </c>
      <c r="N651" s="114">
        <f>'MATRIZ 2018 COMPLETO PROPOSTA'!N651*'AJUSTE CONIF-SETEC'!$Q$14</f>
        <v>0</v>
      </c>
      <c r="O651" s="114">
        <f t="shared" si="357"/>
        <v>0</v>
      </c>
      <c r="R651" s="114"/>
      <c r="T651" s="104">
        <v>0.51464088397790053</v>
      </c>
      <c r="U651" s="104"/>
      <c r="V651" s="104">
        <f t="shared" si="359"/>
        <v>0.51464088397790053</v>
      </c>
      <c r="W651" s="109">
        <f t="shared" si="360"/>
        <v>3.0141211593004488E-6</v>
      </c>
      <c r="X651" s="114">
        <f>'DADOS BASE HOMOLOGADA'!$I$78*W651</f>
        <v>138.47664240687931</v>
      </c>
      <c r="Y651" s="114"/>
      <c r="Z651" s="114">
        <f t="shared" si="358"/>
        <v>138.47664240687931</v>
      </c>
      <c r="AB651" s="119">
        <v>653</v>
      </c>
      <c r="AD651" s="45">
        <v>0.78900000000000003</v>
      </c>
      <c r="AE651" s="45">
        <f t="shared" si="361"/>
        <v>515.21699999999998</v>
      </c>
      <c r="AF651" s="123">
        <f t="shared" si="362"/>
        <v>0.10819781348836999</v>
      </c>
      <c r="AH651" s="45">
        <f>($AH$11-(AF651*$AH$11))*'AJUSTE CONIF-SETEC'!$Q$18</f>
        <v>463.32229960371706</v>
      </c>
      <c r="AI651" s="114">
        <f t="shared" si="363"/>
        <v>302549.46164122724</v>
      </c>
      <c r="AK651" s="119">
        <v>0</v>
      </c>
      <c r="AL651" s="114">
        <f>IF($AK$11&gt;0,(AK651/$AK$11)*'DADOS BASE PROPOSTA'!$I$67,0)*'AJUSTE CONIF-SETEC'!Q18</f>
        <v>0</v>
      </c>
      <c r="AN651" s="114">
        <v>3.375</v>
      </c>
      <c r="AO651" s="114">
        <f>(AN651/$AN$11)*'DADOS BASE PROPOSTA'!$I$69*'AJUSTE CONIF-SETEC'!$Q$18</f>
        <v>1639.1145479098343</v>
      </c>
      <c r="AQ651" s="114"/>
      <c r="AR651" s="114"/>
      <c r="AS651" s="114"/>
      <c r="AU651" s="114"/>
      <c r="AV651" s="114"/>
      <c r="AW651" s="114"/>
      <c r="AY651" s="114"/>
      <c r="AZ651" s="114"/>
      <c r="BA651" s="114"/>
      <c r="BB651" s="93"/>
    </row>
    <row r="652" spans="1:54" x14ac:dyDescent="0.25">
      <c r="A652" s="93"/>
      <c r="B652" s="94" t="s">
        <v>651</v>
      </c>
      <c r="C652" s="94" t="s">
        <v>663</v>
      </c>
      <c r="D652" s="94" t="s">
        <v>79</v>
      </c>
      <c r="F652" s="104">
        <v>4834.6015560994529</v>
      </c>
      <c r="G652" s="109">
        <f t="shared" si="355"/>
        <v>3.9125163771003722E-3</v>
      </c>
      <c r="H652" s="114">
        <f>'DADOS BASE PROPOSTA'!$I$23*G652*'AJUSTE CONIF-SETEC'!$Q$12</f>
        <v>5073071.834332373</v>
      </c>
      <c r="I652" s="114">
        <f>'MATRIZ 2018 COMPLETO PROPOSTA'!I652*'AJUSTE CONIF-SETEC'!$Q$12</f>
        <v>0</v>
      </c>
      <c r="J652" s="114">
        <f t="shared" si="356"/>
        <v>5073071.834332373</v>
      </c>
      <c r="L652" s="104">
        <v>0</v>
      </c>
      <c r="M652" s="114">
        <f>'MATRIZ 2018 COMPLETO PROPOSTA'!M652*'AJUSTE CONIF-SETEC'!$Q$14</f>
        <v>0</v>
      </c>
      <c r="N652" s="114">
        <f>'MATRIZ 2018 COMPLETO PROPOSTA'!N652*'AJUSTE CONIF-SETEC'!$Q$14</f>
        <v>0</v>
      </c>
      <c r="O652" s="114">
        <f t="shared" si="357"/>
        <v>0</v>
      </c>
      <c r="R652" s="114"/>
      <c r="T652" s="104">
        <v>0.34703038674033149</v>
      </c>
      <c r="U652" s="104"/>
      <c r="V652" s="104">
        <f t="shared" si="359"/>
        <v>0.34703038674033149</v>
      </c>
      <c r="W652" s="109">
        <f t="shared" si="360"/>
        <v>2.032468978191728E-6</v>
      </c>
      <c r="X652" s="114">
        <f>'DADOS BASE HOMOLOGADA'!$I$78*W652</f>
        <v>93.376962975653328</v>
      </c>
      <c r="Y652" s="114"/>
      <c r="Z652" s="114">
        <f t="shared" si="358"/>
        <v>93.376962975653328</v>
      </c>
      <c r="AB652" s="119">
        <v>1730.5</v>
      </c>
      <c r="AD652" s="45">
        <v>0.80200000000000005</v>
      </c>
      <c r="AE652" s="45">
        <f t="shared" si="361"/>
        <v>1387.8610000000001</v>
      </c>
      <c r="AF652" s="123">
        <f t="shared" si="362"/>
        <v>0.13094781348837001</v>
      </c>
      <c r="AH652" s="45">
        <f>($AH$11-(AF652*$AH$11))*'AJUSTE CONIF-SETEC'!$Q$18</f>
        <v>451.50288216405471</v>
      </c>
      <c r="AI652" s="114">
        <f t="shared" si="363"/>
        <v>781325.73758489673</v>
      </c>
      <c r="AK652" s="119">
        <v>271.5</v>
      </c>
      <c r="AL652" s="114">
        <f>IF($AK$11&gt;0,(AK652/$AK$11)*'DADOS BASE PROPOSTA'!$I$67,0)*'AJUSTE CONIF-SETEC'!Q18</f>
        <v>1425327.3092473173</v>
      </c>
      <c r="AN652" s="114">
        <v>3.125</v>
      </c>
      <c r="AO652" s="114">
        <f>(AN652/$AN$11)*'DADOS BASE PROPOSTA'!$I$69*'AJUSTE CONIF-SETEC'!$Q$18</f>
        <v>1517.6986554720688</v>
      </c>
      <c r="AQ652" s="114"/>
      <c r="AR652" s="114"/>
      <c r="AS652" s="114"/>
      <c r="AU652" s="114"/>
      <c r="AV652" s="114"/>
      <c r="AW652" s="114"/>
      <c r="AY652" s="114"/>
      <c r="AZ652" s="114"/>
      <c r="BA652" s="114"/>
      <c r="BB652" s="93"/>
    </row>
    <row r="653" spans="1:54" x14ac:dyDescent="0.25">
      <c r="A653" s="93"/>
      <c r="B653" s="94" t="s">
        <v>651</v>
      </c>
      <c r="C653" s="94" t="s">
        <v>664</v>
      </c>
      <c r="D653" s="94" t="s">
        <v>79</v>
      </c>
      <c r="F653" s="104">
        <v>3899.3624093340368</v>
      </c>
      <c r="G653" s="109">
        <f t="shared" si="355"/>
        <v>3.1556518380550375E-3</v>
      </c>
      <c r="H653" s="114">
        <f>'DADOS BASE PROPOSTA'!$I$23*G653*'AJUSTE CONIF-SETEC'!$Q$12</f>
        <v>4091701.328662707</v>
      </c>
      <c r="I653" s="114">
        <f>'MATRIZ 2018 COMPLETO PROPOSTA'!I653*'AJUSTE CONIF-SETEC'!$Q$12</f>
        <v>0</v>
      </c>
      <c r="J653" s="114">
        <f t="shared" si="356"/>
        <v>4091701.328662707</v>
      </c>
      <c r="L653" s="104">
        <v>0</v>
      </c>
      <c r="M653" s="114">
        <f>'MATRIZ 2018 COMPLETO PROPOSTA'!M653*'AJUSTE CONIF-SETEC'!$Q$14</f>
        <v>0</v>
      </c>
      <c r="N653" s="114">
        <f>'MATRIZ 2018 COMPLETO PROPOSTA'!N653*'AJUSTE CONIF-SETEC'!$Q$14</f>
        <v>0</v>
      </c>
      <c r="O653" s="114">
        <f t="shared" si="357"/>
        <v>0</v>
      </c>
      <c r="R653" s="114"/>
      <c r="T653" s="104">
        <v>0</v>
      </c>
      <c r="U653" s="104"/>
      <c r="V653" s="104">
        <f t="shared" si="359"/>
        <v>0</v>
      </c>
      <c r="W653" s="109">
        <f t="shared" si="360"/>
        <v>0</v>
      </c>
      <c r="X653" s="114">
        <f>'DADOS BASE HOMOLOGADA'!$I$78*W653</f>
        <v>0</v>
      </c>
      <c r="Y653" s="114"/>
      <c r="Z653" s="114">
        <f t="shared" si="358"/>
        <v>0</v>
      </c>
      <c r="AB653" s="119">
        <v>846</v>
      </c>
      <c r="AD653" s="45">
        <v>0.70499999999999996</v>
      </c>
      <c r="AE653" s="45">
        <f t="shared" si="361"/>
        <v>596.42999999999995</v>
      </c>
      <c r="AF653" s="123">
        <f t="shared" si="362"/>
        <v>-3.8802186511630143E-2</v>
      </c>
      <c r="AH653" s="45">
        <f>($AH$11-(AF653*$AH$11))*'AJUSTE CONIF-SETEC'!$Q$18</f>
        <v>539.69391998307378</v>
      </c>
      <c r="AI653" s="114">
        <f t="shared" si="363"/>
        <v>456581.05630568042</v>
      </c>
      <c r="AK653" s="119">
        <v>232.5</v>
      </c>
      <c r="AL653" s="114">
        <f>IF($AK$11&gt;0,(AK653/$AK$11)*'DADOS BASE PROPOSTA'!$I$67,0)*'AJUSTE CONIF-SETEC'!Q18</f>
        <v>1220584.1598526752</v>
      </c>
      <c r="AN653" s="114">
        <v>0</v>
      </c>
      <c r="AO653" s="114">
        <f>(AN653/$AN$11)*'DADOS BASE PROPOSTA'!$I$69*'AJUSTE CONIF-SETEC'!$Q$18</f>
        <v>0</v>
      </c>
      <c r="AQ653" s="114"/>
      <c r="AR653" s="114"/>
      <c r="AS653" s="114"/>
      <c r="AU653" s="114"/>
      <c r="AV653" s="114"/>
      <c r="AW653" s="114"/>
      <c r="AY653" s="114"/>
      <c r="AZ653" s="114"/>
      <c r="BA653" s="114"/>
      <c r="BB653" s="93"/>
    </row>
    <row r="654" spans="1:54" x14ac:dyDescent="0.25">
      <c r="A654" s="93"/>
      <c r="B654" s="94" t="s">
        <v>651</v>
      </c>
      <c r="C654" s="94" t="s">
        <v>665</v>
      </c>
      <c r="D654" s="94" t="s">
        <v>83</v>
      </c>
      <c r="F654" s="104">
        <v>0</v>
      </c>
      <c r="G654" s="109">
        <f t="shared" si="355"/>
        <v>0</v>
      </c>
      <c r="H654" s="114">
        <f>'DADOS BASE PROPOSTA'!$I$23*G654*'AJUSTE CONIF-SETEC'!$Q$12</f>
        <v>0</v>
      </c>
      <c r="I654" s="114">
        <f>'MATRIZ 2018 COMPLETO PROPOSTA'!I654*'AJUSTE CONIF-SETEC'!$Q$12</f>
        <v>0</v>
      </c>
      <c r="J654" s="114">
        <f t="shared" si="356"/>
        <v>0</v>
      </c>
      <c r="L654" s="104">
        <v>369.78018327243183</v>
      </c>
      <c r="M654" s="114">
        <f>'MATRIZ 2018 COMPLETO PROPOSTA'!M654*'AJUSTE CONIF-SETEC'!$Q$14</f>
        <v>917684.52916124789</v>
      </c>
      <c r="N654" s="114">
        <f>'MATRIZ 2018 COMPLETO PROPOSTA'!N654*'AJUSTE CONIF-SETEC'!$Q$14</f>
        <v>112854.31175724624</v>
      </c>
      <c r="O654" s="114">
        <f t="shared" si="357"/>
        <v>1030538.8409184942</v>
      </c>
      <c r="R654" s="114"/>
      <c r="T654" s="104">
        <v>0</v>
      </c>
      <c r="U654" s="104"/>
      <c r="V654" s="104">
        <f t="shared" si="359"/>
        <v>0</v>
      </c>
      <c r="W654" s="109">
        <f t="shared" si="360"/>
        <v>0</v>
      </c>
      <c r="X654" s="114">
        <f>'DADOS BASE HOMOLOGADA'!$I$78*W654</f>
        <v>0</v>
      </c>
      <c r="Y654" s="114"/>
      <c r="Z654" s="114">
        <f t="shared" si="358"/>
        <v>0</v>
      </c>
      <c r="AB654" s="119">
        <v>609.5</v>
      </c>
      <c r="AD654" s="45">
        <v>0.78200000000000003</v>
      </c>
      <c r="AE654" s="45">
        <f t="shared" si="361"/>
        <v>476.62900000000002</v>
      </c>
      <c r="AF654" s="123">
        <f t="shared" si="362"/>
        <v>9.5947813488369976E-2</v>
      </c>
      <c r="AH654" s="45">
        <f>($AH$11-(AF654*$AH$11))*'AJUSTE CONIF-SETEC'!$Q$18</f>
        <v>469.6866013019968</v>
      </c>
      <c r="AI654" s="114">
        <f t="shared" si="363"/>
        <v>286273.98349356704</v>
      </c>
      <c r="AK654" s="119">
        <v>0</v>
      </c>
      <c r="AL654" s="114">
        <f>IF($AK$11&gt;0,(AK654/$AK$11)*'DADOS BASE PROPOSTA'!$I$67,0)*'AJUSTE CONIF-SETEC'!Q18</f>
        <v>0</v>
      </c>
      <c r="AN654" s="114">
        <v>0</v>
      </c>
      <c r="AO654" s="114">
        <f>(AN654/$AN$11)*'DADOS BASE PROPOSTA'!$I$69*'AJUSTE CONIF-SETEC'!$Q$18</f>
        <v>0</v>
      </c>
      <c r="AQ654" s="114"/>
      <c r="AR654" s="114"/>
      <c r="AS654" s="114"/>
      <c r="AU654" s="114"/>
      <c r="AV654" s="114"/>
      <c r="AW654" s="114"/>
      <c r="AY654" s="114"/>
      <c r="AZ654" s="114"/>
      <c r="BA654" s="114"/>
      <c r="BB654" s="93"/>
    </row>
    <row r="655" spans="1:54" x14ac:dyDescent="0.25">
      <c r="A655" s="93"/>
      <c r="B655" s="94" t="s">
        <v>651</v>
      </c>
      <c r="C655" s="94" t="s">
        <v>666</v>
      </c>
      <c r="D655" s="94" t="s">
        <v>79</v>
      </c>
      <c r="F655" s="104">
        <v>891.18323780613878</v>
      </c>
      <c r="G655" s="109">
        <f t="shared" si="355"/>
        <v>7.2121124615013188E-4</v>
      </c>
      <c r="H655" s="114">
        <f>'DADOS BASE PROPOSTA'!$I$23*G655*'AJUSTE CONIF-SETEC'!$Q$12</f>
        <v>935141.50659212028</v>
      </c>
      <c r="I655" s="114">
        <f>'MATRIZ 2018 COMPLETO PROPOSTA'!I655*'AJUSTE CONIF-SETEC'!$Q$12</f>
        <v>814501.77602512145</v>
      </c>
      <c r="J655" s="114">
        <f t="shared" si="356"/>
        <v>1749643.2826172416</v>
      </c>
      <c r="L655" s="104">
        <v>0</v>
      </c>
      <c r="M655" s="114">
        <f>'MATRIZ 2018 COMPLETO PROPOSTA'!M655*'AJUSTE CONIF-SETEC'!$Q$14</f>
        <v>0</v>
      </c>
      <c r="N655" s="114">
        <f>'MATRIZ 2018 COMPLETO PROPOSTA'!N655*'AJUSTE CONIF-SETEC'!$Q$14</f>
        <v>0</v>
      </c>
      <c r="O655" s="114">
        <f t="shared" si="357"/>
        <v>0</v>
      </c>
      <c r="R655" s="114"/>
      <c r="T655" s="104">
        <v>0</v>
      </c>
      <c r="U655" s="104"/>
      <c r="V655" s="104">
        <f t="shared" si="359"/>
        <v>0</v>
      </c>
      <c r="W655" s="109">
        <f t="shared" si="360"/>
        <v>0</v>
      </c>
      <c r="X655" s="114">
        <f>'DADOS BASE HOMOLOGADA'!$I$78*W655</f>
        <v>0</v>
      </c>
      <c r="Y655" s="114"/>
      <c r="Z655" s="114">
        <f t="shared" si="358"/>
        <v>0</v>
      </c>
      <c r="AB655" s="119">
        <v>666.5</v>
      </c>
      <c r="AD655" s="45">
        <v>0.76200000000000001</v>
      </c>
      <c r="AE655" s="45">
        <f t="shared" si="361"/>
        <v>507.87299999999999</v>
      </c>
      <c r="AF655" s="123">
        <f t="shared" si="362"/>
        <v>6.0947813488369945E-2</v>
      </c>
      <c r="AH655" s="45">
        <f>($AH$11-(AF655*$AH$11))*'AJUSTE CONIF-SETEC'!$Q$18</f>
        <v>487.87032043993884</v>
      </c>
      <c r="AI655" s="114">
        <f t="shared" si="363"/>
        <v>325165.56857321924</v>
      </c>
      <c r="AK655" s="119">
        <v>0</v>
      </c>
      <c r="AL655" s="114">
        <f>IF($AK$11&gt;0,(AK655/$AK$11)*'DADOS BASE PROPOSTA'!$I$67,0)*'AJUSTE CONIF-SETEC'!Q18</f>
        <v>0</v>
      </c>
      <c r="AN655" s="114">
        <v>0</v>
      </c>
      <c r="AO655" s="114">
        <f>(AN655/$AN$11)*'DADOS BASE PROPOSTA'!$I$69*'AJUSTE CONIF-SETEC'!$Q$18</f>
        <v>0</v>
      </c>
      <c r="AQ655" s="114"/>
      <c r="AR655" s="114"/>
      <c r="AS655" s="114"/>
      <c r="AU655" s="114"/>
      <c r="AV655" s="114"/>
      <c r="AW655" s="114"/>
      <c r="AY655" s="114"/>
      <c r="AZ655" s="114"/>
      <c r="BA655" s="114"/>
      <c r="BB655" s="93"/>
    </row>
    <row r="656" spans="1:54" x14ac:dyDescent="0.25">
      <c r="A656" s="93"/>
      <c r="B656" s="94" t="s">
        <v>651</v>
      </c>
      <c r="C656" s="94" t="s">
        <v>667</v>
      </c>
      <c r="D656" s="94" t="s">
        <v>79</v>
      </c>
      <c r="F656" s="104">
        <v>3258.5427384289842</v>
      </c>
      <c r="G656" s="109">
        <f t="shared" si="355"/>
        <v>2.6370532672956911E-3</v>
      </c>
      <c r="H656" s="114">
        <f>'DADOS BASE PROPOSTA'!$I$23*G656*'AJUSTE CONIF-SETEC'!$Q$12</f>
        <v>3419272.7560840389</v>
      </c>
      <c r="I656" s="114">
        <f>'MATRIZ 2018 COMPLETO PROPOSTA'!I656*'AJUSTE CONIF-SETEC'!$Q$12</f>
        <v>0</v>
      </c>
      <c r="J656" s="114">
        <f t="shared" si="356"/>
        <v>3419272.7560840389</v>
      </c>
      <c r="L656" s="104">
        <v>0</v>
      </c>
      <c r="M656" s="114">
        <f>'MATRIZ 2018 COMPLETO PROPOSTA'!M656*'AJUSTE CONIF-SETEC'!$Q$14</f>
        <v>0</v>
      </c>
      <c r="N656" s="114">
        <f>'MATRIZ 2018 COMPLETO PROPOSTA'!N656*'AJUSTE CONIF-SETEC'!$Q$14</f>
        <v>0</v>
      </c>
      <c r="O656" s="114">
        <f t="shared" si="357"/>
        <v>0</v>
      </c>
      <c r="R656" s="114"/>
      <c r="T656" s="104">
        <v>0</v>
      </c>
      <c r="U656" s="104"/>
      <c r="V656" s="104">
        <f t="shared" si="359"/>
        <v>0</v>
      </c>
      <c r="W656" s="109">
        <f t="shared" si="360"/>
        <v>0</v>
      </c>
      <c r="X656" s="114">
        <f>'DADOS BASE HOMOLOGADA'!$I$78*W656</f>
        <v>0</v>
      </c>
      <c r="Y656" s="114"/>
      <c r="Z656" s="114">
        <f t="shared" si="358"/>
        <v>0</v>
      </c>
      <c r="AB656" s="119">
        <v>1380.5</v>
      </c>
      <c r="AD656" s="45">
        <v>0.76400000000000001</v>
      </c>
      <c r="AE656" s="45">
        <f t="shared" si="361"/>
        <v>1054.702</v>
      </c>
      <c r="AF656" s="123">
        <f t="shared" si="362"/>
        <v>6.4447813488369948E-2</v>
      </c>
      <c r="AH656" s="45">
        <f>($AH$11-(AF656*$AH$11))*'AJUSTE CONIF-SETEC'!$Q$18</f>
        <v>486.05194852614466</v>
      </c>
      <c r="AI656" s="114">
        <f t="shared" si="363"/>
        <v>670994.7149403427</v>
      </c>
      <c r="AK656" s="119">
        <v>0</v>
      </c>
      <c r="AL656" s="114">
        <f>IF($AK$11&gt;0,(AK656/$AK$11)*'DADOS BASE PROPOSTA'!$I$67,0)*'AJUSTE CONIF-SETEC'!Q18</f>
        <v>0</v>
      </c>
      <c r="AN656" s="114">
        <v>0</v>
      </c>
      <c r="AO656" s="114">
        <f>(AN656/$AN$11)*'DADOS BASE PROPOSTA'!$I$69*'AJUSTE CONIF-SETEC'!$Q$18</f>
        <v>0</v>
      </c>
      <c r="AQ656" s="114"/>
      <c r="AR656" s="114"/>
      <c r="AS656" s="114"/>
      <c r="AU656" s="114"/>
      <c r="AV656" s="114"/>
      <c r="AW656" s="114"/>
      <c r="AY656" s="114"/>
      <c r="AZ656" s="114"/>
      <c r="BA656" s="114"/>
      <c r="BB656" s="93"/>
    </row>
    <row r="657" spans="1:54" x14ac:dyDescent="0.25">
      <c r="A657" s="93"/>
      <c r="F657" s="104"/>
      <c r="G657" s="109"/>
      <c r="H657" s="114"/>
      <c r="I657" s="114"/>
      <c r="J657" s="114"/>
      <c r="L657" s="104"/>
      <c r="M657" s="114"/>
      <c r="N657" s="114"/>
      <c r="O657" s="114"/>
      <c r="R657" s="114"/>
      <c r="T657" s="104"/>
      <c r="U657" s="104"/>
      <c r="V657" s="104"/>
      <c r="W657" s="109"/>
      <c r="X657" s="114"/>
      <c r="Y657" s="114"/>
      <c r="Z657" s="114"/>
      <c r="AB657" s="119"/>
      <c r="AF657" s="123"/>
      <c r="AI657" s="114"/>
      <c r="AK657" s="119"/>
      <c r="AL657" s="114"/>
      <c r="AN657" s="114"/>
      <c r="AO657" s="114"/>
      <c r="AQ657" s="114"/>
      <c r="AR657" s="114"/>
      <c r="AS657" s="114"/>
      <c r="AU657" s="114"/>
      <c r="AV657" s="114"/>
      <c r="AW657" s="114"/>
      <c r="AY657" s="114"/>
      <c r="AZ657" s="114"/>
      <c r="BA657" s="114"/>
      <c r="BB657" s="93"/>
    </row>
    <row r="658" spans="1:54" x14ac:dyDescent="0.25">
      <c r="A658" s="93"/>
      <c r="B658" s="98" t="s">
        <v>651</v>
      </c>
      <c r="C658" s="98" t="s">
        <v>668</v>
      </c>
      <c r="D658" s="98" t="s">
        <v>74</v>
      </c>
      <c r="E658" s="98"/>
      <c r="F658" s="105">
        <f>SUM(F659:F681)</f>
        <v>41925.131902766465</v>
      </c>
      <c r="G658" s="110">
        <f>SUM(G659:G681)</f>
        <v>3.3928910847827634E-2</v>
      </c>
      <c r="H658" s="115">
        <f>SUM(H659:H681)</f>
        <v>43993119.875258423</v>
      </c>
      <c r="I658" s="115">
        <f>SUM(I659:I681)</f>
        <v>4604147.6102467915</v>
      </c>
      <c r="J658" s="115">
        <f>SUM(J659:J681)</f>
        <v>48597267.485505208</v>
      </c>
      <c r="K658" s="99"/>
      <c r="L658" s="105">
        <f>SUM(L659:L681)</f>
        <v>601.68675801031736</v>
      </c>
      <c r="M658" s="115">
        <f>SUM(M659:M681)</f>
        <v>2290173.5089194998</v>
      </c>
      <c r="N658" s="115">
        <f>SUM(N659:N681)</f>
        <v>183630.56767343404</v>
      </c>
      <c r="O658" s="115">
        <f>SUM(O659:O681)</f>
        <v>2473804.0765929339</v>
      </c>
      <c r="P658" s="99"/>
      <c r="Q658" s="100"/>
      <c r="R658" s="115">
        <f>SUM(R659:R681)</f>
        <v>4590897.7293963358</v>
      </c>
      <c r="S658" s="99"/>
      <c r="T658" s="105">
        <f t="shared" ref="T658:Z658" si="364">SUM(T659:T682)</f>
        <v>1061.4674800356859</v>
      </c>
      <c r="U658" s="105">
        <f t="shared" si="364"/>
        <v>145.3751</v>
      </c>
      <c r="V658" s="105">
        <f t="shared" si="364"/>
        <v>1526.667800035686</v>
      </c>
      <c r="W658" s="110">
        <f t="shared" si="364"/>
        <v>8.9413061856699026E-3</v>
      </c>
      <c r="X658" s="115">
        <f t="shared" si="364"/>
        <v>410787.08979661448</v>
      </c>
      <c r="Y658" s="115">
        <f t="shared" si="364"/>
        <v>124505.76265629544</v>
      </c>
      <c r="Z658" s="115">
        <f t="shared" si="364"/>
        <v>535292.85245290992</v>
      </c>
      <c r="AA658" s="99"/>
      <c r="AB658" s="120">
        <f>SUM(AB659:AB682)</f>
        <v>29721</v>
      </c>
      <c r="AC658" s="99"/>
      <c r="AD658" s="99"/>
      <c r="AE658" s="99"/>
      <c r="AF658" s="124"/>
      <c r="AG658" s="99"/>
      <c r="AH658" s="99"/>
      <c r="AI658" s="115">
        <f>SUM(AI659:AI682)</f>
        <v>13529669.172633797</v>
      </c>
      <c r="AJ658" s="99"/>
      <c r="AK658" s="120">
        <f>SUM(AK659:AK682)</f>
        <v>0</v>
      </c>
      <c r="AL658" s="115">
        <f>SUM(AL659:AL682)</f>
        <v>0</v>
      </c>
      <c r="AM658" s="99"/>
      <c r="AN658" s="115">
        <f>SUM(AN659:AN682)</f>
        <v>1129.625</v>
      </c>
      <c r="AO658" s="115">
        <f>SUM(AO659:AO682)</f>
        <v>548617.70998004347</v>
      </c>
      <c r="AP658" s="99"/>
      <c r="AQ658" s="115"/>
      <c r="AR658" s="115"/>
      <c r="AS658" s="115">
        <f>SUM(AS659:AS681)</f>
        <v>417653.13762649975</v>
      </c>
      <c r="AT658" s="98"/>
      <c r="AU658" s="115"/>
      <c r="AV658" s="115"/>
      <c r="AW658" s="115">
        <f>SUM(AW659:AW681)</f>
        <v>417653.13762649975</v>
      </c>
      <c r="AX658" s="98"/>
      <c r="AY658" s="115"/>
      <c r="AZ658" s="115"/>
      <c r="BA658" s="115">
        <f>SUM(BA659:BA681)</f>
        <v>417653.13762649975</v>
      </c>
      <c r="BB658" s="93"/>
    </row>
    <row r="659" spans="1:54" x14ac:dyDescent="0.25">
      <c r="A659" s="93"/>
      <c r="B659" s="94" t="s">
        <v>651</v>
      </c>
      <c r="C659" s="94" t="s">
        <v>34</v>
      </c>
      <c r="D659" s="94" t="s">
        <v>75</v>
      </c>
      <c r="F659" s="104">
        <v>0</v>
      </c>
      <c r="G659" s="109">
        <f t="shared" ref="G659:G682" si="365">F659/$F$11</f>
        <v>0</v>
      </c>
      <c r="H659" s="114">
        <f>'DADOS BASE PROPOSTA'!$I$23*G659*'AJUSTE CONIF-SETEC'!$Q$12</f>
        <v>0</v>
      </c>
      <c r="I659" s="114">
        <f>'MATRIZ 2018 COMPLETO PROPOSTA'!I659*'AJUSTE CONIF-SETEC'!$Q$12</f>
        <v>0</v>
      </c>
      <c r="J659" s="114">
        <f t="shared" ref="J659:J682" si="366">H659+I659</f>
        <v>0</v>
      </c>
      <c r="L659" s="104"/>
      <c r="M659" s="114">
        <f>'MATRIZ 2018 COMPLETO PROPOSTA'!M659*'AJUSTE CONIF-SETEC'!$Q$14</f>
        <v>0</v>
      </c>
      <c r="N659" s="114">
        <f>'MATRIZ 2018 COMPLETO PROPOSTA'!N659*'AJUSTE CONIF-SETEC'!$Q$14</f>
        <v>0</v>
      </c>
      <c r="O659" s="114">
        <f t="shared" ref="O659:O682" si="367">M659+N659</f>
        <v>0</v>
      </c>
      <c r="Q659" s="68">
        <v>22</v>
      </c>
      <c r="R659" s="114">
        <f>IF(D659="R",('DADOS BASE HOMOLOGADA'!$I$53+('DADOS BASE HOMOLOGADA'!$I$54*Q659)),0)</f>
        <v>4590897.7293963358</v>
      </c>
      <c r="T659" s="104"/>
      <c r="U659" s="104"/>
      <c r="V659" s="104"/>
      <c r="W659" s="109"/>
      <c r="X659" s="114"/>
      <c r="Y659" s="114">
        <f>'DADOS BASE HOMOLOGADA'!$I$77/41</f>
        <v>124505.76265629544</v>
      </c>
      <c r="Z659" s="114">
        <f t="shared" ref="Z659:Z682" si="368">X659+Y659</f>
        <v>124505.76265629544</v>
      </c>
      <c r="AB659" s="119"/>
      <c r="AF659" s="123"/>
      <c r="AI659" s="114"/>
      <c r="AK659" s="119"/>
      <c r="AL659" s="114"/>
      <c r="AN659" s="114"/>
      <c r="AO659" s="114"/>
      <c r="AQ659" s="114">
        <f>'DADOS BASE HOMOLOGADA'!$I$85/41</f>
        <v>167836.73833001251</v>
      </c>
      <c r="AR659" s="114">
        <f>'DADOS BASE HOMOLOGADA'!$I$86*(Q659/$Q$11)</f>
        <v>249816.39929648727</v>
      </c>
      <c r="AS659" s="114">
        <f>AQ659+AR659</f>
        <v>417653.13762649975</v>
      </c>
      <c r="AU659" s="114">
        <f>'DADOS BASE HOMOLOGADA'!$I$89/41</f>
        <v>167836.73833001251</v>
      </c>
      <c r="AV659" s="114">
        <f>'DADOS BASE HOMOLOGADA'!$I$90*(Q659/$Q$11)</f>
        <v>249816.39929648727</v>
      </c>
      <c r="AW659" s="114">
        <f>AU659+AV659</f>
        <v>417653.13762649975</v>
      </c>
      <c r="AY659" s="114">
        <f>'DADOS BASE HOMOLOGADA'!$I$93/41</f>
        <v>167836.73833001251</v>
      </c>
      <c r="AZ659" s="114">
        <f>'DADOS BASE HOMOLOGADA'!$I$94*(Q659/$Q$11)</f>
        <v>249816.39929648727</v>
      </c>
      <c r="BA659" s="114">
        <f>AY659+AZ659</f>
        <v>417653.13762649975</v>
      </c>
      <c r="BB659" s="93"/>
    </row>
    <row r="660" spans="1:54" x14ac:dyDescent="0.25">
      <c r="A660" s="93"/>
      <c r="B660" s="94" t="s">
        <v>651</v>
      </c>
      <c r="C660" s="94" t="s">
        <v>669</v>
      </c>
      <c r="D660" s="94" t="s">
        <v>79</v>
      </c>
      <c r="F660" s="104">
        <v>1870.72963060187</v>
      </c>
      <c r="G660" s="109">
        <f t="shared" si="365"/>
        <v>1.5139324785974524E-3</v>
      </c>
      <c r="H660" s="114">
        <f>'DADOS BASE PROPOSTA'!$I$23*G660*'AJUSTE CONIF-SETEC'!$Q$12</f>
        <v>1963004.7457962891</v>
      </c>
      <c r="I660" s="114">
        <f>'MATRIZ 2018 COMPLETO PROPOSTA'!I660*'AJUSTE CONIF-SETEC'!$Q$12</f>
        <v>0</v>
      </c>
      <c r="J660" s="114">
        <f t="shared" si="366"/>
        <v>1963004.7457962891</v>
      </c>
      <c r="L660" s="104">
        <v>0</v>
      </c>
      <c r="M660" s="114">
        <f>'MATRIZ 2018 COMPLETO PROPOSTA'!M660*'AJUSTE CONIF-SETEC'!$Q$14</f>
        <v>0</v>
      </c>
      <c r="N660" s="114">
        <f>'MATRIZ 2018 COMPLETO PROPOSTA'!N660*'AJUSTE CONIF-SETEC'!$Q$14</f>
        <v>0</v>
      </c>
      <c r="O660" s="114">
        <f t="shared" si="367"/>
        <v>0</v>
      </c>
      <c r="R660" s="114"/>
      <c r="T660" s="104">
        <v>8.0962551387461463</v>
      </c>
      <c r="U660" s="104"/>
      <c r="V660" s="104">
        <f t="shared" ref="V660:V682" si="369">T660+U660*3.2</f>
        <v>8.0962551387461463</v>
      </c>
      <c r="W660" s="109">
        <f t="shared" ref="W660:W682" si="370">V660/$V$11</f>
        <v>4.7417713369693453E-5</v>
      </c>
      <c r="X660" s="114">
        <f>'DADOS BASE HOMOLOGADA'!$I$78*W660</f>
        <v>2178.4942910426694</v>
      </c>
      <c r="Y660" s="114"/>
      <c r="Z660" s="114">
        <f t="shared" si="368"/>
        <v>2178.4942910426694</v>
      </c>
      <c r="AB660" s="119">
        <v>1060</v>
      </c>
      <c r="AD660" s="45">
        <v>0.76</v>
      </c>
      <c r="AE660" s="45">
        <f t="shared" ref="AE660:AE682" si="371">AB660*AD660</f>
        <v>805.6</v>
      </c>
      <c r="AF660" s="123">
        <f t="shared" ref="AF660:AF682" si="372">(AD660-$AE$12)*$AF$12</f>
        <v>5.7447813488369942E-2</v>
      </c>
      <c r="AH660" s="45">
        <f>($AH$11-(AF660*$AH$11))*'AJUSTE CONIF-SETEC'!$Q$18</f>
        <v>489.68869235373307</v>
      </c>
      <c r="AI660" s="114">
        <f t="shared" ref="AI660:AI682" si="373">AB660*AH660</f>
        <v>519070.01389495708</v>
      </c>
      <c r="AK660" s="119">
        <v>0</v>
      </c>
      <c r="AL660" s="114">
        <f>IF($AK$11&gt;0,(AK660/$AK$11)*'DADOS BASE PROPOSTA'!$I$67,0)*'AJUSTE CONIF-SETEC'!Q18</f>
        <v>0</v>
      </c>
      <c r="AN660" s="114">
        <v>9.625</v>
      </c>
      <c r="AO660" s="114">
        <f>(AN660/$AN$11)*'DADOS BASE PROPOSTA'!$I$69*'AJUSTE CONIF-SETEC'!$Q$18</f>
        <v>4674.5118588539717</v>
      </c>
      <c r="AQ660" s="114"/>
      <c r="AR660" s="114"/>
      <c r="AS660" s="114"/>
      <c r="AU660" s="114"/>
      <c r="AV660" s="114"/>
      <c r="AW660" s="114"/>
      <c r="AY660" s="114"/>
      <c r="AZ660" s="114"/>
      <c r="BA660" s="114"/>
      <c r="BB660" s="93"/>
    </row>
    <row r="661" spans="1:54" x14ac:dyDescent="0.25">
      <c r="A661" s="93"/>
      <c r="B661" s="94" t="s">
        <v>651</v>
      </c>
      <c r="C661" s="94" t="s">
        <v>670</v>
      </c>
      <c r="D661" s="94" t="s">
        <v>77</v>
      </c>
      <c r="F661" s="104">
        <v>0</v>
      </c>
      <c r="G661" s="109">
        <f t="shared" si="365"/>
        <v>0</v>
      </c>
      <c r="H661" s="114">
        <f>'DADOS BASE PROPOSTA'!$I$23*G661*'AJUSTE CONIF-SETEC'!$Q$12</f>
        <v>0</v>
      </c>
      <c r="I661" s="114">
        <f>'MATRIZ 2018 COMPLETO PROPOSTA'!I661*'AJUSTE CONIF-SETEC'!$Q$12</f>
        <v>0</v>
      </c>
      <c r="J661" s="114">
        <f t="shared" si="366"/>
        <v>0</v>
      </c>
      <c r="L661" s="104">
        <v>30.393759567437751</v>
      </c>
      <c r="M661" s="114">
        <f>'MATRIZ 2018 COMPLETO PROPOSTA'!M661*'AJUSTE CONIF-SETEC'!$Q$14</f>
        <v>454804.45059700409</v>
      </c>
      <c r="N661" s="114">
        <f>'MATRIZ 2018 COMPLETO PROPOSTA'!N661*'AJUSTE CONIF-SETEC'!$Q$14</f>
        <v>9275.9617006607896</v>
      </c>
      <c r="O661" s="114">
        <f t="shared" si="367"/>
        <v>464080.41229766491</v>
      </c>
      <c r="R661" s="114"/>
      <c r="T661" s="104">
        <v>0</v>
      </c>
      <c r="U661" s="104"/>
      <c r="V661" s="104">
        <f t="shared" si="369"/>
        <v>0</v>
      </c>
      <c r="W661" s="109">
        <f t="shared" si="370"/>
        <v>0</v>
      </c>
      <c r="X661" s="114">
        <f>'DADOS BASE HOMOLOGADA'!$I$78*W661</f>
        <v>0</v>
      </c>
      <c r="Y661" s="114"/>
      <c r="Z661" s="114">
        <f t="shared" si="368"/>
        <v>0</v>
      </c>
      <c r="AB661" s="119">
        <v>210.5</v>
      </c>
      <c r="AD661" s="45">
        <v>0.749</v>
      </c>
      <c r="AE661" s="45">
        <f t="shared" si="371"/>
        <v>157.6645</v>
      </c>
      <c r="AF661" s="123">
        <f t="shared" si="372"/>
        <v>3.8197813488369925E-2</v>
      </c>
      <c r="AH661" s="45">
        <f>($AH$11-(AF661*$AH$11))*'AJUSTE CONIF-SETEC'!$Q$18</f>
        <v>499.68973787960118</v>
      </c>
      <c r="AI661" s="114">
        <f t="shared" si="373"/>
        <v>105184.68982365605</v>
      </c>
      <c r="AK661" s="119">
        <v>0</v>
      </c>
      <c r="AL661" s="114">
        <f>IF($AK$11&gt;0,(AK661/$AK$11)*'DADOS BASE PROPOSTA'!$I$67,0)*'AJUSTE CONIF-SETEC'!Q18</f>
        <v>0</v>
      </c>
      <c r="AN661" s="114">
        <v>0</v>
      </c>
      <c r="AO661" s="114">
        <f>(AN661/$AN$11)*'DADOS BASE PROPOSTA'!$I$69*'AJUSTE CONIF-SETEC'!$Q$18</f>
        <v>0</v>
      </c>
      <c r="AQ661" s="114"/>
      <c r="AR661" s="114"/>
      <c r="AS661" s="114"/>
      <c r="AU661" s="114"/>
      <c r="AV661" s="114"/>
      <c r="AW661" s="114"/>
      <c r="AY661" s="114"/>
      <c r="AZ661" s="114"/>
      <c r="BA661" s="114"/>
      <c r="BB661" s="93"/>
    </row>
    <row r="662" spans="1:54" x14ac:dyDescent="0.25">
      <c r="A662" s="93"/>
      <c r="B662" s="94" t="s">
        <v>651</v>
      </c>
      <c r="C662" s="94" t="s">
        <v>671</v>
      </c>
      <c r="D662" s="94" t="s">
        <v>79</v>
      </c>
      <c r="F662" s="104">
        <v>815.14301749989374</v>
      </c>
      <c r="G662" s="109">
        <f t="shared" si="365"/>
        <v>6.5967388804227302E-4</v>
      </c>
      <c r="H662" s="114">
        <f>'DADOS BASE PROPOSTA'!$I$23*G662*'AJUSTE CONIF-SETEC'!$Q$12</f>
        <v>855350.54648179666</v>
      </c>
      <c r="I662" s="114">
        <f>'MATRIZ 2018 COMPLETO PROPOSTA'!I662*'AJUSTE CONIF-SETEC'!$Q$12</f>
        <v>874821.64130862092</v>
      </c>
      <c r="J662" s="114">
        <f t="shared" si="366"/>
        <v>1730172.1877904176</v>
      </c>
      <c r="L662" s="104">
        <v>0</v>
      </c>
      <c r="M662" s="114">
        <f>'MATRIZ 2018 COMPLETO PROPOSTA'!M662*'AJUSTE CONIF-SETEC'!$Q$14</f>
        <v>0</v>
      </c>
      <c r="N662" s="114">
        <f>'MATRIZ 2018 COMPLETO PROPOSTA'!N662*'AJUSTE CONIF-SETEC'!$Q$14</f>
        <v>0</v>
      </c>
      <c r="O662" s="114">
        <f t="shared" si="367"/>
        <v>0</v>
      </c>
      <c r="R662" s="114"/>
      <c r="T662" s="104">
        <v>1.099462527023781</v>
      </c>
      <c r="U662" s="104"/>
      <c r="V662" s="104">
        <f t="shared" si="369"/>
        <v>1.099462527023781</v>
      </c>
      <c r="W662" s="109">
        <f t="shared" si="370"/>
        <v>6.4392732286357264E-6</v>
      </c>
      <c r="X662" s="114">
        <f>'DADOS BASE HOMOLOGADA'!$I$78*W662</f>
        <v>295.83712436063252</v>
      </c>
      <c r="Y662" s="114"/>
      <c r="Z662" s="114">
        <f t="shared" si="368"/>
        <v>295.83712436063252</v>
      </c>
      <c r="AB662" s="119">
        <v>1254.5</v>
      </c>
      <c r="AD662" s="45">
        <v>0.73499999999999999</v>
      </c>
      <c r="AE662" s="45">
        <f t="shared" si="371"/>
        <v>922.0575</v>
      </c>
      <c r="AF662" s="123">
        <f t="shared" si="372"/>
        <v>1.3697813488369903E-2</v>
      </c>
      <c r="AH662" s="45">
        <f>($AH$11-(AF662*$AH$11))*'AJUSTE CONIF-SETEC'!$Q$18</f>
        <v>512.41834127616062</v>
      </c>
      <c r="AI662" s="114">
        <f t="shared" si="373"/>
        <v>642828.8091309435</v>
      </c>
      <c r="AK662" s="119">
        <v>0</v>
      </c>
      <c r="AL662" s="114">
        <f>IF($AK$11&gt;0,(AK662/$AK$11)*'DADOS BASE PROPOSTA'!$I$67,0)*'AJUSTE CONIF-SETEC'!Q18</f>
        <v>0</v>
      </c>
      <c r="AN662" s="114">
        <v>8.5</v>
      </c>
      <c r="AO662" s="114">
        <f>(AN662/$AN$11)*'DADOS BASE PROPOSTA'!$I$69*'AJUSTE CONIF-SETEC'!$Q$18</f>
        <v>4128.1403428840276</v>
      </c>
      <c r="AQ662" s="114"/>
      <c r="AR662" s="114"/>
      <c r="AS662" s="114"/>
      <c r="AU662" s="114"/>
      <c r="AV662" s="114"/>
      <c r="AW662" s="114"/>
      <c r="AY662" s="114"/>
      <c r="AZ662" s="114"/>
      <c r="BA662" s="114"/>
      <c r="BB662" s="93"/>
    </row>
    <row r="663" spans="1:54" x14ac:dyDescent="0.25">
      <c r="A663" s="93"/>
      <c r="B663" s="94" t="s">
        <v>651</v>
      </c>
      <c r="C663" s="94" t="s">
        <v>672</v>
      </c>
      <c r="D663" s="94" t="s">
        <v>79</v>
      </c>
      <c r="F663" s="104">
        <v>1674.686660787859</v>
      </c>
      <c r="G663" s="109">
        <f t="shared" si="365"/>
        <v>1.3552800392780181E-3</v>
      </c>
      <c r="H663" s="114">
        <f>'DADOS BASE PROPOSTA'!$I$23*G663*'AJUSTE CONIF-SETEC'!$Q$12</f>
        <v>1757291.8122810973</v>
      </c>
      <c r="I663" s="114">
        <f>'MATRIZ 2018 COMPLETO PROPOSTA'!I663*'AJUSTE CONIF-SETEC'!$Q$12</f>
        <v>0</v>
      </c>
      <c r="J663" s="114">
        <f t="shared" si="366"/>
        <v>1757291.8122810973</v>
      </c>
      <c r="L663" s="104">
        <v>0</v>
      </c>
      <c r="M663" s="114">
        <f>'MATRIZ 2018 COMPLETO PROPOSTA'!M663*'AJUSTE CONIF-SETEC'!$Q$14</f>
        <v>0</v>
      </c>
      <c r="N663" s="114">
        <f>'MATRIZ 2018 COMPLETO PROPOSTA'!N663*'AJUSTE CONIF-SETEC'!$Q$14</f>
        <v>0</v>
      </c>
      <c r="O663" s="114">
        <f t="shared" si="367"/>
        <v>0</v>
      </c>
      <c r="R663" s="114"/>
      <c r="T663" s="104">
        <v>4.7496734626471291</v>
      </c>
      <c r="U663" s="104"/>
      <c r="V663" s="104">
        <f t="shared" si="369"/>
        <v>4.7496734626471291</v>
      </c>
      <c r="W663" s="109">
        <f t="shared" si="370"/>
        <v>2.7817633089848528E-5</v>
      </c>
      <c r="X663" s="114">
        <f>'DADOS BASE HOMOLOGADA'!$I$78*W663</f>
        <v>1278.0151249403541</v>
      </c>
      <c r="Y663" s="114"/>
      <c r="Z663" s="114">
        <f t="shared" si="368"/>
        <v>1278.0151249403541</v>
      </c>
      <c r="AB663" s="119">
        <v>1270.5</v>
      </c>
      <c r="AD663" s="45">
        <v>0.75700000000000001</v>
      </c>
      <c r="AE663" s="45">
        <f t="shared" si="371"/>
        <v>961.76850000000002</v>
      </c>
      <c r="AF663" s="123">
        <f t="shared" si="372"/>
        <v>5.2197813488369937E-2</v>
      </c>
      <c r="AH663" s="45">
        <f>($AH$11-(AF663*$AH$11))*'AJUSTE CONIF-SETEC'!$Q$18</f>
        <v>492.4162502244244</v>
      </c>
      <c r="AI663" s="114">
        <f t="shared" si="373"/>
        <v>625614.84591013123</v>
      </c>
      <c r="AK663" s="119">
        <v>0</v>
      </c>
      <c r="AL663" s="114">
        <f>IF($AK$11&gt;0,(AK663/$AK$11)*'DADOS BASE PROPOSTA'!$I$67,0)*'AJUSTE CONIF-SETEC'!Q18</f>
        <v>0</v>
      </c>
      <c r="AN663" s="114">
        <v>29</v>
      </c>
      <c r="AO663" s="114">
        <f>(AN663/$AN$11)*'DADOS BASE PROPOSTA'!$I$69*'AJUSTE CONIF-SETEC'!$Q$18</f>
        <v>14084.243522780798</v>
      </c>
      <c r="AQ663" s="114"/>
      <c r="AR663" s="114"/>
      <c r="AS663" s="114"/>
      <c r="AU663" s="114"/>
      <c r="AV663" s="114"/>
      <c r="AW663" s="114"/>
      <c r="AY663" s="114"/>
      <c r="AZ663" s="114"/>
      <c r="BA663" s="114"/>
      <c r="BB663" s="93"/>
    </row>
    <row r="664" spans="1:54" x14ac:dyDescent="0.25">
      <c r="A664" s="93"/>
      <c r="B664" s="94" t="s">
        <v>651</v>
      </c>
      <c r="C664" s="94" t="s">
        <v>673</v>
      </c>
      <c r="D664" s="94" t="s">
        <v>79</v>
      </c>
      <c r="F664" s="104">
        <v>2269.4789739261641</v>
      </c>
      <c r="G664" s="109">
        <f t="shared" si="365"/>
        <v>1.8366298752724778E-3</v>
      </c>
      <c r="H664" s="114">
        <f>'DADOS BASE PROPOSTA'!$I$23*G664*'AJUSTE CONIF-SETEC'!$Q$12</f>
        <v>2381422.6938120639</v>
      </c>
      <c r="I664" s="114">
        <f>'MATRIZ 2018 COMPLETO PROPOSTA'!I664*'AJUSTE CONIF-SETEC'!$Q$12</f>
        <v>0</v>
      </c>
      <c r="J664" s="114">
        <f t="shared" si="366"/>
        <v>2381422.6938120639</v>
      </c>
      <c r="L664" s="104">
        <v>0</v>
      </c>
      <c r="M664" s="114">
        <f>'MATRIZ 2018 COMPLETO PROPOSTA'!M664*'AJUSTE CONIF-SETEC'!$Q$14</f>
        <v>0</v>
      </c>
      <c r="N664" s="114">
        <f>'MATRIZ 2018 COMPLETO PROPOSTA'!N664*'AJUSTE CONIF-SETEC'!$Q$14</f>
        <v>0</v>
      </c>
      <c r="O664" s="114">
        <f t="shared" si="367"/>
        <v>0</v>
      </c>
      <c r="R664" s="114"/>
      <c r="T664" s="104">
        <v>4.8380187064616864</v>
      </c>
      <c r="U664" s="104"/>
      <c r="V664" s="104">
        <f t="shared" si="369"/>
        <v>4.8380187064616864</v>
      </c>
      <c r="W664" s="109">
        <f t="shared" si="370"/>
        <v>2.8335048781052042E-5</v>
      </c>
      <c r="X664" s="114">
        <f>'DADOS BASE HOMOLOGADA'!$I$78*W664</f>
        <v>1301.7865607452527</v>
      </c>
      <c r="Y664" s="114"/>
      <c r="Z664" s="114">
        <f t="shared" si="368"/>
        <v>1301.7865607452527</v>
      </c>
      <c r="AB664" s="119">
        <v>1245</v>
      </c>
      <c r="AD664" s="45">
        <v>0.79</v>
      </c>
      <c r="AE664" s="45">
        <f t="shared" si="371"/>
        <v>983.55000000000007</v>
      </c>
      <c r="AF664" s="123">
        <f t="shared" si="372"/>
        <v>0.10994781348836999</v>
      </c>
      <c r="AH664" s="45">
        <f>($AH$11-(AF664*$AH$11))*'AJUSTE CONIF-SETEC'!$Q$18</f>
        <v>462.41311364681991</v>
      </c>
      <c r="AI664" s="114">
        <f t="shared" si="373"/>
        <v>575704.32649029081</v>
      </c>
      <c r="AK664" s="119">
        <v>0</v>
      </c>
      <c r="AL664" s="114">
        <f>IF($AK$11&gt;0,(AK664/$AK$11)*'DADOS BASE PROPOSTA'!$I$67,0)*'AJUSTE CONIF-SETEC'!Q18</f>
        <v>0</v>
      </c>
      <c r="AN664" s="114">
        <v>22.5</v>
      </c>
      <c r="AO664" s="114">
        <f>(AN664/$AN$11)*'DADOS BASE PROPOSTA'!$I$69*'AJUSTE CONIF-SETEC'!$Q$18</f>
        <v>10927.430319398896</v>
      </c>
      <c r="AQ664" s="114"/>
      <c r="AR664" s="114"/>
      <c r="AS664" s="114"/>
      <c r="AU664" s="114"/>
      <c r="AV664" s="114"/>
      <c r="AW664" s="114"/>
      <c r="AY664" s="114"/>
      <c r="AZ664" s="114"/>
      <c r="BA664" s="114"/>
      <c r="BB664" s="93"/>
    </row>
    <row r="665" spans="1:54" x14ac:dyDescent="0.25">
      <c r="A665" s="93"/>
      <c r="B665" s="94" t="s">
        <v>651</v>
      </c>
      <c r="C665" s="94" t="s">
        <v>674</v>
      </c>
      <c r="D665" s="94" t="s">
        <v>79</v>
      </c>
      <c r="F665" s="104">
        <v>2356.6017949244829</v>
      </c>
      <c r="G665" s="109">
        <f t="shared" si="365"/>
        <v>1.9071360917661735E-3</v>
      </c>
      <c r="H665" s="114">
        <f>'DADOS BASE PROPOSTA'!$I$23*G665*'AJUSTE CONIF-SETEC'!$Q$12</f>
        <v>2472842.9120462928</v>
      </c>
      <c r="I665" s="114">
        <f>'MATRIZ 2018 COMPLETO PROPOSTA'!I665*'AJUSTE CONIF-SETEC'!$Q$12</f>
        <v>0</v>
      </c>
      <c r="J665" s="114">
        <f t="shared" si="366"/>
        <v>2472842.9120462928</v>
      </c>
      <c r="L665" s="104">
        <v>0</v>
      </c>
      <c r="M665" s="114">
        <f>'MATRIZ 2018 COMPLETO PROPOSTA'!M665*'AJUSTE CONIF-SETEC'!$Q$14</f>
        <v>0</v>
      </c>
      <c r="N665" s="114">
        <f>'MATRIZ 2018 COMPLETO PROPOSTA'!N665*'AJUSTE CONIF-SETEC'!$Q$14</f>
        <v>0</v>
      </c>
      <c r="O665" s="114">
        <f t="shared" si="367"/>
        <v>0</v>
      </c>
      <c r="R665" s="114"/>
      <c r="T665" s="104">
        <v>3.3339313595964448</v>
      </c>
      <c r="U665" s="104"/>
      <c r="V665" s="104">
        <f t="shared" si="369"/>
        <v>3.3339313595964448</v>
      </c>
      <c r="W665" s="109">
        <f t="shared" si="370"/>
        <v>1.9525990583846565E-5</v>
      </c>
      <c r="X665" s="114">
        <f>'DADOS BASE HOMOLOGADA'!$I$78*W665</f>
        <v>897.07529087747866</v>
      </c>
      <c r="Y665" s="114"/>
      <c r="Z665" s="114">
        <f t="shared" si="368"/>
        <v>897.07529087747866</v>
      </c>
      <c r="AB665" s="119">
        <v>1197.5</v>
      </c>
      <c r="AD665" s="45">
        <v>0.78800000000000003</v>
      </c>
      <c r="AE665" s="45">
        <f t="shared" si="371"/>
        <v>943.63</v>
      </c>
      <c r="AF665" s="123">
        <f t="shared" si="372"/>
        <v>0.10644781348836999</v>
      </c>
      <c r="AH665" s="45">
        <f>($AH$11-(AF665*$AH$11))*'AJUSTE CONIF-SETEC'!$Q$18</f>
        <v>464.23148556061415</v>
      </c>
      <c r="AI665" s="114">
        <f t="shared" si="373"/>
        <v>555917.20395883545</v>
      </c>
      <c r="AK665" s="119">
        <v>0</v>
      </c>
      <c r="AL665" s="114">
        <f>IF($AK$11&gt;0,(AK665/$AK$11)*'DADOS BASE PROPOSTA'!$I$67,0)*'AJUSTE CONIF-SETEC'!Q18</f>
        <v>0</v>
      </c>
      <c r="AN665" s="114">
        <v>16.875</v>
      </c>
      <c r="AO665" s="114">
        <f>(AN665/$AN$11)*'DADOS BASE PROPOSTA'!$I$69*'AJUSTE CONIF-SETEC'!$Q$18</f>
        <v>8195.5727395491704</v>
      </c>
      <c r="AQ665" s="114"/>
      <c r="AR665" s="114"/>
      <c r="AS665" s="114"/>
      <c r="AU665" s="114"/>
      <c r="AV665" s="114"/>
      <c r="AW665" s="114"/>
      <c r="AY665" s="114"/>
      <c r="AZ665" s="114"/>
      <c r="BA665" s="114"/>
      <c r="BB665" s="93"/>
    </row>
    <row r="666" spans="1:54" x14ac:dyDescent="0.25">
      <c r="A666" s="93"/>
      <c r="B666" s="94" t="s">
        <v>651</v>
      </c>
      <c r="C666" s="94" t="s">
        <v>675</v>
      </c>
      <c r="D666" s="94" t="s">
        <v>79</v>
      </c>
      <c r="F666" s="104">
        <v>11755.846991850691</v>
      </c>
      <c r="G666" s="109">
        <f t="shared" si="365"/>
        <v>9.5136989777934462E-3</v>
      </c>
      <c r="H666" s="114">
        <f>'DADOS BASE PROPOSTA'!$I$23*G666*'AJUSTE CONIF-SETEC'!$Q$12</f>
        <v>12335712.792678351</v>
      </c>
      <c r="I666" s="114">
        <f>'MATRIZ 2018 COMPLETO PROPOSTA'!I666*'AJUSTE CONIF-SETEC'!$Q$12</f>
        <v>0</v>
      </c>
      <c r="J666" s="114">
        <f t="shared" si="366"/>
        <v>12335712.792678351</v>
      </c>
      <c r="L666" s="104">
        <v>0</v>
      </c>
      <c r="M666" s="114">
        <f>'MATRIZ 2018 COMPLETO PROPOSTA'!M666*'AJUSTE CONIF-SETEC'!$Q$14</f>
        <v>0</v>
      </c>
      <c r="N666" s="114">
        <f>'MATRIZ 2018 COMPLETO PROPOSTA'!N666*'AJUSTE CONIF-SETEC'!$Q$14</f>
        <v>0</v>
      </c>
      <c r="O666" s="114">
        <f t="shared" si="367"/>
        <v>0</v>
      </c>
      <c r="R666" s="114"/>
      <c r="T666" s="104">
        <v>948.01338579401886</v>
      </c>
      <c r="U666" s="104"/>
      <c r="V666" s="104">
        <f t="shared" si="369"/>
        <v>948.01338579401886</v>
      </c>
      <c r="W666" s="109">
        <f t="shared" si="370"/>
        <v>5.5522740116086735E-3</v>
      </c>
      <c r="X666" s="114">
        <f>'DADOS BASE HOMOLOGADA'!$I$78*W666</f>
        <v>255086.05069777265</v>
      </c>
      <c r="Y666" s="114"/>
      <c r="Z666" s="114">
        <f t="shared" si="368"/>
        <v>255086.05069777265</v>
      </c>
      <c r="AB666" s="119">
        <v>6242</v>
      </c>
      <c r="AD666" s="45">
        <v>0.84699999999999998</v>
      </c>
      <c r="AE666" s="45">
        <f t="shared" si="371"/>
        <v>5286.9740000000002</v>
      </c>
      <c r="AF666" s="123">
        <f t="shared" si="372"/>
        <v>0.20969781348836988</v>
      </c>
      <c r="AH666" s="45">
        <f>($AH$11-(AF666*$AH$11))*'AJUSTE CONIF-SETEC'!$Q$18</f>
        <v>410.58951410368519</v>
      </c>
      <c r="AI666" s="114">
        <f t="shared" si="373"/>
        <v>2562899.747035203</v>
      </c>
      <c r="AK666" s="119">
        <v>0</v>
      </c>
      <c r="AL666" s="114">
        <f>IF($AK$11&gt;0,(AK666/$AK$11)*'DADOS BASE PROPOSTA'!$I$67,0)*'AJUSTE CONIF-SETEC'!Q18</f>
        <v>0</v>
      </c>
      <c r="AN666" s="114">
        <v>265.125</v>
      </c>
      <c r="AO666" s="114">
        <f>(AN666/$AN$11)*'DADOS BASE PROPOSTA'!$I$69*'AJUSTE CONIF-SETEC'!$Q$18</f>
        <v>128761.55393025032</v>
      </c>
      <c r="AQ666" s="114"/>
      <c r="AR666" s="114"/>
      <c r="AS666" s="114"/>
      <c r="AU666" s="114"/>
      <c r="AV666" s="114"/>
      <c r="AW666" s="114"/>
      <c r="AY666" s="114"/>
      <c r="AZ666" s="114"/>
      <c r="BA666" s="114"/>
      <c r="BB666" s="93"/>
    </row>
    <row r="667" spans="1:54" x14ac:dyDescent="0.25">
      <c r="A667" s="93"/>
      <c r="B667" s="94" t="s">
        <v>651</v>
      </c>
      <c r="C667" s="94" t="s">
        <v>676</v>
      </c>
      <c r="D667" s="94" t="s">
        <v>79</v>
      </c>
      <c r="F667" s="104">
        <v>1533.30417934096</v>
      </c>
      <c r="G667" s="109">
        <f t="shared" si="365"/>
        <v>1.2408629011380198E-3</v>
      </c>
      <c r="H667" s="114">
        <f>'DADOS BASE PROPOSTA'!$I$23*G667*'AJUSTE CONIF-SETEC'!$Q$12</f>
        <v>1608935.5359316242</v>
      </c>
      <c r="I667" s="114">
        <f>'MATRIZ 2018 COMPLETO PROPOSTA'!I667*'AJUSTE CONIF-SETEC'!$Q$12</f>
        <v>140707.74668561755</v>
      </c>
      <c r="J667" s="114">
        <f t="shared" si="366"/>
        <v>1749643.2826172418</v>
      </c>
      <c r="L667" s="104">
        <v>0</v>
      </c>
      <c r="M667" s="114">
        <f>'MATRIZ 2018 COMPLETO PROPOSTA'!M667*'AJUSTE CONIF-SETEC'!$Q$14</f>
        <v>0</v>
      </c>
      <c r="N667" s="114">
        <f>'MATRIZ 2018 COMPLETO PROPOSTA'!N667*'AJUSTE CONIF-SETEC'!$Q$14</f>
        <v>0</v>
      </c>
      <c r="O667" s="114">
        <f t="shared" si="367"/>
        <v>0</v>
      </c>
      <c r="R667" s="114"/>
      <c r="T667" s="104">
        <v>10.46088231745432</v>
      </c>
      <c r="U667" s="104"/>
      <c r="V667" s="104">
        <f t="shared" si="369"/>
        <v>10.46088231745432</v>
      </c>
      <c r="W667" s="109">
        <f t="shared" si="370"/>
        <v>6.1266735153798913E-5</v>
      </c>
      <c r="X667" s="114">
        <f>'DADOS BASE HOMOLOGADA'!$I$78*W667</f>
        <v>2814.7547251546644</v>
      </c>
      <c r="Y667" s="114"/>
      <c r="Z667" s="114">
        <f t="shared" si="368"/>
        <v>2814.7547251546644</v>
      </c>
      <c r="AB667" s="119">
        <v>1700.5</v>
      </c>
      <c r="AD667" s="45">
        <v>0.84699999999999998</v>
      </c>
      <c r="AE667" s="45">
        <f t="shared" si="371"/>
        <v>1440.3235</v>
      </c>
      <c r="AF667" s="123">
        <f t="shared" si="372"/>
        <v>0.20969781348836988</v>
      </c>
      <c r="AH667" s="45">
        <f>($AH$11-(AF667*$AH$11))*'AJUSTE CONIF-SETEC'!$Q$18</f>
        <v>410.58951410368519</v>
      </c>
      <c r="AI667" s="114">
        <f t="shared" si="373"/>
        <v>698207.46873331664</v>
      </c>
      <c r="AK667" s="119">
        <v>0</v>
      </c>
      <c r="AL667" s="114">
        <f>IF($AK$11&gt;0,(AK667/$AK$11)*'DADOS BASE PROPOSTA'!$I$67,0)*'AJUSTE CONIF-SETEC'!Q18</f>
        <v>0</v>
      </c>
      <c r="AN667" s="114">
        <v>11.75</v>
      </c>
      <c r="AO667" s="114">
        <f>(AN667/$AN$11)*'DADOS BASE PROPOSTA'!$I$69*'AJUSTE CONIF-SETEC'!$Q$18</f>
        <v>5706.5469445749786</v>
      </c>
      <c r="AQ667" s="114"/>
      <c r="AR667" s="114"/>
      <c r="AS667" s="114"/>
      <c r="AU667" s="114"/>
      <c r="AV667" s="114"/>
      <c r="AW667" s="114"/>
      <c r="AY667" s="114"/>
      <c r="AZ667" s="114"/>
      <c r="BA667" s="114"/>
      <c r="BB667" s="93"/>
    </row>
    <row r="668" spans="1:54" x14ac:dyDescent="0.25">
      <c r="A668" s="93"/>
      <c r="B668" s="94" t="s">
        <v>651</v>
      </c>
      <c r="C668" s="94" t="s">
        <v>677</v>
      </c>
      <c r="D668" s="94" t="s">
        <v>79</v>
      </c>
      <c r="F668" s="104">
        <v>219.94859888685519</v>
      </c>
      <c r="G668" s="109">
        <f t="shared" si="365"/>
        <v>1.7799863862191648E-4</v>
      </c>
      <c r="H668" s="114">
        <f>'DADOS BASE PROPOSTA'!$I$23*G668*'AJUSTE CONIF-SETEC'!$Q$12</f>
        <v>230797.72532775404</v>
      </c>
      <c r="I668" s="114">
        <f>'MATRIZ 2018 COMPLETO PROPOSTA'!I668*'AJUSTE CONIF-SETEC'!$Q$12</f>
        <v>874821.64130862092</v>
      </c>
      <c r="J668" s="114">
        <f t="shared" si="366"/>
        <v>1105619.366636375</v>
      </c>
      <c r="L668" s="104">
        <v>0</v>
      </c>
      <c r="M668" s="114">
        <f>'MATRIZ 2018 COMPLETO PROPOSTA'!M668*'AJUSTE CONIF-SETEC'!$Q$14</f>
        <v>0</v>
      </c>
      <c r="N668" s="114">
        <f>'MATRIZ 2018 COMPLETO PROPOSTA'!N668*'AJUSTE CONIF-SETEC'!$Q$14</f>
        <v>0</v>
      </c>
      <c r="O668" s="114">
        <f t="shared" si="367"/>
        <v>0</v>
      </c>
      <c r="R668" s="114"/>
      <c r="T668" s="104">
        <v>0.69361413043478259</v>
      </c>
      <c r="U668" s="104"/>
      <c r="V668" s="104">
        <f t="shared" si="369"/>
        <v>0.69361413043478259</v>
      </c>
      <c r="W668" s="109">
        <f t="shared" si="370"/>
        <v>4.0623220813195923E-6</v>
      </c>
      <c r="X668" s="114">
        <f>'DADOS BASE HOMOLOGADA'!$I$78*W668</f>
        <v>186.63374578048573</v>
      </c>
      <c r="Y668" s="114"/>
      <c r="Z668" s="114">
        <f t="shared" si="368"/>
        <v>186.63374578048573</v>
      </c>
      <c r="AB668" s="119">
        <v>689.5</v>
      </c>
      <c r="AD668" s="45">
        <v>0.753</v>
      </c>
      <c r="AE668" s="45">
        <f t="shared" si="371"/>
        <v>519.19349999999997</v>
      </c>
      <c r="AF668" s="123">
        <f t="shared" si="372"/>
        <v>4.5197813488369931E-2</v>
      </c>
      <c r="AH668" s="45">
        <f>($AH$11-(AF668*$AH$11))*'AJUSTE CONIF-SETEC'!$Q$18</f>
        <v>496.05299405201276</v>
      </c>
      <c r="AI668" s="114">
        <f t="shared" si="373"/>
        <v>342028.53939886281</v>
      </c>
      <c r="AK668" s="119">
        <v>0</v>
      </c>
      <c r="AL668" s="114">
        <f>IF($AK$11&gt;0,(AK668/$AK$11)*'DADOS BASE PROPOSTA'!$I$67,0)*'AJUSTE CONIF-SETEC'!Q18</f>
        <v>0</v>
      </c>
      <c r="AN668" s="114">
        <v>9.25</v>
      </c>
      <c r="AO668" s="114">
        <f>(AN668/$AN$11)*'DADOS BASE PROPOSTA'!$I$69*'AJUSTE CONIF-SETEC'!$Q$18</f>
        <v>4492.3880201973234</v>
      </c>
      <c r="AQ668" s="114"/>
      <c r="AR668" s="114"/>
      <c r="AS668" s="114"/>
      <c r="AU668" s="114"/>
      <c r="AV668" s="114"/>
      <c r="AW668" s="114"/>
      <c r="AY668" s="114"/>
      <c r="AZ668" s="114"/>
      <c r="BA668" s="114"/>
      <c r="BB668" s="93"/>
    </row>
    <row r="669" spans="1:54" x14ac:dyDescent="0.25">
      <c r="A669" s="93"/>
      <c r="B669" s="94" t="s">
        <v>651</v>
      </c>
      <c r="C669" s="94" t="s">
        <v>678</v>
      </c>
      <c r="D669" s="94" t="s">
        <v>79</v>
      </c>
      <c r="F669" s="104">
        <v>1754.9032581642471</v>
      </c>
      <c r="G669" s="109">
        <f t="shared" si="365"/>
        <v>1.4201972299313875E-3</v>
      </c>
      <c r="H669" s="114">
        <f>'DADOS BASE PROPOSTA'!$I$23*G669*'AJUSTE CONIF-SETEC'!$Q$12</f>
        <v>1841465.1523328172</v>
      </c>
      <c r="I669" s="114">
        <f>'MATRIZ 2018 COMPLETO PROPOSTA'!I669*'AJUSTE CONIF-SETEC'!$Q$12</f>
        <v>0</v>
      </c>
      <c r="J669" s="114">
        <f t="shared" si="366"/>
        <v>1841465.1523328172</v>
      </c>
      <c r="L669" s="104">
        <v>0</v>
      </c>
      <c r="M669" s="114">
        <f>'MATRIZ 2018 COMPLETO PROPOSTA'!M669*'AJUSTE CONIF-SETEC'!$Q$14</f>
        <v>0</v>
      </c>
      <c r="N669" s="114">
        <f>'MATRIZ 2018 COMPLETO PROPOSTA'!N669*'AJUSTE CONIF-SETEC'!$Q$14</f>
        <v>0</v>
      </c>
      <c r="O669" s="114">
        <f t="shared" si="367"/>
        <v>0</v>
      </c>
      <c r="R669" s="114"/>
      <c r="T669" s="104">
        <v>1.854412382896949</v>
      </c>
      <c r="U669" s="104"/>
      <c r="V669" s="104">
        <f t="shared" si="369"/>
        <v>1.854412382896949</v>
      </c>
      <c r="W669" s="109">
        <f t="shared" si="370"/>
        <v>1.0860823100868291E-5</v>
      </c>
      <c r="X669" s="114">
        <f>'DADOS BASE HOMOLOGADA'!$I$78*W669</f>
        <v>498.97473833877689</v>
      </c>
      <c r="Y669" s="114"/>
      <c r="Z669" s="114">
        <f t="shared" si="368"/>
        <v>498.97473833877689</v>
      </c>
      <c r="AB669" s="119">
        <v>1166</v>
      </c>
      <c r="AD669" s="45">
        <v>0.76500000000000001</v>
      </c>
      <c r="AE669" s="45">
        <f t="shared" si="371"/>
        <v>891.99</v>
      </c>
      <c r="AF669" s="123">
        <f t="shared" si="372"/>
        <v>6.619781348836995E-2</v>
      </c>
      <c r="AH669" s="45">
        <f>($AH$11-(AF669*$AH$11))*'AJUSTE CONIF-SETEC'!$Q$18</f>
        <v>485.14276256924751</v>
      </c>
      <c r="AI669" s="114">
        <f t="shared" si="373"/>
        <v>565676.46115574264</v>
      </c>
      <c r="AK669" s="119">
        <v>0</v>
      </c>
      <c r="AL669" s="114">
        <f>IF($AK$11&gt;0,(AK669/$AK$11)*'DADOS BASE PROPOSTA'!$I$67,0)*'AJUSTE CONIF-SETEC'!Q18</f>
        <v>0</v>
      </c>
      <c r="AN669" s="114">
        <v>16.125</v>
      </c>
      <c r="AO669" s="114">
        <f>(AN669/$AN$11)*'DADOS BASE PROPOSTA'!$I$69*'AJUSTE CONIF-SETEC'!$Q$18</f>
        <v>7831.3250622358746</v>
      </c>
      <c r="AQ669" s="114"/>
      <c r="AR669" s="114"/>
      <c r="AS669" s="114"/>
      <c r="AU669" s="114"/>
      <c r="AV669" s="114"/>
      <c r="AW669" s="114"/>
      <c r="AY669" s="114"/>
      <c r="AZ669" s="114"/>
      <c r="BA669" s="114"/>
      <c r="BB669" s="93"/>
    </row>
    <row r="670" spans="1:54" x14ac:dyDescent="0.25">
      <c r="A670" s="93"/>
      <c r="B670" s="94" t="s">
        <v>651</v>
      </c>
      <c r="C670" s="94" t="s">
        <v>679</v>
      </c>
      <c r="D670" s="94" t="s">
        <v>79</v>
      </c>
      <c r="F670" s="104">
        <v>1571.881522172642</v>
      </c>
      <c r="G670" s="109">
        <f t="shared" si="365"/>
        <v>1.2720825339997079E-3</v>
      </c>
      <c r="H670" s="114">
        <f>'DADOS BASE PROPOSTA'!$I$23*G670*'AJUSTE CONIF-SETEC'!$Q$12</f>
        <v>1649415.7345771324</v>
      </c>
      <c r="I670" s="114">
        <f>'MATRIZ 2018 COMPLETO PROPOSTA'!I670*'AJUSTE CONIF-SETEC'!$Q$12</f>
        <v>100227.54804010937</v>
      </c>
      <c r="J670" s="114">
        <f t="shared" si="366"/>
        <v>1749643.2826172418</v>
      </c>
      <c r="L670" s="104">
        <v>0</v>
      </c>
      <c r="M670" s="114">
        <f>'MATRIZ 2018 COMPLETO PROPOSTA'!M670*'AJUSTE CONIF-SETEC'!$Q$14</f>
        <v>0</v>
      </c>
      <c r="N670" s="114">
        <f>'MATRIZ 2018 COMPLETO PROPOSTA'!N670*'AJUSTE CONIF-SETEC'!$Q$14</f>
        <v>0</v>
      </c>
      <c r="O670" s="114">
        <f t="shared" si="367"/>
        <v>0</v>
      </c>
      <c r="R670" s="114"/>
      <c r="T670" s="104">
        <v>12.114931569833271</v>
      </c>
      <c r="U670" s="104"/>
      <c r="V670" s="104">
        <f t="shared" si="369"/>
        <v>12.114931569833271</v>
      </c>
      <c r="W670" s="109">
        <f t="shared" si="370"/>
        <v>7.0954082205562804E-5</v>
      </c>
      <c r="X670" s="114">
        <f>'DADOS BASE HOMOLOGADA'!$I$78*W670</f>
        <v>3259.8168917564176</v>
      </c>
      <c r="Y670" s="114"/>
      <c r="Z670" s="114">
        <f t="shared" si="368"/>
        <v>3259.8168917564176</v>
      </c>
      <c r="AB670" s="119">
        <v>1380</v>
      </c>
      <c r="AD670" s="45">
        <v>0.79500000000000004</v>
      </c>
      <c r="AE670" s="45">
        <f t="shared" si="371"/>
        <v>1097.1000000000001</v>
      </c>
      <c r="AF670" s="123">
        <f t="shared" si="372"/>
        <v>0.11869781348837</v>
      </c>
      <c r="AH670" s="45">
        <f>($AH$11-(AF670*$AH$11))*'AJUSTE CONIF-SETEC'!$Q$18</f>
        <v>457.86718386233446</v>
      </c>
      <c r="AI670" s="114">
        <f t="shared" si="373"/>
        <v>631856.7137300215</v>
      </c>
      <c r="AK670" s="119">
        <v>0</v>
      </c>
      <c r="AL670" s="114">
        <f>IF($AK$11&gt;0,(AK670/$AK$11)*'DADOS BASE PROPOSTA'!$I$67,0)*'AJUSTE CONIF-SETEC'!Q18</f>
        <v>0</v>
      </c>
      <c r="AN670" s="114">
        <v>20.125</v>
      </c>
      <c r="AO670" s="114">
        <f>(AN670/$AN$11)*'DADOS BASE PROPOSTA'!$I$69*'AJUSTE CONIF-SETEC'!$Q$18</f>
        <v>9773.9793412401214</v>
      </c>
      <c r="AQ670" s="114"/>
      <c r="AR670" s="114"/>
      <c r="AS670" s="114"/>
      <c r="AU670" s="114"/>
      <c r="AV670" s="114"/>
      <c r="AW670" s="114"/>
      <c r="AY670" s="114"/>
      <c r="AZ670" s="114"/>
      <c r="BA670" s="114"/>
      <c r="BB670" s="93"/>
    </row>
    <row r="671" spans="1:54" x14ac:dyDescent="0.25">
      <c r="A671" s="93"/>
      <c r="B671" s="94" t="s">
        <v>651</v>
      </c>
      <c r="C671" s="94" t="s">
        <v>680</v>
      </c>
      <c r="D671" s="94" t="s">
        <v>79</v>
      </c>
      <c r="F671" s="104">
        <v>2212.0870271119002</v>
      </c>
      <c r="G671" s="109">
        <f t="shared" si="365"/>
        <v>1.7901840763335378E-3</v>
      </c>
      <c r="H671" s="114">
        <f>'DADOS BASE PROPOSTA'!$I$23*G671*'AJUSTE CONIF-SETEC'!$Q$12</f>
        <v>2321199.8470019447</v>
      </c>
      <c r="I671" s="114">
        <f>'MATRIZ 2018 COMPLETO PROPOSTA'!I671*'AJUSTE CONIF-SETEC'!$Q$12</f>
        <v>0</v>
      </c>
      <c r="J671" s="114">
        <f t="shared" si="366"/>
        <v>2321199.8470019447</v>
      </c>
      <c r="L671" s="104">
        <v>0</v>
      </c>
      <c r="M671" s="114">
        <f>'MATRIZ 2018 COMPLETO PROPOSTA'!M671*'AJUSTE CONIF-SETEC'!$Q$14</f>
        <v>0</v>
      </c>
      <c r="N671" s="114">
        <f>'MATRIZ 2018 COMPLETO PROPOSTA'!N671*'AJUSTE CONIF-SETEC'!$Q$14</f>
        <v>0</v>
      </c>
      <c r="O671" s="114">
        <f t="shared" si="367"/>
        <v>0</v>
      </c>
      <c r="R671" s="114"/>
      <c r="T671" s="104">
        <v>1.6730610437184721</v>
      </c>
      <c r="U671" s="104"/>
      <c r="V671" s="104">
        <f t="shared" si="369"/>
        <v>1.6730610437184721</v>
      </c>
      <c r="W671" s="109">
        <f t="shared" si="370"/>
        <v>9.7986942927948294E-6</v>
      </c>
      <c r="X671" s="114">
        <f>'DADOS BASE HOMOLOGADA'!$I$78*W671</f>
        <v>450.17775129935421</v>
      </c>
      <c r="Y671" s="114"/>
      <c r="Z671" s="114">
        <f t="shared" si="368"/>
        <v>450.17775129935421</v>
      </c>
      <c r="AB671" s="119">
        <v>1427</v>
      </c>
      <c r="AD671" s="45">
        <v>0.80300000000000005</v>
      </c>
      <c r="AE671" s="45">
        <f t="shared" si="371"/>
        <v>1145.8810000000001</v>
      </c>
      <c r="AF671" s="123">
        <f t="shared" si="372"/>
        <v>0.13269781348837001</v>
      </c>
      <c r="AH671" s="45">
        <f>($AH$11-(AF671*$AH$11))*'AJUSTE CONIF-SETEC'!$Q$18</f>
        <v>450.59369620715756</v>
      </c>
      <c r="AI671" s="114">
        <f t="shared" si="373"/>
        <v>642997.20448761387</v>
      </c>
      <c r="AK671" s="119">
        <v>0</v>
      </c>
      <c r="AL671" s="114">
        <f>IF($AK$11&gt;0,(AK671/$AK$11)*'DADOS BASE PROPOSTA'!$I$67,0)*'AJUSTE CONIF-SETEC'!Q18</f>
        <v>0</v>
      </c>
      <c r="AN671" s="114">
        <v>13.75</v>
      </c>
      <c r="AO671" s="114">
        <f>(AN671/$AN$11)*'DADOS BASE PROPOSTA'!$I$69*'AJUSTE CONIF-SETEC'!$Q$18</f>
        <v>6677.8740840771015</v>
      </c>
      <c r="AQ671" s="114"/>
      <c r="AR671" s="114"/>
      <c r="AS671" s="114"/>
      <c r="AU671" s="114"/>
      <c r="AV671" s="114"/>
      <c r="AW671" s="114"/>
      <c r="AY671" s="114"/>
      <c r="AZ671" s="114"/>
      <c r="BA671" s="114"/>
      <c r="BB671" s="93"/>
    </row>
    <row r="672" spans="1:54" x14ac:dyDescent="0.25">
      <c r="A672" s="93"/>
      <c r="B672" s="94" t="s">
        <v>651</v>
      </c>
      <c r="C672" s="94" t="s">
        <v>681</v>
      </c>
      <c r="D672" s="94" t="s">
        <v>79</v>
      </c>
      <c r="F672" s="104">
        <v>2177.3609254279932</v>
      </c>
      <c r="G672" s="109">
        <f t="shared" si="365"/>
        <v>1.7620811520336591E-3</v>
      </c>
      <c r="H672" s="114">
        <f>'DADOS BASE PROPOSTA'!$I$23*G672*'AJUSTE CONIF-SETEC'!$Q$12</f>
        <v>2284760.854806914</v>
      </c>
      <c r="I672" s="114">
        <f>'MATRIZ 2018 COMPLETO PROPOSTA'!I672*'AJUSTE CONIF-SETEC'!$Q$12</f>
        <v>0</v>
      </c>
      <c r="J672" s="114">
        <f t="shared" si="366"/>
        <v>2284760.854806914</v>
      </c>
      <c r="L672" s="104">
        <v>0</v>
      </c>
      <c r="M672" s="114">
        <f>'MATRIZ 2018 COMPLETO PROPOSTA'!M672*'AJUSTE CONIF-SETEC'!$Q$14</f>
        <v>0</v>
      </c>
      <c r="N672" s="114">
        <f>'MATRIZ 2018 COMPLETO PROPOSTA'!N672*'AJUSTE CONIF-SETEC'!$Q$14</f>
        <v>0</v>
      </c>
      <c r="O672" s="114">
        <f t="shared" si="367"/>
        <v>0</v>
      </c>
      <c r="R672" s="114"/>
      <c r="T672" s="104">
        <v>0</v>
      </c>
      <c r="U672" s="104"/>
      <c r="V672" s="104">
        <f t="shared" si="369"/>
        <v>0</v>
      </c>
      <c r="W672" s="109">
        <f t="shared" si="370"/>
        <v>0</v>
      </c>
      <c r="X672" s="114">
        <f>'DADOS BASE HOMOLOGADA'!$I$78*W672</f>
        <v>0</v>
      </c>
      <c r="Y672" s="114"/>
      <c r="Z672" s="114">
        <f t="shared" si="368"/>
        <v>0</v>
      </c>
      <c r="AB672" s="119">
        <v>1629</v>
      </c>
      <c r="AD672" s="45">
        <v>0.80300000000000005</v>
      </c>
      <c r="AE672" s="45">
        <f t="shared" si="371"/>
        <v>1308.087</v>
      </c>
      <c r="AF672" s="123">
        <f t="shared" si="372"/>
        <v>0.13269781348837001</v>
      </c>
      <c r="AH672" s="45">
        <f>($AH$11-(AF672*$AH$11))*'AJUSTE CONIF-SETEC'!$Q$18</f>
        <v>450.59369620715756</v>
      </c>
      <c r="AI672" s="114">
        <f t="shared" si="373"/>
        <v>734017.13112145965</v>
      </c>
      <c r="AK672" s="119">
        <v>0</v>
      </c>
      <c r="AL672" s="114">
        <f>IF($AK$11&gt;0,(AK672/$AK$11)*'DADOS BASE PROPOSTA'!$I$67,0)*'AJUSTE CONIF-SETEC'!Q18</f>
        <v>0</v>
      </c>
      <c r="AN672" s="114">
        <v>0</v>
      </c>
      <c r="AO672" s="114">
        <f>(AN672/$AN$11)*'DADOS BASE PROPOSTA'!$I$69*'AJUSTE CONIF-SETEC'!$Q$18</f>
        <v>0</v>
      </c>
      <c r="AQ672" s="114"/>
      <c r="AR672" s="114"/>
      <c r="AS672" s="114"/>
      <c r="AU672" s="114"/>
      <c r="AV672" s="114"/>
      <c r="AW672" s="114"/>
      <c r="AY672" s="114"/>
      <c r="AZ672" s="114"/>
      <c r="BA672" s="114"/>
      <c r="BB672" s="93"/>
    </row>
    <row r="673" spans="1:54" x14ac:dyDescent="0.25">
      <c r="A673" s="93"/>
      <c r="B673" s="94" t="s">
        <v>651</v>
      </c>
      <c r="C673" s="94" t="s">
        <v>682</v>
      </c>
      <c r="D673" s="94" t="s">
        <v>79</v>
      </c>
      <c r="F673" s="104">
        <v>3009.7592144560699</v>
      </c>
      <c r="G673" s="109">
        <f t="shared" si="365"/>
        <v>2.435719279250959E-3</v>
      </c>
      <c r="H673" s="114">
        <f>'DADOS BASE PROPOSTA'!$I$23*G673*'AJUSTE CONIF-SETEC'!$Q$12</f>
        <v>3158217.8017785181</v>
      </c>
      <c r="I673" s="114">
        <f>'MATRIZ 2018 COMPLETO PROPOSTA'!I673*'AJUSTE CONIF-SETEC'!$Q$12</f>
        <v>0</v>
      </c>
      <c r="J673" s="114">
        <f t="shared" si="366"/>
        <v>3158217.8017785181</v>
      </c>
      <c r="L673" s="104">
        <v>0</v>
      </c>
      <c r="M673" s="114">
        <f>'MATRIZ 2018 COMPLETO PROPOSTA'!M673*'AJUSTE CONIF-SETEC'!$Q$14</f>
        <v>0</v>
      </c>
      <c r="N673" s="114">
        <f>'MATRIZ 2018 COMPLETO PROPOSTA'!N673*'AJUSTE CONIF-SETEC'!$Q$14</f>
        <v>0</v>
      </c>
      <c r="O673" s="114">
        <f t="shared" si="367"/>
        <v>0</v>
      </c>
      <c r="R673" s="114"/>
      <c r="T673" s="104">
        <v>4.3609638074815704</v>
      </c>
      <c r="U673" s="104"/>
      <c r="V673" s="104">
        <f t="shared" si="369"/>
        <v>4.3609638074815704</v>
      </c>
      <c r="W673" s="109">
        <f t="shared" si="370"/>
        <v>2.5541059205156533E-5</v>
      </c>
      <c r="X673" s="114">
        <f>'DADOS BASE HOMOLOGADA'!$I$78*W673</f>
        <v>1173.4233414380276</v>
      </c>
      <c r="Y673" s="114"/>
      <c r="Z673" s="114">
        <f t="shared" si="368"/>
        <v>1173.4233414380276</v>
      </c>
      <c r="AB673" s="119">
        <v>1607.5</v>
      </c>
      <c r="AD673" s="45">
        <v>0.80900000000000005</v>
      </c>
      <c r="AE673" s="45">
        <f t="shared" si="371"/>
        <v>1300.4675</v>
      </c>
      <c r="AF673" s="123">
        <f t="shared" si="372"/>
        <v>0.14319781348837002</v>
      </c>
      <c r="AH673" s="45">
        <f>($AH$11-(AF673*$AH$11))*'AJUSTE CONIF-SETEC'!$Q$18</f>
        <v>445.13858046577502</v>
      </c>
      <c r="AI673" s="114">
        <f t="shared" si="373"/>
        <v>715560.26809873339</v>
      </c>
      <c r="AK673" s="119">
        <v>0</v>
      </c>
      <c r="AL673" s="114">
        <f>IF($AK$11&gt;0,(AK673/$AK$11)*'DADOS BASE PROPOSTA'!$I$67,0)*'AJUSTE CONIF-SETEC'!Q18</f>
        <v>0</v>
      </c>
      <c r="AN673" s="114">
        <v>23.375</v>
      </c>
      <c r="AO673" s="114">
        <f>(AN673/$AN$11)*'DADOS BASE PROPOSTA'!$I$69*'AJUSTE CONIF-SETEC'!$Q$18</f>
        <v>11352.385942931074</v>
      </c>
      <c r="AQ673" s="114"/>
      <c r="AR673" s="114"/>
      <c r="AS673" s="114"/>
      <c r="AU673" s="114"/>
      <c r="AV673" s="114"/>
      <c r="AW673" s="114"/>
      <c r="AY673" s="114"/>
      <c r="AZ673" s="114"/>
      <c r="BA673" s="114"/>
      <c r="BB673" s="93"/>
    </row>
    <row r="674" spans="1:54" x14ac:dyDescent="0.25">
      <c r="A674" s="93"/>
      <c r="B674" s="94" t="s">
        <v>651</v>
      </c>
      <c r="C674" s="94" t="s">
        <v>683</v>
      </c>
      <c r="D674" s="94" t="s">
        <v>79</v>
      </c>
      <c r="F674" s="104">
        <v>2345.931522087219</v>
      </c>
      <c r="G674" s="109">
        <f t="shared" si="365"/>
        <v>1.898500919510612E-3</v>
      </c>
      <c r="H674" s="114">
        <f>'DADOS BASE PROPOSTA'!$I$23*G674*'AJUSTE CONIF-SETEC'!$Q$12</f>
        <v>2461646.3201519568</v>
      </c>
      <c r="I674" s="114">
        <f>'MATRIZ 2018 COMPLETO PROPOSTA'!I674*'AJUSTE CONIF-SETEC'!$Q$12</f>
        <v>0</v>
      </c>
      <c r="J674" s="114">
        <f t="shared" si="366"/>
        <v>2461646.3201519568</v>
      </c>
      <c r="L674" s="104">
        <v>0</v>
      </c>
      <c r="M674" s="114">
        <f>'MATRIZ 2018 COMPLETO PROPOSTA'!M674*'AJUSTE CONIF-SETEC'!$Q$14</f>
        <v>0</v>
      </c>
      <c r="N674" s="114">
        <f>'MATRIZ 2018 COMPLETO PROPOSTA'!N674*'AJUSTE CONIF-SETEC'!$Q$14</f>
        <v>0</v>
      </c>
      <c r="O674" s="114">
        <f t="shared" si="367"/>
        <v>0</v>
      </c>
      <c r="R674" s="114"/>
      <c r="T674" s="104">
        <v>2.2450599683615118</v>
      </c>
      <c r="U674" s="104"/>
      <c r="V674" s="104">
        <f t="shared" si="369"/>
        <v>2.2450599683615118</v>
      </c>
      <c r="W674" s="109">
        <f t="shared" si="370"/>
        <v>1.3148746951918048E-5</v>
      </c>
      <c r="X674" s="114">
        <f>'DADOS BASE HOMOLOGADA'!$I$78*W674</f>
        <v>604.08796910535943</v>
      </c>
      <c r="Y674" s="114"/>
      <c r="Z674" s="114">
        <f t="shared" si="368"/>
        <v>604.08796910535943</v>
      </c>
      <c r="AB674" s="119">
        <v>1852.5</v>
      </c>
      <c r="AD674" s="45">
        <v>0.77</v>
      </c>
      <c r="AE674" s="45">
        <f t="shared" si="371"/>
        <v>1426.425</v>
      </c>
      <c r="AF674" s="123">
        <f t="shared" si="372"/>
        <v>7.4947813488369958E-2</v>
      </c>
      <c r="AH674" s="45">
        <f>($AH$11-(AF674*$AH$11))*'AJUSTE CONIF-SETEC'!$Q$18</f>
        <v>480.59683278476206</v>
      </c>
      <c r="AI674" s="114">
        <f t="shared" si="373"/>
        <v>890305.63273377169</v>
      </c>
      <c r="AK674" s="119">
        <v>0</v>
      </c>
      <c r="AL674" s="114">
        <f>IF($AK$11&gt;0,(AK674/$AK$11)*'DADOS BASE PROPOSTA'!$I$67,0)*'AJUSTE CONIF-SETEC'!Q18</f>
        <v>0</v>
      </c>
      <c r="AN674" s="114">
        <v>9.75</v>
      </c>
      <c r="AO674" s="114">
        <f>(AN674/$AN$11)*'DADOS BASE PROPOSTA'!$I$69*'AJUSTE CONIF-SETEC'!$Q$18</f>
        <v>4735.2198050728548</v>
      </c>
      <c r="AQ674" s="114"/>
      <c r="AR674" s="114"/>
      <c r="AS674" s="114"/>
      <c r="AU674" s="114"/>
      <c r="AV674" s="114"/>
      <c r="AW674" s="114"/>
      <c r="AY674" s="114"/>
      <c r="AZ674" s="114"/>
      <c r="BA674" s="114"/>
      <c r="BB674" s="93"/>
    </row>
    <row r="675" spans="1:54" x14ac:dyDescent="0.25">
      <c r="A675" s="93"/>
      <c r="B675" s="94" t="s">
        <v>651</v>
      </c>
      <c r="C675" s="94" t="s">
        <v>684</v>
      </c>
      <c r="D675" s="94" t="s">
        <v>79</v>
      </c>
      <c r="F675" s="104">
        <v>844.0825401073613</v>
      </c>
      <c r="G675" s="109">
        <f t="shared" si="365"/>
        <v>6.8309388549880261E-4</v>
      </c>
      <c r="H675" s="114">
        <f>'DADOS BASE PROPOSTA'!$I$23*G675*'AJUSTE CONIF-SETEC'!$Q$12</f>
        <v>885717.53233066073</v>
      </c>
      <c r="I675" s="114">
        <f>'MATRIZ 2018 COMPLETO PROPOSTA'!I675*'AJUSTE CONIF-SETEC'!$Q$12</f>
        <v>863925.75028658111</v>
      </c>
      <c r="J675" s="114">
        <f t="shared" si="366"/>
        <v>1749643.2826172418</v>
      </c>
      <c r="L675" s="104">
        <v>0</v>
      </c>
      <c r="M675" s="114">
        <f>'MATRIZ 2018 COMPLETO PROPOSTA'!M675*'AJUSTE CONIF-SETEC'!$Q$14</f>
        <v>0</v>
      </c>
      <c r="N675" s="114">
        <f>'MATRIZ 2018 COMPLETO PROPOSTA'!N675*'AJUSTE CONIF-SETEC'!$Q$14</f>
        <v>0</v>
      </c>
      <c r="O675" s="114">
        <f t="shared" si="367"/>
        <v>0</v>
      </c>
      <c r="R675" s="114"/>
      <c r="T675" s="104">
        <v>2.1916000000000002</v>
      </c>
      <c r="U675" s="104">
        <v>2.1541000000000001</v>
      </c>
      <c r="V675" s="104">
        <f t="shared" si="369"/>
        <v>9.0847200000000008</v>
      </c>
      <c r="W675" s="109">
        <f t="shared" si="370"/>
        <v>5.3206901415737157E-5</v>
      </c>
      <c r="X675" s="114">
        <f>'DADOS BASE HOMOLOGADA'!$I$78*W675</f>
        <v>2444.4647947181866</v>
      </c>
      <c r="Y675" s="114"/>
      <c r="Z675" s="114">
        <f t="shared" si="368"/>
        <v>2444.4647947181866</v>
      </c>
      <c r="AB675" s="119">
        <v>1439</v>
      </c>
      <c r="AD675" s="45">
        <v>0.75700000000000001</v>
      </c>
      <c r="AE675" s="45">
        <f t="shared" si="371"/>
        <v>1089.3230000000001</v>
      </c>
      <c r="AF675" s="123">
        <f t="shared" si="372"/>
        <v>5.2197813488369937E-2</v>
      </c>
      <c r="AH675" s="45">
        <f>($AH$11-(AF675*$AH$11))*'AJUSTE CONIF-SETEC'!$Q$18</f>
        <v>492.4162502244244</v>
      </c>
      <c r="AI675" s="114">
        <f t="shared" si="373"/>
        <v>708586.98407294671</v>
      </c>
      <c r="AK675" s="119">
        <v>0</v>
      </c>
      <c r="AL675" s="114">
        <f>IF($AK$11&gt;0,(AK675/$AK$11)*'DADOS BASE PROPOSTA'!$I$67,0)*'AJUSTE CONIF-SETEC'!Q18</f>
        <v>0</v>
      </c>
      <c r="AN675" s="114">
        <v>21.375</v>
      </c>
      <c r="AO675" s="114">
        <f>(AN675/$AN$11)*'DADOS BASE PROPOSTA'!$I$69*'AJUSTE CONIF-SETEC'!$Q$18</f>
        <v>10381.058803428952</v>
      </c>
      <c r="AQ675" s="114"/>
      <c r="AR675" s="114"/>
      <c r="AS675" s="114"/>
      <c r="AU675" s="114"/>
      <c r="AV675" s="114"/>
      <c r="AW675" s="114"/>
      <c r="AY675" s="114"/>
      <c r="AZ675" s="114"/>
      <c r="BA675" s="114"/>
      <c r="BB675" s="93"/>
    </row>
    <row r="676" spans="1:54" x14ac:dyDescent="0.25">
      <c r="A676" s="93"/>
      <c r="B676" s="94" t="s">
        <v>651</v>
      </c>
      <c r="C676" s="94" t="s">
        <v>685</v>
      </c>
      <c r="D676" s="94" t="s">
        <v>83</v>
      </c>
      <c r="F676" s="104">
        <v>0</v>
      </c>
      <c r="G676" s="109">
        <f t="shared" si="365"/>
        <v>0</v>
      </c>
      <c r="H676" s="114">
        <f>'DADOS BASE PROPOSTA'!$I$23*G676*'AJUSTE CONIF-SETEC'!$Q$12</f>
        <v>0</v>
      </c>
      <c r="I676" s="114">
        <f>'MATRIZ 2018 COMPLETO PROPOSTA'!I676*'AJUSTE CONIF-SETEC'!$Q$12</f>
        <v>0</v>
      </c>
      <c r="J676" s="114">
        <f t="shared" si="366"/>
        <v>0</v>
      </c>
      <c r="L676" s="104">
        <v>237.94382127672861</v>
      </c>
      <c r="M676" s="114">
        <f>'MATRIZ 2018 COMPLETO PROPOSTA'!M676*'AJUSTE CONIF-SETEC'!$Q$14</f>
        <v>917684.52916124789</v>
      </c>
      <c r="N676" s="114">
        <f>'MATRIZ 2018 COMPLETO PROPOSTA'!N676*'AJUSTE CONIF-SETEC'!$Q$14</f>
        <v>72618.78110783115</v>
      </c>
      <c r="O676" s="114">
        <f t="shared" si="367"/>
        <v>990303.31026907905</v>
      </c>
      <c r="R676" s="114"/>
      <c r="T676" s="104">
        <v>0</v>
      </c>
      <c r="U676" s="104"/>
      <c r="V676" s="104">
        <f t="shared" si="369"/>
        <v>0</v>
      </c>
      <c r="W676" s="109">
        <f t="shared" si="370"/>
        <v>0</v>
      </c>
      <c r="X676" s="114">
        <f>'DADOS BASE HOMOLOGADA'!$I$78*W676</f>
        <v>0</v>
      </c>
      <c r="Y676" s="114"/>
      <c r="Z676" s="114">
        <f t="shared" si="368"/>
        <v>0</v>
      </c>
      <c r="AB676" s="119">
        <v>625</v>
      </c>
      <c r="AD676" s="45">
        <v>0.76900000000000002</v>
      </c>
      <c r="AE676" s="45">
        <f t="shared" si="371"/>
        <v>480.625</v>
      </c>
      <c r="AF676" s="123">
        <f t="shared" si="372"/>
        <v>7.3197813488369956E-2</v>
      </c>
      <c r="AH676" s="45">
        <f>($AH$11-(AF676*$AH$11))*'AJUSTE CONIF-SETEC'!$Q$18</f>
        <v>481.50601874165915</v>
      </c>
      <c r="AI676" s="114">
        <f t="shared" si="373"/>
        <v>300941.26171353698</v>
      </c>
      <c r="AK676" s="119">
        <v>0</v>
      </c>
      <c r="AL676" s="114">
        <f>IF($AK$11&gt;0,(AK676/$AK$11)*'DADOS BASE PROPOSTA'!$I$67,0)*'AJUSTE CONIF-SETEC'!Q18</f>
        <v>0</v>
      </c>
      <c r="AN676" s="114">
        <v>0</v>
      </c>
      <c r="AO676" s="114">
        <f>(AN676/$AN$11)*'DADOS BASE PROPOSTA'!$I$69*'AJUSTE CONIF-SETEC'!$Q$18</f>
        <v>0</v>
      </c>
      <c r="AQ676" s="114"/>
      <c r="AR676" s="114"/>
      <c r="AS676" s="114"/>
      <c r="AU676" s="114"/>
      <c r="AV676" s="114"/>
      <c r="AW676" s="114"/>
      <c r="AY676" s="114"/>
      <c r="AZ676" s="114"/>
      <c r="BA676" s="114"/>
      <c r="BB676" s="93"/>
    </row>
    <row r="677" spans="1:54" x14ac:dyDescent="0.25">
      <c r="A677" s="93"/>
      <c r="B677" s="94" t="s">
        <v>651</v>
      </c>
      <c r="C677" s="94" t="s">
        <v>686</v>
      </c>
      <c r="D677" s="94" t="s">
        <v>79</v>
      </c>
      <c r="F677" s="104">
        <v>2645.1394326162972</v>
      </c>
      <c r="G677" s="109">
        <f t="shared" si="365"/>
        <v>2.1406420425212711E-3</v>
      </c>
      <c r="H677" s="114">
        <f>'DADOS BASE PROPOSTA'!$I$23*G677*'AJUSTE CONIF-SETEC'!$Q$12</f>
        <v>2775612.8809742201</v>
      </c>
      <c r="I677" s="114">
        <f>'MATRIZ 2018 COMPLETO PROPOSTA'!I677*'AJUSTE CONIF-SETEC'!$Q$12</f>
        <v>0</v>
      </c>
      <c r="J677" s="114">
        <f t="shared" si="366"/>
        <v>2775612.8809742201</v>
      </c>
      <c r="L677" s="104">
        <v>0</v>
      </c>
      <c r="M677" s="114">
        <f>'MATRIZ 2018 COMPLETO PROPOSTA'!M677*'AJUSTE CONIF-SETEC'!$Q$14</f>
        <v>0</v>
      </c>
      <c r="N677" s="114">
        <f>'MATRIZ 2018 COMPLETO PROPOSTA'!N677*'AJUSTE CONIF-SETEC'!$Q$14</f>
        <v>0</v>
      </c>
      <c r="O677" s="114">
        <f t="shared" si="367"/>
        <v>0</v>
      </c>
      <c r="R677" s="114"/>
      <c r="T677" s="104">
        <v>0</v>
      </c>
      <c r="U677" s="104"/>
      <c r="V677" s="104">
        <f t="shared" si="369"/>
        <v>0</v>
      </c>
      <c r="W677" s="109">
        <f t="shared" si="370"/>
        <v>0</v>
      </c>
      <c r="X677" s="114">
        <f>'DADOS BASE HOMOLOGADA'!$I$78*W677</f>
        <v>0</v>
      </c>
      <c r="Y677" s="114"/>
      <c r="Z677" s="114">
        <f t="shared" si="368"/>
        <v>0</v>
      </c>
      <c r="AB677" s="119">
        <v>1519.5</v>
      </c>
      <c r="AD677" s="45">
        <v>0.80900000000000005</v>
      </c>
      <c r="AE677" s="45">
        <f t="shared" si="371"/>
        <v>1229.2755000000002</v>
      </c>
      <c r="AF677" s="123">
        <f t="shared" si="372"/>
        <v>0.14319781348837002</v>
      </c>
      <c r="AH677" s="45">
        <f>($AH$11-(AF677*$AH$11))*'AJUSTE CONIF-SETEC'!$Q$18</f>
        <v>445.13858046577502</v>
      </c>
      <c r="AI677" s="114">
        <f t="shared" si="373"/>
        <v>676388.07301774516</v>
      </c>
      <c r="AK677" s="119">
        <v>0</v>
      </c>
      <c r="AL677" s="114">
        <f>IF($AK$11&gt;0,(AK677/$AK$11)*'DADOS BASE PROPOSTA'!$I$67,0)*'AJUSTE CONIF-SETEC'!Q18</f>
        <v>0</v>
      </c>
      <c r="AN677" s="114">
        <v>0</v>
      </c>
      <c r="AO677" s="114">
        <f>(AN677/$AN$11)*'DADOS BASE PROPOSTA'!$I$69*'AJUSTE CONIF-SETEC'!$Q$18</f>
        <v>0</v>
      </c>
      <c r="AQ677" s="114"/>
      <c r="AR677" s="114"/>
      <c r="AS677" s="114"/>
      <c r="AU677" s="114"/>
      <c r="AV677" s="114"/>
      <c r="AW677" s="114"/>
      <c r="AY677" s="114"/>
      <c r="AZ677" s="114"/>
      <c r="BA677" s="114"/>
      <c r="BB677" s="93"/>
    </row>
    <row r="678" spans="1:54" x14ac:dyDescent="0.25">
      <c r="A678" s="93"/>
      <c r="B678" s="94" t="s">
        <v>651</v>
      </c>
      <c r="C678" s="94" t="s">
        <v>687</v>
      </c>
      <c r="D678" s="94" t="s">
        <v>79</v>
      </c>
      <c r="F678" s="104">
        <v>1684.382300775118</v>
      </c>
      <c r="G678" s="109">
        <f t="shared" si="365"/>
        <v>1.3631264667025823E-3</v>
      </c>
      <c r="H678" s="114">
        <f>'DADOS BASE PROPOSTA'!$I$23*G678*'AJUSTE CONIF-SETEC'!$Q$12</f>
        <v>1767465.6968431321</v>
      </c>
      <c r="I678" s="114">
        <f>'MATRIZ 2018 COMPLETO PROPOSTA'!I678*'AJUSTE CONIF-SETEC'!$Q$12</f>
        <v>0</v>
      </c>
      <c r="J678" s="114">
        <f t="shared" si="366"/>
        <v>1767465.6968431321</v>
      </c>
      <c r="L678" s="104">
        <v>0</v>
      </c>
      <c r="M678" s="114">
        <f>'MATRIZ 2018 COMPLETO PROPOSTA'!M678*'AJUSTE CONIF-SETEC'!$Q$14</f>
        <v>0</v>
      </c>
      <c r="N678" s="114">
        <f>'MATRIZ 2018 COMPLETO PROPOSTA'!N678*'AJUSTE CONIF-SETEC'!$Q$14</f>
        <v>0</v>
      </c>
      <c r="O678" s="114">
        <f t="shared" si="367"/>
        <v>0</v>
      </c>
      <c r="R678" s="114"/>
      <c r="T678" s="104">
        <v>1.228561133797742</v>
      </c>
      <c r="U678" s="104"/>
      <c r="V678" s="104">
        <f t="shared" si="369"/>
        <v>1.228561133797742</v>
      </c>
      <c r="W678" s="109">
        <f t="shared" si="370"/>
        <v>7.1953710328092355E-6</v>
      </c>
      <c r="X678" s="114">
        <f>'DADOS BASE HOMOLOGADA'!$I$78*W678</f>
        <v>330.57424331488915</v>
      </c>
      <c r="Y678" s="114"/>
      <c r="Z678" s="114">
        <f t="shared" si="368"/>
        <v>330.57424331488915</v>
      </c>
      <c r="AB678" s="119">
        <v>948.5</v>
      </c>
      <c r="AD678" s="45">
        <v>0.80100000000000005</v>
      </c>
      <c r="AE678" s="45">
        <f t="shared" si="371"/>
        <v>759.74850000000004</v>
      </c>
      <c r="AF678" s="123">
        <f t="shared" si="372"/>
        <v>0.12919781348837001</v>
      </c>
      <c r="AH678" s="45">
        <f>($AH$11-(AF678*$AH$11))*'AJUSTE CONIF-SETEC'!$Q$18</f>
        <v>452.4120681209518</v>
      </c>
      <c r="AI678" s="114">
        <f t="shared" si="373"/>
        <v>429112.84661272279</v>
      </c>
      <c r="AK678" s="119">
        <v>0</v>
      </c>
      <c r="AL678" s="114">
        <f>IF($AK$11&gt;0,(AK678/$AK$11)*'DADOS BASE PROPOSTA'!$I$67,0)*'AJUSTE CONIF-SETEC'!Q18</f>
        <v>0</v>
      </c>
      <c r="AN678" s="114">
        <v>10.875</v>
      </c>
      <c r="AO678" s="114">
        <f>(AN678/$AN$11)*'DADOS BASE PROPOSTA'!$I$69*'AJUSTE CONIF-SETEC'!$Q$18</f>
        <v>5281.5913210427989</v>
      </c>
      <c r="AQ678" s="114"/>
      <c r="AR678" s="114"/>
      <c r="AS678" s="114"/>
      <c r="AU678" s="114"/>
      <c r="AV678" s="114"/>
      <c r="AW678" s="114"/>
      <c r="AY678" s="114"/>
      <c r="AZ678" s="114"/>
      <c r="BA678" s="114"/>
      <c r="BB678" s="93"/>
    </row>
    <row r="679" spans="1:54" x14ac:dyDescent="0.25">
      <c r="A679" s="93"/>
      <c r="B679" s="94" t="s">
        <v>651</v>
      </c>
      <c r="C679" s="94" t="s">
        <v>688</v>
      </c>
      <c r="D679" s="94" t="s">
        <v>83</v>
      </c>
      <c r="F679" s="104">
        <v>0</v>
      </c>
      <c r="G679" s="109">
        <f t="shared" si="365"/>
        <v>0</v>
      </c>
      <c r="H679" s="114">
        <f>'DADOS BASE PROPOSTA'!$I$23*G679*'AJUSTE CONIF-SETEC'!$Q$12</f>
        <v>0</v>
      </c>
      <c r="I679" s="114">
        <f>'MATRIZ 2018 COMPLETO PROPOSTA'!I679*'AJUSTE CONIF-SETEC'!$Q$12</f>
        <v>0</v>
      </c>
      <c r="J679" s="114">
        <f t="shared" si="366"/>
        <v>0</v>
      </c>
      <c r="L679" s="104">
        <v>333.34917716615098</v>
      </c>
      <c r="M679" s="114">
        <f>'MATRIZ 2018 COMPLETO PROPOSTA'!M679*'AJUSTE CONIF-SETEC'!$Q$14</f>
        <v>917684.52916124789</v>
      </c>
      <c r="N679" s="114">
        <f>'MATRIZ 2018 COMPLETO PROPOSTA'!N679*'AJUSTE CONIF-SETEC'!$Q$14</f>
        <v>101735.82486494209</v>
      </c>
      <c r="O679" s="114">
        <f t="shared" si="367"/>
        <v>1019420.35402619</v>
      </c>
      <c r="R679" s="114"/>
      <c r="T679" s="104">
        <v>12.418619954082949</v>
      </c>
      <c r="U679" s="104"/>
      <c r="V679" s="104">
        <f t="shared" si="369"/>
        <v>12.418619954082949</v>
      </c>
      <c r="W679" s="109">
        <f t="shared" si="370"/>
        <v>7.2732708065454706E-5</v>
      </c>
      <c r="X679" s="114">
        <f>'DADOS BASE HOMOLOGADA'!$I$78*W679</f>
        <v>3341.5316351786901</v>
      </c>
      <c r="Y679" s="114"/>
      <c r="Z679" s="114">
        <f t="shared" si="368"/>
        <v>3341.5316351786901</v>
      </c>
      <c r="AB679" s="119">
        <v>324.5</v>
      </c>
      <c r="AD679" s="45">
        <v>0.79600000000000004</v>
      </c>
      <c r="AE679" s="45">
        <f t="shared" si="371"/>
        <v>258.30200000000002</v>
      </c>
      <c r="AF679" s="123">
        <f t="shared" si="372"/>
        <v>0.12044781348837</v>
      </c>
      <c r="AH679" s="45">
        <f>($AH$11-(AF679*$AH$11))*'AJUSTE CONIF-SETEC'!$Q$18</f>
        <v>456.95799790543737</v>
      </c>
      <c r="AI679" s="114">
        <f t="shared" si="373"/>
        <v>148282.87032031443</v>
      </c>
      <c r="AK679" s="119">
        <v>0</v>
      </c>
      <c r="AL679" s="114">
        <f>IF($AK$11&gt;0,(AK679/$AK$11)*'DADOS BASE PROPOSTA'!$I$67,0)*'AJUSTE CONIF-SETEC'!Q18</f>
        <v>0</v>
      </c>
      <c r="AN679" s="114">
        <v>22</v>
      </c>
      <c r="AO679" s="114">
        <f>(AN679/$AN$11)*'DADOS BASE PROPOSTA'!$I$69*'AJUSTE CONIF-SETEC'!$Q$18</f>
        <v>10684.598534523364</v>
      </c>
      <c r="AQ679" s="114"/>
      <c r="AR679" s="114"/>
      <c r="AS679" s="114"/>
      <c r="AU679" s="114"/>
      <c r="AV679" s="114"/>
      <c r="AW679" s="114"/>
      <c r="AY679" s="114"/>
      <c r="AZ679" s="114"/>
      <c r="BA679" s="114"/>
      <c r="BB679" s="93"/>
    </row>
    <row r="680" spans="1:54" x14ac:dyDescent="0.25">
      <c r="A680" s="93"/>
      <c r="B680" s="94" t="s">
        <v>651</v>
      </c>
      <c r="C680" s="94" t="s">
        <v>689</v>
      </c>
      <c r="D680" s="94" t="s">
        <v>79</v>
      </c>
      <c r="F680" s="104">
        <v>413.68984403577201</v>
      </c>
      <c r="G680" s="109">
        <f t="shared" si="365"/>
        <v>3.3478835247302454E-4</v>
      </c>
      <c r="H680" s="114">
        <f>'DADOS BASE PROPOSTA'!$I$23*G680*'AJUSTE CONIF-SETEC'!$Q$12</f>
        <v>434095.39991552825</v>
      </c>
      <c r="I680" s="114">
        <f>'MATRIZ 2018 COMPLETO PROPOSTA'!I680*'AJUSTE CONIF-SETEC'!$Q$12</f>
        <v>874821.64130862092</v>
      </c>
      <c r="J680" s="114">
        <f t="shared" si="366"/>
        <v>1308917.0412241491</v>
      </c>
      <c r="L680" s="104">
        <v>0</v>
      </c>
      <c r="M680" s="114">
        <f>'MATRIZ 2018 COMPLETO PROPOSTA'!M680*'AJUSTE CONIF-SETEC'!$Q$14</f>
        <v>0</v>
      </c>
      <c r="N680" s="114">
        <f>'MATRIZ 2018 COMPLETO PROPOSTA'!N680*'AJUSTE CONIF-SETEC'!$Q$14</f>
        <v>0</v>
      </c>
      <c r="O680" s="114">
        <f t="shared" si="367"/>
        <v>0</v>
      </c>
      <c r="R680" s="114"/>
      <c r="T680" s="104">
        <v>0</v>
      </c>
      <c r="U680" s="104"/>
      <c r="V680" s="104">
        <f t="shared" si="369"/>
        <v>0</v>
      </c>
      <c r="W680" s="109">
        <f t="shared" si="370"/>
        <v>0</v>
      </c>
      <c r="X680" s="114">
        <f>'DADOS BASE HOMOLOGADA'!$I$78*W680</f>
        <v>0</v>
      </c>
      <c r="Y680" s="114"/>
      <c r="Z680" s="114">
        <f t="shared" si="368"/>
        <v>0</v>
      </c>
      <c r="AB680" s="119">
        <v>235.5</v>
      </c>
      <c r="AD680" s="45">
        <v>0.69899999999999995</v>
      </c>
      <c r="AE680" s="45">
        <f t="shared" si="371"/>
        <v>164.61449999999999</v>
      </c>
      <c r="AF680" s="123">
        <f t="shared" si="372"/>
        <v>-4.9302186511630153E-2</v>
      </c>
      <c r="AH680" s="45">
        <f>($AH$11-(AF680*$AH$11))*'AJUSTE CONIF-SETEC'!$Q$18</f>
        <v>545.14903572445633</v>
      </c>
      <c r="AI680" s="114">
        <f t="shared" si="373"/>
        <v>128382.59791310946</v>
      </c>
      <c r="AK680" s="119">
        <v>0</v>
      </c>
      <c r="AL680" s="114">
        <f>IF($AK$11&gt;0,(AK680/$AK$11)*'DADOS BASE PROPOSTA'!$I$67,0)*'AJUSTE CONIF-SETEC'!Q18</f>
        <v>0</v>
      </c>
      <c r="AN680" s="114">
        <v>0</v>
      </c>
      <c r="AO680" s="114">
        <f>(AN680/$AN$11)*'DADOS BASE PROPOSTA'!$I$69*'AJUSTE CONIF-SETEC'!$Q$18</f>
        <v>0</v>
      </c>
      <c r="AQ680" s="114"/>
      <c r="AR680" s="114"/>
      <c r="AS680" s="114"/>
      <c r="AU680" s="114"/>
      <c r="AV680" s="114"/>
      <c r="AW680" s="114"/>
      <c r="AY680" s="114"/>
      <c r="AZ680" s="114"/>
      <c r="BA680" s="114"/>
      <c r="BB680" s="93"/>
    </row>
    <row r="681" spans="1:54" x14ac:dyDescent="0.25">
      <c r="A681" s="93"/>
      <c r="B681" s="94" t="s">
        <v>651</v>
      </c>
      <c r="C681" s="94" t="s">
        <v>690</v>
      </c>
      <c r="D681" s="94" t="s">
        <v>79</v>
      </c>
      <c r="F681" s="104">
        <v>770.17446799307413</v>
      </c>
      <c r="G681" s="109">
        <f t="shared" si="365"/>
        <v>6.2328201906231332E-4</v>
      </c>
      <c r="H681" s="114">
        <f>'DADOS BASE PROPOSTA'!$I$23*G681*'AJUSTE CONIF-SETEC'!$Q$12</f>
        <v>808163.89019033557</v>
      </c>
      <c r="I681" s="114">
        <f>'MATRIZ 2018 COMPLETO PROPOSTA'!I681*'AJUSTE CONIF-SETEC'!$Q$12</f>
        <v>874821.64130862092</v>
      </c>
      <c r="J681" s="114">
        <f t="shared" si="366"/>
        <v>1682985.5314989565</v>
      </c>
      <c r="L681" s="104">
        <v>0</v>
      </c>
      <c r="M681" s="114">
        <f>'MATRIZ 2018 COMPLETO PROPOSTA'!M681*'AJUSTE CONIF-SETEC'!$Q$14</f>
        <v>0</v>
      </c>
      <c r="N681" s="114">
        <f>'MATRIZ 2018 COMPLETO PROPOSTA'!N681*'AJUSTE CONIF-SETEC'!$Q$14</f>
        <v>0</v>
      </c>
      <c r="O681" s="114">
        <f t="shared" si="367"/>
        <v>0</v>
      </c>
      <c r="R681" s="114"/>
      <c r="T681" s="104">
        <v>1.034646739130435</v>
      </c>
      <c r="U681" s="104"/>
      <c r="V681" s="104">
        <f t="shared" si="369"/>
        <v>1.034646739130435</v>
      </c>
      <c r="W681" s="109">
        <f t="shared" si="370"/>
        <v>6.0596635943680126E-6</v>
      </c>
      <c r="X681" s="114">
        <f>'DADOS BASE HOMOLOGADA'!$I$78*W681</f>
        <v>278.39686074797243</v>
      </c>
      <c r="Y681" s="114"/>
      <c r="Z681" s="114">
        <f t="shared" si="368"/>
        <v>278.39686074797243</v>
      </c>
      <c r="AB681" s="119">
        <v>671</v>
      </c>
      <c r="AD681" s="45">
        <v>0.77500000000000002</v>
      </c>
      <c r="AE681" s="45">
        <f t="shared" si="371"/>
        <v>520.02499999999998</v>
      </c>
      <c r="AF681" s="123">
        <f t="shared" si="372"/>
        <v>8.3697813488369965E-2</v>
      </c>
      <c r="AH681" s="45">
        <f>($AH$11-(AF681*$AH$11))*'AJUSTE CONIF-SETEC'!$Q$18</f>
        <v>476.05090300027649</v>
      </c>
      <c r="AI681" s="114">
        <f t="shared" si="373"/>
        <v>319430.1559131855</v>
      </c>
      <c r="AK681" s="119">
        <v>0</v>
      </c>
      <c r="AL681" s="114">
        <f>IF($AK$11&gt;0,(AK681/$AK$11)*'DADOS BASE PROPOSTA'!$I$67,0)*'AJUSTE CONIF-SETEC'!Q18</f>
        <v>0</v>
      </c>
      <c r="AN681" s="114">
        <v>6.375</v>
      </c>
      <c r="AO681" s="114">
        <f>(AN681/$AN$11)*'DADOS BASE PROPOSTA'!$I$69*'AJUSTE CONIF-SETEC'!$Q$18</f>
        <v>3096.1052571630198</v>
      </c>
      <c r="AQ681" s="114"/>
      <c r="AR681" s="114"/>
      <c r="AS681" s="114"/>
      <c r="AU681" s="114"/>
      <c r="AV681" s="114"/>
      <c r="AW681" s="114"/>
      <c r="AY681" s="114"/>
      <c r="AZ681" s="114"/>
      <c r="BA681" s="114"/>
      <c r="BB681" s="93"/>
    </row>
    <row r="682" spans="1:54" x14ac:dyDescent="0.25">
      <c r="A682" s="93"/>
      <c r="B682" s="94" t="s">
        <v>651</v>
      </c>
      <c r="C682" s="94" t="s">
        <v>237</v>
      </c>
      <c r="D682" s="94" t="s">
        <v>129</v>
      </c>
      <c r="F682" s="104">
        <v>0</v>
      </c>
      <c r="G682" s="109">
        <f t="shared" si="365"/>
        <v>0</v>
      </c>
      <c r="H682" s="114">
        <f>'DADOS BASE PROPOSTA'!$I$23*G682*'AJUSTE CONIF-SETEC'!$Q$12</f>
        <v>0</v>
      </c>
      <c r="I682" s="114">
        <f>'MATRIZ 2018 COMPLETO PROPOSTA'!I682*'AJUSTE CONIF-SETEC'!$Q$12</f>
        <v>0</v>
      </c>
      <c r="J682" s="114">
        <f t="shared" si="366"/>
        <v>0</v>
      </c>
      <c r="L682" s="104">
        <v>0.52246201657458569</v>
      </c>
      <c r="M682" s="114">
        <f>'MATRIZ 2018 COMPLETO PROPOSTA'!M682*'AJUSTE CONIF-SETEC'!$Q$14</f>
        <v>0</v>
      </c>
      <c r="N682" s="114">
        <f>'MATRIZ 2018 COMPLETO PROPOSTA'!N682*'AJUSTE CONIF-SETEC'!$Q$14</f>
        <v>159.45173367061727</v>
      </c>
      <c r="O682" s="114">
        <f t="shared" si="367"/>
        <v>159.45173367061727</v>
      </c>
      <c r="R682" s="114"/>
      <c r="T682" s="104">
        <v>41.060400000000001</v>
      </c>
      <c r="U682" s="104">
        <v>143.221</v>
      </c>
      <c r="V682" s="104">
        <f t="shared" si="369"/>
        <v>499.36760000000004</v>
      </c>
      <c r="W682" s="109">
        <f t="shared" si="370"/>
        <v>2.9246694079083633E-3</v>
      </c>
      <c r="X682" s="114">
        <f>'DADOS BASE HOMOLOGADA'!$I$78*W682</f>
        <v>134366.99401004254</v>
      </c>
      <c r="Y682" s="114"/>
      <c r="Z682" s="114">
        <f t="shared" si="368"/>
        <v>134366.99401004254</v>
      </c>
      <c r="AB682" s="119">
        <v>26</v>
      </c>
      <c r="AD682" s="45">
        <v>0.84699999999999998</v>
      </c>
      <c r="AE682" s="45">
        <f t="shared" si="371"/>
        <v>22.021999999999998</v>
      </c>
      <c r="AF682" s="123">
        <f t="shared" si="372"/>
        <v>0.20969781348836988</v>
      </c>
      <c r="AH682" s="45">
        <f>($AH$11-(AF682*$AH$11))*'AJUSTE CONIF-SETEC'!$Q$18</f>
        <v>410.58951410368519</v>
      </c>
      <c r="AI682" s="114">
        <f t="shared" si="373"/>
        <v>10675.327366695816</v>
      </c>
      <c r="AK682" s="119">
        <v>0</v>
      </c>
      <c r="AL682" s="114">
        <f>IF($AK$11&gt;0,(AK682/$AK$11)*'DADOS BASE PROPOSTA'!$I$67,0)*'AJUSTE CONIF-SETEC'!Q18</f>
        <v>0</v>
      </c>
      <c r="AN682" s="114">
        <v>613.25</v>
      </c>
      <c r="AO682" s="114">
        <f>(AN682/$AN$11)*'DADOS BASE PROPOSTA'!$I$69*'AJUSTE CONIF-SETEC'!$Q$18</f>
        <v>297833.18414983875</v>
      </c>
      <c r="AQ682" s="114"/>
      <c r="AR682" s="114"/>
      <c r="AS682" s="114"/>
      <c r="AU682" s="114"/>
      <c r="AV682" s="114"/>
      <c r="AW682" s="114"/>
      <c r="AY682" s="114"/>
      <c r="AZ682" s="114"/>
      <c r="BA682" s="114"/>
      <c r="BB682" s="93"/>
    </row>
    <row r="683" spans="1:54" x14ac:dyDescent="0.25">
      <c r="A683" s="93"/>
      <c r="F683" s="104"/>
      <c r="G683" s="109"/>
      <c r="H683" s="114"/>
      <c r="I683" s="114"/>
      <c r="J683" s="114"/>
      <c r="L683" s="104"/>
      <c r="M683" s="114"/>
      <c r="N683" s="114"/>
      <c r="O683" s="114"/>
      <c r="R683" s="114"/>
      <c r="T683" s="104"/>
      <c r="U683" s="104"/>
      <c r="V683" s="104"/>
      <c r="W683" s="109"/>
      <c r="X683" s="114"/>
      <c r="Y683" s="114"/>
      <c r="Z683" s="114"/>
      <c r="AB683" s="119"/>
      <c r="AF683" s="123"/>
      <c r="AI683" s="114"/>
      <c r="AK683" s="119"/>
      <c r="AL683" s="114"/>
      <c r="AN683" s="114"/>
      <c r="AO683" s="114"/>
      <c r="AQ683" s="114"/>
      <c r="AR683" s="114"/>
      <c r="AS683" s="114"/>
      <c r="AU683" s="114"/>
      <c r="AV683" s="114"/>
      <c r="AW683" s="114"/>
      <c r="AY683" s="114"/>
      <c r="AZ683" s="114"/>
      <c r="BA683" s="114"/>
      <c r="BB683" s="93"/>
    </row>
    <row r="684" spans="1:54" x14ac:dyDescent="0.25">
      <c r="A684" s="93"/>
      <c r="B684" s="98" t="s">
        <v>691</v>
      </c>
      <c r="C684" s="98" t="s">
        <v>692</v>
      </c>
      <c r="D684" s="98" t="s">
        <v>74</v>
      </c>
      <c r="E684" s="98"/>
      <c r="F684" s="105">
        <f>SUM(F685:F694)</f>
        <v>18175.794944847396</v>
      </c>
      <c r="G684" s="110">
        <f>SUM(G685:G694)</f>
        <v>1.4709194659240442E-2</v>
      </c>
      <c r="H684" s="115">
        <f>SUM(H685:H694)</f>
        <v>19072329.401163429</v>
      </c>
      <c r="I684" s="115">
        <f>SUM(I685:I694)</f>
        <v>1955377.2689413256</v>
      </c>
      <c r="J684" s="115">
        <f>SUM(J685:J694)</f>
        <v>21027706.670104753</v>
      </c>
      <c r="K684" s="99"/>
      <c r="L684" s="105">
        <f>SUM(L685:L694)</f>
        <v>325.16239925964908</v>
      </c>
      <c r="M684" s="115">
        <f>SUM(M685:M694)</f>
        <v>2753053.5874837437</v>
      </c>
      <c r="N684" s="115">
        <f>SUM(N685:N694)</f>
        <v>99237.277814715169</v>
      </c>
      <c r="O684" s="115">
        <f>SUM(O685:O694)</f>
        <v>2852290.8652984588</v>
      </c>
      <c r="P684" s="99"/>
      <c r="Q684" s="100"/>
      <c r="R684" s="115">
        <f>SUM(R685:R694)</f>
        <v>3335253.6416880898</v>
      </c>
      <c r="S684" s="99"/>
      <c r="T684" s="105">
        <f t="shared" ref="T684:Z684" si="374">SUM(T685:T694)</f>
        <v>591.84040344377922</v>
      </c>
      <c r="U684" s="105">
        <f t="shared" si="374"/>
        <v>0</v>
      </c>
      <c r="V684" s="105">
        <f t="shared" si="374"/>
        <v>591.84040344377922</v>
      </c>
      <c r="W684" s="110">
        <f t="shared" si="374"/>
        <v>3.4662591692295706E-3</v>
      </c>
      <c r="X684" s="115">
        <f t="shared" si="374"/>
        <v>159249.05008741346</v>
      </c>
      <c r="Y684" s="115">
        <f t="shared" si="374"/>
        <v>124505.76265629544</v>
      </c>
      <c r="Z684" s="115">
        <f t="shared" si="374"/>
        <v>283754.81274370878</v>
      </c>
      <c r="AA684" s="99"/>
      <c r="AB684" s="120">
        <f>SUM(AB685:AB694)</f>
        <v>10235.5</v>
      </c>
      <c r="AC684" s="99"/>
      <c r="AD684" s="99"/>
      <c r="AE684" s="99"/>
      <c r="AF684" s="124"/>
      <c r="AG684" s="99"/>
      <c r="AH684" s="99"/>
      <c r="AI684" s="115">
        <f>SUM(AI685:AI694)</f>
        <v>5525894.5848966911</v>
      </c>
      <c r="AJ684" s="99"/>
      <c r="AK684" s="120">
        <f>SUM(AK685:AK694)</f>
        <v>0</v>
      </c>
      <c r="AL684" s="115">
        <f>SUM(AL685:AL694)</f>
        <v>0</v>
      </c>
      <c r="AM684" s="99"/>
      <c r="AN684" s="115">
        <f>SUM(AN685:AN694)</f>
        <v>343.125</v>
      </c>
      <c r="AO684" s="115">
        <f>SUM(AO685:AO694)</f>
        <v>166643.31237083316</v>
      </c>
      <c r="AP684" s="99"/>
      <c r="AQ684" s="115"/>
      <c r="AR684" s="115"/>
      <c r="AS684" s="115">
        <f>SUM(AS685:AS694)</f>
        <v>270034.35622403002</v>
      </c>
      <c r="AT684" s="98"/>
      <c r="AU684" s="115"/>
      <c r="AV684" s="115"/>
      <c r="AW684" s="115">
        <f>SUM(AW685:AW694)</f>
        <v>270034.35622403002</v>
      </c>
      <c r="AX684" s="98"/>
      <c r="AY684" s="115"/>
      <c r="AZ684" s="115"/>
      <c r="BA684" s="115">
        <f>SUM(BA685:BA694)</f>
        <v>270034.35622403002</v>
      </c>
      <c r="BB684" s="93"/>
    </row>
    <row r="685" spans="1:54" x14ac:dyDescent="0.25">
      <c r="A685" s="93"/>
      <c r="B685" s="94" t="s">
        <v>691</v>
      </c>
      <c r="C685" s="94" t="s">
        <v>34</v>
      </c>
      <c r="D685" s="94" t="s">
        <v>75</v>
      </c>
      <c r="F685" s="104">
        <v>0</v>
      </c>
      <c r="G685" s="109">
        <f t="shared" ref="G685:G694" si="375">F685/$F$11</f>
        <v>0</v>
      </c>
      <c r="H685" s="114">
        <f>'DADOS BASE PROPOSTA'!$I$23*G685*'AJUSTE CONIF-SETEC'!$Q$12</f>
        <v>0</v>
      </c>
      <c r="I685" s="114">
        <f>'MATRIZ 2018 COMPLETO PROPOSTA'!I685*'AJUSTE CONIF-SETEC'!$Q$12</f>
        <v>0</v>
      </c>
      <c r="J685" s="114">
        <f t="shared" ref="J685:J694" si="376">H685+I685</f>
        <v>0</v>
      </c>
      <c r="L685" s="104"/>
      <c r="M685" s="114">
        <f>'MATRIZ 2018 COMPLETO PROPOSTA'!M685*'AJUSTE CONIF-SETEC'!$Q$14</f>
        <v>0</v>
      </c>
      <c r="N685" s="114">
        <f>'MATRIZ 2018 COMPLETO PROPOSTA'!N685*'AJUSTE CONIF-SETEC'!$Q$14</f>
        <v>0</v>
      </c>
      <c r="O685" s="114">
        <f t="shared" ref="O685:O694" si="377">M685+N685</f>
        <v>0</v>
      </c>
      <c r="Q685" s="68">
        <v>9</v>
      </c>
      <c r="R685" s="114">
        <f>IF(D685="R",('DADOS BASE HOMOLOGADA'!$I$53+('DADOS BASE HOMOLOGADA'!$I$54*Q685)),0)</f>
        <v>3335253.6416880898</v>
      </c>
      <c r="T685" s="104"/>
      <c r="U685" s="104"/>
      <c r="V685" s="104"/>
      <c r="W685" s="109"/>
      <c r="X685" s="114"/>
      <c r="Y685" s="114">
        <f>'DADOS BASE HOMOLOGADA'!$I$77/41</f>
        <v>124505.76265629544</v>
      </c>
      <c r="Z685" s="114">
        <f t="shared" ref="Z685:Z694" si="378">X685+Y685</f>
        <v>124505.76265629544</v>
      </c>
      <c r="AB685" s="119"/>
      <c r="AF685" s="123"/>
      <c r="AI685" s="114"/>
      <c r="AK685" s="119"/>
      <c r="AL685" s="114"/>
      <c r="AN685" s="114"/>
      <c r="AO685" s="114"/>
      <c r="AQ685" s="114">
        <f>'DADOS BASE HOMOLOGADA'!$I$85/41</f>
        <v>167836.73833001251</v>
      </c>
      <c r="AR685" s="114">
        <f>'DADOS BASE HOMOLOGADA'!$I$86*(Q685/$Q$11)</f>
        <v>102197.61789401752</v>
      </c>
      <c r="AS685" s="114">
        <f>AQ685+AR685</f>
        <v>270034.35622403002</v>
      </c>
      <c r="AU685" s="114">
        <f>'DADOS BASE HOMOLOGADA'!$I$89/41</f>
        <v>167836.73833001251</v>
      </c>
      <c r="AV685" s="114">
        <f>'DADOS BASE HOMOLOGADA'!$I$90*(Q685/$Q$11)</f>
        <v>102197.61789401752</v>
      </c>
      <c r="AW685" s="114">
        <f>AU685+AV685</f>
        <v>270034.35622403002</v>
      </c>
      <c r="AY685" s="114">
        <f>'DADOS BASE HOMOLOGADA'!$I$93/41</f>
        <v>167836.73833001251</v>
      </c>
      <c r="AZ685" s="114">
        <f>'DADOS BASE HOMOLOGADA'!$I$94*(Q685/$Q$11)</f>
        <v>102197.61789401752</v>
      </c>
      <c r="BA685" s="114">
        <f>AY685+AZ685</f>
        <v>270034.35622403002</v>
      </c>
      <c r="BB685" s="93"/>
    </row>
    <row r="686" spans="1:54" x14ac:dyDescent="0.25">
      <c r="A686" s="93"/>
      <c r="B686" s="94" t="s">
        <v>691</v>
      </c>
      <c r="C686" s="94" t="s">
        <v>693</v>
      </c>
      <c r="D686" s="94" t="s">
        <v>79</v>
      </c>
      <c r="F686" s="104">
        <v>8290.2382015485364</v>
      </c>
      <c r="G686" s="109">
        <f t="shared" si="375"/>
        <v>6.7090725796627665E-3</v>
      </c>
      <c r="H686" s="114">
        <f>'DADOS BASE PROPOSTA'!$I$23*G686*'AJUSTE CONIF-SETEC'!$Q$12</f>
        <v>8699160.2993884832</v>
      </c>
      <c r="I686" s="114">
        <f>'MATRIZ 2018 COMPLETO PROPOSTA'!I686*'AJUSTE CONIF-SETEC'!$Q$12</f>
        <v>0</v>
      </c>
      <c r="J686" s="114">
        <f t="shared" si="376"/>
        <v>8699160.2993884832</v>
      </c>
      <c r="L686" s="104">
        <v>0</v>
      </c>
      <c r="M686" s="114">
        <f>'MATRIZ 2018 COMPLETO PROPOSTA'!M686*'AJUSTE CONIF-SETEC'!$Q$14</f>
        <v>0</v>
      </c>
      <c r="N686" s="114">
        <f>'MATRIZ 2018 COMPLETO PROPOSTA'!N686*'AJUSTE CONIF-SETEC'!$Q$14</f>
        <v>0</v>
      </c>
      <c r="O686" s="114">
        <f t="shared" si="377"/>
        <v>0</v>
      </c>
      <c r="R686" s="114"/>
      <c r="T686" s="104">
        <v>245.32275503477729</v>
      </c>
      <c r="U686" s="104"/>
      <c r="V686" s="104">
        <f t="shared" ref="V686:V694" si="379">T686+U686*3.2</f>
        <v>245.32275503477729</v>
      </c>
      <c r="W686" s="109">
        <f t="shared" ref="W686:W694" si="380">V686/$V$11</f>
        <v>1.4367931694287143E-3</v>
      </c>
      <c r="X686" s="114">
        <f>'DADOS BASE HOMOLOGADA'!$I$78*W686</f>
        <v>66010.051826119772</v>
      </c>
      <c r="Y686" s="114"/>
      <c r="Z686" s="114">
        <f t="shared" si="378"/>
        <v>66010.051826119772</v>
      </c>
      <c r="AB686" s="119">
        <v>5159.5</v>
      </c>
      <c r="AD686" s="45">
        <v>0.77</v>
      </c>
      <c r="AE686" s="45">
        <f t="shared" ref="AE686:AE694" si="381">AB686*AD686</f>
        <v>3972.8150000000001</v>
      </c>
      <c r="AF686" s="123">
        <f t="shared" ref="AF686:AF694" si="382">(AD686-$AE$12)*$AF$12</f>
        <v>7.4947813488369958E-2</v>
      </c>
      <c r="AH686" s="45">
        <f>($AH$11-(AF686*$AH$11))*'AJUSTE CONIF-SETEC'!$Q$18</f>
        <v>480.59683278476206</v>
      </c>
      <c r="AI686" s="114">
        <f t="shared" ref="AI686:AI694" si="383">AB686*AH686</f>
        <v>2479639.3587529799</v>
      </c>
      <c r="AK686" s="119">
        <v>0</v>
      </c>
      <c r="AL686" s="114">
        <f>IF($AK$11&gt;0,(AK686/$AK$11)*'DADOS BASE PROPOSTA'!$I$67,0)*'AJUSTE CONIF-SETEC'!Q18</f>
        <v>0</v>
      </c>
      <c r="AN686" s="114">
        <v>167</v>
      </c>
      <c r="AO686" s="114">
        <f>(AN686/$AN$11)*'DADOS BASE PROPOSTA'!$I$69*'AJUSTE CONIF-SETEC'!$Q$18</f>
        <v>81105.816148427359</v>
      </c>
      <c r="AQ686" s="114"/>
      <c r="AR686" s="114"/>
      <c r="AS686" s="114"/>
      <c r="AU686" s="114"/>
      <c r="AV686" s="114"/>
      <c r="AW686" s="114"/>
      <c r="AY686" s="114"/>
      <c r="AZ686" s="114"/>
      <c r="BA686" s="114"/>
      <c r="BB686" s="93"/>
    </row>
    <row r="687" spans="1:54" x14ac:dyDescent="0.25">
      <c r="A687" s="93"/>
      <c r="B687" s="94" t="s">
        <v>691</v>
      </c>
      <c r="C687" s="94" t="s">
        <v>694</v>
      </c>
      <c r="D687" s="94" t="s">
        <v>79</v>
      </c>
      <c r="F687" s="104">
        <v>1471.3346331547889</v>
      </c>
      <c r="G687" s="109">
        <f t="shared" si="375"/>
        <v>1.1907125709564182E-3</v>
      </c>
      <c r="H687" s="114">
        <f>'DADOS BASE PROPOSTA'!$I$23*G687*'AJUSTE CONIF-SETEC'!$Q$12</f>
        <v>1543909.2962931583</v>
      </c>
      <c r="I687" s="114">
        <f>'MATRIZ 2018 COMPLETO PROPOSTA'!I687*'AJUSTE CONIF-SETEC'!$Q$12</f>
        <v>205733.98632408358</v>
      </c>
      <c r="J687" s="114">
        <f t="shared" si="376"/>
        <v>1749643.2826172418</v>
      </c>
      <c r="L687" s="104">
        <v>0</v>
      </c>
      <c r="M687" s="114">
        <f>'MATRIZ 2018 COMPLETO PROPOSTA'!M687*'AJUSTE CONIF-SETEC'!$Q$14</f>
        <v>0</v>
      </c>
      <c r="N687" s="114">
        <f>'MATRIZ 2018 COMPLETO PROPOSTA'!N687*'AJUSTE CONIF-SETEC'!$Q$14</f>
        <v>0</v>
      </c>
      <c r="O687" s="114">
        <f t="shared" si="377"/>
        <v>0</v>
      </c>
      <c r="R687" s="114"/>
      <c r="T687" s="104">
        <v>162.89205864218741</v>
      </c>
      <c r="U687" s="104"/>
      <c r="V687" s="104">
        <f t="shared" si="379"/>
        <v>162.89205864218741</v>
      </c>
      <c r="W687" s="109">
        <f t="shared" si="380"/>
        <v>9.5401748271618054E-4</v>
      </c>
      <c r="X687" s="114">
        <f>'DADOS BASE HOMOLOGADA'!$I$78*W687</f>
        <v>43830.068806743344</v>
      </c>
      <c r="Y687" s="114"/>
      <c r="Z687" s="114">
        <f t="shared" si="378"/>
        <v>43830.068806743344</v>
      </c>
      <c r="AB687" s="119">
        <v>695.5</v>
      </c>
      <c r="AD687" s="45">
        <v>0.64700000000000002</v>
      </c>
      <c r="AE687" s="45">
        <f t="shared" si="381"/>
        <v>449.98849999999999</v>
      </c>
      <c r="AF687" s="123">
        <f t="shared" si="382"/>
        <v>-0.14030218651163004</v>
      </c>
      <c r="AH687" s="45">
        <f>($AH$11-(AF687*$AH$11))*'AJUSTE CONIF-SETEC'!$Q$18</f>
        <v>592.42670548310571</v>
      </c>
      <c r="AI687" s="114">
        <f t="shared" si="383"/>
        <v>412032.77366350003</v>
      </c>
      <c r="AK687" s="119">
        <v>0</v>
      </c>
      <c r="AL687" s="114">
        <f>IF($AK$11&gt;0,(AK687/$AK$11)*'DADOS BASE PROPOSTA'!$I$67,0)*'AJUSTE CONIF-SETEC'!Q18</f>
        <v>0</v>
      </c>
      <c r="AN687" s="114">
        <v>62.875</v>
      </c>
      <c r="AO687" s="114">
        <f>(AN687/$AN$11)*'DADOS BASE PROPOSTA'!$I$69*'AJUSTE CONIF-SETEC'!$Q$18</f>
        <v>30536.096948098024</v>
      </c>
      <c r="AQ687" s="114"/>
      <c r="AR687" s="114"/>
      <c r="AS687" s="114"/>
      <c r="AU687" s="114"/>
      <c r="AV687" s="114"/>
      <c r="AW687" s="114"/>
      <c r="AY687" s="114"/>
      <c r="AZ687" s="114"/>
      <c r="BA687" s="114"/>
      <c r="BB687" s="93"/>
    </row>
    <row r="688" spans="1:54" x14ac:dyDescent="0.25">
      <c r="A688" s="93"/>
      <c r="B688" s="94" t="s">
        <v>691</v>
      </c>
      <c r="C688" s="94" t="s">
        <v>433</v>
      </c>
      <c r="D688" s="94" t="s">
        <v>79</v>
      </c>
      <c r="F688" s="104">
        <v>678.69849144563204</v>
      </c>
      <c r="G688" s="109">
        <f t="shared" si="375"/>
        <v>5.4925290783150677E-4</v>
      </c>
      <c r="H688" s="114">
        <f>'DADOS BASE PROPOSTA'!$I$23*G688*'AJUSTE CONIF-SETEC'!$Q$12</f>
        <v>712175.79380721122</v>
      </c>
      <c r="I688" s="114">
        <f>'MATRIZ 2018 COMPLETO PROPOSTA'!I688*'AJUSTE CONIF-SETEC'!$Q$12</f>
        <v>874821.64130862092</v>
      </c>
      <c r="J688" s="114">
        <f t="shared" si="376"/>
        <v>1586997.4351158321</v>
      </c>
      <c r="L688" s="104">
        <v>0</v>
      </c>
      <c r="M688" s="114">
        <f>'MATRIZ 2018 COMPLETO PROPOSTA'!M688*'AJUSTE CONIF-SETEC'!$Q$14</f>
        <v>0</v>
      </c>
      <c r="N688" s="114">
        <f>'MATRIZ 2018 COMPLETO PROPOSTA'!N688*'AJUSTE CONIF-SETEC'!$Q$14</f>
        <v>0</v>
      </c>
      <c r="O688" s="114">
        <f t="shared" si="377"/>
        <v>0</v>
      </c>
      <c r="R688" s="114"/>
      <c r="T688" s="104">
        <v>47.956107941969172</v>
      </c>
      <c r="U688" s="104"/>
      <c r="V688" s="104">
        <f t="shared" si="379"/>
        <v>47.956107941969172</v>
      </c>
      <c r="W688" s="109">
        <f t="shared" si="380"/>
        <v>2.8086676392346746E-4</v>
      </c>
      <c r="X688" s="114">
        <f>'DADOS BASE HOMOLOGADA'!$I$78*W688</f>
        <v>12903.756808778791</v>
      </c>
      <c r="Y688" s="114"/>
      <c r="Z688" s="114">
        <f t="shared" si="378"/>
        <v>12903.756808778791</v>
      </c>
      <c r="AB688" s="119">
        <v>647</v>
      </c>
      <c r="AD688" s="45">
        <v>0.64200000000000002</v>
      </c>
      <c r="AE688" s="45">
        <f t="shared" si="381"/>
        <v>415.37400000000002</v>
      </c>
      <c r="AF688" s="123">
        <f t="shared" si="382"/>
        <v>-0.14905218651163005</v>
      </c>
      <c r="AH688" s="45">
        <f>($AH$11-(AF688*$AH$11))*'AJUSTE CONIF-SETEC'!$Q$18</f>
        <v>596.97263526759127</v>
      </c>
      <c r="AI688" s="114">
        <f t="shared" si="383"/>
        <v>386241.29501813155</v>
      </c>
      <c r="AK688" s="119">
        <v>0</v>
      </c>
      <c r="AL688" s="114">
        <f>IF($AK$11&gt;0,(AK688/$AK$11)*'DADOS BASE PROPOSTA'!$I$67,0)*'AJUSTE CONIF-SETEC'!Q18</f>
        <v>0</v>
      </c>
      <c r="AN688" s="114">
        <v>37.125</v>
      </c>
      <c r="AO688" s="114">
        <f>(AN688/$AN$11)*'DADOS BASE PROPOSTA'!$I$69*'AJUSTE CONIF-SETEC'!$Q$18</f>
        <v>18030.260027008178</v>
      </c>
      <c r="AQ688" s="114"/>
      <c r="AR688" s="114"/>
      <c r="AS688" s="114"/>
      <c r="AU688" s="114"/>
      <c r="AV688" s="114"/>
      <c r="AW688" s="114"/>
      <c r="AY688" s="114"/>
      <c r="AZ688" s="114"/>
      <c r="BA688" s="114"/>
      <c r="BB688" s="93"/>
    </row>
    <row r="689" spans="1:54" x14ac:dyDescent="0.25">
      <c r="A689" s="93"/>
      <c r="B689" s="94" t="s">
        <v>691</v>
      </c>
      <c r="C689" s="94" t="s">
        <v>695</v>
      </c>
      <c r="D689" s="94" t="s">
        <v>79</v>
      </c>
      <c r="F689" s="104">
        <v>2563.3481335468132</v>
      </c>
      <c r="G689" s="109">
        <f t="shared" si="375"/>
        <v>2.0744504870434596E-3</v>
      </c>
      <c r="H689" s="114">
        <f>'DADOS BASE PROPOSTA'!$I$23*G689*'AJUSTE CONIF-SETEC'!$Q$12</f>
        <v>2689787.1659099944</v>
      </c>
      <c r="I689" s="114">
        <f>'MATRIZ 2018 COMPLETO PROPOSTA'!I689*'AJUSTE CONIF-SETEC'!$Q$12</f>
        <v>0</v>
      </c>
      <c r="J689" s="114">
        <f t="shared" si="376"/>
        <v>2689787.1659099944</v>
      </c>
      <c r="L689" s="104">
        <v>0</v>
      </c>
      <c r="M689" s="114">
        <f>'MATRIZ 2018 COMPLETO PROPOSTA'!M689*'AJUSTE CONIF-SETEC'!$Q$14</f>
        <v>0</v>
      </c>
      <c r="N689" s="114">
        <f>'MATRIZ 2018 COMPLETO PROPOSTA'!N689*'AJUSTE CONIF-SETEC'!$Q$14</f>
        <v>0</v>
      </c>
      <c r="O689" s="114">
        <f t="shared" si="377"/>
        <v>0</v>
      </c>
      <c r="R689" s="114"/>
      <c r="T689" s="104">
        <v>65.943355642101992</v>
      </c>
      <c r="U689" s="104"/>
      <c r="V689" s="104">
        <f t="shared" si="379"/>
        <v>65.943355642101992</v>
      </c>
      <c r="W689" s="109">
        <f t="shared" si="380"/>
        <v>3.8621351265335802E-4</v>
      </c>
      <c r="X689" s="114">
        <f>'DADOS BASE HOMOLOGADA'!$I$78*W689</f>
        <v>17743.663130255991</v>
      </c>
      <c r="Y689" s="114"/>
      <c r="Z689" s="114">
        <f t="shared" si="378"/>
        <v>17743.663130255991</v>
      </c>
      <c r="AB689" s="119">
        <v>1556</v>
      </c>
      <c r="AD689" s="45">
        <v>0.625</v>
      </c>
      <c r="AE689" s="45">
        <f t="shared" si="381"/>
        <v>972.5</v>
      </c>
      <c r="AF689" s="123">
        <f t="shared" si="382"/>
        <v>-0.17880218651163007</v>
      </c>
      <c r="AH689" s="45">
        <f>($AH$11-(AF689*$AH$11))*'AJUSTE CONIF-SETEC'!$Q$18</f>
        <v>612.42879653484192</v>
      </c>
      <c r="AI689" s="114">
        <f t="shared" si="383"/>
        <v>952939.20740821399</v>
      </c>
      <c r="AK689" s="119">
        <v>0</v>
      </c>
      <c r="AL689" s="114">
        <f>IF($AK$11&gt;0,(AK689/$AK$11)*'DADOS BASE PROPOSTA'!$I$67,0)*'AJUSTE CONIF-SETEC'!Q18</f>
        <v>0</v>
      </c>
      <c r="AN689" s="114">
        <v>42</v>
      </c>
      <c r="AO689" s="114">
        <f>(AN689/$AN$11)*'DADOS BASE PROPOSTA'!$I$69*'AJUSTE CONIF-SETEC'!$Q$18</f>
        <v>20397.869929544602</v>
      </c>
      <c r="AQ689" s="114"/>
      <c r="AR689" s="114"/>
      <c r="AS689" s="114"/>
      <c r="AU689" s="114"/>
      <c r="AV689" s="114"/>
      <c r="AW689" s="114"/>
      <c r="AY689" s="114"/>
      <c r="AZ689" s="114"/>
      <c r="BA689" s="114"/>
      <c r="BB689" s="93"/>
    </row>
    <row r="690" spans="1:54" x14ac:dyDescent="0.25">
      <c r="A690" s="93"/>
      <c r="B690" s="94" t="s">
        <v>691</v>
      </c>
      <c r="C690" s="94" t="s">
        <v>696</v>
      </c>
      <c r="D690" s="94" t="s">
        <v>79</v>
      </c>
      <c r="F690" s="104">
        <v>537.27909594825087</v>
      </c>
      <c r="G690" s="109">
        <f t="shared" si="375"/>
        <v>4.3480589611756846E-4</v>
      </c>
      <c r="H690" s="114">
        <f>'DADOS BASE PROPOSTA'!$I$23*G690*'AJUSTE CONIF-SETEC'!$Q$12</f>
        <v>563780.78259456088</v>
      </c>
      <c r="I690" s="114">
        <f>'MATRIZ 2018 COMPLETO PROPOSTA'!I690*'AJUSTE CONIF-SETEC'!$Q$12</f>
        <v>874821.64130862092</v>
      </c>
      <c r="J690" s="114">
        <f t="shared" si="376"/>
        <v>1438602.4239031817</v>
      </c>
      <c r="L690" s="104">
        <v>0</v>
      </c>
      <c r="M690" s="114">
        <f>'MATRIZ 2018 COMPLETO PROPOSTA'!M690*'AJUSTE CONIF-SETEC'!$Q$14</f>
        <v>0</v>
      </c>
      <c r="N690" s="114">
        <f>'MATRIZ 2018 COMPLETO PROPOSTA'!N690*'AJUSTE CONIF-SETEC'!$Q$14</f>
        <v>0</v>
      </c>
      <c r="O690" s="114">
        <f t="shared" si="377"/>
        <v>0</v>
      </c>
      <c r="R690" s="114"/>
      <c r="T690" s="104">
        <v>11.701239224137931</v>
      </c>
      <c r="U690" s="104"/>
      <c r="V690" s="104">
        <f t="shared" si="379"/>
        <v>11.701239224137931</v>
      </c>
      <c r="W690" s="109">
        <f t="shared" si="380"/>
        <v>6.8531191037331203E-5</v>
      </c>
      <c r="X690" s="114">
        <f>'DADOS BASE HOMOLOGADA'!$I$78*W690</f>
        <v>3148.5029079576166</v>
      </c>
      <c r="Y690" s="114"/>
      <c r="Z690" s="114">
        <f t="shared" si="378"/>
        <v>3148.5029079576166</v>
      </c>
      <c r="AB690" s="119">
        <v>143.5</v>
      </c>
      <c r="AD690" s="45">
        <v>0.58699999999999997</v>
      </c>
      <c r="AE690" s="45">
        <f t="shared" si="381"/>
        <v>84.234499999999997</v>
      </c>
      <c r="AF690" s="123">
        <f t="shared" si="382"/>
        <v>-0.24530218651163013</v>
      </c>
      <c r="AH690" s="45">
        <f>($AH$11-(AF690*$AH$11))*'AJUSTE CONIF-SETEC'!$Q$18</f>
        <v>646.97786289693181</v>
      </c>
      <c r="AI690" s="114">
        <f t="shared" si="383"/>
        <v>92841.323325709716</v>
      </c>
      <c r="AK690" s="119">
        <v>0</v>
      </c>
      <c r="AL690" s="114">
        <f>IF($AK$11&gt;0,(AK690/$AK$11)*'DADOS BASE PROPOSTA'!$I$67,0)*'AJUSTE CONIF-SETEC'!Q18</f>
        <v>0</v>
      </c>
      <c r="AN690" s="114">
        <v>8.75</v>
      </c>
      <c r="AO690" s="114">
        <f>(AN690/$AN$11)*'DADOS BASE PROPOSTA'!$I$69*'AJUSTE CONIF-SETEC'!$Q$18</f>
        <v>4249.5562353217929</v>
      </c>
      <c r="AQ690" s="114"/>
      <c r="AR690" s="114"/>
      <c r="AS690" s="114"/>
      <c r="AU690" s="114"/>
      <c r="AV690" s="114"/>
      <c r="AW690" s="114"/>
      <c r="AY690" s="114"/>
      <c r="AZ690" s="114"/>
      <c r="BA690" s="114"/>
      <c r="BB690" s="93"/>
    </row>
    <row r="691" spans="1:54" x14ac:dyDescent="0.25">
      <c r="A691" s="93"/>
      <c r="B691" s="94" t="s">
        <v>691</v>
      </c>
      <c r="C691" s="94" t="s">
        <v>697</v>
      </c>
      <c r="D691" s="94" t="s">
        <v>83</v>
      </c>
      <c r="F691" s="104">
        <v>0</v>
      </c>
      <c r="G691" s="109">
        <f t="shared" si="375"/>
        <v>0</v>
      </c>
      <c r="H691" s="114">
        <f>'DADOS BASE PROPOSTA'!$I$23*G691*'AJUSTE CONIF-SETEC'!$Q$12</f>
        <v>0</v>
      </c>
      <c r="I691" s="114">
        <f>'MATRIZ 2018 COMPLETO PROPOSTA'!I691*'AJUSTE CONIF-SETEC'!$Q$12</f>
        <v>0</v>
      </c>
      <c r="J691" s="114">
        <f t="shared" si="376"/>
        <v>0</v>
      </c>
      <c r="L691" s="104">
        <v>0</v>
      </c>
      <c r="M691" s="114">
        <f>'MATRIZ 2018 COMPLETO PROPOSTA'!M691*'AJUSTE CONIF-SETEC'!$Q$14</f>
        <v>917684.52916124789</v>
      </c>
      <c r="N691" s="114">
        <f>'MATRIZ 2018 COMPLETO PROPOSTA'!N691*'AJUSTE CONIF-SETEC'!$Q$14</f>
        <v>0</v>
      </c>
      <c r="O691" s="114">
        <f t="shared" si="377"/>
        <v>917684.52916124789</v>
      </c>
      <c r="R691" s="114"/>
      <c r="T691" s="104">
        <v>0</v>
      </c>
      <c r="U691" s="104"/>
      <c r="V691" s="104">
        <f t="shared" si="379"/>
        <v>0</v>
      </c>
      <c r="W691" s="109">
        <f t="shared" si="380"/>
        <v>0</v>
      </c>
      <c r="X691" s="114">
        <f>'DADOS BASE HOMOLOGADA'!$I$78*W691</f>
        <v>0</v>
      </c>
      <c r="Y691" s="114"/>
      <c r="Z691" s="114">
        <f t="shared" si="378"/>
        <v>0</v>
      </c>
      <c r="AB691" s="119">
        <v>0</v>
      </c>
      <c r="AD691" s="45">
        <v>0.66400000000000003</v>
      </c>
      <c r="AE691" s="45">
        <f t="shared" si="381"/>
        <v>0</v>
      </c>
      <c r="AF691" s="123">
        <f t="shared" si="382"/>
        <v>-0.11055218651163001</v>
      </c>
      <c r="AH691" s="45">
        <f>($AH$11-(AF691*$AH$11))*'AJUSTE CONIF-SETEC'!$Q$18</f>
        <v>576.97054421585483</v>
      </c>
      <c r="AI691" s="114">
        <f t="shared" si="383"/>
        <v>0</v>
      </c>
      <c r="AK691" s="119">
        <v>0</v>
      </c>
      <c r="AL691" s="114">
        <f>IF($AK$11&gt;0,(AK691/$AK$11)*'DADOS BASE PROPOSTA'!$I$67,0)*'AJUSTE CONIF-SETEC'!Q18</f>
        <v>0</v>
      </c>
      <c r="AN691" s="114">
        <v>0</v>
      </c>
      <c r="AO691" s="114">
        <f>(AN691/$AN$11)*'DADOS BASE PROPOSTA'!$I$69*'AJUSTE CONIF-SETEC'!$Q$18</f>
        <v>0</v>
      </c>
      <c r="AQ691" s="114"/>
      <c r="AR691" s="114"/>
      <c r="AS691" s="114"/>
      <c r="AU691" s="114"/>
      <c r="AV691" s="114"/>
      <c r="AW691" s="114"/>
      <c r="AY691" s="114"/>
      <c r="AZ691" s="114"/>
      <c r="BA691" s="114"/>
      <c r="BB691" s="93"/>
    </row>
    <row r="692" spans="1:54" x14ac:dyDescent="0.25">
      <c r="A692" s="93"/>
      <c r="B692" s="94" t="s">
        <v>691</v>
      </c>
      <c r="C692" s="94" t="s">
        <v>698</v>
      </c>
      <c r="D692" s="94" t="s">
        <v>83</v>
      </c>
      <c r="F692" s="104">
        <v>0</v>
      </c>
      <c r="G692" s="109">
        <f t="shared" si="375"/>
        <v>0</v>
      </c>
      <c r="H692" s="114">
        <f>'DADOS BASE PROPOSTA'!$I$23*G692*'AJUSTE CONIF-SETEC'!$Q$12</f>
        <v>0</v>
      </c>
      <c r="I692" s="114">
        <f>'MATRIZ 2018 COMPLETO PROPOSTA'!I692*'AJUSTE CONIF-SETEC'!$Q$12</f>
        <v>0</v>
      </c>
      <c r="J692" s="114">
        <f t="shared" si="376"/>
        <v>0</v>
      </c>
      <c r="L692" s="104">
        <v>136.87499085543331</v>
      </c>
      <c r="M692" s="114">
        <f>'MATRIZ 2018 COMPLETO PROPOSTA'!M692*'AJUSTE CONIF-SETEC'!$Q$14</f>
        <v>917684.52916124789</v>
      </c>
      <c r="N692" s="114">
        <f>'MATRIZ 2018 COMPLETO PROPOSTA'!N692*'AJUSTE CONIF-SETEC'!$Q$14</f>
        <v>41773.284747357393</v>
      </c>
      <c r="O692" s="114">
        <f t="shared" si="377"/>
        <v>959457.81390860525</v>
      </c>
      <c r="R692" s="114"/>
      <c r="T692" s="104">
        <v>50.301786334269238</v>
      </c>
      <c r="U692" s="104"/>
      <c r="V692" s="104">
        <f t="shared" si="379"/>
        <v>50.301786334269238</v>
      </c>
      <c r="W692" s="109">
        <f t="shared" si="380"/>
        <v>2.9460480747044903E-4</v>
      </c>
      <c r="X692" s="114">
        <f>'DADOS BASE HOMOLOGADA'!$I$78*W692</f>
        <v>13534.918611201834</v>
      </c>
      <c r="Y692" s="114"/>
      <c r="Z692" s="114">
        <f t="shared" si="378"/>
        <v>13534.918611201834</v>
      </c>
      <c r="AB692" s="119">
        <v>135.5</v>
      </c>
      <c r="AD692" s="45">
        <v>0.66100000000000003</v>
      </c>
      <c r="AE692" s="45">
        <f t="shared" si="381"/>
        <v>89.5655</v>
      </c>
      <c r="AF692" s="123">
        <f t="shared" si="382"/>
        <v>-0.11580218651163002</v>
      </c>
      <c r="AH692" s="45">
        <f>($AH$11-(AF692*$AH$11))*'AJUSTE CONIF-SETEC'!$Q$18</f>
        <v>579.69810208654621</v>
      </c>
      <c r="AI692" s="114">
        <f t="shared" si="383"/>
        <v>78549.092832727008</v>
      </c>
      <c r="AK692" s="119">
        <v>0</v>
      </c>
      <c r="AL692" s="114">
        <f>IF($AK$11&gt;0,(AK692/$AK$11)*'DADOS BASE PROPOSTA'!$I$67,0)*'AJUSTE CONIF-SETEC'!Q18</f>
        <v>0</v>
      </c>
      <c r="AN692" s="114">
        <v>15.625</v>
      </c>
      <c r="AO692" s="114">
        <f>(AN692/$AN$11)*'DADOS BASE PROPOSTA'!$I$69*'AJUSTE CONIF-SETEC'!$Q$18</f>
        <v>7588.4932773603432</v>
      </c>
      <c r="AQ692" s="114"/>
      <c r="AR692" s="114"/>
      <c r="AS692" s="114"/>
      <c r="AU692" s="114"/>
      <c r="AV692" s="114"/>
      <c r="AW692" s="114"/>
      <c r="AY692" s="114"/>
      <c r="AZ692" s="114"/>
      <c r="BA692" s="114"/>
      <c r="BB692" s="93"/>
    </row>
    <row r="693" spans="1:54" x14ac:dyDescent="0.25">
      <c r="A693" s="93"/>
      <c r="B693" s="94" t="s">
        <v>691</v>
      </c>
      <c r="C693" s="94" t="s">
        <v>699</v>
      </c>
      <c r="D693" s="94" t="s">
        <v>79</v>
      </c>
      <c r="F693" s="104">
        <v>4634.8963892033771</v>
      </c>
      <c r="G693" s="109">
        <f t="shared" si="375"/>
        <v>3.7509002176287212E-3</v>
      </c>
      <c r="H693" s="114">
        <f>'DADOS BASE PROPOSTA'!$I$23*G693*'AJUSTE CONIF-SETEC'!$Q$12</f>
        <v>4863516.0631700205</v>
      </c>
      <c r="I693" s="114">
        <f>'MATRIZ 2018 COMPLETO PROPOSTA'!I693*'AJUSTE CONIF-SETEC'!$Q$12</f>
        <v>0</v>
      </c>
      <c r="J693" s="114">
        <f t="shared" si="376"/>
        <v>4863516.0631700205</v>
      </c>
      <c r="L693" s="104">
        <v>0</v>
      </c>
      <c r="M693" s="114">
        <f>'MATRIZ 2018 COMPLETO PROPOSTA'!M693*'AJUSTE CONIF-SETEC'!$Q$14</f>
        <v>0</v>
      </c>
      <c r="N693" s="114">
        <f>'MATRIZ 2018 COMPLETO PROPOSTA'!N693*'AJUSTE CONIF-SETEC'!$Q$14</f>
        <v>0</v>
      </c>
      <c r="O693" s="114">
        <f t="shared" si="377"/>
        <v>0</v>
      </c>
      <c r="R693" s="114"/>
      <c r="T693" s="104">
        <v>7.7231006243363236</v>
      </c>
      <c r="U693" s="104"/>
      <c r="V693" s="104">
        <f t="shared" si="379"/>
        <v>7.7231006243363236</v>
      </c>
      <c r="W693" s="109">
        <f t="shared" si="380"/>
        <v>4.5232242000070539E-5</v>
      </c>
      <c r="X693" s="114">
        <f>'DADOS BASE HOMOLOGADA'!$I$78*W693</f>
        <v>2078.0879963561001</v>
      </c>
      <c r="Y693" s="114"/>
      <c r="Z693" s="114">
        <f t="shared" si="378"/>
        <v>2078.0879963561001</v>
      </c>
      <c r="AB693" s="119">
        <v>1638.5</v>
      </c>
      <c r="AD693" s="45">
        <v>0.66200000000000003</v>
      </c>
      <c r="AE693" s="45">
        <f t="shared" si="381"/>
        <v>1084.6870000000001</v>
      </c>
      <c r="AF693" s="123">
        <f t="shared" si="382"/>
        <v>-0.11405218651163002</v>
      </c>
      <c r="AH693" s="45">
        <f>($AH$11-(AF693*$AH$11))*'AJUSTE CONIF-SETEC'!$Q$18</f>
        <v>578.78891612964912</v>
      </c>
      <c r="AI693" s="114">
        <f t="shared" si="383"/>
        <v>948345.63907843013</v>
      </c>
      <c r="AK693" s="119">
        <v>0</v>
      </c>
      <c r="AL693" s="114">
        <f>IF($AK$11&gt;0,(AK693/$AK$11)*'DADOS BASE PROPOSTA'!$I$67,0)*'AJUSTE CONIF-SETEC'!Q18</f>
        <v>0</v>
      </c>
      <c r="AN693" s="114">
        <v>9.75</v>
      </c>
      <c r="AO693" s="114">
        <f>(AN693/$AN$11)*'DADOS BASE PROPOSTA'!$I$69*'AJUSTE CONIF-SETEC'!$Q$18</f>
        <v>4735.2198050728548</v>
      </c>
      <c r="AQ693" s="114"/>
      <c r="AR693" s="114"/>
      <c r="AS693" s="114"/>
      <c r="AU693" s="114"/>
      <c r="AV693" s="114"/>
      <c r="AW693" s="114"/>
      <c r="AY693" s="114"/>
      <c r="AZ693" s="114"/>
      <c r="BA693" s="114"/>
      <c r="BB693" s="93"/>
    </row>
    <row r="694" spans="1:54" x14ac:dyDescent="0.25">
      <c r="A694" s="93"/>
      <c r="B694" s="94" t="s">
        <v>691</v>
      </c>
      <c r="C694" s="94" t="s">
        <v>700</v>
      </c>
      <c r="D694" s="94" t="s">
        <v>83</v>
      </c>
      <c r="F694" s="104">
        <v>0</v>
      </c>
      <c r="G694" s="109">
        <f t="shared" si="375"/>
        <v>0</v>
      </c>
      <c r="H694" s="114">
        <f>'DADOS BASE PROPOSTA'!$I$23*G694*'AJUSTE CONIF-SETEC'!$Q$12</f>
        <v>0</v>
      </c>
      <c r="I694" s="114">
        <f>'MATRIZ 2018 COMPLETO PROPOSTA'!I694*'AJUSTE CONIF-SETEC'!$Q$12</f>
        <v>0</v>
      </c>
      <c r="J694" s="114">
        <f t="shared" si="376"/>
        <v>0</v>
      </c>
      <c r="L694" s="104">
        <v>188.2874084042158</v>
      </c>
      <c r="M694" s="114">
        <f>'MATRIZ 2018 COMPLETO PROPOSTA'!M694*'AJUSTE CONIF-SETEC'!$Q$14</f>
        <v>917684.52916124789</v>
      </c>
      <c r="N694" s="114">
        <f>'MATRIZ 2018 COMPLETO PROPOSTA'!N694*'AJUSTE CONIF-SETEC'!$Q$14</f>
        <v>57463.993067357784</v>
      </c>
      <c r="O694" s="114">
        <f t="shared" si="377"/>
        <v>975148.5222286057</v>
      </c>
      <c r="R694" s="114"/>
      <c r="T694" s="104">
        <v>0</v>
      </c>
      <c r="U694" s="104"/>
      <c r="V694" s="104">
        <f t="shared" si="379"/>
        <v>0</v>
      </c>
      <c r="W694" s="109">
        <f t="shared" si="380"/>
        <v>0</v>
      </c>
      <c r="X694" s="114">
        <f>'DADOS BASE HOMOLOGADA'!$I$78*W694</f>
        <v>0</v>
      </c>
      <c r="Y694" s="114"/>
      <c r="Z694" s="114">
        <f t="shared" si="378"/>
        <v>0</v>
      </c>
      <c r="AB694" s="119">
        <v>260</v>
      </c>
      <c r="AD694" s="45">
        <v>0.55700000000000005</v>
      </c>
      <c r="AE694" s="45">
        <f t="shared" si="381"/>
        <v>144.82000000000002</v>
      </c>
      <c r="AF694" s="123">
        <f t="shared" si="382"/>
        <v>-0.29780218651162998</v>
      </c>
      <c r="AH694" s="45">
        <f>($AH$11-(AF694*$AH$11))*'AJUSTE CONIF-SETEC'!$Q$18</f>
        <v>674.25344160384486</v>
      </c>
      <c r="AI694" s="114">
        <f t="shared" si="383"/>
        <v>175305.89481699967</v>
      </c>
      <c r="AK694" s="119">
        <v>0</v>
      </c>
      <c r="AL694" s="114">
        <f>IF($AK$11&gt;0,(AK694/$AK$11)*'DADOS BASE PROPOSTA'!$I$67,0)*'AJUSTE CONIF-SETEC'!Q18</f>
        <v>0</v>
      </c>
      <c r="AN694" s="114">
        <v>0</v>
      </c>
      <c r="AO694" s="114">
        <f>(AN694/$AN$11)*'DADOS BASE PROPOSTA'!$I$69*'AJUSTE CONIF-SETEC'!$Q$18</f>
        <v>0</v>
      </c>
      <c r="AQ694" s="114"/>
      <c r="AR694" s="114"/>
      <c r="AS694" s="114"/>
      <c r="AU694" s="114"/>
      <c r="AV694" s="114"/>
      <c r="AW694" s="114"/>
      <c r="AY694" s="114"/>
      <c r="AZ694" s="114"/>
      <c r="BA694" s="114"/>
      <c r="BB694" s="93"/>
    </row>
    <row r="695" spans="1:54" x14ac:dyDescent="0.25">
      <c r="A695" s="93"/>
      <c r="F695" s="104"/>
      <c r="G695" s="109"/>
      <c r="H695" s="114"/>
      <c r="I695" s="114"/>
      <c r="J695" s="114"/>
      <c r="L695" s="104"/>
      <c r="M695" s="114"/>
      <c r="N695" s="114"/>
      <c r="O695" s="114"/>
      <c r="R695" s="114"/>
      <c r="T695" s="104"/>
      <c r="U695" s="104"/>
      <c r="V695" s="104"/>
      <c r="W695" s="109"/>
      <c r="X695" s="114"/>
      <c r="Y695" s="114"/>
      <c r="Z695" s="114"/>
      <c r="AB695" s="119"/>
      <c r="AF695" s="123"/>
      <c r="AI695" s="114"/>
      <c r="AK695" s="119"/>
      <c r="AL695" s="114"/>
      <c r="AN695" s="114"/>
      <c r="AO695" s="114"/>
      <c r="AQ695" s="114"/>
      <c r="AR695" s="114"/>
      <c r="AS695" s="114"/>
      <c r="AU695" s="114"/>
      <c r="AV695" s="114"/>
      <c r="AW695" s="114"/>
      <c r="AY695" s="114"/>
      <c r="AZ695" s="114"/>
      <c r="BA695" s="114"/>
      <c r="BB695" s="93"/>
    </row>
    <row r="696" spans="1:54" x14ac:dyDescent="0.25">
      <c r="A696" s="93"/>
      <c r="B696" s="98" t="s">
        <v>701</v>
      </c>
      <c r="C696" s="98" t="s">
        <v>702</v>
      </c>
      <c r="D696" s="98" t="s">
        <v>74</v>
      </c>
      <c r="E696" s="98"/>
      <c r="F696" s="105">
        <f>SUM(F697:F735)</f>
        <v>58631.131122149105</v>
      </c>
      <c r="G696" s="110">
        <f>SUM(G697:G735)</f>
        <v>4.7448638333787208E-2</v>
      </c>
      <c r="H696" s="115">
        <f>SUM(H697:H735)</f>
        <v>61523154.795572609</v>
      </c>
      <c r="I696" s="115">
        <f>SUM(I697:I735)</f>
        <v>1613433.9260494541</v>
      </c>
      <c r="J696" s="115">
        <f>SUM(J697:J735)</f>
        <v>63136588.721622065</v>
      </c>
      <c r="K696" s="99"/>
      <c r="L696" s="105">
        <f>SUM(L697:L735)</f>
        <v>5717.9577718728688</v>
      </c>
      <c r="M696" s="115">
        <f>SUM(M697:M735)</f>
        <v>9152618.4077107627</v>
      </c>
      <c r="N696" s="115">
        <f>SUM(N697:N735)</f>
        <v>1745080.5051018493</v>
      </c>
      <c r="O696" s="115">
        <f>SUM(O697:O735)</f>
        <v>10897698.912812609</v>
      </c>
      <c r="P696" s="99"/>
      <c r="Q696" s="100"/>
      <c r="R696" s="115">
        <f>SUM(R697:R735)</f>
        <v>6136305.8373449463</v>
      </c>
      <c r="S696" s="99"/>
      <c r="T696" s="105">
        <f t="shared" ref="T696:Z696" si="384">SUM(T697:T735)</f>
        <v>444.39040000000006</v>
      </c>
      <c r="U696" s="105">
        <f t="shared" si="384"/>
        <v>516.05605799903913</v>
      </c>
      <c r="V696" s="105">
        <f t="shared" si="384"/>
        <v>2095.7697855969254</v>
      </c>
      <c r="W696" s="110">
        <f t="shared" si="384"/>
        <v>1.2274392207171626E-2</v>
      </c>
      <c r="X696" s="115">
        <f t="shared" si="384"/>
        <v>563917.81570876879</v>
      </c>
      <c r="Y696" s="115">
        <f t="shared" si="384"/>
        <v>124505.76265629544</v>
      </c>
      <c r="Z696" s="115">
        <f t="shared" si="384"/>
        <v>688423.57836506423</v>
      </c>
      <c r="AA696" s="99"/>
      <c r="AB696" s="120">
        <f>SUM(AB697:AB735)</f>
        <v>46558</v>
      </c>
      <c r="AC696" s="99"/>
      <c r="AD696" s="99"/>
      <c r="AE696" s="99"/>
      <c r="AF696" s="124"/>
      <c r="AG696" s="99"/>
      <c r="AH696" s="99"/>
      <c r="AI696" s="115">
        <f>SUM(AI697:AI735)</f>
        <v>21957993.226085246</v>
      </c>
      <c r="AJ696" s="99"/>
      <c r="AK696" s="120">
        <f>SUM(AK697:AK735)</f>
        <v>0</v>
      </c>
      <c r="AL696" s="115">
        <f>SUM(AL697:AL735)</f>
        <v>0</v>
      </c>
      <c r="AM696" s="99"/>
      <c r="AN696" s="115">
        <f>SUM(AN697:AN735)</f>
        <v>706.25</v>
      </c>
      <c r="AO696" s="115">
        <f>SUM(AO697:AO735)</f>
        <v>342999.8961366876</v>
      </c>
      <c r="AP696" s="99"/>
      <c r="AQ696" s="115"/>
      <c r="AR696" s="115"/>
      <c r="AS696" s="115">
        <f>SUM(AS697:AS735)</f>
        <v>599337.79166030861</v>
      </c>
      <c r="AT696" s="98"/>
      <c r="AU696" s="115"/>
      <c r="AV696" s="115"/>
      <c r="AW696" s="115">
        <f>SUM(AW697:AW735)</f>
        <v>599337.79166030861</v>
      </c>
      <c r="AX696" s="98"/>
      <c r="AY696" s="115"/>
      <c r="AZ696" s="115"/>
      <c r="BA696" s="115">
        <f>SUM(BA697:BA735)</f>
        <v>599337.79166030861</v>
      </c>
      <c r="BB696" s="93"/>
    </row>
    <row r="697" spans="1:54" x14ac:dyDescent="0.25">
      <c r="A697" s="93"/>
      <c r="B697" s="94" t="s">
        <v>701</v>
      </c>
      <c r="C697" s="94" t="s">
        <v>34</v>
      </c>
      <c r="D697" s="94" t="s">
        <v>75</v>
      </c>
      <c r="F697" s="104">
        <v>0</v>
      </c>
      <c r="G697" s="109">
        <f t="shared" ref="G697:G735" si="385">F697/$F$11</f>
        <v>0</v>
      </c>
      <c r="H697" s="114">
        <f>'DADOS BASE PROPOSTA'!$I$23*G697*'AJUSTE CONIF-SETEC'!$Q$12</f>
        <v>0</v>
      </c>
      <c r="I697" s="114">
        <f>'MATRIZ 2018 COMPLETO PROPOSTA'!I697*'AJUSTE CONIF-SETEC'!$Q$12</f>
        <v>0</v>
      </c>
      <c r="J697" s="114">
        <f t="shared" ref="J697:J735" si="386">H697+I697</f>
        <v>0</v>
      </c>
      <c r="L697" s="104"/>
      <c r="M697" s="114">
        <f>'MATRIZ 2018 COMPLETO PROPOSTA'!M697*'AJUSTE CONIF-SETEC'!$Q$14</f>
        <v>0</v>
      </c>
      <c r="N697" s="114">
        <f>'MATRIZ 2018 COMPLETO PROPOSTA'!N697*'AJUSTE CONIF-SETEC'!$Q$14</f>
        <v>0</v>
      </c>
      <c r="O697" s="114">
        <f t="shared" ref="O697:O735" si="387">M697+N697</f>
        <v>0</v>
      </c>
      <c r="Q697" s="68">
        <v>38</v>
      </c>
      <c r="R697" s="114">
        <f>IF(D697="R",('DADOS BASE HOMOLOGADA'!$I$53+('DADOS BASE HOMOLOGADA'!$I$54*Q697)),0)</f>
        <v>6136305.8373449463</v>
      </c>
      <c r="T697" s="104"/>
      <c r="U697" s="104"/>
      <c r="V697" s="104"/>
      <c r="W697" s="109"/>
      <c r="X697" s="114"/>
      <c r="Y697" s="114">
        <f>'DADOS BASE HOMOLOGADA'!$I$77/41</f>
        <v>124505.76265629544</v>
      </c>
      <c r="Z697" s="114">
        <f t="shared" ref="Z697:Z735" si="388">X697+Y697</f>
        <v>124505.76265629544</v>
      </c>
      <c r="AB697" s="119"/>
      <c r="AF697" s="123"/>
      <c r="AI697" s="114"/>
      <c r="AK697" s="119"/>
      <c r="AL697" s="114"/>
      <c r="AN697" s="114"/>
      <c r="AO697" s="114"/>
      <c r="AQ697" s="114">
        <f>'DADOS BASE HOMOLOGADA'!$I$85/41</f>
        <v>167836.73833001251</v>
      </c>
      <c r="AR697" s="114">
        <f>'DADOS BASE HOMOLOGADA'!$I$86*(Q697/$Q$11)</f>
        <v>431501.05333029613</v>
      </c>
      <c r="AS697" s="114">
        <f>AQ697+AR697</f>
        <v>599337.79166030861</v>
      </c>
      <c r="AU697" s="114">
        <f>'DADOS BASE HOMOLOGADA'!$I$89/41</f>
        <v>167836.73833001251</v>
      </c>
      <c r="AV697" s="114">
        <f>'DADOS BASE HOMOLOGADA'!$I$90*(Q697/$Q$11)</f>
        <v>431501.05333029613</v>
      </c>
      <c r="AW697" s="114">
        <f>AU697+AV697</f>
        <v>599337.79166030861</v>
      </c>
      <c r="AY697" s="114">
        <f>'DADOS BASE HOMOLOGADA'!$I$93/41</f>
        <v>167836.73833001251</v>
      </c>
      <c r="AZ697" s="114">
        <f>'DADOS BASE HOMOLOGADA'!$I$94*(Q697/$Q$11)</f>
        <v>431501.05333029613</v>
      </c>
      <c r="BA697" s="114">
        <f>AY697+AZ697</f>
        <v>599337.79166030861</v>
      </c>
      <c r="BB697" s="93"/>
    </row>
    <row r="698" spans="1:54" x14ac:dyDescent="0.25">
      <c r="A698" s="93"/>
      <c r="B698" s="94" t="s">
        <v>701</v>
      </c>
      <c r="C698" s="94" t="s">
        <v>703</v>
      </c>
      <c r="D698" s="94" t="s">
        <v>79</v>
      </c>
      <c r="F698" s="104">
        <v>1858.8886600168271</v>
      </c>
      <c r="G698" s="109">
        <f t="shared" si="385"/>
        <v>1.5043498913258509E-3</v>
      </c>
      <c r="H698" s="114">
        <f>'DADOS BASE PROPOSTA'!$I$23*G698*'AJUSTE CONIF-SETEC'!$Q$12</f>
        <v>1950579.7106265649</v>
      </c>
      <c r="I698" s="114">
        <f>'MATRIZ 2018 COMPLETO PROPOSTA'!I698*'AJUSTE CONIF-SETEC'!$Q$12</f>
        <v>0</v>
      </c>
      <c r="J698" s="114">
        <f t="shared" si="386"/>
        <v>1950579.7106265649</v>
      </c>
      <c r="L698" s="104">
        <v>0</v>
      </c>
      <c r="M698" s="114">
        <f>'MATRIZ 2018 COMPLETO PROPOSTA'!M698*'AJUSTE CONIF-SETEC'!$Q$14</f>
        <v>0</v>
      </c>
      <c r="N698" s="114">
        <f>'MATRIZ 2018 COMPLETO PROPOSTA'!N698*'AJUSTE CONIF-SETEC'!$Q$14</f>
        <v>0</v>
      </c>
      <c r="O698" s="114">
        <f t="shared" si="387"/>
        <v>0</v>
      </c>
      <c r="R698" s="114"/>
      <c r="T698" s="104">
        <v>0</v>
      </c>
      <c r="U698" s="104"/>
      <c r="V698" s="104">
        <f t="shared" ref="V698:V735" si="389">T698+U698*3.2</f>
        <v>0</v>
      </c>
      <c r="W698" s="109">
        <f t="shared" ref="W698:W735" si="390">V698/$V$11</f>
        <v>0</v>
      </c>
      <c r="X698" s="114">
        <f>'DADOS BASE HOMOLOGADA'!$I$78*W698</f>
        <v>0</v>
      </c>
      <c r="Y698" s="114"/>
      <c r="Z698" s="114">
        <f t="shared" si="388"/>
        <v>0</v>
      </c>
      <c r="AB698" s="119">
        <v>1180</v>
      </c>
      <c r="AD698" s="45">
        <v>0.81499999999999995</v>
      </c>
      <c r="AE698" s="45">
        <f t="shared" ref="AE698:AE735" si="391">AB698*AD698</f>
        <v>961.69999999999993</v>
      </c>
      <c r="AF698" s="123">
        <f t="shared" ref="AF698:AF735" si="392">(AD698-$AE$12)*$AF$12</f>
        <v>0.15369781348836983</v>
      </c>
      <c r="AH698" s="45">
        <f>($AH$11-(AF698*$AH$11))*'AJUSTE CONIF-SETEC'!$Q$18</f>
        <v>439.68346472439242</v>
      </c>
      <c r="AI698" s="114">
        <f t="shared" ref="AI698:AI735" si="393">AB698*AH698</f>
        <v>518826.48837478308</v>
      </c>
      <c r="AK698" s="119">
        <v>0</v>
      </c>
      <c r="AL698" s="114">
        <f>IF($AK$11&gt;0,(AK698/$AK$11)*'DADOS BASE PROPOSTA'!$I$67,0)*'AJUSTE CONIF-SETEC'!Q18</f>
        <v>0</v>
      </c>
      <c r="AN698" s="114">
        <v>0</v>
      </c>
      <c r="AO698" s="114">
        <f>(AN698/$AN$11)*'DADOS BASE PROPOSTA'!$I$69*'AJUSTE CONIF-SETEC'!$Q$18</f>
        <v>0</v>
      </c>
      <c r="AQ698" s="114"/>
      <c r="AR698" s="114"/>
      <c r="AS698" s="114"/>
      <c r="AU698" s="114"/>
      <c r="AV698" s="114"/>
      <c r="AW698" s="114"/>
      <c r="AY698" s="114"/>
      <c r="AZ698" s="114"/>
      <c r="BA698" s="114"/>
      <c r="BB698" s="93"/>
    </row>
    <row r="699" spans="1:54" x14ac:dyDescent="0.25">
      <c r="A699" s="93"/>
      <c r="B699" s="94" t="s">
        <v>701</v>
      </c>
      <c r="C699" s="94" t="s">
        <v>704</v>
      </c>
      <c r="D699" s="94" t="s">
        <v>77</v>
      </c>
      <c r="F699" s="104">
        <v>0</v>
      </c>
      <c r="G699" s="109">
        <f t="shared" si="385"/>
        <v>0</v>
      </c>
      <c r="H699" s="114">
        <f>'DADOS BASE PROPOSTA'!$I$23*G699*'AJUSTE CONIF-SETEC'!$Q$12</f>
        <v>0</v>
      </c>
      <c r="I699" s="114">
        <f>'MATRIZ 2018 COMPLETO PROPOSTA'!I699*'AJUSTE CONIF-SETEC'!$Q$12</f>
        <v>0</v>
      </c>
      <c r="J699" s="114">
        <f t="shared" si="386"/>
        <v>0</v>
      </c>
      <c r="L699" s="104">
        <v>113.153019692074</v>
      </c>
      <c r="M699" s="114">
        <f>'MATRIZ 2018 COMPLETO PROPOSTA'!M699*'AJUSTE CONIF-SETEC'!$Q$14</f>
        <v>454804.45059700409</v>
      </c>
      <c r="N699" s="114">
        <f>'MATRIZ 2018 COMPLETO PROPOSTA'!N699*'AJUSTE CONIF-SETEC'!$Q$14</f>
        <v>34533.505953711734</v>
      </c>
      <c r="O699" s="114">
        <f t="shared" si="387"/>
        <v>489337.95655071584</v>
      </c>
      <c r="R699" s="114"/>
      <c r="T699" s="104">
        <v>0</v>
      </c>
      <c r="U699" s="104"/>
      <c r="V699" s="104">
        <f t="shared" si="389"/>
        <v>0</v>
      </c>
      <c r="W699" s="109">
        <f t="shared" si="390"/>
        <v>0</v>
      </c>
      <c r="X699" s="114">
        <f>'DADOS BASE HOMOLOGADA'!$I$78*W699</f>
        <v>0</v>
      </c>
      <c r="Y699" s="114"/>
      <c r="Z699" s="114">
        <f t="shared" si="388"/>
        <v>0</v>
      </c>
      <c r="AB699" s="119">
        <v>337.5</v>
      </c>
      <c r="AD699" s="45">
        <v>0.81200000000000006</v>
      </c>
      <c r="AE699" s="45">
        <f t="shared" si="391"/>
        <v>274.05</v>
      </c>
      <c r="AF699" s="123">
        <f t="shared" si="392"/>
        <v>0.14844781348837002</v>
      </c>
      <c r="AH699" s="45">
        <f>($AH$11-(AF699*$AH$11))*'AJUSTE CONIF-SETEC'!$Q$18</f>
        <v>442.41102259508369</v>
      </c>
      <c r="AI699" s="114">
        <f t="shared" si="393"/>
        <v>149313.72012584074</v>
      </c>
      <c r="AK699" s="119">
        <v>0</v>
      </c>
      <c r="AL699" s="114">
        <f>IF($AK$11&gt;0,(AK699/$AK$11)*'DADOS BASE PROPOSTA'!$I$67,0)*'AJUSTE CONIF-SETEC'!Q18</f>
        <v>0</v>
      </c>
      <c r="AN699" s="114">
        <v>0</v>
      </c>
      <c r="AO699" s="114">
        <f>(AN699/$AN$11)*'DADOS BASE PROPOSTA'!$I$69*'AJUSTE CONIF-SETEC'!$Q$18</f>
        <v>0</v>
      </c>
      <c r="AQ699" s="114"/>
      <c r="AR699" s="114"/>
      <c r="AS699" s="114"/>
      <c r="AU699" s="114"/>
      <c r="AV699" s="114"/>
      <c r="AW699" s="114"/>
      <c r="AY699" s="114"/>
      <c r="AZ699" s="114"/>
      <c r="BA699" s="114"/>
      <c r="BB699" s="93"/>
    </row>
    <row r="700" spans="1:54" x14ac:dyDescent="0.25">
      <c r="A700" s="93"/>
      <c r="B700" s="94" t="s">
        <v>701</v>
      </c>
      <c r="C700" s="94" t="s">
        <v>705</v>
      </c>
      <c r="D700" s="94" t="s">
        <v>77</v>
      </c>
      <c r="F700" s="104">
        <v>0</v>
      </c>
      <c r="G700" s="109">
        <f t="shared" si="385"/>
        <v>0</v>
      </c>
      <c r="H700" s="114">
        <f>'DADOS BASE PROPOSTA'!$I$23*G700*'AJUSTE CONIF-SETEC'!$Q$12</f>
        <v>0</v>
      </c>
      <c r="I700" s="114">
        <f>'MATRIZ 2018 COMPLETO PROPOSTA'!I700*'AJUSTE CONIF-SETEC'!$Q$12</f>
        <v>0</v>
      </c>
      <c r="J700" s="114">
        <f t="shared" si="386"/>
        <v>0</v>
      </c>
      <c r="L700" s="104">
        <v>160.5349333964642</v>
      </c>
      <c r="M700" s="114">
        <f>'MATRIZ 2018 COMPLETO PROPOSTA'!M700*'AJUSTE CONIF-SETEC'!$Q$14</f>
        <v>454804.45059700409</v>
      </c>
      <c r="N700" s="114">
        <f>'MATRIZ 2018 COMPLETO PROPOSTA'!N700*'AJUSTE CONIF-SETEC'!$Q$14</f>
        <v>48994.132841634106</v>
      </c>
      <c r="O700" s="114">
        <f t="shared" si="387"/>
        <v>503798.58343863819</v>
      </c>
      <c r="R700" s="114"/>
      <c r="T700" s="104">
        <v>0</v>
      </c>
      <c r="U700" s="104"/>
      <c r="V700" s="104">
        <f t="shared" si="389"/>
        <v>0</v>
      </c>
      <c r="W700" s="109">
        <f t="shared" si="390"/>
        <v>0</v>
      </c>
      <c r="X700" s="114">
        <f>'DADOS BASE HOMOLOGADA'!$I$78*W700</f>
        <v>0</v>
      </c>
      <c r="Y700" s="114"/>
      <c r="Z700" s="114">
        <f t="shared" si="388"/>
        <v>0</v>
      </c>
      <c r="AB700" s="119">
        <v>583.5</v>
      </c>
      <c r="AD700" s="45">
        <v>0.82199999999999995</v>
      </c>
      <c r="AE700" s="45">
        <f t="shared" si="391"/>
        <v>479.637</v>
      </c>
      <c r="AF700" s="123">
        <f t="shared" si="392"/>
        <v>0.16594781348836984</v>
      </c>
      <c r="AH700" s="45">
        <f>($AH$11-(AF700*$AH$11))*'AJUSTE CONIF-SETEC'!$Q$18</f>
        <v>433.31916302611279</v>
      </c>
      <c r="AI700" s="114">
        <f t="shared" si="393"/>
        <v>252841.73162573681</v>
      </c>
      <c r="AK700" s="119">
        <v>0</v>
      </c>
      <c r="AL700" s="114">
        <f>IF($AK$11&gt;0,(AK700/$AK$11)*'DADOS BASE PROPOSTA'!$I$67,0)*'AJUSTE CONIF-SETEC'!Q18</f>
        <v>0</v>
      </c>
      <c r="AN700" s="114">
        <v>0</v>
      </c>
      <c r="AO700" s="114">
        <f>(AN700/$AN$11)*'DADOS BASE PROPOSTA'!$I$69*'AJUSTE CONIF-SETEC'!$Q$18</f>
        <v>0</v>
      </c>
      <c r="AQ700" s="114"/>
      <c r="AR700" s="114"/>
      <c r="AS700" s="114"/>
      <c r="AU700" s="114"/>
      <c r="AV700" s="114"/>
      <c r="AW700" s="114"/>
      <c r="AY700" s="114"/>
      <c r="AZ700" s="114"/>
      <c r="BA700" s="114"/>
      <c r="BB700" s="93"/>
    </row>
    <row r="701" spans="1:54" x14ac:dyDescent="0.25">
      <c r="A701" s="93"/>
      <c r="B701" s="94" t="s">
        <v>701</v>
      </c>
      <c r="C701" s="94" t="s">
        <v>706</v>
      </c>
      <c r="D701" s="94" t="s">
        <v>77</v>
      </c>
      <c r="F701" s="104">
        <v>0</v>
      </c>
      <c r="G701" s="109">
        <f t="shared" si="385"/>
        <v>0</v>
      </c>
      <c r="H701" s="114">
        <f>'DADOS BASE PROPOSTA'!$I$23*G701*'AJUSTE CONIF-SETEC'!$Q$12</f>
        <v>0</v>
      </c>
      <c r="I701" s="114">
        <f>'MATRIZ 2018 COMPLETO PROPOSTA'!I701*'AJUSTE CONIF-SETEC'!$Q$12</f>
        <v>0</v>
      </c>
      <c r="J701" s="114">
        <f t="shared" si="386"/>
        <v>0</v>
      </c>
      <c r="L701" s="104">
        <v>0</v>
      </c>
      <c r="M701" s="114">
        <f>'MATRIZ 2018 COMPLETO PROPOSTA'!M701*'AJUSTE CONIF-SETEC'!$Q$14</f>
        <v>454804.45059700409</v>
      </c>
      <c r="N701" s="114">
        <f>'MATRIZ 2018 COMPLETO PROPOSTA'!N701*'AJUSTE CONIF-SETEC'!$Q$14</f>
        <v>0</v>
      </c>
      <c r="O701" s="114">
        <f t="shared" si="387"/>
        <v>454804.45059700409</v>
      </c>
      <c r="R701" s="114"/>
      <c r="T701" s="104">
        <v>0</v>
      </c>
      <c r="U701" s="104"/>
      <c r="V701" s="104">
        <f t="shared" si="389"/>
        <v>0</v>
      </c>
      <c r="W701" s="109">
        <f t="shared" si="390"/>
        <v>0</v>
      </c>
      <c r="X701" s="114">
        <f>'DADOS BASE HOMOLOGADA'!$I$78*W701</f>
        <v>0</v>
      </c>
      <c r="Y701" s="114"/>
      <c r="Z701" s="114">
        <f t="shared" si="388"/>
        <v>0</v>
      </c>
      <c r="AB701" s="119">
        <v>0</v>
      </c>
      <c r="AD701" s="45">
        <v>0.77500000000000002</v>
      </c>
      <c r="AE701" s="45">
        <f t="shared" si="391"/>
        <v>0</v>
      </c>
      <c r="AF701" s="123">
        <f t="shared" si="392"/>
        <v>8.3697813488369965E-2</v>
      </c>
      <c r="AH701" s="45">
        <f>($AH$11-(AF701*$AH$11))*'AJUSTE CONIF-SETEC'!$Q$18</f>
        <v>476.05090300027649</v>
      </c>
      <c r="AI701" s="114">
        <f t="shared" si="393"/>
        <v>0</v>
      </c>
      <c r="AK701" s="119">
        <v>0</v>
      </c>
      <c r="AL701" s="114">
        <f>IF($AK$11&gt;0,(AK701/$AK$11)*'DADOS BASE PROPOSTA'!$I$67,0)*'AJUSTE CONIF-SETEC'!Q18</f>
        <v>0</v>
      </c>
      <c r="AN701" s="114">
        <v>0</v>
      </c>
      <c r="AO701" s="114">
        <f>(AN701/$AN$11)*'DADOS BASE PROPOSTA'!$I$69*'AJUSTE CONIF-SETEC'!$Q$18</f>
        <v>0</v>
      </c>
      <c r="AQ701" s="114"/>
      <c r="AR701" s="114"/>
      <c r="AS701" s="114"/>
      <c r="AU701" s="114"/>
      <c r="AV701" s="114"/>
      <c r="AW701" s="114"/>
      <c r="AY701" s="114"/>
      <c r="AZ701" s="114"/>
      <c r="BA701" s="114"/>
      <c r="BB701" s="93"/>
    </row>
    <row r="702" spans="1:54" x14ac:dyDescent="0.25">
      <c r="A702" s="93"/>
      <c r="B702" s="94" t="s">
        <v>701</v>
      </c>
      <c r="C702" s="94" t="s">
        <v>707</v>
      </c>
      <c r="D702" s="94" t="s">
        <v>77</v>
      </c>
      <c r="F702" s="104">
        <v>0</v>
      </c>
      <c r="G702" s="109">
        <f t="shared" si="385"/>
        <v>0</v>
      </c>
      <c r="H702" s="114">
        <f>'DADOS BASE PROPOSTA'!$I$23*G702*'AJUSTE CONIF-SETEC'!$Q$12</f>
        <v>0</v>
      </c>
      <c r="I702" s="114">
        <f>'MATRIZ 2018 COMPLETO PROPOSTA'!I702*'AJUSTE CONIF-SETEC'!$Q$12</f>
        <v>0</v>
      </c>
      <c r="J702" s="114">
        <f t="shared" si="386"/>
        <v>0</v>
      </c>
      <c r="L702" s="104">
        <v>0</v>
      </c>
      <c r="M702" s="114">
        <f>'MATRIZ 2018 COMPLETO PROPOSTA'!M702*'AJUSTE CONIF-SETEC'!$Q$14</f>
        <v>454804.45059700409</v>
      </c>
      <c r="N702" s="114">
        <f>'MATRIZ 2018 COMPLETO PROPOSTA'!N702*'AJUSTE CONIF-SETEC'!$Q$14</f>
        <v>0</v>
      </c>
      <c r="O702" s="114">
        <f t="shared" si="387"/>
        <v>454804.45059700409</v>
      </c>
      <c r="R702" s="114"/>
      <c r="T702" s="104">
        <v>0</v>
      </c>
      <c r="U702" s="104"/>
      <c r="V702" s="104">
        <f t="shared" si="389"/>
        <v>0</v>
      </c>
      <c r="W702" s="109">
        <f t="shared" si="390"/>
        <v>0</v>
      </c>
      <c r="X702" s="114">
        <f>'DADOS BASE HOMOLOGADA'!$I$78*W702</f>
        <v>0</v>
      </c>
      <c r="Y702" s="114"/>
      <c r="Z702" s="114">
        <f t="shared" si="388"/>
        <v>0</v>
      </c>
      <c r="AB702" s="119">
        <v>0</v>
      </c>
      <c r="AD702" s="45">
        <v>0.76200000000000001</v>
      </c>
      <c r="AE702" s="45">
        <f t="shared" si="391"/>
        <v>0</v>
      </c>
      <c r="AF702" s="123">
        <f t="shared" si="392"/>
        <v>6.0947813488369945E-2</v>
      </c>
      <c r="AH702" s="45">
        <f>($AH$11-(AF702*$AH$11))*'AJUSTE CONIF-SETEC'!$Q$18</f>
        <v>487.87032043993884</v>
      </c>
      <c r="AI702" s="114">
        <f t="shared" si="393"/>
        <v>0</v>
      </c>
      <c r="AK702" s="119">
        <v>0</v>
      </c>
      <c r="AL702" s="114">
        <f>IF($AK$11&gt;0,(AK702/$AK$11)*'DADOS BASE PROPOSTA'!$I$67,0)*'AJUSTE CONIF-SETEC'!Q18</f>
        <v>0</v>
      </c>
      <c r="AN702" s="114">
        <v>0</v>
      </c>
      <c r="AO702" s="114">
        <f>(AN702/$AN$11)*'DADOS BASE PROPOSTA'!$I$69*'AJUSTE CONIF-SETEC'!$Q$18</f>
        <v>0</v>
      </c>
      <c r="AQ702" s="114"/>
      <c r="AR702" s="114"/>
      <c r="AS702" s="114"/>
      <c r="AU702" s="114"/>
      <c r="AV702" s="114"/>
      <c r="AW702" s="114"/>
      <c r="AY702" s="114"/>
      <c r="AZ702" s="114"/>
      <c r="BA702" s="114"/>
      <c r="BB702" s="93"/>
    </row>
    <row r="703" spans="1:54" x14ac:dyDescent="0.25">
      <c r="A703" s="93"/>
      <c r="B703" s="94" t="s">
        <v>701</v>
      </c>
      <c r="C703" s="94" t="s">
        <v>708</v>
      </c>
      <c r="D703" s="94" t="s">
        <v>77</v>
      </c>
      <c r="F703" s="104">
        <v>0</v>
      </c>
      <c r="G703" s="109">
        <f t="shared" si="385"/>
        <v>0</v>
      </c>
      <c r="H703" s="114">
        <f>'DADOS BASE PROPOSTA'!$I$23*G703*'AJUSTE CONIF-SETEC'!$Q$12</f>
        <v>0</v>
      </c>
      <c r="I703" s="114">
        <f>'MATRIZ 2018 COMPLETO PROPOSTA'!I703*'AJUSTE CONIF-SETEC'!$Q$12</f>
        <v>0</v>
      </c>
      <c r="J703" s="114">
        <f t="shared" si="386"/>
        <v>0</v>
      </c>
      <c r="L703" s="104">
        <v>0</v>
      </c>
      <c r="M703" s="114">
        <f>'MATRIZ 2018 COMPLETO PROPOSTA'!M703*'AJUSTE CONIF-SETEC'!$Q$14</f>
        <v>454804.45059700409</v>
      </c>
      <c r="N703" s="114">
        <f>'MATRIZ 2018 COMPLETO PROPOSTA'!N703*'AJUSTE CONIF-SETEC'!$Q$14</f>
        <v>0</v>
      </c>
      <c r="O703" s="114">
        <f t="shared" si="387"/>
        <v>454804.45059700409</v>
      </c>
      <c r="R703" s="114"/>
      <c r="T703" s="104">
        <v>0</v>
      </c>
      <c r="U703" s="104"/>
      <c r="V703" s="104">
        <f t="shared" si="389"/>
        <v>0</v>
      </c>
      <c r="W703" s="109">
        <f t="shared" si="390"/>
        <v>0</v>
      </c>
      <c r="X703" s="114">
        <f>'DADOS BASE HOMOLOGADA'!$I$78*W703</f>
        <v>0</v>
      </c>
      <c r="Y703" s="114"/>
      <c r="Z703" s="114">
        <f t="shared" si="388"/>
        <v>0</v>
      </c>
      <c r="AB703" s="119">
        <v>0</v>
      </c>
      <c r="AD703" s="45">
        <v>0.80100000000000005</v>
      </c>
      <c r="AE703" s="45">
        <f t="shared" si="391"/>
        <v>0</v>
      </c>
      <c r="AF703" s="123">
        <f t="shared" si="392"/>
        <v>0.12919781348837001</v>
      </c>
      <c r="AH703" s="45">
        <f>($AH$11-(AF703*$AH$11))*'AJUSTE CONIF-SETEC'!$Q$18</f>
        <v>452.4120681209518</v>
      </c>
      <c r="AI703" s="114">
        <f t="shared" si="393"/>
        <v>0</v>
      </c>
      <c r="AK703" s="119">
        <v>0</v>
      </c>
      <c r="AL703" s="114">
        <f>IF($AK$11&gt;0,(AK703/$AK$11)*'DADOS BASE PROPOSTA'!$I$67,0)*'AJUSTE CONIF-SETEC'!Q18</f>
        <v>0</v>
      </c>
      <c r="AN703" s="114">
        <v>0</v>
      </c>
      <c r="AO703" s="114">
        <f>(AN703/$AN$11)*'DADOS BASE PROPOSTA'!$I$69*'AJUSTE CONIF-SETEC'!$Q$18</f>
        <v>0</v>
      </c>
      <c r="AQ703" s="114"/>
      <c r="AR703" s="114"/>
      <c r="AS703" s="114"/>
      <c r="AU703" s="114"/>
      <c r="AV703" s="114"/>
      <c r="AW703" s="114"/>
      <c r="AY703" s="114"/>
      <c r="AZ703" s="114"/>
      <c r="BA703" s="114"/>
      <c r="BB703" s="93"/>
    </row>
    <row r="704" spans="1:54" x14ac:dyDescent="0.25">
      <c r="A704" s="93"/>
      <c r="B704" s="94" t="s">
        <v>701</v>
      </c>
      <c r="C704" s="94" t="s">
        <v>709</v>
      </c>
      <c r="D704" s="94" t="s">
        <v>77</v>
      </c>
      <c r="F704" s="104">
        <v>0</v>
      </c>
      <c r="G704" s="109">
        <f t="shared" si="385"/>
        <v>0</v>
      </c>
      <c r="H704" s="114">
        <f>'DADOS BASE PROPOSTA'!$I$23*G704*'AJUSTE CONIF-SETEC'!$Q$12</f>
        <v>0</v>
      </c>
      <c r="I704" s="114">
        <f>'MATRIZ 2018 COMPLETO PROPOSTA'!I704*'AJUSTE CONIF-SETEC'!$Q$12</f>
        <v>0</v>
      </c>
      <c r="J704" s="114">
        <f t="shared" si="386"/>
        <v>0</v>
      </c>
      <c r="L704" s="104">
        <v>298.31798354784189</v>
      </c>
      <c r="M704" s="114">
        <f>'MATRIZ 2018 COMPLETO PROPOSTA'!M704*'AJUSTE CONIF-SETEC'!$Q$14</f>
        <v>454804.45059700409</v>
      </c>
      <c r="N704" s="114">
        <f>'MATRIZ 2018 COMPLETO PROPOSTA'!N704*'AJUSTE CONIF-SETEC'!$Q$14</f>
        <v>91044.550900927454</v>
      </c>
      <c r="O704" s="114">
        <f t="shared" si="387"/>
        <v>545849.00149793155</v>
      </c>
      <c r="R704" s="114"/>
      <c r="T704" s="104">
        <v>0</v>
      </c>
      <c r="U704" s="104"/>
      <c r="V704" s="104">
        <f t="shared" si="389"/>
        <v>0</v>
      </c>
      <c r="W704" s="109">
        <f t="shared" si="390"/>
        <v>0</v>
      </c>
      <c r="X704" s="114">
        <f>'DADOS BASE HOMOLOGADA'!$I$78*W704</f>
        <v>0</v>
      </c>
      <c r="Y704" s="114"/>
      <c r="Z704" s="114">
        <f t="shared" si="388"/>
        <v>0</v>
      </c>
      <c r="AB704" s="119">
        <v>605</v>
      </c>
      <c r="AD704" s="45">
        <v>0.77100000000000002</v>
      </c>
      <c r="AE704" s="45">
        <f t="shared" si="391"/>
        <v>466.45499999999998</v>
      </c>
      <c r="AF704" s="123">
        <f t="shared" si="392"/>
        <v>7.6697813488369959E-2</v>
      </c>
      <c r="AH704" s="45">
        <f>($AH$11-(AF704*$AH$11))*'AJUSTE CONIF-SETEC'!$Q$18</f>
        <v>479.68764682786497</v>
      </c>
      <c r="AI704" s="114">
        <f t="shared" si="393"/>
        <v>290211.02633085829</v>
      </c>
      <c r="AK704" s="119">
        <v>0</v>
      </c>
      <c r="AL704" s="114">
        <f>IF($AK$11&gt;0,(AK704/$AK$11)*'DADOS BASE PROPOSTA'!$I$67,0)*'AJUSTE CONIF-SETEC'!Q18</f>
        <v>0</v>
      </c>
      <c r="AN704" s="114">
        <v>0</v>
      </c>
      <c r="AO704" s="114">
        <f>(AN704/$AN$11)*'DADOS BASE PROPOSTA'!$I$69*'AJUSTE CONIF-SETEC'!$Q$18</f>
        <v>0</v>
      </c>
      <c r="AQ704" s="114"/>
      <c r="AR704" s="114"/>
      <c r="AS704" s="114"/>
      <c r="AU704" s="114"/>
      <c r="AV704" s="114"/>
      <c r="AW704" s="114"/>
      <c r="AY704" s="114"/>
      <c r="AZ704" s="114"/>
      <c r="BA704" s="114"/>
      <c r="BB704" s="93"/>
    </row>
    <row r="705" spans="1:54" x14ac:dyDescent="0.25">
      <c r="A705" s="93"/>
      <c r="B705" s="94" t="s">
        <v>701</v>
      </c>
      <c r="C705" s="94" t="s">
        <v>710</v>
      </c>
      <c r="D705" s="94" t="s">
        <v>79</v>
      </c>
      <c r="F705" s="104">
        <v>2421.308598453732</v>
      </c>
      <c r="G705" s="109">
        <f t="shared" si="385"/>
        <v>1.9595016126018258E-3</v>
      </c>
      <c r="H705" s="114">
        <f>'DADOS BASE PROPOSTA'!$I$23*G705*'AJUSTE CONIF-SETEC'!$Q$12</f>
        <v>2540741.426259893</v>
      </c>
      <c r="I705" s="114">
        <f>'MATRIZ 2018 COMPLETO PROPOSTA'!I705*'AJUSTE CONIF-SETEC'!$Q$12</f>
        <v>0</v>
      </c>
      <c r="J705" s="114">
        <f t="shared" si="386"/>
        <v>2540741.426259893</v>
      </c>
      <c r="L705" s="104">
        <v>0</v>
      </c>
      <c r="M705" s="114">
        <f>'MATRIZ 2018 COMPLETO PROPOSTA'!M705*'AJUSTE CONIF-SETEC'!$Q$14</f>
        <v>0</v>
      </c>
      <c r="N705" s="114">
        <f>'MATRIZ 2018 COMPLETO PROPOSTA'!N705*'AJUSTE CONIF-SETEC'!$Q$14</f>
        <v>0</v>
      </c>
      <c r="O705" s="114">
        <f t="shared" si="387"/>
        <v>0</v>
      </c>
      <c r="R705" s="114"/>
      <c r="T705" s="104">
        <v>0</v>
      </c>
      <c r="U705" s="104"/>
      <c r="V705" s="104">
        <f t="shared" si="389"/>
        <v>0</v>
      </c>
      <c r="W705" s="109">
        <f t="shared" si="390"/>
        <v>0</v>
      </c>
      <c r="X705" s="114">
        <f>'DADOS BASE HOMOLOGADA'!$I$78*W705</f>
        <v>0</v>
      </c>
      <c r="Y705" s="114"/>
      <c r="Z705" s="114">
        <f t="shared" si="388"/>
        <v>0</v>
      </c>
      <c r="AB705" s="119">
        <v>1264.5</v>
      </c>
      <c r="AD705" s="45">
        <v>0.76700000000000002</v>
      </c>
      <c r="AE705" s="45">
        <f t="shared" si="391"/>
        <v>969.87149999999997</v>
      </c>
      <c r="AF705" s="123">
        <f t="shared" si="392"/>
        <v>6.9697813488369953E-2</v>
      </c>
      <c r="AH705" s="45">
        <f>($AH$11-(AF705*$AH$11))*'AJUSTE CONIF-SETEC'!$Q$18</f>
        <v>483.32439065545327</v>
      </c>
      <c r="AI705" s="114">
        <f t="shared" si="393"/>
        <v>611163.69198382064</v>
      </c>
      <c r="AK705" s="119">
        <v>0</v>
      </c>
      <c r="AL705" s="114">
        <f>IF($AK$11&gt;0,(AK705/$AK$11)*'DADOS BASE PROPOSTA'!$I$67,0)*'AJUSTE CONIF-SETEC'!Q18</f>
        <v>0</v>
      </c>
      <c r="AN705" s="114">
        <v>0</v>
      </c>
      <c r="AO705" s="114">
        <f>(AN705/$AN$11)*'DADOS BASE PROPOSTA'!$I$69*'AJUSTE CONIF-SETEC'!$Q$18</f>
        <v>0</v>
      </c>
      <c r="AQ705" s="114"/>
      <c r="AR705" s="114"/>
      <c r="AS705" s="114"/>
      <c r="AU705" s="114"/>
      <c r="AV705" s="114"/>
      <c r="AW705" s="114"/>
      <c r="AY705" s="114"/>
      <c r="AZ705" s="114"/>
      <c r="BA705" s="114"/>
      <c r="BB705" s="93"/>
    </row>
    <row r="706" spans="1:54" x14ac:dyDescent="0.25">
      <c r="A706" s="93"/>
      <c r="B706" s="94" t="s">
        <v>701</v>
      </c>
      <c r="C706" s="94" t="s">
        <v>711</v>
      </c>
      <c r="D706" s="94" t="s">
        <v>79</v>
      </c>
      <c r="F706" s="104">
        <v>2385.2314013188552</v>
      </c>
      <c r="G706" s="109">
        <f t="shared" si="385"/>
        <v>1.9303052821509736E-3</v>
      </c>
      <c r="H706" s="114">
        <f>'DADOS BASE PROPOSTA'!$I$23*G706*'AJUSTE CONIF-SETEC'!$Q$12</f>
        <v>2502884.694836867</v>
      </c>
      <c r="I706" s="114">
        <f>'MATRIZ 2018 COMPLETO PROPOSTA'!I706*'AJUSTE CONIF-SETEC'!$Q$12</f>
        <v>0</v>
      </c>
      <c r="J706" s="114">
        <f t="shared" si="386"/>
        <v>2502884.694836867</v>
      </c>
      <c r="L706" s="104">
        <v>0</v>
      </c>
      <c r="M706" s="114">
        <f>'MATRIZ 2018 COMPLETO PROPOSTA'!M706*'AJUSTE CONIF-SETEC'!$Q$14</f>
        <v>0</v>
      </c>
      <c r="N706" s="114">
        <f>'MATRIZ 2018 COMPLETO PROPOSTA'!N706*'AJUSTE CONIF-SETEC'!$Q$14</f>
        <v>0</v>
      </c>
      <c r="O706" s="114">
        <f t="shared" si="387"/>
        <v>0</v>
      </c>
      <c r="R706" s="114"/>
      <c r="T706" s="104">
        <v>0</v>
      </c>
      <c r="U706" s="104">
        <v>0.38804347826086949</v>
      </c>
      <c r="V706" s="104">
        <f t="shared" si="389"/>
        <v>1.2417391304347825</v>
      </c>
      <c r="W706" s="109">
        <f t="shared" si="390"/>
        <v>7.2725512175506392E-6</v>
      </c>
      <c r="X706" s="114">
        <f>'DADOS BASE HOMOLOGADA'!$I$78*W706</f>
        <v>334.12010370950338</v>
      </c>
      <c r="Y706" s="114"/>
      <c r="Z706" s="114">
        <f t="shared" si="388"/>
        <v>334.12010370950338</v>
      </c>
      <c r="AB706" s="119">
        <v>1439</v>
      </c>
      <c r="AD706" s="45">
        <v>0.78900000000000003</v>
      </c>
      <c r="AE706" s="45">
        <f t="shared" si="391"/>
        <v>1135.3710000000001</v>
      </c>
      <c r="AF706" s="123">
        <f t="shared" si="392"/>
        <v>0.10819781348836999</v>
      </c>
      <c r="AH706" s="45">
        <f>($AH$11-(AF706*$AH$11))*'AJUSTE CONIF-SETEC'!$Q$18</f>
        <v>463.32229960371706</v>
      </c>
      <c r="AI706" s="114">
        <f t="shared" si="393"/>
        <v>666720.78912974882</v>
      </c>
      <c r="AK706" s="119">
        <v>0</v>
      </c>
      <c r="AL706" s="114">
        <f>IF($AK$11&gt;0,(AK706/$AK$11)*'DADOS BASE PROPOSTA'!$I$67,0)*'AJUSTE CONIF-SETEC'!Q18</f>
        <v>0</v>
      </c>
      <c r="AN706" s="114">
        <v>51</v>
      </c>
      <c r="AO706" s="114">
        <f>(AN706/$AN$11)*'DADOS BASE PROPOSTA'!$I$69*'AJUSTE CONIF-SETEC'!$Q$18</f>
        <v>24768.842057304159</v>
      </c>
      <c r="AQ706" s="114"/>
      <c r="AR706" s="114"/>
      <c r="AS706" s="114"/>
      <c r="AU706" s="114"/>
      <c r="AV706" s="114"/>
      <c r="AW706" s="114"/>
      <c r="AY706" s="114"/>
      <c r="AZ706" s="114"/>
      <c r="BA706" s="114"/>
      <c r="BB706" s="93"/>
    </row>
    <row r="707" spans="1:54" x14ac:dyDescent="0.25">
      <c r="A707" s="93"/>
      <c r="B707" s="94" t="s">
        <v>701</v>
      </c>
      <c r="C707" s="94" t="s">
        <v>712</v>
      </c>
      <c r="D707" s="94" t="s">
        <v>79</v>
      </c>
      <c r="F707" s="104">
        <v>1549.891325262131</v>
      </c>
      <c r="G707" s="109">
        <f t="shared" si="385"/>
        <v>1.2542864437635869E-3</v>
      </c>
      <c r="H707" s="114">
        <f>'DADOS BASE PROPOSTA'!$I$23*G707*'AJUSTE CONIF-SETEC'!$Q$12</f>
        <v>1626340.8550273601</v>
      </c>
      <c r="I707" s="114">
        <f>'MATRIZ 2018 COMPLETO PROPOSTA'!I707*'AJUSTE CONIF-SETEC'!$Q$12</f>
        <v>123302.4275898817</v>
      </c>
      <c r="J707" s="114">
        <f t="shared" si="386"/>
        <v>1749643.2826172418</v>
      </c>
      <c r="L707" s="104">
        <v>0</v>
      </c>
      <c r="M707" s="114">
        <f>'MATRIZ 2018 COMPLETO PROPOSTA'!M707*'AJUSTE CONIF-SETEC'!$Q$14</f>
        <v>0</v>
      </c>
      <c r="N707" s="114">
        <f>'MATRIZ 2018 COMPLETO PROPOSTA'!N707*'AJUSTE CONIF-SETEC'!$Q$14</f>
        <v>0</v>
      </c>
      <c r="O707" s="114">
        <f t="shared" si="387"/>
        <v>0</v>
      </c>
      <c r="R707" s="114"/>
      <c r="T707" s="104">
        <v>0</v>
      </c>
      <c r="U707" s="104"/>
      <c r="V707" s="104">
        <f t="shared" si="389"/>
        <v>0</v>
      </c>
      <c r="W707" s="109">
        <f t="shared" si="390"/>
        <v>0</v>
      </c>
      <c r="X707" s="114">
        <f>'DADOS BASE HOMOLOGADA'!$I$78*W707</f>
        <v>0</v>
      </c>
      <c r="Y707" s="114"/>
      <c r="Z707" s="114">
        <f t="shared" si="388"/>
        <v>0</v>
      </c>
      <c r="AB707" s="119">
        <v>1337.5</v>
      </c>
      <c r="AD707" s="45">
        <v>0.78</v>
      </c>
      <c r="AE707" s="45">
        <f t="shared" si="391"/>
        <v>1043.25</v>
      </c>
      <c r="AF707" s="123">
        <f t="shared" si="392"/>
        <v>9.2447813488369973E-2</v>
      </c>
      <c r="AH707" s="45">
        <f>($AH$11-(AF707*$AH$11))*'AJUSTE CONIF-SETEC'!$Q$18</f>
        <v>471.50497321579093</v>
      </c>
      <c r="AI707" s="114">
        <f t="shared" si="393"/>
        <v>630637.90167612035</v>
      </c>
      <c r="AK707" s="119">
        <v>0</v>
      </c>
      <c r="AL707" s="114">
        <f>IF($AK$11&gt;0,(AK707/$AK$11)*'DADOS BASE PROPOSTA'!$I$67,0)*'AJUSTE CONIF-SETEC'!Q18</f>
        <v>0</v>
      </c>
      <c r="AN707" s="114">
        <v>0</v>
      </c>
      <c r="AO707" s="114">
        <f>(AN707/$AN$11)*'DADOS BASE PROPOSTA'!$I$69*'AJUSTE CONIF-SETEC'!$Q$18</f>
        <v>0</v>
      </c>
      <c r="AQ707" s="114"/>
      <c r="AR707" s="114"/>
      <c r="AS707" s="114"/>
      <c r="AU707" s="114"/>
      <c r="AV707" s="114"/>
      <c r="AW707" s="114"/>
      <c r="AY707" s="114"/>
      <c r="AZ707" s="114"/>
      <c r="BA707" s="114"/>
      <c r="BB707" s="93"/>
    </row>
    <row r="708" spans="1:54" x14ac:dyDescent="0.25">
      <c r="A708" s="93"/>
      <c r="B708" s="94" t="s">
        <v>701</v>
      </c>
      <c r="C708" s="94" t="s">
        <v>713</v>
      </c>
      <c r="D708" s="94" t="s">
        <v>79</v>
      </c>
      <c r="F708" s="104">
        <v>1245.6871074308631</v>
      </c>
      <c r="G708" s="109">
        <f t="shared" si="385"/>
        <v>1.0081019401520632E-3</v>
      </c>
      <c r="H708" s="114">
        <f>'DADOS BASE PROPOSTA'!$I$23*G708*'AJUSTE CONIF-SETEC'!$Q$12</f>
        <v>1307131.5403697928</v>
      </c>
      <c r="I708" s="114">
        <f>'MATRIZ 2018 COMPLETO PROPOSTA'!I708*'AJUSTE CONIF-SETEC'!$Q$12</f>
        <v>442511.74224744894</v>
      </c>
      <c r="J708" s="114">
        <f t="shared" si="386"/>
        <v>1749643.2826172418</v>
      </c>
      <c r="L708" s="104">
        <v>0</v>
      </c>
      <c r="M708" s="114">
        <f>'MATRIZ 2018 COMPLETO PROPOSTA'!M708*'AJUSTE CONIF-SETEC'!$Q$14</f>
        <v>0</v>
      </c>
      <c r="N708" s="114">
        <f>'MATRIZ 2018 COMPLETO PROPOSTA'!N708*'AJUSTE CONIF-SETEC'!$Q$14</f>
        <v>0</v>
      </c>
      <c r="O708" s="114">
        <f t="shared" si="387"/>
        <v>0</v>
      </c>
      <c r="R708" s="114"/>
      <c r="T708" s="104">
        <v>14.203200000000001</v>
      </c>
      <c r="U708" s="104">
        <v>39.911700000000003</v>
      </c>
      <c r="V708" s="104">
        <f t="shared" si="389"/>
        <v>141.92064000000002</v>
      </c>
      <c r="W708" s="109">
        <f t="shared" si="390"/>
        <v>8.3119320147878237E-4</v>
      </c>
      <c r="X708" s="114">
        <f>'DADOS BASE HOMOLOGADA'!$I$78*W708</f>
        <v>38187.198738527295</v>
      </c>
      <c r="Y708" s="114"/>
      <c r="Z708" s="114">
        <f t="shared" si="388"/>
        <v>38187.198738527295</v>
      </c>
      <c r="AB708" s="119">
        <v>1417</v>
      </c>
      <c r="AD708" s="45">
        <v>0.78</v>
      </c>
      <c r="AE708" s="45">
        <f t="shared" si="391"/>
        <v>1105.26</v>
      </c>
      <c r="AF708" s="123">
        <f t="shared" si="392"/>
        <v>9.2447813488369973E-2</v>
      </c>
      <c r="AH708" s="45">
        <f>($AH$11-(AF708*$AH$11))*'AJUSTE CONIF-SETEC'!$Q$18</f>
        <v>471.50497321579093</v>
      </c>
      <c r="AI708" s="114">
        <f t="shared" si="393"/>
        <v>668122.5470467757</v>
      </c>
      <c r="AK708" s="119">
        <v>0</v>
      </c>
      <c r="AL708" s="114">
        <f>IF($AK$11&gt;0,(AK708/$AK$11)*'DADOS BASE PROPOSTA'!$I$67,0)*'AJUSTE CONIF-SETEC'!Q18</f>
        <v>0</v>
      </c>
      <c r="AN708" s="114">
        <v>29</v>
      </c>
      <c r="AO708" s="114">
        <f>(AN708/$AN$11)*'DADOS BASE PROPOSTA'!$I$69*'AJUSTE CONIF-SETEC'!$Q$18</f>
        <v>14084.243522780798</v>
      </c>
      <c r="AQ708" s="114"/>
      <c r="AR708" s="114"/>
      <c r="AS708" s="114"/>
      <c r="AU708" s="114"/>
      <c r="AV708" s="114"/>
      <c r="AW708" s="114"/>
      <c r="AY708" s="114"/>
      <c r="AZ708" s="114"/>
      <c r="BA708" s="114"/>
      <c r="BB708" s="93"/>
    </row>
    <row r="709" spans="1:54" x14ac:dyDescent="0.25">
      <c r="A709" s="93"/>
      <c r="B709" s="94" t="s">
        <v>701</v>
      </c>
      <c r="C709" s="94" t="s">
        <v>714</v>
      </c>
      <c r="D709" s="94" t="s">
        <v>79</v>
      </c>
      <c r="F709" s="104">
        <v>2328.9988903598519</v>
      </c>
      <c r="G709" s="109">
        <f t="shared" si="385"/>
        <v>1.8847977842735104E-3</v>
      </c>
      <c r="H709" s="114">
        <f>'DADOS BASE PROPOSTA'!$I$23*G709*'AJUSTE CONIF-SETEC'!$Q$12</f>
        <v>2443878.4739084844</v>
      </c>
      <c r="I709" s="114">
        <f>'MATRIZ 2018 COMPLETO PROPOSTA'!I709*'AJUSTE CONIF-SETEC'!$Q$12</f>
        <v>0</v>
      </c>
      <c r="J709" s="114">
        <f t="shared" si="386"/>
        <v>2443878.4739084844</v>
      </c>
      <c r="L709" s="104">
        <v>0</v>
      </c>
      <c r="M709" s="114">
        <f>'MATRIZ 2018 COMPLETO PROPOSTA'!M709*'AJUSTE CONIF-SETEC'!$Q$14</f>
        <v>0</v>
      </c>
      <c r="N709" s="114">
        <f>'MATRIZ 2018 COMPLETO PROPOSTA'!N709*'AJUSTE CONIF-SETEC'!$Q$14</f>
        <v>0</v>
      </c>
      <c r="O709" s="114">
        <f t="shared" si="387"/>
        <v>0</v>
      </c>
      <c r="R709" s="114"/>
      <c r="T709" s="104">
        <v>0</v>
      </c>
      <c r="U709" s="104"/>
      <c r="V709" s="104">
        <f t="shared" si="389"/>
        <v>0</v>
      </c>
      <c r="W709" s="109">
        <f t="shared" si="390"/>
        <v>0</v>
      </c>
      <c r="X709" s="114">
        <f>'DADOS BASE HOMOLOGADA'!$I$78*W709</f>
        <v>0</v>
      </c>
      <c r="Y709" s="114"/>
      <c r="Z709" s="114">
        <f t="shared" si="388"/>
        <v>0</v>
      </c>
      <c r="AB709" s="119">
        <v>1337</v>
      </c>
      <c r="AD709" s="45">
        <v>0.77600000000000002</v>
      </c>
      <c r="AE709" s="45">
        <f t="shared" si="391"/>
        <v>1037.5119999999999</v>
      </c>
      <c r="AF709" s="123">
        <f t="shared" si="392"/>
        <v>8.5447813488369967E-2</v>
      </c>
      <c r="AH709" s="45">
        <f>($AH$11-(AF709*$AH$11))*'AJUSTE CONIF-SETEC'!$Q$18</f>
        <v>475.1417170433794</v>
      </c>
      <c r="AI709" s="114">
        <f t="shared" si="393"/>
        <v>635264.47568699822</v>
      </c>
      <c r="AK709" s="119">
        <v>0</v>
      </c>
      <c r="AL709" s="114">
        <f>IF($AK$11&gt;0,(AK709/$AK$11)*'DADOS BASE PROPOSTA'!$I$67,0)*'AJUSTE CONIF-SETEC'!Q18</f>
        <v>0</v>
      </c>
      <c r="AN709" s="114">
        <v>0</v>
      </c>
      <c r="AO709" s="114">
        <f>(AN709/$AN$11)*'DADOS BASE PROPOSTA'!$I$69*'AJUSTE CONIF-SETEC'!$Q$18</f>
        <v>0</v>
      </c>
      <c r="AQ709" s="114"/>
      <c r="AR709" s="114"/>
      <c r="AS709" s="114"/>
      <c r="AU709" s="114"/>
      <c r="AV709" s="114"/>
      <c r="AW709" s="114"/>
      <c r="AY709" s="114"/>
      <c r="AZ709" s="114"/>
      <c r="BA709" s="114"/>
      <c r="BB709" s="93"/>
    </row>
    <row r="710" spans="1:54" x14ac:dyDescent="0.25">
      <c r="A710" s="93"/>
      <c r="B710" s="94" t="s">
        <v>701</v>
      </c>
      <c r="C710" s="94" t="s">
        <v>715</v>
      </c>
      <c r="D710" s="94" t="s">
        <v>83</v>
      </c>
      <c r="F710" s="104">
        <v>0</v>
      </c>
      <c r="G710" s="109">
        <f t="shared" si="385"/>
        <v>0</v>
      </c>
      <c r="H710" s="114">
        <f>'DADOS BASE PROPOSTA'!$I$23*G710*'AJUSTE CONIF-SETEC'!$Q$12</f>
        <v>0</v>
      </c>
      <c r="I710" s="114">
        <f>'MATRIZ 2018 COMPLETO PROPOSTA'!I710*'AJUSTE CONIF-SETEC'!$Q$12</f>
        <v>0</v>
      </c>
      <c r="J710" s="114">
        <f t="shared" si="386"/>
        <v>0</v>
      </c>
      <c r="L710" s="104">
        <v>713.07105861794469</v>
      </c>
      <c r="M710" s="114">
        <f>'MATRIZ 2018 COMPLETO PROPOSTA'!M710*'AJUSTE CONIF-SETEC'!$Q$14</f>
        <v>917684.52916124789</v>
      </c>
      <c r="N710" s="114">
        <f>'MATRIZ 2018 COMPLETO PROPOSTA'!N710*'AJUSTE CONIF-SETEC'!$Q$14</f>
        <v>217624.27299964681</v>
      </c>
      <c r="O710" s="114">
        <f t="shared" si="387"/>
        <v>1135308.8021608947</v>
      </c>
      <c r="R710" s="114"/>
      <c r="T710" s="104">
        <v>0</v>
      </c>
      <c r="U710" s="104"/>
      <c r="V710" s="104">
        <f t="shared" si="389"/>
        <v>0</v>
      </c>
      <c r="W710" s="109">
        <f t="shared" si="390"/>
        <v>0</v>
      </c>
      <c r="X710" s="114">
        <f>'DADOS BASE HOMOLOGADA'!$I$78*W710</f>
        <v>0</v>
      </c>
      <c r="Y710" s="114"/>
      <c r="Z710" s="114">
        <f t="shared" si="388"/>
        <v>0</v>
      </c>
      <c r="AB710" s="119">
        <v>679</v>
      </c>
      <c r="AD710" s="45">
        <v>0.80500000000000005</v>
      </c>
      <c r="AE710" s="45">
        <f t="shared" si="391"/>
        <v>546.59500000000003</v>
      </c>
      <c r="AF710" s="123">
        <f t="shared" si="392"/>
        <v>0.13619781348837001</v>
      </c>
      <c r="AH710" s="45">
        <f>($AH$11-(AF710*$AH$11))*'AJUSTE CONIF-SETEC'!$Q$18</f>
        <v>448.77532429336338</v>
      </c>
      <c r="AI710" s="114">
        <f t="shared" si="393"/>
        <v>304718.44519519375</v>
      </c>
      <c r="AK710" s="119">
        <v>0</v>
      </c>
      <c r="AL710" s="114">
        <f>IF($AK$11&gt;0,(AK710/$AK$11)*'DADOS BASE PROPOSTA'!$I$67,0)*'AJUSTE CONIF-SETEC'!Q18</f>
        <v>0</v>
      </c>
      <c r="AN710" s="114">
        <v>0</v>
      </c>
      <c r="AO710" s="114">
        <f>(AN710/$AN$11)*'DADOS BASE PROPOSTA'!$I$69*'AJUSTE CONIF-SETEC'!$Q$18</f>
        <v>0</v>
      </c>
      <c r="AQ710" s="114"/>
      <c r="AR710" s="114"/>
      <c r="AS710" s="114"/>
      <c r="AU710" s="114"/>
      <c r="AV710" s="114"/>
      <c r="AW710" s="114"/>
      <c r="AY710" s="114"/>
      <c r="AZ710" s="114"/>
      <c r="BA710" s="114"/>
      <c r="BB710" s="93"/>
    </row>
    <row r="711" spans="1:54" x14ac:dyDescent="0.25">
      <c r="A711" s="93"/>
      <c r="B711" s="94" t="s">
        <v>701</v>
      </c>
      <c r="C711" s="94" t="s">
        <v>716</v>
      </c>
      <c r="D711" s="94" t="s">
        <v>79</v>
      </c>
      <c r="F711" s="104">
        <v>1529.338746425452</v>
      </c>
      <c r="G711" s="109">
        <f t="shared" si="385"/>
        <v>1.2376537801703064E-3</v>
      </c>
      <c r="H711" s="114">
        <f>'DADOS BASE PROPOSTA'!$I$23*G711*'AJUSTE CONIF-SETEC'!$Q$12</f>
        <v>1604774.5051204672</v>
      </c>
      <c r="I711" s="114">
        <f>'MATRIZ 2018 COMPLETO PROPOSTA'!I711*'AJUSTE CONIF-SETEC'!$Q$12</f>
        <v>144868.77749677474</v>
      </c>
      <c r="J711" s="114">
        <f t="shared" si="386"/>
        <v>1749643.2826172418</v>
      </c>
      <c r="L711" s="104">
        <v>0</v>
      </c>
      <c r="M711" s="114">
        <f>'MATRIZ 2018 COMPLETO PROPOSTA'!M711*'AJUSTE CONIF-SETEC'!$Q$14</f>
        <v>0</v>
      </c>
      <c r="N711" s="114">
        <f>'MATRIZ 2018 COMPLETO PROPOSTA'!N711*'AJUSTE CONIF-SETEC'!$Q$14</f>
        <v>0</v>
      </c>
      <c r="O711" s="114">
        <f t="shared" si="387"/>
        <v>0</v>
      </c>
      <c r="R711" s="114"/>
      <c r="T711" s="104">
        <v>0</v>
      </c>
      <c r="U711" s="104"/>
      <c r="V711" s="104">
        <f t="shared" si="389"/>
        <v>0</v>
      </c>
      <c r="W711" s="109">
        <f t="shared" si="390"/>
        <v>0</v>
      </c>
      <c r="X711" s="114">
        <f>'DADOS BASE HOMOLOGADA'!$I$78*W711</f>
        <v>0</v>
      </c>
      <c r="Y711" s="114"/>
      <c r="Z711" s="114">
        <f t="shared" si="388"/>
        <v>0</v>
      </c>
      <c r="AB711" s="119">
        <v>1175.5</v>
      </c>
      <c r="AD711" s="45">
        <v>0.749</v>
      </c>
      <c r="AE711" s="45">
        <f t="shared" si="391"/>
        <v>880.44949999999994</v>
      </c>
      <c r="AF711" s="123">
        <f t="shared" si="392"/>
        <v>3.8197813488369925E-2</v>
      </c>
      <c r="AH711" s="45">
        <f>($AH$11-(AF711*$AH$11))*'AJUSTE CONIF-SETEC'!$Q$18</f>
        <v>499.68973787960118</v>
      </c>
      <c r="AI711" s="114">
        <f t="shared" si="393"/>
        <v>587385.28687747114</v>
      </c>
      <c r="AK711" s="119">
        <v>0</v>
      </c>
      <c r="AL711" s="114">
        <f>IF($AK$11&gt;0,(AK711/$AK$11)*'DADOS BASE PROPOSTA'!$I$67,0)*'AJUSTE CONIF-SETEC'!Q18</f>
        <v>0</v>
      </c>
      <c r="AN711" s="114">
        <v>0</v>
      </c>
      <c r="AO711" s="114">
        <f>(AN711/$AN$11)*'DADOS BASE PROPOSTA'!$I$69*'AJUSTE CONIF-SETEC'!$Q$18</f>
        <v>0</v>
      </c>
      <c r="AQ711" s="114"/>
      <c r="AR711" s="114"/>
      <c r="AS711" s="114"/>
      <c r="AU711" s="114"/>
      <c r="AV711" s="114"/>
      <c r="AW711" s="114"/>
      <c r="AY711" s="114"/>
      <c r="AZ711" s="114"/>
      <c r="BA711" s="114"/>
      <c r="BB711" s="93"/>
    </row>
    <row r="712" spans="1:54" x14ac:dyDescent="0.25">
      <c r="A712" s="93"/>
      <c r="B712" s="94" t="s">
        <v>701</v>
      </c>
      <c r="C712" s="94" t="s">
        <v>717</v>
      </c>
      <c r="D712" s="94" t="s">
        <v>79</v>
      </c>
      <c r="F712" s="104">
        <v>1372.808655959351</v>
      </c>
      <c r="G712" s="109">
        <f t="shared" si="385"/>
        <v>1.1109780789049207E-3</v>
      </c>
      <c r="H712" s="114">
        <f>'DADOS BASE PROPOSTA'!$I$23*G712*'AJUSTE CONIF-SETEC'!$Q$12</f>
        <v>1440523.4527938829</v>
      </c>
      <c r="I712" s="114">
        <f>'MATRIZ 2018 COMPLETO PROPOSTA'!I712*'AJUSTE CONIF-SETEC'!$Q$12</f>
        <v>309119.82982335892</v>
      </c>
      <c r="J712" s="114">
        <f t="shared" si="386"/>
        <v>1749643.2826172418</v>
      </c>
      <c r="L712" s="104">
        <v>0</v>
      </c>
      <c r="M712" s="114">
        <f>'MATRIZ 2018 COMPLETO PROPOSTA'!M712*'AJUSTE CONIF-SETEC'!$Q$14</f>
        <v>0</v>
      </c>
      <c r="N712" s="114">
        <f>'MATRIZ 2018 COMPLETO PROPOSTA'!N712*'AJUSTE CONIF-SETEC'!$Q$14</f>
        <v>0</v>
      </c>
      <c r="O712" s="114">
        <f t="shared" si="387"/>
        <v>0</v>
      </c>
      <c r="R712" s="114"/>
      <c r="T712" s="104">
        <v>0</v>
      </c>
      <c r="U712" s="104"/>
      <c r="V712" s="104">
        <f t="shared" si="389"/>
        <v>0</v>
      </c>
      <c r="W712" s="109">
        <f t="shared" si="390"/>
        <v>0</v>
      </c>
      <c r="X712" s="114">
        <f>'DADOS BASE HOMOLOGADA'!$I$78*W712</f>
        <v>0</v>
      </c>
      <c r="Y712" s="114"/>
      <c r="Z712" s="114">
        <f t="shared" si="388"/>
        <v>0</v>
      </c>
      <c r="AB712" s="119">
        <v>920.5</v>
      </c>
      <c r="AD712" s="45">
        <v>0.75</v>
      </c>
      <c r="AE712" s="45">
        <f t="shared" si="391"/>
        <v>690.375</v>
      </c>
      <c r="AF712" s="123">
        <f t="shared" si="392"/>
        <v>3.9947813488369927E-2</v>
      </c>
      <c r="AH712" s="45">
        <f>($AH$11-(AF712*$AH$11))*'AJUSTE CONIF-SETEC'!$Q$18</f>
        <v>498.78055192270409</v>
      </c>
      <c r="AI712" s="114">
        <f t="shared" si="393"/>
        <v>459127.49804484914</v>
      </c>
      <c r="AK712" s="119">
        <v>0</v>
      </c>
      <c r="AL712" s="114">
        <f>IF($AK$11&gt;0,(AK712/$AK$11)*'DADOS BASE PROPOSTA'!$I$67,0)*'AJUSTE CONIF-SETEC'!Q18</f>
        <v>0</v>
      </c>
      <c r="AN712" s="114">
        <v>0</v>
      </c>
      <c r="AO712" s="114">
        <f>(AN712/$AN$11)*'DADOS BASE PROPOSTA'!$I$69*'AJUSTE CONIF-SETEC'!$Q$18</f>
        <v>0</v>
      </c>
      <c r="AQ712" s="114"/>
      <c r="AR712" s="114"/>
      <c r="AS712" s="114"/>
      <c r="AU712" s="114"/>
      <c r="AV712" s="114"/>
      <c r="AW712" s="114"/>
      <c r="AY712" s="114"/>
      <c r="AZ712" s="114"/>
      <c r="BA712" s="114"/>
      <c r="BB712" s="93"/>
    </row>
    <row r="713" spans="1:54" x14ac:dyDescent="0.25">
      <c r="A713" s="93"/>
      <c r="B713" s="94" t="s">
        <v>701</v>
      </c>
      <c r="C713" s="94" t="s">
        <v>718</v>
      </c>
      <c r="D713" s="94" t="s">
        <v>79</v>
      </c>
      <c r="F713" s="104">
        <v>1470.9682143182929</v>
      </c>
      <c r="G713" s="109">
        <f t="shared" si="385"/>
        <v>1.1904160377918889E-3</v>
      </c>
      <c r="H713" s="114">
        <f>'DADOS BASE PROPOSTA'!$I$23*G713*'AJUSTE CONIF-SETEC'!$Q$12</f>
        <v>1543524.8035780035</v>
      </c>
      <c r="I713" s="114">
        <f>'MATRIZ 2018 COMPLETO PROPOSTA'!I713*'AJUSTE CONIF-SETEC'!$Q$12</f>
        <v>206118.47903923836</v>
      </c>
      <c r="J713" s="114">
        <f t="shared" si="386"/>
        <v>1749643.2826172418</v>
      </c>
      <c r="L713" s="104">
        <v>0</v>
      </c>
      <c r="M713" s="114">
        <f>'MATRIZ 2018 COMPLETO PROPOSTA'!M713*'AJUSTE CONIF-SETEC'!$Q$14</f>
        <v>0</v>
      </c>
      <c r="N713" s="114">
        <f>'MATRIZ 2018 COMPLETO PROPOSTA'!N713*'AJUSTE CONIF-SETEC'!$Q$14</f>
        <v>0</v>
      </c>
      <c r="O713" s="114">
        <f t="shared" si="387"/>
        <v>0</v>
      </c>
      <c r="R713" s="114"/>
      <c r="T713" s="104">
        <v>142.68190000000001</v>
      </c>
      <c r="U713" s="104">
        <v>168.59739999999999</v>
      </c>
      <c r="V713" s="104">
        <f t="shared" si="389"/>
        <v>682.19358</v>
      </c>
      <c r="W713" s="109">
        <f t="shared" si="390"/>
        <v>3.9954348133468941E-3</v>
      </c>
      <c r="X713" s="114">
        <f>'DADOS BASE HOMOLOGADA'!$I$78*W713</f>
        <v>183560.76901575003</v>
      </c>
      <c r="Y713" s="114"/>
      <c r="Z713" s="114">
        <f t="shared" si="388"/>
        <v>183560.76901575003</v>
      </c>
      <c r="AB713" s="119">
        <v>1631</v>
      </c>
      <c r="AD713" s="45">
        <v>0.75900000000000001</v>
      </c>
      <c r="AE713" s="45">
        <f t="shared" si="391"/>
        <v>1237.9290000000001</v>
      </c>
      <c r="AF713" s="123">
        <f t="shared" si="392"/>
        <v>5.5697813488369941E-2</v>
      </c>
      <c r="AH713" s="45">
        <f>($AH$11-(AF713*$AH$11))*'AJUSTE CONIF-SETEC'!$Q$18</f>
        <v>490.59787831063016</v>
      </c>
      <c r="AI713" s="114">
        <f t="shared" si="393"/>
        <v>800165.13952463784</v>
      </c>
      <c r="AK713" s="119">
        <v>0</v>
      </c>
      <c r="AL713" s="114">
        <f>IF($AK$11&gt;0,(AK713/$AK$11)*'DADOS BASE PROPOSTA'!$I$67,0)*'AJUSTE CONIF-SETEC'!Q18</f>
        <v>0</v>
      </c>
      <c r="AN713" s="114">
        <v>128.625</v>
      </c>
      <c r="AO713" s="114">
        <f>(AN713/$AN$11)*'DADOS BASE PROPOSTA'!$I$69*'AJUSTE CONIF-SETEC'!$Q$18</f>
        <v>62468.476659230349</v>
      </c>
      <c r="AQ713" s="114"/>
      <c r="AR713" s="114"/>
      <c r="AS713" s="114"/>
      <c r="AU713" s="114"/>
      <c r="AV713" s="114"/>
      <c r="AW713" s="114"/>
      <c r="AY713" s="114"/>
      <c r="AZ713" s="114"/>
      <c r="BA713" s="114"/>
      <c r="BB713" s="93"/>
    </row>
    <row r="714" spans="1:54" x14ac:dyDescent="0.25">
      <c r="A714" s="93"/>
      <c r="B714" s="94" t="s">
        <v>701</v>
      </c>
      <c r="C714" s="94" t="s">
        <v>719</v>
      </c>
      <c r="D714" s="94" t="s">
        <v>79</v>
      </c>
      <c r="F714" s="104">
        <v>1621.5946874364811</v>
      </c>
      <c r="G714" s="109">
        <f t="shared" si="385"/>
        <v>1.3123140962071204E-3</v>
      </c>
      <c r="H714" s="114">
        <f>'DADOS BASE PROPOSTA'!$I$23*G714*'AJUSTE CONIF-SETEC'!$Q$12</f>
        <v>1701581.0382881102</v>
      </c>
      <c r="I714" s="114">
        <f>'MATRIZ 2018 COMPLETO PROPOSTA'!I714*'AJUSTE CONIF-SETEC'!$Q$12</f>
        <v>48062.244329131543</v>
      </c>
      <c r="J714" s="114">
        <f t="shared" si="386"/>
        <v>1749643.2826172416</v>
      </c>
      <c r="L714" s="104">
        <v>0</v>
      </c>
      <c r="M714" s="114">
        <f>'MATRIZ 2018 COMPLETO PROPOSTA'!M714*'AJUSTE CONIF-SETEC'!$Q$14</f>
        <v>0</v>
      </c>
      <c r="N714" s="114">
        <f>'MATRIZ 2018 COMPLETO PROPOSTA'!N714*'AJUSTE CONIF-SETEC'!$Q$14</f>
        <v>0</v>
      </c>
      <c r="O714" s="114">
        <f t="shared" si="387"/>
        <v>0</v>
      </c>
      <c r="R714" s="114"/>
      <c r="T714" s="104">
        <v>0</v>
      </c>
      <c r="U714" s="104"/>
      <c r="V714" s="104">
        <f t="shared" si="389"/>
        <v>0</v>
      </c>
      <c r="W714" s="109">
        <f t="shared" si="390"/>
        <v>0</v>
      </c>
      <c r="X714" s="114">
        <f>'DADOS BASE HOMOLOGADA'!$I$78*W714</f>
        <v>0</v>
      </c>
      <c r="Y714" s="114"/>
      <c r="Z714" s="114">
        <f t="shared" si="388"/>
        <v>0</v>
      </c>
      <c r="AB714" s="119">
        <v>668.5</v>
      </c>
      <c r="AD714" s="45">
        <v>0.78500000000000003</v>
      </c>
      <c r="AE714" s="45">
        <f t="shared" si="391"/>
        <v>524.77250000000004</v>
      </c>
      <c r="AF714" s="123">
        <f t="shared" si="392"/>
        <v>0.10119781348836998</v>
      </c>
      <c r="AH714" s="45">
        <f>($AH$11-(AF714*$AH$11))*'AJUSTE CONIF-SETEC'!$Q$18</f>
        <v>466.95904343130547</v>
      </c>
      <c r="AI714" s="114">
        <f t="shared" si="393"/>
        <v>312162.12053382769</v>
      </c>
      <c r="AK714" s="119">
        <v>0</v>
      </c>
      <c r="AL714" s="114">
        <f>IF($AK$11&gt;0,(AK714/$AK$11)*'DADOS BASE PROPOSTA'!$I$67,0)*'AJUSTE CONIF-SETEC'!Q18</f>
        <v>0</v>
      </c>
      <c r="AN714" s="114">
        <v>0</v>
      </c>
      <c r="AO714" s="114">
        <f>(AN714/$AN$11)*'DADOS BASE PROPOSTA'!$I$69*'AJUSTE CONIF-SETEC'!$Q$18</f>
        <v>0</v>
      </c>
      <c r="AQ714" s="114"/>
      <c r="AR714" s="114"/>
      <c r="AS714" s="114"/>
      <c r="AU714" s="114"/>
      <c r="AV714" s="114"/>
      <c r="AW714" s="114"/>
      <c r="AY714" s="114"/>
      <c r="AZ714" s="114"/>
      <c r="BA714" s="114"/>
      <c r="BB714" s="93"/>
    </row>
    <row r="715" spans="1:54" x14ac:dyDescent="0.25">
      <c r="A715" s="93"/>
      <c r="B715" s="94" t="s">
        <v>701</v>
      </c>
      <c r="C715" s="94" t="s">
        <v>720</v>
      </c>
      <c r="D715" s="94" t="s">
        <v>79</v>
      </c>
      <c r="F715" s="104">
        <v>2874.1816064817631</v>
      </c>
      <c r="G715" s="109">
        <f t="shared" si="385"/>
        <v>2.3259998731298193E-3</v>
      </c>
      <c r="H715" s="114">
        <f>'DADOS BASE PROPOSTA'!$I$23*G715*'AJUSTE CONIF-SETEC'!$Q$12</f>
        <v>3015952.7285559122</v>
      </c>
      <c r="I715" s="114">
        <f>'MATRIZ 2018 COMPLETO PROPOSTA'!I715*'AJUSTE CONIF-SETEC'!$Q$12</f>
        <v>0</v>
      </c>
      <c r="J715" s="114">
        <f t="shared" si="386"/>
        <v>3015952.7285559122</v>
      </c>
      <c r="L715" s="104">
        <v>0</v>
      </c>
      <c r="M715" s="114">
        <f>'MATRIZ 2018 COMPLETO PROPOSTA'!M715*'AJUSTE CONIF-SETEC'!$Q$14</f>
        <v>0</v>
      </c>
      <c r="N715" s="114">
        <f>'MATRIZ 2018 COMPLETO PROPOSTA'!N715*'AJUSTE CONIF-SETEC'!$Q$14</f>
        <v>0</v>
      </c>
      <c r="O715" s="114">
        <f t="shared" si="387"/>
        <v>0</v>
      </c>
      <c r="R715" s="114"/>
      <c r="T715" s="104">
        <v>0</v>
      </c>
      <c r="U715" s="104"/>
      <c r="V715" s="104">
        <f t="shared" si="389"/>
        <v>0</v>
      </c>
      <c r="W715" s="109">
        <f t="shared" si="390"/>
        <v>0</v>
      </c>
      <c r="X715" s="114">
        <f>'DADOS BASE HOMOLOGADA'!$I$78*W715</f>
        <v>0</v>
      </c>
      <c r="Y715" s="114"/>
      <c r="Z715" s="114">
        <f t="shared" si="388"/>
        <v>0</v>
      </c>
      <c r="AB715" s="119">
        <v>1537</v>
      </c>
      <c r="AD715" s="45">
        <v>0.73699999999999999</v>
      </c>
      <c r="AE715" s="45">
        <f t="shared" si="391"/>
        <v>1132.769</v>
      </c>
      <c r="AF715" s="123">
        <f t="shared" si="392"/>
        <v>1.7197813488369906E-2</v>
      </c>
      <c r="AH715" s="45">
        <f>($AH$11-(AF715*$AH$11))*'AJUSTE CONIF-SETEC'!$Q$18</f>
        <v>510.59996936236644</v>
      </c>
      <c r="AI715" s="114">
        <f t="shared" si="393"/>
        <v>784792.15290995722</v>
      </c>
      <c r="AK715" s="119">
        <v>0</v>
      </c>
      <c r="AL715" s="114">
        <f>IF($AK$11&gt;0,(AK715/$AK$11)*'DADOS BASE PROPOSTA'!$I$67,0)*'AJUSTE CONIF-SETEC'!Q18</f>
        <v>0</v>
      </c>
      <c r="AN715" s="114">
        <v>0</v>
      </c>
      <c r="AO715" s="114">
        <f>(AN715/$AN$11)*'DADOS BASE PROPOSTA'!$I$69*'AJUSTE CONIF-SETEC'!$Q$18</f>
        <v>0</v>
      </c>
      <c r="AQ715" s="114"/>
      <c r="AR715" s="114"/>
      <c r="AS715" s="114"/>
      <c r="AU715" s="114"/>
      <c r="AV715" s="114"/>
      <c r="AW715" s="114"/>
      <c r="AY715" s="114"/>
      <c r="AZ715" s="114"/>
      <c r="BA715" s="114"/>
      <c r="BB715" s="93"/>
    </row>
    <row r="716" spans="1:54" x14ac:dyDescent="0.25">
      <c r="A716" s="93"/>
      <c r="B716" s="94" t="s">
        <v>701</v>
      </c>
      <c r="C716" s="94" t="s">
        <v>721</v>
      </c>
      <c r="D716" s="94" t="s">
        <v>79</v>
      </c>
      <c r="F716" s="104">
        <v>2500.9497286421488</v>
      </c>
      <c r="G716" s="109">
        <f t="shared" si="385"/>
        <v>2.0239530927366974E-3</v>
      </c>
      <c r="H716" s="114">
        <f>'DADOS BASE PROPOSTA'!$I$23*G716*'AJUSTE CONIF-SETEC'!$Q$12</f>
        <v>2624310.9137812634</v>
      </c>
      <c r="I716" s="114">
        <f>'MATRIZ 2018 COMPLETO PROPOSTA'!I716*'AJUSTE CONIF-SETEC'!$Q$12</f>
        <v>0</v>
      </c>
      <c r="J716" s="114">
        <f t="shared" si="386"/>
        <v>2624310.9137812634</v>
      </c>
      <c r="L716" s="104">
        <v>0</v>
      </c>
      <c r="M716" s="114">
        <f>'MATRIZ 2018 COMPLETO PROPOSTA'!M716*'AJUSTE CONIF-SETEC'!$Q$14</f>
        <v>0</v>
      </c>
      <c r="N716" s="114">
        <f>'MATRIZ 2018 COMPLETO PROPOSTA'!N716*'AJUSTE CONIF-SETEC'!$Q$14</f>
        <v>0</v>
      </c>
      <c r="O716" s="114">
        <f t="shared" si="387"/>
        <v>0</v>
      </c>
      <c r="R716" s="114"/>
      <c r="T716" s="104">
        <v>0</v>
      </c>
      <c r="U716" s="104"/>
      <c r="V716" s="104">
        <f t="shared" si="389"/>
        <v>0</v>
      </c>
      <c r="W716" s="109">
        <f t="shared" si="390"/>
        <v>0</v>
      </c>
      <c r="X716" s="114">
        <f>'DADOS BASE HOMOLOGADA'!$I$78*W716</f>
        <v>0</v>
      </c>
      <c r="Y716" s="114"/>
      <c r="Z716" s="114">
        <f t="shared" si="388"/>
        <v>0</v>
      </c>
      <c r="AB716" s="119">
        <v>1818.5</v>
      </c>
      <c r="AD716" s="45">
        <v>0.76300000000000001</v>
      </c>
      <c r="AE716" s="45">
        <f t="shared" si="391"/>
        <v>1387.5155</v>
      </c>
      <c r="AF716" s="123">
        <f t="shared" si="392"/>
        <v>6.2697813488369947E-2</v>
      </c>
      <c r="AH716" s="45">
        <f>($AH$11-(AF716*$AH$11))*'AJUSTE CONIF-SETEC'!$Q$18</f>
        <v>486.96113448304175</v>
      </c>
      <c r="AI716" s="114">
        <f t="shared" si="393"/>
        <v>885538.82305741147</v>
      </c>
      <c r="AK716" s="119">
        <v>0</v>
      </c>
      <c r="AL716" s="114">
        <f>IF($AK$11&gt;0,(AK716/$AK$11)*'DADOS BASE PROPOSTA'!$I$67,0)*'AJUSTE CONIF-SETEC'!Q18</f>
        <v>0</v>
      </c>
      <c r="AN716" s="114">
        <v>0</v>
      </c>
      <c r="AO716" s="114">
        <f>(AN716/$AN$11)*'DADOS BASE PROPOSTA'!$I$69*'AJUSTE CONIF-SETEC'!$Q$18</f>
        <v>0</v>
      </c>
      <c r="AQ716" s="114"/>
      <c r="AR716" s="114"/>
      <c r="AS716" s="114"/>
      <c r="AU716" s="114"/>
      <c r="AV716" s="114"/>
      <c r="AW716" s="114"/>
      <c r="AY716" s="114"/>
      <c r="AZ716" s="114"/>
      <c r="BA716" s="114"/>
      <c r="BB716" s="93"/>
    </row>
    <row r="717" spans="1:54" x14ac:dyDescent="0.25">
      <c r="A717" s="93"/>
      <c r="B717" s="94" t="s">
        <v>701</v>
      </c>
      <c r="C717" s="94" t="s">
        <v>722</v>
      </c>
      <c r="D717" s="94" t="s">
        <v>79</v>
      </c>
      <c r="F717" s="104">
        <v>1702.856572536587</v>
      </c>
      <c r="G717" s="109">
        <f t="shared" si="385"/>
        <v>1.378077210829688E-3</v>
      </c>
      <c r="H717" s="114">
        <f>'DADOS BASE PROPOSTA'!$I$23*G717*'AJUSTE CONIF-SETEC'!$Q$12</f>
        <v>1786851.2256494653</v>
      </c>
      <c r="I717" s="114">
        <f>'MATRIZ 2018 COMPLETO PROPOSTA'!I717*'AJUSTE CONIF-SETEC'!$Q$12</f>
        <v>0</v>
      </c>
      <c r="J717" s="114">
        <f t="shared" si="386"/>
        <v>1786851.2256494653</v>
      </c>
      <c r="L717" s="104">
        <v>0</v>
      </c>
      <c r="M717" s="114">
        <f>'MATRIZ 2018 COMPLETO PROPOSTA'!M717*'AJUSTE CONIF-SETEC'!$Q$14</f>
        <v>0</v>
      </c>
      <c r="N717" s="114">
        <f>'MATRIZ 2018 COMPLETO PROPOSTA'!N717*'AJUSTE CONIF-SETEC'!$Q$14</f>
        <v>0</v>
      </c>
      <c r="O717" s="114">
        <f t="shared" si="387"/>
        <v>0</v>
      </c>
      <c r="R717" s="114"/>
      <c r="T717" s="104">
        <v>0</v>
      </c>
      <c r="U717" s="104"/>
      <c r="V717" s="104">
        <f t="shared" si="389"/>
        <v>0</v>
      </c>
      <c r="W717" s="109">
        <f t="shared" si="390"/>
        <v>0</v>
      </c>
      <c r="X717" s="114">
        <f>'DADOS BASE HOMOLOGADA'!$I$78*W717</f>
        <v>0</v>
      </c>
      <c r="Y717" s="114"/>
      <c r="Z717" s="114">
        <f t="shared" si="388"/>
        <v>0</v>
      </c>
      <c r="AB717" s="119">
        <v>1011</v>
      </c>
      <c r="AD717" s="45">
        <v>0.75600000000000001</v>
      </c>
      <c r="AE717" s="45">
        <f t="shared" si="391"/>
        <v>764.31600000000003</v>
      </c>
      <c r="AF717" s="123">
        <f t="shared" si="392"/>
        <v>5.0447813488369936E-2</v>
      </c>
      <c r="AH717" s="45">
        <f>($AH$11-(AF717*$AH$11))*'AJUSTE CONIF-SETEC'!$Q$18</f>
        <v>493.32543618132149</v>
      </c>
      <c r="AI717" s="114">
        <f t="shared" si="393"/>
        <v>498752.01597931603</v>
      </c>
      <c r="AK717" s="119">
        <v>0</v>
      </c>
      <c r="AL717" s="114">
        <f>IF($AK$11&gt;0,(AK717/$AK$11)*'DADOS BASE PROPOSTA'!$I$67,0)*'AJUSTE CONIF-SETEC'!Q18</f>
        <v>0</v>
      </c>
      <c r="AN717" s="114">
        <v>0</v>
      </c>
      <c r="AO717" s="114">
        <f>(AN717/$AN$11)*'DADOS BASE PROPOSTA'!$I$69*'AJUSTE CONIF-SETEC'!$Q$18</f>
        <v>0</v>
      </c>
      <c r="AQ717" s="114"/>
      <c r="AR717" s="114"/>
      <c r="AS717" s="114"/>
      <c r="AU717" s="114"/>
      <c r="AV717" s="114"/>
      <c r="AW717" s="114"/>
      <c r="AY717" s="114"/>
      <c r="AZ717" s="114"/>
      <c r="BA717" s="114"/>
      <c r="BB717" s="93"/>
    </row>
    <row r="718" spans="1:54" x14ac:dyDescent="0.25">
      <c r="A718" s="93"/>
      <c r="B718" s="94" t="s">
        <v>701</v>
      </c>
      <c r="C718" s="94" t="s">
        <v>723</v>
      </c>
      <c r="D718" s="94" t="s">
        <v>79</v>
      </c>
      <c r="F718" s="104">
        <v>1539.0836297459639</v>
      </c>
      <c r="G718" s="109">
        <f t="shared" si="385"/>
        <v>1.245540058934341E-3</v>
      </c>
      <c r="H718" s="114">
        <f>'DADOS BASE PROPOSTA'!$I$23*G718*'AJUSTE CONIF-SETEC'!$Q$12</f>
        <v>1615000.0619793925</v>
      </c>
      <c r="I718" s="114">
        <f>'MATRIZ 2018 COMPLETO PROPOSTA'!I718*'AJUSTE CONIF-SETEC'!$Q$12</f>
        <v>134643.22063784936</v>
      </c>
      <c r="J718" s="114">
        <f t="shared" si="386"/>
        <v>1749643.2826172418</v>
      </c>
      <c r="L718" s="104">
        <v>0</v>
      </c>
      <c r="M718" s="114">
        <f>'MATRIZ 2018 COMPLETO PROPOSTA'!M718*'AJUSTE CONIF-SETEC'!$Q$14</f>
        <v>0</v>
      </c>
      <c r="N718" s="114">
        <f>'MATRIZ 2018 COMPLETO PROPOSTA'!N718*'AJUSTE CONIF-SETEC'!$Q$14</f>
        <v>0</v>
      </c>
      <c r="O718" s="114">
        <f t="shared" si="387"/>
        <v>0</v>
      </c>
      <c r="R718" s="114"/>
      <c r="T718" s="104">
        <v>0</v>
      </c>
      <c r="U718" s="104"/>
      <c r="V718" s="104">
        <f t="shared" si="389"/>
        <v>0</v>
      </c>
      <c r="W718" s="109">
        <f t="shared" si="390"/>
        <v>0</v>
      </c>
      <c r="X718" s="114">
        <f>'DADOS BASE HOMOLOGADA'!$I$78*W718</f>
        <v>0</v>
      </c>
      <c r="Y718" s="114"/>
      <c r="Z718" s="114">
        <f t="shared" si="388"/>
        <v>0</v>
      </c>
      <c r="AB718" s="119">
        <v>1166</v>
      </c>
      <c r="AD718" s="45">
        <v>0.76300000000000001</v>
      </c>
      <c r="AE718" s="45">
        <f t="shared" si="391"/>
        <v>889.65800000000002</v>
      </c>
      <c r="AF718" s="123">
        <f t="shared" si="392"/>
        <v>6.2697813488369947E-2</v>
      </c>
      <c r="AH718" s="45">
        <f>($AH$11-(AF718*$AH$11))*'AJUSTE CONIF-SETEC'!$Q$18</f>
        <v>486.96113448304175</v>
      </c>
      <c r="AI718" s="114">
        <f t="shared" si="393"/>
        <v>567796.68280722667</v>
      </c>
      <c r="AK718" s="119">
        <v>0</v>
      </c>
      <c r="AL718" s="114">
        <f>IF($AK$11&gt;0,(AK718/$AK$11)*'DADOS BASE PROPOSTA'!$I$67,0)*'AJUSTE CONIF-SETEC'!Q18</f>
        <v>0</v>
      </c>
      <c r="AN718" s="114">
        <v>0</v>
      </c>
      <c r="AO718" s="114">
        <f>(AN718/$AN$11)*'DADOS BASE PROPOSTA'!$I$69*'AJUSTE CONIF-SETEC'!$Q$18</f>
        <v>0</v>
      </c>
      <c r="AQ718" s="114"/>
      <c r="AR718" s="114"/>
      <c r="AS718" s="114"/>
      <c r="AU718" s="114"/>
      <c r="AV718" s="114"/>
      <c r="AW718" s="114"/>
      <c r="AY718" s="114"/>
      <c r="AZ718" s="114"/>
      <c r="BA718" s="114"/>
      <c r="BB718" s="93"/>
    </row>
    <row r="719" spans="1:54" x14ac:dyDescent="0.25">
      <c r="A719" s="93"/>
      <c r="B719" s="94" t="s">
        <v>701</v>
      </c>
      <c r="C719" s="94" t="s">
        <v>724</v>
      </c>
      <c r="D719" s="94" t="s">
        <v>83</v>
      </c>
      <c r="F719" s="104">
        <v>0</v>
      </c>
      <c r="G719" s="109">
        <f t="shared" si="385"/>
        <v>0</v>
      </c>
      <c r="H719" s="114">
        <f>'DADOS BASE PROPOSTA'!$I$23*G719*'AJUSTE CONIF-SETEC'!$Q$12</f>
        <v>0</v>
      </c>
      <c r="I719" s="114">
        <f>'MATRIZ 2018 COMPLETO PROPOSTA'!I719*'AJUSTE CONIF-SETEC'!$Q$12</f>
        <v>0</v>
      </c>
      <c r="J719" s="114">
        <f t="shared" si="386"/>
        <v>0</v>
      </c>
      <c r="L719" s="104">
        <v>118.36808121451401</v>
      </c>
      <c r="M719" s="114">
        <f>'MATRIZ 2018 COMPLETO PROPOSTA'!M719*'AJUSTE CONIF-SETEC'!$Q$14</f>
        <v>917684.52916124789</v>
      </c>
      <c r="N719" s="114">
        <f>'MATRIZ 2018 COMPLETO PROPOSTA'!N719*'AJUSTE CONIF-SETEC'!$Q$14</f>
        <v>36125.106059694328</v>
      </c>
      <c r="O719" s="114">
        <f t="shared" si="387"/>
        <v>953809.6352209422</v>
      </c>
      <c r="R719" s="114"/>
      <c r="T719" s="104">
        <v>0</v>
      </c>
      <c r="U719" s="104"/>
      <c r="V719" s="104">
        <f t="shared" si="389"/>
        <v>0</v>
      </c>
      <c r="W719" s="109">
        <f t="shared" si="390"/>
        <v>0</v>
      </c>
      <c r="X719" s="114">
        <f>'DADOS BASE HOMOLOGADA'!$I$78*W719</f>
        <v>0</v>
      </c>
      <c r="Y719" s="114"/>
      <c r="Z719" s="114">
        <f t="shared" si="388"/>
        <v>0</v>
      </c>
      <c r="AB719" s="119">
        <v>480</v>
      </c>
      <c r="AD719" s="45">
        <v>0.71399999999999997</v>
      </c>
      <c r="AE719" s="45">
        <f t="shared" si="391"/>
        <v>342.71999999999997</v>
      </c>
      <c r="AF719" s="123">
        <f t="shared" si="392"/>
        <v>-2.3052186511630129E-2</v>
      </c>
      <c r="AH719" s="45">
        <f>($AH$11-(AF719*$AH$11))*'AJUSTE CONIF-SETEC'!$Q$18</f>
        <v>531.51124637099974</v>
      </c>
      <c r="AI719" s="114">
        <f t="shared" si="393"/>
        <v>255125.39825807989</v>
      </c>
      <c r="AK719" s="119">
        <v>0</v>
      </c>
      <c r="AL719" s="114">
        <f>IF($AK$11&gt;0,(AK719/$AK$11)*'DADOS BASE PROPOSTA'!$I$67,0)*'AJUSTE CONIF-SETEC'!Q18</f>
        <v>0</v>
      </c>
      <c r="AN719" s="114">
        <v>0</v>
      </c>
      <c r="AO719" s="114">
        <f>(AN719/$AN$11)*'DADOS BASE PROPOSTA'!$I$69*'AJUSTE CONIF-SETEC'!$Q$18</f>
        <v>0</v>
      </c>
      <c r="AQ719" s="114"/>
      <c r="AR719" s="114"/>
      <c r="AS719" s="114"/>
      <c r="AU719" s="114"/>
      <c r="AV719" s="114"/>
      <c r="AW719" s="114"/>
      <c r="AY719" s="114"/>
      <c r="AZ719" s="114"/>
      <c r="BA719" s="114"/>
      <c r="BB719" s="93"/>
    </row>
    <row r="720" spans="1:54" x14ac:dyDescent="0.25">
      <c r="A720" s="93"/>
      <c r="B720" s="94" t="s">
        <v>701</v>
      </c>
      <c r="C720" s="94" t="s">
        <v>725</v>
      </c>
      <c r="D720" s="94" t="s">
        <v>83</v>
      </c>
      <c r="F720" s="104">
        <v>0</v>
      </c>
      <c r="G720" s="109">
        <f t="shared" si="385"/>
        <v>0</v>
      </c>
      <c r="H720" s="114">
        <f>'DADOS BASE PROPOSTA'!$I$23*G720*'AJUSTE CONIF-SETEC'!$Q$12</f>
        <v>0</v>
      </c>
      <c r="I720" s="114">
        <f>'MATRIZ 2018 COMPLETO PROPOSTA'!I720*'AJUSTE CONIF-SETEC'!$Q$12</f>
        <v>0</v>
      </c>
      <c r="J720" s="114">
        <f t="shared" si="386"/>
        <v>0</v>
      </c>
      <c r="L720" s="104">
        <v>651.74216973703403</v>
      </c>
      <c r="M720" s="114">
        <f>'MATRIZ 2018 COMPLETO PROPOSTA'!M720*'AJUSTE CONIF-SETEC'!$Q$14</f>
        <v>917684.52916124789</v>
      </c>
      <c r="N720" s="114">
        <f>'MATRIZ 2018 COMPLETO PROPOSTA'!N720*'AJUSTE CONIF-SETEC'!$Q$14</f>
        <v>198907.12735857643</v>
      </c>
      <c r="O720" s="114">
        <f t="shared" si="387"/>
        <v>1116591.6565198244</v>
      </c>
      <c r="R720" s="114"/>
      <c r="T720" s="104">
        <v>0</v>
      </c>
      <c r="U720" s="104"/>
      <c r="V720" s="104">
        <f t="shared" si="389"/>
        <v>0</v>
      </c>
      <c r="W720" s="109">
        <f t="shared" si="390"/>
        <v>0</v>
      </c>
      <c r="X720" s="114">
        <f>'DADOS BASE HOMOLOGADA'!$I$78*W720</f>
        <v>0</v>
      </c>
      <c r="Y720" s="114"/>
      <c r="Z720" s="114">
        <f t="shared" si="388"/>
        <v>0</v>
      </c>
      <c r="AB720" s="119">
        <v>768.5</v>
      </c>
      <c r="AD720" s="45">
        <v>0.77700000000000002</v>
      </c>
      <c r="AE720" s="45">
        <f t="shared" si="391"/>
        <v>597.12450000000001</v>
      </c>
      <c r="AF720" s="123">
        <f t="shared" si="392"/>
        <v>8.7197813488369968E-2</v>
      </c>
      <c r="AH720" s="45">
        <f>($AH$11-(AF720*$AH$11))*'AJUSTE CONIF-SETEC'!$Q$18</f>
        <v>474.23253108648231</v>
      </c>
      <c r="AI720" s="114">
        <f t="shared" si="393"/>
        <v>364447.70013996167</v>
      </c>
      <c r="AK720" s="119">
        <v>0</v>
      </c>
      <c r="AL720" s="114">
        <f>IF($AK$11&gt;0,(AK720/$AK$11)*'DADOS BASE PROPOSTA'!$I$67,0)*'AJUSTE CONIF-SETEC'!Q18</f>
        <v>0</v>
      </c>
      <c r="AN720" s="114">
        <v>0</v>
      </c>
      <c r="AO720" s="114">
        <f>(AN720/$AN$11)*'DADOS BASE PROPOSTA'!$I$69*'AJUSTE CONIF-SETEC'!$Q$18</f>
        <v>0</v>
      </c>
      <c r="AQ720" s="114"/>
      <c r="AR720" s="114"/>
      <c r="AS720" s="114"/>
      <c r="AU720" s="114"/>
      <c r="AV720" s="114"/>
      <c r="AW720" s="114"/>
      <c r="AY720" s="114"/>
      <c r="AZ720" s="114"/>
      <c r="BA720" s="114"/>
      <c r="BB720" s="93"/>
    </row>
    <row r="721" spans="1:54" x14ac:dyDescent="0.25">
      <c r="A721" s="93"/>
      <c r="B721" s="94" t="s">
        <v>701</v>
      </c>
      <c r="C721" s="94" t="s">
        <v>726</v>
      </c>
      <c r="D721" s="94" t="s">
        <v>79</v>
      </c>
      <c r="F721" s="104">
        <v>1974.188088786713</v>
      </c>
      <c r="G721" s="109">
        <f t="shared" si="385"/>
        <v>1.5976586982870706E-3</v>
      </c>
      <c r="H721" s="114">
        <f>'DADOS BASE PROPOSTA'!$I$23*G721*'AJUSTE CONIF-SETEC'!$Q$12</f>
        <v>2071566.368538253</v>
      </c>
      <c r="I721" s="114">
        <f>'MATRIZ 2018 COMPLETO PROPOSTA'!I721*'AJUSTE CONIF-SETEC'!$Q$12</f>
        <v>0</v>
      </c>
      <c r="J721" s="114">
        <f t="shared" si="386"/>
        <v>2071566.368538253</v>
      </c>
      <c r="L721" s="104">
        <v>0</v>
      </c>
      <c r="M721" s="114">
        <f>'MATRIZ 2018 COMPLETO PROPOSTA'!M721*'AJUSTE CONIF-SETEC'!$Q$14</f>
        <v>0</v>
      </c>
      <c r="N721" s="114">
        <f>'MATRIZ 2018 COMPLETO PROPOSTA'!N721*'AJUSTE CONIF-SETEC'!$Q$14</f>
        <v>0</v>
      </c>
      <c r="O721" s="114">
        <f t="shared" si="387"/>
        <v>0</v>
      </c>
      <c r="R721" s="114"/>
      <c r="T721" s="104">
        <v>0</v>
      </c>
      <c r="U721" s="104">
        <v>1.603591160220994</v>
      </c>
      <c r="V721" s="104">
        <f t="shared" si="389"/>
        <v>5.1314917127071809</v>
      </c>
      <c r="W721" s="109">
        <f t="shared" si="390"/>
        <v>3.0053845762300121E-5</v>
      </c>
      <c r="X721" s="114">
        <f>'DADOS BASE HOMOLOGADA'!$I$78*W721</f>
        <v>1380.7526083468542</v>
      </c>
      <c r="Y721" s="114"/>
      <c r="Z721" s="114">
        <f t="shared" si="388"/>
        <v>1380.7526083468542</v>
      </c>
      <c r="AB721" s="119">
        <v>1041.5</v>
      </c>
      <c r="AD721" s="45">
        <v>0.77300000000000002</v>
      </c>
      <c r="AE721" s="45">
        <f t="shared" si="391"/>
        <v>805.07950000000005</v>
      </c>
      <c r="AF721" s="123">
        <f t="shared" si="392"/>
        <v>8.0197813488369962E-2</v>
      </c>
      <c r="AH721" s="45">
        <f>($AH$11-(AF721*$AH$11))*'AJUSTE CONIF-SETEC'!$Q$18</f>
        <v>477.86927491407073</v>
      </c>
      <c r="AI721" s="114">
        <f t="shared" si="393"/>
        <v>497700.84982300468</v>
      </c>
      <c r="AK721" s="119">
        <v>0</v>
      </c>
      <c r="AL721" s="114">
        <f>IF($AK$11&gt;0,(AK721/$AK$11)*'DADOS BASE PROPOSTA'!$I$67,0)*'AJUSTE CONIF-SETEC'!Q18</f>
        <v>0</v>
      </c>
      <c r="AN721" s="114">
        <v>5.375</v>
      </c>
      <c r="AO721" s="114">
        <f>(AN721/$AN$11)*'DADOS BASE PROPOSTA'!$I$69*'AJUSTE CONIF-SETEC'!$Q$18</f>
        <v>2610.4416874119584</v>
      </c>
      <c r="AQ721" s="114"/>
      <c r="AR721" s="114"/>
      <c r="AS721" s="114"/>
      <c r="AU721" s="114"/>
      <c r="AV721" s="114"/>
      <c r="AW721" s="114"/>
      <c r="AY721" s="114"/>
      <c r="AZ721" s="114"/>
      <c r="BA721" s="114"/>
      <c r="BB721" s="93"/>
    </row>
    <row r="722" spans="1:54" x14ac:dyDescent="0.25">
      <c r="A722" s="93"/>
      <c r="B722" s="94" t="s">
        <v>701</v>
      </c>
      <c r="C722" s="94" t="s">
        <v>727</v>
      </c>
      <c r="D722" s="94" t="s">
        <v>79</v>
      </c>
      <c r="F722" s="104">
        <v>1821.82290072617</v>
      </c>
      <c r="G722" s="109">
        <f t="shared" si="385"/>
        <v>1.4743535434217729E-3</v>
      </c>
      <c r="H722" s="114">
        <f>'DADOS BASE PROPOSTA'!$I$23*G722*'AJUSTE CONIF-SETEC'!$Q$12</f>
        <v>1911685.6554922089</v>
      </c>
      <c r="I722" s="114">
        <f>'MATRIZ 2018 COMPLETO PROPOSTA'!I722*'AJUSTE CONIF-SETEC'!$Q$12</f>
        <v>0</v>
      </c>
      <c r="J722" s="114">
        <f t="shared" si="386"/>
        <v>1911685.6554922089</v>
      </c>
      <c r="L722" s="104">
        <v>0</v>
      </c>
      <c r="M722" s="114">
        <f>'MATRIZ 2018 COMPLETO PROPOSTA'!M722*'AJUSTE CONIF-SETEC'!$Q$14</f>
        <v>0</v>
      </c>
      <c r="N722" s="114">
        <f>'MATRIZ 2018 COMPLETO PROPOSTA'!N722*'AJUSTE CONIF-SETEC'!$Q$14</f>
        <v>0</v>
      </c>
      <c r="O722" s="114">
        <f t="shared" si="387"/>
        <v>0</v>
      </c>
      <c r="R722" s="114"/>
      <c r="T722" s="104">
        <v>0</v>
      </c>
      <c r="U722" s="104">
        <v>3.0504143646408841</v>
      </c>
      <c r="V722" s="104">
        <f t="shared" si="389"/>
        <v>9.7613259668508299</v>
      </c>
      <c r="W722" s="109">
        <f t="shared" si="390"/>
        <v>5.7169610995727687E-5</v>
      </c>
      <c r="X722" s="114">
        <f>'DADOS BASE HOMOLOGADA'!$I$78*W722</f>
        <v>2626.5220805633326</v>
      </c>
      <c r="Y722" s="114"/>
      <c r="Z722" s="114">
        <f t="shared" si="388"/>
        <v>2626.5220805633326</v>
      </c>
      <c r="AB722" s="119">
        <v>1131</v>
      </c>
      <c r="AD722" s="45">
        <v>0.78500000000000003</v>
      </c>
      <c r="AE722" s="45">
        <f t="shared" si="391"/>
        <v>887.83500000000004</v>
      </c>
      <c r="AF722" s="123">
        <f t="shared" si="392"/>
        <v>0.10119781348836998</v>
      </c>
      <c r="AH722" s="45">
        <f>($AH$11-(AF722*$AH$11))*'AJUSTE CONIF-SETEC'!$Q$18</f>
        <v>466.95904343130547</v>
      </c>
      <c r="AI722" s="114">
        <f t="shared" si="393"/>
        <v>528130.67812080646</v>
      </c>
      <c r="AK722" s="119">
        <v>0</v>
      </c>
      <c r="AL722" s="114">
        <f>IF($AK$11&gt;0,(AK722/$AK$11)*'DADOS BASE PROPOSTA'!$I$67,0)*'AJUSTE CONIF-SETEC'!Q18</f>
        <v>0</v>
      </c>
      <c r="AN722" s="114">
        <v>4.375</v>
      </c>
      <c r="AO722" s="114">
        <f>(AN722/$AN$11)*'DADOS BASE PROPOSTA'!$I$69*'AJUSTE CONIF-SETEC'!$Q$18</f>
        <v>2124.7781176608964</v>
      </c>
      <c r="AQ722" s="114"/>
      <c r="AR722" s="114"/>
      <c r="AS722" s="114"/>
      <c r="AU722" s="114"/>
      <c r="AV722" s="114"/>
      <c r="AW722" s="114"/>
      <c r="AY722" s="114"/>
      <c r="AZ722" s="114"/>
      <c r="BA722" s="114"/>
      <c r="BB722" s="93"/>
    </row>
    <row r="723" spans="1:54" x14ac:dyDescent="0.25">
      <c r="A723" s="93"/>
      <c r="B723" s="94" t="s">
        <v>701</v>
      </c>
      <c r="C723" s="94" t="s">
        <v>728</v>
      </c>
      <c r="D723" s="94" t="s">
        <v>79</v>
      </c>
      <c r="F723" s="104">
        <v>1787.884375415731</v>
      </c>
      <c r="G723" s="109">
        <f t="shared" si="385"/>
        <v>1.4468879840471428E-3</v>
      </c>
      <c r="H723" s="114">
        <f>'DADOS BASE PROPOSTA'!$I$23*G723*'AJUSTE CONIF-SETEC'!$Q$12</f>
        <v>1876073.0874546324</v>
      </c>
      <c r="I723" s="114">
        <f>'MATRIZ 2018 COMPLETO PROPOSTA'!I723*'AJUSTE CONIF-SETEC'!$Q$12</f>
        <v>0</v>
      </c>
      <c r="J723" s="114">
        <f t="shared" si="386"/>
        <v>1876073.0874546324</v>
      </c>
      <c r="L723" s="104">
        <v>0</v>
      </c>
      <c r="M723" s="114">
        <f>'MATRIZ 2018 COMPLETO PROPOSTA'!M723*'AJUSTE CONIF-SETEC'!$Q$14</f>
        <v>0</v>
      </c>
      <c r="N723" s="114">
        <f>'MATRIZ 2018 COMPLETO PROPOSTA'!N723*'AJUSTE CONIF-SETEC'!$Q$14</f>
        <v>0</v>
      </c>
      <c r="O723" s="114">
        <f t="shared" si="387"/>
        <v>0</v>
      </c>
      <c r="R723" s="114"/>
      <c r="T723" s="104">
        <v>0</v>
      </c>
      <c r="U723" s="104">
        <v>2.9330110497237571</v>
      </c>
      <c r="V723" s="104">
        <f t="shared" si="389"/>
        <v>9.3856353591160229</v>
      </c>
      <c r="W723" s="109">
        <f t="shared" si="390"/>
        <v>5.4969286370580822E-5</v>
      </c>
      <c r="X723" s="114">
        <f>'DADOS BASE HOMOLOGADA'!$I$78*W723</f>
        <v>2525.4333883071026</v>
      </c>
      <c r="Y723" s="114"/>
      <c r="Z723" s="114">
        <f t="shared" si="388"/>
        <v>2525.4333883071026</v>
      </c>
      <c r="AB723" s="119">
        <v>1604</v>
      </c>
      <c r="AD723" s="45">
        <v>0.75</v>
      </c>
      <c r="AE723" s="45">
        <f t="shared" si="391"/>
        <v>1203</v>
      </c>
      <c r="AF723" s="123">
        <f t="shared" si="392"/>
        <v>3.9947813488369927E-2</v>
      </c>
      <c r="AH723" s="45">
        <f>($AH$11-(AF723*$AH$11))*'AJUSTE CONIF-SETEC'!$Q$18</f>
        <v>498.78055192270409</v>
      </c>
      <c r="AI723" s="114">
        <f t="shared" si="393"/>
        <v>800044.00528401742</v>
      </c>
      <c r="AK723" s="119">
        <v>0</v>
      </c>
      <c r="AL723" s="114">
        <f>IF($AK$11&gt;0,(AK723/$AK$11)*'DADOS BASE PROPOSTA'!$I$67,0)*'AJUSTE CONIF-SETEC'!Q18</f>
        <v>0</v>
      </c>
      <c r="AN723" s="114">
        <v>3.875</v>
      </c>
      <c r="AO723" s="114">
        <f>(AN723/$AN$11)*'DADOS BASE PROPOSTA'!$I$69*'AJUSTE CONIF-SETEC'!$Q$18</f>
        <v>1881.9463327853653</v>
      </c>
      <c r="AQ723" s="114"/>
      <c r="AR723" s="114"/>
      <c r="AS723" s="114"/>
      <c r="AU723" s="114"/>
      <c r="AV723" s="114"/>
      <c r="AW723" s="114"/>
      <c r="AY723" s="114"/>
      <c r="AZ723" s="114"/>
      <c r="BA723" s="114"/>
      <c r="BB723" s="93"/>
    </row>
    <row r="724" spans="1:54" x14ac:dyDescent="0.25">
      <c r="A724" s="93"/>
      <c r="B724" s="94" t="s">
        <v>701</v>
      </c>
      <c r="C724" s="94" t="s">
        <v>729</v>
      </c>
      <c r="D724" s="94" t="s">
        <v>83</v>
      </c>
      <c r="F724" s="104">
        <v>0</v>
      </c>
      <c r="G724" s="109">
        <f t="shared" si="385"/>
        <v>0</v>
      </c>
      <c r="H724" s="114">
        <f>'DADOS BASE PROPOSTA'!$I$23*G724*'AJUSTE CONIF-SETEC'!$Q$12</f>
        <v>0</v>
      </c>
      <c r="I724" s="114">
        <f>'MATRIZ 2018 COMPLETO PROPOSTA'!I724*'AJUSTE CONIF-SETEC'!$Q$12</f>
        <v>0</v>
      </c>
      <c r="J724" s="114">
        <f t="shared" si="386"/>
        <v>0</v>
      </c>
      <c r="L724" s="104">
        <v>1276.427110433968</v>
      </c>
      <c r="M724" s="114">
        <f>'MATRIZ 2018 COMPLETO PROPOSTA'!M724*'AJUSTE CONIF-SETEC'!$Q$14</f>
        <v>917684.52916124789</v>
      </c>
      <c r="N724" s="114">
        <f>'MATRIZ 2018 COMPLETO PROPOSTA'!N724*'AJUSTE CONIF-SETEC'!$Q$14</f>
        <v>389556.57867200632</v>
      </c>
      <c r="O724" s="114">
        <f t="shared" si="387"/>
        <v>1307241.1078332542</v>
      </c>
      <c r="R724" s="114"/>
      <c r="T724" s="104">
        <v>0</v>
      </c>
      <c r="U724" s="104"/>
      <c r="V724" s="104">
        <f t="shared" si="389"/>
        <v>0</v>
      </c>
      <c r="W724" s="109">
        <f t="shared" si="390"/>
        <v>0</v>
      </c>
      <c r="X724" s="114">
        <f>'DADOS BASE HOMOLOGADA'!$I$78*W724</f>
        <v>0</v>
      </c>
      <c r="Y724" s="114"/>
      <c r="Z724" s="114">
        <f t="shared" si="388"/>
        <v>0</v>
      </c>
      <c r="AB724" s="119">
        <v>946.5</v>
      </c>
      <c r="AD724" s="45">
        <v>0.754</v>
      </c>
      <c r="AE724" s="45">
        <f t="shared" si="391"/>
        <v>713.66100000000006</v>
      </c>
      <c r="AF724" s="123">
        <f t="shared" si="392"/>
        <v>4.6947813488369933E-2</v>
      </c>
      <c r="AH724" s="45">
        <f>($AH$11-(AF724*$AH$11))*'AJUSTE CONIF-SETEC'!$Q$18</f>
        <v>495.14380809511562</v>
      </c>
      <c r="AI724" s="114">
        <f t="shared" si="393"/>
        <v>468653.61436202691</v>
      </c>
      <c r="AK724" s="119">
        <v>0</v>
      </c>
      <c r="AL724" s="114">
        <f>IF($AK$11&gt;0,(AK724/$AK$11)*'DADOS BASE PROPOSTA'!$I$67,0)*'AJUSTE CONIF-SETEC'!Q18</f>
        <v>0</v>
      </c>
      <c r="AN724" s="114">
        <v>0</v>
      </c>
      <c r="AO724" s="114">
        <f>(AN724/$AN$11)*'DADOS BASE PROPOSTA'!$I$69*'AJUSTE CONIF-SETEC'!$Q$18</f>
        <v>0</v>
      </c>
      <c r="AQ724" s="114"/>
      <c r="AR724" s="114"/>
      <c r="AS724" s="114"/>
      <c r="AU724" s="114"/>
      <c r="AV724" s="114"/>
      <c r="AW724" s="114"/>
      <c r="AY724" s="114"/>
      <c r="AZ724" s="114"/>
      <c r="BA724" s="114"/>
      <c r="BB724" s="93"/>
    </row>
    <row r="725" spans="1:54" x14ac:dyDescent="0.25">
      <c r="A725" s="93"/>
      <c r="B725" s="94" t="s">
        <v>701</v>
      </c>
      <c r="C725" s="94" t="s">
        <v>730</v>
      </c>
      <c r="D725" s="94" t="s">
        <v>79</v>
      </c>
      <c r="F725" s="104">
        <v>1472.217849306689</v>
      </c>
      <c r="G725" s="109">
        <f t="shared" si="385"/>
        <v>1.191427334648675E-3</v>
      </c>
      <c r="H725" s="114">
        <f>'DADOS BASE PROPOSTA'!$I$23*G725*'AJUSTE CONIF-SETEC'!$Q$12</f>
        <v>1544836.077731471</v>
      </c>
      <c r="I725" s="114">
        <f>'MATRIZ 2018 COMPLETO PROPOSTA'!I725*'AJUSTE CONIF-SETEC'!$Q$12</f>
        <v>204807.2048857708</v>
      </c>
      <c r="J725" s="114">
        <f t="shared" si="386"/>
        <v>1749643.2826172418</v>
      </c>
      <c r="L725" s="104">
        <v>0</v>
      </c>
      <c r="M725" s="114">
        <f>'MATRIZ 2018 COMPLETO PROPOSTA'!M725*'AJUSTE CONIF-SETEC'!$Q$14</f>
        <v>0</v>
      </c>
      <c r="N725" s="114">
        <f>'MATRIZ 2018 COMPLETO PROPOSTA'!N725*'AJUSTE CONIF-SETEC'!$Q$14</f>
        <v>0</v>
      </c>
      <c r="O725" s="114">
        <f t="shared" si="387"/>
        <v>0</v>
      </c>
      <c r="R725" s="114"/>
      <c r="T725" s="104">
        <v>0</v>
      </c>
      <c r="U725" s="104"/>
      <c r="V725" s="104">
        <f t="shared" si="389"/>
        <v>0</v>
      </c>
      <c r="W725" s="109">
        <f t="shared" si="390"/>
        <v>0</v>
      </c>
      <c r="X725" s="114">
        <f>'DADOS BASE HOMOLOGADA'!$I$78*W725</f>
        <v>0</v>
      </c>
      <c r="Y725" s="114"/>
      <c r="Z725" s="114">
        <f t="shared" si="388"/>
        <v>0</v>
      </c>
      <c r="AB725" s="119">
        <v>920</v>
      </c>
      <c r="AD725" s="45">
        <v>0.78</v>
      </c>
      <c r="AE725" s="45">
        <f t="shared" si="391"/>
        <v>717.6</v>
      </c>
      <c r="AF725" s="123">
        <f t="shared" si="392"/>
        <v>9.2447813488369973E-2</v>
      </c>
      <c r="AH725" s="45">
        <f>($AH$11-(AF725*$AH$11))*'AJUSTE CONIF-SETEC'!$Q$18</f>
        <v>471.50497321579093</v>
      </c>
      <c r="AI725" s="114">
        <f t="shared" si="393"/>
        <v>433784.57535852765</v>
      </c>
      <c r="AK725" s="119">
        <v>0</v>
      </c>
      <c r="AL725" s="114">
        <f>IF($AK$11&gt;0,(AK725/$AK$11)*'DADOS BASE PROPOSTA'!$I$67,0)*'AJUSTE CONIF-SETEC'!Q18</f>
        <v>0</v>
      </c>
      <c r="AN725" s="114">
        <v>0</v>
      </c>
      <c r="AO725" s="114">
        <f>(AN725/$AN$11)*'DADOS BASE PROPOSTA'!$I$69*'AJUSTE CONIF-SETEC'!$Q$18</f>
        <v>0</v>
      </c>
      <c r="AQ725" s="114"/>
      <c r="AR725" s="114"/>
      <c r="AS725" s="114"/>
      <c r="AU725" s="114"/>
      <c r="AV725" s="114"/>
      <c r="AW725" s="114"/>
      <c r="AY725" s="114"/>
      <c r="AZ725" s="114"/>
      <c r="BA725" s="114"/>
      <c r="BB725" s="93"/>
    </row>
    <row r="726" spans="1:54" x14ac:dyDescent="0.25">
      <c r="A726" s="93"/>
      <c r="B726" s="94" t="s">
        <v>701</v>
      </c>
      <c r="C726" s="94" t="s">
        <v>685</v>
      </c>
      <c r="D726" s="94" t="s">
        <v>79</v>
      </c>
      <c r="F726" s="104">
        <v>1806.508643808387</v>
      </c>
      <c r="G726" s="109">
        <f t="shared" si="385"/>
        <v>1.4619601165180903E-3</v>
      </c>
      <c r="H726" s="114">
        <f>'DADOS BASE PROPOSTA'!$I$23*G726*'AJUSTE CONIF-SETEC'!$Q$12</f>
        <v>1895616.0115863283</v>
      </c>
      <c r="I726" s="114">
        <f>'MATRIZ 2018 COMPLETO PROPOSTA'!I726*'AJUSTE CONIF-SETEC'!$Q$12</f>
        <v>0</v>
      </c>
      <c r="J726" s="114">
        <f t="shared" si="386"/>
        <v>1895616.0115863283</v>
      </c>
      <c r="L726" s="104">
        <v>0</v>
      </c>
      <c r="M726" s="114">
        <f>'MATRIZ 2018 COMPLETO PROPOSTA'!M726*'AJUSTE CONIF-SETEC'!$Q$14</f>
        <v>0</v>
      </c>
      <c r="N726" s="114">
        <f>'MATRIZ 2018 COMPLETO PROPOSTA'!N726*'AJUSTE CONIF-SETEC'!$Q$14</f>
        <v>0</v>
      </c>
      <c r="O726" s="114">
        <f t="shared" si="387"/>
        <v>0</v>
      </c>
      <c r="R726" s="114"/>
      <c r="T726" s="104">
        <v>0</v>
      </c>
      <c r="U726" s="104">
        <v>0.67500000000000004</v>
      </c>
      <c r="V726" s="104">
        <f t="shared" si="389"/>
        <v>2.16</v>
      </c>
      <c r="W726" s="109">
        <f t="shared" si="390"/>
        <v>1.2650572285991451E-5</v>
      </c>
      <c r="X726" s="114">
        <f>'DADOS BASE HOMOLOGADA'!$I$78*W726</f>
        <v>581.2005165366993</v>
      </c>
      <c r="Y726" s="114"/>
      <c r="Z726" s="114">
        <f t="shared" si="388"/>
        <v>581.2005165366993</v>
      </c>
      <c r="AB726" s="119">
        <v>1281.5</v>
      </c>
      <c r="AD726" s="45">
        <v>0.80500000000000005</v>
      </c>
      <c r="AE726" s="45">
        <f t="shared" si="391"/>
        <v>1031.6075000000001</v>
      </c>
      <c r="AF726" s="123">
        <f t="shared" si="392"/>
        <v>0.13619781348837001</v>
      </c>
      <c r="AH726" s="45">
        <f>($AH$11-(AF726*$AH$11))*'AJUSTE CONIF-SETEC'!$Q$18</f>
        <v>448.77532429336338</v>
      </c>
      <c r="AI726" s="114">
        <f t="shared" si="393"/>
        <v>575105.57808194519</v>
      </c>
      <c r="AK726" s="119">
        <v>0</v>
      </c>
      <c r="AL726" s="114">
        <f>IF($AK$11&gt;0,(AK726/$AK$11)*'DADOS BASE PROPOSTA'!$I$67,0)*'AJUSTE CONIF-SETEC'!Q18</f>
        <v>0</v>
      </c>
      <c r="AN726" s="114">
        <v>6.75</v>
      </c>
      <c r="AO726" s="114">
        <f>(AN726/$AN$11)*'DADOS BASE PROPOSTA'!$I$69*'AJUSTE CONIF-SETEC'!$Q$18</f>
        <v>3278.2290958196686</v>
      </c>
      <c r="AQ726" s="114"/>
      <c r="AR726" s="114"/>
      <c r="AS726" s="114"/>
      <c r="AU726" s="114"/>
      <c r="AV726" s="114"/>
      <c r="AW726" s="114"/>
      <c r="AY726" s="114"/>
      <c r="AZ726" s="114"/>
      <c r="BA726" s="114"/>
      <c r="BB726" s="93"/>
    </row>
    <row r="727" spans="1:54" x14ac:dyDescent="0.25">
      <c r="A727" s="93"/>
      <c r="B727" s="94" t="s">
        <v>701</v>
      </c>
      <c r="C727" s="94" t="s">
        <v>731</v>
      </c>
      <c r="D727" s="94" t="s">
        <v>79</v>
      </c>
      <c r="F727" s="104">
        <v>1946.7409589498579</v>
      </c>
      <c r="G727" s="109">
        <f t="shared" si="385"/>
        <v>1.5754464552004376E-3</v>
      </c>
      <c r="H727" s="114">
        <f>'DADOS BASE PROPOSTA'!$I$23*G727*'AJUSTE CONIF-SETEC'!$Q$12</f>
        <v>2042765.3888312608</v>
      </c>
      <c r="I727" s="114">
        <f>'MATRIZ 2018 COMPLETO PROPOSTA'!I727*'AJUSTE CONIF-SETEC'!$Q$12</f>
        <v>0</v>
      </c>
      <c r="J727" s="114">
        <f t="shared" si="386"/>
        <v>2042765.3888312608</v>
      </c>
      <c r="L727" s="104">
        <v>0</v>
      </c>
      <c r="M727" s="114">
        <f>'MATRIZ 2018 COMPLETO PROPOSTA'!M727*'AJUSTE CONIF-SETEC'!$Q$14</f>
        <v>0</v>
      </c>
      <c r="N727" s="114">
        <f>'MATRIZ 2018 COMPLETO PROPOSTA'!N727*'AJUSTE CONIF-SETEC'!$Q$14</f>
        <v>0</v>
      </c>
      <c r="O727" s="114">
        <f t="shared" si="387"/>
        <v>0</v>
      </c>
      <c r="R727" s="114"/>
      <c r="T727" s="104">
        <v>162.45650000000001</v>
      </c>
      <c r="U727" s="104">
        <v>0.50819999999999999</v>
      </c>
      <c r="V727" s="104">
        <f t="shared" si="389"/>
        <v>164.08274</v>
      </c>
      <c r="W727" s="109">
        <f t="shared" si="390"/>
        <v>9.6099100150626887E-4</v>
      </c>
      <c r="X727" s="114">
        <f>'DADOS BASE HOMOLOGADA'!$I$78*W727</f>
        <v>44150.450575350427</v>
      </c>
      <c r="Y727" s="114"/>
      <c r="Z727" s="114">
        <f t="shared" si="388"/>
        <v>44150.450575350427</v>
      </c>
      <c r="AB727" s="119">
        <v>1250.5</v>
      </c>
      <c r="AD727" s="45">
        <v>0.79700000000000004</v>
      </c>
      <c r="AE727" s="45">
        <f t="shared" si="391"/>
        <v>996.64850000000001</v>
      </c>
      <c r="AF727" s="123">
        <f t="shared" si="392"/>
        <v>0.12219781348837</v>
      </c>
      <c r="AH727" s="45">
        <f>($AH$11-(AF727*$AH$11))*'AJUSTE CONIF-SETEC'!$Q$18</f>
        <v>456.04881194854028</v>
      </c>
      <c r="AI727" s="114">
        <f t="shared" si="393"/>
        <v>570289.03934164962</v>
      </c>
      <c r="AK727" s="119">
        <v>0</v>
      </c>
      <c r="AL727" s="114">
        <f>IF($AK$11&gt;0,(AK727/$AK$11)*'DADOS BASE PROPOSTA'!$I$67,0)*'AJUSTE CONIF-SETEC'!Q18</f>
        <v>0</v>
      </c>
      <c r="AN727" s="114">
        <v>51.125</v>
      </c>
      <c r="AO727" s="114">
        <f>(AN727/$AN$11)*'DADOS BASE PROPOSTA'!$I$69*'AJUSTE CONIF-SETEC'!$Q$18</f>
        <v>24829.550003523043</v>
      </c>
      <c r="AQ727" s="114"/>
      <c r="AR727" s="114"/>
      <c r="AS727" s="114"/>
      <c r="AU727" s="114"/>
      <c r="AV727" s="114"/>
      <c r="AW727" s="114"/>
      <c r="AY727" s="114"/>
      <c r="AZ727" s="114"/>
      <c r="BA727" s="114"/>
      <c r="BB727" s="93"/>
    </row>
    <row r="728" spans="1:54" x14ac:dyDescent="0.25">
      <c r="A728" s="93"/>
      <c r="B728" s="94" t="s">
        <v>701</v>
      </c>
      <c r="C728" s="94" t="s">
        <v>732</v>
      </c>
      <c r="D728" s="94" t="s">
        <v>83</v>
      </c>
      <c r="F728" s="104">
        <v>0</v>
      </c>
      <c r="G728" s="109">
        <f t="shared" si="385"/>
        <v>0</v>
      </c>
      <c r="H728" s="114">
        <f>'DADOS BASE PROPOSTA'!$I$23*G728*'AJUSTE CONIF-SETEC'!$Q$12</f>
        <v>0</v>
      </c>
      <c r="I728" s="114">
        <f>'MATRIZ 2018 COMPLETO PROPOSTA'!I728*'AJUSTE CONIF-SETEC'!$Q$12</f>
        <v>0</v>
      </c>
      <c r="J728" s="114">
        <f t="shared" si="386"/>
        <v>0</v>
      </c>
      <c r="L728" s="104">
        <v>1809.233926289601</v>
      </c>
      <c r="M728" s="114">
        <f>'MATRIZ 2018 COMPLETO PROPOSTA'!M728*'AJUSTE CONIF-SETEC'!$Q$14</f>
        <v>917684.52916124789</v>
      </c>
      <c r="N728" s="114">
        <f>'MATRIZ 2018 COMPLETO PROPOSTA'!N728*'AJUSTE CONIF-SETEC'!$Q$14</f>
        <v>552165.47234183666</v>
      </c>
      <c r="O728" s="114">
        <f t="shared" si="387"/>
        <v>1469850.0015030846</v>
      </c>
      <c r="R728" s="114"/>
      <c r="T728" s="104">
        <v>0</v>
      </c>
      <c r="U728" s="104"/>
      <c r="V728" s="104">
        <f t="shared" si="389"/>
        <v>0</v>
      </c>
      <c r="W728" s="109">
        <f t="shared" si="390"/>
        <v>0</v>
      </c>
      <c r="X728" s="114">
        <f>'DADOS BASE HOMOLOGADA'!$I$78*W728</f>
        <v>0</v>
      </c>
      <c r="Y728" s="114"/>
      <c r="Z728" s="114">
        <f t="shared" si="388"/>
        <v>0</v>
      </c>
      <c r="AB728" s="119">
        <v>1366</v>
      </c>
      <c r="AD728" s="45">
        <v>0.80700000000000005</v>
      </c>
      <c r="AE728" s="45">
        <f t="shared" si="391"/>
        <v>1102.3620000000001</v>
      </c>
      <c r="AF728" s="123">
        <f t="shared" si="392"/>
        <v>0.13969781348837002</v>
      </c>
      <c r="AH728" s="45">
        <f>($AH$11-(AF728*$AH$11))*'AJUSTE CONIF-SETEC'!$Q$18</f>
        <v>446.95695237956915</v>
      </c>
      <c r="AI728" s="114">
        <f t="shared" si="393"/>
        <v>610543.1969504914</v>
      </c>
      <c r="AK728" s="119">
        <v>0</v>
      </c>
      <c r="AL728" s="114">
        <f>IF($AK$11&gt;0,(AK728/$AK$11)*'DADOS BASE PROPOSTA'!$I$67,0)*'AJUSTE CONIF-SETEC'!Q18</f>
        <v>0</v>
      </c>
      <c r="AN728" s="114">
        <v>0</v>
      </c>
      <c r="AO728" s="114">
        <f>(AN728/$AN$11)*'DADOS BASE PROPOSTA'!$I$69*'AJUSTE CONIF-SETEC'!$Q$18</f>
        <v>0</v>
      </c>
      <c r="AQ728" s="114"/>
      <c r="AR728" s="114"/>
      <c r="AS728" s="114"/>
      <c r="AU728" s="114"/>
      <c r="AV728" s="114"/>
      <c r="AW728" s="114"/>
      <c r="AY728" s="114"/>
      <c r="AZ728" s="114"/>
      <c r="BA728" s="114"/>
      <c r="BB728" s="93"/>
    </row>
    <row r="729" spans="1:54" x14ac:dyDescent="0.25">
      <c r="A729" s="93"/>
      <c r="B729" s="94" t="s">
        <v>701</v>
      </c>
      <c r="C729" s="94" t="s">
        <v>733</v>
      </c>
      <c r="D729" s="94" t="s">
        <v>79</v>
      </c>
      <c r="F729" s="104">
        <v>12668.93594051129</v>
      </c>
      <c r="G729" s="109">
        <f t="shared" si="385"/>
        <v>1.0252637941827996E-2</v>
      </c>
      <c r="H729" s="114">
        <f>'DADOS BASE PROPOSTA'!$I$23*G729*'AJUSTE CONIF-SETEC'!$Q$12</f>
        <v>13293840.525427328</v>
      </c>
      <c r="I729" s="114">
        <f>'MATRIZ 2018 COMPLETO PROPOSTA'!I729*'AJUSTE CONIF-SETEC'!$Q$12</f>
        <v>0</v>
      </c>
      <c r="J729" s="114">
        <f t="shared" si="386"/>
        <v>13293840.525427328</v>
      </c>
      <c r="L729" s="104">
        <v>0</v>
      </c>
      <c r="M729" s="114">
        <f>'MATRIZ 2018 COMPLETO PROPOSTA'!M729*'AJUSTE CONIF-SETEC'!$Q$14</f>
        <v>0</v>
      </c>
      <c r="N729" s="114">
        <f>'MATRIZ 2018 COMPLETO PROPOSTA'!N729*'AJUSTE CONIF-SETEC'!$Q$14</f>
        <v>0</v>
      </c>
      <c r="O729" s="114">
        <f t="shared" si="387"/>
        <v>0</v>
      </c>
      <c r="R729" s="114"/>
      <c r="T729" s="104">
        <v>102.6311</v>
      </c>
      <c r="U729" s="104">
        <v>10.519399999999999</v>
      </c>
      <c r="V729" s="104">
        <f t="shared" si="389"/>
        <v>136.29318000000001</v>
      </c>
      <c r="W729" s="109">
        <f t="shared" si="390"/>
        <v>7.9823459522113159E-4</v>
      </c>
      <c r="X729" s="114">
        <f>'DADOS BASE HOMOLOGADA'!$I$78*W729</f>
        <v>36672.993803902471</v>
      </c>
      <c r="Y729" s="114"/>
      <c r="Z729" s="114">
        <f t="shared" si="388"/>
        <v>36672.993803902471</v>
      </c>
      <c r="AB729" s="119">
        <v>7623</v>
      </c>
      <c r="AD729" s="45">
        <v>0.80500000000000005</v>
      </c>
      <c r="AE729" s="45">
        <f t="shared" si="391"/>
        <v>6136.5150000000003</v>
      </c>
      <c r="AF729" s="123">
        <f t="shared" si="392"/>
        <v>0.13619781348837001</v>
      </c>
      <c r="AH729" s="45">
        <f>($AH$11-(AF729*$AH$11))*'AJUSTE CONIF-SETEC'!$Q$18</f>
        <v>448.77532429336338</v>
      </c>
      <c r="AI729" s="114">
        <f t="shared" si="393"/>
        <v>3421014.2970883092</v>
      </c>
      <c r="AK729" s="119">
        <v>0</v>
      </c>
      <c r="AL729" s="114">
        <f>IF($AK$11&gt;0,(AK729/$AK$11)*'DADOS BASE PROPOSTA'!$I$67,0)*'AJUSTE CONIF-SETEC'!Q18</f>
        <v>0</v>
      </c>
      <c r="AN729" s="114">
        <v>26</v>
      </c>
      <c r="AO729" s="114">
        <f>(AN729/$AN$11)*'DADOS BASE PROPOSTA'!$I$69*'AJUSTE CONIF-SETEC'!$Q$18</f>
        <v>12627.252813527613</v>
      </c>
      <c r="AQ729" s="114"/>
      <c r="AR729" s="114"/>
      <c r="AS729" s="114"/>
      <c r="AU729" s="114"/>
      <c r="AV729" s="114"/>
      <c r="AW729" s="114"/>
      <c r="AY729" s="114"/>
      <c r="AZ729" s="114"/>
      <c r="BA729" s="114"/>
      <c r="BB729" s="93"/>
    </row>
    <row r="730" spans="1:54" x14ac:dyDescent="0.25">
      <c r="A730" s="93"/>
      <c r="B730" s="94" t="s">
        <v>701</v>
      </c>
      <c r="C730" s="94" t="s">
        <v>734</v>
      </c>
      <c r="D730" s="94" t="s">
        <v>83</v>
      </c>
      <c r="F730" s="104">
        <v>0</v>
      </c>
      <c r="G730" s="109">
        <f t="shared" si="385"/>
        <v>0</v>
      </c>
      <c r="H730" s="114">
        <f>'DADOS BASE PROPOSTA'!$I$23*G730*'AJUSTE CONIF-SETEC'!$Q$12</f>
        <v>0</v>
      </c>
      <c r="I730" s="114">
        <f>'MATRIZ 2018 COMPLETO PROPOSTA'!I730*'AJUSTE CONIF-SETEC'!$Q$12</f>
        <v>0</v>
      </c>
      <c r="J730" s="114">
        <f t="shared" si="386"/>
        <v>0</v>
      </c>
      <c r="L730" s="104">
        <v>154.50610124077059</v>
      </c>
      <c r="M730" s="114">
        <f>'MATRIZ 2018 COMPLETO PROPOSTA'!M730*'AJUSTE CONIF-SETEC'!$Q$14</f>
        <v>917684.52916124789</v>
      </c>
      <c r="N730" s="114">
        <f>'MATRIZ 2018 COMPLETO PROPOSTA'!N730*'AJUSTE CONIF-SETEC'!$Q$14</f>
        <v>47154.175660560679</v>
      </c>
      <c r="O730" s="114">
        <f t="shared" si="387"/>
        <v>964838.70482180861</v>
      </c>
      <c r="R730" s="114"/>
      <c r="T730" s="104">
        <v>0</v>
      </c>
      <c r="U730" s="104">
        <v>9.0823</v>
      </c>
      <c r="V730" s="104">
        <f t="shared" si="389"/>
        <v>29.063360000000003</v>
      </c>
      <c r="W730" s="109">
        <f t="shared" si="390"/>
        <v>1.7021672988601504E-4</v>
      </c>
      <c r="X730" s="114">
        <f>'DADOS BASE HOMOLOGADA'!$I$78*W730</f>
        <v>7820.2036316166877</v>
      </c>
      <c r="Y730" s="114"/>
      <c r="Z730" s="114">
        <f t="shared" si="388"/>
        <v>7820.2036316166877</v>
      </c>
      <c r="AB730" s="119">
        <v>1236.5</v>
      </c>
      <c r="AD730" s="45">
        <v>0.80500000000000005</v>
      </c>
      <c r="AE730" s="45">
        <f t="shared" si="391"/>
        <v>995.38250000000005</v>
      </c>
      <c r="AF730" s="123">
        <f t="shared" si="392"/>
        <v>0.13619781348837001</v>
      </c>
      <c r="AH730" s="45">
        <f>($AH$11-(AF730*$AH$11))*'AJUSTE CONIF-SETEC'!$Q$18</f>
        <v>448.77532429336338</v>
      </c>
      <c r="AI730" s="114">
        <f t="shared" si="393"/>
        <v>554910.68848874385</v>
      </c>
      <c r="AK730" s="119">
        <v>0</v>
      </c>
      <c r="AL730" s="114">
        <f>IF($AK$11&gt;0,(AK730/$AK$11)*'DADOS BASE PROPOSTA'!$I$67,0)*'AJUSTE CONIF-SETEC'!Q18</f>
        <v>0</v>
      </c>
      <c r="AN730" s="114">
        <v>0</v>
      </c>
      <c r="AO730" s="114">
        <f>(AN730/$AN$11)*'DADOS BASE PROPOSTA'!$I$69*'AJUSTE CONIF-SETEC'!$Q$18</f>
        <v>0</v>
      </c>
      <c r="AQ730" s="114"/>
      <c r="AR730" s="114"/>
      <c r="AS730" s="114"/>
      <c r="AU730" s="114"/>
      <c r="AV730" s="114"/>
      <c r="AW730" s="114"/>
      <c r="AY730" s="114"/>
      <c r="AZ730" s="114"/>
      <c r="BA730" s="114"/>
      <c r="BB730" s="93"/>
    </row>
    <row r="731" spans="1:54" x14ac:dyDescent="0.25">
      <c r="A731" s="93"/>
      <c r="B731" s="94" t="s">
        <v>701</v>
      </c>
      <c r="C731" s="94" t="s">
        <v>735</v>
      </c>
      <c r="D731" s="94" t="s">
        <v>79</v>
      </c>
      <c r="F731" s="104">
        <v>2030.7993433607151</v>
      </c>
      <c r="G731" s="109">
        <f t="shared" si="385"/>
        <v>1.6434727034494072E-3</v>
      </c>
      <c r="H731" s="114">
        <f>'DADOS BASE PROPOSTA'!$I$23*G731*'AJUSTE CONIF-SETEC'!$Q$12</f>
        <v>2130970.0148890591</v>
      </c>
      <c r="I731" s="114">
        <f>'MATRIZ 2018 COMPLETO PROPOSTA'!I731*'AJUSTE CONIF-SETEC'!$Q$12</f>
        <v>0</v>
      </c>
      <c r="J731" s="114">
        <f t="shared" si="386"/>
        <v>2130970.0148890591</v>
      </c>
      <c r="L731" s="104">
        <v>0</v>
      </c>
      <c r="M731" s="114">
        <f>'MATRIZ 2018 COMPLETO PROPOSTA'!M731*'AJUSTE CONIF-SETEC'!$Q$14</f>
        <v>0</v>
      </c>
      <c r="N731" s="114">
        <f>'MATRIZ 2018 COMPLETO PROPOSTA'!N731*'AJUSTE CONIF-SETEC'!$Q$14</f>
        <v>0</v>
      </c>
      <c r="O731" s="114">
        <f t="shared" si="387"/>
        <v>0</v>
      </c>
      <c r="R731" s="114"/>
      <c r="T731" s="104">
        <v>22.4177</v>
      </c>
      <c r="U731" s="104">
        <v>31.064900000000002</v>
      </c>
      <c r="V731" s="104">
        <f t="shared" si="389"/>
        <v>121.82538000000001</v>
      </c>
      <c r="W731" s="109">
        <f t="shared" si="390"/>
        <v>7.1350035923998948E-4</v>
      </c>
      <c r="X731" s="114">
        <f>'DADOS BASE HOMOLOGADA'!$I$78*W731</f>
        <v>32780.080455222072</v>
      </c>
      <c r="Y731" s="114"/>
      <c r="Z731" s="114">
        <f t="shared" si="388"/>
        <v>32780.080455222072</v>
      </c>
      <c r="AB731" s="119">
        <v>1190.5</v>
      </c>
      <c r="AD731" s="45">
        <v>0.76800000000000002</v>
      </c>
      <c r="AE731" s="45">
        <f t="shared" si="391"/>
        <v>914.30399999999997</v>
      </c>
      <c r="AF731" s="123">
        <f t="shared" si="392"/>
        <v>7.1447813488369954E-2</v>
      </c>
      <c r="AH731" s="45">
        <f>($AH$11-(AF731*$AH$11))*'AJUSTE CONIF-SETEC'!$Q$18</f>
        <v>482.41520469855618</v>
      </c>
      <c r="AI731" s="114">
        <f t="shared" si="393"/>
        <v>574315.30119363114</v>
      </c>
      <c r="AK731" s="119">
        <v>0</v>
      </c>
      <c r="AL731" s="114">
        <f>IF($AK$11&gt;0,(AK731/$AK$11)*'DADOS BASE PROPOSTA'!$I$67,0)*'AJUSTE CONIF-SETEC'!Q18</f>
        <v>0</v>
      </c>
      <c r="AN731" s="114">
        <v>71.5</v>
      </c>
      <c r="AO731" s="114">
        <f>(AN731/$AN$11)*'DADOS BASE PROPOSTA'!$I$69*'AJUSTE CONIF-SETEC'!$Q$18</f>
        <v>34724.945237200933</v>
      </c>
      <c r="AQ731" s="114"/>
      <c r="AR731" s="114"/>
      <c r="AS731" s="114"/>
      <c r="AU731" s="114"/>
      <c r="AV731" s="114"/>
      <c r="AW731" s="114"/>
      <c r="AY731" s="114"/>
      <c r="AZ731" s="114"/>
      <c r="BA731" s="114"/>
      <c r="BB731" s="93"/>
    </row>
    <row r="732" spans="1:54" x14ac:dyDescent="0.25">
      <c r="A732" s="93"/>
      <c r="B732" s="94" t="s">
        <v>701</v>
      </c>
      <c r="C732" s="94" t="s">
        <v>736</v>
      </c>
      <c r="D732" s="94" t="s">
        <v>79</v>
      </c>
      <c r="F732" s="104">
        <v>2548.8654321290642</v>
      </c>
      <c r="G732" s="109">
        <f t="shared" si="385"/>
        <v>2.0627300162199417E-3</v>
      </c>
      <c r="H732" s="114">
        <f>'DADOS BASE PROPOSTA'!$I$23*G732*'AJUSTE CONIF-SETEC'!$Q$12</f>
        <v>2674590.0945909037</v>
      </c>
      <c r="I732" s="114">
        <f>'MATRIZ 2018 COMPLETO PROPOSTA'!I732*'AJUSTE CONIF-SETEC'!$Q$12</f>
        <v>0</v>
      </c>
      <c r="J732" s="114">
        <f t="shared" si="386"/>
        <v>2674590.0945909037</v>
      </c>
      <c r="L732" s="104">
        <v>0</v>
      </c>
      <c r="M732" s="114">
        <f>'MATRIZ 2018 COMPLETO PROPOSTA'!M732*'AJUSTE CONIF-SETEC'!$Q$14</f>
        <v>0</v>
      </c>
      <c r="N732" s="114">
        <f>'MATRIZ 2018 COMPLETO PROPOSTA'!N732*'AJUSTE CONIF-SETEC'!$Q$14</f>
        <v>0</v>
      </c>
      <c r="O732" s="114">
        <f t="shared" si="387"/>
        <v>0</v>
      </c>
      <c r="R732" s="114"/>
      <c r="T732" s="104">
        <v>0</v>
      </c>
      <c r="U732" s="104">
        <v>247.72209794619269</v>
      </c>
      <c r="V732" s="104">
        <f t="shared" si="389"/>
        <v>792.7107134278167</v>
      </c>
      <c r="W732" s="109">
        <f t="shared" si="390"/>
        <v>4.6427056398603925E-3</v>
      </c>
      <c r="X732" s="114">
        <f>'DADOS BASE HOMOLOGADA'!$I$78*W732</f>
        <v>213298.09079093632</v>
      </c>
      <c r="Y732" s="114"/>
      <c r="Z732" s="114">
        <f t="shared" si="388"/>
        <v>213298.09079093632</v>
      </c>
      <c r="AB732" s="119">
        <v>1775.5</v>
      </c>
      <c r="AD732" s="45">
        <v>0.76100000000000001</v>
      </c>
      <c r="AE732" s="45">
        <f t="shared" si="391"/>
        <v>1351.1555000000001</v>
      </c>
      <c r="AF732" s="123">
        <f t="shared" si="392"/>
        <v>5.9197813488369944E-2</v>
      </c>
      <c r="AH732" s="45">
        <f>($AH$11-(AF732*$AH$11))*'AJUSTE CONIF-SETEC'!$Q$18</f>
        <v>488.77950639683598</v>
      </c>
      <c r="AI732" s="114">
        <f t="shared" si="393"/>
        <v>867828.01360758231</v>
      </c>
      <c r="AK732" s="119">
        <v>0</v>
      </c>
      <c r="AL732" s="114">
        <f>IF($AK$11&gt;0,(AK732/$AK$11)*'DADOS BASE PROPOSTA'!$I$67,0)*'AJUSTE CONIF-SETEC'!Q18</f>
        <v>0</v>
      </c>
      <c r="AN732" s="114">
        <v>328.625</v>
      </c>
      <c r="AO732" s="114">
        <f>(AN732/$AN$11)*'DADOS BASE PROPOSTA'!$I$69*'AJUSTE CONIF-SETEC'!$Q$18</f>
        <v>159601.19060944277</v>
      </c>
      <c r="AQ732" s="114"/>
      <c r="AR732" s="114"/>
      <c r="AS732" s="114"/>
      <c r="AU732" s="114"/>
      <c r="AV732" s="114"/>
      <c r="AW732" s="114"/>
      <c r="AY732" s="114"/>
      <c r="AZ732" s="114"/>
      <c r="BA732" s="114"/>
      <c r="BB732" s="93"/>
    </row>
    <row r="733" spans="1:54" x14ac:dyDescent="0.25">
      <c r="A733" s="93"/>
      <c r="B733" s="94" t="s">
        <v>701</v>
      </c>
      <c r="C733" s="94" t="s">
        <v>737</v>
      </c>
      <c r="D733" s="94" t="s">
        <v>83</v>
      </c>
      <c r="F733" s="104">
        <v>0</v>
      </c>
      <c r="G733" s="109">
        <f t="shared" si="385"/>
        <v>0</v>
      </c>
      <c r="H733" s="114">
        <f>'DADOS BASE PROPOSTA'!$I$23*G733*'AJUSTE CONIF-SETEC'!$Q$12</f>
        <v>0</v>
      </c>
      <c r="I733" s="114">
        <f>'MATRIZ 2018 COMPLETO PROPOSTA'!I733*'AJUSTE CONIF-SETEC'!$Q$12</f>
        <v>0</v>
      </c>
      <c r="J733" s="114">
        <f t="shared" si="386"/>
        <v>0</v>
      </c>
      <c r="L733" s="104">
        <v>422.60338770265668</v>
      </c>
      <c r="M733" s="114">
        <f>'MATRIZ 2018 COMPLETO PROPOSTA'!M733*'AJUSTE CONIF-SETEC'!$Q$14</f>
        <v>917684.52916124789</v>
      </c>
      <c r="N733" s="114">
        <f>'MATRIZ 2018 COMPLETO PROPOSTA'!N733*'AJUSTE CONIF-SETEC'!$Q$14</f>
        <v>128975.58231325491</v>
      </c>
      <c r="O733" s="114">
        <f t="shared" si="387"/>
        <v>1046660.1114745028</v>
      </c>
      <c r="R733" s="114"/>
      <c r="T733" s="104">
        <v>0</v>
      </c>
      <c r="U733" s="104"/>
      <c r="V733" s="104">
        <f t="shared" si="389"/>
        <v>0</v>
      </c>
      <c r="W733" s="109">
        <f t="shared" si="390"/>
        <v>0</v>
      </c>
      <c r="X733" s="114">
        <f>'DADOS BASE HOMOLOGADA'!$I$78*W733</f>
        <v>0</v>
      </c>
      <c r="Y733" s="114"/>
      <c r="Z733" s="114">
        <f t="shared" si="388"/>
        <v>0</v>
      </c>
      <c r="AB733" s="119">
        <v>652</v>
      </c>
      <c r="AD733" s="45">
        <v>0.79800000000000004</v>
      </c>
      <c r="AE733" s="45">
        <f t="shared" si="391"/>
        <v>520.29600000000005</v>
      </c>
      <c r="AF733" s="123">
        <f t="shared" si="392"/>
        <v>0.12394781348837</v>
      </c>
      <c r="AH733" s="45">
        <f>($AH$11-(AF733*$AH$11))*'AJUSTE CONIF-SETEC'!$Q$18</f>
        <v>455.13962599164313</v>
      </c>
      <c r="AI733" s="114">
        <f t="shared" si="393"/>
        <v>296751.03614655131</v>
      </c>
      <c r="AK733" s="119">
        <v>0</v>
      </c>
      <c r="AL733" s="114">
        <f>IF($AK$11&gt;0,(AK733/$AK$11)*'DADOS BASE PROPOSTA'!$I$67,0)*'AJUSTE CONIF-SETEC'!Q18</f>
        <v>0</v>
      </c>
      <c r="AN733" s="114">
        <v>0</v>
      </c>
      <c r="AO733" s="114">
        <f>(AN733/$AN$11)*'DADOS BASE PROPOSTA'!$I$69*'AJUSTE CONIF-SETEC'!$Q$18</f>
        <v>0</v>
      </c>
      <c r="AQ733" s="114"/>
      <c r="AR733" s="114"/>
      <c r="AS733" s="114"/>
      <c r="AU733" s="114"/>
      <c r="AV733" s="114"/>
      <c r="AW733" s="114"/>
      <c r="AY733" s="114"/>
      <c r="AZ733" s="114"/>
      <c r="BA733" s="114"/>
      <c r="BB733" s="93"/>
    </row>
    <row r="734" spans="1:54" x14ac:dyDescent="0.25">
      <c r="A734" s="93"/>
      <c r="B734" s="94" t="s">
        <v>701</v>
      </c>
      <c r="C734" s="94" t="s">
        <v>738</v>
      </c>
      <c r="D734" s="94" t="s">
        <v>79</v>
      </c>
      <c r="F734" s="104">
        <v>1902.1623513658651</v>
      </c>
      <c r="G734" s="109">
        <f t="shared" si="385"/>
        <v>1.5393701560024906E-3</v>
      </c>
      <c r="H734" s="114">
        <f>'DADOS BASE PROPOSTA'!$I$23*G734*'AJUSTE CONIF-SETEC'!$Q$12</f>
        <v>1995987.908634823</v>
      </c>
      <c r="I734" s="114">
        <f>'MATRIZ 2018 COMPLETO PROPOSTA'!I734*'AJUSTE CONIF-SETEC'!$Q$12</f>
        <v>0</v>
      </c>
      <c r="J734" s="114">
        <f t="shared" si="386"/>
        <v>1995987.908634823</v>
      </c>
      <c r="L734" s="104">
        <v>0</v>
      </c>
      <c r="M734" s="114">
        <f>'MATRIZ 2018 COMPLETO PROPOSTA'!M734*'AJUSTE CONIF-SETEC'!$Q$14</f>
        <v>0</v>
      </c>
      <c r="N734" s="114">
        <f>'MATRIZ 2018 COMPLETO PROPOSTA'!N734*'AJUSTE CONIF-SETEC'!$Q$14</f>
        <v>0</v>
      </c>
      <c r="O734" s="114">
        <f t="shared" si="387"/>
        <v>0</v>
      </c>
      <c r="R734" s="114"/>
      <c r="T734" s="104">
        <v>0</v>
      </c>
      <c r="U734" s="104"/>
      <c r="V734" s="104">
        <f t="shared" si="389"/>
        <v>0</v>
      </c>
      <c r="W734" s="109">
        <f t="shared" si="390"/>
        <v>0</v>
      </c>
      <c r="X734" s="114">
        <f>'DADOS BASE HOMOLOGADA'!$I$78*W734</f>
        <v>0</v>
      </c>
      <c r="Y734" s="114"/>
      <c r="Z734" s="114">
        <f t="shared" si="388"/>
        <v>0</v>
      </c>
      <c r="AB734" s="119">
        <v>1933.5</v>
      </c>
      <c r="AD734" s="45">
        <v>0.76500000000000001</v>
      </c>
      <c r="AE734" s="45">
        <f t="shared" si="391"/>
        <v>1479.1275000000001</v>
      </c>
      <c r="AF734" s="123">
        <f t="shared" si="392"/>
        <v>6.619781348836995E-2</v>
      </c>
      <c r="AH734" s="45">
        <f>($AH$11-(AF734*$AH$11))*'AJUSTE CONIF-SETEC'!$Q$18</f>
        <v>485.14276256924751</v>
      </c>
      <c r="AI734" s="114">
        <f t="shared" si="393"/>
        <v>938023.53142764</v>
      </c>
      <c r="AK734" s="119">
        <v>0</v>
      </c>
      <c r="AL734" s="114">
        <f>IF($AK$11&gt;0,(AK734/$AK$11)*'DADOS BASE PROPOSTA'!$I$67,0)*'AJUSTE CONIF-SETEC'!Q18</f>
        <v>0</v>
      </c>
      <c r="AN734" s="114">
        <v>0</v>
      </c>
      <c r="AO734" s="114">
        <f>(AN734/$AN$11)*'DADOS BASE PROPOSTA'!$I$69*'AJUSTE CONIF-SETEC'!$Q$18</f>
        <v>0</v>
      </c>
      <c r="AQ734" s="114"/>
      <c r="AR734" s="114"/>
      <c r="AS734" s="114"/>
      <c r="AU734" s="114"/>
      <c r="AV734" s="114"/>
      <c r="AW734" s="114"/>
      <c r="AY734" s="114"/>
      <c r="AZ734" s="114"/>
      <c r="BA734" s="114"/>
      <c r="BB734" s="93"/>
    </row>
    <row r="735" spans="1:54" x14ac:dyDescent="0.25">
      <c r="A735" s="93"/>
      <c r="B735" s="94" t="s">
        <v>701</v>
      </c>
      <c r="C735" s="94" t="s">
        <v>739</v>
      </c>
      <c r="D735" s="94" t="s">
        <v>79</v>
      </c>
      <c r="F735" s="104">
        <v>2269.2174134003321</v>
      </c>
      <c r="G735" s="109">
        <f t="shared" si="385"/>
        <v>1.8364182011915745E-3</v>
      </c>
      <c r="H735" s="114">
        <f>'DADOS BASE PROPOSTA'!$I$23*G735*'AJUSTE CONIF-SETEC'!$Q$12</f>
        <v>2381148.231620884</v>
      </c>
      <c r="I735" s="114">
        <f>'MATRIZ 2018 COMPLETO PROPOSTA'!I735*'AJUSTE CONIF-SETEC'!$Q$12</f>
        <v>0</v>
      </c>
      <c r="J735" s="114">
        <f t="shared" si="386"/>
        <v>2381148.231620884</v>
      </c>
      <c r="L735" s="104">
        <v>0</v>
      </c>
      <c r="M735" s="114">
        <f>'MATRIZ 2018 COMPLETO PROPOSTA'!M735*'AJUSTE CONIF-SETEC'!$Q$14</f>
        <v>0</v>
      </c>
      <c r="N735" s="114">
        <f>'MATRIZ 2018 COMPLETO PROPOSTA'!N735*'AJUSTE CONIF-SETEC'!$Q$14</f>
        <v>0</v>
      </c>
      <c r="O735" s="114">
        <f t="shared" si="387"/>
        <v>0</v>
      </c>
      <c r="R735" s="114"/>
      <c r="T735" s="104">
        <v>0</v>
      </c>
      <c r="U735" s="104"/>
      <c r="V735" s="104">
        <f t="shared" si="389"/>
        <v>0</v>
      </c>
      <c r="W735" s="109">
        <f t="shared" si="390"/>
        <v>0</v>
      </c>
      <c r="X735" s="114">
        <f>'DADOS BASE HOMOLOGADA'!$I$78*W735</f>
        <v>0</v>
      </c>
      <c r="Y735" s="114"/>
      <c r="Z735" s="114">
        <f t="shared" si="388"/>
        <v>0</v>
      </c>
      <c r="AB735" s="119">
        <v>1249.5</v>
      </c>
      <c r="AD735" s="45">
        <v>0.79</v>
      </c>
      <c r="AE735" s="45">
        <f t="shared" si="391"/>
        <v>987.10500000000002</v>
      </c>
      <c r="AF735" s="123">
        <f t="shared" si="392"/>
        <v>0.10994781348836999</v>
      </c>
      <c r="AH735" s="45">
        <f>($AH$11-(AF735*$AH$11))*'AJUSTE CONIF-SETEC'!$Q$18</f>
        <v>462.41311364681991</v>
      </c>
      <c r="AI735" s="114">
        <f t="shared" si="393"/>
        <v>577785.18550170143</v>
      </c>
      <c r="AK735" s="119">
        <v>0</v>
      </c>
      <c r="AL735" s="114">
        <f>IF($AK$11&gt;0,(AK735/$AK$11)*'DADOS BASE PROPOSTA'!$I$67,0)*'AJUSTE CONIF-SETEC'!Q18</f>
        <v>0</v>
      </c>
      <c r="AN735" s="114">
        <v>0</v>
      </c>
      <c r="AO735" s="114">
        <f>(AN735/$AN$11)*'DADOS BASE PROPOSTA'!$I$69*'AJUSTE CONIF-SETEC'!$Q$18</f>
        <v>0</v>
      </c>
      <c r="AQ735" s="114"/>
      <c r="AR735" s="114"/>
      <c r="AS735" s="114"/>
      <c r="AU735" s="114"/>
      <c r="AV735" s="114"/>
      <c r="AW735" s="114"/>
      <c r="AY735" s="114"/>
      <c r="AZ735" s="114"/>
      <c r="BA735" s="114"/>
      <c r="BB735" s="93"/>
    </row>
    <row r="736" spans="1:54" x14ac:dyDescent="0.25">
      <c r="A736" s="93"/>
      <c r="F736" s="104"/>
      <c r="G736" s="109"/>
      <c r="H736" s="114"/>
      <c r="I736" s="114"/>
      <c r="J736" s="114"/>
      <c r="L736" s="104"/>
      <c r="M736" s="114"/>
      <c r="N736" s="114"/>
      <c r="O736" s="114"/>
      <c r="R736" s="114"/>
      <c r="T736" s="104"/>
      <c r="U736" s="104"/>
      <c r="V736" s="104"/>
      <c r="W736" s="109"/>
      <c r="X736" s="114"/>
      <c r="Y736" s="114"/>
      <c r="Z736" s="114"/>
      <c r="AB736" s="119"/>
      <c r="AF736" s="123"/>
      <c r="AI736" s="114"/>
      <c r="AK736" s="119"/>
      <c r="AL736" s="114"/>
      <c r="AN736" s="114"/>
      <c r="AO736" s="114"/>
      <c r="AQ736" s="114"/>
      <c r="AR736" s="114"/>
      <c r="AS736" s="114"/>
      <c r="AU736" s="114"/>
      <c r="AV736" s="114"/>
      <c r="AW736" s="114"/>
      <c r="AY736" s="114"/>
      <c r="AZ736" s="114"/>
      <c r="BA736" s="114"/>
      <c r="BB736" s="93"/>
    </row>
    <row r="737" spans="1:54" x14ac:dyDescent="0.25">
      <c r="A737" s="93"/>
      <c r="B737" s="98" t="s">
        <v>740</v>
      </c>
      <c r="C737" s="98" t="s">
        <v>741</v>
      </c>
      <c r="D737" s="98" t="s">
        <v>74</v>
      </c>
      <c r="E737" s="98"/>
      <c r="F737" s="105">
        <f>SUM(F738:F749)</f>
        <v>22140.51594203772</v>
      </c>
      <c r="G737" s="110">
        <f>SUM(G738:G749)</f>
        <v>1.7917739490110832E-2</v>
      </c>
      <c r="H737" s="115">
        <f>SUM(H738:H749)</f>
        <v>23232613.178108178</v>
      </c>
      <c r="I737" s="115">
        <f>SUM(I738:I749)</f>
        <v>544377.67382221459</v>
      </c>
      <c r="J737" s="115">
        <f>SUM(J738:J749)</f>
        <v>23776990.851930387</v>
      </c>
      <c r="K737" s="99"/>
      <c r="L737" s="105">
        <f>SUM(L738:L749)</f>
        <v>6001.8741947515728</v>
      </c>
      <c r="M737" s="115">
        <f>SUM(M738:M749)</f>
        <v>3302372.6075375518</v>
      </c>
      <c r="N737" s="115">
        <f>SUM(N738:N749)</f>
        <v>1831729.8009537836</v>
      </c>
      <c r="O737" s="115">
        <f>SUM(O738:O749)</f>
        <v>5134102.4084913349</v>
      </c>
      <c r="P737" s="99"/>
      <c r="Q737" s="100"/>
      <c r="R737" s="115">
        <f>SUM(R738:R749)</f>
        <v>3528429.6551816659</v>
      </c>
      <c r="S737" s="99"/>
      <c r="T737" s="105">
        <f t="shared" ref="T737:Z737" si="394">SUM(T738:T749)</f>
        <v>8.7850708080975153</v>
      </c>
      <c r="U737" s="105">
        <f t="shared" si="394"/>
        <v>0</v>
      </c>
      <c r="V737" s="105">
        <f t="shared" si="394"/>
        <v>8.7850708080975153</v>
      </c>
      <c r="W737" s="110">
        <f t="shared" si="394"/>
        <v>5.1451932081199514E-5</v>
      </c>
      <c r="X737" s="115">
        <f t="shared" si="394"/>
        <v>2363.8368942026641</v>
      </c>
      <c r="Y737" s="115">
        <f t="shared" si="394"/>
        <v>124505.76265629544</v>
      </c>
      <c r="Z737" s="115">
        <f t="shared" si="394"/>
        <v>126869.59955049811</v>
      </c>
      <c r="AA737" s="99"/>
      <c r="AB737" s="120">
        <f>SUM(AB738:AB749)</f>
        <v>12801</v>
      </c>
      <c r="AC737" s="99"/>
      <c r="AD737" s="99"/>
      <c r="AE737" s="99"/>
      <c r="AF737" s="124"/>
      <c r="AG737" s="99"/>
      <c r="AH737" s="99"/>
      <c r="AI737" s="115">
        <f>SUM(AI738:AI749)</f>
        <v>6514215.6378224278</v>
      </c>
      <c r="AJ737" s="99"/>
      <c r="AK737" s="120">
        <f>SUM(AK738:AK749)</f>
        <v>89.5</v>
      </c>
      <c r="AL737" s="115">
        <f>SUM(AL738:AL749)</f>
        <v>469859.27873898676</v>
      </c>
      <c r="AM737" s="99"/>
      <c r="AN737" s="115">
        <f>SUM(AN738:AN749)</f>
        <v>11.625</v>
      </c>
      <c r="AO737" s="115">
        <f>SUM(AO738:AO749)</f>
        <v>5645.8389983560955</v>
      </c>
      <c r="AP737" s="99"/>
      <c r="AQ737" s="115"/>
      <c r="AR737" s="115"/>
      <c r="AS737" s="115">
        <f>SUM(AS738:AS749)</f>
        <v>292744.93797825614</v>
      </c>
      <c r="AT737" s="98"/>
      <c r="AU737" s="115"/>
      <c r="AV737" s="115"/>
      <c r="AW737" s="115">
        <f>SUM(AW738:AW749)</f>
        <v>292744.93797825614</v>
      </c>
      <c r="AX737" s="98"/>
      <c r="AY737" s="115"/>
      <c r="AZ737" s="115"/>
      <c r="BA737" s="115">
        <f>SUM(BA738:BA749)</f>
        <v>292744.93797825614</v>
      </c>
      <c r="BB737" s="93"/>
    </row>
    <row r="738" spans="1:54" x14ac:dyDescent="0.25">
      <c r="A738" s="93"/>
      <c r="B738" s="94" t="s">
        <v>740</v>
      </c>
      <c r="C738" s="94" t="s">
        <v>34</v>
      </c>
      <c r="D738" s="94" t="s">
        <v>75</v>
      </c>
      <c r="F738" s="104">
        <v>0</v>
      </c>
      <c r="G738" s="109">
        <f t="shared" ref="G738:G743" si="395">F738/$F$11</f>
        <v>0</v>
      </c>
      <c r="H738" s="114">
        <f>'DADOS BASE PROPOSTA'!$I$23*G738*'AJUSTE CONIF-SETEC'!$Q$12</f>
        <v>0</v>
      </c>
      <c r="I738" s="114">
        <f>'MATRIZ 2018 COMPLETO PROPOSTA'!I738*'AJUSTE CONIF-SETEC'!$Q$12</f>
        <v>0</v>
      </c>
      <c r="J738" s="114">
        <f t="shared" ref="J738:J749" si="396">H738+I738</f>
        <v>0</v>
      </c>
      <c r="L738" s="104"/>
      <c r="M738" s="114">
        <f>'MATRIZ 2018 COMPLETO PROPOSTA'!M738*'AJUSTE CONIF-SETEC'!$Q$14</f>
        <v>0</v>
      </c>
      <c r="N738" s="114">
        <f>'MATRIZ 2018 COMPLETO PROPOSTA'!N738*'AJUSTE CONIF-SETEC'!$Q$14</f>
        <v>0</v>
      </c>
      <c r="O738" s="114">
        <f t="shared" ref="O738:O749" si="397">M738+N738</f>
        <v>0</v>
      </c>
      <c r="Q738" s="68">
        <v>11</v>
      </c>
      <c r="R738" s="114">
        <f>IF(D738="R",('DADOS BASE HOMOLOGADA'!$I$53+('DADOS BASE HOMOLOGADA'!$I$54*Q738)),0)</f>
        <v>3528429.6551816659</v>
      </c>
      <c r="T738" s="104"/>
      <c r="U738" s="104"/>
      <c r="V738" s="104"/>
      <c r="W738" s="109"/>
      <c r="X738" s="114"/>
      <c r="Y738" s="114">
        <f>'DADOS BASE HOMOLOGADA'!$I$77/41</f>
        <v>124505.76265629544</v>
      </c>
      <c r="Z738" s="114">
        <f t="shared" ref="Z738:Z749" si="398">X738+Y738</f>
        <v>124505.76265629544</v>
      </c>
      <c r="AB738" s="119"/>
      <c r="AF738" s="123"/>
      <c r="AI738" s="114"/>
      <c r="AK738" s="119"/>
      <c r="AL738" s="114"/>
      <c r="AN738" s="114"/>
      <c r="AO738" s="114"/>
      <c r="AQ738" s="114">
        <f>'DADOS BASE HOMOLOGADA'!$I$85/41</f>
        <v>167836.73833001251</v>
      </c>
      <c r="AR738" s="114">
        <f>'DADOS BASE HOMOLOGADA'!$I$86*(Q738/$Q$11)</f>
        <v>124908.19964824364</v>
      </c>
      <c r="AS738" s="114">
        <f>AQ738+AR738</f>
        <v>292744.93797825614</v>
      </c>
      <c r="AU738" s="114">
        <f>'DADOS BASE HOMOLOGADA'!$I$89/41</f>
        <v>167836.73833001251</v>
      </c>
      <c r="AV738" s="114">
        <f>'DADOS BASE HOMOLOGADA'!$I$90*(Q738/$Q$11)</f>
        <v>124908.19964824364</v>
      </c>
      <c r="AW738" s="114">
        <f>AU738+AV738</f>
        <v>292744.93797825614</v>
      </c>
      <c r="AY738" s="114">
        <f>'DADOS BASE HOMOLOGADA'!$I$93/41</f>
        <v>167836.73833001251</v>
      </c>
      <c r="AZ738" s="114">
        <f>'DADOS BASE HOMOLOGADA'!$I$94*(Q738/$Q$11)</f>
        <v>124908.19964824364</v>
      </c>
      <c r="BA738" s="114">
        <f>AY738+AZ738</f>
        <v>292744.93797825614</v>
      </c>
      <c r="BB738" s="93"/>
    </row>
    <row r="739" spans="1:54" x14ac:dyDescent="0.25">
      <c r="A739" s="93"/>
      <c r="B739" s="94" t="s">
        <v>740</v>
      </c>
      <c r="C739" s="94" t="s">
        <v>742</v>
      </c>
      <c r="D739" s="94" t="s">
        <v>79</v>
      </c>
      <c r="F739" s="104">
        <v>1955.970273230093</v>
      </c>
      <c r="G739" s="109">
        <f t="shared" si="395"/>
        <v>1.582915497447625E-3</v>
      </c>
      <c r="H739" s="114">
        <f>'DADOS BASE PROPOSTA'!$I$23*G739*'AJUSTE CONIF-SETEC'!$Q$12</f>
        <v>2052449.9458277298</v>
      </c>
      <c r="I739" s="114">
        <f>'MATRIZ 2018 COMPLETO PROPOSTA'!I739*'AJUSTE CONIF-SETEC'!$Q$12</f>
        <v>0</v>
      </c>
      <c r="J739" s="114">
        <f t="shared" si="396"/>
        <v>2052449.9458277298</v>
      </c>
      <c r="L739" s="104">
        <v>0</v>
      </c>
      <c r="M739" s="114">
        <f>'MATRIZ 2018 COMPLETO PROPOSTA'!M739*'AJUSTE CONIF-SETEC'!$Q$14</f>
        <v>0</v>
      </c>
      <c r="N739" s="114">
        <f>'MATRIZ 2018 COMPLETO PROPOSTA'!N739*'AJUSTE CONIF-SETEC'!$Q$14</f>
        <v>0</v>
      </c>
      <c r="O739" s="114">
        <f t="shared" si="397"/>
        <v>0</v>
      </c>
      <c r="R739" s="114"/>
      <c r="T739" s="104">
        <v>0</v>
      </c>
      <c r="U739" s="104"/>
      <c r="V739" s="104">
        <f t="shared" ref="V739:V749" si="399">T739+U739*3.2</f>
        <v>0</v>
      </c>
      <c r="W739" s="109">
        <f t="shared" ref="W739:W749" si="400">V739/$V$11</f>
        <v>0</v>
      </c>
      <c r="X739" s="114">
        <f>'DADOS BASE HOMOLOGADA'!$I$78*W739</f>
        <v>0</v>
      </c>
      <c r="Y739" s="114"/>
      <c r="Z739" s="114">
        <f t="shared" si="398"/>
        <v>0</v>
      </c>
      <c r="AB739" s="119">
        <v>1032</v>
      </c>
      <c r="AD739" s="45">
        <v>0.752</v>
      </c>
      <c r="AE739" s="45">
        <f t="shared" ref="AE739:AE749" si="401">AB739*AD739</f>
        <v>776.06399999999996</v>
      </c>
      <c r="AF739" s="123">
        <f t="shared" ref="AF739:AF749" si="402">(AD739-$AE$12)*$AF$12</f>
        <v>4.344781348836993E-2</v>
      </c>
      <c r="AH739" s="45">
        <f>($AH$11-(AF739*$AH$11))*'AJUSTE CONIF-SETEC'!$Q$18</f>
        <v>496.96218000890985</v>
      </c>
      <c r="AI739" s="114">
        <f t="shared" ref="AI739:AI749" si="403">AB739*AH739</f>
        <v>512864.96976919496</v>
      </c>
      <c r="AK739" s="119">
        <v>0</v>
      </c>
      <c r="AL739" s="114">
        <f>IF($AK$11&gt;0,(AK739/$AK$11)*'DADOS BASE PROPOSTA'!$I$67,0)*'AJUSTE CONIF-SETEC'!Q18</f>
        <v>0</v>
      </c>
      <c r="AN739" s="114">
        <v>0</v>
      </c>
      <c r="AO739" s="114">
        <f>(AN739/$AN$11)*'DADOS BASE PROPOSTA'!$I$69*'AJUSTE CONIF-SETEC'!$Q$18</f>
        <v>0</v>
      </c>
      <c r="AQ739" s="114"/>
      <c r="AR739" s="114"/>
      <c r="AS739" s="114"/>
      <c r="AU739" s="114"/>
      <c r="AV739" s="114"/>
      <c r="AW739" s="114"/>
      <c r="AY739" s="114"/>
      <c r="AZ739" s="114"/>
      <c r="BA739" s="114"/>
      <c r="BB739" s="93"/>
    </row>
    <row r="740" spans="1:54" x14ac:dyDescent="0.25">
      <c r="A740" s="93"/>
      <c r="B740" s="94" t="s">
        <v>740</v>
      </c>
      <c r="C740" s="94" t="s">
        <v>743</v>
      </c>
      <c r="D740" s="94" t="s">
        <v>79</v>
      </c>
      <c r="F740" s="104">
        <v>5853.6661324027809</v>
      </c>
      <c r="G740" s="109">
        <f t="shared" si="395"/>
        <v>4.7372186401192116E-3</v>
      </c>
      <c r="H740" s="114">
        <f>'DADOS BASE PROPOSTA'!$I$23*G740*'AJUSTE CONIF-SETEC'!$Q$12</f>
        <v>6142402.5205164151</v>
      </c>
      <c r="I740" s="114">
        <f>'MATRIZ 2018 COMPLETO PROPOSTA'!I740*'AJUSTE CONIF-SETEC'!$Q$12</f>
        <v>0</v>
      </c>
      <c r="J740" s="114">
        <f t="shared" si="396"/>
        <v>6142402.5205164151</v>
      </c>
      <c r="L740" s="104">
        <v>0</v>
      </c>
      <c r="M740" s="114">
        <f>'MATRIZ 2018 COMPLETO PROPOSTA'!M740*'AJUSTE CONIF-SETEC'!$Q$14</f>
        <v>0</v>
      </c>
      <c r="N740" s="114">
        <f>'MATRIZ 2018 COMPLETO PROPOSTA'!N740*'AJUSTE CONIF-SETEC'!$Q$14</f>
        <v>0</v>
      </c>
      <c r="O740" s="114">
        <f t="shared" si="397"/>
        <v>0</v>
      </c>
      <c r="R740" s="114"/>
      <c r="T740" s="104">
        <v>0</v>
      </c>
      <c r="U740" s="104"/>
      <c r="V740" s="104">
        <f t="shared" si="399"/>
        <v>0</v>
      </c>
      <c r="W740" s="109">
        <f t="shared" si="400"/>
        <v>0</v>
      </c>
      <c r="X740" s="114">
        <f>'DADOS BASE HOMOLOGADA'!$I$78*W740</f>
        <v>0</v>
      </c>
      <c r="Y740" s="114"/>
      <c r="Z740" s="114">
        <f t="shared" si="398"/>
        <v>0</v>
      </c>
      <c r="AB740" s="119">
        <v>1551</v>
      </c>
      <c r="AD740" s="45">
        <v>0.63100000000000001</v>
      </c>
      <c r="AE740" s="45">
        <f t="shared" si="401"/>
        <v>978.68100000000004</v>
      </c>
      <c r="AF740" s="123">
        <f t="shared" si="402"/>
        <v>-0.16830218651163006</v>
      </c>
      <c r="AH740" s="45">
        <f>($AH$11-(AF740*$AH$11))*'AJUSTE CONIF-SETEC'!$Q$18</f>
        <v>606.97368079345938</v>
      </c>
      <c r="AI740" s="114">
        <f t="shared" si="403"/>
        <v>941416.17891065555</v>
      </c>
      <c r="AK740" s="119">
        <v>89.5</v>
      </c>
      <c r="AL740" s="114">
        <f>IF($AK$11&gt;0,(AK740/$AK$11)*'DADOS BASE PROPOSTA'!$I$67,0)*'AJUSTE CONIF-SETEC'!Q18</f>
        <v>469859.27873898676</v>
      </c>
      <c r="AN740" s="114">
        <v>0</v>
      </c>
      <c r="AO740" s="114">
        <f>(AN740/$AN$11)*'DADOS BASE PROPOSTA'!$I$69*'AJUSTE CONIF-SETEC'!$Q$18</f>
        <v>0</v>
      </c>
      <c r="AQ740" s="114"/>
      <c r="AR740" s="114"/>
      <c r="AS740" s="114"/>
      <c r="AU740" s="114"/>
      <c r="AV740" s="114"/>
      <c r="AW740" s="114"/>
      <c r="AY740" s="114"/>
      <c r="AZ740" s="114"/>
      <c r="BA740" s="114"/>
      <c r="BB740" s="93"/>
    </row>
    <row r="741" spans="1:54" x14ac:dyDescent="0.25">
      <c r="A741" s="93"/>
      <c r="B741" s="94" t="s">
        <v>740</v>
      </c>
      <c r="C741" s="94" t="s">
        <v>744</v>
      </c>
      <c r="D741" s="94" t="s">
        <v>77</v>
      </c>
      <c r="F741" s="104">
        <v>0</v>
      </c>
      <c r="G741" s="109">
        <f t="shared" si="395"/>
        <v>0</v>
      </c>
      <c r="H741" s="114">
        <f>'DADOS BASE PROPOSTA'!$I$23*G741*'AJUSTE CONIF-SETEC'!$Q$12</f>
        <v>0</v>
      </c>
      <c r="I741" s="114">
        <f>'MATRIZ 2018 COMPLETO PROPOSTA'!I741*'AJUSTE CONIF-SETEC'!$Q$12</f>
        <v>0</v>
      </c>
      <c r="J741" s="114">
        <f t="shared" si="396"/>
        <v>0</v>
      </c>
      <c r="L741" s="104">
        <v>537.87270178807978</v>
      </c>
      <c r="M741" s="114">
        <f>'MATRIZ 2018 COMPLETO PROPOSTA'!M741*'AJUSTE CONIF-SETEC'!$Q$14</f>
        <v>454804.45059700409</v>
      </c>
      <c r="N741" s="114">
        <f>'MATRIZ 2018 COMPLETO PROPOSTA'!N741*'AJUSTE CONIF-SETEC'!$Q$14</f>
        <v>164154.9664347028</v>
      </c>
      <c r="O741" s="114">
        <f t="shared" si="397"/>
        <v>618959.41703170689</v>
      </c>
      <c r="R741" s="114"/>
      <c r="T741" s="104">
        <v>0</v>
      </c>
      <c r="U741" s="104"/>
      <c r="V741" s="104">
        <f t="shared" si="399"/>
        <v>0</v>
      </c>
      <c r="W741" s="109">
        <f t="shared" si="400"/>
        <v>0</v>
      </c>
      <c r="X741" s="114">
        <f>'DADOS BASE HOMOLOGADA'!$I$78*W741</f>
        <v>0</v>
      </c>
      <c r="Y741" s="114"/>
      <c r="Z741" s="114">
        <f t="shared" si="398"/>
        <v>0</v>
      </c>
      <c r="AB741" s="119">
        <v>467</v>
      </c>
      <c r="AD741" s="45">
        <v>0.67</v>
      </c>
      <c r="AE741" s="45">
        <f t="shared" si="401"/>
        <v>312.89000000000004</v>
      </c>
      <c r="AF741" s="123">
        <f t="shared" si="402"/>
        <v>-0.10005218651163</v>
      </c>
      <c r="AH741" s="45">
        <f>($AH$11-(AF741*$AH$11))*'AJUSTE CONIF-SETEC'!$Q$18</f>
        <v>571.51542847447229</v>
      </c>
      <c r="AI741" s="114">
        <f t="shared" si="403"/>
        <v>266897.70509757858</v>
      </c>
      <c r="AK741" s="119">
        <v>0</v>
      </c>
      <c r="AL741" s="114">
        <f>IF($AK$11&gt;0,(AK741/$AK$11)*'DADOS BASE PROPOSTA'!$I$67,0)*'AJUSTE CONIF-SETEC'!Q18</f>
        <v>0</v>
      </c>
      <c r="AN741" s="114">
        <v>0</v>
      </c>
      <c r="AO741" s="114">
        <f>(AN741/$AN$11)*'DADOS BASE PROPOSTA'!$I$69*'AJUSTE CONIF-SETEC'!$Q$18</f>
        <v>0</v>
      </c>
      <c r="AQ741" s="114"/>
      <c r="AR741" s="114"/>
      <c r="AS741" s="114"/>
      <c r="AU741" s="114"/>
      <c r="AV741" s="114"/>
      <c r="AW741" s="114"/>
      <c r="AY741" s="114"/>
      <c r="AZ741" s="114"/>
      <c r="BA741" s="114"/>
      <c r="BB741" s="93"/>
    </row>
    <row r="742" spans="1:54" x14ac:dyDescent="0.25">
      <c r="A742" s="93"/>
      <c r="B742" s="94" t="s">
        <v>740</v>
      </c>
      <c r="C742" s="94" t="s">
        <v>745</v>
      </c>
      <c r="D742" s="94" t="s">
        <v>77</v>
      </c>
      <c r="F742" s="104">
        <v>0</v>
      </c>
      <c r="G742" s="109">
        <f t="shared" si="395"/>
        <v>0</v>
      </c>
      <c r="H742" s="114">
        <f>'DADOS BASE PROPOSTA'!$I$23*G742*'AJUSTE CONIF-SETEC'!$Q$12</f>
        <v>0</v>
      </c>
      <c r="I742" s="114">
        <f>'MATRIZ 2018 COMPLETO PROPOSTA'!I742*'AJUSTE CONIF-SETEC'!$Q$12</f>
        <v>0</v>
      </c>
      <c r="J742" s="114">
        <f t="shared" si="396"/>
        <v>0</v>
      </c>
      <c r="L742" s="104">
        <v>582.18120777430352</v>
      </c>
      <c r="M742" s="114">
        <f>'MATRIZ 2018 COMPLETO PROPOSTA'!M742*'AJUSTE CONIF-SETEC'!$Q$14</f>
        <v>454804.45059700409</v>
      </c>
      <c r="N742" s="114">
        <f>'MATRIZ 2018 COMPLETO PROPOSTA'!N742*'AJUSTE CONIF-SETEC'!$Q$14</f>
        <v>177677.61089827347</v>
      </c>
      <c r="O742" s="114">
        <f t="shared" si="397"/>
        <v>632482.06149527756</v>
      </c>
      <c r="R742" s="114"/>
      <c r="T742" s="104">
        <v>0</v>
      </c>
      <c r="U742" s="104"/>
      <c r="V742" s="104">
        <f t="shared" si="399"/>
        <v>0</v>
      </c>
      <c r="W742" s="109">
        <f t="shared" si="400"/>
        <v>0</v>
      </c>
      <c r="X742" s="114">
        <f>'DADOS BASE HOMOLOGADA'!$I$78*W742</f>
        <v>0</v>
      </c>
      <c r="Y742" s="114"/>
      <c r="Z742" s="114">
        <f t="shared" si="398"/>
        <v>0</v>
      </c>
      <c r="AB742" s="119">
        <v>300.5</v>
      </c>
      <c r="AD742" s="45">
        <v>0.627</v>
      </c>
      <c r="AE742" s="45">
        <f t="shared" si="401"/>
        <v>188.4135</v>
      </c>
      <c r="AF742" s="123">
        <f t="shared" si="402"/>
        <v>-0.17530218651163007</v>
      </c>
      <c r="AH742" s="45">
        <f>($AH$11-(AF742*$AH$11))*'AJUSTE CONIF-SETEC'!$Q$18</f>
        <v>610.61042462104774</v>
      </c>
      <c r="AI742" s="114">
        <f t="shared" si="403"/>
        <v>183488.43259862484</v>
      </c>
      <c r="AK742" s="119">
        <v>0</v>
      </c>
      <c r="AL742" s="114">
        <f>IF($AK$11&gt;0,(AK742/$AK$11)*'DADOS BASE PROPOSTA'!$I$67,0)*'AJUSTE CONIF-SETEC'!Q18</f>
        <v>0</v>
      </c>
      <c r="AN742" s="114">
        <v>0</v>
      </c>
      <c r="AO742" s="114">
        <f>(AN742/$AN$11)*'DADOS BASE PROPOSTA'!$I$69*'AJUSTE CONIF-SETEC'!$Q$18</f>
        <v>0</v>
      </c>
      <c r="AQ742" s="114"/>
      <c r="AR742" s="114"/>
      <c r="AS742" s="114"/>
      <c r="AU742" s="114"/>
      <c r="AV742" s="114"/>
      <c r="AW742" s="114"/>
      <c r="AY742" s="114"/>
      <c r="AZ742" s="114"/>
      <c r="BA742" s="114"/>
      <c r="BB742" s="93"/>
    </row>
    <row r="743" spans="1:54" x14ac:dyDescent="0.25">
      <c r="A743" s="93"/>
      <c r="B743" s="94" t="s">
        <v>740</v>
      </c>
      <c r="C743" s="94" t="s">
        <v>746</v>
      </c>
      <c r="D743" s="94" t="s">
        <v>77</v>
      </c>
      <c r="F743" s="104">
        <v>0</v>
      </c>
      <c r="G743" s="109">
        <f t="shared" si="395"/>
        <v>0</v>
      </c>
      <c r="H743" s="114">
        <f>'DADOS BASE PROPOSTA'!$I$23*G743*'AJUSTE CONIF-SETEC'!$Q$12</f>
        <v>0</v>
      </c>
      <c r="I743" s="114">
        <f>'MATRIZ 2018 COMPLETO PROPOSTA'!I743*'AJUSTE CONIF-SETEC'!$Q$12</f>
        <v>0</v>
      </c>
      <c r="J743" s="114">
        <f t="shared" si="396"/>
        <v>0</v>
      </c>
      <c r="L743" s="104">
        <v>889.3148078119591</v>
      </c>
      <c r="M743" s="114">
        <f>'MATRIZ 2018 COMPLETO PROPOSTA'!M743*'AJUSTE CONIF-SETEC'!$Q$14</f>
        <v>454804.45059700409</v>
      </c>
      <c r="N743" s="114">
        <f>'MATRIZ 2018 COMPLETO PROPOSTA'!N743*'AJUSTE CONIF-SETEC'!$Q$14</f>
        <v>271412.62596326025</v>
      </c>
      <c r="O743" s="114">
        <f t="shared" si="397"/>
        <v>726217.07656026434</v>
      </c>
      <c r="R743" s="114"/>
      <c r="T743" s="104">
        <v>0</v>
      </c>
      <c r="U743" s="104"/>
      <c r="V743" s="104">
        <f t="shared" si="399"/>
        <v>0</v>
      </c>
      <c r="W743" s="109">
        <f t="shared" si="400"/>
        <v>0</v>
      </c>
      <c r="X743" s="114">
        <f>'DADOS BASE HOMOLOGADA'!$I$78*W743</f>
        <v>0</v>
      </c>
      <c r="Y743" s="114"/>
      <c r="Z743" s="114">
        <f t="shared" si="398"/>
        <v>0</v>
      </c>
      <c r="AB743" s="119">
        <v>412.5</v>
      </c>
      <c r="AD743" s="45">
        <v>0.73199999999999998</v>
      </c>
      <c r="AE743" s="45">
        <f t="shared" si="401"/>
        <v>301.95</v>
      </c>
      <c r="AF743" s="123">
        <f t="shared" si="402"/>
        <v>8.4478134883698985E-3</v>
      </c>
      <c r="AH743" s="45">
        <f>($AH$11-(AF743*$AH$11))*'AJUSTE CONIF-SETEC'!$Q$18</f>
        <v>515.145899146852</v>
      </c>
      <c r="AI743" s="114">
        <f t="shared" si="403"/>
        <v>212497.68339807645</v>
      </c>
      <c r="AK743" s="119">
        <v>0</v>
      </c>
      <c r="AL743" s="114">
        <f>IF($AK$11&gt;0,(AK743/$AK$11)*'DADOS BASE PROPOSTA'!$I$67,0)*'AJUSTE CONIF-SETEC'!Q18</f>
        <v>0</v>
      </c>
      <c r="AN743" s="114">
        <v>0</v>
      </c>
      <c r="AO743" s="114">
        <f>(AN743/$AN$11)*'DADOS BASE PROPOSTA'!$I$69*'AJUSTE CONIF-SETEC'!$Q$18</f>
        <v>0</v>
      </c>
      <c r="AQ743" s="114"/>
      <c r="AR743" s="114"/>
      <c r="AS743" s="114"/>
      <c r="AU743" s="114"/>
      <c r="AV743" s="114"/>
      <c r="AW743" s="114"/>
      <c r="AY743" s="114"/>
      <c r="AZ743" s="114"/>
      <c r="BA743" s="114"/>
      <c r="BB743" s="93"/>
    </row>
    <row r="744" spans="1:54" x14ac:dyDescent="0.25">
      <c r="A744" s="93"/>
      <c r="B744" s="94" t="s">
        <v>740</v>
      </c>
      <c r="C744" s="94" t="s">
        <v>747</v>
      </c>
      <c r="D744" s="94" t="s">
        <v>126</v>
      </c>
      <c r="F744" s="104">
        <v>0</v>
      </c>
      <c r="G744" s="109">
        <f>F13/$F$11</f>
        <v>0</v>
      </c>
      <c r="H744" s="114">
        <f>'DADOS BASE PROPOSTA'!$I$23*G744*'AJUSTE CONIF-SETEC'!$Q$12</f>
        <v>0</v>
      </c>
      <c r="I744" s="114">
        <f>'MATRIZ 2018 COMPLETO PROPOSTA'!I744*'AJUSTE CONIF-SETEC'!$Q$12</f>
        <v>0</v>
      </c>
      <c r="J744" s="114">
        <f t="shared" si="396"/>
        <v>0</v>
      </c>
      <c r="L744" s="104">
        <v>1547.230083516951</v>
      </c>
      <c r="M744" s="114">
        <f>'MATRIZ 2018 COMPLETO PROPOSTA'!M744*'AJUSTE CONIF-SETEC'!$Q$14</f>
        <v>968979.62787326961</v>
      </c>
      <c r="N744" s="114">
        <f>'MATRIZ 2018 COMPLETO PROPOSTA'!N744*'AJUSTE CONIF-SETEC'!$Q$14</f>
        <v>472203.74185592518</v>
      </c>
      <c r="O744" s="114">
        <f t="shared" si="397"/>
        <v>1441183.3697291948</v>
      </c>
      <c r="R744" s="114"/>
      <c r="T744" s="104">
        <v>0</v>
      </c>
      <c r="U744" s="104"/>
      <c r="V744" s="104">
        <f t="shared" si="399"/>
        <v>0</v>
      </c>
      <c r="W744" s="109">
        <f t="shared" si="400"/>
        <v>0</v>
      </c>
      <c r="X744" s="114">
        <f>'DADOS BASE HOMOLOGADA'!$I$78*W744</f>
        <v>0</v>
      </c>
      <c r="Y744" s="114"/>
      <c r="Z744" s="114">
        <f t="shared" si="398"/>
        <v>0</v>
      </c>
      <c r="AB744" s="119">
        <v>755.5</v>
      </c>
      <c r="AD744" s="45">
        <v>0.70099999999999996</v>
      </c>
      <c r="AE744" s="45">
        <f t="shared" si="401"/>
        <v>529.60550000000001</v>
      </c>
      <c r="AF744" s="123">
        <f t="shared" si="402"/>
        <v>-4.580218651163015E-2</v>
      </c>
      <c r="AH744" s="45">
        <f>($AH$11-(AF744*$AH$11))*'AJUSTE CONIF-SETEC'!$Q$18</f>
        <v>543.33066381066214</v>
      </c>
      <c r="AI744" s="114">
        <f t="shared" si="403"/>
        <v>410486.31650895526</v>
      </c>
      <c r="AK744" s="119">
        <v>0</v>
      </c>
      <c r="AL744" s="114">
        <f>IF($AK$11&gt;0,(AK744/$AK$11)*'DADOS BASE PROPOSTA'!$I$67,0)*'AJUSTE CONIF-SETEC'!Q18</f>
        <v>0</v>
      </c>
      <c r="AN744" s="114">
        <v>0</v>
      </c>
      <c r="AO744" s="114">
        <f>(AN744/$AN$11)*'DADOS BASE PROPOSTA'!$I$69*'AJUSTE CONIF-SETEC'!$Q$18</f>
        <v>0</v>
      </c>
      <c r="AQ744" s="114"/>
      <c r="AR744" s="114"/>
      <c r="AS744" s="114"/>
      <c r="AU744" s="114"/>
      <c r="AV744" s="114"/>
      <c r="AW744" s="114"/>
      <c r="AY744" s="114"/>
      <c r="AZ744" s="114"/>
      <c r="BA744" s="114"/>
      <c r="BB744" s="93"/>
    </row>
    <row r="745" spans="1:54" x14ac:dyDescent="0.25">
      <c r="A745" s="93"/>
      <c r="B745" s="94" t="s">
        <v>740</v>
      </c>
      <c r="C745" s="94" t="s">
        <v>748</v>
      </c>
      <c r="D745" s="94" t="s">
        <v>126</v>
      </c>
      <c r="F745" s="104">
        <v>0</v>
      </c>
      <c r="G745" s="109">
        <f>F13/$F$11</f>
        <v>0</v>
      </c>
      <c r="H745" s="114">
        <f>'DADOS BASE PROPOSTA'!$I$23*G745*'AJUSTE CONIF-SETEC'!$Q$12</f>
        <v>0</v>
      </c>
      <c r="I745" s="114">
        <f>'MATRIZ 2018 COMPLETO PROPOSTA'!I745*'AJUSTE CONIF-SETEC'!$Q$12</f>
        <v>0</v>
      </c>
      <c r="J745" s="114">
        <f t="shared" si="396"/>
        <v>0</v>
      </c>
      <c r="L745" s="104">
        <v>2445.2753938602791</v>
      </c>
      <c r="M745" s="114">
        <f>'MATRIZ 2018 COMPLETO PROPOSTA'!M745*'AJUSTE CONIF-SETEC'!$Q$14</f>
        <v>968979.62787326961</v>
      </c>
      <c r="N745" s="114">
        <f>'MATRIZ 2018 COMPLETO PROPOSTA'!N745*'AJUSTE CONIF-SETEC'!$Q$14</f>
        <v>746280.85580162192</v>
      </c>
      <c r="O745" s="114">
        <f t="shared" si="397"/>
        <v>1715260.4836748915</v>
      </c>
      <c r="R745" s="114"/>
      <c r="T745" s="104">
        <v>0</v>
      </c>
      <c r="U745" s="104"/>
      <c r="V745" s="104">
        <f t="shared" si="399"/>
        <v>0</v>
      </c>
      <c r="W745" s="109">
        <f t="shared" si="400"/>
        <v>0</v>
      </c>
      <c r="X745" s="114">
        <f>'DADOS BASE HOMOLOGADA'!$I$78*W745</f>
        <v>0</v>
      </c>
      <c r="Y745" s="114"/>
      <c r="Z745" s="114">
        <f t="shared" si="398"/>
        <v>0</v>
      </c>
      <c r="AB745" s="119">
        <v>646.5</v>
      </c>
      <c r="AD745" s="45">
        <v>0.70099999999999996</v>
      </c>
      <c r="AE745" s="45">
        <f t="shared" si="401"/>
        <v>453.19649999999996</v>
      </c>
      <c r="AF745" s="123">
        <f t="shared" si="402"/>
        <v>-4.580218651163015E-2</v>
      </c>
      <c r="AH745" s="45">
        <f>($AH$11-(AF745*$AH$11))*'AJUSTE CONIF-SETEC'!$Q$18</f>
        <v>543.33066381066214</v>
      </c>
      <c r="AI745" s="114">
        <f t="shared" si="403"/>
        <v>351263.27415359305</v>
      </c>
      <c r="AK745" s="119">
        <v>0</v>
      </c>
      <c r="AL745" s="114">
        <f>IF($AK$11&gt;0,(AK745/$AK$11)*'DADOS BASE PROPOSTA'!$I$67,0)*'AJUSTE CONIF-SETEC'!Q18</f>
        <v>0</v>
      </c>
      <c r="AN745" s="114">
        <v>0</v>
      </c>
      <c r="AO745" s="114">
        <f>(AN745/$AN$11)*'DADOS BASE PROPOSTA'!$I$69*'AJUSTE CONIF-SETEC'!$Q$18</f>
        <v>0</v>
      </c>
      <c r="AQ745" s="114"/>
      <c r="AR745" s="114"/>
      <c r="AS745" s="114"/>
      <c r="AU745" s="114"/>
      <c r="AV745" s="114"/>
      <c r="AW745" s="114"/>
      <c r="AY745" s="114"/>
      <c r="AZ745" s="114"/>
      <c r="BA745" s="114"/>
      <c r="BB745" s="93"/>
    </row>
    <row r="746" spans="1:54" x14ac:dyDescent="0.25">
      <c r="A746" s="93"/>
      <c r="B746" s="94" t="s">
        <v>740</v>
      </c>
      <c r="C746" s="94" t="s">
        <v>749</v>
      </c>
      <c r="D746" s="94" t="s">
        <v>79</v>
      </c>
      <c r="F746" s="104">
        <v>1148.609595543099</v>
      </c>
      <c r="G746" s="109">
        <f>F746/$F$11</f>
        <v>9.2953965312556638E-4</v>
      </c>
      <c r="H746" s="114">
        <f>'DADOS BASE PROPOSTA'!$I$23*G746*'AJUSTE CONIF-SETEC'!$Q$12</f>
        <v>1205265.6087950272</v>
      </c>
      <c r="I746" s="114">
        <f>'MATRIZ 2018 COMPLETO PROPOSTA'!I746*'AJUSTE CONIF-SETEC'!$Q$12</f>
        <v>544377.67382221459</v>
      </c>
      <c r="J746" s="114">
        <f t="shared" si="396"/>
        <v>1749643.2826172418</v>
      </c>
      <c r="L746" s="104">
        <v>0</v>
      </c>
      <c r="M746" s="114">
        <f>'MATRIZ 2018 COMPLETO PROPOSTA'!M746*'AJUSTE CONIF-SETEC'!$Q$14</f>
        <v>0</v>
      </c>
      <c r="N746" s="114">
        <f>'MATRIZ 2018 COMPLETO PROPOSTA'!N746*'AJUSTE CONIF-SETEC'!$Q$14</f>
        <v>0</v>
      </c>
      <c r="O746" s="114">
        <f t="shared" si="397"/>
        <v>0</v>
      </c>
      <c r="R746" s="114"/>
      <c r="T746" s="104">
        <v>0</v>
      </c>
      <c r="U746" s="104"/>
      <c r="V746" s="104">
        <f t="shared" si="399"/>
        <v>0</v>
      </c>
      <c r="W746" s="109">
        <f t="shared" si="400"/>
        <v>0</v>
      </c>
      <c r="X746" s="114">
        <f>'DADOS BASE HOMOLOGADA'!$I$78*W746</f>
        <v>0</v>
      </c>
      <c r="Y746" s="114"/>
      <c r="Z746" s="114">
        <f t="shared" si="398"/>
        <v>0</v>
      </c>
      <c r="AB746" s="119">
        <v>558</v>
      </c>
      <c r="AD746" s="45">
        <v>0.75900000000000001</v>
      </c>
      <c r="AE746" s="45">
        <f t="shared" si="401"/>
        <v>423.52199999999999</v>
      </c>
      <c r="AF746" s="123">
        <f t="shared" si="402"/>
        <v>5.5697813488369941E-2</v>
      </c>
      <c r="AH746" s="45">
        <f>($AH$11-(AF746*$AH$11))*'AJUSTE CONIF-SETEC'!$Q$18</f>
        <v>490.59787831063016</v>
      </c>
      <c r="AI746" s="114">
        <f t="shared" si="403"/>
        <v>273753.61609733163</v>
      </c>
      <c r="AK746" s="119">
        <v>0</v>
      </c>
      <c r="AL746" s="114">
        <f>IF($AK$11&gt;0,(AK746/$AK$11)*'DADOS BASE PROPOSTA'!$I$67,0)*'AJUSTE CONIF-SETEC'!Q18</f>
        <v>0</v>
      </c>
      <c r="AN746" s="114">
        <v>0</v>
      </c>
      <c r="AO746" s="114">
        <f>(AN746/$AN$11)*'DADOS BASE PROPOSTA'!$I$69*'AJUSTE CONIF-SETEC'!$Q$18</f>
        <v>0</v>
      </c>
      <c r="AQ746" s="114"/>
      <c r="AR746" s="114"/>
      <c r="AS746" s="114"/>
      <c r="AU746" s="114"/>
      <c r="AV746" s="114"/>
      <c r="AW746" s="114"/>
      <c r="AY746" s="114"/>
      <c r="AZ746" s="114"/>
      <c r="BA746" s="114"/>
      <c r="BB746" s="93"/>
    </row>
    <row r="747" spans="1:54" x14ac:dyDescent="0.25">
      <c r="A747" s="93"/>
      <c r="B747" s="94" t="s">
        <v>740</v>
      </c>
      <c r="C747" s="94" t="s">
        <v>508</v>
      </c>
      <c r="D747" s="94" t="s">
        <v>79</v>
      </c>
      <c r="F747" s="104">
        <v>8489.7897604188329</v>
      </c>
      <c r="G747" s="109">
        <f>F747/$F$11</f>
        <v>6.8705644281835477E-3</v>
      </c>
      <c r="H747" s="114">
        <f>'DADOS BASE PROPOSTA'!$I$23*G747*'AJUSTE CONIF-SETEC'!$Q$12</f>
        <v>8908554.8856961858</v>
      </c>
      <c r="I747" s="114">
        <f>'MATRIZ 2018 COMPLETO PROPOSTA'!I747*'AJUSTE CONIF-SETEC'!$Q$12</f>
        <v>0</v>
      </c>
      <c r="J747" s="114">
        <f t="shared" si="396"/>
        <v>8908554.8856961858</v>
      </c>
      <c r="L747" s="104">
        <v>0</v>
      </c>
      <c r="M747" s="114">
        <f>'MATRIZ 2018 COMPLETO PROPOSTA'!M747*'AJUSTE CONIF-SETEC'!$Q$14</f>
        <v>0</v>
      </c>
      <c r="N747" s="114">
        <f>'MATRIZ 2018 COMPLETO PROPOSTA'!N747*'AJUSTE CONIF-SETEC'!$Q$14</f>
        <v>0</v>
      </c>
      <c r="O747" s="114">
        <f t="shared" si="397"/>
        <v>0</v>
      </c>
      <c r="R747" s="114"/>
      <c r="T747" s="104">
        <v>1.8624680528293689</v>
      </c>
      <c r="U747" s="104"/>
      <c r="V747" s="104">
        <f t="shared" si="399"/>
        <v>1.8624680528293689</v>
      </c>
      <c r="W747" s="109">
        <f t="shared" si="400"/>
        <v>1.0908003116975775E-5</v>
      </c>
      <c r="X747" s="114">
        <f>'DADOS BASE HOMOLOGADA'!$I$78*W747</f>
        <v>501.14231219330077</v>
      </c>
      <c r="Y747" s="114"/>
      <c r="Z747" s="114">
        <f t="shared" si="398"/>
        <v>501.14231219330077</v>
      </c>
      <c r="AB747" s="119">
        <v>4679</v>
      </c>
      <c r="AD747" s="45">
        <v>0.78800000000000003</v>
      </c>
      <c r="AE747" s="45">
        <f t="shared" si="401"/>
        <v>3687.0520000000001</v>
      </c>
      <c r="AF747" s="123">
        <f t="shared" si="402"/>
        <v>0.10644781348836999</v>
      </c>
      <c r="AH747" s="45">
        <f>($AH$11-(AF747*$AH$11))*'AJUSTE CONIF-SETEC'!$Q$18</f>
        <v>464.23148556061415</v>
      </c>
      <c r="AI747" s="114">
        <f t="shared" si="403"/>
        <v>2172139.1209381134</v>
      </c>
      <c r="AK747" s="119">
        <v>0</v>
      </c>
      <c r="AL747" s="114">
        <f>IF($AK$11&gt;0,(AK747/$AK$11)*'DADOS BASE PROPOSTA'!$I$67,0)*'AJUSTE CONIF-SETEC'!Q18</f>
        <v>0</v>
      </c>
      <c r="AN747" s="114">
        <v>2</v>
      </c>
      <c r="AO747" s="114">
        <f>(AN747/$AN$11)*'DADOS BASE PROPOSTA'!$I$69*'AJUSTE CONIF-SETEC'!$Q$18</f>
        <v>971.32713950212406</v>
      </c>
      <c r="AQ747" s="114"/>
      <c r="AR747" s="114"/>
      <c r="AS747" s="114"/>
      <c r="AU747" s="114"/>
      <c r="AV747" s="114"/>
      <c r="AW747" s="114"/>
      <c r="AY747" s="114"/>
      <c r="AZ747" s="114"/>
      <c r="BA747" s="114"/>
      <c r="BB747" s="93"/>
    </row>
    <row r="748" spans="1:54" x14ac:dyDescent="0.25">
      <c r="A748" s="93"/>
      <c r="B748" s="94" t="s">
        <v>740</v>
      </c>
      <c r="C748" s="94" t="s">
        <v>750</v>
      </c>
      <c r="D748" s="94" t="s">
        <v>79</v>
      </c>
      <c r="F748" s="104">
        <v>2882.4646428904671</v>
      </c>
      <c r="G748" s="109">
        <f>F748/$F$11</f>
        <v>2.3327031174872137E-3</v>
      </c>
      <c r="H748" s="114">
        <f>'DADOS BASE PROPOSTA'!$I$23*G748*'AJUSTE CONIF-SETEC'!$Q$12</f>
        <v>3024644.3318287265</v>
      </c>
      <c r="I748" s="114">
        <f>'MATRIZ 2018 COMPLETO PROPOSTA'!I748*'AJUSTE CONIF-SETEC'!$Q$12</f>
        <v>0</v>
      </c>
      <c r="J748" s="114">
        <f t="shared" si="396"/>
        <v>3024644.3318287265</v>
      </c>
      <c r="L748" s="104">
        <v>0</v>
      </c>
      <c r="M748" s="114">
        <f>'MATRIZ 2018 COMPLETO PROPOSTA'!M748*'AJUSTE CONIF-SETEC'!$Q$14</f>
        <v>0</v>
      </c>
      <c r="N748" s="114">
        <f>'MATRIZ 2018 COMPLETO PROPOSTA'!N748*'AJUSTE CONIF-SETEC'!$Q$14</f>
        <v>0</v>
      </c>
      <c r="O748" s="114">
        <f t="shared" si="397"/>
        <v>0</v>
      </c>
      <c r="R748" s="114"/>
      <c r="T748" s="104">
        <v>3.779023267232128</v>
      </c>
      <c r="U748" s="104"/>
      <c r="V748" s="104">
        <f t="shared" si="399"/>
        <v>3.779023267232128</v>
      </c>
      <c r="W748" s="109">
        <f t="shared" si="400"/>
        <v>2.213278102433501E-5</v>
      </c>
      <c r="X748" s="114">
        <f>'DADOS BASE HOMOLOGADA'!$I$78*W748</f>
        <v>1016.8380902405175</v>
      </c>
      <c r="Y748" s="114"/>
      <c r="Z748" s="114">
        <f t="shared" si="398"/>
        <v>1016.8380902405175</v>
      </c>
      <c r="AB748" s="119">
        <v>1328</v>
      </c>
      <c r="AD748" s="45">
        <v>0.76400000000000001</v>
      </c>
      <c r="AE748" s="45">
        <f t="shared" si="401"/>
        <v>1014.592</v>
      </c>
      <c r="AF748" s="123">
        <f t="shared" si="402"/>
        <v>6.4447813488369948E-2</v>
      </c>
      <c r="AH748" s="45">
        <f>($AH$11-(AF748*$AH$11))*'AJUSTE CONIF-SETEC'!$Q$18</f>
        <v>486.05194852614466</v>
      </c>
      <c r="AI748" s="114">
        <f t="shared" si="403"/>
        <v>645476.98764272011</v>
      </c>
      <c r="AK748" s="119">
        <v>0</v>
      </c>
      <c r="AL748" s="114">
        <f>IF($AK$11&gt;0,(AK748/$AK$11)*'DADOS BASE PROPOSTA'!$I$67,0)*'AJUSTE CONIF-SETEC'!Q18</f>
        <v>0</v>
      </c>
      <c r="AN748" s="114">
        <v>5</v>
      </c>
      <c r="AO748" s="114">
        <f>(AN748/$AN$11)*'DADOS BASE PROPOSTA'!$I$69*'AJUSTE CONIF-SETEC'!$Q$18</f>
        <v>2428.31784875531</v>
      </c>
      <c r="AQ748" s="114"/>
      <c r="AR748" s="114"/>
      <c r="AS748" s="114"/>
      <c r="AU748" s="114"/>
      <c r="AV748" s="114"/>
      <c r="AW748" s="114"/>
      <c r="AY748" s="114"/>
      <c r="AZ748" s="114"/>
      <c r="BA748" s="114"/>
      <c r="BB748" s="93"/>
    </row>
    <row r="749" spans="1:54" x14ac:dyDescent="0.25">
      <c r="A749" s="93"/>
      <c r="B749" s="94" t="s">
        <v>740</v>
      </c>
      <c r="C749" s="94" t="s">
        <v>751</v>
      </c>
      <c r="D749" s="94" t="s">
        <v>79</v>
      </c>
      <c r="F749" s="104">
        <v>1810.0155375524471</v>
      </c>
      <c r="G749" s="109">
        <f>F749/$F$11</f>
        <v>1.4647981537476683E-3</v>
      </c>
      <c r="H749" s="114">
        <f>'DADOS BASE PROPOSTA'!$I$23*G749*'AJUSTE CONIF-SETEC'!$Q$12</f>
        <v>1899295.8854440905</v>
      </c>
      <c r="I749" s="114">
        <f>'MATRIZ 2018 COMPLETO PROPOSTA'!I749*'AJUSTE CONIF-SETEC'!$Q$12</f>
        <v>0</v>
      </c>
      <c r="J749" s="114">
        <f t="shared" si="396"/>
        <v>1899295.8854440905</v>
      </c>
      <c r="L749" s="104">
        <v>0</v>
      </c>
      <c r="M749" s="114">
        <f>'MATRIZ 2018 COMPLETO PROPOSTA'!M749*'AJUSTE CONIF-SETEC'!$Q$14</f>
        <v>0</v>
      </c>
      <c r="N749" s="114">
        <f>'MATRIZ 2018 COMPLETO PROPOSTA'!N749*'AJUSTE CONIF-SETEC'!$Q$14</f>
        <v>0</v>
      </c>
      <c r="O749" s="114">
        <f t="shared" si="397"/>
        <v>0</v>
      </c>
      <c r="R749" s="114"/>
      <c r="T749" s="104">
        <v>3.1435794880360191</v>
      </c>
      <c r="U749" s="104"/>
      <c r="V749" s="104">
        <f t="shared" si="399"/>
        <v>3.1435794880360191</v>
      </c>
      <c r="W749" s="109">
        <f t="shared" si="400"/>
        <v>1.841114793988873E-5</v>
      </c>
      <c r="X749" s="114">
        <f>'DADOS BASE HOMOLOGADA'!$I$78*W749</f>
        <v>845.8564917688459</v>
      </c>
      <c r="Y749" s="114"/>
      <c r="Z749" s="114">
        <f t="shared" si="398"/>
        <v>845.8564917688459</v>
      </c>
      <c r="AB749" s="119">
        <v>1071</v>
      </c>
      <c r="AD749" s="45">
        <v>0.74</v>
      </c>
      <c r="AE749" s="45">
        <f t="shared" si="401"/>
        <v>792.54</v>
      </c>
      <c r="AF749" s="123">
        <f t="shared" si="402"/>
        <v>2.2447813488369911E-2</v>
      </c>
      <c r="AH749" s="45">
        <f>($AH$11-(AF749*$AH$11))*'AJUSTE CONIF-SETEC'!$Q$18</f>
        <v>507.87241149167511</v>
      </c>
      <c r="AI749" s="114">
        <f t="shared" si="403"/>
        <v>543931.35270758404</v>
      </c>
      <c r="AK749" s="119">
        <v>0</v>
      </c>
      <c r="AL749" s="114">
        <f>IF($AK$11&gt;0,(AK749/$AK$11)*'DADOS BASE PROPOSTA'!$I$67,0)*'AJUSTE CONIF-SETEC'!Q18</f>
        <v>0</v>
      </c>
      <c r="AN749" s="114">
        <v>4.625</v>
      </c>
      <c r="AO749" s="114">
        <f>(AN749/$AN$11)*'DADOS BASE PROPOSTA'!$I$69*'AJUSTE CONIF-SETEC'!$Q$18</f>
        <v>2246.1940100986617</v>
      </c>
      <c r="AQ749" s="114"/>
      <c r="AR749" s="114"/>
      <c r="AS749" s="114"/>
      <c r="AU749" s="114"/>
      <c r="AV749" s="114"/>
      <c r="AW749" s="114"/>
      <c r="AY749" s="114"/>
      <c r="AZ749" s="114"/>
      <c r="BA749" s="114"/>
      <c r="BB749" s="93"/>
    </row>
    <row r="750" spans="1:54" x14ac:dyDescent="0.25">
      <c r="A750" s="93"/>
      <c r="F750" s="104"/>
      <c r="G750" s="109"/>
      <c r="H750" s="114"/>
      <c r="I750" s="114"/>
      <c r="J750" s="114"/>
      <c r="L750" s="104"/>
      <c r="M750" s="114"/>
      <c r="N750" s="114"/>
      <c r="O750" s="114"/>
      <c r="R750" s="114"/>
      <c r="T750" s="104"/>
      <c r="U750" s="104"/>
      <c r="V750" s="104"/>
      <c r="W750" s="109"/>
      <c r="X750" s="114"/>
      <c r="Y750" s="114"/>
      <c r="Z750" s="114"/>
      <c r="AB750" s="119"/>
      <c r="AF750" s="123"/>
      <c r="AI750" s="114"/>
      <c r="AK750" s="119"/>
      <c r="AL750" s="114"/>
      <c r="AN750" s="114"/>
      <c r="AO750" s="114"/>
      <c r="AQ750" s="114"/>
      <c r="AR750" s="114"/>
      <c r="AS750" s="114"/>
      <c r="AU750" s="114"/>
      <c r="AV750" s="114"/>
      <c r="AW750" s="114"/>
      <c r="AY750" s="114"/>
      <c r="AZ750" s="114"/>
      <c r="BA750" s="114"/>
      <c r="BB750" s="93"/>
    </row>
    <row r="751" spans="1:54" x14ac:dyDescent="0.25">
      <c r="A751" s="93"/>
      <c r="F751" s="104"/>
      <c r="G751" s="109"/>
      <c r="H751" s="114"/>
      <c r="I751" s="114"/>
      <c r="J751" s="114"/>
      <c r="L751" s="104"/>
      <c r="M751" s="114"/>
      <c r="N751" s="114"/>
      <c r="O751" s="114"/>
      <c r="R751" s="114"/>
      <c r="T751" s="104"/>
      <c r="U751" s="104"/>
      <c r="V751" s="104"/>
      <c r="W751" s="109"/>
      <c r="X751" s="114"/>
      <c r="Y751" s="114"/>
      <c r="Z751" s="114"/>
      <c r="AB751" s="119"/>
      <c r="AF751" s="123"/>
      <c r="AI751" s="114"/>
      <c r="AK751" s="119"/>
      <c r="AL751" s="114"/>
      <c r="AN751" s="114"/>
      <c r="AO751" s="114"/>
      <c r="AQ751" s="114"/>
      <c r="AR751" s="114"/>
      <c r="AS751" s="114"/>
      <c r="AU751" s="114"/>
      <c r="AV751" s="114"/>
      <c r="AW751" s="114"/>
      <c r="AY751" s="114"/>
      <c r="AZ751" s="114"/>
      <c r="BA751" s="114"/>
      <c r="BB751" s="93"/>
    </row>
    <row r="752" spans="1:54" x14ac:dyDescent="0.25">
      <c r="A752" s="93"/>
      <c r="F752" s="104"/>
      <c r="G752" s="109"/>
      <c r="H752" s="114"/>
      <c r="I752" s="114"/>
      <c r="J752" s="114"/>
      <c r="L752" s="104"/>
      <c r="M752" s="114"/>
      <c r="N752" s="114"/>
      <c r="O752" s="114"/>
      <c r="R752" s="114"/>
      <c r="T752" s="104"/>
      <c r="U752" s="104"/>
      <c r="V752" s="104"/>
      <c r="W752" s="109"/>
      <c r="X752" s="114"/>
      <c r="Y752" s="114"/>
      <c r="Z752" s="114"/>
      <c r="AB752" s="119"/>
      <c r="AF752" s="123"/>
      <c r="AI752" s="114"/>
      <c r="AK752" s="119"/>
      <c r="AL752" s="114"/>
      <c r="AN752" s="114"/>
      <c r="AO752" s="114"/>
      <c r="AQ752" s="114"/>
      <c r="AR752" s="114"/>
      <c r="AS752" s="114"/>
      <c r="AU752" s="114"/>
      <c r="AV752" s="114"/>
      <c r="AW752" s="114"/>
      <c r="AY752" s="114"/>
      <c r="AZ752" s="114"/>
      <c r="BA752" s="114"/>
      <c r="BB752" s="93"/>
    </row>
    <row r="753" spans="1:54" x14ac:dyDescent="0.25">
      <c r="A753" s="93"/>
      <c r="F753" s="104"/>
      <c r="G753" s="109"/>
      <c r="H753" s="114"/>
      <c r="I753" s="114"/>
      <c r="J753" s="114"/>
      <c r="L753" s="104"/>
      <c r="M753" s="114"/>
      <c r="N753" s="114"/>
      <c r="O753" s="114"/>
      <c r="R753" s="114"/>
      <c r="T753" s="104"/>
      <c r="U753" s="104"/>
      <c r="V753" s="104"/>
      <c r="W753" s="109"/>
      <c r="X753" s="114"/>
      <c r="Y753" s="114"/>
      <c r="Z753" s="114"/>
      <c r="AB753" s="119"/>
      <c r="AF753" s="123"/>
      <c r="AI753" s="114"/>
      <c r="AK753" s="119"/>
      <c r="AL753" s="114"/>
      <c r="AN753" s="114"/>
      <c r="AO753" s="114"/>
      <c r="AQ753" s="114"/>
      <c r="AR753" s="114"/>
      <c r="AS753" s="114"/>
      <c r="AU753" s="114"/>
      <c r="AV753" s="114"/>
      <c r="AW753" s="114"/>
      <c r="AY753" s="114"/>
      <c r="AZ753" s="114"/>
      <c r="BA753" s="114"/>
      <c r="BB753" s="93"/>
    </row>
    <row r="754" spans="1:54" x14ac:dyDescent="0.25">
      <c r="A754" s="93"/>
      <c r="F754" s="104"/>
      <c r="G754" s="109"/>
      <c r="H754" s="114"/>
      <c r="I754" s="114"/>
      <c r="J754" s="114"/>
      <c r="L754" s="104"/>
      <c r="M754" s="114"/>
      <c r="N754" s="114"/>
      <c r="O754" s="114"/>
      <c r="R754" s="114"/>
      <c r="T754" s="104"/>
      <c r="U754" s="104"/>
      <c r="V754" s="104"/>
      <c r="W754" s="109"/>
      <c r="X754" s="114"/>
      <c r="Y754" s="114"/>
      <c r="Z754" s="114"/>
      <c r="AB754" s="119"/>
      <c r="AF754" s="123"/>
      <c r="AI754" s="114"/>
      <c r="AK754" s="119"/>
      <c r="AL754" s="114"/>
      <c r="AN754" s="114"/>
      <c r="AO754" s="114"/>
      <c r="AQ754" s="114"/>
      <c r="AR754" s="114"/>
      <c r="AS754" s="114"/>
      <c r="AU754" s="114"/>
      <c r="AV754" s="114"/>
      <c r="AW754" s="114"/>
      <c r="AY754" s="114"/>
      <c r="AZ754" s="114"/>
      <c r="BA754" s="114"/>
      <c r="BB754" s="93"/>
    </row>
    <row r="755" spans="1:54" x14ac:dyDescent="0.25">
      <c r="A755" s="93"/>
      <c r="F755" s="104"/>
      <c r="G755" s="109"/>
      <c r="H755" s="114"/>
      <c r="I755" s="114"/>
      <c r="J755" s="114"/>
      <c r="L755" s="104"/>
      <c r="M755" s="114"/>
      <c r="N755" s="114"/>
      <c r="O755" s="114"/>
      <c r="R755" s="114"/>
      <c r="T755" s="104"/>
      <c r="U755" s="104"/>
      <c r="V755" s="104"/>
      <c r="W755" s="109"/>
      <c r="X755" s="114"/>
      <c r="Y755" s="114"/>
      <c r="Z755" s="114"/>
      <c r="AB755" s="119"/>
      <c r="AF755" s="123"/>
      <c r="AI755" s="114"/>
      <c r="AK755" s="119"/>
      <c r="AL755" s="114"/>
      <c r="AN755" s="114"/>
      <c r="AO755" s="114"/>
      <c r="AQ755" s="114"/>
      <c r="AR755" s="114"/>
      <c r="AS755" s="114"/>
      <c r="AU755" s="114"/>
      <c r="AV755" s="114"/>
      <c r="AW755" s="114"/>
      <c r="AY755" s="114"/>
      <c r="AZ755" s="114"/>
      <c r="BA755" s="114"/>
      <c r="BB755" s="93"/>
    </row>
    <row r="756" spans="1:54" x14ac:dyDescent="0.25">
      <c r="A756" s="93"/>
      <c r="F756" s="104"/>
      <c r="G756" s="109"/>
      <c r="H756" s="114"/>
      <c r="I756" s="114"/>
      <c r="J756" s="114"/>
      <c r="L756" s="104"/>
      <c r="M756" s="114"/>
      <c r="N756" s="114"/>
      <c r="O756" s="114"/>
      <c r="R756" s="114"/>
      <c r="T756" s="104"/>
      <c r="U756" s="104"/>
      <c r="V756" s="104"/>
      <c r="W756" s="109"/>
      <c r="X756" s="114"/>
      <c r="Y756" s="114"/>
      <c r="Z756" s="114"/>
      <c r="AB756" s="119"/>
      <c r="AF756" s="123"/>
      <c r="AI756" s="114"/>
      <c r="AK756" s="119"/>
      <c r="AL756" s="114"/>
      <c r="AN756" s="114"/>
      <c r="AO756" s="114"/>
      <c r="AQ756" s="114"/>
      <c r="AR756" s="114"/>
      <c r="AS756" s="114"/>
      <c r="AU756" s="114"/>
      <c r="AV756" s="114"/>
      <c r="AW756" s="114"/>
      <c r="AY756" s="114"/>
      <c r="AZ756" s="114"/>
      <c r="BA756" s="114"/>
      <c r="BB756" s="93"/>
    </row>
    <row r="757" spans="1:54" x14ac:dyDescent="0.25">
      <c r="A757" s="93"/>
      <c r="F757" s="104"/>
      <c r="G757" s="109"/>
      <c r="H757" s="114"/>
      <c r="I757" s="114"/>
      <c r="J757" s="114"/>
      <c r="L757" s="104"/>
      <c r="M757" s="114"/>
      <c r="N757" s="114"/>
      <c r="O757" s="114"/>
      <c r="R757" s="114"/>
      <c r="T757" s="104"/>
      <c r="U757" s="104"/>
      <c r="V757" s="104"/>
      <c r="W757" s="109"/>
      <c r="X757" s="114"/>
      <c r="Y757" s="114"/>
      <c r="Z757" s="114"/>
      <c r="AB757" s="119"/>
      <c r="AF757" s="123"/>
      <c r="AI757" s="114"/>
      <c r="AK757" s="119"/>
      <c r="AL757" s="114"/>
      <c r="AN757" s="114"/>
      <c r="AO757" s="114"/>
      <c r="AQ757" s="114"/>
      <c r="AR757" s="114"/>
      <c r="AS757" s="114"/>
      <c r="AU757" s="114"/>
      <c r="AV757" s="114"/>
      <c r="AW757" s="114"/>
      <c r="AY757" s="114"/>
      <c r="AZ757" s="114"/>
      <c r="BA757" s="114"/>
      <c r="BB757" s="93"/>
    </row>
    <row r="758" spans="1:54" x14ac:dyDescent="0.25">
      <c r="A758" s="93"/>
      <c r="F758" s="104"/>
      <c r="G758" s="109"/>
      <c r="H758" s="114"/>
      <c r="I758" s="114"/>
      <c r="J758" s="114"/>
      <c r="L758" s="104"/>
      <c r="M758" s="114"/>
      <c r="N758" s="114"/>
      <c r="O758" s="114"/>
      <c r="R758" s="114"/>
      <c r="T758" s="104"/>
      <c r="U758" s="104"/>
      <c r="V758" s="104"/>
      <c r="W758" s="109"/>
      <c r="X758" s="114"/>
      <c r="Y758" s="114"/>
      <c r="Z758" s="114"/>
      <c r="AB758" s="119"/>
      <c r="AF758" s="123"/>
      <c r="AI758" s="114"/>
      <c r="AK758" s="119"/>
      <c r="AL758" s="114"/>
      <c r="AN758" s="114"/>
      <c r="AO758" s="114"/>
      <c r="AQ758" s="114"/>
      <c r="AR758" s="114"/>
      <c r="AS758" s="114"/>
      <c r="AU758" s="114"/>
      <c r="AV758" s="114"/>
      <c r="AW758" s="114"/>
      <c r="AY758" s="114"/>
      <c r="AZ758" s="114"/>
      <c r="BA758" s="114"/>
      <c r="BB758" s="93"/>
    </row>
    <row r="759" spans="1:54" x14ac:dyDescent="0.25">
      <c r="A759" s="93"/>
      <c r="F759" s="104"/>
      <c r="G759" s="109"/>
      <c r="H759" s="114"/>
      <c r="I759" s="114"/>
      <c r="J759" s="114"/>
      <c r="L759" s="104"/>
      <c r="M759" s="114"/>
      <c r="N759" s="114"/>
      <c r="O759" s="114"/>
      <c r="R759" s="114"/>
      <c r="T759" s="104"/>
      <c r="U759" s="104"/>
      <c r="V759" s="104"/>
      <c r="W759" s="109"/>
      <c r="X759" s="114"/>
      <c r="Y759" s="114"/>
      <c r="Z759" s="114"/>
      <c r="AB759" s="119"/>
      <c r="AF759" s="123"/>
      <c r="AI759" s="114"/>
      <c r="AK759" s="119"/>
      <c r="AL759" s="114"/>
      <c r="AN759" s="114"/>
      <c r="AO759" s="114"/>
      <c r="AQ759" s="114"/>
      <c r="AR759" s="114"/>
      <c r="AS759" s="114"/>
      <c r="AU759" s="114"/>
      <c r="AV759" s="114"/>
      <c r="AW759" s="114"/>
      <c r="AY759" s="114"/>
      <c r="AZ759" s="114"/>
      <c r="BA759" s="114"/>
      <c r="BB759" s="93"/>
    </row>
    <row r="760" spans="1:54" x14ac:dyDescent="0.25">
      <c r="A760" s="93"/>
      <c r="F760" s="104"/>
      <c r="G760" s="109"/>
      <c r="H760" s="114"/>
      <c r="I760" s="114"/>
      <c r="J760" s="114"/>
      <c r="L760" s="104"/>
      <c r="M760" s="114"/>
      <c r="N760" s="114"/>
      <c r="O760" s="114"/>
      <c r="R760" s="114"/>
      <c r="T760" s="104"/>
      <c r="U760" s="104"/>
      <c r="V760" s="104"/>
      <c r="W760" s="109"/>
      <c r="X760" s="114"/>
      <c r="Y760" s="114"/>
      <c r="Z760" s="114"/>
      <c r="AB760" s="119"/>
      <c r="AF760" s="123"/>
      <c r="AI760" s="114"/>
      <c r="AK760" s="119"/>
      <c r="AL760" s="114"/>
      <c r="AN760" s="114"/>
      <c r="AO760" s="114"/>
      <c r="AQ760" s="114"/>
      <c r="AR760" s="114"/>
      <c r="AS760" s="114"/>
      <c r="AU760" s="114"/>
      <c r="AV760" s="114"/>
      <c r="AW760" s="114"/>
      <c r="AY760" s="114"/>
      <c r="AZ760" s="114"/>
      <c r="BA760" s="114"/>
      <c r="BB760" s="93"/>
    </row>
    <row r="761" spans="1:54" x14ac:dyDescent="0.25">
      <c r="A761" s="93"/>
      <c r="F761" s="104"/>
      <c r="G761" s="109"/>
      <c r="H761" s="114"/>
      <c r="I761" s="114"/>
      <c r="J761" s="114"/>
      <c r="L761" s="104"/>
      <c r="M761" s="114"/>
      <c r="N761" s="114"/>
      <c r="O761" s="114"/>
      <c r="R761" s="114"/>
      <c r="T761" s="104"/>
      <c r="U761" s="104"/>
      <c r="V761" s="104"/>
      <c r="W761" s="109"/>
      <c r="X761" s="114"/>
      <c r="Y761" s="114"/>
      <c r="Z761" s="114"/>
      <c r="AB761" s="119"/>
      <c r="AF761" s="123"/>
      <c r="AI761" s="114"/>
      <c r="AK761" s="119"/>
      <c r="AL761" s="114"/>
      <c r="AN761" s="114"/>
      <c r="AO761" s="114"/>
      <c r="AQ761" s="114"/>
      <c r="AR761" s="114"/>
      <c r="AS761" s="114"/>
      <c r="AU761" s="114"/>
      <c r="AV761" s="114"/>
      <c r="AW761" s="114"/>
      <c r="AY761" s="114"/>
      <c r="AZ761" s="114"/>
      <c r="BA761" s="114"/>
      <c r="BB761" s="93"/>
    </row>
    <row r="762" spans="1:54" x14ac:dyDescent="0.25">
      <c r="A762" s="93"/>
      <c r="F762" s="104"/>
      <c r="G762" s="109"/>
      <c r="H762" s="114"/>
      <c r="I762" s="114"/>
      <c r="J762" s="114"/>
      <c r="L762" s="104"/>
      <c r="M762" s="114"/>
      <c r="N762" s="114"/>
      <c r="O762" s="114"/>
      <c r="R762" s="114"/>
      <c r="T762" s="104"/>
      <c r="U762" s="104"/>
      <c r="V762" s="104"/>
      <c r="W762" s="109"/>
      <c r="X762" s="114"/>
      <c r="Y762" s="114"/>
      <c r="Z762" s="114"/>
      <c r="AB762" s="119"/>
      <c r="AF762" s="123"/>
      <c r="AI762" s="114"/>
      <c r="AK762" s="119"/>
      <c r="AL762" s="114"/>
      <c r="AN762" s="114"/>
      <c r="AO762" s="114"/>
      <c r="AQ762" s="114"/>
      <c r="AR762" s="114"/>
      <c r="AS762" s="114"/>
      <c r="AU762" s="114"/>
      <c r="AV762" s="114"/>
      <c r="AW762" s="114"/>
      <c r="AY762" s="114"/>
      <c r="AZ762" s="114"/>
      <c r="BA762" s="114"/>
      <c r="BB762" s="93"/>
    </row>
    <row r="763" spans="1:54" x14ac:dyDescent="0.25">
      <c r="A763" s="93"/>
      <c r="F763" s="104"/>
      <c r="G763" s="109"/>
      <c r="H763" s="114"/>
      <c r="I763" s="114"/>
      <c r="J763" s="114"/>
      <c r="L763" s="104"/>
      <c r="M763" s="114"/>
      <c r="N763" s="114"/>
      <c r="O763" s="114"/>
      <c r="R763" s="114"/>
      <c r="T763" s="104"/>
      <c r="U763" s="104"/>
      <c r="V763" s="104"/>
      <c r="W763" s="109"/>
      <c r="X763" s="114"/>
      <c r="Y763" s="114"/>
      <c r="Z763" s="114"/>
      <c r="AB763" s="119"/>
      <c r="AF763" s="123"/>
      <c r="AI763" s="114"/>
      <c r="AK763" s="119"/>
      <c r="AL763" s="114"/>
      <c r="AN763" s="114"/>
      <c r="AO763" s="114"/>
      <c r="AQ763" s="114"/>
      <c r="AR763" s="114"/>
      <c r="AS763" s="114"/>
      <c r="AU763" s="114"/>
      <c r="AV763" s="114"/>
      <c r="AW763" s="114"/>
      <c r="AY763" s="114"/>
      <c r="AZ763" s="114"/>
      <c r="BA763" s="114"/>
      <c r="BB763" s="93"/>
    </row>
    <row r="764" spans="1:54" x14ac:dyDescent="0.25">
      <c r="A764" s="93"/>
      <c r="F764" s="104"/>
      <c r="G764" s="109"/>
      <c r="H764" s="114"/>
      <c r="I764" s="114"/>
      <c r="J764" s="114"/>
      <c r="L764" s="104"/>
      <c r="M764" s="114"/>
      <c r="N764" s="114"/>
      <c r="O764" s="114"/>
      <c r="R764" s="114"/>
      <c r="T764" s="104"/>
      <c r="U764" s="104"/>
      <c r="V764" s="104"/>
      <c r="W764" s="109"/>
      <c r="X764" s="114"/>
      <c r="Y764" s="114"/>
      <c r="Z764" s="114"/>
      <c r="AB764" s="119"/>
      <c r="AF764" s="123"/>
      <c r="AI764" s="114"/>
      <c r="AK764" s="119"/>
      <c r="AL764" s="114"/>
      <c r="AN764" s="114"/>
      <c r="AO764" s="114"/>
      <c r="AQ764" s="114"/>
      <c r="AR764" s="114"/>
      <c r="AS764" s="114"/>
      <c r="AU764" s="114"/>
      <c r="AV764" s="114"/>
      <c r="AW764" s="114"/>
      <c r="AY764" s="114"/>
      <c r="AZ764" s="114"/>
      <c r="BA764" s="114"/>
      <c r="BB764" s="93"/>
    </row>
    <row r="765" spans="1:54" x14ac:dyDescent="0.25">
      <c r="A765" s="93"/>
      <c r="F765" s="104"/>
      <c r="G765" s="109"/>
      <c r="H765" s="114"/>
      <c r="I765" s="114"/>
      <c r="J765" s="114"/>
      <c r="L765" s="104"/>
      <c r="M765" s="114"/>
      <c r="N765" s="114"/>
      <c r="O765" s="114"/>
      <c r="R765" s="114"/>
      <c r="T765" s="104"/>
      <c r="U765" s="104"/>
      <c r="V765" s="104"/>
      <c r="W765" s="109"/>
      <c r="X765" s="114"/>
      <c r="Y765" s="114"/>
      <c r="Z765" s="114"/>
      <c r="AB765" s="119"/>
      <c r="AF765" s="123"/>
      <c r="AI765" s="114"/>
      <c r="AK765" s="119"/>
      <c r="AL765" s="114"/>
      <c r="AN765" s="114"/>
      <c r="AO765" s="114"/>
      <c r="AQ765" s="114"/>
      <c r="AR765" s="114"/>
      <c r="AS765" s="114"/>
      <c r="AU765" s="114"/>
      <c r="AV765" s="114"/>
      <c r="AW765" s="114"/>
      <c r="AY765" s="114"/>
      <c r="AZ765" s="114"/>
      <c r="BA765" s="114"/>
      <c r="BB765" s="93"/>
    </row>
    <row r="766" spans="1:54" x14ac:dyDescent="0.25">
      <c r="A766" s="93"/>
      <c r="F766" s="104"/>
      <c r="G766" s="109"/>
      <c r="H766" s="114"/>
      <c r="I766" s="114"/>
      <c r="J766" s="114"/>
      <c r="L766" s="104"/>
      <c r="M766" s="114"/>
      <c r="N766" s="114"/>
      <c r="O766" s="114"/>
      <c r="R766" s="114"/>
      <c r="T766" s="104"/>
      <c r="U766" s="104"/>
      <c r="V766" s="104"/>
      <c r="W766" s="109"/>
      <c r="X766" s="114"/>
      <c r="Y766" s="114"/>
      <c r="Z766" s="114"/>
      <c r="AB766" s="119"/>
      <c r="AF766" s="123"/>
      <c r="AI766" s="114"/>
      <c r="AK766" s="119"/>
      <c r="AL766" s="114"/>
      <c r="AN766" s="114"/>
      <c r="AO766" s="114"/>
      <c r="AQ766" s="114"/>
      <c r="AR766" s="114"/>
      <c r="AS766" s="114"/>
      <c r="AU766" s="114"/>
      <c r="AV766" s="114"/>
      <c r="AW766" s="114"/>
      <c r="AY766" s="114"/>
      <c r="AZ766" s="114"/>
      <c r="BA766" s="114"/>
      <c r="BB766" s="93"/>
    </row>
    <row r="767" spans="1:54" x14ac:dyDescent="0.25">
      <c r="A767" s="93"/>
      <c r="F767" s="104"/>
      <c r="G767" s="109"/>
      <c r="H767" s="114"/>
      <c r="I767" s="114"/>
      <c r="J767" s="114"/>
      <c r="L767" s="104"/>
      <c r="M767" s="114"/>
      <c r="N767" s="114"/>
      <c r="O767" s="114"/>
      <c r="R767" s="114"/>
      <c r="T767" s="104"/>
      <c r="U767" s="104"/>
      <c r="V767" s="104"/>
      <c r="W767" s="109"/>
      <c r="X767" s="114"/>
      <c r="Y767" s="114"/>
      <c r="Z767" s="114"/>
      <c r="AB767" s="119"/>
      <c r="AF767" s="123"/>
      <c r="AI767" s="114"/>
      <c r="AK767" s="119"/>
      <c r="AL767" s="114"/>
      <c r="AN767" s="114"/>
      <c r="AO767" s="114"/>
      <c r="AQ767" s="114"/>
      <c r="AR767" s="114"/>
      <c r="AS767" s="114"/>
      <c r="AU767" s="114"/>
      <c r="AV767" s="114"/>
      <c r="AW767" s="114"/>
      <c r="AY767" s="114"/>
      <c r="AZ767" s="114"/>
      <c r="BA767" s="114"/>
      <c r="BB767" s="93"/>
    </row>
    <row r="768" spans="1:54" x14ac:dyDescent="0.25">
      <c r="A768" s="93"/>
      <c r="F768" s="104"/>
      <c r="G768" s="109"/>
      <c r="H768" s="114"/>
      <c r="I768" s="114"/>
      <c r="J768" s="114"/>
      <c r="L768" s="104"/>
      <c r="M768" s="114"/>
      <c r="N768" s="114"/>
      <c r="O768" s="114"/>
      <c r="R768" s="114"/>
      <c r="T768" s="104"/>
      <c r="U768" s="104"/>
      <c r="V768" s="104"/>
      <c r="W768" s="109"/>
      <c r="X768" s="114"/>
      <c r="Y768" s="114"/>
      <c r="Z768" s="114"/>
      <c r="AB768" s="119"/>
      <c r="AF768" s="123"/>
      <c r="AI768" s="114"/>
      <c r="AK768" s="119"/>
      <c r="AL768" s="114"/>
      <c r="AN768" s="114"/>
      <c r="AO768" s="114"/>
      <c r="AQ768" s="114"/>
      <c r="AR768" s="114"/>
      <c r="AS768" s="114"/>
      <c r="AU768" s="114"/>
      <c r="AV768" s="114"/>
      <c r="AW768" s="114"/>
      <c r="AY768" s="114"/>
      <c r="AZ768" s="114"/>
      <c r="BA768" s="114"/>
      <c r="BB768" s="93"/>
    </row>
    <row r="769" spans="1:54" x14ac:dyDescent="0.25">
      <c r="A769" s="93"/>
      <c r="F769" s="104"/>
      <c r="G769" s="109"/>
      <c r="H769" s="114"/>
      <c r="I769" s="114"/>
      <c r="J769" s="114"/>
      <c r="L769" s="104"/>
      <c r="M769" s="114"/>
      <c r="N769" s="114"/>
      <c r="O769" s="114"/>
      <c r="R769" s="114"/>
      <c r="T769" s="104"/>
      <c r="U769" s="104"/>
      <c r="V769" s="104"/>
      <c r="W769" s="109"/>
      <c r="X769" s="114"/>
      <c r="Y769" s="114"/>
      <c r="Z769" s="114"/>
      <c r="AB769" s="119"/>
      <c r="AF769" s="123"/>
      <c r="AI769" s="114"/>
      <c r="AK769" s="119"/>
      <c r="AL769" s="114"/>
      <c r="AN769" s="114"/>
      <c r="AO769" s="114"/>
      <c r="AQ769" s="114"/>
      <c r="AR769" s="114"/>
      <c r="AS769" s="114"/>
      <c r="AU769" s="114"/>
      <c r="AV769" s="114"/>
      <c r="AW769" s="114"/>
      <c r="AY769" s="114"/>
      <c r="AZ769" s="114"/>
      <c r="BA769" s="114"/>
      <c r="BB769" s="93"/>
    </row>
    <row r="770" spans="1:54" x14ac:dyDescent="0.25">
      <c r="A770" s="93"/>
      <c r="F770" s="104"/>
      <c r="G770" s="109"/>
      <c r="H770" s="114"/>
      <c r="I770" s="114"/>
      <c r="J770" s="114"/>
      <c r="L770" s="104"/>
      <c r="M770" s="114"/>
      <c r="N770" s="114"/>
      <c r="O770" s="114"/>
      <c r="R770" s="114"/>
      <c r="T770" s="104"/>
      <c r="U770" s="104"/>
      <c r="V770" s="104"/>
      <c r="W770" s="109"/>
      <c r="X770" s="114"/>
      <c r="Y770" s="114"/>
      <c r="Z770" s="114"/>
      <c r="AB770" s="119"/>
      <c r="AF770" s="123"/>
      <c r="AI770" s="114"/>
      <c r="AK770" s="119"/>
      <c r="AL770" s="114"/>
      <c r="AN770" s="114"/>
      <c r="AO770" s="114"/>
      <c r="AQ770" s="114"/>
      <c r="AR770" s="114"/>
      <c r="AS770" s="114"/>
      <c r="AU770" s="114"/>
      <c r="AV770" s="114"/>
      <c r="AW770" s="114"/>
      <c r="AY770" s="114"/>
      <c r="AZ770" s="114"/>
      <c r="BA770" s="114"/>
      <c r="BB770" s="93"/>
    </row>
    <row r="771" spans="1:54" x14ac:dyDescent="0.25">
      <c r="A771" s="93"/>
      <c r="F771" s="104"/>
      <c r="G771" s="109"/>
      <c r="H771" s="114"/>
      <c r="I771" s="114"/>
      <c r="J771" s="114"/>
      <c r="L771" s="104"/>
      <c r="M771" s="114"/>
      <c r="N771" s="114"/>
      <c r="O771" s="114"/>
      <c r="R771" s="114"/>
      <c r="T771" s="104"/>
      <c r="U771" s="104"/>
      <c r="V771" s="104"/>
      <c r="W771" s="109"/>
      <c r="X771" s="114"/>
      <c r="Y771" s="114"/>
      <c r="Z771" s="114"/>
      <c r="AB771" s="119"/>
      <c r="AF771" s="123"/>
      <c r="AI771" s="114"/>
      <c r="AK771" s="119"/>
      <c r="AL771" s="114"/>
      <c r="AN771" s="114"/>
      <c r="AO771" s="114"/>
      <c r="AQ771" s="114"/>
      <c r="AR771" s="114"/>
      <c r="AS771" s="114"/>
      <c r="AU771" s="114"/>
      <c r="AV771" s="114"/>
      <c r="AW771" s="114"/>
      <c r="AY771" s="114"/>
      <c r="AZ771" s="114"/>
      <c r="BA771" s="114"/>
      <c r="BB771" s="93"/>
    </row>
    <row r="772" spans="1:54" x14ac:dyDescent="0.25">
      <c r="A772" s="93"/>
      <c r="F772" s="104"/>
      <c r="G772" s="109"/>
      <c r="H772" s="114"/>
      <c r="I772" s="114"/>
      <c r="J772" s="114"/>
      <c r="L772" s="104"/>
      <c r="M772" s="114"/>
      <c r="N772" s="114"/>
      <c r="O772" s="114"/>
      <c r="R772" s="114"/>
      <c r="T772" s="104"/>
      <c r="U772" s="104"/>
      <c r="V772" s="104"/>
      <c r="W772" s="109"/>
      <c r="X772" s="114"/>
      <c r="Y772" s="114"/>
      <c r="Z772" s="114"/>
      <c r="AB772" s="119"/>
      <c r="AF772" s="123"/>
      <c r="AI772" s="114"/>
      <c r="AK772" s="119"/>
      <c r="AL772" s="114"/>
      <c r="AN772" s="114"/>
      <c r="AO772" s="114"/>
      <c r="AQ772" s="114"/>
      <c r="AR772" s="114"/>
      <c r="AS772" s="114"/>
      <c r="AU772" s="114"/>
      <c r="AV772" s="114"/>
      <c r="AW772" s="114"/>
      <c r="AY772" s="114"/>
      <c r="AZ772" s="114"/>
      <c r="BA772" s="114"/>
      <c r="BB772" s="93"/>
    </row>
    <row r="773" spans="1:54" x14ac:dyDescent="0.25">
      <c r="A773" s="93"/>
      <c r="F773" s="104"/>
      <c r="G773" s="109"/>
      <c r="H773" s="114"/>
      <c r="I773" s="114"/>
      <c r="J773" s="114"/>
      <c r="L773" s="104"/>
      <c r="M773" s="114"/>
      <c r="N773" s="114"/>
      <c r="O773" s="114"/>
      <c r="R773" s="114"/>
      <c r="T773" s="104"/>
      <c r="U773" s="104"/>
      <c r="V773" s="104"/>
      <c r="W773" s="109"/>
      <c r="X773" s="114"/>
      <c r="Y773" s="114"/>
      <c r="Z773" s="114"/>
      <c r="AB773" s="119"/>
      <c r="AF773" s="123"/>
      <c r="AI773" s="114"/>
      <c r="AK773" s="119"/>
      <c r="AL773" s="114"/>
      <c r="AN773" s="114"/>
      <c r="AO773" s="114"/>
      <c r="AQ773" s="114"/>
      <c r="AR773" s="114"/>
      <c r="AS773" s="114"/>
      <c r="AU773" s="114"/>
      <c r="AV773" s="114"/>
      <c r="AW773" s="114"/>
      <c r="AY773" s="114"/>
      <c r="AZ773" s="114"/>
      <c r="BA773" s="114"/>
      <c r="BB773" s="93"/>
    </row>
    <row r="774" spans="1:54" x14ac:dyDescent="0.25">
      <c r="A774" s="93"/>
      <c r="F774" s="104"/>
      <c r="G774" s="109"/>
      <c r="H774" s="114"/>
      <c r="I774" s="114"/>
      <c r="J774" s="114"/>
      <c r="L774" s="104"/>
      <c r="M774" s="114"/>
      <c r="N774" s="114"/>
      <c r="O774" s="114"/>
      <c r="R774" s="114"/>
      <c r="T774" s="104"/>
      <c r="U774" s="104"/>
      <c r="V774" s="104"/>
      <c r="W774" s="109"/>
      <c r="X774" s="114"/>
      <c r="Y774" s="114"/>
      <c r="Z774" s="114"/>
      <c r="AB774" s="119"/>
      <c r="AF774" s="123"/>
      <c r="AI774" s="114"/>
      <c r="AK774" s="119"/>
      <c r="AL774" s="114"/>
      <c r="AN774" s="114"/>
      <c r="AO774" s="114"/>
      <c r="AQ774" s="114"/>
      <c r="AR774" s="114"/>
      <c r="AS774" s="114"/>
      <c r="AU774" s="114"/>
      <c r="AV774" s="114"/>
      <c r="AW774" s="114"/>
      <c r="AY774" s="114"/>
      <c r="AZ774" s="114"/>
      <c r="BA774" s="114"/>
      <c r="BB774" s="93"/>
    </row>
    <row r="775" spans="1:54" x14ac:dyDescent="0.25">
      <c r="A775" s="93"/>
      <c r="F775" s="104"/>
      <c r="G775" s="109"/>
      <c r="H775" s="114"/>
      <c r="I775" s="114"/>
      <c r="J775" s="114"/>
      <c r="L775" s="104"/>
      <c r="M775" s="114"/>
      <c r="N775" s="114"/>
      <c r="O775" s="114"/>
      <c r="R775" s="114"/>
      <c r="T775" s="104"/>
      <c r="U775" s="104"/>
      <c r="V775" s="104"/>
      <c r="W775" s="109"/>
      <c r="X775" s="114"/>
      <c r="Y775" s="114"/>
      <c r="Z775" s="114"/>
      <c r="AB775" s="119"/>
      <c r="AF775" s="123"/>
      <c r="AI775" s="114"/>
      <c r="AK775" s="119"/>
      <c r="AL775" s="114"/>
      <c r="AN775" s="114"/>
      <c r="AO775" s="114"/>
      <c r="AQ775" s="114"/>
      <c r="AR775" s="114"/>
      <c r="AS775" s="114"/>
      <c r="AU775" s="114"/>
      <c r="AV775" s="114"/>
      <c r="AW775" s="114"/>
      <c r="AY775" s="114"/>
      <c r="AZ775" s="114"/>
      <c r="BA775" s="114"/>
      <c r="BB775" s="93"/>
    </row>
    <row r="776" spans="1:54" x14ac:dyDescent="0.25">
      <c r="A776" s="93"/>
      <c r="F776" s="104"/>
      <c r="G776" s="109"/>
      <c r="H776" s="114"/>
      <c r="I776" s="114"/>
      <c r="J776" s="114"/>
      <c r="L776" s="104"/>
      <c r="M776" s="114"/>
      <c r="N776" s="114"/>
      <c r="O776" s="114"/>
      <c r="R776" s="114"/>
      <c r="T776" s="104"/>
      <c r="U776" s="104"/>
      <c r="V776" s="104"/>
      <c r="W776" s="109"/>
      <c r="X776" s="114"/>
      <c r="Y776" s="114"/>
      <c r="Z776" s="114"/>
      <c r="AB776" s="119"/>
      <c r="AF776" s="123"/>
      <c r="AI776" s="114"/>
      <c r="AK776" s="119"/>
      <c r="AL776" s="114"/>
      <c r="AN776" s="114"/>
      <c r="AO776" s="114"/>
      <c r="AQ776" s="114"/>
      <c r="AR776" s="114"/>
      <c r="AS776" s="114"/>
      <c r="AU776" s="114"/>
      <c r="AV776" s="114"/>
      <c r="AW776" s="114"/>
      <c r="AY776" s="114"/>
      <c r="AZ776" s="114"/>
      <c r="BA776" s="114"/>
      <c r="BB776" s="93"/>
    </row>
    <row r="777" spans="1:54" x14ac:dyDescent="0.25">
      <c r="A777" s="93"/>
      <c r="F777" s="104"/>
      <c r="G777" s="109"/>
      <c r="H777" s="114"/>
      <c r="I777" s="114"/>
      <c r="J777" s="114"/>
      <c r="L777" s="104"/>
      <c r="M777" s="114"/>
      <c r="N777" s="114"/>
      <c r="O777" s="114"/>
      <c r="R777" s="114"/>
      <c r="T777" s="104"/>
      <c r="U777" s="104"/>
      <c r="V777" s="104"/>
      <c r="W777" s="109"/>
      <c r="X777" s="114"/>
      <c r="Y777" s="114"/>
      <c r="Z777" s="114"/>
      <c r="AB777" s="119"/>
      <c r="AF777" s="123"/>
      <c r="AI777" s="114"/>
      <c r="AK777" s="119"/>
      <c r="AL777" s="114"/>
      <c r="AN777" s="114"/>
      <c r="AO777" s="114"/>
      <c r="AQ777" s="114"/>
      <c r="AR777" s="114"/>
      <c r="AS777" s="114"/>
      <c r="AU777" s="114"/>
      <c r="AV777" s="114"/>
      <c r="AW777" s="114"/>
      <c r="AY777" s="114"/>
      <c r="AZ777" s="114"/>
      <c r="BA777" s="114"/>
      <c r="BB777" s="93"/>
    </row>
    <row r="778" spans="1:54" x14ac:dyDescent="0.25">
      <c r="A778" s="93"/>
      <c r="F778" s="104"/>
      <c r="G778" s="109"/>
      <c r="H778" s="114"/>
      <c r="I778" s="114"/>
      <c r="J778" s="114"/>
      <c r="L778" s="104"/>
      <c r="M778" s="114"/>
      <c r="N778" s="114"/>
      <c r="O778" s="114"/>
      <c r="R778" s="114"/>
      <c r="T778" s="104"/>
      <c r="U778" s="104"/>
      <c r="V778" s="104"/>
      <c r="W778" s="109"/>
      <c r="X778" s="114"/>
      <c r="Y778" s="114"/>
      <c r="Z778" s="114"/>
      <c r="AB778" s="119"/>
      <c r="AF778" s="123"/>
      <c r="AI778" s="114"/>
      <c r="AK778" s="119"/>
      <c r="AL778" s="114"/>
      <c r="AN778" s="114"/>
      <c r="AO778" s="114"/>
      <c r="AQ778" s="114"/>
      <c r="AR778" s="114"/>
      <c r="AS778" s="114"/>
      <c r="AU778" s="114"/>
      <c r="AV778" s="114"/>
      <c r="AW778" s="114"/>
      <c r="AY778" s="114"/>
      <c r="AZ778" s="114"/>
      <c r="BA778" s="114"/>
      <c r="BB778" s="93"/>
    </row>
    <row r="779" spans="1:54" x14ac:dyDescent="0.25">
      <c r="A779" s="93"/>
      <c r="F779" s="104"/>
      <c r="G779" s="109"/>
      <c r="H779" s="114"/>
      <c r="I779" s="114"/>
      <c r="J779" s="114"/>
      <c r="L779" s="104"/>
      <c r="M779" s="114"/>
      <c r="N779" s="114"/>
      <c r="O779" s="114"/>
      <c r="R779" s="114"/>
      <c r="T779" s="104"/>
      <c r="U779" s="104"/>
      <c r="V779" s="104"/>
      <c r="W779" s="109"/>
      <c r="X779" s="114"/>
      <c r="Y779" s="114"/>
      <c r="Z779" s="114"/>
      <c r="AB779" s="119"/>
      <c r="AF779" s="123"/>
      <c r="AI779" s="114"/>
      <c r="AK779" s="119"/>
      <c r="AL779" s="114"/>
      <c r="AN779" s="114"/>
      <c r="AO779" s="114"/>
      <c r="AQ779" s="114"/>
      <c r="AR779" s="114"/>
      <c r="AS779" s="114"/>
      <c r="AU779" s="114"/>
      <c r="AV779" s="114"/>
      <c r="AW779" s="114"/>
      <c r="AY779" s="114"/>
      <c r="AZ779" s="114"/>
      <c r="BA779" s="114"/>
      <c r="BB779" s="93"/>
    </row>
    <row r="780" spans="1:54" x14ac:dyDescent="0.25">
      <c r="A780" s="93"/>
      <c r="F780" s="104"/>
      <c r="G780" s="109"/>
      <c r="H780" s="114"/>
      <c r="I780" s="114"/>
      <c r="J780" s="114"/>
      <c r="L780" s="104"/>
      <c r="M780" s="114"/>
      <c r="N780" s="114"/>
      <c r="O780" s="114"/>
      <c r="R780" s="114"/>
      <c r="T780" s="104"/>
      <c r="U780" s="104"/>
      <c r="V780" s="104"/>
      <c r="W780" s="109"/>
      <c r="X780" s="114"/>
      <c r="Y780" s="114"/>
      <c r="Z780" s="114"/>
      <c r="AB780" s="119"/>
      <c r="AF780" s="123"/>
      <c r="AI780" s="114"/>
      <c r="AK780" s="119"/>
      <c r="AL780" s="114"/>
      <c r="AN780" s="114"/>
      <c r="AO780" s="114"/>
      <c r="AQ780" s="114"/>
      <c r="AR780" s="114"/>
      <c r="AS780" s="114"/>
      <c r="AU780" s="114"/>
      <c r="AV780" s="114"/>
      <c r="AW780" s="114"/>
      <c r="AY780" s="114"/>
      <c r="AZ780" s="114"/>
      <c r="BA780" s="114"/>
      <c r="BB780" s="93"/>
    </row>
    <row r="781" spans="1:54" x14ac:dyDescent="0.25">
      <c r="A781" s="93"/>
      <c r="F781" s="104"/>
      <c r="G781" s="109"/>
      <c r="H781" s="114"/>
      <c r="I781" s="114"/>
      <c r="J781" s="114"/>
      <c r="L781" s="104"/>
      <c r="M781" s="114"/>
      <c r="N781" s="114"/>
      <c r="O781" s="114"/>
      <c r="R781" s="114"/>
      <c r="T781" s="104"/>
      <c r="U781" s="104"/>
      <c r="V781" s="104"/>
      <c r="W781" s="109"/>
      <c r="X781" s="114"/>
      <c r="Y781" s="114"/>
      <c r="Z781" s="114"/>
      <c r="AB781" s="119"/>
      <c r="AF781" s="123"/>
      <c r="AI781" s="114"/>
      <c r="AK781" s="119"/>
      <c r="AL781" s="114"/>
      <c r="AN781" s="114"/>
      <c r="AO781" s="114"/>
      <c r="AQ781" s="114"/>
      <c r="AR781" s="114"/>
      <c r="AS781" s="114"/>
      <c r="AU781" s="114"/>
      <c r="AV781" s="114"/>
      <c r="AW781" s="114"/>
      <c r="AY781" s="114"/>
      <c r="AZ781" s="114"/>
      <c r="BA781" s="114"/>
      <c r="BB781" s="93"/>
    </row>
    <row r="782" spans="1:54" x14ac:dyDescent="0.25">
      <c r="A782" s="93"/>
      <c r="F782" s="104"/>
      <c r="G782" s="109"/>
      <c r="H782" s="114"/>
      <c r="I782" s="114"/>
      <c r="J782" s="114"/>
      <c r="L782" s="104"/>
      <c r="M782" s="114"/>
      <c r="N782" s="114"/>
      <c r="O782" s="114"/>
      <c r="R782" s="114"/>
      <c r="T782" s="104"/>
      <c r="U782" s="104"/>
      <c r="V782" s="104"/>
      <c r="W782" s="109"/>
      <c r="X782" s="114"/>
      <c r="Y782" s="114"/>
      <c r="Z782" s="114"/>
      <c r="AB782" s="119"/>
      <c r="AF782" s="123"/>
      <c r="AI782" s="114"/>
      <c r="AK782" s="119"/>
      <c r="AL782" s="114"/>
      <c r="AN782" s="114"/>
      <c r="AO782" s="114"/>
      <c r="AQ782" s="114"/>
      <c r="AR782" s="114"/>
      <c r="AS782" s="114"/>
      <c r="AU782" s="114"/>
      <c r="AV782" s="114"/>
      <c r="AW782" s="114"/>
      <c r="AY782" s="114"/>
      <c r="AZ782" s="114"/>
      <c r="BA782" s="114"/>
      <c r="BB782" s="93"/>
    </row>
    <row r="783" spans="1:54" x14ac:dyDescent="0.25">
      <c r="A783" s="93"/>
      <c r="F783" s="104"/>
      <c r="G783" s="109"/>
      <c r="H783" s="114"/>
      <c r="I783" s="114"/>
      <c r="J783" s="114"/>
      <c r="L783" s="104"/>
      <c r="M783" s="114"/>
      <c r="N783" s="114"/>
      <c r="O783" s="114"/>
      <c r="R783" s="114"/>
      <c r="T783" s="104"/>
      <c r="U783" s="104"/>
      <c r="V783" s="104"/>
      <c r="W783" s="109"/>
      <c r="X783" s="114"/>
      <c r="Y783" s="114"/>
      <c r="Z783" s="114"/>
      <c r="AB783" s="119"/>
      <c r="AF783" s="123"/>
      <c r="AI783" s="114"/>
      <c r="AK783" s="119"/>
      <c r="AL783" s="114"/>
      <c r="AN783" s="114"/>
      <c r="AO783" s="114"/>
      <c r="AQ783" s="114"/>
      <c r="AR783" s="114"/>
      <c r="AS783" s="114"/>
      <c r="AU783" s="114"/>
      <c r="AV783" s="114"/>
      <c r="AW783" s="114"/>
      <c r="AY783" s="114"/>
      <c r="AZ783" s="114"/>
      <c r="BA783" s="114"/>
      <c r="BB783" s="93"/>
    </row>
    <row r="784" spans="1:54" x14ac:dyDescent="0.25">
      <c r="A784" s="93"/>
      <c r="F784" s="104"/>
      <c r="G784" s="109"/>
      <c r="H784" s="114"/>
      <c r="I784" s="114"/>
      <c r="J784" s="114"/>
      <c r="L784" s="104"/>
      <c r="M784" s="114"/>
      <c r="N784" s="114"/>
      <c r="O784" s="114"/>
      <c r="R784" s="114"/>
      <c r="T784" s="104"/>
      <c r="U784" s="104"/>
      <c r="V784" s="104"/>
      <c r="W784" s="109"/>
      <c r="X784" s="114"/>
      <c r="Y784" s="114"/>
      <c r="Z784" s="114"/>
      <c r="AB784" s="119"/>
      <c r="AF784" s="123"/>
      <c r="AI784" s="114"/>
      <c r="AK784" s="119"/>
      <c r="AL784" s="114"/>
      <c r="AN784" s="114"/>
      <c r="AO784" s="114"/>
      <c r="AQ784" s="114"/>
      <c r="AR784" s="114"/>
      <c r="AS784" s="114"/>
      <c r="AU784" s="114"/>
      <c r="AV784" s="114"/>
      <c r="AW784" s="114"/>
      <c r="AY784" s="114"/>
      <c r="AZ784" s="114"/>
      <c r="BA784" s="114"/>
      <c r="BB784" s="93"/>
    </row>
    <row r="785" spans="1:54" x14ac:dyDescent="0.25">
      <c r="A785" s="93"/>
      <c r="F785" s="104"/>
      <c r="G785" s="109"/>
      <c r="H785" s="114"/>
      <c r="I785" s="114"/>
      <c r="J785" s="114"/>
      <c r="L785" s="104"/>
      <c r="M785" s="114"/>
      <c r="N785" s="114"/>
      <c r="O785" s="114"/>
      <c r="R785" s="114"/>
      <c r="T785" s="104"/>
      <c r="U785" s="104"/>
      <c r="V785" s="104"/>
      <c r="W785" s="109"/>
      <c r="X785" s="114"/>
      <c r="Y785" s="114"/>
      <c r="Z785" s="114"/>
      <c r="AB785" s="119"/>
      <c r="AF785" s="123"/>
      <c r="AI785" s="114"/>
      <c r="AK785" s="119"/>
      <c r="AL785" s="114"/>
      <c r="AN785" s="114"/>
      <c r="AO785" s="114"/>
      <c r="AQ785" s="114"/>
      <c r="AR785" s="114"/>
      <c r="AS785" s="114"/>
      <c r="AU785" s="114"/>
      <c r="AV785" s="114"/>
      <c r="AW785" s="114"/>
      <c r="AY785" s="114"/>
      <c r="AZ785" s="114"/>
      <c r="BA785" s="114"/>
      <c r="BB785" s="93"/>
    </row>
    <row r="786" spans="1:54" x14ac:dyDescent="0.25">
      <c r="A786" s="93"/>
      <c r="F786" s="104"/>
      <c r="G786" s="109"/>
      <c r="H786" s="114"/>
      <c r="I786" s="114"/>
      <c r="J786" s="114"/>
      <c r="L786" s="104"/>
      <c r="M786" s="114"/>
      <c r="N786" s="114"/>
      <c r="O786" s="114"/>
      <c r="R786" s="114"/>
      <c r="T786" s="104"/>
      <c r="U786" s="104"/>
      <c r="V786" s="104"/>
      <c r="W786" s="109"/>
      <c r="X786" s="114"/>
      <c r="Y786" s="114"/>
      <c r="Z786" s="114"/>
      <c r="AB786" s="119"/>
      <c r="AF786" s="123"/>
      <c r="AI786" s="114"/>
      <c r="AK786" s="119"/>
      <c r="AL786" s="114"/>
      <c r="AN786" s="114"/>
      <c r="AO786" s="114"/>
      <c r="AQ786" s="114"/>
      <c r="AR786" s="114"/>
      <c r="AS786" s="114"/>
      <c r="AU786" s="114"/>
      <c r="AV786" s="114"/>
      <c r="AW786" s="114"/>
      <c r="AY786" s="114"/>
      <c r="AZ786" s="114"/>
      <c r="BA786" s="114"/>
      <c r="BB786" s="93"/>
    </row>
    <row r="787" spans="1:54" x14ac:dyDescent="0.25">
      <c r="A787" s="93"/>
      <c r="F787" s="104"/>
      <c r="G787" s="109"/>
      <c r="H787" s="114"/>
      <c r="I787" s="114"/>
      <c r="J787" s="114"/>
      <c r="L787" s="104"/>
      <c r="M787" s="114"/>
      <c r="N787" s="114"/>
      <c r="O787" s="114"/>
      <c r="R787" s="114"/>
      <c r="T787" s="104"/>
      <c r="U787" s="104"/>
      <c r="V787" s="104"/>
      <c r="W787" s="109"/>
      <c r="X787" s="114"/>
      <c r="Y787" s="114"/>
      <c r="Z787" s="114"/>
      <c r="AB787" s="119"/>
      <c r="AF787" s="123"/>
      <c r="AI787" s="114"/>
      <c r="AK787" s="119"/>
      <c r="AL787" s="114"/>
      <c r="AN787" s="114"/>
      <c r="AO787" s="114"/>
      <c r="AQ787" s="114"/>
      <c r="AR787" s="114"/>
      <c r="AS787" s="114"/>
      <c r="AU787" s="114"/>
      <c r="AV787" s="114"/>
      <c r="AW787" s="114"/>
      <c r="AY787" s="114"/>
      <c r="AZ787" s="114"/>
      <c r="BA787" s="114"/>
      <c r="BB787" s="93"/>
    </row>
    <row r="788" spans="1:54" x14ac:dyDescent="0.25">
      <c r="A788" s="93"/>
      <c r="F788" s="104"/>
      <c r="G788" s="109"/>
      <c r="H788" s="114"/>
      <c r="I788" s="114"/>
      <c r="J788" s="114"/>
      <c r="L788" s="104"/>
      <c r="M788" s="114"/>
      <c r="N788" s="114"/>
      <c r="O788" s="114"/>
      <c r="R788" s="114"/>
      <c r="T788" s="104"/>
      <c r="U788" s="104"/>
      <c r="V788" s="104"/>
      <c r="W788" s="109"/>
      <c r="X788" s="114"/>
      <c r="Y788" s="114"/>
      <c r="Z788" s="114"/>
      <c r="AB788" s="119"/>
      <c r="AF788" s="123"/>
      <c r="AI788" s="114"/>
      <c r="AK788" s="119"/>
      <c r="AL788" s="114"/>
      <c r="AN788" s="114"/>
      <c r="AO788" s="114"/>
      <c r="AQ788" s="114"/>
      <c r="AR788" s="114"/>
      <c r="AS788" s="114"/>
      <c r="AU788" s="114"/>
      <c r="AV788" s="114"/>
      <c r="AW788" s="114"/>
      <c r="AY788" s="114"/>
      <c r="AZ788" s="114"/>
      <c r="BA788" s="114"/>
      <c r="BB788" s="93"/>
    </row>
    <row r="789" spans="1:54" x14ac:dyDescent="0.25">
      <c r="A789" s="93"/>
      <c r="F789" s="104"/>
      <c r="G789" s="109"/>
      <c r="H789" s="114"/>
      <c r="I789" s="114"/>
      <c r="J789" s="114"/>
      <c r="L789" s="104"/>
      <c r="M789" s="114"/>
      <c r="N789" s="114"/>
      <c r="O789" s="114"/>
      <c r="R789" s="114"/>
      <c r="T789" s="104"/>
      <c r="U789" s="104"/>
      <c r="V789" s="104"/>
      <c r="W789" s="109"/>
      <c r="X789" s="114"/>
      <c r="Y789" s="114"/>
      <c r="Z789" s="114"/>
      <c r="AB789" s="119"/>
      <c r="AF789" s="123"/>
      <c r="AI789" s="114"/>
      <c r="AK789" s="119"/>
      <c r="AL789" s="114"/>
      <c r="AN789" s="114"/>
      <c r="AO789" s="114"/>
      <c r="AQ789" s="114"/>
      <c r="AR789" s="114"/>
      <c r="AS789" s="114"/>
      <c r="AU789" s="114"/>
      <c r="AV789" s="114"/>
      <c r="AW789" s="114"/>
      <c r="AY789" s="114"/>
      <c r="AZ789" s="114"/>
      <c r="BA789" s="114"/>
      <c r="BB789" s="93"/>
    </row>
    <row r="790" spans="1:54" x14ac:dyDescent="0.25">
      <c r="A790" s="93"/>
      <c r="F790" s="104"/>
      <c r="G790" s="109"/>
      <c r="H790" s="114"/>
      <c r="I790" s="114"/>
      <c r="J790" s="114"/>
      <c r="L790" s="104"/>
      <c r="M790" s="114"/>
      <c r="N790" s="114"/>
      <c r="O790" s="114"/>
      <c r="R790" s="114"/>
      <c r="T790" s="104"/>
      <c r="U790" s="104"/>
      <c r="V790" s="104"/>
      <c r="W790" s="109"/>
      <c r="X790" s="114"/>
      <c r="Y790" s="114"/>
      <c r="Z790" s="114"/>
      <c r="AB790" s="119"/>
      <c r="AF790" s="123"/>
      <c r="AI790" s="114"/>
      <c r="AK790" s="119"/>
      <c r="AL790" s="114"/>
      <c r="AN790" s="114"/>
      <c r="AO790" s="114"/>
      <c r="AQ790" s="114"/>
      <c r="AR790" s="114"/>
      <c r="AS790" s="114"/>
      <c r="AU790" s="114"/>
      <c r="AV790" s="114"/>
      <c r="AW790" s="114"/>
      <c r="AY790" s="114"/>
      <c r="AZ790" s="114"/>
      <c r="BA790" s="114"/>
      <c r="BB790" s="93"/>
    </row>
    <row r="791" spans="1:54" x14ac:dyDescent="0.25">
      <c r="A791" s="93"/>
      <c r="F791" s="104"/>
      <c r="G791" s="109"/>
      <c r="H791" s="114"/>
      <c r="I791" s="114"/>
      <c r="J791" s="114"/>
      <c r="L791" s="104"/>
      <c r="M791" s="114"/>
      <c r="N791" s="114"/>
      <c r="O791" s="114"/>
      <c r="R791" s="114"/>
      <c r="T791" s="104"/>
      <c r="U791" s="104"/>
      <c r="V791" s="104"/>
      <c r="W791" s="109"/>
      <c r="X791" s="114"/>
      <c r="Y791" s="114"/>
      <c r="Z791" s="114"/>
      <c r="AB791" s="119"/>
      <c r="AF791" s="123"/>
      <c r="AI791" s="114"/>
      <c r="AK791" s="119"/>
      <c r="AL791" s="114"/>
      <c r="AN791" s="114"/>
      <c r="AO791" s="114"/>
      <c r="AQ791" s="114"/>
      <c r="AR791" s="114"/>
      <c r="AS791" s="114"/>
      <c r="AU791" s="114"/>
      <c r="AV791" s="114"/>
      <c r="AW791" s="114"/>
      <c r="AY791" s="114"/>
      <c r="AZ791" s="114"/>
      <c r="BA791" s="114"/>
      <c r="BB791" s="93"/>
    </row>
    <row r="792" spans="1:54" x14ac:dyDescent="0.25">
      <c r="A792" s="93"/>
      <c r="F792" s="104"/>
      <c r="G792" s="109"/>
      <c r="H792" s="114"/>
      <c r="I792" s="114"/>
      <c r="J792" s="114"/>
      <c r="L792" s="104"/>
      <c r="M792" s="114"/>
      <c r="N792" s="114"/>
      <c r="O792" s="114"/>
      <c r="R792" s="114"/>
      <c r="T792" s="104"/>
      <c r="U792" s="104"/>
      <c r="V792" s="104"/>
      <c r="W792" s="109"/>
      <c r="X792" s="114"/>
      <c r="Y792" s="114"/>
      <c r="Z792" s="114"/>
      <c r="AB792" s="119"/>
      <c r="AF792" s="123"/>
      <c r="AI792" s="114"/>
      <c r="AK792" s="119"/>
      <c r="AL792" s="114"/>
      <c r="AN792" s="114"/>
      <c r="AO792" s="114"/>
      <c r="AQ792" s="114"/>
      <c r="AR792" s="114"/>
      <c r="AS792" s="114"/>
      <c r="AU792" s="114"/>
      <c r="AV792" s="114"/>
      <c r="AW792" s="114"/>
      <c r="AY792" s="114"/>
      <c r="AZ792" s="114"/>
      <c r="BA792" s="114"/>
      <c r="BB792" s="93"/>
    </row>
    <row r="793" spans="1:54" x14ac:dyDescent="0.25">
      <c r="A793" s="93"/>
      <c r="F793" s="104"/>
      <c r="G793" s="109"/>
      <c r="H793" s="114"/>
      <c r="I793" s="114"/>
      <c r="J793" s="114"/>
      <c r="L793" s="104"/>
      <c r="M793" s="114"/>
      <c r="N793" s="114"/>
      <c r="O793" s="114"/>
      <c r="R793" s="114"/>
      <c r="T793" s="104"/>
      <c r="U793" s="104"/>
      <c r="V793" s="104"/>
      <c r="W793" s="109"/>
      <c r="X793" s="114"/>
      <c r="Y793" s="114"/>
      <c r="Z793" s="114"/>
      <c r="AB793" s="119"/>
      <c r="AF793" s="123"/>
      <c r="AI793" s="114"/>
      <c r="AK793" s="119"/>
      <c r="AL793" s="114"/>
      <c r="AN793" s="114"/>
      <c r="AO793" s="114"/>
      <c r="AQ793" s="114"/>
      <c r="AR793" s="114"/>
      <c r="AS793" s="114"/>
      <c r="AU793" s="114"/>
      <c r="AV793" s="114"/>
      <c r="AW793" s="114"/>
      <c r="AY793" s="114"/>
      <c r="AZ793" s="114"/>
      <c r="BA793" s="114"/>
      <c r="BB793" s="93"/>
    </row>
    <row r="794" spans="1:54" x14ac:dyDescent="0.25">
      <c r="A794" s="93"/>
      <c r="F794" s="104"/>
      <c r="G794" s="109"/>
      <c r="H794" s="114"/>
      <c r="I794" s="114"/>
      <c r="J794" s="114"/>
      <c r="L794" s="104"/>
      <c r="M794" s="114"/>
      <c r="N794" s="114"/>
      <c r="O794" s="114"/>
      <c r="R794" s="114"/>
      <c r="T794" s="104"/>
      <c r="U794" s="104"/>
      <c r="V794" s="104"/>
      <c r="W794" s="109"/>
      <c r="X794" s="114"/>
      <c r="Y794" s="114"/>
      <c r="Z794" s="114"/>
      <c r="AB794" s="119"/>
      <c r="AF794" s="123"/>
      <c r="AI794" s="114"/>
      <c r="AK794" s="119"/>
      <c r="AL794" s="114"/>
      <c r="AN794" s="114"/>
      <c r="AO794" s="114"/>
      <c r="AQ794" s="114"/>
      <c r="AR794" s="114"/>
      <c r="AS794" s="114"/>
      <c r="AU794" s="114"/>
      <c r="AV794" s="114"/>
      <c r="AW794" s="114"/>
      <c r="AY794" s="114"/>
      <c r="AZ794" s="114"/>
      <c r="BA794" s="114"/>
      <c r="BB794" s="93"/>
    </row>
    <row r="795" spans="1:54" x14ac:dyDescent="0.25">
      <c r="A795" s="93"/>
      <c r="F795" s="104"/>
      <c r="G795" s="109"/>
      <c r="H795" s="114"/>
      <c r="I795" s="114"/>
      <c r="J795" s="114"/>
      <c r="L795" s="104"/>
      <c r="M795" s="114"/>
      <c r="N795" s="114"/>
      <c r="O795" s="114"/>
      <c r="R795" s="114"/>
      <c r="T795" s="104"/>
      <c r="U795" s="104"/>
      <c r="V795" s="104"/>
      <c r="W795" s="109"/>
      <c r="X795" s="114"/>
      <c r="Y795" s="114"/>
      <c r="Z795" s="114"/>
      <c r="AB795" s="119"/>
      <c r="AF795" s="123"/>
      <c r="AI795" s="114"/>
      <c r="AK795" s="119"/>
      <c r="AL795" s="114"/>
      <c r="AN795" s="114"/>
      <c r="AO795" s="114"/>
      <c r="AQ795" s="114"/>
      <c r="AR795" s="114"/>
      <c r="AS795" s="114"/>
      <c r="AU795" s="114"/>
      <c r="AV795" s="114"/>
      <c r="AW795" s="114"/>
      <c r="AY795" s="114"/>
      <c r="AZ795" s="114"/>
      <c r="BA795" s="114"/>
      <c r="BB795" s="93"/>
    </row>
    <row r="796" spans="1:54" x14ac:dyDescent="0.25">
      <c r="A796" s="93"/>
      <c r="F796" s="104"/>
      <c r="G796" s="109"/>
      <c r="H796" s="114"/>
      <c r="I796" s="114"/>
      <c r="J796" s="114"/>
      <c r="L796" s="104"/>
      <c r="M796" s="114"/>
      <c r="N796" s="114"/>
      <c r="O796" s="114"/>
      <c r="R796" s="114"/>
      <c r="T796" s="104"/>
      <c r="U796" s="104"/>
      <c r="V796" s="104"/>
      <c r="W796" s="109"/>
      <c r="X796" s="114"/>
      <c r="Y796" s="114"/>
      <c r="Z796" s="114"/>
      <c r="AB796" s="119"/>
      <c r="AF796" s="123"/>
      <c r="AI796" s="114"/>
      <c r="AK796" s="119"/>
      <c r="AL796" s="114"/>
      <c r="AN796" s="114"/>
      <c r="AO796" s="114"/>
      <c r="AQ796" s="114"/>
      <c r="AR796" s="114"/>
      <c r="AS796" s="114"/>
      <c r="AU796" s="114"/>
      <c r="AV796" s="114"/>
      <c r="AW796" s="114"/>
      <c r="AY796" s="114"/>
      <c r="AZ796" s="114"/>
      <c r="BA796" s="114"/>
      <c r="BB796" s="93"/>
    </row>
    <row r="797" spans="1:54" x14ac:dyDescent="0.25">
      <c r="A797" s="93"/>
      <c r="F797" s="104"/>
      <c r="G797" s="109"/>
      <c r="H797" s="114"/>
      <c r="I797" s="114"/>
      <c r="J797" s="114"/>
      <c r="L797" s="104"/>
      <c r="M797" s="114"/>
      <c r="N797" s="114"/>
      <c r="O797" s="114"/>
      <c r="R797" s="114"/>
      <c r="T797" s="104"/>
      <c r="U797" s="104"/>
      <c r="V797" s="104"/>
      <c r="W797" s="109"/>
      <c r="X797" s="114"/>
      <c r="Y797" s="114"/>
      <c r="Z797" s="114"/>
      <c r="AB797" s="119"/>
      <c r="AF797" s="123"/>
      <c r="AI797" s="114"/>
      <c r="AK797" s="119"/>
      <c r="AL797" s="114"/>
      <c r="AN797" s="114"/>
      <c r="AO797" s="114"/>
      <c r="AQ797" s="114"/>
      <c r="AR797" s="114"/>
      <c r="AS797" s="114"/>
      <c r="AU797" s="114"/>
      <c r="AV797" s="114"/>
      <c r="AW797" s="114"/>
      <c r="AY797" s="114"/>
      <c r="AZ797" s="114"/>
      <c r="BA797" s="114"/>
      <c r="BB797" s="93"/>
    </row>
    <row r="798" spans="1:54" x14ac:dyDescent="0.25">
      <c r="A798" s="93"/>
      <c r="F798" s="104"/>
      <c r="G798" s="109"/>
      <c r="H798" s="114"/>
      <c r="I798" s="114"/>
      <c r="J798" s="114"/>
      <c r="L798" s="104"/>
      <c r="M798" s="114"/>
      <c r="N798" s="114"/>
      <c r="O798" s="114"/>
      <c r="R798" s="114"/>
      <c r="T798" s="104"/>
      <c r="U798" s="104"/>
      <c r="V798" s="104"/>
      <c r="W798" s="109"/>
      <c r="X798" s="114"/>
      <c r="Y798" s="114"/>
      <c r="Z798" s="114"/>
      <c r="AB798" s="119"/>
      <c r="AF798" s="123"/>
      <c r="AI798" s="114"/>
      <c r="AK798" s="119"/>
      <c r="AL798" s="114"/>
      <c r="AN798" s="114"/>
      <c r="AO798" s="114"/>
      <c r="AQ798" s="114"/>
      <c r="AR798" s="114"/>
      <c r="AS798" s="114"/>
      <c r="AU798" s="114"/>
      <c r="AV798" s="114"/>
      <c r="AW798" s="114"/>
      <c r="AY798" s="114"/>
      <c r="AZ798" s="114"/>
      <c r="BA798" s="114"/>
      <c r="BB798" s="93"/>
    </row>
    <row r="799" spans="1:54" x14ac:dyDescent="0.25">
      <c r="A799" s="93"/>
      <c r="F799" s="104"/>
      <c r="G799" s="109"/>
      <c r="H799" s="114"/>
      <c r="I799" s="114"/>
      <c r="J799" s="114"/>
      <c r="L799" s="104"/>
      <c r="M799" s="114"/>
      <c r="N799" s="114"/>
      <c r="O799" s="114"/>
      <c r="R799" s="114"/>
      <c r="T799" s="104"/>
      <c r="U799" s="104"/>
      <c r="V799" s="104"/>
      <c r="W799" s="109"/>
      <c r="X799" s="114"/>
      <c r="Y799" s="114"/>
      <c r="Z799" s="114"/>
      <c r="AB799" s="119"/>
      <c r="AF799" s="123"/>
      <c r="AI799" s="114"/>
      <c r="AK799" s="119"/>
      <c r="AL799" s="114"/>
      <c r="AN799" s="114"/>
      <c r="AO799" s="114"/>
      <c r="AQ799" s="114"/>
      <c r="AR799" s="114"/>
      <c r="AS799" s="114"/>
      <c r="AU799" s="114"/>
      <c r="AV799" s="114"/>
      <c r="AW799" s="114"/>
      <c r="AY799" s="114"/>
      <c r="AZ799" s="114"/>
      <c r="BA799" s="114"/>
      <c r="BB799" s="93"/>
    </row>
    <row r="800" spans="1:54" x14ac:dyDescent="0.25">
      <c r="A800" s="93"/>
      <c r="F800" s="104"/>
      <c r="G800" s="109"/>
      <c r="H800" s="114"/>
      <c r="I800" s="114"/>
      <c r="J800" s="114"/>
      <c r="L800" s="104"/>
      <c r="M800" s="114"/>
      <c r="N800" s="114"/>
      <c r="O800" s="114"/>
      <c r="R800" s="114"/>
      <c r="T800" s="104"/>
      <c r="U800" s="104"/>
      <c r="V800" s="104"/>
      <c r="W800" s="109"/>
      <c r="X800" s="114"/>
      <c r="Y800" s="114"/>
      <c r="Z800" s="114"/>
      <c r="AB800" s="119"/>
      <c r="AF800" s="123"/>
      <c r="AI800" s="114"/>
      <c r="AK800" s="119"/>
      <c r="AL800" s="114"/>
      <c r="AN800" s="114"/>
      <c r="AO800" s="114"/>
      <c r="AQ800" s="114"/>
      <c r="AR800" s="114"/>
      <c r="AS800" s="114"/>
      <c r="AU800" s="114"/>
      <c r="AV800" s="114"/>
      <c r="AW800" s="114"/>
      <c r="AY800" s="114"/>
      <c r="AZ800" s="114"/>
      <c r="BA800" s="114"/>
      <c r="BB800" s="93"/>
    </row>
    <row r="801" spans="1:54" x14ac:dyDescent="0.25">
      <c r="A801" s="93"/>
      <c r="F801" s="104"/>
      <c r="G801" s="109"/>
      <c r="H801" s="114"/>
      <c r="I801" s="114"/>
      <c r="J801" s="114"/>
      <c r="L801" s="104"/>
      <c r="M801" s="114"/>
      <c r="N801" s="114"/>
      <c r="O801" s="114"/>
      <c r="R801" s="114"/>
      <c r="T801" s="104"/>
      <c r="U801" s="104"/>
      <c r="V801" s="104"/>
      <c r="W801" s="109"/>
      <c r="X801" s="114"/>
      <c r="Y801" s="114"/>
      <c r="Z801" s="114"/>
      <c r="AB801" s="119"/>
      <c r="AF801" s="123"/>
      <c r="AI801" s="114"/>
      <c r="AK801" s="119"/>
      <c r="AL801" s="114"/>
      <c r="AN801" s="114"/>
      <c r="AO801" s="114"/>
      <c r="AQ801" s="114"/>
      <c r="AR801" s="114"/>
      <c r="AS801" s="114"/>
      <c r="AU801" s="114"/>
      <c r="AV801" s="114"/>
      <c r="AW801" s="114"/>
      <c r="AY801" s="114"/>
      <c r="AZ801" s="114"/>
      <c r="BA801" s="114"/>
      <c r="BB801" s="93"/>
    </row>
    <row r="802" spans="1:54" x14ac:dyDescent="0.25">
      <c r="A802" s="93"/>
      <c r="F802" s="104"/>
      <c r="G802" s="109"/>
      <c r="H802" s="114"/>
      <c r="I802" s="114"/>
      <c r="J802" s="114"/>
      <c r="L802" s="104"/>
      <c r="M802" s="114"/>
      <c r="N802" s="114"/>
      <c r="O802" s="114"/>
      <c r="R802" s="114"/>
      <c r="T802" s="104"/>
      <c r="U802" s="104"/>
      <c r="V802" s="104"/>
      <c r="W802" s="109"/>
      <c r="X802" s="114"/>
      <c r="Y802" s="114"/>
      <c r="Z802" s="114"/>
      <c r="AB802" s="119"/>
      <c r="AF802" s="123"/>
      <c r="AI802" s="114"/>
      <c r="AK802" s="119"/>
      <c r="AL802" s="114"/>
      <c r="AN802" s="114"/>
      <c r="AO802" s="114"/>
      <c r="AQ802" s="114"/>
      <c r="AR802" s="114"/>
      <c r="AS802" s="114"/>
      <c r="AU802" s="114"/>
      <c r="AV802" s="114"/>
      <c r="AW802" s="114"/>
      <c r="AY802" s="114"/>
      <c r="AZ802" s="114"/>
      <c r="BA802" s="114"/>
      <c r="BB802" s="93"/>
    </row>
    <row r="803" spans="1:54" x14ac:dyDescent="0.25">
      <c r="A803" s="93"/>
      <c r="F803" s="104"/>
      <c r="G803" s="109"/>
      <c r="H803" s="114"/>
      <c r="I803" s="114"/>
      <c r="J803" s="114"/>
      <c r="L803" s="104"/>
      <c r="M803" s="114"/>
      <c r="N803" s="114"/>
      <c r="O803" s="114"/>
      <c r="R803" s="114"/>
      <c r="T803" s="104"/>
      <c r="U803" s="104"/>
      <c r="V803" s="104"/>
      <c r="W803" s="109"/>
      <c r="X803" s="114"/>
      <c r="Y803" s="114"/>
      <c r="Z803" s="114"/>
      <c r="AB803" s="119"/>
      <c r="AF803" s="123"/>
      <c r="AI803" s="114"/>
      <c r="AK803" s="119"/>
      <c r="AL803" s="114"/>
      <c r="AN803" s="114"/>
      <c r="AO803" s="114"/>
      <c r="AQ803" s="114"/>
      <c r="AR803" s="114"/>
      <c r="AS803" s="114"/>
      <c r="AU803" s="114"/>
      <c r="AV803" s="114"/>
      <c r="AW803" s="114"/>
      <c r="AY803" s="114"/>
      <c r="AZ803" s="114"/>
      <c r="BA803" s="114"/>
      <c r="BB803" s="93"/>
    </row>
    <row r="804" spans="1:54" x14ac:dyDescent="0.25">
      <c r="A804" s="93"/>
      <c r="F804" s="104"/>
      <c r="G804" s="109"/>
      <c r="H804" s="114"/>
      <c r="I804" s="114"/>
      <c r="J804" s="114"/>
      <c r="L804" s="104"/>
      <c r="M804" s="114"/>
      <c r="N804" s="114"/>
      <c r="O804" s="114"/>
      <c r="R804" s="114"/>
      <c r="T804" s="104"/>
      <c r="U804" s="104"/>
      <c r="V804" s="104"/>
      <c r="W804" s="109"/>
      <c r="X804" s="114"/>
      <c r="Y804" s="114"/>
      <c r="Z804" s="114"/>
      <c r="AB804" s="119"/>
      <c r="AF804" s="123"/>
      <c r="AI804" s="114"/>
      <c r="AK804" s="119"/>
      <c r="AL804" s="114"/>
      <c r="AN804" s="114"/>
      <c r="AO804" s="114"/>
      <c r="AQ804" s="114"/>
      <c r="AR804" s="114"/>
      <c r="AS804" s="114"/>
      <c r="AU804" s="114"/>
      <c r="AV804" s="114"/>
      <c r="AW804" s="114"/>
      <c r="AY804" s="114"/>
      <c r="AZ804" s="114"/>
      <c r="BA804" s="114"/>
      <c r="BB804" s="93"/>
    </row>
    <row r="805" spans="1:54" x14ac:dyDescent="0.25">
      <c r="A805" s="93"/>
      <c r="F805" s="104"/>
      <c r="G805" s="109"/>
      <c r="H805" s="114"/>
      <c r="I805" s="114"/>
      <c r="J805" s="114"/>
      <c r="L805" s="104"/>
      <c r="M805" s="114"/>
      <c r="N805" s="114"/>
      <c r="O805" s="114"/>
      <c r="R805" s="114"/>
      <c r="T805" s="104"/>
      <c r="U805" s="104"/>
      <c r="V805" s="104"/>
      <c r="W805" s="109"/>
      <c r="X805" s="114"/>
      <c r="Y805" s="114"/>
      <c r="Z805" s="114"/>
      <c r="AB805" s="119"/>
      <c r="AF805" s="123"/>
      <c r="AI805" s="114"/>
      <c r="AK805" s="119"/>
      <c r="AL805" s="114"/>
      <c r="AN805" s="114"/>
      <c r="AO805" s="114"/>
      <c r="AQ805" s="114"/>
      <c r="AR805" s="114"/>
      <c r="AS805" s="114"/>
      <c r="AU805" s="114"/>
      <c r="AV805" s="114"/>
      <c r="AW805" s="114"/>
      <c r="AY805" s="114"/>
      <c r="AZ805" s="114"/>
      <c r="BA805" s="114"/>
      <c r="BB805" s="93"/>
    </row>
    <row r="806" spans="1:54" x14ac:dyDescent="0.25">
      <c r="A806" s="93"/>
      <c r="F806" s="104"/>
      <c r="G806" s="109"/>
      <c r="H806" s="114"/>
      <c r="I806" s="114"/>
      <c r="J806" s="114"/>
      <c r="L806" s="104"/>
      <c r="M806" s="114"/>
      <c r="N806" s="114"/>
      <c r="O806" s="114"/>
      <c r="R806" s="114"/>
      <c r="T806" s="104"/>
      <c r="U806" s="104"/>
      <c r="V806" s="104"/>
      <c r="W806" s="109"/>
      <c r="X806" s="114"/>
      <c r="Y806" s="114"/>
      <c r="Z806" s="114"/>
      <c r="AB806" s="119"/>
      <c r="AF806" s="123"/>
      <c r="AI806" s="114"/>
      <c r="AK806" s="119"/>
      <c r="AL806" s="114"/>
      <c r="AN806" s="114"/>
      <c r="AO806" s="114"/>
      <c r="AQ806" s="114"/>
      <c r="AR806" s="114"/>
      <c r="AS806" s="114"/>
      <c r="AU806" s="114"/>
      <c r="AV806" s="114"/>
      <c r="AW806" s="114"/>
      <c r="AY806" s="114"/>
      <c r="AZ806" s="114"/>
      <c r="BA806" s="114"/>
      <c r="BB806" s="93"/>
    </row>
    <row r="807" spans="1:54" x14ac:dyDescent="0.25">
      <c r="A807" s="93"/>
      <c r="F807" s="104"/>
      <c r="G807" s="109"/>
      <c r="H807" s="114"/>
      <c r="I807" s="114"/>
      <c r="J807" s="114"/>
      <c r="L807" s="104"/>
      <c r="M807" s="114"/>
      <c r="N807" s="114"/>
      <c r="O807" s="114"/>
      <c r="R807" s="114"/>
      <c r="T807" s="104"/>
      <c r="U807" s="104"/>
      <c r="V807" s="104"/>
      <c r="W807" s="109"/>
      <c r="X807" s="114"/>
      <c r="Y807" s="114"/>
      <c r="Z807" s="114"/>
      <c r="AB807" s="119"/>
      <c r="AF807" s="123"/>
      <c r="AI807" s="114"/>
      <c r="AK807" s="119"/>
      <c r="AL807" s="114"/>
      <c r="AN807" s="114"/>
      <c r="AO807" s="114"/>
      <c r="AQ807" s="114"/>
      <c r="AR807" s="114"/>
      <c r="AS807" s="114"/>
      <c r="AU807" s="114"/>
      <c r="AV807" s="114"/>
      <c r="AW807" s="114"/>
      <c r="AY807" s="114"/>
      <c r="AZ807" s="114"/>
      <c r="BA807" s="114"/>
      <c r="BB807" s="93"/>
    </row>
    <row r="808" spans="1:54" x14ac:dyDescent="0.25">
      <c r="A808" s="93"/>
      <c r="F808" s="104"/>
      <c r="G808" s="109"/>
      <c r="H808" s="114"/>
      <c r="I808" s="114"/>
      <c r="J808" s="114"/>
      <c r="L808" s="104"/>
      <c r="M808" s="114"/>
      <c r="N808" s="114"/>
      <c r="O808" s="114"/>
      <c r="R808" s="114"/>
      <c r="T808" s="104"/>
      <c r="U808" s="104"/>
      <c r="V808" s="104"/>
      <c r="W808" s="109"/>
      <c r="X808" s="114"/>
      <c r="Y808" s="114"/>
      <c r="Z808" s="114"/>
      <c r="AB808" s="119"/>
      <c r="AF808" s="123"/>
      <c r="AI808" s="114"/>
      <c r="AK808" s="119"/>
      <c r="AL808" s="114"/>
      <c r="AN808" s="114"/>
      <c r="AO808" s="114"/>
      <c r="AQ808" s="114"/>
      <c r="AR808" s="114"/>
      <c r="AS808" s="114"/>
      <c r="AU808" s="114"/>
      <c r="AV808" s="114"/>
      <c r="AW808" s="114"/>
      <c r="AY808" s="114"/>
      <c r="AZ808" s="114"/>
      <c r="BA808" s="114"/>
      <c r="BB808" s="93"/>
    </row>
    <row r="809" spans="1:54" x14ac:dyDescent="0.25">
      <c r="A809" s="93"/>
      <c r="F809" s="104"/>
      <c r="G809" s="109"/>
      <c r="H809" s="114"/>
      <c r="I809" s="114"/>
      <c r="J809" s="114"/>
      <c r="L809" s="104"/>
      <c r="M809" s="114"/>
      <c r="N809" s="114"/>
      <c r="O809" s="114"/>
      <c r="R809" s="114"/>
      <c r="T809" s="104"/>
      <c r="U809" s="104"/>
      <c r="V809" s="104"/>
      <c r="W809" s="109"/>
      <c r="X809" s="114"/>
      <c r="Y809" s="114"/>
      <c r="Z809" s="114"/>
      <c r="AB809" s="119"/>
      <c r="AF809" s="123"/>
      <c r="AI809" s="114"/>
      <c r="AK809" s="119"/>
      <c r="AL809" s="114"/>
      <c r="AN809" s="114"/>
      <c r="AO809" s="114"/>
      <c r="AQ809" s="114"/>
      <c r="AR809" s="114"/>
      <c r="AS809" s="114"/>
      <c r="AU809" s="114"/>
      <c r="AV809" s="114"/>
      <c r="AW809" s="114"/>
      <c r="AY809" s="114"/>
      <c r="AZ809" s="114"/>
      <c r="BA809" s="114"/>
      <c r="BB809" s="93"/>
    </row>
    <row r="810" spans="1:54" x14ac:dyDescent="0.25">
      <c r="A810" s="93"/>
      <c r="F810" s="104"/>
      <c r="G810" s="109"/>
      <c r="H810" s="114"/>
      <c r="I810" s="114"/>
      <c r="J810" s="114"/>
      <c r="L810" s="104"/>
      <c r="M810" s="114"/>
      <c r="N810" s="114"/>
      <c r="O810" s="114"/>
      <c r="R810" s="114"/>
      <c r="T810" s="104"/>
      <c r="U810" s="104"/>
      <c r="V810" s="104"/>
      <c r="W810" s="109"/>
      <c r="X810" s="114"/>
      <c r="Y810" s="114"/>
      <c r="Z810" s="114"/>
      <c r="AB810" s="119"/>
      <c r="AF810" s="123"/>
      <c r="AI810" s="114"/>
      <c r="AK810" s="119"/>
      <c r="AL810" s="114"/>
      <c r="AN810" s="114"/>
      <c r="AO810" s="114"/>
      <c r="AQ810" s="114"/>
      <c r="AR810" s="114"/>
      <c r="AS810" s="114"/>
      <c r="AU810" s="114"/>
      <c r="AV810" s="114"/>
      <c r="AW810" s="114"/>
      <c r="AY810" s="114"/>
      <c r="AZ810" s="114"/>
      <c r="BA810" s="114"/>
      <c r="BB810" s="93"/>
    </row>
    <row r="811" spans="1:54" x14ac:dyDescent="0.25">
      <c r="A811" s="93"/>
      <c r="F811" s="104"/>
      <c r="G811" s="109"/>
      <c r="H811" s="114"/>
      <c r="I811" s="114"/>
      <c r="J811" s="114"/>
      <c r="L811" s="104"/>
      <c r="M811" s="114"/>
      <c r="N811" s="114"/>
      <c r="O811" s="114"/>
      <c r="R811" s="114"/>
      <c r="T811" s="104"/>
      <c r="U811" s="104"/>
      <c r="V811" s="104"/>
      <c r="W811" s="109"/>
      <c r="X811" s="114"/>
      <c r="Y811" s="114"/>
      <c r="Z811" s="114"/>
      <c r="AB811" s="119"/>
      <c r="AF811" s="123"/>
      <c r="AI811" s="114"/>
      <c r="AK811" s="119"/>
      <c r="AL811" s="114"/>
      <c r="AN811" s="114"/>
      <c r="AO811" s="114"/>
      <c r="AQ811" s="114"/>
      <c r="AR811" s="114"/>
      <c r="AS811" s="114"/>
      <c r="AU811" s="114"/>
      <c r="AV811" s="114"/>
      <c r="AW811" s="114"/>
      <c r="AY811" s="114"/>
      <c r="AZ811" s="114"/>
      <c r="BA811" s="114"/>
      <c r="BB811" s="93"/>
    </row>
    <row r="812" spans="1:54" x14ac:dyDescent="0.25">
      <c r="A812" s="93"/>
      <c r="F812" s="104"/>
      <c r="G812" s="109"/>
      <c r="H812" s="114"/>
      <c r="I812" s="114"/>
      <c r="J812" s="114"/>
      <c r="L812" s="104"/>
      <c r="M812" s="114"/>
      <c r="N812" s="114"/>
      <c r="O812" s="114"/>
      <c r="R812" s="114"/>
      <c r="T812" s="104"/>
      <c r="U812" s="104"/>
      <c r="V812" s="104"/>
      <c r="W812" s="109"/>
      <c r="X812" s="114"/>
      <c r="Y812" s="114"/>
      <c r="Z812" s="114"/>
      <c r="AB812" s="119"/>
      <c r="AF812" s="123"/>
      <c r="AI812" s="114"/>
      <c r="AK812" s="119"/>
      <c r="AL812" s="114"/>
      <c r="AN812" s="114"/>
      <c r="AO812" s="114"/>
      <c r="AQ812" s="114"/>
      <c r="AR812" s="114"/>
      <c r="AS812" s="114"/>
      <c r="AU812" s="114"/>
      <c r="AV812" s="114"/>
      <c r="AW812" s="114"/>
      <c r="AY812" s="114"/>
      <c r="AZ812" s="114"/>
      <c r="BA812" s="114"/>
      <c r="BB812" s="93"/>
    </row>
    <row r="813" spans="1:54" x14ac:dyDescent="0.25">
      <c r="A813" s="93"/>
      <c r="F813" s="104"/>
      <c r="G813" s="109"/>
      <c r="H813" s="114"/>
      <c r="I813" s="114"/>
      <c r="J813" s="114"/>
      <c r="L813" s="104"/>
      <c r="M813" s="114"/>
      <c r="N813" s="114"/>
      <c r="O813" s="114"/>
      <c r="R813" s="114"/>
      <c r="T813" s="104"/>
      <c r="U813" s="104"/>
      <c r="V813" s="104"/>
      <c r="W813" s="109"/>
      <c r="X813" s="114"/>
      <c r="Y813" s="114"/>
      <c r="Z813" s="114"/>
      <c r="AB813" s="119"/>
      <c r="AF813" s="123"/>
      <c r="AI813" s="114"/>
      <c r="AK813" s="119"/>
      <c r="AL813" s="114"/>
      <c r="AN813" s="114"/>
      <c r="AO813" s="114"/>
      <c r="AQ813" s="114"/>
      <c r="AR813" s="114"/>
      <c r="AS813" s="114"/>
      <c r="AU813" s="114"/>
      <c r="AV813" s="114"/>
      <c r="AW813" s="114"/>
      <c r="AY813" s="114"/>
      <c r="AZ813" s="114"/>
      <c r="BA813" s="114"/>
      <c r="BB813" s="93"/>
    </row>
    <row r="814" spans="1:54" x14ac:dyDescent="0.25">
      <c r="A814" s="93"/>
      <c r="F814" s="104"/>
      <c r="G814" s="109"/>
      <c r="H814" s="114"/>
      <c r="I814" s="114"/>
      <c r="J814" s="114"/>
      <c r="L814" s="104"/>
      <c r="M814" s="114"/>
      <c r="N814" s="114"/>
      <c r="O814" s="114"/>
      <c r="R814" s="114"/>
      <c r="T814" s="104"/>
      <c r="U814" s="104"/>
      <c r="V814" s="104"/>
      <c r="W814" s="109"/>
      <c r="X814" s="114"/>
      <c r="Y814" s="114"/>
      <c r="Z814" s="114"/>
      <c r="AB814" s="119"/>
      <c r="AF814" s="123"/>
      <c r="AI814" s="114"/>
      <c r="AK814" s="119"/>
      <c r="AL814" s="114"/>
      <c r="AN814" s="114"/>
      <c r="AO814" s="114"/>
      <c r="AQ814" s="114"/>
      <c r="AR814" s="114"/>
      <c r="AS814" s="114"/>
      <c r="AU814" s="114"/>
      <c r="AV814" s="114"/>
      <c r="AW814" s="114"/>
      <c r="AY814" s="114"/>
      <c r="AZ814" s="114"/>
      <c r="BA814" s="114"/>
      <c r="BB814" s="93"/>
    </row>
    <row r="815" spans="1:54" x14ac:dyDescent="0.25">
      <c r="A815" s="93"/>
      <c r="F815" s="104"/>
      <c r="G815" s="109"/>
      <c r="H815" s="114"/>
      <c r="I815" s="114"/>
      <c r="J815" s="114"/>
      <c r="L815" s="104"/>
      <c r="M815" s="114"/>
      <c r="N815" s="114"/>
      <c r="O815" s="114"/>
      <c r="R815" s="114"/>
      <c r="T815" s="104"/>
      <c r="U815" s="104"/>
      <c r="V815" s="104"/>
      <c r="W815" s="109"/>
      <c r="X815" s="114"/>
      <c r="Y815" s="114"/>
      <c r="Z815" s="114"/>
      <c r="AB815" s="119"/>
      <c r="AF815" s="123"/>
      <c r="AI815" s="114"/>
      <c r="AK815" s="119"/>
      <c r="AL815" s="114"/>
      <c r="AN815" s="114"/>
      <c r="AO815" s="114"/>
      <c r="AQ815" s="114"/>
      <c r="AR815" s="114"/>
      <c r="AS815" s="114"/>
      <c r="AU815" s="114"/>
      <c r="AV815" s="114"/>
      <c r="AW815" s="114"/>
      <c r="AY815" s="114"/>
      <c r="AZ815" s="114"/>
      <c r="BA815" s="114"/>
      <c r="BB815" s="93"/>
    </row>
    <row r="816" spans="1:54" x14ac:dyDescent="0.25">
      <c r="A816" s="93"/>
      <c r="F816" s="104"/>
      <c r="G816" s="109"/>
      <c r="H816" s="114"/>
      <c r="I816" s="114"/>
      <c r="J816" s="114"/>
      <c r="L816" s="104"/>
      <c r="M816" s="114"/>
      <c r="N816" s="114"/>
      <c r="O816" s="114"/>
      <c r="R816" s="114"/>
      <c r="T816" s="104"/>
      <c r="U816" s="104"/>
      <c r="V816" s="104"/>
      <c r="W816" s="109"/>
      <c r="X816" s="114"/>
      <c r="Y816" s="114"/>
      <c r="Z816" s="114"/>
      <c r="AB816" s="119"/>
      <c r="AF816" s="123"/>
      <c r="AI816" s="114"/>
      <c r="AK816" s="119"/>
      <c r="AL816" s="114"/>
      <c r="AN816" s="114"/>
      <c r="AO816" s="114"/>
      <c r="AQ816" s="114"/>
      <c r="AR816" s="114"/>
      <c r="AS816" s="114"/>
      <c r="AU816" s="114"/>
      <c r="AV816" s="114"/>
      <c r="AW816" s="114"/>
      <c r="AY816" s="114"/>
      <c r="AZ816" s="114"/>
      <c r="BA816" s="114"/>
      <c r="BB816" s="93"/>
    </row>
    <row r="817" spans="1:54" x14ac:dyDescent="0.25">
      <c r="A817" s="93"/>
      <c r="F817" s="104"/>
      <c r="G817" s="109"/>
      <c r="H817" s="114"/>
      <c r="I817" s="114"/>
      <c r="J817" s="114"/>
      <c r="L817" s="104"/>
      <c r="M817" s="114"/>
      <c r="N817" s="114"/>
      <c r="O817" s="114"/>
      <c r="R817" s="114"/>
      <c r="T817" s="104"/>
      <c r="U817" s="104"/>
      <c r="V817" s="104"/>
      <c r="W817" s="109"/>
      <c r="X817" s="114"/>
      <c r="Y817" s="114"/>
      <c r="Z817" s="114"/>
      <c r="AB817" s="119"/>
      <c r="AF817" s="123"/>
      <c r="AI817" s="114"/>
      <c r="AK817" s="119"/>
      <c r="AL817" s="114"/>
      <c r="AN817" s="114"/>
      <c r="AO817" s="114"/>
      <c r="AQ817" s="114"/>
      <c r="AR817" s="114"/>
      <c r="AS817" s="114"/>
      <c r="AU817" s="114"/>
      <c r="AV817" s="114"/>
      <c r="AW817" s="114"/>
      <c r="AY817" s="114"/>
      <c r="AZ817" s="114"/>
      <c r="BA817" s="114"/>
      <c r="BB817" s="93"/>
    </row>
    <row r="818" spans="1:54" x14ac:dyDescent="0.25">
      <c r="A818" s="93"/>
      <c r="F818" s="104"/>
      <c r="G818" s="109"/>
      <c r="H818" s="114"/>
      <c r="I818" s="114"/>
      <c r="J818" s="114"/>
      <c r="L818" s="104"/>
      <c r="M818" s="114"/>
      <c r="N818" s="114"/>
      <c r="O818" s="114"/>
      <c r="R818" s="114"/>
      <c r="T818" s="104"/>
      <c r="U818" s="104"/>
      <c r="V818" s="104"/>
      <c r="W818" s="109"/>
      <c r="X818" s="114"/>
      <c r="Y818" s="114"/>
      <c r="Z818" s="114"/>
      <c r="AB818" s="119"/>
      <c r="AF818" s="123"/>
      <c r="AI818" s="114"/>
      <c r="AK818" s="119"/>
      <c r="AL818" s="114"/>
      <c r="AN818" s="114"/>
      <c r="AO818" s="114"/>
      <c r="AQ818" s="114"/>
      <c r="AR818" s="114"/>
      <c r="AS818" s="114"/>
      <c r="AU818" s="114"/>
      <c r="AV818" s="114"/>
      <c r="AW818" s="114"/>
      <c r="AY818" s="114"/>
      <c r="AZ818" s="114"/>
      <c r="BA818" s="114"/>
      <c r="BB818" s="93"/>
    </row>
    <row r="819" spans="1:54" x14ac:dyDescent="0.25">
      <c r="A819" s="93"/>
      <c r="F819" s="104"/>
      <c r="G819" s="109"/>
      <c r="H819" s="114"/>
      <c r="I819" s="114"/>
      <c r="J819" s="114"/>
      <c r="L819" s="104"/>
      <c r="M819" s="114"/>
      <c r="N819" s="114"/>
      <c r="O819" s="114"/>
      <c r="R819" s="114"/>
      <c r="T819" s="104"/>
      <c r="U819" s="104"/>
      <c r="V819" s="104"/>
      <c r="W819" s="109"/>
      <c r="X819" s="114"/>
      <c r="Y819" s="114"/>
      <c r="Z819" s="114"/>
      <c r="AB819" s="119"/>
      <c r="AF819" s="123"/>
      <c r="AI819" s="114"/>
      <c r="AK819" s="119"/>
      <c r="AL819" s="114"/>
      <c r="AN819" s="114"/>
      <c r="AO819" s="114"/>
      <c r="AQ819" s="114"/>
      <c r="AR819" s="114"/>
      <c r="AS819" s="114"/>
      <c r="AU819" s="114"/>
      <c r="AV819" s="114"/>
      <c r="AW819" s="114"/>
      <c r="AY819" s="114"/>
      <c r="AZ819" s="114"/>
      <c r="BA819" s="114"/>
      <c r="BB819" s="93"/>
    </row>
    <row r="820" spans="1:54" x14ac:dyDescent="0.25">
      <c r="A820" s="93"/>
      <c r="F820" s="104"/>
      <c r="G820" s="109"/>
      <c r="H820" s="114"/>
      <c r="I820" s="114"/>
      <c r="J820" s="114"/>
      <c r="L820" s="104"/>
      <c r="M820" s="114"/>
      <c r="N820" s="114"/>
      <c r="O820" s="114"/>
      <c r="R820" s="114"/>
      <c r="T820" s="104"/>
      <c r="U820" s="104"/>
      <c r="V820" s="104"/>
      <c r="W820" s="109"/>
      <c r="X820" s="114"/>
      <c r="Y820" s="114"/>
      <c r="Z820" s="114"/>
      <c r="AB820" s="119"/>
      <c r="AF820" s="123"/>
      <c r="AI820" s="114"/>
      <c r="AK820" s="119"/>
      <c r="AL820" s="114"/>
      <c r="AN820" s="114"/>
      <c r="AO820" s="114"/>
      <c r="AQ820" s="114"/>
      <c r="AR820" s="114"/>
      <c r="AS820" s="114"/>
      <c r="AU820" s="114"/>
      <c r="AV820" s="114"/>
      <c r="AW820" s="114"/>
      <c r="AY820" s="114"/>
      <c r="AZ820" s="114"/>
      <c r="BA820" s="114"/>
      <c r="BB820" s="93"/>
    </row>
    <row r="821" spans="1:54" x14ac:dyDescent="0.25">
      <c r="A821" s="93"/>
      <c r="F821" s="104"/>
      <c r="G821" s="109"/>
      <c r="H821" s="114"/>
      <c r="I821" s="114"/>
      <c r="J821" s="114"/>
      <c r="L821" s="104"/>
      <c r="M821" s="114"/>
      <c r="N821" s="114"/>
      <c r="O821" s="114"/>
      <c r="R821" s="114"/>
      <c r="T821" s="104"/>
      <c r="U821" s="104"/>
      <c r="V821" s="104"/>
      <c r="W821" s="109"/>
      <c r="X821" s="114"/>
      <c r="Y821" s="114"/>
      <c r="Z821" s="114"/>
      <c r="AB821" s="119"/>
      <c r="AF821" s="123"/>
      <c r="AI821" s="114"/>
      <c r="AK821" s="119"/>
      <c r="AL821" s="114"/>
      <c r="AN821" s="114"/>
      <c r="AO821" s="114"/>
      <c r="AQ821" s="114"/>
      <c r="AR821" s="114"/>
      <c r="AS821" s="114"/>
      <c r="AU821" s="114"/>
      <c r="AV821" s="114"/>
      <c r="AW821" s="114"/>
      <c r="AY821" s="114"/>
      <c r="AZ821" s="114"/>
      <c r="BA821" s="114"/>
      <c r="BB821" s="93"/>
    </row>
    <row r="822" spans="1:54" x14ac:dyDescent="0.25">
      <c r="A822" s="93"/>
      <c r="F822" s="104"/>
      <c r="G822" s="109"/>
      <c r="H822" s="114"/>
      <c r="I822" s="114"/>
      <c r="J822" s="114"/>
      <c r="L822" s="104"/>
      <c r="M822" s="114"/>
      <c r="N822" s="114"/>
      <c r="O822" s="114"/>
      <c r="R822" s="114"/>
      <c r="T822" s="104"/>
      <c r="U822" s="104"/>
      <c r="V822" s="104"/>
      <c r="W822" s="109"/>
      <c r="X822" s="114"/>
      <c r="Y822" s="114"/>
      <c r="Z822" s="114"/>
      <c r="AB822" s="119"/>
      <c r="AF822" s="123"/>
      <c r="AI822" s="114"/>
      <c r="AK822" s="119"/>
      <c r="AL822" s="114"/>
      <c r="AN822" s="114"/>
      <c r="AO822" s="114"/>
      <c r="AQ822" s="114"/>
      <c r="AR822" s="114"/>
      <c r="AS822" s="114"/>
      <c r="AU822" s="114"/>
      <c r="AV822" s="114"/>
      <c r="AW822" s="114"/>
      <c r="AY822" s="114"/>
      <c r="AZ822" s="114"/>
      <c r="BA822" s="114"/>
      <c r="BB822" s="93"/>
    </row>
    <row r="823" spans="1:54" x14ac:dyDescent="0.25">
      <c r="A823" s="93"/>
      <c r="F823" s="104"/>
      <c r="G823" s="109"/>
      <c r="H823" s="114"/>
      <c r="I823" s="114"/>
      <c r="J823" s="114"/>
      <c r="L823" s="104"/>
      <c r="M823" s="114"/>
      <c r="N823" s="114"/>
      <c r="O823" s="114"/>
      <c r="R823" s="114"/>
      <c r="T823" s="104"/>
      <c r="U823" s="104"/>
      <c r="V823" s="104"/>
      <c r="W823" s="109"/>
      <c r="X823" s="114"/>
      <c r="Y823" s="114"/>
      <c r="Z823" s="114"/>
      <c r="AB823" s="119"/>
      <c r="AF823" s="123"/>
      <c r="AI823" s="114"/>
      <c r="AK823" s="119"/>
      <c r="AL823" s="114"/>
      <c r="AN823" s="114"/>
      <c r="AO823" s="114"/>
      <c r="AQ823" s="114"/>
      <c r="AR823" s="114"/>
      <c r="AS823" s="114"/>
      <c r="AU823" s="114"/>
      <c r="AV823" s="114"/>
      <c r="AW823" s="114"/>
      <c r="AY823" s="114"/>
      <c r="AZ823" s="114"/>
      <c r="BA823" s="114"/>
      <c r="BB823" s="93"/>
    </row>
    <row r="824" spans="1:54" x14ac:dyDescent="0.25">
      <c r="A824" s="93"/>
      <c r="F824" s="104"/>
      <c r="G824" s="109"/>
      <c r="H824" s="114"/>
      <c r="I824" s="114"/>
      <c r="J824" s="114"/>
      <c r="L824" s="104"/>
      <c r="M824" s="114"/>
      <c r="N824" s="114"/>
      <c r="O824" s="114"/>
      <c r="R824" s="114"/>
      <c r="T824" s="104"/>
      <c r="U824" s="104"/>
      <c r="V824" s="104"/>
      <c r="W824" s="109"/>
      <c r="X824" s="114"/>
      <c r="Y824" s="114"/>
      <c r="Z824" s="114"/>
      <c r="AB824" s="119"/>
      <c r="AF824" s="123"/>
      <c r="AI824" s="114"/>
      <c r="AK824" s="119"/>
      <c r="AL824" s="114"/>
      <c r="AN824" s="114"/>
      <c r="AO824" s="114"/>
      <c r="AQ824" s="114"/>
      <c r="AR824" s="114"/>
      <c r="AS824" s="114"/>
      <c r="AU824" s="114"/>
      <c r="AV824" s="114"/>
      <c r="AW824" s="114"/>
      <c r="AY824" s="114"/>
      <c r="AZ824" s="114"/>
      <c r="BA824" s="114"/>
      <c r="BB824" s="93"/>
    </row>
    <row r="825" spans="1:54" x14ac:dyDescent="0.25">
      <c r="A825" s="93"/>
      <c r="F825" s="104"/>
      <c r="G825" s="109"/>
      <c r="H825" s="114"/>
      <c r="I825" s="114"/>
      <c r="J825" s="114"/>
      <c r="L825" s="104"/>
      <c r="M825" s="114"/>
      <c r="N825" s="114"/>
      <c r="O825" s="114"/>
      <c r="R825" s="114"/>
      <c r="T825" s="104"/>
      <c r="U825" s="104"/>
      <c r="V825" s="104"/>
      <c r="W825" s="109"/>
      <c r="X825" s="114"/>
      <c r="Y825" s="114"/>
      <c r="Z825" s="114"/>
      <c r="AB825" s="119"/>
      <c r="AF825" s="123"/>
      <c r="AI825" s="114"/>
      <c r="AK825" s="119"/>
      <c r="AL825" s="114"/>
      <c r="AN825" s="114"/>
      <c r="AO825" s="114"/>
      <c r="AQ825" s="114"/>
      <c r="AR825" s="114"/>
      <c r="AS825" s="114"/>
      <c r="AU825" s="114"/>
      <c r="AV825" s="114"/>
      <c r="AW825" s="114"/>
      <c r="AY825" s="114"/>
      <c r="AZ825" s="114"/>
      <c r="BA825" s="114"/>
      <c r="BB825" s="93"/>
    </row>
    <row r="826" spans="1:54" x14ac:dyDescent="0.25">
      <c r="A826" s="93"/>
      <c r="F826" s="104"/>
      <c r="G826" s="109"/>
      <c r="H826" s="114"/>
      <c r="I826" s="114"/>
      <c r="J826" s="114"/>
      <c r="L826" s="104"/>
      <c r="M826" s="114"/>
      <c r="N826" s="114"/>
      <c r="O826" s="114"/>
      <c r="R826" s="114"/>
      <c r="T826" s="104"/>
      <c r="U826" s="104"/>
      <c r="V826" s="104"/>
      <c r="W826" s="109"/>
      <c r="X826" s="114"/>
      <c r="Y826" s="114"/>
      <c r="Z826" s="114"/>
      <c r="AB826" s="119"/>
      <c r="AF826" s="123"/>
      <c r="AI826" s="114"/>
      <c r="AK826" s="119"/>
      <c r="AL826" s="114"/>
      <c r="AN826" s="114"/>
      <c r="AO826" s="114"/>
      <c r="AQ826" s="114"/>
      <c r="AR826" s="114"/>
      <c r="AS826" s="114"/>
      <c r="AU826" s="114"/>
      <c r="AV826" s="114"/>
      <c r="AW826" s="114"/>
      <c r="AY826" s="114"/>
      <c r="AZ826" s="114"/>
      <c r="BA826" s="114"/>
      <c r="BB826" s="93"/>
    </row>
    <row r="827" spans="1:54" x14ac:dyDescent="0.25">
      <c r="A827" s="93"/>
      <c r="F827" s="104"/>
      <c r="G827" s="109"/>
      <c r="H827" s="114"/>
      <c r="I827" s="114"/>
      <c r="J827" s="114"/>
      <c r="L827" s="104"/>
      <c r="M827" s="114"/>
      <c r="N827" s="114"/>
      <c r="O827" s="114"/>
      <c r="R827" s="114"/>
      <c r="T827" s="104"/>
      <c r="U827" s="104"/>
      <c r="V827" s="104"/>
      <c r="W827" s="109"/>
      <c r="X827" s="114"/>
      <c r="Y827" s="114"/>
      <c r="Z827" s="114"/>
      <c r="AB827" s="119"/>
      <c r="AF827" s="123"/>
      <c r="AI827" s="114"/>
      <c r="AK827" s="119"/>
      <c r="AL827" s="114"/>
      <c r="AN827" s="114"/>
      <c r="AO827" s="114"/>
      <c r="AQ827" s="114"/>
      <c r="AR827" s="114"/>
      <c r="AS827" s="114"/>
      <c r="AU827" s="114"/>
      <c r="AV827" s="114"/>
      <c r="AW827" s="114"/>
      <c r="AY827" s="114"/>
      <c r="AZ827" s="114"/>
      <c r="BA827" s="114"/>
      <c r="BB827" s="93"/>
    </row>
    <row r="828" spans="1:54" x14ac:dyDescent="0.25">
      <c r="A828" s="93"/>
      <c r="F828" s="104"/>
      <c r="G828" s="109"/>
      <c r="H828" s="114"/>
      <c r="I828" s="114"/>
      <c r="J828" s="114"/>
      <c r="L828" s="104"/>
      <c r="M828" s="114"/>
      <c r="N828" s="114"/>
      <c r="O828" s="114"/>
      <c r="R828" s="114"/>
      <c r="T828" s="104"/>
      <c r="U828" s="104"/>
      <c r="V828" s="104"/>
      <c r="W828" s="109"/>
      <c r="X828" s="114"/>
      <c r="Y828" s="114"/>
      <c r="Z828" s="114"/>
      <c r="AB828" s="119"/>
      <c r="AF828" s="123"/>
      <c r="AI828" s="114"/>
      <c r="AK828" s="119"/>
      <c r="AL828" s="114"/>
      <c r="AN828" s="114"/>
      <c r="AO828" s="114"/>
      <c r="AQ828" s="114"/>
      <c r="AR828" s="114"/>
      <c r="AS828" s="114"/>
      <c r="AU828" s="114"/>
      <c r="AV828" s="114"/>
      <c r="AW828" s="114"/>
      <c r="AY828" s="114"/>
      <c r="AZ828" s="114"/>
      <c r="BA828" s="114"/>
      <c r="BB828" s="93"/>
    </row>
    <row r="829" spans="1:54" x14ac:dyDescent="0.25">
      <c r="A829" s="93"/>
      <c r="F829" s="104"/>
      <c r="G829" s="109"/>
      <c r="H829" s="114"/>
      <c r="I829" s="114"/>
      <c r="J829" s="114"/>
      <c r="L829" s="104"/>
      <c r="M829" s="114"/>
      <c r="N829" s="114"/>
      <c r="O829" s="114"/>
      <c r="R829" s="114"/>
      <c r="T829" s="104"/>
      <c r="U829" s="104"/>
      <c r="V829" s="104"/>
      <c r="W829" s="109"/>
      <c r="X829" s="114"/>
      <c r="Y829" s="114"/>
      <c r="Z829" s="114"/>
      <c r="AB829" s="119"/>
      <c r="AF829" s="123"/>
      <c r="AI829" s="114"/>
      <c r="AK829" s="119"/>
      <c r="AL829" s="114"/>
      <c r="AN829" s="114"/>
      <c r="AO829" s="114"/>
      <c r="AQ829" s="114"/>
      <c r="AR829" s="114"/>
      <c r="AS829" s="114"/>
      <c r="AU829" s="114"/>
      <c r="AV829" s="114"/>
      <c r="AW829" s="114"/>
      <c r="AY829" s="114"/>
      <c r="AZ829" s="114"/>
      <c r="BA829" s="114"/>
      <c r="BB829" s="93"/>
    </row>
    <row r="830" spans="1:54" x14ac:dyDescent="0.25">
      <c r="A830" s="93"/>
      <c r="F830" s="104"/>
      <c r="G830" s="109"/>
      <c r="H830" s="114"/>
      <c r="I830" s="114"/>
      <c r="J830" s="114"/>
      <c r="L830" s="104"/>
      <c r="M830" s="114"/>
      <c r="N830" s="114"/>
      <c r="O830" s="114"/>
      <c r="R830" s="114"/>
      <c r="T830" s="104"/>
      <c r="U830" s="104"/>
      <c r="V830" s="104"/>
      <c r="W830" s="109"/>
      <c r="X830" s="114"/>
      <c r="Y830" s="114"/>
      <c r="Z830" s="114"/>
      <c r="AB830" s="119"/>
      <c r="AF830" s="123"/>
      <c r="AI830" s="114"/>
      <c r="AK830" s="119"/>
      <c r="AL830" s="114"/>
      <c r="AN830" s="114"/>
      <c r="AO830" s="114"/>
      <c r="AQ830" s="114"/>
      <c r="AR830" s="114"/>
      <c r="AS830" s="114"/>
      <c r="AU830" s="114"/>
      <c r="AV830" s="114"/>
      <c r="AW830" s="114"/>
      <c r="AY830" s="114"/>
      <c r="AZ830" s="114"/>
      <c r="BA830" s="114"/>
      <c r="BB830" s="93"/>
    </row>
    <row r="831" spans="1:54" x14ac:dyDescent="0.25">
      <c r="A831" s="93"/>
      <c r="F831" s="104"/>
      <c r="G831" s="109"/>
      <c r="H831" s="114"/>
      <c r="I831" s="114"/>
      <c r="J831" s="114"/>
      <c r="L831" s="104"/>
      <c r="M831" s="114"/>
      <c r="N831" s="114"/>
      <c r="O831" s="114"/>
      <c r="R831" s="114"/>
      <c r="T831" s="104"/>
      <c r="U831" s="104"/>
      <c r="V831" s="104"/>
      <c r="W831" s="109"/>
      <c r="X831" s="114"/>
      <c r="Y831" s="114"/>
      <c r="Z831" s="114"/>
      <c r="AB831" s="119"/>
      <c r="AF831" s="123"/>
      <c r="AI831" s="114"/>
      <c r="AK831" s="119"/>
      <c r="AL831" s="114"/>
      <c r="AN831" s="114"/>
      <c r="AO831" s="114"/>
      <c r="AQ831" s="114"/>
      <c r="AR831" s="114"/>
      <c r="AS831" s="114"/>
      <c r="AU831" s="114"/>
      <c r="AV831" s="114"/>
      <c r="AW831" s="114"/>
      <c r="AY831" s="114"/>
      <c r="AZ831" s="114"/>
      <c r="BA831" s="114"/>
      <c r="BB831" s="93"/>
    </row>
    <row r="832" spans="1:54" x14ac:dyDescent="0.25">
      <c r="A832" s="93"/>
      <c r="F832" s="104"/>
      <c r="G832" s="109"/>
      <c r="H832" s="114"/>
      <c r="I832" s="114"/>
      <c r="J832" s="114"/>
      <c r="L832" s="104"/>
      <c r="M832" s="114"/>
      <c r="N832" s="114"/>
      <c r="O832" s="114"/>
      <c r="R832" s="114"/>
      <c r="T832" s="104"/>
      <c r="U832" s="104"/>
      <c r="V832" s="104"/>
      <c r="W832" s="109"/>
      <c r="X832" s="114"/>
      <c r="Y832" s="114"/>
      <c r="Z832" s="114"/>
      <c r="AB832" s="119"/>
      <c r="AF832" s="123"/>
      <c r="AI832" s="114"/>
      <c r="AK832" s="119"/>
      <c r="AL832" s="114"/>
      <c r="AN832" s="114"/>
      <c r="AO832" s="114"/>
      <c r="AQ832" s="114"/>
      <c r="AR832" s="114"/>
      <c r="AS832" s="114"/>
      <c r="AU832" s="114"/>
      <c r="AV832" s="114"/>
      <c r="AW832" s="114"/>
      <c r="AY832" s="114"/>
      <c r="AZ832" s="114"/>
      <c r="BA832" s="114"/>
      <c r="BB832" s="93"/>
    </row>
    <row r="833" spans="1:54" x14ac:dyDescent="0.25">
      <c r="A833" s="93"/>
      <c r="F833" s="104"/>
      <c r="G833" s="109"/>
      <c r="H833" s="114"/>
      <c r="I833" s="114"/>
      <c r="J833" s="114"/>
      <c r="L833" s="104"/>
      <c r="M833" s="114"/>
      <c r="N833" s="114"/>
      <c r="O833" s="114"/>
      <c r="R833" s="114"/>
      <c r="T833" s="104"/>
      <c r="U833" s="104"/>
      <c r="V833" s="104"/>
      <c r="W833" s="109"/>
      <c r="X833" s="114"/>
      <c r="Y833" s="114"/>
      <c r="Z833" s="114"/>
      <c r="AB833" s="119"/>
      <c r="AF833" s="123"/>
      <c r="AI833" s="114"/>
      <c r="AK833" s="119"/>
      <c r="AL833" s="114"/>
      <c r="AN833" s="114"/>
      <c r="AO833" s="114"/>
      <c r="AQ833" s="114"/>
      <c r="AR833" s="114"/>
      <c r="AS833" s="114"/>
      <c r="AU833" s="114"/>
      <c r="AV833" s="114"/>
      <c r="AW833" s="114"/>
      <c r="AY833" s="114"/>
      <c r="AZ833" s="114"/>
      <c r="BA833" s="114"/>
      <c r="BB833" s="93"/>
    </row>
    <row r="834" spans="1:54" x14ac:dyDescent="0.25">
      <c r="A834" s="93"/>
      <c r="F834" s="104"/>
      <c r="G834" s="109"/>
      <c r="H834" s="114"/>
      <c r="I834" s="114"/>
      <c r="J834" s="114"/>
      <c r="L834" s="104"/>
      <c r="M834" s="114"/>
      <c r="N834" s="114"/>
      <c r="O834" s="114"/>
      <c r="R834" s="114"/>
      <c r="T834" s="104"/>
      <c r="U834" s="104"/>
      <c r="V834" s="104"/>
      <c r="W834" s="109"/>
      <c r="X834" s="114"/>
      <c r="Y834" s="114"/>
      <c r="Z834" s="114"/>
      <c r="AB834" s="119"/>
      <c r="AF834" s="123"/>
      <c r="AI834" s="114"/>
      <c r="AK834" s="119"/>
      <c r="AL834" s="114"/>
      <c r="AN834" s="114"/>
      <c r="AO834" s="114"/>
      <c r="AQ834" s="114"/>
      <c r="AR834" s="114"/>
      <c r="AS834" s="114"/>
      <c r="AU834" s="114"/>
      <c r="AV834" s="114"/>
      <c r="AW834" s="114"/>
      <c r="AY834" s="114"/>
      <c r="AZ834" s="114"/>
      <c r="BA834" s="114"/>
      <c r="BB834" s="93"/>
    </row>
    <row r="835" spans="1:54" x14ac:dyDescent="0.25">
      <c r="A835" s="93"/>
      <c r="F835" s="104"/>
      <c r="G835" s="109"/>
      <c r="H835" s="114"/>
      <c r="I835" s="114"/>
      <c r="J835" s="114"/>
      <c r="L835" s="104"/>
      <c r="M835" s="114"/>
      <c r="N835" s="114"/>
      <c r="O835" s="114"/>
      <c r="R835" s="114"/>
      <c r="T835" s="104"/>
      <c r="U835" s="104"/>
      <c r="V835" s="104"/>
      <c r="W835" s="109"/>
      <c r="X835" s="114"/>
      <c r="Y835" s="114"/>
      <c r="Z835" s="114"/>
      <c r="AB835" s="119"/>
      <c r="AF835" s="123"/>
      <c r="AI835" s="114"/>
      <c r="AK835" s="119"/>
      <c r="AL835" s="114"/>
      <c r="AN835" s="114"/>
      <c r="AO835" s="114"/>
      <c r="AQ835" s="114"/>
      <c r="AR835" s="114"/>
      <c r="AS835" s="114"/>
      <c r="AU835" s="114"/>
      <c r="AV835" s="114"/>
      <c r="AW835" s="114"/>
      <c r="AY835" s="114"/>
      <c r="AZ835" s="114"/>
      <c r="BA835" s="114"/>
      <c r="BB835" s="93"/>
    </row>
    <row r="836" spans="1:54" x14ac:dyDescent="0.25">
      <c r="A836" s="93"/>
      <c r="F836" s="104"/>
      <c r="G836" s="109"/>
      <c r="H836" s="114"/>
      <c r="I836" s="114"/>
      <c r="J836" s="114"/>
      <c r="L836" s="104"/>
      <c r="M836" s="114"/>
      <c r="N836" s="114"/>
      <c r="O836" s="114"/>
      <c r="R836" s="114"/>
      <c r="T836" s="104"/>
      <c r="U836" s="104"/>
      <c r="V836" s="104"/>
      <c r="W836" s="109"/>
      <c r="X836" s="114"/>
      <c r="Y836" s="114"/>
      <c r="Z836" s="114"/>
      <c r="AB836" s="119"/>
      <c r="AF836" s="123"/>
      <c r="AI836" s="114"/>
      <c r="AK836" s="119"/>
      <c r="AL836" s="114"/>
      <c r="AN836" s="114"/>
      <c r="AO836" s="114"/>
      <c r="AQ836" s="114"/>
      <c r="AR836" s="114"/>
      <c r="AS836" s="114"/>
      <c r="AU836" s="114"/>
      <c r="AV836" s="114"/>
      <c r="AW836" s="114"/>
      <c r="AY836" s="114"/>
      <c r="AZ836" s="114"/>
      <c r="BA836" s="114"/>
      <c r="BB836" s="93"/>
    </row>
    <row r="837" spans="1:54" x14ac:dyDescent="0.25">
      <c r="A837" s="93"/>
      <c r="F837" s="104"/>
      <c r="G837" s="109"/>
      <c r="H837" s="114"/>
      <c r="I837" s="114"/>
      <c r="J837" s="114"/>
      <c r="L837" s="104"/>
      <c r="M837" s="114"/>
      <c r="N837" s="114"/>
      <c r="O837" s="114"/>
      <c r="R837" s="114"/>
      <c r="T837" s="104"/>
      <c r="U837" s="104"/>
      <c r="V837" s="104"/>
      <c r="W837" s="109"/>
      <c r="X837" s="114"/>
      <c r="Y837" s="114"/>
      <c r="Z837" s="114"/>
      <c r="AB837" s="119"/>
      <c r="AF837" s="123"/>
      <c r="AI837" s="114"/>
      <c r="AK837" s="119"/>
      <c r="AL837" s="114"/>
      <c r="AN837" s="114"/>
      <c r="AO837" s="114"/>
      <c r="AQ837" s="114"/>
      <c r="AR837" s="114"/>
      <c r="AS837" s="114"/>
      <c r="AU837" s="114"/>
      <c r="AV837" s="114"/>
      <c r="AW837" s="114"/>
      <c r="AY837" s="114"/>
      <c r="AZ837" s="114"/>
      <c r="BA837" s="114"/>
      <c r="BB837" s="93"/>
    </row>
    <row r="838" spans="1:54" x14ac:dyDescent="0.25">
      <c r="A838" s="93"/>
      <c r="F838" s="104"/>
      <c r="G838" s="109"/>
      <c r="H838" s="114"/>
      <c r="I838" s="114"/>
      <c r="J838" s="114"/>
      <c r="L838" s="104"/>
      <c r="M838" s="114"/>
      <c r="N838" s="114"/>
      <c r="O838" s="114"/>
      <c r="R838" s="114"/>
      <c r="T838" s="104"/>
      <c r="U838" s="104"/>
      <c r="V838" s="104"/>
      <c r="W838" s="109"/>
      <c r="X838" s="114"/>
      <c r="Y838" s="114"/>
      <c r="Z838" s="114"/>
      <c r="AB838" s="119"/>
      <c r="AF838" s="123"/>
      <c r="AI838" s="114"/>
      <c r="AK838" s="119"/>
      <c r="AL838" s="114"/>
      <c r="AN838" s="114"/>
      <c r="AO838" s="114"/>
      <c r="AQ838" s="114"/>
      <c r="AR838" s="114"/>
      <c r="AS838" s="114"/>
      <c r="AU838" s="114"/>
      <c r="AV838" s="114"/>
      <c r="AW838" s="114"/>
      <c r="AY838" s="114"/>
      <c r="AZ838" s="114"/>
      <c r="BA838" s="114"/>
      <c r="BB838" s="93"/>
    </row>
    <row r="839" spans="1:54" x14ac:dyDescent="0.25">
      <c r="A839" s="93"/>
      <c r="F839" s="104"/>
      <c r="G839" s="109"/>
      <c r="H839" s="114"/>
      <c r="I839" s="114"/>
      <c r="J839" s="114"/>
      <c r="L839" s="104"/>
      <c r="M839" s="114"/>
      <c r="N839" s="114"/>
      <c r="O839" s="114"/>
      <c r="R839" s="114"/>
      <c r="T839" s="104"/>
      <c r="U839" s="104"/>
      <c r="V839" s="104"/>
      <c r="W839" s="109"/>
      <c r="X839" s="114"/>
      <c r="Y839" s="114"/>
      <c r="Z839" s="114"/>
      <c r="AB839" s="119"/>
      <c r="AF839" s="123"/>
      <c r="AI839" s="114"/>
      <c r="AK839" s="119"/>
      <c r="AL839" s="114"/>
      <c r="AN839" s="114"/>
      <c r="AO839" s="114"/>
      <c r="AQ839" s="114"/>
      <c r="AR839" s="114"/>
      <c r="AS839" s="114"/>
      <c r="AU839" s="114"/>
      <c r="AV839" s="114"/>
      <c r="AW839" s="114"/>
      <c r="AY839" s="114"/>
      <c r="AZ839" s="114"/>
      <c r="BA839" s="114"/>
      <c r="BB839" s="93"/>
    </row>
    <row r="840" spans="1:54" x14ac:dyDescent="0.25">
      <c r="A840" s="93"/>
      <c r="F840" s="104"/>
      <c r="G840" s="109"/>
      <c r="H840" s="114"/>
      <c r="I840" s="114"/>
      <c r="J840" s="114"/>
      <c r="L840" s="104"/>
      <c r="M840" s="114"/>
      <c r="N840" s="114"/>
      <c r="O840" s="114"/>
      <c r="R840" s="114"/>
      <c r="T840" s="104"/>
      <c r="U840" s="104"/>
      <c r="V840" s="104"/>
      <c r="W840" s="109"/>
      <c r="X840" s="114"/>
      <c r="Y840" s="114"/>
      <c r="Z840" s="114"/>
      <c r="AB840" s="119"/>
      <c r="AF840" s="123"/>
      <c r="AI840" s="114"/>
      <c r="AK840" s="119"/>
      <c r="AL840" s="114"/>
      <c r="AN840" s="114"/>
      <c r="AO840" s="114"/>
      <c r="AQ840" s="114"/>
      <c r="AR840" s="114"/>
      <c r="AS840" s="114"/>
      <c r="AU840" s="114"/>
      <c r="AV840" s="114"/>
      <c r="AW840" s="114"/>
      <c r="AY840" s="114"/>
      <c r="AZ840" s="114"/>
      <c r="BA840" s="114"/>
      <c r="BB840" s="93"/>
    </row>
    <row r="841" spans="1:54" x14ac:dyDescent="0.25">
      <c r="A841" s="93"/>
      <c r="F841" s="104"/>
      <c r="G841" s="109"/>
      <c r="H841" s="114"/>
      <c r="I841" s="114"/>
      <c r="J841" s="114"/>
      <c r="L841" s="104"/>
      <c r="M841" s="114"/>
      <c r="N841" s="114"/>
      <c r="O841" s="114"/>
      <c r="R841" s="114"/>
      <c r="T841" s="104"/>
      <c r="U841" s="104"/>
      <c r="V841" s="104"/>
      <c r="W841" s="109"/>
      <c r="X841" s="114"/>
      <c r="Y841" s="114"/>
      <c r="Z841" s="114"/>
      <c r="AB841" s="119"/>
      <c r="AF841" s="123"/>
      <c r="AI841" s="114"/>
      <c r="AK841" s="119"/>
      <c r="AL841" s="114"/>
      <c r="AN841" s="114"/>
      <c r="AO841" s="114"/>
      <c r="AQ841" s="114"/>
      <c r="AR841" s="114"/>
      <c r="AS841" s="114"/>
      <c r="AU841" s="114"/>
      <c r="AV841" s="114"/>
      <c r="AW841" s="114"/>
      <c r="AY841" s="114"/>
      <c r="AZ841" s="114"/>
      <c r="BA841" s="114"/>
      <c r="BB841" s="93"/>
    </row>
    <row r="842" spans="1:54" x14ac:dyDescent="0.25">
      <c r="A842" s="93"/>
      <c r="F842" s="104"/>
      <c r="G842" s="109"/>
      <c r="H842" s="114"/>
      <c r="I842" s="114"/>
      <c r="J842" s="114"/>
      <c r="L842" s="104"/>
      <c r="M842" s="114"/>
      <c r="N842" s="114"/>
      <c r="O842" s="114"/>
      <c r="R842" s="114"/>
      <c r="T842" s="104"/>
      <c r="U842" s="104"/>
      <c r="V842" s="104"/>
      <c r="W842" s="109"/>
      <c r="X842" s="114"/>
      <c r="Y842" s="114"/>
      <c r="Z842" s="114"/>
      <c r="AB842" s="119"/>
      <c r="AF842" s="123"/>
      <c r="AI842" s="114"/>
      <c r="AK842" s="119"/>
      <c r="AL842" s="114"/>
      <c r="AN842" s="114"/>
      <c r="AO842" s="114"/>
      <c r="AQ842" s="114"/>
      <c r="AR842" s="114"/>
      <c r="AS842" s="114"/>
      <c r="AU842" s="114"/>
      <c r="AV842" s="114"/>
      <c r="AW842" s="114"/>
      <c r="AY842" s="114"/>
      <c r="AZ842" s="114"/>
      <c r="BA842" s="114"/>
      <c r="BB842" s="93"/>
    </row>
    <row r="843" spans="1:54" x14ac:dyDescent="0.25">
      <c r="A843" s="93"/>
      <c r="F843" s="104"/>
      <c r="G843" s="109"/>
      <c r="H843" s="114"/>
      <c r="I843" s="114"/>
      <c r="J843" s="114"/>
      <c r="L843" s="104"/>
      <c r="M843" s="114"/>
      <c r="N843" s="114"/>
      <c r="O843" s="114"/>
      <c r="R843" s="114"/>
      <c r="T843" s="104"/>
      <c r="U843" s="104"/>
      <c r="V843" s="104"/>
      <c r="W843" s="109"/>
      <c r="X843" s="114"/>
      <c r="Y843" s="114"/>
      <c r="Z843" s="114"/>
      <c r="AB843" s="119"/>
      <c r="AF843" s="123"/>
      <c r="AI843" s="114"/>
      <c r="AK843" s="119"/>
      <c r="AL843" s="114"/>
      <c r="AN843" s="114"/>
      <c r="AO843" s="114"/>
      <c r="AQ843" s="114"/>
      <c r="AR843" s="114"/>
      <c r="AS843" s="114"/>
      <c r="AU843" s="114"/>
      <c r="AV843" s="114"/>
      <c r="AW843" s="114"/>
      <c r="AY843" s="114"/>
      <c r="AZ843" s="114"/>
      <c r="BA843" s="114"/>
      <c r="BB843" s="93"/>
    </row>
    <row r="844" spans="1:54" x14ac:dyDescent="0.25">
      <c r="A844" s="93"/>
      <c r="F844" s="104"/>
      <c r="G844" s="109"/>
      <c r="H844" s="114"/>
      <c r="I844" s="114"/>
      <c r="J844" s="114"/>
      <c r="L844" s="104"/>
      <c r="M844" s="114"/>
      <c r="N844" s="114"/>
      <c r="O844" s="114"/>
      <c r="R844" s="114"/>
      <c r="T844" s="104"/>
      <c r="U844" s="104"/>
      <c r="V844" s="104"/>
      <c r="W844" s="109"/>
      <c r="X844" s="114"/>
      <c r="Y844" s="114"/>
      <c r="Z844" s="114"/>
      <c r="AB844" s="119"/>
      <c r="AF844" s="123"/>
      <c r="AI844" s="114"/>
      <c r="AK844" s="119"/>
      <c r="AL844" s="114"/>
      <c r="AN844" s="114"/>
      <c r="AO844" s="114"/>
      <c r="AQ844" s="114"/>
      <c r="AR844" s="114"/>
      <c r="AS844" s="114"/>
      <c r="AU844" s="114"/>
      <c r="AV844" s="114"/>
      <c r="AW844" s="114"/>
      <c r="AY844" s="114"/>
      <c r="AZ844" s="114"/>
      <c r="BA844" s="114"/>
      <c r="BB844" s="93"/>
    </row>
    <row r="845" spans="1:54" x14ac:dyDescent="0.25">
      <c r="A845" s="93"/>
      <c r="F845" s="104"/>
      <c r="G845" s="109"/>
      <c r="H845" s="114"/>
      <c r="I845" s="114"/>
      <c r="J845" s="114"/>
      <c r="L845" s="104"/>
      <c r="M845" s="114"/>
      <c r="N845" s="114"/>
      <c r="O845" s="114"/>
      <c r="R845" s="114"/>
      <c r="T845" s="104"/>
      <c r="U845" s="104"/>
      <c r="V845" s="104"/>
      <c r="W845" s="109"/>
      <c r="X845" s="114"/>
      <c r="Y845" s="114"/>
      <c r="Z845" s="114"/>
      <c r="AB845" s="119"/>
      <c r="AF845" s="123"/>
      <c r="AI845" s="114"/>
      <c r="AK845" s="119"/>
      <c r="AL845" s="114"/>
      <c r="AN845" s="114"/>
      <c r="AO845" s="114"/>
      <c r="AQ845" s="114"/>
      <c r="AR845" s="114"/>
      <c r="AS845" s="114"/>
      <c r="AU845" s="114"/>
      <c r="AV845" s="114"/>
      <c r="AW845" s="114"/>
      <c r="AY845" s="114"/>
      <c r="AZ845" s="114"/>
      <c r="BA845" s="114"/>
      <c r="BB845" s="93"/>
    </row>
    <row r="846" spans="1:54" x14ac:dyDescent="0.25">
      <c r="A846" s="93"/>
      <c r="F846" s="104"/>
      <c r="G846" s="109"/>
      <c r="H846" s="114"/>
      <c r="I846" s="114"/>
      <c r="J846" s="114"/>
      <c r="L846" s="104"/>
      <c r="M846" s="114"/>
      <c r="N846" s="114"/>
      <c r="O846" s="114"/>
      <c r="R846" s="114"/>
      <c r="T846" s="104"/>
      <c r="U846" s="104"/>
      <c r="V846" s="104"/>
      <c r="W846" s="109"/>
      <c r="X846" s="114"/>
      <c r="Y846" s="114"/>
      <c r="Z846" s="114"/>
      <c r="AB846" s="119"/>
      <c r="AF846" s="123"/>
      <c r="AI846" s="114"/>
      <c r="AK846" s="119"/>
      <c r="AL846" s="114"/>
      <c r="AN846" s="114"/>
      <c r="AO846" s="114"/>
      <c r="AQ846" s="114"/>
      <c r="AR846" s="114"/>
      <c r="AS846" s="114"/>
      <c r="AU846" s="114"/>
      <c r="AV846" s="114"/>
      <c r="AW846" s="114"/>
      <c r="AY846" s="114"/>
      <c r="AZ846" s="114"/>
      <c r="BA846" s="114"/>
      <c r="BB846" s="93"/>
    </row>
    <row r="847" spans="1:54" x14ac:dyDescent="0.25">
      <c r="A847" s="93"/>
      <c r="F847" s="104"/>
      <c r="G847" s="109"/>
      <c r="H847" s="114"/>
      <c r="I847" s="114"/>
      <c r="J847" s="114"/>
      <c r="L847" s="104"/>
      <c r="M847" s="114"/>
      <c r="N847" s="114"/>
      <c r="O847" s="114"/>
      <c r="R847" s="114"/>
      <c r="T847" s="104"/>
      <c r="U847" s="104"/>
      <c r="V847" s="104"/>
      <c r="W847" s="109"/>
      <c r="X847" s="114"/>
      <c r="Y847" s="114"/>
      <c r="Z847" s="114"/>
      <c r="AB847" s="119"/>
      <c r="AF847" s="123"/>
      <c r="AI847" s="114"/>
      <c r="AK847" s="119"/>
      <c r="AL847" s="114"/>
      <c r="AN847" s="114"/>
      <c r="AO847" s="114"/>
      <c r="AQ847" s="114"/>
      <c r="AR847" s="114"/>
      <c r="AS847" s="114"/>
      <c r="AU847" s="114"/>
      <c r="AV847" s="114"/>
      <c r="AW847" s="114"/>
      <c r="AY847" s="114"/>
      <c r="AZ847" s="114"/>
      <c r="BA847" s="114"/>
      <c r="BB847" s="93"/>
    </row>
    <row r="848" spans="1:54" x14ac:dyDescent="0.25">
      <c r="A848" s="93"/>
      <c r="F848" s="104"/>
      <c r="G848" s="109"/>
      <c r="H848" s="114"/>
      <c r="I848" s="114"/>
      <c r="J848" s="114"/>
      <c r="L848" s="104"/>
      <c r="M848" s="114"/>
      <c r="N848" s="114"/>
      <c r="O848" s="114"/>
      <c r="R848" s="114"/>
      <c r="T848" s="104"/>
      <c r="U848" s="104"/>
      <c r="V848" s="104"/>
      <c r="W848" s="109"/>
      <c r="X848" s="114"/>
      <c r="Y848" s="114"/>
      <c r="Z848" s="114"/>
      <c r="AB848" s="119"/>
      <c r="AF848" s="123"/>
      <c r="AI848" s="114"/>
      <c r="AK848" s="119"/>
      <c r="AL848" s="114"/>
      <c r="AN848" s="114"/>
      <c r="AO848" s="114"/>
      <c r="AQ848" s="114"/>
      <c r="AR848" s="114"/>
      <c r="AS848" s="114"/>
      <c r="AU848" s="114"/>
      <c r="AV848" s="114"/>
      <c r="AW848" s="114"/>
      <c r="AY848" s="114"/>
      <c r="AZ848" s="114"/>
      <c r="BA848" s="114"/>
      <c r="BB848" s="93"/>
    </row>
    <row r="849" spans="1:54" x14ac:dyDescent="0.25">
      <c r="A849" s="93"/>
      <c r="F849" s="104"/>
      <c r="G849" s="109"/>
      <c r="H849" s="114"/>
      <c r="I849" s="114"/>
      <c r="J849" s="114"/>
      <c r="L849" s="104"/>
      <c r="M849" s="114"/>
      <c r="N849" s="114"/>
      <c r="O849" s="114"/>
      <c r="R849" s="114"/>
      <c r="T849" s="104"/>
      <c r="U849" s="104"/>
      <c r="V849" s="104"/>
      <c r="W849" s="109"/>
      <c r="X849" s="114"/>
      <c r="Y849" s="114"/>
      <c r="Z849" s="114"/>
      <c r="AB849" s="119"/>
      <c r="AF849" s="123"/>
      <c r="AI849" s="114"/>
      <c r="AK849" s="119"/>
      <c r="AL849" s="114"/>
      <c r="AN849" s="114"/>
      <c r="AO849" s="114"/>
      <c r="AQ849" s="114"/>
      <c r="AR849" s="114"/>
      <c r="AS849" s="114"/>
      <c r="AU849" s="114"/>
      <c r="AV849" s="114"/>
      <c r="AW849" s="114"/>
      <c r="AY849" s="114"/>
      <c r="AZ849" s="114"/>
      <c r="BA849" s="114"/>
      <c r="BB849" s="93"/>
    </row>
    <row r="850" spans="1:54" x14ac:dyDescent="0.25">
      <c r="A850" s="93"/>
      <c r="F850" s="104"/>
      <c r="G850" s="109"/>
      <c r="H850" s="114"/>
      <c r="I850" s="114"/>
      <c r="J850" s="114"/>
      <c r="L850" s="104"/>
      <c r="M850" s="114"/>
      <c r="N850" s="114"/>
      <c r="O850" s="114"/>
      <c r="R850" s="114"/>
      <c r="T850" s="104"/>
      <c r="U850" s="104"/>
      <c r="V850" s="104"/>
      <c r="W850" s="109"/>
      <c r="X850" s="114"/>
      <c r="Y850" s="114"/>
      <c r="Z850" s="114"/>
      <c r="AB850" s="119"/>
      <c r="AF850" s="123"/>
      <c r="AI850" s="114"/>
      <c r="AK850" s="119"/>
      <c r="AL850" s="114"/>
      <c r="AN850" s="114"/>
      <c r="AO850" s="114"/>
      <c r="AQ850" s="114"/>
      <c r="AR850" s="114"/>
      <c r="AS850" s="114"/>
      <c r="AU850" s="114"/>
      <c r="AV850" s="114"/>
      <c r="AW850" s="114"/>
      <c r="AY850" s="114"/>
      <c r="AZ850" s="114"/>
      <c r="BA850" s="114"/>
      <c r="BB850" s="93"/>
    </row>
    <row r="851" spans="1:54" x14ac:dyDescent="0.25">
      <c r="A851" s="93"/>
      <c r="F851" s="104"/>
      <c r="G851" s="109"/>
      <c r="H851" s="114"/>
      <c r="I851" s="114"/>
      <c r="J851" s="114"/>
      <c r="L851" s="104"/>
      <c r="M851" s="114"/>
      <c r="N851" s="114"/>
      <c r="O851" s="114"/>
      <c r="R851" s="114"/>
      <c r="T851" s="104"/>
      <c r="U851" s="104"/>
      <c r="V851" s="104"/>
      <c r="W851" s="109"/>
      <c r="X851" s="114"/>
      <c r="Y851" s="114"/>
      <c r="Z851" s="114"/>
      <c r="AB851" s="119"/>
      <c r="AF851" s="123"/>
      <c r="AI851" s="114"/>
      <c r="AK851" s="119"/>
      <c r="AL851" s="114"/>
      <c r="AN851" s="114"/>
      <c r="AO851" s="114"/>
      <c r="AQ851" s="114"/>
      <c r="AR851" s="114"/>
      <c r="AS851" s="114"/>
      <c r="AU851" s="114"/>
      <c r="AV851" s="114"/>
      <c r="AW851" s="114"/>
      <c r="AY851" s="114"/>
      <c r="AZ851" s="114"/>
      <c r="BA851" s="114"/>
      <c r="BB851" s="93"/>
    </row>
    <row r="852" spans="1:54" x14ac:dyDescent="0.25">
      <c r="A852" s="93"/>
      <c r="F852" s="104"/>
      <c r="G852" s="109"/>
      <c r="H852" s="114"/>
      <c r="I852" s="114"/>
      <c r="J852" s="114"/>
      <c r="L852" s="104"/>
      <c r="M852" s="114"/>
      <c r="N852" s="114"/>
      <c r="O852" s="114"/>
      <c r="R852" s="114"/>
      <c r="T852" s="104"/>
      <c r="U852" s="104"/>
      <c r="V852" s="104"/>
      <c r="W852" s="109"/>
      <c r="X852" s="114"/>
      <c r="Y852" s="114"/>
      <c r="Z852" s="114"/>
      <c r="AB852" s="119"/>
      <c r="AF852" s="123"/>
      <c r="AI852" s="114"/>
      <c r="AK852" s="119"/>
      <c r="AL852" s="114"/>
      <c r="AN852" s="114"/>
      <c r="AO852" s="114"/>
      <c r="AQ852" s="114"/>
      <c r="AR852" s="114"/>
      <c r="AS852" s="114"/>
      <c r="AU852" s="114"/>
      <c r="AV852" s="114"/>
      <c r="AW852" s="114"/>
      <c r="AY852" s="114"/>
      <c r="AZ852" s="114"/>
      <c r="BA852" s="114"/>
      <c r="BB852" s="93"/>
    </row>
    <row r="853" spans="1:54" x14ac:dyDescent="0.25">
      <c r="A853" s="93"/>
      <c r="F853" s="104"/>
      <c r="G853" s="109"/>
      <c r="H853" s="114"/>
      <c r="I853" s="114"/>
      <c r="J853" s="114"/>
      <c r="L853" s="104"/>
      <c r="M853" s="114"/>
      <c r="N853" s="114"/>
      <c r="O853" s="114"/>
      <c r="R853" s="114"/>
      <c r="T853" s="104"/>
      <c r="U853" s="104"/>
      <c r="V853" s="104"/>
      <c r="W853" s="109"/>
      <c r="X853" s="114"/>
      <c r="Y853" s="114"/>
      <c r="Z853" s="114"/>
      <c r="AB853" s="119"/>
      <c r="AF853" s="123"/>
      <c r="AI853" s="114"/>
      <c r="AK853" s="119"/>
      <c r="AL853" s="114"/>
      <c r="AN853" s="114"/>
      <c r="AO853" s="114"/>
      <c r="AQ853" s="114"/>
      <c r="AR853" s="114"/>
      <c r="AS853" s="114"/>
      <c r="AU853" s="114"/>
      <c r="AV853" s="114"/>
      <c r="AW853" s="114"/>
      <c r="AY853" s="114"/>
      <c r="AZ853" s="114"/>
      <c r="BA853" s="114"/>
      <c r="BB853" s="93"/>
    </row>
    <row r="854" spans="1:54" x14ac:dyDescent="0.25">
      <c r="A854" s="93"/>
      <c r="F854" s="104"/>
      <c r="G854" s="109"/>
      <c r="H854" s="114"/>
      <c r="I854" s="114"/>
      <c r="J854" s="114"/>
      <c r="L854" s="104"/>
      <c r="M854" s="114"/>
      <c r="N854" s="114"/>
      <c r="O854" s="114"/>
      <c r="R854" s="114"/>
      <c r="T854" s="104"/>
      <c r="U854" s="104"/>
      <c r="V854" s="104"/>
      <c r="W854" s="109"/>
      <c r="X854" s="114"/>
      <c r="Y854" s="114"/>
      <c r="Z854" s="114"/>
      <c r="AB854" s="119"/>
      <c r="AF854" s="123"/>
      <c r="AI854" s="114"/>
      <c r="AK854" s="119"/>
      <c r="AL854" s="114"/>
      <c r="AN854" s="114"/>
      <c r="AO854" s="114"/>
      <c r="AQ854" s="114"/>
      <c r="AR854" s="114"/>
      <c r="AS854" s="114"/>
      <c r="AU854" s="114"/>
      <c r="AV854" s="114"/>
      <c r="AW854" s="114"/>
      <c r="AY854" s="114"/>
      <c r="AZ854" s="114"/>
      <c r="BA854" s="114"/>
      <c r="BB854" s="93"/>
    </row>
    <row r="855" spans="1:54" x14ac:dyDescent="0.25">
      <c r="A855" s="93"/>
      <c r="F855" s="104"/>
      <c r="G855" s="109"/>
      <c r="H855" s="114"/>
      <c r="I855" s="114"/>
      <c r="J855" s="114"/>
      <c r="L855" s="104"/>
      <c r="M855" s="114"/>
      <c r="N855" s="114"/>
      <c r="O855" s="114"/>
      <c r="R855" s="114"/>
      <c r="T855" s="104"/>
      <c r="U855" s="104"/>
      <c r="V855" s="104"/>
      <c r="W855" s="109"/>
      <c r="X855" s="114"/>
      <c r="Y855" s="114"/>
      <c r="Z855" s="114"/>
      <c r="AB855" s="119"/>
      <c r="AF855" s="123"/>
      <c r="AI855" s="114"/>
      <c r="AK855" s="119"/>
      <c r="AL855" s="114"/>
      <c r="AN855" s="114"/>
      <c r="AO855" s="114"/>
      <c r="AQ855" s="114"/>
      <c r="AR855" s="114"/>
      <c r="AS855" s="114"/>
      <c r="AU855" s="114"/>
      <c r="AV855" s="114"/>
      <c r="AW855" s="114"/>
      <c r="AY855" s="114"/>
      <c r="AZ855" s="114"/>
      <c r="BA855" s="114"/>
      <c r="BB855" s="93"/>
    </row>
    <row r="856" spans="1:54" x14ac:dyDescent="0.25">
      <c r="A856" s="93"/>
      <c r="F856" s="104"/>
      <c r="G856" s="109"/>
      <c r="H856" s="114"/>
      <c r="I856" s="114"/>
      <c r="J856" s="114"/>
      <c r="L856" s="104"/>
      <c r="M856" s="114"/>
      <c r="N856" s="114"/>
      <c r="O856" s="114"/>
      <c r="R856" s="114"/>
      <c r="T856" s="104"/>
      <c r="U856" s="104"/>
      <c r="V856" s="104"/>
      <c r="W856" s="109"/>
      <c r="X856" s="114"/>
      <c r="Y856" s="114"/>
      <c r="Z856" s="114"/>
      <c r="AB856" s="119"/>
      <c r="AF856" s="123"/>
      <c r="AI856" s="114"/>
      <c r="AK856" s="119"/>
      <c r="AL856" s="114"/>
      <c r="AN856" s="114"/>
      <c r="AO856" s="114"/>
      <c r="AQ856" s="114"/>
      <c r="AR856" s="114"/>
      <c r="AS856" s="114"/>
      <c r="AU856" s="114"/>
      <c r="AV856" s="114"/>
      <c r="AW856" s="114"/>
      <c r="AY856" s="114"/>
      <c r="AZ856" s="114"/>
      <c r="BA856" s="114"/>
      <c r="BB856" s="93"/>
    </row>
    <row r="857" spans="1:54" x14ac:dyDescent="0.25">
      <c r="A857" s="93"/>
      <c r="F857" s="104"/>
      <c r="G857" s="109"/>
      <c r="H857" s="114"/>
      <c r="I857" s="114"/>
      <c r="J857" s="114"/>
      <c r="L857" s="104"/>
      <c r="M857" s="114"/>
      <c r="N857" s="114"/>
      <c r="O857" s="114"/>
      <c r="R857" s="114"/>
      <c r="T857" s="104"/>
      <c r="U857" s="104"/>
      <c r="V857" s="104"/>
      <c r="W857" s="109"/>
      <c r="X857" s="114"/>
      <c r="Y857" s="114"/>
      <c r="Z857" s="114"/>
      <c r="AB857" s="119"/>
      <c r="AF857" s="123"/>
      <c r="AI857" s="114"/>
      <c r="AK857" s="119"/>
      <c r="AL857" s="114"/>
      <c r="AN857" s="114"/>
      <c r="AO857" s="114"/>
      <c r="AQ857" s="114"/>
      <c r="AR857" s="114"/>
      <c r="AS857" s="114"/>
      <c r="AU857" s="114"/>
      <c r="AV857" s="114"/>
      <c r="AW857" s="114"/>
      <c r="AY857" s="114"/>
      <c r="AZ857" s="114"/>
      <c r="BA857" s="114"/>
      <c r="BB857" s="93"/>
    </row>
    <row r="858" spans="1:54" x14ac:dyDescent="0.25">
      <c r="A858" s="93"/>
      <c r="F858" s="104"/>
      <c r="G858" s="109"/>
      <c r="H858" s="114"/>
      <c r="I858" s="114"/>
      <c r="J858" s="114"/>
      <c r="L858" s="104"/>
      <c r="M858" s="114"/>
      <c r="N858" s="114"/>
      <c r="O858" s="114"/>
      <c r="R858" s="114"/>
      <c r="T858" s="104"/>
      <c r="U858" s="104"/>
      <c r="V858" s="104"/>
      <c r="W858" s="109"/>
      <c r="X858" s="114"/>
      <c r="Y858" s="114"/>
      <c r="Z858" s="114"/>
      <c r="AB858" s="119"/>
      <c r="AF858" s="123"/>
      <c r="AI858" s="114"/>
      <c r="AK858" s="119"/>
      <c r="AL858" s="114"/>
      <c r="AN858" s="114"/>
      <c r="AO858" s="114"/>
      <c r="AQ858" s="114"/>
      <c r="AR858" s="114"/>
      <c r="AS858" s="114"/>
      <c r="AU858" s="114"/>
      <c r="AV858" s="114"/>
      <c r="AW858" s="114"/>
      <c r="AY858" s="114"/>
      <c r="AZ858" s="114"/>
      <c r="BA858" s="114"/>
      <c r="BB858" s="93"/>
    </row>
    <row r="859" spans="1:54" x14ac:dyDescent="0.25">
      <c r="A859" s="93"/>
      <c r="F859" s="104"/>
      <c r="G859" s="109"/>
      <c r="H859" s="114"/>
      <c r="I859" s="114"/>
      <c r="J859" s="114"/>
      <c r="L859" s="104"/>
      <c r="M859" s="114"/>
      <c r="N859" s="114"/>
      <c r="O859" s="114"/>
      <c r="R859" s="114"/>
      <c r="T859" s="104"/>
      <c r="U859" s="104"/>
      <c r="V859" s="104"/>
      <c r="W859" s="109"/>
      <c r="X859" s="114"/>
      <c r="Y859" s="114"/>
      <c r="Z859" s="114"/>
      <c r="AB859" s="119"/>
      <c r="AF859" s="123"/>
      <c r="AI859" s="114"/>
      <c r="AK859" s="119"/>
      <c r="AL859" s="114"/>
      <c r="AN859" s="114"/>
      <c r="AO859" s="114"/>
      <c r="AQ859" s="114"/>
      <c r="AR859" s="114"/>
      <c r="AS859" s="114"/>
      <c r="AU859" s="114"/>
      <c r="AV859" s="114"/>
      <c r="AW859" s="114"/>
      <c r="AY859" s="114"/>
      <c r="AZ859" s="114"/>
      <c r="BA859" s="114"/>
      <c r="BB859" s="93"/>
    </row>
    <row r="860" spans="1:54" x14ac:dyDescent="0.25">
      <c r="A860" s="93"/>
      <c r="F860" s="104"/>
      <c r="G860" s="109"/>
      <c r="H860" s="114"/>
      <c r="I860" s="114"/>
      <c r="J860" s="114"/>
      <c r="L860" s="104"/>
      <c r="M860" s="114"/>
      <c r="N860" s="114"/>
      <c r="O860" s="114"/>
      <c r="R860" s="114"/>
      <c r="T860" s="104"/>
      <c r="U860" s="104"/>
      <c r="V860" s="104"/>
      <c r="W860" s="109"/>
      <c r="X860" s="114"/>
      <c r="Y860" s="114"/>
      <c r="Z860" s="114"/>
      <c r="AB860" s="119"/>
      <c r="AF860" s="123"/>
      <c r="AI860" s="114"/>
      <c r="AK860" s="119"/>
      <c r="AL860" s="114"/>
      <c r="AN860" s="114"/>
      <c r="AO860" s="114"/>
      <c r="AQ860" s="114"/>
      <c r="AR860" s="114"/>
      <c r="AS860" s="114"/>
      <c r="AU860" s="114"/>
      <c r="AV860" s="114"/>
      <c r="AW860" s="114"/>
      <c r="AY860" s="114"/>
      <c r="AZ860" s="114"/>
      <c r="BA860" s="114"/>
      <c r="BB860" s="93"/>
    </row>
    <row r="861" spans="1:54" x14ac:dyDescent="0.25">
      <c r="A861" s="93"/>
      <c r="F861" s="104"/>
      <c r="G861" s="109"/>
      <c r="H861" s="114"/>
      <c r="I861" s="114"/>
      <c r="J861" s="114"/>
      <c r="L861" s="104"/>
      <c r="M861" s="114"/>
      <c r="N861" s="114"/>
      <c r="O861" s="114"/>
      <c r="R861" s="114"/>
      <c r="T861" s="104"/>
      <c r="U861" s="104"/>
      <c r="V861" s="104"/>
      <c r="W861" s="109"/>
      <c r="X861" s="114"/>
      <c r="Y861" s="114"/>
      <c r="Z861" s="114"/>
      <c r="AB861" s="119"/>
      <c r="AF861" s="123"/>
      <c r="AI861" s="114"/>
      <c r="AK861" s="119"/>
      <c r="AL861" s="114"/>
      <c r="AN861" s="114"/>
      <c r="AO861" s="114"/>
      <c r="AQ861" s="114"/>
      <c r="AR861" s="114"/>
      <c r="AS861" s="114"/>
      <c r="AU861" s="114"/>
      <c r="AV861" s="114"/>
      <c r="AW861" s="114"/>
      <c r="AY861" s="114"/>
      <c r="AZ861" s="114"/>
      <c r="BA861" s="114"/>
      <c r="BB861" s="93"/>
    </row>
    <row r="862" spans="1:54" x14ac:dyDescent="0.25">
      <c r="A862" s="93"/>
      <c r="F862" s="104"/>
      <c r="G862" s="109"/>
      <c r="H862" s="114"/>
      <c r="I862" s="114"/>
      <c r="J862" s="114"/>
      <c r="L862" s="104"/>
      <c r="M862" s="114"/>
      <c r="N862" s="114"/>
      <c r="O862" s="114"/>
      <c r="R862" s="114"/>
      <c r="T862" s="104"/>
      <c r="U862" s="104"/>
      <c r="V862" s="104"/>
      <c r="W862" s="109"/>
      <c r="X862" s="114"/>
      <c r="Y862" s="114"/>
      <c r="Z862" s="114"/>
      <c r="AB862" s="119"/>
      <c r="AF862" s="123"/>
      <c r="AI862" s="114"/>
      <c r="AK862" s="119"/>
      <c r="AL862" s="114"/>
      <c r="AN862" s="114"/>
      <c r="AO862" s="114"/>
      <c r="AQ862" s="114"/>
      <c r="AR862" s="114"/>
      <c r="AS862" s="114"/>
      <c r="AU862" s="114"/>
      <c r="AV862" s="114"/>
      <c r="AW862" s="114"/>
      <c r="AY862" s="114"/>
      <c r="AZ862" s="114"/>
      <c r="BA862" s="114"/>
      <c r="BB862" s="93"/>
    </row>
    <row r="863" spans="1:54" x14ac:dyDescent="0.25">
      <c r="A863" s="93"/>
      <c r="F863" s="104"/>
      <c r="G863" s="109"/>
      <c r="H863" s="114"/>
      <c r="I863" s="114"/>
      <c r="J863" s="114"/>
      <c r="L863" s="104"/>
      <c r="M863" s="114"/>
      <c r="N863" s="114"/>
      <c r="O863" s="114"/>
      <c r="R863" s="114"/>
      <c r="T863" s="104"/>
      <c r="U863" s="104"/>
      <c r="V863" s="104"/>
      <c r="W863" s="109"/>
      <c r="X863" s="114"/>
      <c r="Y863" s="114"/>
      <c r="Z863" s="114"/>
      <c r="AB863" s="119"/>
      <c r="AF863" s="123"/>
      <c r="AI863" s="114"/>
      <c r="AK863" s="119"/>
      <c r="AL863" s="114"/>
      <c r="AN863" s="114"/>
      <c r="AO863" s="114"/>
      <c r="AQ863" s="114"/>
      <c r="AR863" s="114"/>
      <c r="AS863" s="114"/>
      <c r="AU863" s="114"/>
      <c r="AV863" s="114"/>
      <c r="AW863" s="114"/>
      <c r="AY863" s="114"/>
      <c r="AZ863" s="114"/>
      <c r="BA863" s="114"/>
      <c r="BB863" s="93"/>
    </row>
    <row r="864" spans="1:54" x14ac:dyDescent="0.25">
      <c r="A864" s="93"/>
      <c r="F864" s="104"/>
      <c r="G864" s="109"/>
      <c r="H864" s="114"/>
      <c r="I864" s="114"/>
      <c r="J864" s="114"/>
      <c r="L864" s="104"/>
      <c r="M864" s="114"/>
      <c r="N864" s="114"/>
      <c r="O864" s="114"/>
      <c r="R864" s="114"/>
      <c r="T864" s="104"/>
      <c r="U864" s="104"/>
      <c r="V864" s="104"/>
      <c r="W864" s="109"/>
      <c r="X864" s="114"/>
      <c r="Y864" s="114"/>
      <c r="Z864" s="114"/>
      <c r="AB864" s="119"/>
      <c r="AF864" s="123"/>
      <c r="AI864" s="114"/>
      <c r="AK864" s="119"/>
      <c r="AL864" s="114"/>
      <c r="AN864" s="114"/>
      <c r="AO864" s="114"/>
      <c r="AQ864" s="114"/>
      <c r="AR864" s="114"/>
      <c r="AS864" s="114"/>
      <c r="AU864" s="114"/>
      <c r="AV864" s="114"/>
      <c r="AW864" s="114"/>
      <c r="AY864" s="114"/>
      <c r="AZ864" s="114"/>
      <c r="BA864" s="114"/>
      <c r="BB864" s="93"/>
    </row>
    <row r="865" spans="1:54" x14ac:dyDescent="0.25">
      <c r="A865" s="93"/>
      <c r="F865" s="104"/>
      <c r="G865" s="109"/>
      <c r="H865" s="114"/>
      <c r="I865" s="114"/>
      <c r="J865" s="114"/>
      <c r="L865" s="104"/>
      <c r="M865" s="114"/>
      <c r="N865" s="114"/>
      <c r="O865" s="114"/>
      <c r="R865" s="114"/>
      <c r="T865" s="104"/>
      <c r="U865" s="104"/>
      <c r="V865" s="104"/>
      <c r="W865" s="109"/>
      <c r="X865" s="114"/>
      <c r="Y865" s="114"/>
      <c r="Z865" s="114"/>
      <c r="AB865" s="119"/>
      <c r="AF865" s="123"/>
      <c r="AI865" s="114"/>
      <c r="AK865" s="119"/>
      <c r="AL865" s="114"/>
      <c r="AN865" s="114"/>
      <c r="AO865" s="114"/>
      <c r="AQ865" s="114"/>
      <c r="AR865" s="114"/>
      <c r="AS865" s="114"/>
      <c r="AU865" s="114"/>
      <c r="AV865" s="114"/>
      <c r="AW865" s="114"/>
      <c r="AY865" s="114"/>
      <c r="AZ865" s="114"/>
      <c r="BA865" s="114"/>
      <c r="BB865" s="93"/>
    </row>
    <row r="866" spans="1:54" x14ac:dyDescent="0.25">
      <c r="A866" s="93"/>
      <c r="F866" s="104"/>
      <c r="G866" s="109"/>
      <c r="H866" s="114"/>
      <c r="I866" s="114"/>
      <c r="J866" s="114"/>
      <c r="L866" s="104"/>
      <c r="M866" s="114"/>
      <c r="N866" s="114"/>
      <c r="O866" s="114"/>
      <c r="R866" s="114"/>
      <c r="T866" s="104"/>
      <c r="U866" s="104"/>
      <c r="V866" s="104"/>
      <c r="W866" s="109"/>
      <c r="X866" s="114"/>
      <c r="Y866" s="114"/>
      <c r="Z866" s="114"/>
      <c r="AB866" s="119"/>
      <c r="AF866" s="123"/>
      <c r="AI866" s="114"/>
      <c r="AK866" s="119"/>
      <c r="AL866" s="114"/>
      <c r="AN866" s="114"/>
      <c r="AO866" s="114"/>
      <c r="AQ866" s="114"/>
      <c r="AR866" s="114"/>
      <c r="AS866" s="114"/>
      <c r="AU866" s="114"/>
      <c r="AV866" s="114"/>
      <c r="AW866" s="114"/>
      <c r="AY866" s="114"/>
      <c r="AZ866" s="114"/>
      <c r="BA866" s="114"/>
      <c r="BB866" s="93"/>
    </row>
    <row r="867" spans="1:54" x14ac:dyDescent="0.25">
      <c r="A867" s="93"/>
      <c r="F867" s="104"/>
      <c r="G867" s="109"/>
      <c r="H867" s="114"/>
      <c r="I867" s="114"/>
      <c r="J867" s="114"/>
      <c r="L867" s="104"/>
      <c r="M867" s="114"/>
      <c r="N867" s="114"/>
      <c r="O867" s="114"/>
      <c r="R867" s="114"/>
      <c r="T867" s="104"/>
      <c r="U867" s="104"/>
      <c r="V867" s="104"/>
      <c r="W867" s="109"/>
      <c r="X867" s="114"/>
      <c r="Y867" s="114"/>
      <c r="Z867" s="114"/>
      <c r="AB867" s="119"/>
      <c r="AF867" s="123"/>
      <c r="AI867" s="114"/>
      <c r="AK867" s="119"/>
      <c r="AL867" s="114"/>
      <c r="AN867" s="114"/>
      <c r="AO867" s="114"/>
      <c r="AQ867" s="114"/>
      <c r="AR867" s="114"/>
      <c r="AS867" s="114"/>
      <c r="AU867" s="114"/>
      <c r="AV867" s="114"/>
      <c r="AW867" s="114"/>
      <c r="AY867" s="114"/>
      <c r="AZ867" s="114"/>
      <c r="BA867" s="114"/>
      <c r="BB867" s="93"/>
    </row>
    <row r="868" spans="1:54" x14ac:dyDescent="0.25">
      <c r="A868" s="93"/>
      <c r="F868" s="104"/>
      <c r="G868" s="109"/>
      <c r="H868" s="114"/>
      <c r="I868" s="114"/>
      <c r="J868" s="114"/>
      <c r="L868" s="104"/>
      <c r="M868" s="114"/>
      <c r="N868" s="114"/>
      <c r="O868" s="114"/>
      <c r="R868" s="114"/>
      <c r="T868" s="104"/>
      <c r="U868" s="104"/>
      <c r="V868" s="104"/>
      <c r="W868" s="109"/>
      <c r="X868" s="114"/>
      <c r="Y868" s="114"/>
      <c r="Z868" s="114"/>
      <c r="AB868" s="119"/>
      <c r="AF868" s="123"/>
      <c r="AI868" s="114"/>
      <c r="AK868" s="119"/>
      <c r="AL868" s="114"/>
      <c r="AN868" s="114"/>
      <c r="AO868" s="114"/>
      <c r="AQ868" s="114"/>
      <c r="AR868" s="114"/>
      <c r="AS868" s="114"/>
      <c r="AU868" s="114"/>
      <c r="AV868" s="114"/>
      <c r="AW868" s="114"/>
      <c r="AY868" s="114"/>
      <c r="AZ868" s="114"/>
      <c r="BA868" s="114"/>
      <c r="BB868" s="93"/>
    </row>
    <row r="869" spans="1:54" x14ac:dyDescent="0.25">
      <c r="A869" s="93"/>
      <c r="F869" s="104"/>
      <c r="G869" s="109"/>
      <c r="H869" s="114"/>
      <c r="I869" s="114"/>
      <c r="J869" s="114"/>
      <c r="L869" s="104"/>
      <c r="M869" s="114"/>
      <c r="N869" s="114"/>
      <c r="O869" s="114"/>
      <c r="R869" s="114"/>
      <c r="T869" s="104"/>
      <c r="U869" s="104"/>
      <c r="V869" s="104"/>
      <c r="W869" s="109"/>
      <c r="X869" s="114"/>
      <c r="Y869" s="114"/>
      <c r="Z869" s="114"/>
      <c r="AB869" s="119"/>
      <c r="AF869" s="123"/>
      <c r="AI869" s="114"/>
      <c r="AK869" s="119"/>
      <c r="AL869" s="114"/>
      <c r="AN869" s="114"/>
      <c r="AO869" s="114"/>
      <c r="AQ869" s="114"/>
      <c r="AR869" s="114"/>
      <c r="AS869" s="114"/>
      <c r="AU869" s="114"/>
      <c r="AV869" s="114"/>
      <c r="AW869" s="114"/>
      <c r="AY869" s="114"/>
      <c r="AZ869" s="114"/>
      <c r="BA869" s="114"/>
      <c r="BB869" s="93"/>
    </row>
    <row r="870" spans="1:54" x14ac:dyDescent="0.25">
      <c r="A870" s="93"/>
      <c r="F870" s="104"/>
      <c r="G870" s="109"/>
      <c r="H870" s="114"/>
      <c r="I870" s="114"/>
      <c r="J870" s="114"/>
      <c r="L870" s="104"/>
      <c r="M870" s="114"/>
      <c r="N870" s="114"/>
      <c r="O870" s="114"/>
      <c r="R870" s="114"/>
      <c r="T870" s="104"/>
      <c r="U870" s="104"/>
      <c r="V870" s="104"/>
      <c r="W870" s="109"/>
      <c r="X870" s="114"/>
      <c r="Y870" s="114"/>
      <c r="Z870" s="114"/>
      <c r="AB870" s="119"/>
      <c r="AF870" s="123"/>
      <c r="AI870" s="114"/>
      <c r="AK870" s="119"/>
      <c r="AL870" s="114"/>
      <c r="AN870" s="114"/>
      <c r="AO870" s="114"/>
      <c r="AQ870" s="114"/>
      <c r="AR870" s="114"/>
      <c r="AS870" s="114"/>
      <c r="AU870" s="114"/>
      <c r="AV870" s="114"/>
      <c r="AW870" s="114"/>
      <c r="AY870" s="114"/>
      <c r="AZ870" s="114"/>
      <c r="BA870" s="114"/>
      <c r="BB870" s="93"/>
    </row>
    <row r="871" spans="1:54" x14ac:dyDescent="0.25">
      <c r="A871" s="93"/>
      <c r="F871" s="104"/>
      <c r="G871" s="109"/>
      <c r="H871" s="114"/>
      <c r="I871" s="114"/>
      <c r="J871" s="114"/>
      <c r="L871" s="104"/>
      <c r="M871" s="114"/>
      <c r="N871" s="114"/>
      <c r="O871" s="114"/>
      <c r="R871" s="114"/>
      <c r="T871" s="104"/>
      <c r="U871" s="104"/>
      <c r="V871" s="104"/>
      <c r="W871" s="109"/>
      <c r="X871" s="114"/>
      <c r="Y871" s="114"/>
      <c r="Z871" s="114"/>
      <c r="AB871" s="119"/>
      <c r="AF871" s="123"/>
      <c r="AI871" s="114"/>
      <c r="AK871" s="119"/>
      <c r="AL871" s="114"/>
      <c r="AN871" s="114"/>
      <c r="AO871" s="114"/>
      <c r="AQ871" s="114"/>
      <c r="AR871" s="114"/>
      <c r="AS871" s="114"/>
      <c r="AU871" s="114"/>
      <c r="AV871" s="114"/>
      <c r="AW871" s="114"/>
      <c r="AY871" s="114"/>
      <c r="AZ871" s="114"/>
      <c r="BA871" s="114"/>
      <c r="BB871" s="93"/>
    </row>
    <row r="872" spans="1:54" x14ac:dyDescent="0.25">
      <c r="A872" s="93"/>
      <c r="F872" s="104"/>
      <c r="G872" s="109"/>
      <c r="H872" s="114"/>
      <c r="I872" s="114"/>
      <c r="J872" s="114"/>
      <c r="L872" s="104"/>
      <c r="M872" s="114"/>
      <c r="N872" s="114"/>
      <c r="O872" s="114"/>
      <c r="R872" s="114"/>
      <c r="T872" s="104"/>
      <c r="U872" s="104"/>
      <c r="V872" s="104"/>
      <c r="W872" s="109"/>
      <c r="X872" s="114"/>
      <c r="Y872" s="114"/>
      <c r="Z872" s="114"/>
      <c r="AB872" s="119"/>
      <c r="AF872" s="123"/>
      <c r="AI872" s="114"/>
      <c r="AK872" s="119"/>
      <c r="AL872" s="114"/>
      <c r="AN872" s="114"/>
      <c r="AO872" s="114"/>
      <c r="AQ872" s="114"/>
      <c r="AR872" s="114"/>
      <c r="AS872" s="114"/>
      <c r="AU872" s="114"/>
      <c r="AV872" s="114"/>
      <c r="AW872" s="114"/>
      <c r="AY872" s="114"/>
      <c r="AZ872" s="114"/>
      <c r="BA872" s="114"/>
      <c r="BB872" s="93"/>
    </row>
    <row r="873" spans="1:54" x14ac:dyDescent="0.25">
      <c r="A873" s="93"/>
      <c r="F873" s="104"/>
      <c r="G873" s="109"/>
      <c r="H873" s="114"/>
      <c r="I873" s="114"/>
      <c r="J873" s="114"/>
      <c r="L873" s="104"/>
      <c r="M873" s="114"/>
      <c r="N873" s="114"/>
      <c r="O873" s="114"/>
      <c r="R873" s="114"/>
      <c r="T873" s="104"/>
      <c r="U873" s="104"/>
      <c r="V873" s="104"/>
      <c r="W873" s="109"/>
      <c r="X873" s="114"/>
      <c r="Y873" s="114"/>
      <c r="Z873" s="114"/>
      <c r="AB873" s="119"/>
      <c r="AF873" s="123"/>
      <c r="AI873" s="114"/>
      <c r="AK873" s="119"/>
      <c r="AL873" s="114"/>
      <c r="AN873" s="114"/>
      <c r="AO873" s="114"/>
      <c r="AQ873" s="114"/>
      <c r="AR873" s="114"/>
      <c r="AS873" s="114"/>
      <c r="AU873" s="114"/>
      <c r="AV873" s="114"/>
      <c r="AW873" s="114"/>
      <c r="AY873" s="114"/>
      <c r="AZ873" s="114"/>
      <c r="BA873" s="114"/>
      <c r="BB873" s="93"/>
    </row>
    <row r="874" spans="1:54" x14ac:dyDescent="0.25">
      <c r="A874" s="93"/>
      <c r="F874" s="104"/>
      <c r="G874" s="109"/>
      <c r="H874" s="114"/>
      <c r="I874" s="114"/>
      <c r="J874" s="114"/>
      <c r="L874" s="104"/>
      <c r="M874" s="114"/>
      <c r="N874" s="114"/>
      <c r="O874" s="114"/>
      <c r="R874" s="114"/>
      <c r="T874" s="104"/>
      <c r="U874" s="104"/>
      <c r="V874" s="104"/>
      <c r="W874" s="109"/>
      <c r="X874" s="114"/>
      <c r="Y874" s="114"/>
      <c r="Z874" s="114"/>
      <c r="AB874" s="119"/>
      <c r="AF874" s="123"/>
      <c r="AI874" s="114"/>
      <c r="AK874" s="119"/>
      <c r="AL874" s="114"/>
      <c r="AN874" s="114"/>
      <c r="AO874" s="114"/>
      <c r="AQ874" s="114"/>
      <c r="AR874" s="114"/>
      <c r="AS874" s="114"/>
      <c r="AU874" s="114"/>
      <c r="AV874" s="114"/>
      <c r="AW874" s="114"/>
      <c r="AY874" s="114"/>
      <c r="AZ874" s="114"/>
      <c r="BA874" s="114"/>
      <c r="BB874" s="93"/>
    </row>
    <row r="875" spans="1:54" x14ac:dyDescent="0.25">
      <c r="A875" s="93"/>
      <c r="F875" s="104"/>
      <c r="G875" s="109"/>
      <c r="H875" s="114"/>
      <c r="I875" s="114"/>
      <c r="J875" s="114"/>
      <c r="L875" s="104"/>
      <c r="M875" s="114"/>
      <c r="N875" s="114"/>
      <c r="O875" s="114"/>
      <c r="R875" s="114"/>
      <c r="T875" s="104"/>
      <c r="U875" s="104"/>
      <c r="V875" s="104"/>
      <c r="W875" s="109"/>
      <c r="X875" s="114"/>
      <c r="Y875" s="114"/>
      <c r="Z875" s="114"/>
      <c r="AB875" s="119"/>
      <c r="AF875" s="123"/>
      <c r="AI875" s="114"/>
      <c r="AK875" s="119"/>
      <c r="AL875" s="114"/>
      <c r="AN875" s="114"/>
      <c r="AO875" s="114"/>
      <c r="AQ875" s="114"/>
      <c r="AR875" s="114"/>
      <c r="AS875" s="114"/>
      <c r="AU875" s="114"/>
      <c r="AV875" s="114"/>
      <c r="AW875" s="114"/>
      <c r="AY875" s="114"/>
      <c r="AZ875" s="114"/>
      <c r="BA875" s="114"/>
      <c r="BB875" s="93"/>
    </row>
    <row r="876" spans="1:54" x14ac:dyDescent="0.25">
      <c r="A876" s="93"/>
      <c r="F876" s="104"/>
      <c r="G876" s="109"/>
      <c r="H876" s="114"/>
      <c r="I876" s="114"/>
      <c r="J876" s="114"/>
      <c r="L876" s="104"/>
      <c r="M876" s="114"/>
      <c r="N876" s="114"/>
      <c r="O876" s="114"/>
      <c r="R876" s="114"/>
      <c r="T876" s="104"/>
      <c r="U876" s="104"/>
      <c r="V876" s="104"/>
      <c r="W876" s="109"/>
      <c r="X876" s="114"/>
      <c r="Y876" s="114"/>
      <c r="Z876" s="114"/>
      <c r="AB876" s="119"/>
      <c r="AF876" s="123"/>
      <c r="AI876" s="114"/>
      <c r="AK876" s="119"/>
      <c r="AL876" s="114"/>
      <c r="AN876" s="114"/>
      <c r="AO876" s="114"/>
      <c r="AQ876" s="114"/>
      <c r="AR876" s="114"/>
      <c r="AS876" s="114"/>
      <c r="AU876" s="114"/>
      <c r="AV876" s="114"/>
      <c r="AW876" s="114"/>
      <c r="AY876" s="114"/>
      <c r="AZ876" s="114"/>
      <c r="BA876" s="114"/>
      <c r="BB876" s="93"/>
    </row>
    <row r="877" spans="1:54" x14ac:dyDescent="0.25">
      <c r="A877" s="93"/>
      <c r="F877" s="104"/>
      <c r="G877" s="109"/>
      <c r="H877" s="114"/>
      <c r="I877" s="114"/>
      <c r="J877" s="114"/>
      <c r="L877" s="104"/>
      <c r="M877" s="114"/>
      <c r="N877" s="114"/>
      <c r="O877" s="114"/>
      <c r="R877" s="114"/>
      <c r="T877" s="104"/>
      <c r="U877" s="104"/>
      <c r="V877" s="104"/>
      <c r="W877" s="109"/>
      <c r="X877" s="114"/>
      <c r="Y877" s="114"/>
      <c r="Z877" s="114"/>
      <c r="AB877" s="119"/>
      <c r="AF877" s="123"/>
      <c r="AI877" s="114"/>
      <c r="AK877" s="119"/>
      <c r="AL877" s="114"/>
      <c r="AN877" s="114"/>
      <c r="AO877" s="114"/>
      <c r="AQ877" s="114"/>
      <c r="AR877" s="114"/>
      <c r="AS877" s="114"/>
      <c r="AU877" s="114"/>
      <c r="AV877" s="114"/>
      <c r="AW877" s="114"/>
      <c r="AY877" s="114"/>
      <c r="AZ877" s="114"/>
      <c r="BA877" s="114"/>
      <c r="BB877" s="93"/>
    </row>
    <row r="878" spans="1:54" x14ac:dyDescent="0.25">
      <c r="A878" s="93"/>
      <c r="F878" s="104"/>
      <c r="G878" s="109"/>
      <c r="H878" s="114"/>
      <c r="I878" s="114"/>
      <c r="J878" s="114"/>
      <c r="L878" s="104"/>
      <c r="M878" s="114"/>
      <c r="N878" s="114"/>
      <c r="O878" s="114"/>
      <c r="R878" s="114"/>
      <c r="T878" s="104"/>
      <c r="U878" s="104"/>
      <c r="V878" s="104"/>
      <c r="W878" s="109"/>
      <c r="X878" s="114"/>
      <c r="Y878" s="114"/>
      <c r="Z878" s="114"/>
      <c r="AB878" s="119"/>
      <c r="AF878" s="123"/>
      <c r="AI878" s="114"/>
      <c r="AK878" s="119"/>
      <c r="AL878" s="114"/>
      <c r="AN878" s="114"/>
      <c r="AO878" s="114"/>
      <c r="AQ878" s="114"/>
      <c r="AR878" s="114"/>
      <c r="AS878" s="114"/>
      <c r="AU878" s="114"/>
      <c r="AV878" s="114"/>
      <c r="AW878" s="114"/>
      <c r="AY878" s="114"/>
      <c r="AZ878" s="114"/>
      <c r="BA878" s="114"/>
      <c r="BB878" s="93"/>
    </row>
    <row r="879" spans="1:54" x14ac:dyDescent="0.25">
      <c r="A879" s="93"/>
      <c r="F879" s="104"/>
      <c r="G879" s="109"/>
      <c r="H879" s="114"/>
      <c r="I879" s="114"/>
      <c r="J879" s="114"/>
      <c r="L879" s="104"/>
      <c r="M879" s="114"/>
      <c r="N879" s="114"/>
      <c r="O879" s="114"/>
      <c r="R879" s="114"/>
      <c r="T879" s="104"/>
      <c r="U879" s="104"/>
      <c r="V879" s="104"/>
      <c r="W879" s="109"/>
      <c r="X879" s="114"/>
      <c r="Y879" s="114"/>
      <c r="Z879" s="114"/>
      <c r="AB879" s="119"/>
      <c r="AF879" s="123"/>
      <c r="AI879" s="114"/>
      <c r="AK879" s="119"/>
      <c r="AL879" s="114"/>
      <c r="AN879" s="114"/>
      <c r="AO879" s="114"/>
      <c r="AQ879" s="114"/>
      <c r="AR879" s="114"/>
      <c r="AS879" s="114"/>
      <c r="AU879" s="114"/>
      <c r="AV879" s="114"/>
      <c r="AW879" s="114"/>
      <c r="AY879" s="114"/>
      <c r="AZ879" s="114"/>
      <c r="BA879" s="114"/>
      <c r="BB879" s="93"/>
    </row>
    <row r="880" spans="1:54" x14ac:dyDescent="0.25">
      <c r="A880" s="93"/>
      <c r="F880" s="104"/>
      <c r="G880" s="109"/>
      <c r="H880" s="114"/>
      <c r="I880" s="114"/>
      <c r="J880" s="114"/>
      <c r="L880" s="104"/>
      <c r="M880" s="114"/>
      <c r="N880" s="114"/>
      <c r="O880" s="114"/>
      <c r="R880" s="114"/>
      <c r="T880" s="104"/>
      <c r="U880" s="104"/>
      <c r="V880" s="104"/>
      <c r="W880" s="109"/>
      <c r="X880" s="114"/>
      <c r="Y880" s="114"/>
      <c r="Z880" s="114"/>
      <c r="AB880" s="119"/>
      <c r="AF880" s="123"/>
      <c r="AI880" s="114"/>
      <c r="AK880" s="119"/>
      <c r="AL880" s="114"/>
      <c r="AN880" s="114"/>
      <c r="AO880" s="114"/>
      <c r="AQ880" s="114"/>
      <c r="AR880" s="114"/>
      <c r="AS880" s="114"/>
      <c r="AU880" s="114"/>
      <c r="AV880" s="114"/>
      <c r="AW880" s="114"/>
      <c r="AY880" s="114"/>
      <c r="AZ880" s="114"/>
      <c r="BA880" s="114"/>
      <c r="BB880" s="93"/>
    </row>
    <row r="881" spans="1:54" x14ac:dyDescent="0.25">
      <c r="A881" s="93"/>
      <c r="F881" s="104"/>
      <c r="G881" s="109"/>
      <c r="H881" s="114"/>
      <c r="I881" s="114"/>
      <c r="J881" s="114"/>
      <c r="L881" s="104"/>
      <c r="M881" s="114"/>
      <c r="N881" s="114"/>
      <c r="O881" s="114"/>
      <c r="R881" s="114"/>
      <c r="T881" s="104"/>
      <c r="U881" s="104"/>
      <c r="V881" s="104"/>
      <c r="W881" s="109"/>
      <c r="X881" s="114"/>
      <c r="Y881" s="114"/>
      <c r="Z881" s="114"/>
      <c r="AB881" s="119"/>
      <c r="AF881" s="123"/>
      <c r="AI881" s="114"/>
      <c r="AK881" s="119"/>
      <c r="AL881" s="114"/>
      <c r="AN881" s="114"/>
      <c r="AO881" s="114"/>
      <c r="AQ881" s="114"/>
      <c r="AR881" s="114"/>
      <c r="AS881" s="114"/>
      <c r="AU881" s="114"/>
      <c r="AV881" s="114"/>
      <c r="AW881" s="114"/>
      <c r="AY881" s="114"/>
      <c r="AZ881" s="114"/>
      <c r="BA881" s="114"/>
      <c r="BB881" s="93"/>
    </row>
    <row r="882" spans="1:54" x14ac:dyDescent="0.25">
      <c r="A882" s="93"/>
      <c r="F882" s="104"/>
      <c r="G882" s="109"/>
      <c r="H882" s="114"/>
      <c r="I882" s="114"/>
      <c r="J882" s="114"/>
      <c r="L882" s="104"/>
      <c r="M882" s="114"/>
      <c r="N882" s="114"/>
      <c r="O882" s="114"/>
      <c r="R882" s="114"/>
      <c r="T882" s="104"/>
      <c r="U882" s="104"/>
      <c r="V882" s="104"/>
      <c r="W882" s="109"/>
      <c r="X882" s="114"/>
      <c r="Y882" s="114"/>
      <c r="Z882" s="114"/>
      <c r="AB882" s="119"/>
      <c r="AF882" s="123"/>
      <c r="AI882" s="114"/>
      <c r="AK882" s="119"/>
      <c r="AL882" s="114"/>
      <c r="AN882" s="114"/>
      <c r="AO882" s="114"/>
      <c r="AQ882" s="114"/>
      <c r="AR882" s="114"/>
      <c r="AS882" s="114"/>
      <c r="AU882" s="114"/>
      <c r="AV882" s="114"/>
      <c r="AW882" s="114"/>
      <c r="AY882" s="114"/>
      <c r="AZ882" s="114"/>
      <c r="BA882" s="114"/>
      <c r="BB882" s="93"/>
    </row>
    <row r="883" spans="1:54" x14ac:dyDescent="0.25">
      <c r="A883" s="93"/>
      <c r="F883" s="104"/>
      <c r="G883" s="109"/>
      <c r="H883" s="114"/>
      <c r="I883" s="114"/>
      <c r="J883" s="114"/>
      <c r="L883" s="104"/>
      <c r="M883" s="114"/>
      <c r="N883" s="114"/>
      <c r="O883" s="114"/>
      <c r="R883" s="114"/>
      <c r="T883" s="104"/>
      <c r="U883" s="104"/>
      <c r="V883" s="104"/>
      <c r="W883" s="109"/>
      <c r="X883" s="114"/>
      <c r="Y883" s="114"/>
      <c r="Z883" s="114"/>
      <c r="AB883" s="119"/>
      <c r="AF883" s="123"/>
      <c r="AI883" s="114"/>
      <c r="AK883" s="119"/>
      <c r="AL883" s="114"/>
      <c r="AN883" s="114"/>
      <c r="AO883" s="114"/>
      <c r="AQ883" s="114"/>
      <c r="AR883" s="114"/>
      <c r="AS883" s="114"/>
      <c r="AU883" s="114"/>
      <c r="AV883" s="114"/>
      <c r="AW883" s="114"/>
      <c r="AY883" s="114"/>
      <c r="AZ883" s="114"/>
      <c r="BA883" s="114"/>
      <c r="BB883" s="93"/>
    </row>
    <row r="884" spans="1:54" x14ac:dyDescent="0.25">
      <c r="A884" s="93"/>
      <c r="F884" s="104"/>
      <c r="G884" s="109"/>
      <c r="H884" s="114"/>
      <c r="I884" s="114"/>
      <c r="J884" s="114"/>
      <c r="L884" s="104"/>
      <c r="M884" s="114"/>
      <c r="N884" s="114"/>
      <c r="O884" s="114"/>
      <c r="R884" s="114"/>
      <c r="T884" s="104"/>
      <c r="U884" s="104"/>
      <c r="V884" s="104"/>
      <c r="W884" s="109"/>
      <c r="X884" s="114"/>
      <c r="Y884" s="114"/>
      <c r="Z884" s="114"/>
      <c r="AB884" s="119"/>
      <c r="AF884" s="123"/>
      <c r="AI884" s="114"/>
      <c r="AK884" s="119"/>
      <c r="AL884" s="114"/>
      <c r="AN884" s="114"/>
      <c r="AO884" s="114"/>
      <c r="AQ884" s="114"/>
      <c r="AR884" s="114"/>
      <c r="AS884" s="114"/>
      <c r="AU884" s="114"/>
      <c r="AV884" s="114"/>
      <c r="AW884" s="114"/>
      <c r="AY884" s="114"/>
      <c r="AZ884" s="114"/>
      <c r="BA884" s="114"/>
      <c r="BB884" s="93"/>
    </row>
    <row r="885" spans="1:54" x14ac:dyDescent="0.25">
      <c r="A885" s="93"/>
      <c r="F885" s="104"/>
      <c r="G885" s="109"/>
      <c r="H885" s="114"/>
      <c r="I885" s="114"/>
      <c r="J885" s="114"/>
      <c r="L885" s="104"/>
      <c r="M885" s="114"/>
      <c r="N885" s="114"/>
      <c r="O885" s="114"/>
      <c r="R885" s="114"/>
      <c r="T885" s="104"/>
      <c r="U885" s="104"/>
      <c r="V885" s="104"/>
      <c r="W885" s="109"/>
      <c r="X885" s="114"/>
      <c r="Y885" s="114"/>
      <c r="Z885" s="114"/>
      <c r="AB885" s="119"/>
      <c r="AF885" s="123"/>
      <c r="AI885" s="114"/>
      <c r="AK885" s="119"/>
      <c r="AL885" s="114"/>
      <c r="AN885" s="114"/>
      <c r="AO885" s="114"/>
      <c r="AQ885" s="114"/>
      <c r="AR885" s="114"/>
      <c r="AS885" s="114"/>
      <c r="AU885" s="114"/>
      <c r="AV885" s="114"/>
      <c r="AW885" s="114"/>
      <c r="AY885" s="114"/>
      <c r="AZ885" s="114"/>
      <c r="BA885" s="114"/>
      <c r="BB885" s="93"/>
    </row>
    <row r="886" spans="1:54" x14ac:dyDescent="0.25">
      <c r="A886" s="93"/>
      <c r="F886" s="104"/>
      <c r="G886" s="109"/>
      <c r="H886" s="114"/>
      <c r="I886" s="114"/>
      <c r="J886" s="114"/>
      <c r="L886" s="104"/>
      <c r="M886" s="114"/>
      <c r="N886" s="114"/>
      <c r="O886" s="114"/>
      <c r="R886" s="114"/>
      <c r="T886" s="104"/>
      <c r="U886" s="104"/>
      <c r="V886" s="104"/>
      <c r="W886" s="109"/>
      <c r="X886" s="114"/>
      <c r="Y886" s="114"/>
      <c r="Z886" s="114"/>
      <c r="AB886" s="119"/>
      <c r="AF886" s="123"/>
      <c r="AI886" s="114"/>
      <c r="AK886" s="119"/>
      <c r="AL886" s="114"/>
      <c r="AN886" s="114"/>
      <c r="AO886" s="114"/>
      <c r="AQ886" s="114"/>
      <c r="AR886" s="114"/>
      <c r="AS886" s="114"/>
      <c r="AU886" s="114"/>
      <c r="AV886" s="114"/>
      <c r="AW886" s="114"/>
      <c r="AY886" s="114"/>
      <c r="AZ886" s="114"/>
      <c r="BA886" s="114"/>
      <c r="BB886" s="93"/>
    </row>
    <row r="887" spans="1:54" x14ac:dyDescent="0.25">
      <c r="A887" s="93"/>
      <c r="F887" s="104"/>
      <c r="G887" s="109"/>
      <c r="H887" s="114"/>
      <c r="I887" s="114"/>
      <c r="J887" s="114"/>
      <c r="L887" s="104"/>
      <c r="M887" s="114"/>
      <c r="N887" s="114"/>
      <c r="O887" s="114"/>
      <c r="R887" s="114"/>
      <c r="T887" s="104"/>
      <c r="U887" s="104"/>
      <c r="V887" s="104"/>
      <c r="W887" s="109"/>
      <c r="X887" s="114"/>
      <c r="Y887" s="114"/>
      <c r="Z887" s="114"/>
      <c r="AB887" s="119"/>
      <c r="AF887" s="123"/>
      <c r="AI887" s="114"/>
      <c r="AK887" s="119"/>
      <c r="AL887" s="114"/>
      <c r="AN887" s="114"/>
      <c r="AO887" s="114"/>
      <c r="AQ887" s="114"/>
      <c r="AR887" s="114"/>
      <c r="AS887" s="114"/>
      <c r="AU887" s="114"/>
      <c r="AV887" s="114"/>
      <c r="AW887" s="114"/>
      <c r="AY887" s="114"/>
      <c r="AZ887" s="114"/>
      <c r="BA887" s="114"/>
      <c r="BB887" s="93"/>
    </row>
    <row r="888" spans="1:54" x14ac:dyDescent="0.25">
      <c r="A888" s="93"/>
      <c r="F888" s="104"/>
      <c r="G888" s="109"/>
      <c r="H888" s="114"/>
      <c r="I888" s="114"/>
      <c r="J888" s="114"/>
      <c r="L888" s="104"/>
      <c r="M888" s="114"/>
      <c r="N888" s="114"/>
      <c r="O888" s="114"/>
      <c r="R888" s="114"/>
      <c r="T888" s="104"/>
      <c r="U888" s="104"/>
      <c r="V888" s="104"/>
      <c r="W888" s="109"/>
      <c r="X888" s="114"/>
      <c r="Y888" s="114"/>
      <c r="Z888" s="114"/>
      <c r="AB888" s="119"/>
      <c r="AF888" s="123"/>
      <c r="AI888" s="114"/>
      <c r="AK888" s="119"/>
      <c r="AL888" s="114"/>
      <c r="AN888" s="114"/>
      <c r="AO888" s="114"/>
      <c r="AQ888" s="114"/>
      <c r="AR888" s="114"/>
      <c r="AS888" s="114"/>
      <c r="AU888" s="114"/>
      <c r="AV888" s="114"/>
      <c r="AW888" s="114"/>
      <c r="AY888" s="114"/>
      <c r="AZ888" s="114"/>
      <c r="BA888" s="114"/>
      <c r="BB888" s="93"/>
    </row>
    <row r="889" spans="1:54" x14ac:dyDescent="0.25">
      <c r="A889" s="93"/>
      <c r="F889" s="104"/>
      <c r="G889" s="109"/>
      <c r="H889" s="114"/>
      <c r="I889" s="114"/>
      <c r="J889" s="114"/>
      <c r="L889" s="104"/>
      <c r="M889" s="114"/>
      <c r="N889" s="114"/>
      <c r="O889" s="114"/>
      <c r="R889" s="114"/>
      <c r="T889" s="104"/>
      <c r="U889" s="104"/>
      <c r="V889" s="104"/>
      <c r="W889" s="109"/>
      <c r="X889" s="114"/>
      <c r="Y889" s="114"/>
      <c r="Z889" s="114"/>
      <c r="AB889" s="119"/>
      <c r="AF889" s="123"/>
      <c r="AI889" s="114"/>
      <c r="AK889" s="119"/>
      <c r="AL889" s="114"/>
      <c r="AN889" s="114"/>
      <c r="AO889" s="114"/>
      <c r="AQ889" s="114"/>
      <c r="AR889" s="114"/>
      <c r="AS889" s="114"/>
      <c r="AU889" s="114"/>
      <c r="AV889" s="114"/>
      <c r="AW889" s="114"/>
      <c r="AY889" s="114"/>
      <c r="AZ889" s="114"/>
      <c r="BA889" s="114"/>
      <c r="BB889" s="93"/>
    </row>
    <row r="890" spans="1:54" x14ac:dyDescent="0.25">
      <c r="A890" s="93"/>
      <c r="F890" s="104"/>
      <c r="G890" s="109"/>
      <c r="H890" s="114"/>
      <c r="I890" s="114"/>
      <c r="J890" s="114"/>
      <c r="L890" s="104"/>
      <c r="M890" s="114"/>
      <c r="N890" s="114"/>
      <c r="O890" s="114"/>
      <c r="R890" s="114"/>
      <c r="T890" s="104"/>
      <c r="U890" s="104"/>
      <c r="V890" s="104"/>
      <c r="W890" s="109"/>
      <c r="X890" s="114"/>
      <c r="Y890" s="114"/>
      <c r="Z890" s="114"/>
      <c r="AB890" s="119"/>
      <c r="AF890" s="123"/>
      <c r="AI890" s="114"/>
      <c r="AK890" s="119"/>
      <c r="AL890" s="114"/>
      <c r="AN890" s="114"/>
      <c r="AO890" s="114"/>
      <c r="AQ890" s="114"/>
      <c r="AR890" s="114"/>
      <c r="AS890" s="114"/>
      <c r="AU890" s="114"/>
      <c r="AV890" s="114"/>
      <c r="AW890" s="114"/>
      <c r="AY890" s="114"/>
      <c r="AZ890" s="114"/>
      <c r="BA890" s="114"/>
      <c r="BB890" s="93"/>
    </row>
    <row r="891" spans="1:54" x14ac:dyDescent="0.25">
      <c r="A891" s="93"/>
      <c r="F891" s="104"/>
      <c r="G891" s="109"/>
      <c r="H891" s="114"/>
      <c r="I891" s="114"/>
      <c r="J891" s="114"/>
      <c r="L891" s="104"/>
      <c r="M891" s="114"/>
      <c r="N891" s="114"/>
      <c r="O891" s="114"/>
      <c r="R891" s="114"/>
      <c r="T891" s="104"/>
      <c r="U891" s="104"/>
      <c r="V891" s="104"/>
      <c r="W891" s="109"/>
      <c r="X891" s="114"/>
      <c r="Y891" s="114"/>
      <c r="Z891" s="114"/>
      <c r="AB891" s="119"/>
      <c r="AF891" s="123"/>
      <c r="AI891" s="114"/>
      <c r="AK891" s="119"/>
      <c r="AL891" s="114"/>
      <c r="AN891" s="114"/>
      <c r="AO891" s="114"/>
      <c r="AQ891" s="114"/>
      <c r="AR891" s="114"/>
      <c r="AS891" s="114"/>
      <c r="AU891" s="114"/>
      <c r="AV891" s="114"/>
      <c r="AW891" s="114"/>
      <c r="AY891" s="114"/>
      <c r="AZ891" s="114"/>
      <c r="BA891" s="114"/>
      <c r="BB891" s="93"/>
    </row>
    <row r="892" spans="1:54" x14ac:dyDescent="0.25">
      <c r="A892" s="93"/>
      <c r="F892" s="104"/>
      <c r="G892" s="109"/>
      <c r="H892" s="114"/>
      <c r="I892" s="114"/>
      <c r="J892" s="114"/>
      <c r="L892" s="104"/>
      <c r="M892" s="114"/>
      <c r="N892" s="114"/>
      <c r="O892" s="114"/>
      <c r="R892" s="114"/>
      <c r="T892" s="104"/>
      <c r="U892" s="104"/>
      <c r="V892" s="104"/>
      <c r="W892" s="109"/>
      <c r="X892" s="114"/>
      <c r="Y892" s="114"/>
      <c r="Z892" s="114"/>
      <c r="AB892" s="119"/>
      <c r="AF892" s="123"/>
      <c r="AI892" s="114"/>
      <c r="AK892" s="119"/>
      <c r="AL892" s="114"/>
      <c r="AN892" s="114"/>
      <c r="AO892" s="114"/>
      <c r="AQ892" s="114"/>
      <c r="AR892" s="114"/>
      <c r="AS892" s="114"/>
      <c r="AU892" s="114"/>
      <c r="AV892" s="114"/>
      <c r="AW892" s="114"/>
      <c r="AY892" s="114"/>
      <c r="AZ892" s="114"/>
      <c r="BA892" s="114"/>
      <c r="BB892" s="93"/>
    </row>
    <row r="893" spans="1:54" x14ac:dyDescent="0.25">
      <c r="A893" s="93"/>
      <c r="F893" s="104"/>
      <c r="G893" s="109"/>
      <c r="H893" s="114"/>
      <c r="I893" s="114"/>
      <c r="J893" s="114"/>
      <c r="L893" s="104"/>
      <c r="M893" s="114"/>
      <c r="N893" s="114"/>
      <c r="O893" s="114"/>
      <c r="R893" s="114"/>
      <c r="T893" s="104"/>
      <c r="U893" s="104"/>
      <c r="V893" s="104"/>
      <c r="W893" s="109"/>
      <c r="X893" s="114"/>
      <c r="Y893" s="114"/>
      <c r="Z893" s="114"/>
      <c r="AB893" s="119"/>
      <c r="AF893" s="123"/>
      <c r="AI893" s="114"/>
      <c r="AK893" s="119"/>
      <c r="AL893" s="114"/>
      <c r="AN893" s="114"/>
      <c r="AO893" s="114"/>
      <c r="AQ893" s="114"/>
      <c r="AR893" s="114"/>
      <c r="AS893" s="114"/>
      <c r="AU893" s="114"/>
      <c r="AV893" s="114"/>
      <c r="AW893" s="114"/>
      <c r="AY893" s="114"/>
      <c r="AZ893" s="114"/>
      <c r="BA893" s="114"/>
      <c r="BB893" s="93"/>
    </row>
    <row r="894" spans="1:54" x14ac:dyDescent="0.25">
      <c r="A894" s="93"/>
      <c r="F894" s="104"/>
      <c r="G894" s="109"/>
      <c r="H894" s="114"/>
      <c r="I894" s="114"/>
      <c r="J894" s="114"/>
      <c r="L894" s="104"/>
      <c r="M894" s="114"/>
      <c r="N894" s="114"/>
      <c r="O894" s="114"/>
      <c r="R894" s="114"/>
      <c r="T894" s="104"/>
      <c r="U894" s="104"/>
      <c r="V894" s="104"/>
      <c r="W894" s="109"/>
      <c r="X894" s="114"/>
      <c r="Y894" s="114"/>
      <c r="Z894" s="114"/>
      <c r="AB894" s="119"/>
      <c r="AF894" s="123"/>
      <c r="AI894" s="114"/>
      <c r="AK894" s="119"/>
      <c r="AL894" s="114"/>
      <c r="AN894" s="114"/>
      <c r="AO894" s="114"/>
      <c r="AQ894" s="114"/>
      <c r="AR894" s="114"/>
      <c r="AS894" s="114"/>
      <c r="AU894" s="114"/>
      <c r="AV894" s="114"/>
      <c r="AW894" s="114"/>
      <c r="AY894" s="114"/>
      <c r="AZ894" s="114"/>
      <c r="BA894" s="114"/>
      <c r="BB894" s="93"/>
    </row>
    <row r="895" spans="1:54" x14ac:dyDescent="0.25">
      <c r="A895" s="93"/>
      <c r="F895" s="104"/>
      <c r="G895" s="109"/>
      <c r="H895" s="114"/>
      <c r="I895" s="114"/>
      <c r="J895" s="114"/>
      <c r="L895" s="104"/>
      <c r="M895" s="114"/>
      <c r="N895" s="114"/>
      <c r="O895" s="114"/>
      <c r="R895" s="114"/>
      <c r="T895" s="104"/>
      <c r="U895" s="104"/>
      <c r="V895" s="104"/>
      <c r="W895" s="109"/>
      <c r="X895" s="114"/>
      <c r="Y895" s="114"/>
      <c r="Z895" s="114"/>
      <c r="AB895" s="119"/>
      <c r="AF895" s="123"/>
      <c r="AI895" s="114"/>
      <c r="AK895" s="119"/>
      <c r="AL895" s="114"/>
      <c r="AN895" s="114"/>
      <c r="AO895" s="114"/>
      <c r="AQ895" s="114"/>
      <c r="AR895" s="114"/>
      <c r="AS895" s="114"/>
      <c r="AU895" s="114"/>
      <c r="AV895" s="114"/>
      <c r="AW895" s="114"/>
      <c r="AY895" s="114"/>
      <c r="AZ895" s="114"/>
      <c r="BA895" s="114"/>
      <c r="BB895" s="93"/>
    </row>
    <row r="896" spans="1:54" x14ac:dyDescent="0.25">
      <c r="A896" s="93"/>
      <c r="F896" s="104"/>
      <c r="G896" s="109"/>
      <c r="H896" s="114"/>
      <c r="I896" s="114"/>
      <c r="J896" s="114"/>
      <c r="L896" s="104"/>
      <c r="M896" s="114"/>
      <c r="N896" s="114"/>
      <c r="O896" s="114"/>
      <c r="R896" s="114"/>
      <c r="T896" s="104"/>
      <c r="U896" s="104"/>
      <c r="V896" s="104"/>
      <c r="W896" s="109"/>
      <c r="X896" s="114"/>
      <c r="Y896" s="114"/>
      <c r="Z896" s="114"/>
      <c r="AB896" s="119"/>
      <c r="AF896" s="123"/>
      <c r="AI896" s="114"/>
      <c r="AK896" s="119"/>
      <c r="AL896" s="114"/>
      <c r="AN896" s="114"/>
      <c r="AO896" s="114"/>
      <c r="AQ896" s="114"/>
      <c r="AR896" s="114"/>
      <c r="AS896" s="114"/>
      <c r="AU896" s="114"/>
      <c r="AV896" s="114"/>
      <c r="AW896" s="114"/>
      <c r="AY896" s="114"/>
      <c r="AZ896" s="114"/>
      <c r="BA896" s="114"/>
      <c r="BB896" s="93"/>
    </row>
    <row r="897" spans="1:54" x14ac:dyDescent="0.25">
      <c r="A897" s="93"/>
      <c r="F897" s="104"/>
      <c r="G897" s="109"/>
      <c r="H897" s="114"/>
      <c r="I897" s="114"/>
      <c r="J897" s="114"/>
      <c r="L897" s="104"/>
      <c r="M897" s="114"/>
      <c r="N897" s="114"/>
      <c r="O897" s="114"/>
      <c r="R897" s="114"/>
      <c r="T897" s="104"/>
      <c r="U897" s="104"/>
      <c r="V897" s="104"/>
      <c r="W897" s="109"/>
      <c r="X897" s="114"/>
      <c r="Y897" s="114"/>
      <c r="Z897" s="114"/>
      <c r="AB897" s="119"/>
      <c r="AF897" s="123"/>
      <c r="AI897" s="114"/>
      <c r="AK897" s="119"/>
      <c r="AL897" s="114"/>
      <c r="AN897" s="114"/>
      <c r="AO897" s="114"/>
      <c r="AQ897" s="114"/>
      <c r="AR897" s="114"/>
      <c r="AS897" s="114"/>
      <c r="AU897" s="114"/>
      <c r="AV897" s="114"/>
      <c r="AW897" s="114"/>
      <c r="AY897" s="114"/>
      <c r="AZ897" s="114"/>
      <c r="BA897" s="114"/>
      <c r="BB897" s="93"/>
    </row>
    <row r="898" spans="1:54" x14ac:dyDescent="0.25">
      <c r="A898" s="93"/>
      <c r="F898" s="104"/>
      <c r="G898" s="109"/>
      <c r="H898" s="114"/>
      <c r="I898" s="114"/>
      <c r="J898" s="114"/>
      <c r="L898" s="104"/>
      <c r="M898" s="114"/>
      <c r="N898" s="114"/>
      <c r="O898" s="114"/>
      <c r="R898" s="114"/>
      <c r="T898" s="104"/>
      <c r="U898" s="104"/>
      <c r="V898" s="104"/>
      <c r="W898" s="109"/>
      <c r="X898" s="114"/>
      <c r="Y898" s="114"/>
      <c r="Z898" s="114"/>
      <c r="AB898" s="119"/>
      <c r="AF898" s="123"/>
      <c r="AI898" s="114"/>
      <c r="AK898" s="119"/>
      <c r="AL898" s="114"/>
      <c r="AN898" s="114"/>
      <c r="AO898" s="114"/>
      <c r="AQ898" s="114"/>
      <c r="AR898" s="114"/>
      <c r="AS898" s="114"/>
      <c r="AU898" s="114"/>
      <c r="AV898" s="114"/>
      <c r="AW898" s="114"/>
      <c r="AY898" s="114"/>
      <c r="AZ898" s="114"/>
      <c r="BA898" s="114"/>
      <c r="BB898" s="93"/>
    </row>
    <row r="899" spans="1:54" x14ac:dyDescent="0.25">
      <c r="A899" s="93"/>
      <c r="F899" s="104"/>
      <c r="G899" s="109"/>
      <c r="H899" s="114"/>
      <c r="I899" s="114"/>
      <c r="J899" s="114"/>
      <c r="L899" s="104"/>
      <c r="M899" s="114"/>
      <c r="N899" s="114"/>
      <c r="O899" s="114"/>
      <c r="R899" s="114"/>
      <c r="T899" s="104"/>
      <c r="U899" s="104"/>
      <c r="V899" s="104"/>
      <c r="W899" s="109"/>
      <c r="X899" s="114"/>
      <c r="Y899" s="114"/>
      <c r="Z899" s="114"/>
      <c r="AB899" s="119"/>
      <c r="AF899" s="123"/>
      <c r="AI899" s="114"/>
      <c r="AK899" s="119"/>
      <c r="AL899" s="114"/>
      <c r="AN899" s="114"/>
      <c r="AO899" s="114"/>
      <c r="AQ899" s="114"/>
      <c r="AR899" s="114"/>
      <c r="AS899" s="114"/>
      <c r="AU899" s="114"/>
      <c r="AV899" s="114"/>
      <c r="AW899" s="114"/>
      <c r="AY899" s="114"/>
      <c r="AZ899" s="114"/>
      <c r="BA899" s="114"/>
      <c r="BB899" s="93"/>
    </row>
    <row r="900" spans="1:54" x14ac:dyDescent="0.25">
      <c r="A900" s="93"/>
      <c r="F900" s="104"/>
      <c r="G900" s="109"/>
      <c r="H900" s="114"/>
      <c r="I900" s="114"/>
      <c r="J900" s="114"/>
      <c r="L900" s="104"/>
      <c r="M900" s="114"/>
      <c r="N900" s="114"/>
      <c r="O900" s="114"/>
      <c r="R900" s="114"/>
      <c r="T900" s="104"/>
      <c r="U900" s="104"/>
      <c r="V900" s="104"/>
      <c r="W900" s="109"/>
      <c r="X900" s="114"/>
      <c r="Y900" s="114"/>
      <c r="Z900" s="114"/>
      <c r="AB900" s="119"/>
      <c r="AF900" s="123"/>
      <c r="AI900" s="114"/>
      <c r="AK900" s="119"/>
      <c r="AL900" s="114"/>
      <c r="AN900" s="114"/>
      <c r="AO900" s="114"/>
      <c r="AQ900" s="114"/>
      <c r="AR900" s="114"/>
      <c r="AS900" s="114"/>
      <c r="AU900" s="114"/>
      <c r="AV900" s="114"/>
      <c r="AW900" s="114"/>
      <c r="AY900" s="114"/>
      <c r="AZ900" s="114"/>
      <c r="BA900" s="114"/>
      <c r="BB900" s="93"/>
    </row>
    <row r="901" spans="1:54" x14ac:dyDescent="0.25">
      <c r="A901" s="93"/>
      <c r="F901" s="104"/>
      <c r="G901" s="109"/>
      <c r="H901" s="114"/>
      <c r="I901" s="114"/>
      <c r="J901" s="114"/>
      <c r="L901" s="104"/>
      <c r="M901" s="114"/>
      <c r="N901" s="114"/>
      <c r="O901" s="114"/>
      <c r="R901" s="114"/>
      <c r="T901" s="104"/>
      <c r="U901" s="104"/>
      <c r="V901" s="104"/>
      <c r="W901" s="109"/>
      <c r="X901" s="114"/>
      <c r="Y901" s="114"/>
      <c r="Z901" s="114"/>
      <c r="AB901" s="119"/>
      <c r="AF901" s="123"/>
      <c r="AI901" s="114"/>
      <c r="AK901" s="119"/>
      <c r="AL901" s="114"/>
      <c r="AN901" s="114"/>
      <c r="AO901" s="114"/>
      <c r="AQ901" s="114"/>
      <c r="AR901" s="114"/>
      <c r="AS901" s="114"/>
      <c r="AU901" s="114"/>
      <c r="AV901" s="114"/>
      <c r="AW901" s="114"/>
      <c r="AY901" s="114"/>
      <c r="AZ901" s="114"/>
      <c r="BA901" s="114"/>
      <c r="BB901" s="93"/>
    </row>
    <row r="902" spans="1:54" x14ac:dyDescent="0.25">
      <c r="A902" s="93"/>
      <c r="F902" s="104"/>
      <c r="G902" s="109"/>
      <c r="H902" s="114"/>
      <c r="I902" s="114"/>
      <c r="J902" s="114"/>
      <c r="L902" s="104"/>
      <c r="M902" s="114"/>
      <c r="N902" s="114"/>
      <c r="O902" s="114"/>
      <c r="R902" s="114"/>
      <c r="T902" s="104"/>
      <c r="U902" s="104"/>
      <c r="V902" s="104"/>
      <c r="W902" s="109"/>
      <c r="X902" s="114"/>
      <c r="Y902" s="114"/>
      <c r="Z902" s="114"/>
      <c r="AB902" s="119"/>
      <c r="AF902" s="123"/>
      <c r="AI902" s="114"/>
      <c r="AK902" s="119"/>
      <c r="AL902" s="114"/>
      <c r="AN902" s="114"/>
      <c r="AO902" s="114"/>
      <c r="AQ902" s="114"/>
      <c r="AR902" s="114"/>
      <c r="AS902" s="114"/>
      <c r="AU902" s="114"/>
      <c r="AV902" s="114"/>
      <c r="AW902" s="114"/>
      <c r="AY902" s="114"/>
      <c r="AZ902" s="114"/>
      <c r="BA902" s="114"/>
      <c r="BB902" s="93"/>
    </row>
    <row r="903" spans="1:54" x14ac:dyDescent="0.25">
      <c r="A903" s="93"/>
      <c r="F903" s="104"/>
      <c r="G903" s="109"/>
      <c r="H903" s="114"/>
      <c r="I903" s="114"/>
      <c r="J903" s="114"/>
      <c r="L903" s="104"/>
      <c r="M903" s="114"/>
      <c r="N903" s="114"/>
      <c r="O903" s="114"/>
      <c r="R903" s="114"/>
      <c r="T903" s="104"/>
      <c r="U903" s="104"/>
      <c r="V903" s="104"/>
      <c r="W903" s="109"/>
      <c r="X903" s="114"/>
      <c r="Y903" s="114"/>
      <c r="Z903" s="114"/>
      <c r="AB903" s="119"/>
      <c r="AF903" s="123"/>
      <c r="AI903" s="114"/>
      <c r="AK903" s="119"/>
      <c r="AL903" s="114"/>
      <c r="AN903" s="114"/>
      <c r="AO903" s="114"/>
      <c r="AQ903" s="114"/>
      <c r="AR903" s="114"/>
      <c r="AS903" s="114"/>
      <c r="AU903" s="114"/>
      <c r="AV903" s="114"/>
      <c r="AW903" s="114"/>
      <c r="AY903" s="114"/>
      <c r="AZ903" s="114"/>
      <c r="BA903" s="114"/>
      <c r="BB903" s="93"/>
    </row>
    <row r="904" spans="1:54" x14ac:dyDescent="0.25">
      <c r="A904" s="93"/>
      <c r="F904" s="104"/>
      <c r="G904" s="109"/>
      <c r="H904" s="114"/>
      <c r="I904" s="114"/>
      <c r="J904" s="114"/>
      <c r="L904" s="104"/>
      <c r="M904" s="114"/>
      <c r="N904" s="114"/>
      <c r="O904" s="114"/>
      <c r="R904" s="114"/>
      <c r="T904" s="104"/>
      <c r="U904" s="104"/>
      <c r="V904" s="104"/>
      <c r="W904" s="109"/>
      <c r="X904" s="114"/>
      <c r="Y904" s="114"/>
      <c r="Z904" s="114"/>
      <c r="AB904" s="119"/>
      <c r="AF904" s="123"/>
      <c r="AI904" s="114"/>
      <c r="AK904" s="119"/>
      <c r="AL904" s="114"/>
      <c r="AN904" s="114"/>
      <c r="AO904" s="114"/>
      <c r="AQ904" s="114"/>
      <c r="AR904" s="114"/>
      <c r="AS904" s="114"/>
      <c r="AU904" s="114"/>
      <c r="AV904" s="114"/>
      <c r="AW904" s="114"/>
      <c r="AY904" s="114"/>
      <c r="AZ904" s="114"/>
      <c r="BA904" s="114"/>
      <c r="BB904" s="93"/>
    </row>
    <row r="905" spans="1:54" x14ac:dyDescent="0.25">
      <c r="A905" s="93"/>
      <c r="F905" s="104"/>
      <c r="G905" s="109"/>
      <c r="H905" s="114"/>
      <c r="I905" s="114"/>
      <c r="J905" s="114"/>
      <c r="L905" s="104"/>
      <c r="M905" s="114"/>
      <c r="N905" s="114"/>
      <c r="O905" s="114"/>
      <c r="R905" s="114"/>
      <c r="T905" s="104"/>
      <c r="U905" s="104"/>
      <c r="V905" s="104"/>
      <c r="W905" s="109"/>
      <c r="X905" s="114"/>
      <c r="Y905" s="114"/>
      <c r="Z905" s="114"/>
      <c r="AB905" s="119"/>
      <c r="AF905" s="123"/>
      <c r="AI905" s="114"/>
      <c r="AK905" s="119"/>
      <c r="AL905" s="114"/>
      <c r="AN905" s="114"/>
      <c r="AO905" s="114"/>
      <c r="AQ905" s="114"/>
      <c r="AR905" s="114"/>
      <c r="AS905" s="114"/>
      <c r="AU905" s="114"/>
      <c r="AV905" s="114"/>
      <c r="AW905" s="114"/>
      <c r="AY905" s="114"/>
      <c r="AZ905" s="114"/>
      <c r="BA905" s="114"/>
      <c r="BB905" s="93"/>
    </row>
    <row r="906" spans="1:54" x14ac:dyDescent="0.25">
      <c r="A906" s="93"/>
      <c r="F906" s="104"/>
      <c r="G906" s="109"/>
      <c r="H906" s="114"/>
      <c r="I906" s="114"/>
      <c r="J906" s="114"/>
      <c r="L906" s="104"/>
      <c r="M906" s="114"/>
      <c r="N906" s="114"/>
      <c r="O906" s="114"/>
      <c r="R906" s="114"/>
      <c r="T906" s="104"/>
      <c r="U906" s="104"/>
      <c r="V906" s="104"/>
      <c r="W906" s="109"/>
      <c r="X906" s="114"/>
      <c r="Y906" s="114"/>
      <c r="Z906" s="114"/>
      <c r="AB906" s="119"/>
      <c r="AF906" s="123"/>
      <c r="AI906" s="114"/>
      <c r="AK906" s="119"/>
      <c r="AL906" s="114"/>
      <c r="AN906" s="114"/>
      <c r="AO906" s="114"/>
      <c r="AQ906" s="114"/>
      <c r="AR906" s="114"/>
      <c r="AS906" s="114"/>
      <c r="AU906" s="114"/>
      <c r="AV906" s="114"/>
      <c r="AW906" s="114"/>
      <c r="AY906" s="114"/>
      <c r="AZ906" s="114"/>
      <c r="BA906" s="114"/>
      <c r="BB906" s="93"/>
    </row>
    <row r="907" spans="1:54" x14ac:dyDescent="0.25">
      <c r="A907" s="93"/>
      <c r="F907" s="104"/>
      <c r="G907" s="109"/>
      <c r="H907" s="114"/>
      <c r="I907" s="114"/>
      <c r="J907" s="114"/>
      <c r="L907" s="104"/>
      <c r="M907" s="114"/>
      <c r="N907" s="114"/>
      <c r="O907" s="114"/>
      <c r="R907" s="114"/>
      <c r="T907" s="104"/>
      <c r="U907" s="104"/>
      <c r="V907" s="104"/>
      <c r="W907" s="109"/>
      <c r="X907" s="114"/>
      <c r="Y907" s="114"/>
      <c r="Z907" s="114"/>
      <c r="AB907" s="119"/>
      <c r="AF907" s="123"/>
      <c r="AI907" s="114"/>
      <c r="AK907" s="119"/>
      <c r="AL907" s="114"/>
      <c r="AN907" s="114"/>
      <c r="AO907" s="114"/>
      <c r="AQ907" s="114"/>
      <c r="AR907" s="114"/>
      <c r="AS907" s="114"/>
      <c r="AU907" s="114"/>
      <c r="AV907" s="114"/>
      <c r="AW907" s="114"/>
      <c r="AY907" s="114"/>
      <c r="AZ907" s="114"/>
      <c r="BA907" s="114"/>
      <c r="BB907" s="93"/>
    </row>
    <row r="908" spans="1:54" x14ac:dyDescent="0.25">
      <c r="A908" s="93"/>
      <c r="F908" s="104"/>
      <c r="G908" s="109"/>
      <c r="H908" s="114"/>
      <c r="I908" s="114"/>
      <c r="J908" s="114"/>
      <c r="L908" s="104"/>
      <c r="M908" s="114"/>
      <c r="N908" s="114"/>
      <c r="O908" s="114"/>
      <c r="R908" s="114"/>
      <c r="T908" s="104"/>
      <c r="U908" s="104"/>
      <c r="V908" s="104"/>
      <c r="W908" s="109"/>
      <c r="X908" s="114"/>
      <c r="Y908" s="114"/>
      <c r="Z908" s="114"/>
      <c r="AB908" s="119"/>
      <c r="AF908" s="123"/>
      <c r="AI908" s="114"/>
      <c r="AK908" s="119"/>
      <c r="AL908" s="114"/>
      <c r="AN908" s="114"/>
      <c r="AO908" s="114"/>
      <c r="AQ908" s="114"/>
      <c r="AR908" s="114"/>
      <c r="AS908" s="114"/>
      <c r="AU908" s="114"/>
      <c r="AV908" s="114"/>
      <c r="AW908" s="114"/>
      <c r="AY908" s="114"/>
      <c r="AZ908" s="114"/>
      <c r="BA908" s="114"/>
      <c r="BB908" s="93"/>
    </row>
    <row r="909" spans="1:54" x14ac:dyDescent="0.25">
      <c r="A909" s="93"/>
      <c r="F909" s="104"/>
      <c r="G909" s="109"/>
      <c r="H909" s="114"/>
      <c r="I909" s="114"/>
      <c r="J909" s="114"/>
      <c r="L909" s="104"/>
      <c r="M909" s="114"/>
      <c r="N909" s="114"/>
      <c r="O909" s="114"/>
      <c r="R909" s="114"/>
      <c r="T909" s="104"/>
      <c r="U909" s="104"/>
      <c r="V909" s="104"/>
      <c r="W909" s="109"/>
      <c r="X909" s="114"/>
      <c r="Y909" s="114"/>
      <c r="Z909" s="114"/>
      <c r="AB909" s="119"/>
      <c r="AF909" s="123"/>
      <c r="AI909" s="114"/>
      <c r="AK909" s="119"/>
      <c r="AL909" s="114"/>
      <c r="AN909" s="114"/>
      <c r="AO909" s="114"/>
      <c r="AQ909" s="114"/>
      <c r="AR909" s="114"/>
      <c r="AS909" s="114"/>
      <c r="AU909" s="114"/>
      <c r="AV909" s="114"/>
      <c r="AW909" s="114"/>
      <c r="AY909" s="114"/>
      <c r="AZ909" s="114"/>
      <c r="BA909" s="114"/>
      <c r="BB909" s="93"/>
    </row>
    <row r="910" spans="1:54" x14ac:dyDescent="0.25">
      <c r="A910" s="93"/>
      <c r="F910" s="104"/>
      <c r="G910" s="109"/>
      <c r="H910" s="114"/>
      <c r="I910" s="114"/>
      <c r="J910" s="114"/>
      <c r="L910" s="104"/>
      <c r="M910" s="114"/>
      <c r="N910" s="114"/>
      <c r="O910" s="114"/>
      <c r="R910" s="114"/>
      <c r="T910" s="104"/>
      <c r="U910" s="104"/>
      <c r="V910" s="104"/>
      <c r="W910" s="109"/>
      <c r="X910" s="114"/>
      <c r="Y910" s="114"/>
      <c r="Z910" s="114"/>
      <c r="AB910" s="119"/>
      <c r="AF910" s="123"/>
      <c r="AI910" s="114"/>
      <c r="AK910" s="119"/>
      <c r="AL910" s="114"/>
      <c r="AN910" s="114"/>
      <c r="AO910" s="114"/>
      <c r="AQ910" s="114"/>
      <c r="AR910" s="114"/>
      <c r="AS910" s="114"/>
      <c r="AU910" s="114"/>
      <c r="AV910" s="114"/>
      <c r="AW910" s="114"/>
      <c r="AY910" s="114"/>
      <c r="AZ910" s="114"/>
      <c r="BA910" s="114"/>
      <c r="BB910" s="93"/>
    </row>
    <row r="911" spans="1:54" x14ac:dyDescent="0.25">
      <c r="A911" s="93"/>
      <c r="F911" s="104"/>
      <c r="G911" s="109"/>
      <c r="H911" s="114"/>
      <c r="I911" s="114"/>
      <c r="J911" s="114"/>
      <c r="L911" s="104"/>
      <c r="M911" s="114"/>
      <c r="N911" s="114"/>
      <c r="O911" s="114"/>
      <c r="R911" s="114"/>
      <c r="T911" s="104"/>
      <c r="U911" s="104"/>
      <c r="V911" s="104"/>
      <c r="W911" s="109"/>
      <c r="X911" s="114"/>
      <c r="Y911" s="114"/>
      <c r="Z911" s="114"/>
      <c r="AB911" s="119"/>
      <c r="AF911" s="123"/>
      <c r="AI911" s="114"/>
      <c r="AK911" s="119"/>
      <c r="AL911" s="114"/>
      <c r="AN911" s="114"/>
      <c r="AO911" s="114"/>
      <c r="AQ911" s="114"/>
      <c r="AR911" s="114"/>
      <c r="AS911" s="114"/>
      <c r="AU911" s="114"/>
      <c r="AV911" s="114"/>
      <c r="AW911" s="114"/>
      <c r="AY911" s="114"/>
      <c r="AZ911" s="114"/>
      <c r="BA911" s="114"/>
      <c r="BB911" s="93"/>
    </row>
    <row r="912" spans="1:54" x14ac:dyDescent="0.25">
      <c r="A912" s="93"/>
      <c r="F912" s="104"/>
      <c r="G912" s="109"/>
      <c r="H912" s="114"/>
      <c r="I912" s="114"/>
      <c r="J912" s="114"/>
      <c r="L912" s="104"/>
      <c r="M912" s="114"/>
      <c r="N912" s="114"/>
      <c r="O912" s="114"/>
      <c r="R912" s="114"/>
      <c r="T912" s="104"/>
      <c r="U912" s="104"/>
      <c r="V912" s="104"/>
      <c r="W912" s="109"/>
      <c r="X912" s="114"/>
      <c r="Y912" s="114"/>
      <c r="Z912" s="114"/>
      <c r="AB912" s="119"/>
      <c r="AF912" s="123"/>
      <c r="AI912" s="114"/>
      <c r="AK912" s="119"/>
      <c r="AL912" s="114"/>
      <c r="AN912" s="114"/>
      <c r="AO912" s="114"/>
      <c r="AQ912" s="114"/>
      <c r="AR912" s="114"/>
      <c r="AS912" s="114"/>
      <c r="AU912" s="114"/>
      <c r="AV912" s="114"/>
      <c r="AW912" s="114"/>
      <c r="AY912" s="114"/>
      <c r="AZ912" s="114"/>
      <c r="BA912" s="114"/>
      <c r="BB912" s="93"/>
    </row>
    <row r="913" spans="1:54" x14ac:dyDescent="0.25">
      <c r="A913" s="93"/>
      <c r="F913" s="104"/>
      <c r="G913" s="109"/>
      <c r="H913" s="114"/>
      <c r="I913" s="114"/>
      <c r="J913" s="114"/>
      <c r="L913" s="104"/>
      <c r="M913" s="114"/>
      <c r="N913" s="114"/>
      <c r="O913" s="114"/>
      <c r="R913" s="114"/>
      <c r="T913" s="104"/>
      <c r="U913" s="104"/>
      <c r="V913" s="104"/>
      <c r="W913" s="109"/>
      <c r="X913" s="114"/>
      <c r="Y913" s="114"/>
      <c r="Z913" s="114"/>
      <c r="AB913" s="119"/>
      <c r="AF913" s="123"/>
      <c r="AI913" s="114"/>
      <c r="AK913" s="119"/>
      <c r="AL913" s="114"/>
      <c r="AN913" s="114"/>
      <c r="AO913" s="114"/>
      <c r="AQ913" s="114"/>
      <c r="AR913" s="114"/>
      <c r="AS913" s="114"/>
      <c r="AU913" s="114"/>
      <c r="AV913" s="114"/>
      <c r="AW913" s="114"/>
      <c r="AY913" s="114"/>
      <c r="AZ913" s="114"/>
      <c r="BA913" s="114"/>
      <c r="BB913" s="93"/>
    </row>
    <row r="914" spans="1:54" x14ac:dyDescent="0.25">
      <c r="A914" s="93"/>
      <c r="F914" s="104"/>
      <c r="G914" s="109"/>
      <c r="H914" s="114"/>
      <c r="I914" s="114"/>
      <c r="J914" s="114"/>
      <c r="L914" s="104"/>
      <c r="M914" s="114"/>
      <c r="N914" s="114"/>
      <c r="O914" s="114"/>
      <c r="R914" s="114"/>
      <c r="T914" s="104"/>
      <c r="U914" s="104"/>
      <c r="V914" s="104"/>
      <c r="W914" s="109"/>
      <c r="X914" s="114"/>
      <c r="Y914" s="114"/>
      <c r="Z914" s="114"/>
      <c r="AB914" s="119"/>
      <c r="AF914" s="123"/>
      <c r="AI914" s="114"/>
      <c r="AK914" s="119"/>
      <c r="AL914" s="114"/>
      <c r="AN914" s="114"/>
      <c r="AO914" s="114"/>
      <c r="AQ914" s="114"/>
      <c r="AR914" s="114"/>
      <c r="AS914" s="114"/>
      <c r="AU914" s="114"/>
      <c r="AV914" s="114"/>
      <c r="AW914" s="114"/>
      <c r="AY914" s="114"/>
      <c r="AZ914" s="114"/>
      <c r="BA914" s="114"/>
      <c r="BB914" s="93"/>
    </row>
    <row r="915" spans="1:54" x14ac:dyDescent="0.25">
      <c r="A915" s="93"/>
      <c r="F915" s="104"/>
      <c r="G915" s="109"/>
      <c r="H915" s="114"/>
      <c r="I915" s="114"/>
      <c r="J915" s="114"/>
      <c r="L915" s="104"/>
      <c r="M915" s="114"/>
      <c r="N915" s="114"/>
      <c r="O915" s="114"/>
      <c r="R915" s="114"/>
      <c r="T915" s="104"/>
      <c r="U915" s="104"/>
      <c r="V915" s="104"/>
      <c r="W915" s="109"/>
      <c r="X915" s="114"/>
      <c r="Y915" s="114"/>
      <c r="Z915" s="114"/>
      <c r="AB915" s="119"/>
      <c r="AF915" s="123"/>
      <c r="AI915" s="114"/>
      <c r="AK915" s="119"/>
      <c r="AL915" s="114"/>
      <c r="AN915" s="114"/>
      <c r="AO915" s="114"/>
      <c r="AQ915" s="114"/>
      <c r="AR915" s="114"/>
      <c r="AS915" s="114"/>
      <c r="AU915" s="114"/>
      <c r="AV915" s="114"/>
      <c r="AW915" s="114"/>
      <c r="AY915" s="114"/>
      <c r="AZ915" s="114"/>
      <c r="BA915" s="114"/>
      <c r="BB915" s="93"/>
    </row>
    <row r="916" spans="1:54" x14ac:dyDescent="0.25">
      <c r="A916" s="93"/>
      <c r="F916" s="104"/>
      <c r="G916" s="109"/>
      <c r="H916" s="114"/>
      <c r="I916" s="114"/>
      <c r="J916" s="114"/>
      <c r="L916" s="104"/>
      <c r="M916" s="114"/>
      <c r="N916" s="114"/>
      <c r="O916" s="114"/>
      <c r="R916" s="114"/>
      <c r="T916" s="104"/>
      <c r="U916" s="104"/>
      <c r="V916" s="104"/>
      <c r="W916" s="109"/>
      <c r="X916" s="114"/>
      <c r="Y916" s="114"/>
      <c r="Z916" s="114"/>
      <c r="AB916" s="119"/>
      <c r="AF916" s="123"/>
      <c r="AI916" s="114"/>
      <c r="AK916" s="119"/>
      <c r="AL916" s="114"/>
      <c r="AN916" s="114"/>
      <c r="AO916" s="114"/>
      <c r="AQ916" s="114"/>
      <c r="AR916" s="114"/>
      <c r="AS916" s="114"/>
      <c r="AU916" s="114"/>
      <c r="AV916" s="114"/>
      <c r="AW916" s="114"/>
      <c r="AY916" s="114"/>
      <c r="AZ916" s="114"/>
      <c r="BA916" s="114"/>
      <c r="BB916" s="93"/>
    </row>
    <row r="917" spans="1:54" x14ac:dyDescent="0.25">
      <c r="A917" s="93"/>
      <c r="F917" s="104"/>
      <c r="G917" s="109"/>
      <c r="H917" s="114"/>
      <c r="I917" s="114"/>
      <c r="J917" s="114"/>
      <c r="L917" s="104"/>
      <c r="M917" s="114"/>
      <c r="N917" s="114"/>
      <c r="O917" s="114"/>
      <c r="R917" s="114"/>
      <c r="T917" s="104"/>
      <c r="U917" s="104"/>
      <c r="V917" s="104"/>
      <c r="W917" s="109"/>
      <c r="X917" s="114"/>
      <c r="Y917" s="114"/>
      <c r="Z917" s="114"/>
      <c r="AB917" s="119"/>
      <c r="AF917" s="123"/>
      <c r="AI917" s="114"/>
      <c r="AK917" s="119"/>
      <c r="AL917" s="114"/>
      <c r="AN917" s="114"/>
      <c r="AO917" s="114"/>
      <c r="AQ917" s="114"/>
      <c r="AR917" s="114"/>
      <c r="AS917" s="114"/>
      <c r="AU917" s="114"/>
      <c r="AV917" s="114"/>
      <c r="AW917" s="114"/>
      <c r="AY917" s="114"/>
      <c r="AZ917" s="114"/>
      <c r="BA917" s="114"/>
      <c r="BB917" s="93"/>
    </row>
    <row r="918" spans="1:54" x14ac:dyDescent="0.25">
      <c r="A918" s="93"/>
      <c r="F918" s="104"/>
      <c r="G918" s="109"/>
      <c r="H918" s="114"/>
      <c r="I918" s="114"/>
      <c r="J918" s="114"/>
      <c r="L918" s="104"/>
      <c r="M918" s="114"/>
      <c r="N918" s="114"/>
      <c r="O918" s="114"/>
      <c r="R918" s="114"/>
      <c r="T918" s="104"/>
      <c r="U918" s="104"/>
      <c r="V918" s="104"/>
      <c r="W918" s="109"/>
      <c r="X918" s="114"/>
      <c r="Y918" s="114"/>
      <c r="Z918" s="114"/>
      <c r="AB918" s="119"/>
      <c r="AF918" s="123"/>
      <c r="AI918" s="114"/>
      <c r="AK918" s="119"/>
      <c r="AL918" s="114"/>
      <c r="AN918" s="114"/>
      <c r="AO918" s="114"/>
      <c r="AQ918" s="114"/>
      <c r="AR918" s="114"/>
      <c r="AS918" s="114"/>
      <c r="AU918" s="114"/>
      <c r="AV918" s="114"/>
      <c r="AW918" s="114"/>
      <c r="AY918" s="114"/>
      <c r="AZ918" s="114"/>
      <c r="BA918" s="114"/>
      <c r="BB918" s="93"/>
    </row>
    <row r="919" spans="1:54" x14ac:dyDescent="0.25">
      <c r="A919" s="93"/>
      <c r="F919" s="104"/>
      <c r="G919" s="109"/>
      <c r="H919" s="114"/>
      <c r="I919" s="114"/>
      <c r="J919" s="114"/>
      <c r="L919" s="104"/>
      <c r="M919" s="114"/>
      <c r="N919" s="114"/>
      <c r="O919" s="114"/>
      <c r="R919" s="114"/>
      <c r="T919" s="104"/>
      <c r="U919" s="104"/>
      <c r="V919" s="104"/>
      <c r="W919" s="109"/>
      <c r="X919" s="114"/>
      <c r="Y919" s="114"/>
      <c r="Z919" s="114"/>
      <c r="AB919" s="119"/>
      <c r="AF919" s="123"/>
      <c r="AI919" s="114"/>
      <c r="AK919" s="119"/>
      <c r="AL919" s="114"/>
      <c r="AN919" s="114"/>
      <c r="AO919" s="114"/>
      <c r="AQ919" s="114"/>
      <c r="AR919" s="114"/>
      <c r="AS919" s="114"/>
      <c r="AU919" s="114"/>
      <c r="AV919" s="114"/>
      <c r="AW919" s="114"/>
      <c r="AY919" s="114"/>
      <c r="AZ919" s="114"/>
      <c r="BA919" s="114"/>
      <c r="BB919" s="93"/>
    </row>
    <row r="920" spans="1:54" x14ac:dyDescent="0.25">
      <c r="A920" s="93"/>
      <c r="F920" s="104"/>
      <c r="G920" s="109"/>
      <c r="H920" s="114"/>
      <c r="I920" s="114"/>
      <c r="J920" s="114"/>
      <c r="L920" s="104"/>
      <c r="M920" s="114"/>
      <c r="N920" s="114"/>
      <c r="O920" s="114"/>
      <c r="R920" s="114"/>
      <c r="T920" s="104"/>
      <c r="U920" s="104"/>
      <c r="V920" s="104"/>
      <c r="W920" s="109"/>
      <c r="X920" s="114"/>
      <c r="Y920" s="114"/>
      <c r="Z920" s="114"/>
      <c r="AB920" s="119"/>
      <c r="AF920" s="123"/>
      <c r="AI920" s="114"/>
      <c r="AK920" s="119"/>
      <c r="AL920" s="114"/>
      <c r="AN920" s="114"/>
      <c r="AO920" s="114"/>
      <c r="AQ920" s="114"/>
      <c r="AR920" s="114"/>
      <c r="AS920" s="114"/>
      <c r="AU920" s="114"/>
      <c r="AV920" s="114"/>
      <c r="AW920" s="114"/>
      <c r="AY920" s="114"/>
      <c r="AZ920" s="114"/>
      <c r="BA920" s="114"/>
      <c r="BB920" s="93"/>
    </row>
    <row r="921" spans="1:54" x14ac:dyDescent="0.25">
      <c r="A921" s="93"/>
      <c r="F921" s="104"/>
      <c r="G921" s="109"/>
      <c r="H921" s="114"/>
      <c r="I921" s="114"/>
      <c r="J921" s="114"/>
      <c r="L921" s="104"/>
      <c r="M921" s="114"/>
      <c r="N921" s="114"/>
      <c r="O921" s="114"/>
      <c r="R921" s="114"/>
      <c r="T921" s="104"/>
      <c r="U921" s="104"/>
      <c r="V921" s="104"/>
      <c r="W921" s="109"/>
      <c r="X921" s="114"/>
      <c r="Y921" s="114"/>
      <c r="Z921" s="114"/>
      <c r="AB921" s="119"/>
      <c r="AF921" s="123"/>
      <c r="AI921" s="114"/>
      <c r="AK921" s="119"/>
      <c r="AL921" s="114"/>
      <c r="AN921" s="114"/>
      <c r="AO921" s="114"/>
      <c r="AQ921" s="114"/>
      <c r="AR921" s="114"/>
      <c r="AS921" s="114"/>
      <c r="AU921" s="114"/>
      <c r="AV921" s="114"/>
      <c r="AW921" s="114"/>
      <c r="AY921" s="114"/>
      <c r="AZ921" s="114"/>
      <c r="BA921" s="114"/>
      <c r="BB921" s="93"/>
    </row>
    <row r="922" spans="1:54" x14ac:dyDescent="0.25">
      <c r="A922" s="93"/>
      <c r="F922" s="104"/>
      <c r="G922" s="109"/>
      <c r="H922" s="114"/>
      <c r="I922" s="114"/>
      <c r="J922" s="114"/>
      <c r="L922" s="104"/>
      <c r="M922" s="114"/>
      <c r="N922" s="114"/>
      <c r="O922" s="114"/>
      <c r="R922" s="114"/>
      <c r="T922" s="104"/>
      <c r="U922" s="104"/>
      <c r="V922" s="104"/>
      <c r="W922" s="109"/>
      <c r="X922" s="114"/>
      <c r="Y922" s="114"/>
      <c r="Z922" s="114"/>
      <c r="AB922" s="119"/>
      <c r="AF922" s="123"/>
      <c r="AI922" s="114"/>
      <c r="AK922" s="119"/>
      <c r="AL922" s="114"/>
      <c r="AN922" s="114"/>
      <c r="AO922" s="114"/>
      <c r="AQ922" s="114"/>
      <c r="AR922" s="114"/>
      <c r="AS922" s="114"/>
      <c r="AU922" s="114"/>
      <c r="AV922" s="114"/>
      <c r="AW922" s="114"/>
      <c r="AY922" s="114"/>
      <c r="AZ922" s="114"/>
      <c r="BA922" s="114"/>
      <c r="BB922" s="93"/>
    </row>
    <row r="923" spans="1:54" x14ac:dyDescent="0.25">
      <c r="A923" s="93"/>
      <c r="F923" s="104"/>
      <c r="G923" s="109"/>
      <c r="H923" s="114"/>
      <c r="I923" s="114"/>
      <c r="J923" s="114"/>
      <c r="L923" s="104"/>
      <c r="M923" s="114"/>
      <c r="N923" s="114"/>
      <c r="O923" s="114"/>
      <c r="R923" s="114"/>
      <c r="T923" s="104"/>
      <c r="U923" s="104"/>
      <c r="V923" s="104"/>
      <c r="W923" s="109"/>
      <c r="X923" s="114"/>
      <c r="Y923" s="114"/>
      <c r="Z923" s="114"/>
      <c r="AB923" s="119"/>
      <c r="AF923" s="123"/>
      <c r="AI923" s="114"/>
      <c r="AK923" s="119"/>
      <c r="AL923" s="114"/>
      <c r="AN923" s="114"/>
      <c r="AO923" s="114"/>
      <c r="AQ923" s="114"/>
      <c r="AR923" s="114"/>
      <c r="AS923" s="114"/>
      <c r="AU923" s="114"/>
      <c r="AV923" s="114"/>
      <c r="AW923" s="114"/>
      <c r="AY923" s="114"/>
      <c r="AZ923" s="114"/>
      <c r="BA923" s="114"/>
      <c r="BB923" s="93"/>
    </row>
    <row r="924" spans="1:54" x14ac:dyDescent="0.25">
      <c r="A924" s="93"/>
      <c r="F924" s="104"/>
      <c r="G924" s="109"/>
      <c r="H924" s="114"/>
      <c r="I924" s="114"/>
      <c r="J924" s="114"/>
      <c r="L924" s="104"/>
      <c r="M924" s="114"/>
      <c r="N924" s="114"/>
      <c r="O924" s="114"/>
      <c r="R924" s="114"/>
      <c r="T924" s="104"/>
      <c r="U924" s="104"/>
      <c r="V924" s="104"/>
      <c r="W924" s="109"/>
      <c r="X924" s="114"/>
      <c r="Y924" s="114"/>
      <c r="Z924" s="114"/>
      <c r="AB924" s="119"/>
      <c r="AF924" s="123"/>
      <c r="AI924" s="114"/>
      <c r="AK924" s="119"/>
      <c r="AL924" s="114"/>
      <c r="AN924" s="114"/>
      <c r="AO924" s="114"/>
      <c r="AQ924" s="114"/>
      <c r="AR924" s="114"/>
      <c r="AS924" s="114"/>
      <c r="AU924" s="114"/>
      <c r="AV924" s="114"/>
      <c r="AW924" s="114"/>
      <c r="AY924" s="114"/>
      <c r="AZ924" s="114"/>
      <c r="BA924" s="114"/>
      <c r="BB924" s="93"/>
    </row>
    <row r="925" spans="1:54" x14ac:dyDescent="0.25">
      <c r="A925" s="93"/>
      <c r="F925" s="104"/>
      <c r="G925" s="109"/>
      <c r="H925" s="114"/>
      <c r="I925" s="114"/>
      <c r="J925" s="114"/>
      <c r="L925" s="104"/>
      <c r="M925" s="114"/>
      <c r="N925" s="114"/>
      <c r="O925" s="114"/>
      <c r="R925" s="114"/>
      <c r="T925" s="104"/>
      <c r="U925" s="104"/>
      <c r="V925" s="104"/>
      <c r="W925" s="109"/>
      <c r="X925" s="114"/>
      <c r="Y925" s="114"/>
      <c r="Z925" s="114"/>
      <c r="AB925" s="119"/>
      <c r="AF925" s="123"/>
      <c r="AI925" s="114"/>
      <c r="AK925" s="119"/>
      <c r="AL925" s="114"/>
      <c r="AN925" s="114"/>
      <c r="AO925" s="114"/>
      <c r="AQ925" s="114"/>
      <c r="AR925" s="114"/>
      <c r="AS925" s="114"/>
      <c r="AU925" s="114"/>
      <c r="AV925" s="114"/>
      <c r="AW925" s="114"/>
      <c r="AY925" s="114"/>
      <c r="AZ925" s="114"/>
      <c r="BA925" s="114"/>
      <c r="BB925" s="93"/>
    </row>
    <row r="926" spans="1:54" x14ac:dyDescent="0.25">
      <c r="A926" s="93"/>
      <c r="F926" s="104"/>
      <c r="G926" s="109"/>
      <c r="H926" s="114"/>
      <c r="I926" s="114"/>
      <c r="J926" s="114"/>
      <c r="L926" s="104"/>
      <c r="M926" s="114"/>
      <c r="N926" s="114"/>
      <c r="O926" s="114"/>
      <c r="R926" s="114"/>
      <c r="T926" s="104"/>
      <c r="U926" s="104"/>
      <c r="V926" s="104"/>
      <c r="W926" s="109"/>
      <c r="X926" s="114"/>
      <c r="Y926" s="114"/>
      <c r="Z926" s="114"/>
      <c r="AB926" s="119"/>
      <c r="AF926" s="123"/>
      <c r="AI926" s="114"/>
      <c r="AK926" s="119"/>
      <c r="AL926" s="114"/>
      <c r="AN926" s="114"/>
      <c r="AO926" s="114"/>
      <c r="AQ926" s="114"/>
      <c r="AR926" s="114"/>
      <c r="AS926" s="114"/>
      <c r="AU926" s="114"/>
      <c r="AV926" s="114"/>
      <c r="AW926" s="114"/>
      <c r="AY926" s="114"/>
      <c r="AZ926" s="114"/>
      <c r="BA926" s="114"/>
      <c r="BB926" s="93"/>
    </row>
    <row r="927" spans="1:54" x14ac:dyDescent="0.25">
      <c r="A927" s="93"/>
      <c r="F927" s="104"/>
      <c r="G927" s="109"/>
      <c r="H927" s="114"/>
      <c r="I927" s="114"/>
      <c r="J927" s="114"/>
      <c r="L927" s="104"/>
      <c r="M927" s="114"/>
      <c r="N927" s="114"/>
      <c r="O927" s="114"/>
      <c r="R927" s="114"/>
      <c r="T927" s="104"/>
      <c r="U927" s="104"/>
      <c r="V927" s="104"/>
      <c r="W927" s="109"/>
      <c r="X927" s="114"/>
      <c r="Y927" s="114"/>
      <c r="Z927" s="114"/>
      <c r="AB927" s="119"/>
      <c r="AF927" s="123"/>
      <c r="AI927" s="114"/>
      <c r="AK927" s="119"/>
      <c r="AL927" s="114"/>
      <c r="AN927" s="114"/>
      <c r="AO927" s="114"/>
      <c r="AQ927" s="114"/>
      <c r="AR927" s="114"/>
      <c r="AS927" s="114"/>
      <c r="AU927" s="114"/>
      <c r="AV927" s="114"/>
      <c r="AW927" s="114"/>
      <c r="AY927" s="114"/>
      <c r="AZ927" s="114"/>
      <c r="BA927" s="114"/>
      <c r="BB927" s="93"/>
    </row>
    <row r="928" spans="1:54" x14ac:dyDescent="0.25">
      <c r="A928" s="93"/>
      <c r="F928" s="104"/>
      <c r="G928" s="109"/>
      <c r="H928" s="114"/>
      <c r="I928" s="114"/>
      <c r="J928" s="114"/>
      <c r="L928" s="104"/>
      <c r="M928" s="114"/>
      <c r="N928" s="114"/>
      <c r="O928" s="114"/>
      <c r="R928" s="114"/>
      <c r="T928" s="104"/>
      <c r="U928" s="104"/>
      <c r="V928" s="104"/>
      <c r="W928" s="109"/>
      <c r="X928" s="114"/>
      <c r="Y928" s="114"/>
      <c r="Z928" s="114"/>
      <c r="AB928" s="119"/>
      <c r="AF928" s="123"/>
      <c r="AI928" s="114"/>
      <c r="AK928" s="119"/>
      <c r="AL928" s="114"/>
      <c r="AN928" s="114"/>
      <c r="AO928" s="114"/>
      <c r="AQ928" s="114"/>
      <c r="AR928" s="114"/>
      <c r="AS928" s="114"/>
      <c r="AU928" s="114"/>
      <c r="AV928" s="114"/>
      <c r="AW928" s="114"/>
      <c r="AY928" s="114"/>
      <c r="AZ928" s="114"/>
      <c r="BA928" s="114"/>
      <c r="BB928" s="93"/>
    </row>
    <row r="929" spans="1:54" x14ac:dyDescent="0.25">
      <c r="A929" s="93"/>
      <c r="F929" s="104"/>
      <c r="G929" s="109"/>
      <c r="H929" s="114"/>
      <c r="I929" s="114"/>
      <c r="J929" s="114"/>
      <c r="L929" s="104"/>
      <c r="M929" s="114"/>
      <c r="N929" s="114"/>
      <c r="O929" s="114"/>
      <c r="R929" s="114"/>
      <c r="T929" s="104"/>
      <c r="U929" s="104"/>
      <c r="V929" s="104"/>
      <c r="W929" s="109"/>
      <c r="X929" s="114"/>
      <c r="Y929" s="114"/>
      <c r="Z929" s="114"/>
      <c r="AB929" s="119"/>
      <c r="AF929" s="123"/>
      <c r="AI929" s="114"/>
      <c r="AK929" s="119"/>
      <c r="AL929" s="114"/>
      <c r="AN929" s="114"/>
      <c r="AO929" s="114"/>
      <c r="AQ929" s="114"/>
      <c r="AR929" s="114"/>
      <c r="AS929" s="114"/>
      <c r="AU929" s="114"/>
      <c r="AV929" s="114"/>
      <c r="AW929" s="114"/>
      <c r="AY929" s="114"/>
      <c r="AZ929" s="114"/>
      <c r="BA929" s="114"/>
      <c r="BB929" s="93"/>
    </row>
    <row r="930" spans="1:54" x14ac:dyDescent="0.25">
      <c r="A930" s="93"/>
      <c r="F930" s="104"/>
      <c r="G930" s="109"/>
      <c r="H930" s="114"/>
      <c r="I930" s="114"/>
      <c r="J930" s="114"/>
      <c r="L930" s="104"/>
      <c r="M930" s="114"/>
      <c r="N930" s="114"/>
      <c r="O930" s="114"/>
      <c r="R930" s="114"/>
      <c r="T930" s="104"/>
      <c r="U930" s="104"/>
      <c r="V930" s="104"/>
      <c r="W930" s="109"/>
      <c r="X930" s="114"/>
      <c r="Y930" s="114"/>
      <c r="Z930" s="114"/>
      <c r="AB930" s="119"/>
      <c r="AF930" s="123"/>
      <c r="AI930" s="114"/>
      <c r="AK930" s="119"/>
      <c r="AL930" s="114"/>
      <c r="AN930" s="114"/>
      <c r="AO930" s="114"/>
      <c r="AQ930" s="114"/>
      <c r="AR930" s="114"/>
      <c r="AS930" s="114"/>
      <c r="AU930" s="114"/>
      <c r="AV930" s="114"/>
      <c r="AW930" s="114"/>
      <c r="AY930" s="114"/>
      <c r="AZ930" s="114"/>
      <c r="BA930" s="114"/>
      <c r="BB930" s="93"/>
    </row>
    <row r="931" spans="1:54" x14ac:dyDescent="0.25">
      <c r="A931" s="93"/>
      <c r="F931" s="104"/>
      <c r="G931" s="109"/>
      <c r="H931" s="114"/>
      <c r="I931" s="114"/>
      <c r="J931" s="114"/>
      <c r="L931" s="104"/>
      <c r="M931" s="114"/>
      <c r="N931" s="114"/>
      <c r="O931" s="114"/>
      <c r="R931" s="114"/>
      <c r="T931" s="104"/>
      <c r="U931" s="104"/>
      <c r="V931" s="104"/>
      <c r="W931" s="109"/>
      <c r="X931" s="114"/>
      <c r="Y931" s="114"/>
      <c r="Z931" s="114"/>
      <c r="AB931" s="119"/>
      <c r="AF931" s="123"/>
      <c r="AI931" s="114"/>
      <c r="AK931" s="119"/>
      <c r="AL931" s="114"/>
      <c r="AN931" s="114"/>
      <c r="AO931" s="114"/>
      <c r="AQ931" s="114"/>
      <c r="AR931" s="114"/>
      <c r="AS931" s="114"/>
      <c r="AU931" s="114"/>
      <c r="AV931" s="114"/>
      <c r="AW931" s="114"/>
      <c r="AY931" s="114"/>
      <c r="AZ931" s="114"/>
      <c r="BA931" s="114"/>
      <c r="BB931" s="93"/>
    </row>
    <row r="932" spans="1:54" x14ac:dyDescent="0.25">
      <c r="A932" s="93"/>
      <c r="F932" s="104"/>
      <c r="G932" s="109"/>
      <c r="H932" s="114"/>
      <c r="I932" s="114"/>
      <c r="J932" s="114"/>
      <c r="L932" s="104"/>
      <c r="M932" s="114"/>
      <c r="N932" s="114"/>
      <c r="O932" s="114"/>
      <c r="R932" s="114"/>
      <c r="T932" s="104"/>
      <c r="U932" s="104"/>
      <c r="V932" s="104"/>
      <c r="W932" s="109"/>
      <c r="X932" s="114"/>
      <c r="Y932" s="114"/>
      <c r="Z932" s="114"/>
      <c r="AB932" s="119"/>
      <c r="AF932" s="123"/>
      <c r="AI932" s="114"/>
      <c r="AK932" s="119"/>
      <c r="AL932" s="114"/>
      <c r="AN932" s="114"/>
      <c r="AO932" s="114"/>
      <c r="AQ932" s="114"/>
      <c r="AR932" s="114"/>
      <c r="AS932" s="114"/>
      <c r="AU932" s="114"/>
      <c r="AV932" s="114"/>
      <c r="AW932" s="114"/>
      <c r="AY932" s="114"/>
      <c r="AZ932" s="114"/>
      <c r="BA932" s="114"/>
      <c r="BB932" s="93"/>
    </row>
    <row r="933" spans="1:54" x14ac:dyDescent="0.25">
      <c r="A933" s="93"/>
      <c r="F933" s="104"/>
      <c r="G933" s="109"/>
      <c r="H933" s="114"/>
      <c r="I933" s="114"/>
      <c r="J933" s="114"/>
      <c r="L933" s="104"/>
      <c r="M933" s="114"/>
      <c r="N933" s="114"/>
      <c r="O933" s="114"/>
      <c r="R933" s="114"/>
      <c r="T933" s="104"/>
      <c r="U933" s="104"/>
      <c r="V933" s="104"/>
      <c r="W933" s="109"/>
      <c r="X933" s="114"/>
      <c r="Y933" s="114"/>
      <c r="Z933" s="114"/>
      <c r="AB933" s="119"/>
      <c r="AF933" s="123"/>
      <c r="AI933" s="114"/>
      <c r="AK933" s="119"/>
      <c r="AL933" s="114"/>
      <c r="AN933" s="114"/>
      <c r="AO933" s="114"/>
      <c r="AQ933" s="114"/>
      <c r="AR933" s="114"/>
      <c r="AS933" s="114"/>
      <c r="AU933" s="114"/>
      <c r="AV933" s="114"/>
      <c r="AW933" s="114"/>
      <c r="AY933" s="114"/>
      <c r="AZ933" s="114"/>
      <c r="BA933" s="114"/>
      <c r="BB933" s="93"/>
    </row>
    <row r="934" spans="1:54" x14ac:dyDescent="0.25">
      <c r="A934" s="93"/>
      <c r="F934" s="104"/>
      <c r="G934" s="109"/>
      <c r="H934" s="114"/>
      <c r="I934" s="114"/>
      <c r="J934" s="114"/>
      <c r="L934" s="104"/>
      <c r="M934" s="114"/>
      <c r="N934" s="114"/>
      <c r="O934" s="114"/>
      <c r="R934" s="114"/>
      <c r="T934" s="104"/>
      <c r="U934" s="104"/>
      <c r="V934" s="104"/>
      <c r="W934" s="109"/>
      <c r="X934" s="114"/>
      <c r="Y934" s="114"/>
      <c r="Z934" s="114"/>
      <c r="AB934" s="119"/>
      <c r="AF934" s="123"/>
      <c r="AI934" s="114"/>
      <c r="AK934" s="119"/>
      <c r="AL934" s="114"/>
      <c r="AN934" s="114"/>
      <c r="AO934" s="114"/>
      <c r="AQ934" s="114"/>
      <c r="AR934" s="114"/>
      <c r="AS934" s="114"/>
      <c r="AU934" s="114"/>
      <c r="AV934" s="114"/>
      <c r="AW934" s="114"/>
      <c r="AY934" s="114"/>
      <c r="AZ934" s="114"/>
      <c r="BA934" s="114"/>
      <c r="BB934" s="93"/>
    </row>
    <row r="935" spans="1:54" x14ac:dyDescent="0.25">
      <c r="A935" s="93"/>
      <c r="F935" s="104"/>
      <c r="G935" s="109"/>
      <c r="H935" s="114"/>
      <c r="I935" s="114"/>
      <c r="J935" s="114"/>
      <c r="L935" s="104"/>
      <c r="M935" s="114"/>
      <c r="N935" s="114"/>
      <c r="O935" s="114"/>
      <c r="R935" s="114"/>
      <c r="T935" s="104"/>
      <c r="U935" s="104"/>
      <c r="V935" s="104"/>
      <c r="W935" s="109"/>
      <c r="X935" s="114"/>
      <c r="Y935" s="114"/>
      <c r="Z935" s="114"/>
      <c r="AB935" s="119"/>
      <c r="AF935" s="123"/>
      <c r="AI935" s="114"/>
      <c r="AK935" s="119"/>
      <c r="AL935" s="114"/>
      <c r="AN935" s="114"/>
      <c r="AO935" s="114"/>
      <c r="AQ935" s="114"/>
      <c r="AR935" s="114"/>
      <c r="AS935" s="114"/>
      <c r="AU935" s="114"/>
      <c r="AV935" s="114"/>
      <c r="AW935" s="114"/>
      <c r="AY935" s="114"/>
      <c r="AZ935" s="114"/>
      <c r="BA935" s="114"/>
      <c r="BB935" s="93"/>
    </row>
    <row r="936" spans="1:54" x14ac:dyDescent="0.25">
      <c r="A936" s="93"/>
      <c r="F936" s="104"/>
      <c r="G936" s="109"/>
      <c r="H936" s="114"/>
      <c r="I936" s="114"/>
      <c r="J936" s="114"/>
      <c r="L936" s="104"/>
      <c r="M936" s="114"/>
      <c r="N936" s="114"/>
      <c r="O936" s="114"/>
      <c r="R936" s="114"/>
      <c r="T936" s="104"/>
      <c r="U936" s="104"/>
      <c r="V936" s="104"/>
      <c r="W936" s="109"/>
      <c r="X936" s="114"/>
      <c r="Y936" s="114"/>
      <c r="Z936" s="114"/>
      <c r="AB936" s="119"/>
      <c r="AF936" s="123"/>
      <c r="AI936" s="114"/>
      <c r="AK936" s="119"/>
      <c r="AL936" s="114"/>
      <c r="AN936" s="114"/>
      <c r="AO936" s="114"/>
      <c r="AQ936" s="114"/>
      <c r="AR936" s="114"/>
      <c r="AS936" s="114"/>
      <c r="AU936" s="114"/>
      <c r="AV936" s="114"/>
      <c r="AW936" s="114"/>
      <c r="AY936" s="114"/>
      <c r="AZ936" s="114"/>
      <c r="BA936" s="114"/>
      <c r="BB936" s="93"/>
    </row>
    <row r="937" spans="1:54" x14ac:dyDescent="0.25">
      <c r="A937" s="93"/>
      <c r="F937" s="104"/>
      <c r="G937" s="109"/>
      <c r="H937" s="114"/>
      <c r="I937" s="114"/>
      <c r="J937" s="114"/>
      <c r="L937" s="104"/>
      <c r="M937" s="114"/>
      <c r="N937" s="114"/>
      <c r="O937" s="114"/>
      <c r="R937" s="114"/>
      <c r="T937" s="104"/>
      <c r="U937" s="104"/>
      <c r="V937" s="104"/>
      <c r="W937" s="109"/>
      <c r="X937" s="114"/>
      <c r="Y937" s="114"/>
      <c r="Z937" s="114"/>
      <c r="AB937" s="119"/>
      <c r="AF937" s="123"/>
      <c r="AI937" s="114"/>
      <c r="AK937" s="119"/>
      <c r="AL937" s="114"/>
      <c r="AN937" s="114"/>
      <c r="AO937" s="114"/>
      <c r="AQ937" s="114"/>
      <c r="AR937" s="114"/>
      <c r="AS937" s="114"/>
      <c r="AU937" s="114"/>
      <c r="AV937" s="114"/>
      <c r="AW937" s="114"/>
      <c r="AY937" s="114"/>
      <c r="AZ937" s="114"/>
      <c r="BA937" s="114"/>
      <c r="BB937" s="93"/>
    </row>
    <row r="938" spans="1:54" x14ac:dyDescent="0.25">
      <c r="A938" s="93"/>
      <c r="F938" s="104"/>
      <c r="G938" s="109"/>
      <c r="H938" s="114"/>
      <c r="I938" s="114"/>
      <c r="J938" s="114"/>
      <c r="L938" s="104"/>
      <c r="M938" s="114"/>
      <c r="N938" s="114"/>
      <c r="O938" s="114"/>
      <c r="R938" s="114"/>
      <c r="T938" s="104"/>
      <c r="U938" s="104"/>
      <c r="V938" s="104"/>
      <c r="W938" s="109"/>
      <c r="X938" s="114"/>
      <c r="Y938" s="114"/>
      <c r="Z938" s="114"/>
      <c r="AB938" s="119"/>
      <c r="AF938" s="123"/>
      <c r="AI938" s="114"/>
      <c r="AK938" s="119"/>
      <c r="AL938" s="114"/>
      <c r="AN938" s="114"/>
      <c r="AO938" s="114"/>
      <c r="AQ938" s="114"/>
      <c r="AR938" s="114"/>
      <c r="AS938" s="114"/>
      <c r="AU938" s="114"/>
      <c r="AV938" s="114"/>
      <c r="AW938" s="114"/>
      <c r="AY938" s="114"/>
      <c r="AZ938" s="114"/>
      <c r="BA938" s="114"/>
      <c r="BB938" s="93"/>
    </row>
    <row r="939" spans="1:54" x14ac:dyDescent="0.25">
      <c r="A939" s="93"/>
      <c r="F939" s="104"/>
      <c r="G939" s="109"/>
      <c r="H939" s="114"/>
      <c r="I939" s="114"/>
      <c r="J939" s="114"/>
      <c r="L939" s="104"/>
      <c r="M939" s="114"/>
      <c r="N939" s="114"/>
      <c r="O939" s="114"/>
      <c r="R939" s="114"/>
      <c r="T939" s="104"/>
      <c r="U939" s="104"/>
      <c r="V939" s="104"/>
      <c r="W939" s="109"/>
      <c r="X939" s="114"/>
      <c r="Y939" s="114"/>
      <c r="Z939" s="114"/>
      <c r="AB939" s="119"/>
      <c r="AF939" s="123"/>
      <c r="AI939" s="114"/>
      <c r="AK939" s="119"/>
      <c r="AL939" s="114"/>
      <c r="AN939" s="114"/>
      <c r="AO939" s="114"/>
      <c r="AQ939" s="114"/>
      <c r="AR939" s="114"/>
      <c r="AS939" s="114"/>
      <c r="AU939" s="114"/>
      <c r="AV939" s="114"/>
      <c r="AW939" s="114"/>
      <c r="AY939" s="114"/>
      <c r="AZ939" s="114"/>
      <c r="BA939" s="114"/>
      <c r="BB939" s="93"/>
    </row>
    <row r="940" spans="1:54" x14ac:dyDescent="0.25">
      <c r="A940" s="93"/>
      <c r="F940" s="104"/>
      <c r="G940" s="109"/>
      <c r="H940" s="114"/>
      <c r="I940" s="114"/>
      <c r="J940" s="114"/>
      <c r="L940" s="104"/>
      <c r="M940" s="114"/>
      <c r="N940" s="114"/>
      <c r="O940" s="114"/>
      <c r="R940" s="114"/>
      <c r="T940" s="104"/>
      <c r="U940" s="104"/>
      <c r="V940" s="104"/>
      <c r="W940" s="109"/>
      <c r="X940" s="114"/>
      <c r="Y940" s="114"/>
      <c r="Z940" s="114"/>
      <c r="AB940" s="119"/>
      <c r="AF940" s="123"/>
      <c r="AI940" s="114"/>
      <c r="AK940" s="119"/>
      <c r="AL940" s="114"/>
      <c r="AN940" s="114"/>
      <c r="AO940" s="114"/>
      <c r="AQ940" s="114"/>
      <c r="AR940" s="114"/>
      <c r="AS940" s="114"/>
      <c r="AU940" s="114"/>
      <c r="AV940" s="114"/>
      <c r="AW940" s="114"/>
      <c r="AY940" s="114"/>
      <c r="AZ940" s="114"/>
      <c r="BA940" s="114"/>
      <c r="BB940" s="93"/>
    </row>
    <row r="941" spans="1:54" x14ac:dyDescent="0.25">
      <c r="A941" s="93"/>
      <c r="F941" s="104"/>
      <c r="G941" s="109"/>
      <c r="H941" s="114"/>
      <c r="I941" s="114"/>
      <c r="J941" s="114"/>
      <c r="L941" s="104"/>
      <c r="M941" s="114"/>
      <c r="N941" s="114"/>
      <c r="O941" s="114"/>
      <c r="R941" s="114"/>
      <c r="T941" s="104"/>
      <c r="U941" s="104"/>
      <c r="V941" s="104"/>
      <c r="W941" s="109"/>
      <c r="X941" s="114"/>
      <c r="Y941" s="114"/>
      <c r="Z941" s="114"/>
      <c r="AB941" s="119"/>
      <c r="AF941" s="123"/>
      <c r="AI941" s="114"/>
      <c r="AK941" s="119"/>
      <c r="AL941" s="114"/>
      <c r="AN941" s="114"/>
      <c r="AO941" s="114"/>
      <c r="AQ941" s="114"/>
      <c r="AR941" s="114"/>
      <c r="AS941" s="114"/>
      <c r="AU941" s="114"/>
      <c r="AV941" s="114"/>
      <c r="AW941" s="114"/>
      <c r="AY941" s="114"/>
      <c r="AZ941" s="114"/>
      <c r="BA941" s="114"/>
      <c r="BB941" s="93"/>
    </row>
    <row r="942" spans="1:54" x14ac:dyDescent="0.25">
      <c r="A942" s="93"/>
      <c r="F942" s="104"/>
      <c r="G942" s="109"/>
      <c r="H942" s="114"/>
      <c r="I942" s="114"/>
      <c r="J942" s="114"/>
      <c r="L942" s="104"/>
      <c r="M942" s="114"/>
      <c r="N942" s="114"/>
      <c r="O942" s="114"/>
      <c r="R942" s="114"/>
      <c r="T942" s="104"/>
      <c r="U942" s="104"/>
      <c r="V942" s="104"/>
      <c r="W942" s="109"/>
      <c r="X942" s="114"/>
      <c r="Y942" s="114"/>
      <c r="Z942" s="114"/>
      <c r="AB942" s="119"/>
      <c r="AF942" s="123"/>
      <c r="AI942" s="114"/>
      <c r="AK942" s="119"/>
      <c r="AL942" s="114"/>
      <c r="AN942" s="114"/>
      <c r="AO942" s="114"/>
      <c r="AQ942" s="114"/>
      <c r="AR942" s="114"/>
      <c r="AS942" s="114"/>
      <c r="AU942" s="114"/>
      <c r="AV942" s="114"/>
      <c r="AW942" s="114"/>
      <c r="AY942" s="114"/>
      <c r="AZ942" s="114"/>
      <c r="BA942" s="114"/>
      <c r="BB942" s="93"/>
    </row>
    <row r="943" spans="1:54" x14ac:dyDescent="0.25">
      <c r="A943" s="93"/>
      <c r="F943" s="104"/>
      <c r="G943" s="109"/>
      <c r="H943" s="114"/>
      <c r="I943" s="114"/>
      <c r="J943" s="114"/>
      <c r="L943" s="104"/>
      <c r="M943" s="114"/>
      <c r="N943" s="114"/>
      <c r="O943" s="114"/>
      <c r="R943" s="114"/>
      <c r="T943" s="104"/>
      <c r="U943" s="104"/>
      <c r="V943" s="104"/>
      <c r="W943" s="109"/>
      <c r="X943" s="114"/>
      <c r="Y943" s="114"/>
      <c r="Z943" s="114"/>
      <c r="AB943" s="119"/>
      <c r="AF943" s="123"/>
      <c r="AI943" s="114"/>
      <c r="AK943" s="119"/>
      <c r="AL943" s="114"/>
      <c r="AN943" s="114"/>
      <c r="AO943" s="114"/>
      <c r="AQ943" s="114"/>
      <c r="AR943" s="114"/>
      <c r="AS943" s="114"/>
      <c r="AU943" s="114"/>
      <c r="AV943" s="114"/>
      <c r="AW943" s="114"/>
      <c r="AY943" s="114"/>
      <c r="AZ943" s="114"/>
      <c r="BA943" s="114"/>
      <c r="BB943" s="93"/>
    </row>
    <row r="944" spans="1:54" x14ac:dyDescent="0.25">
      <c r="A944" s="93"/>
      <c r="F944" s="104"/>
      <c r="G944" s="109"/>
      <c r="H944" s="114"/>
      <c r="I944" s="114"/>
      <c r="J944" s="114"/>
      <c r="L944" s="104"/>
      <c r="M944" s="114"/>
      <c r="N944" s="114"/>
      <c r="O944" s="114"/>
      <c r="R944" s="114"/>
      <c r="T944" s="104"/>
      <c r="U944" s="104"/>
      <c r="V944" s="104"/>
      <c r="W944" s="109"/>
      <c r="X944" s="114"/>
      <c r="Y944" s="114"/>
      <c r="Z944" s="114"/>
      <c r="AB944" s="119"/>
      <c r="AF944" s="123"/>
      <c r="AI944" s="114"/>
      <c r="AK944" s="119"/>
      <c r="AL944" s="114"/>
      <c r="AN944" s="114"/>
      <c r="AO944" s="114"/>
      <c r="AQ944" s="114"/>
      <c r="AR944" s="114"/>
      <c r="AS944" s="114"/>
      <c r="AU944" s="114"/>
      <c r="AV944" s="114"/>
      <c r="AW944" s="114"/>
      <c r="AY944" s="114"/>
      <c r="AZ944" s="114"/>
      <c r="BA944" s="114"/>
      <c r="BB944" s="93"/>
    </row>
    <row r="945" spans="1:54" x14ac:dyDescent="0.25">
      <c r="A945" s="93"/>
      <c r="F945" s="104"/>
      <c r="G945" s="109"/>
      <c r="H945" s="114"/>
      <c r="I945" s="114"/>
      <c r="J945" s="114"/>
      <c r="L945" s="104"/>
      <c r="M945" s="114"/>
      <c r="N945" s="114"/>
      <c r="O945" s="114"/>
      <c r="R945" s="114"/>
      <c r="T945" s="104"/>
      <c r="U945" s="104"/>
      <c r="V945" s="104"/>
      <c r="W945" s="109"/>
      <c r="X945" s="114"/>
      <c r="Y945" s="114"/>
      <c r="Z945" s="114"/>
      <c r="AB945" s="119"/>
      <c r="AF945" s="123"/>
      <c r="AI945" s="114"/>
      <c r="AK945" s="119"/>
      <c r="AL945" s="114"/>
      <c r="AN945" s="114"/>
      <c r="AO945" s="114"/>
      <c r="AQ945" s="114"/>
      <c r="AR945" s="114"/>
      <c r="AS945" s="114"/>
      <c r="AU945" s="114"/>
      <c r="AV945" s="114"/>
      <c r="AW945" s="114"/>
      <c r="AY945" s="114"/>
      <c r="AZ945" s="114"/>
      <c r="BA945" s="114"/>
      <c r="BB945" s="93"/>
    </row>
    <row r="946" spans="1:54" x14ac:dyDescent="0.25">
      <c r="A946" s="93"/>
      <c r="F946" s="104"/>
      <c r="G946" s="109"/>
      <c r="H946" s="114"/>
      <c r="I946" s="114"/>
      <c r="J946" s="114"/>
      <c r="L946" s="104"/>
      <c r="M946" s="114"/>
      <c r="N946" s="114"/>
      <c r="O946" s="114"/>
      <c r="R946" s="114"/>
      <c r="T946" s="104"/>
      <c r="U946" s="104"/>
      <c r="V946" s="104"/>
      <c r="W946" s="109"/>
      <c r="X946" s="114"/>
      <c r="Y946" s="114"/>
      <c r="Z946" s="114"/>
      <c r="AB946" s="119"/>
      <c r="AF946" s="123"/>
      <c r="AI946" s="114"/>
      <c r="AK946" s="119"/>
      <c r="AL946" s="114"/>
      <c r="AN946" s="114"/>
      <c r="AO946" s="114"/>
      <c r="AQ946" s="114"/>
      <c r="AR946" s="114"/>
      <c r="AS946" s="114"/>
      <c r="AU946" s="114"/>
      <c r="AV946" s="114"/>
      <c r="AW946" s="114"/>
      <c r="AY946" s="114"/>
      <c r="AZ946" s="114"/>
      <c r="BA946" s="114"/>
      <c r="BB946" s="93"/>
    </row>
    <row r="947" spans="1:54" x14ac:dyDescent="0.25">
      <c r="A947" s="93"/>
      <c r="F947" s="104"/>
      <c r="G947" s="109"/>
      <c r="H947" s="114"/>
      <c r="I947" s="114"/>
      <c r="J947" s="114"/>
      <c r="L947" s="104"/>
      <c r="M947" s="114"/>
      <c r="N947" s="114"/>
      <c r="O947" s="114"/>
      <c r="R947" s="114"/>
      <c r="T947" s="104"/>
      <c r="U947" s="104"/>
      <c r="V947" s="104"/>
      <c r="W947" s="109"/>
      <c r="X947" s="114"/>
      <c r="Y947" s="114"/>
      <c r="Z947" s="114"/>
      <c r="AB947" s="119"/>
      <c r="AF947" s="123"/>
      <c r="AI947" s="114"/>
      <c r="AK947" s="119"/>
      <c r="AL947" s="114"/>
      <c r="AN947" s="114"/>
      <c r="AO947" s="114"/>
      <c r="AQ947" s="114"/>
      <c r="AR947" s="114"/>
      <c r="AS947" s="114"/>
      <c r="AU947" s="114"/>
      <c r="AV947" s="114"/>
      <c r="AW947" s="114"/>
      <c r="AY947" s="114"/>
      <c r="AZ947" s="114"/>
      <c r="BA947" s="114"/>
      <c r="BB947" s="93"/>
    </row>
    <row r="948" spans="1:54" x14ac:dyDescent="0.25">
      <c r="A948" s="93"/>
      <c r="F948" s="104"/>
      <c r="G948" s="109"/>
      <c r="H948" s="114"/>
      <c r="I948" s="114"/>
      <c r="J948" s="114"/>
      <c r="L948" s="104"/>
      <c r="M948" s="114"/>
      <c r="N948" s="114"/>
      <c r="O948" s="114"/>
      <c r="R948" s="114"/>
      <c r="T948" s="104"/>
      <c r="U948" s="104"/>
      <c r="V948" s="104"/>
      <c r="W948" s="109"/>
      <c r="X948" s="114"/>
      <c r="Y948" s="114"/>
      <c r="Z948" s="114"/>
      <c r="AB948" s="119"/>
      <c r="AF948" s="123"/>
      <c r="AI948" s="114"/>
      <c r="AK948" s="119"/>
      <c r="AL948" s="114"/>
      <c r="AN948" s="114"/>
      <c r="AO948" s="114"/>
      <c r="AQ948" s="114"/>
      <c r="AR948" s="114"/>
      <c r="AS948" s="114"/>
      <c r="AU948" s="114"/>
      <c r="AV948" s="114"/>
      <c r="AW948" s="114"/>
      <c r="AY948" s="114"/>
      <c r="AZ948" s="114"/>
      <c r="BA948" s="114"/>
      <c r="BB948" s="93"/>
    </row>
    <row r="949" spans="1:54" x14ac:dyDescent="0.25">
      <c r="A949" s="93"/>
      <c r="F949" s="104"/>
      <c r="G949" s="109"/>
      <c r="H949" s="114"/>
      <c r="I949" s="114"/>
      <c r="J949" s="114"/>
      <c r="L949" s="104"/>
      <c r="M949" s="114"/>
      <c r="N949" s="114"/>
      <c r="O949" s="114"/>
      <c r="R949" s="114"/>
      <c r="T949" s="104"/>
      <c r="U949" s="104"/>
      <c r="V949" s="104"/>
      <c r="W949" s="109"/>
      <c r="X949" s="114"/>
      <c r="Y949" s="114"/>
      <c r="Z949" s="114"/>
      <c r="AB949" s="119"/>
      <c r="AF949" s="123"/>
      <c r="AI949" s="114"/>
      <c r="AK949" s="119"/>
      <c r="AL949" s="114"/>
      <c r="AN949" s="114"/>
      <c r="AO949" s="114"/>
      <c r="AQ949" s="114"/>
      <c r="AR949" s="114"/>
      <c r="AS949" s="114"/>
      <c r="AU949" s="114"/>
      <c r="AV949" s="114"/>
      <c r="AW949" s="114"/>
      <c r="AY949" s="114"/>
      <c r="AZ949" s="114"/>
      <c r="BA949" s="114"/>
      <c r="BB949" s="93"/>
    </row>
    <row r="950" spans="1:54" x14ac:dyDescent="0.25">
      <c r="A950" s="93"/>
      <c r="F950" s="104"/>
      <c r="G950" s="109"/>
      <c r="H950" s="114"/>
      <c r="I950" s="114"/>
      <c r="J950" s="114"/>
      <c r="L950" s="104"/>
      <c r="M950" s="114"/>
      <c r="N950" s="114"/>
      <c r="O950" s="114"/>
      <c r="R950" s="114"/>
      <c r="T950" s="104"/>
      <c r="U950" s="104"/>
      <c r="V950" s="104"/>
      <c r="W950" s="109"/>
      <c r="X950" s="114"/>
      <c r="Y950" s="114"/>
      <c r="Z950" s="114"/>
      <c r="AB950" s="119"/>
      <c r="AF950" s="123"/>
      <c r="AI950" s="114"/>
      <c r="AK950" s="119"/>
      <c r="AL950" s="114"/>
      <c r="AN950" s="114"/>
      <c r="AO950" s="114"/>
      <c r="AQ950" s="114"/>
      <c r="AR950" s="114"/>
      <c r="AS950" s="114"/>
      <c r="AU950" s="114"/>
      <c r="AV950" s="114"/>
      <c r="AW950" s="114"/>
      <c r="AY950" s="114"/>
      <c r="AZ950" s="114"/>
      <c r="BA950" s="114"/>
      <c r="BB950" s="93"/>
    </row>
    <row r="951" spans="1:54" x14ac:dyDescent="0.25">
      <c r="A951" s="93"/>
      <c r="F951" s="104"/>
      <c r="G951" s="109"/>
      <c r="H951" s="114"/>
      <c r="I951" s="114"/>
      <c r="J951" s="114"/>
      <c r="L951" s="104"/>
      <c r="M951" s="114"/>
      <c r="N951" s="114"/>
      <c r="O951" s="114"/>
      <c r="R951" s="114"/>
      <c r="T951" s="104"/>
      <c r="U951" s="104"/>
      <c r="V951" s="104"/>
      <c r="W951" s="109"/>
      <c r="X951" s="114"/>
      <c r="Y951" s="114"/>
      <c r="Z951" s="114"/>
      <c r="AB951" s="119"/>
      <c r="AF951" s="123"/>
      <c r="AI951" s="114"/>
      <c r="AK951" s="119"/>
      <c r="AL951" s="114"/>
      <c r="AN951" s="114"/>
      <c r="AO951" s="114"/>
      <c r="AQ951" s="114"/>
      <c r="AR951" s="114"/>
      <c r="AS951" s="114"/>
      <c r="AU951" s="114"/>
      <c r="AV951" s="114"/>
      <c r="AW951" s="114"/>
      <c r="AY951" s="114"/>
      <c r="AZ951" s="114"/>
      <c r="BA951" s="114"/>
      <c r="BB951" s="93"/>
    </row>
    <row r="952" spans="1:54" x14ac:dyDescent="0.25">
      <c r="A952" s="93"/>
      <c r="F952" s="104"/>
      <c r="G952" s="109"/>
      <c r="H952" s="114"/>
      <c r="I952" s="114"/>
      <c r="J952" s="114"/>
      <c r="L952" s="104"/>
      <c r="M952" s="114"/>
      <c r="N952" s="114"/>
      <c r="O952" s="114"/>
      <c r="R952" s="114"/>
      <c r="T952" s="104"/>
      <c r="U952" s="104"/>
      <c r="V952" s="104"/>
      <c r="W952" s="109"/>
      <c r="X952" s="114"/>
      <c r="Y952" s="114"/>
      <c r="Z952" s="114"/>
      <c r="AB952" s="119"/>
      <c r="AF952" s="123"/>
      <c r="AI952" s="114"/>
      <c r="AK952" s="119"/>
      <c r="AL952" s="114"/>
      <c r="AN952" s="114"/>
      <c r="AO952" s="114"/>
      <c r="AQ952" s="114"/>
      <c r="AR952" s="114"/>
      <c r="AS952" s="114"/>
      <c r="AU952" s="114"/>
      <c r="AV952" s="114"/>
      <c r="AW952" s="114"/>
      <c r="AY952" s="114"/>
      <c r="AZ952" s="114"/>
      <c r="BA952" s="114"/>
      <c r="BB952" s="93"/>
    </row>
    <row r="953" spans="1:54" x14ac:dyDescent="0.25">
      <c r="A953" s="93"/>
      <c r="F953" s="104"/>
      <c r="G953" s="109"/>
      <c r="H953" s="114"/>
      <c r="I953" s="114"/>
      <c r="J953" s="114"/>
      <c r="L953" s="104"/>
      <c r="M953" s="114"/>
      <c r="N953" s="114"/>
      <c r="O953" s="114"/>
      <c r="R953" s="114"/>
      <c r="T953" s="104"/>
      <c r="U953" s="104"/>
      <c r="V953" s="104"/>
      <c r="W953" s="109"/>
      <c r="X953" s="114"/>
      <c r="Y953" s="114"/>
      <c r="Z953" s="114"/>
      <c r="AB953" s="119"/>
      <c r="AF953" s="123"/>
      <c r="AI953" s="114"/>
      <c r="AK953" s="119"/>
      <c r="AL953" s="114"/>
      <c r="AN953" s="114"/>
      <c r="AO953" s="114"/>
      <c r="AQ953" s="114"/>
      <c r="AR953" s="114"/>
      <c r="AS953" s="114"/>
      <c r="AU953" s="114"/>
      <c r="AV953" s="114"/>
      <c r="AW953" s="114"/>
      <c r="AY953" s="114"/>
      <c r="AZ953" s="114"/>
      <c r="BA953" s="114"/>
      <c r="BB953" s="93"/>
    </row>
    <row r="954" spans="1:54" x14ac:dyDescent="0.25">
      <c r="A954" s="93"/>
      <c r="F954" s="104"/>
      <c r="G954" s="109"/>
      <c r="H954" s="114"/>
      <c r="I954" s="114"/>
      <c r="J954" s="114"/>
      <c r="L954" s="104"/>
      <c r="M954" s="114"/>
      <c r="N954" s="114"/>
      <c r="O954" s="114"/>
      <c r="R954" s="114"/>
      <c r="T954" s="104"/>
      <c r="U954" s="104"/>
      <c r="V954" s="104"/>
      <c r="W954" s="109"/>
      <c r="X954" s="114"/>
      <c r="Y954" s="114"/>
      <c r="Z954" s="114"/>
      <c r="AB954" s="119"/>
      <c r="AF954" s="123"/>
      <c r="AI954" s="114"/>
      <c r="AK954" s="119"/>
      <c r="AL954" s="114"/>
      <c r="AN954" s="114"/>
      <c r="AO954" s="114"/>
      <c r="AQ954" s="114"/>
      <c r="AR954" s="114"/>
      <c r="AS954" s="114"/>
      <c r="AU954" s="114"/>
      <c r="AV954" s="114"/>
      <c r="AW954" s="114"/>
      <c r="AY954" s="114"/>
      <c r="AZ954" s="114"/>
      <c r="BA954" s="114"/>
      <c r="BB954" s="93"/>
    </row>
    <row r="955" spans="1:54" x14ac:dyDescent="0.25">
      <c r="A955" s="93"/>
      <c r="F955" s="104"/>
      <c r="G955" s="109"/>
      <c r="H955" s="114"/>
      <c r="I955" s="114"/>
      <c r="J955" s="114"/>
      <c r="L955" s="104"/>
      <c r="M955" s="114"/>
      <c r="N955" s="114"/>
      <c r="O955" s="114"/>
      <c r="R955" s="114"/>
      <c r="T955" s="104"/>
      <c r="U955" s="104"/>
      <c r="V955" s="104"/>
      <c r="W955" s="109"/>
      <c r="X955" s="114"/>
      <c r="Y955" s="114"/>
      <c r="Z955" s="114"/>
      <c r="AB955" s="119"/>
      <c r="AF955" s="123"/>
      <c r="AI955" s="114"/>
      <c r="AK955" s="119"/>
      <c r="AL955" s="114"/>
      <c r="AN955" s="114"/>
      <c r="AO955" s="114"/>
      <c r="AQ955" s="114"/>
      <c r="AR955" s="114"/>
      <c r="AS955" s="114"/>
      <c r="AU955" s="114"/>
      <c r="AV955" s="114"/>
      <c r="AW955" s="114"/>
      <c r="AY955" s="114"/>
      <c r="AZ955" s="114"/>
      <c r="BA955" s="114"/>
      <c r="BB955" s="93"/>
    </row>
    <row r="956" spans="1:54" x14ac:dyDescent="0.25">
      <c r="A956" s="93"/>
      <c r="F956" s="104"/>
      <c r="G956" s="109"/>
      <c r="H956" s="114"/>
      <c r="I956" s="114"/>
      <c r="J956" s="114"/>
      <c r="L956" s="104"/>
      <c r="M956" s="114"/>
      <c r="N956" s="114"/>
      <c r="O956" s="114"/>
      <c r="R956" s="114"/>
      <c r="T956" s="104"/>
      <c r="U956" s="104"/>
      <c r="V956" s="104"/>
      <c r="W956" s="109"/>
      <c r="X956" s="114"/>
      <c r="Y956" s="114"/>
      <c r="Z956" s="114"/>
      <c r="AB956" s="119"/>
      <c r="AF956" s="123"/>
      <c r="AI956" s="114"/>
      <c r="AK956" s="119"/>
      <c r="AL956" s="114"/>
      <c r="AN956" s="114"/>
      <c r="AO956" s="114"/>
      <c r="AQ956" s="114"/>
      <c r="AR956" s="114"/>
      <c r="AS956" s="114"/>
      <c r="AU956" s="114"/>
      <c r="AV956" s="114"/>
      <c r="AW956" s="114"/>
      <c r="AY956" s="114"/>
      <c r="AZ956" s="114"/>
      <c r="BA956" s="114"/>
      <c r="BB956" s="93"/>
    </row>
    <row r="957" spans="1:54" x14ac:dyDescent="0.25">
      <c r="A957" s="93"/>
      <c r="F957" s="104"/>
      <c r="G957" s="109"/>
      <c r="H957" s="114"/>
      <c r="I957" s="114"/>
      <c r="J957" s="114"/>
      <c r="L957" s="104"/>
      <c r="M957" s="114"/>
      <c r="N957" s="114"/>
      <c r="O957" s="114"/>
      <c r="R957" s="114"/>
      <c r="T957" s="104"/>
      <c r="U957" s="104"/>
      <c r="V957" s="104"/>
      <c r="W957" s="109"/>
      <c r="X957" s="114"/>
      <c r="Y957" s="114"/>
      <c r="Z957" s="114"/>
      <c r="AB957" s="119"/>
      <c r="AF957" s="123"/>
      <c r="AI957" s="114"/>
      <c r="AK957" s="119"/>
      <c r="AL957" s="114"/>
      <c r="AN957" s="114"/>
      <c r="AO957" s="114"/>
      <c r="AQ957" s="114"/>
      <c r="AR957" s="114"/>
      <c r="AS957" s="114"/>
      <c r="AU957" s="114"/>
      <c r="AV957" s="114"/>
      <c r="AW957" s="114"/>
      <c r="AY957" s="114"/>
      <c r="AZ957" s="114"/>
      <c r="BA957" s="114"/>
      <c r="BB957" s="93"/>
    </row>
    <row r="958" spans="1:54" x14ac:dyDescent="0.25">
      <c r="A958" s="93"/>
      <c r="F958" s="104"/>
      <c r="G958" s="109"/>
      <c r="H958" s="114"/>
      <c r="I958" s="114"/>
      <c r="J958" s="114"/>
      <c r="L958" s="104"/>
      <c r="M958" s="114"/>
      <c r="N958" s="114"/>
      <c r="O958" s="114"/>
      <c r="R958" s="114"/>
      <c r="T958" s="104"/>
      <c r="U958" s="104"/>
      <c r="V958" s="104"/>
      <c r="W958" s="109"/>
      <c r="X958" s="114"/>
      <c r="Y958" s="114"/>
      <c r="Z958" s="114"/>
      <c r="AB958" s="119"/>
      <c r="AF958" s="123"/>
      <c r="AI958" s="114"/>
      <c r="AK958" s="119"/>
      <c r="AL958" s="114"/>
      <c r="AN958" s="114"/>
      <c r="AO958" s="114"/>
      <c r="AQ958" s="114"/>
      <c r="AR958" s="114"/>
      <c r="AS958" s="114"/>
      <c r="AU958" s="114"/>
      <c r="AV958" s="114"/>
      <c r="AW958" s="114"/>
      <c r="AY958" s="114"/>
      <c r="AZ958" s="114"/>
      <c r="BA958" s="114"/>
      <c r="BB958" s="93"/>
    </row>
    <row r="959" spans="1:54" x14ac:dyDescent="0.25">
      <c r="A959" s="93"/>
      <c r="F959" s="104"/>
      <c r="G959" s="109"/>
      <c r="H959" s="114"/>
      <c r="I959" s="114"/>
      <c r="J959" s="114"/>
      <c r="L959" s="104"/>
      <c r="M959" s="114"/>
      <c r="N959" s="114"/>
      <c r="O959" s="114"/>
      <c r="R959" s="114"/>
      <c r="T959" s="104"/>
      <c r="U959" s="104"/>
      <c r="V959" s="104"/>
      <c r="W959" s="109"/>
      <c r="X959" s="114"/>
      <c r="Y959" s="114"/>
      <c r="Z959" s="114"/>
      <c r="AB959" s="119"/>
      <c r="AF959" s="123"/>
      <c r="AI959" s="114"/>
      <c r="AK959" s="119"/>
      <c r="AL959" s="114"/>
      <c r="AN959" s="114"/>
      <c r="AO959" s="114"/>
      <c r="AQ959" s="114"/>
      <c r="AR959" s="114"/>
      <c r="AS959" s="114"/>
      <c r="AU959" s="114"/>
      <c r="AV959" s="114"/>
      <c r="AW959" s="114"/>
      <c r="AY959" s="114"/>
      <c r="AZ959" s="114"/>
      <c r="BA959" s="114"/>
      <c r="BB959" s="93"/>
    </row>
    <row r="960" spans="1:54" x14ac:dyDescent="0.25">
      <c r="A960" s="93"/>
      <c r="F960" s="104"/>
      <c r="G960" s="109"/>
      <c r="H960" s="114"/>
      <c r="I960" s="114"/>
      <c r="J960" s="114"/>
      <c r="L960" s="104"/>
      <c r="M960" s="114"/>
      <c r="N960" s="114"/>
      <c r="O960" s="114"/>
      <c r="R960" s="114"/>
      <c r="T960" s="104"/>
      <c r="U960" s="104"/>
      <c r="V960" s="104"/>
      <c r="W960" s="109"/>
      <c r="X960" s="114"/>
      <c r="Y960" s="114"/>
      <c r="Z960" s="114"/>
      <c r="AB960" s="119"/>
      <c r="AF960" s="123"/>
      <c r="AI960" s="114"/>
      <c r="AK960" s="119"/>
      <c r="AL960" s="114"/>
      <c r="AN960" s="114"/>
      <c r="AO960" s="114"/>
      <c r="AQ960" s="114"/>
      <c r="AR960" s="114"/>
      <c r="AS960" s="114"/>
      <c r="AU960" s="114"/>
      <c r="AV960" s="114"/>
      <c r="AW960" s="114"/>
      <c r="AY960" s="114"/>
      <c r="AZ960" s="114"/>
      <c r="BA960" s="114"/>
      <c r="BB960" s="93"/>
    </row>
    <row r="961" spans="1:54" x14ac:dyDescent="0.25">
      <c r="A961" s="93"/>
      <c r="F961" s="104"/>
      <c r="G961" s="109"/>
      <c r="H961" s="114"/>
      <c r="I961" s="114"/>
      <c r="J961" s="114"/>
      <c r="L961" s="104"/>
      <c r="M961" s="114"/>
      <c r="N961" s="114"/>
      <c r="O961" s="114"/>
      <c r="R961" s="114"/>
      <c r="T961" s="104"/>
      <c r="U961" s="104"/>
      <c r="V961" s="104"/>
      <c r="W961" s="109"/>
      <c r="X961" s="114"/>
      <c r="Y961" s="114"/>
      <c r="Z961" s="114"/>
      <c r="AB961" s="119"/>
      <c r="AF961" s="123"/>
      <c r="AI961" s="114"/>
      <c r="AK961" s="119"/>
      <c r="AL961" s="114"/>
      <c r="AN961" s="114"/>
      <c r="AO961" s="114"/>
      <c r="AQ961" s="114"/>
      <c r="AR961" s="114"/>
      <c r="AS961" s="114"/>
      <c r="AU961" s="114"/>
      <c r="AV961" s="114"/>
      <c r="AW961" s="114"/>
      <c r="AY961" s="114"/>
      <c r="AZ961" s="114"/>
      <c r="BA961" s="114"/>
      <c r="BB961" s="93"/>
    </row>
    <row r="962" spans="1:54" x14ac:dyDescent="0.25">
      <c r="A962" s="93"/>
      <c r="F962" s="104"/>
      <c r="G962" s="109"/>
      <c r="H962" s="114"/>
      <c r="I962" s="114"/>
      <c r="J962" s="114"/>
      <c r="L962" s="104"/>
      <c r="M962" s="114"/>
      <c r="N962" s="114"/>
      <c r="O962" s="114"/>
      <c r="R962" s="114"/>
      <c r="T962" s="104"/>
      <c r="U962" s="104"/>
      <c r="V962" s="104"/>
      <c r="W962" s="109"/>
      <c r="X962" s="114"/>
      <c r="Y962" s="114"/>
      <c r="Z962" s="114"/>
      <c r="AB962" s="119"/>
      <c r="AF962" s="123"/>
      <c r="AI962" s="114"/>
      <c r="AK962" s="119"/>
      <c r="AL962" s="114"/>
      <c r="AN962" s="114"/>
      <c r="AO962" s="114"/>
      <c r="AQ962" s="114"/>
      <c r="AR962" s="114"/>
      <c r="AS962" s="114"/>
      <c r="AU962" s="114"/>
      <c r="AV962" s="114"/>
      <c r="AW962" s="114"/>
      <c r="AY962" s="114"/>
      <c r="AZ962" s="114"/>
      <c r="BA962" s="114"/>
      <c r="BB962" s="93"/>
    </row>
    <row r="963" spans="1:54" x14ac:dyDescent="0.25">
      <c r="A963" s="93"/>
      <c r="F963" s="104"/>
      <c r="G963" s="109"/>
      <c r="H963" s="114"/>
      <c r="I963" s="114"/>
      <c r="J963" s="114"/>
      <c r="L963" s="104"/>
      <c r="M963" s="114"/>
      <c r="N963" s="114"/>
      <c r="O963" s="114"/>
      <c r="R963" s="114"/>
      <c r="T963" s="104"/>
      <c r="U963" s="104"/>
      <c r="V963" s="104"/>
      <c r="W963" s="109"/>
      <c r="X963" s="114"/>
      <c r="Y963" s="114"/>
      <c r="Z963" s="114"/>
      <c r="AB963" s="119"/>
      <c r="AF963" s="123"/>
      <c r="AI963" s="114"/>
      <c r="AK963" s="119"/>
      <c r="AL963" s="114"/>
      <c r="AN963" s="114"/>
      <c r="AO963" s="114"/>
      <c r="AQ963" s="114"/>
      <c r="AR963" s="114"/>
      <c r="AS963" s="114"/>
      <c r="AU963" s="114"/>
      <c r="AV963" s="114"/>
      <c r="AW963" s="114"/>
      <c r="AY963" s="114"/>
      <c r="AZ963" s="114"/>
      <c r="BA963" s="114"/>
      <c r="BB963" s="93"/>
    </row>
    <row r="964" spans="1:54" x14ac:dyDescent="0.25">
      <c r="A964" s="93"/>
      <c r="F964" s="104"/>
      <c r="G964" s="109"/>
      <c r="H964" s="114"/>
      <c r="I964" s="114"/>
      <c r="J964" s="114"/>
      <c r="L964" s="104"/>
      <c r="M964" s="114"/>
      <c r="N964" s="114"/>
      <c r="O964" s="114"/>
      <c r="R964" s="114"/>
      <c r="T964" s="104"/>
      <c r="U964" s="104"/>
      <c r="V964" s="104"/>
      <c r="W964" s="109"/>
      <c r="X964" s="114"/>
      <c r="Y964" s="114"/>
      <c r="Z964" s="114"/>
      <c r="AB964" s="119"/>
      <c r="AF964" s="123"/>
      <c r="AI964" s="114"/>
      <c r="AK964" s="119"/>
      <c r="AL964" s="114"/>
      <c r="AN964" s="114"/>
      <c r="AO964" s="114"/>
      <c r="AQ964" s="114"/>
      <c r="AR964" s="114"/>
      <c r="AS964" s="114"/>
      <c r="AU964" s="114"/>
      <c r="AV964" s="114"/>
      <c r="AW964" s="114"/>
      <c r="AY964" s="114"/>
      <c r="AZ964" s="114"/>
      <c r="BA964" s="114"/>
      <c r="BB964" s="93"/>
    </row>
    <row r="965" spans="1:54" x14ac:dyDescent="0.25">
      <c r="A965" s="93"/>
      <c r="F965" s="104"/>
      <c r="G965" s="109"/>
      <c r="H965" s="114"/>
      <c r="I965" s="114"/>
      <c r="J965" s="114"/>
      <c r="L965" s="104"/>
      <c r="M965" s="114"/>
      <c r="N965" s="114"/>
      <c r="O965" s="114"/>
      <c r="R965" s="114"/>
      <c r="T965" s="104"/>
      <c r="U965" s="104"/>
      <c r="V965" s="104"/>
      <c r="W965" s="109"/>
      <c r="X965" s="114"/>
      <c r="Y965" s="114"/>
      <c r="Z965" s="114"/>
      <c r="AB965" s="119"/>
      <c r="AF965" s="123"/>
      <c r="AI965" s="114"/>
      <c r="AK965" s="119"/>
      <c r="AL965" s="114"/>
      <c r="AN965" s="114"/>
      <c r="AO965" s="114"/>
      <c r="AQ965" s="114"/>
      <c r="AR965" s="114"/>
      <c r="AS965" s="114"/>
      <c r="AU965" s="114"/>
      <c r="AV965" s="114"/>
      <c r="AW965" s="114"/>
      <c r="AY965" s="114"/>
      <c r="AZ965" s="114"/>
      <c r="BA965" s="114"/>
      <c r="BB965" s="93"/>
    </row>
    <row r="966" spans="1:54" x14ac:dyDescent="0.25">
      <c r="A966" s="93"/>
      <c r="F966" s="104"/>
      <c r="G966" s="109"/>
      <c r="H966" s="114"/>
      <c r="I966" s="114"/>
      <c r="J966" s="114"/>
      <c r="L966" s="104"/>
      <c r="M966" s="114"/>
      <c r="N966" s="114"/>
      <c r="O966" s="114"/>
      <c r="R966" s="114"/>
      <c r="T966" s="104"/>
      <c r="U966" s="104"/>
      <c r="V966" s="104"/>
      <c r="W966" s="109"/>
      <c r="X966" s="114"/>
      <c r="Y966" s="114"/>
      <c r="Z966" s="114"/>
      <c r="AB966" s="119"/>
      <c r="AF966" s="123"/>
      <c r="AI966" s="114"/>
      <c r="AK966" s="119"/>
      <c r="AL966" s="114"/>
      <c r="AN966" s="114"/>
      <c r="AO966" s="114"/>
      <c r="AQ966" s="114"/>
      <c r="AR966" s="114"/>
      <c r="AS966" s="114"/>
      <c r="AU966" s="114"/>
      <c r="AV966" s="114"/>
      <c r="AW966" s="114"/>
      <c r="AY966" s="114"/>
      <c r="AZ966" s="114"/>
      <c r="BA966" s="114"/>
      <c r="BB966" s="93"/>
    </row>
    <row r="967" spans="1:54" x14ac:dyDescent="0.25">
      <c r="A967" s="93"/>
      <c r="F967" s="104"/>
      <c r="G967" s="109"/>
      <c r="H967" s="114"/>
      <c r="I967" s="114"/>
      <c r="J967" s="114"/>
      <c r="L967" s="104"/>
      <c r="M967" s="114"/>
      <c r="N967" s="114"/>
      <c r="O967" s="114"/>
      <c r="R967" s="114"/>
      <c r="T967" s="104"/>
      <c r="U967" s="104"/>
      <c r="V967" s="104"/>
      <c r="W967" s="109"/>
      <c r="X967" s="114"/>
      <c r="Y967" s="114"/>
      <c r="Z967" s="114"/>
      <c r="AB967" s="119"/>
      <c r="AF967" s="123"/>
      <c r="AI967" s="114"/>
      <c r="AK967" s="119"/>
      <c r="AL967" s="114"/>
      <c r="AN967" s="114"/>
      <c r="AO967" s="114"/>
      <c r="AQ967" s="114"/>
      <c r="AR967" s="114"/>
      <c r="AS967" s="114"/>
      <c r="AU967" s="114"/>
      <c r="AV967" s="114"/>
      <c r="AW967" s="114"/>
      <c r="AY967" s="114"/>
      <c r="AZ967" s="114"/>
      <c r="BA967" s="114"/>
      <c r="BB967" s="93"/>
    </row>
    <row r="968" spans="1:54" x14ac:dyDescent="0.25">
      <c r="A968" s="93"/>
      <c r="F968" s="104"/>
      <c r="G968" s="109"/>
      <c r="H968" s="114"/>
      <c r="I968" s="114"/>
      <c r="J968" s="114"/>
      <c r="L968" s="104"/>
      <c r="M968" s="114"/>
      <c r="N968" s="114"/>
      <c r="O968" s="114"/>
      <c r="R968" s="114"/>
      <c r="T968" s="104"/>
      <c r="U968" s="104"/>
      <c r="V968" s="104"/>
      <c r="W968" s="109"/>
      <c r="X968" s="114"/>
      <c r="Y968" s="114"/>
      <c r="Z968" s="114"/>
      <c r="AB968" s="119"/>
      <c r="AF968" s="123"/>
      <c r="AI968" s="114"/>
      <c r="AK968" s="119"/>
      <c r="AL968" s="114"/>
      <c r="AN968" s="114"/>
      <c r="AO968" s="114"/>
      <c r="AQ968" s="114"/>
      <c r="AR968" s="114"/>
      <c r="AS968" s="114"/>
      <c r="AU968" s="114"/>
      <c r="AV968" s="114"/>
      <c r="AW968" s="114"/>
      <c r="AY968" s="114"/>
      <c r="AZ968" s="114"/>
      <c r="BA968" s="114"/>
      <c r="BB968" s="93"/>
    </row>
    <row r="969" spans="1:54" x14ac:dyDescent="0.25">
      <c r="A969" s="93"/>
      <c r="F969" s="104"/>
      <c r="G969" s="109"/>
      <c r="H969" s="114"/>
      <c r="I969" s="114"/>
      <c r="J969" s="114"/>
      <c r="L969" s="104"/>
      <c r="M969" s="114"/>
      <c r="N969" s="114"/>
      <c r="O969" s="114"/>
      <c r="R969" s="114"/>
      <c r="T969" s="104"/>
      <c r="U969" s="104"/>
      <c r="V969" s="104"/>
      <c r="W969" s="109"/>
      <c r="X969" s="114"/>
      <c r="Y969" s="114"/>
      <c r="Z969" s="114"/>
      <c r="AB969" s="119"/>
      <c r="AF969" s="123"/>
      <c r="AI969" s="114"/>
      <c r="AK969" s="119"/>
      <c r="AL969" s="114"/>
      <c r="AN969" s="114"/>
      <c r="AO969" s="114"/>
      <c r="AQ969" s="114"/>
      <c r="AR969" s="114"/>
      <c r="AS969" s="114"/>
      <c r="AU969" s="114"/>
      <c r="AV969" s="114"/>
      <c r="AW969" s="114"/>
      <c r="AY969" s="114"/>
      <c r="AZ969" s="114"/>
      <c r="BA969" s="114"/>
      <c r="BB969" s="93"/>
    </row>
    <row r="970" spans="1:54" x14ac:dyDescent="0.25">
      <c r="A970" s="93"/>
      <c r="F970" s="104"/>
      <c r="G970" s="109"/>
      <c r="H970" s="114"/>
      <c r="I970" s="114"/>
      <c r="J970" s="114"/>
      <c r="L970" s="104"/>
      <c r="M970" s="114"/>
      <c r="N970" s="114"/>
      <c r="O970" s="114"/>
      <c r="R970" s="114"/>
      <c r="T970" s="104"/>
      <c r="U970" s="104"/>
      <c r="V970" s="104"/>
      <c r="W970" s="109"/>
      <c r="X970" s="114"/>
      <c r="Y970" s="114"/>
      <c r="Z970" s="114"/>
      <c r="AB970" s="119"/>
      <c r="AF970" s="123"/>
      <c r="AI970" s="114"/>
      <c r="AK970" s="119"/>
      <c r="AL970" s="114"/>
      <c r="AN970" s="114"/>
      <c r="AO970" s="114"/>
      <c r="AQ970" s="114"/>
      <c r="AR970" s="114"/>
      <c r="AS970" s="114"/>
      <c r="AU970" s="114"/>
      <c r="AV970" s="114"/>
      <c r="AW970" s="114"/>
      <c r="AY970" s="114"/>
      <c r="AZ970" s="114"/>
      <c r="BA970" s="114"/>
      <c r="BB970" s="93"/>
    </row>
    <row r="971" spans="1:54" x14ac:dyDescent="0.25">
      <c r="A971" s="93"/>
      <c r="F971" s="104"/>
      <c r="G971" s="109"/>
      <c r="H971" s="114"/>
      <c r="I971" s="114"/>
      <c r="J971" s="114"/>
      <c r="L971" s="104"/>
      <c r="M971" s="114"/>
      <c r="N971" s="114"/>
      <c r="O971" s="114"/>
      <c r="R971" s="114"/>
      <c r="T971" s="104"/>
      <c r="U971" s="104"/>
      <c r="V971" s="104"/>
      <c r="W971" s="109"/>
      <c r="X971" s="114"/>
      <c r="Y971" s="114"/>
      <c r="Z971" s="114"/>
      <c r="AB971" s="119"/>
      <c r="AF971" s="123"/>
      <c r="AI971" s="114"/>
      <c r="AK971" s="119"/>
      <c r="AL971" s="114"/>
      <c r="AN971" s="114"/>
      <c r="AO971" s="114"/>
      <c r="AQ971" s="114"/>
      <c r="AR971" s="114"/>
      <c r="AS971" s="114"/>
      <c r="AU971" s="114"/>
      <c r="AV971" s="114"/>
      <c r="AW971" s="114"/>
      <c r="AY971" s="114"/>
      <c r="AZ971" s="114"/>
      <c r="BA971" s="114"/>
      <c r="BB971" s="93"/>
    </row>
    <row r="972" spans="1:54" x14ac:dyDescent="0.25">
      <c r="A972" s="93"/>
      <c r="F972" s="104"/>
      <c r="G972" s="109"/>
      <c r="H972" s="114"/>
      <c r="I972" s="114"/>
      <c r="J972" s="114"/>
      <c r="L972" s="104"/>
      <c r="M972" s="114"/>
      <c r="N972" s="114"/>
      <c r="O972" s="114"/>
      <c r="R972" s="114"/>
      <c r="T972" s="104"/>
      <c r="U972" s="104"/>
      <c r="V972" s="104"/>
      <c r="W972" s="109"/>
      <c r="X972" s="114"/>
      <c r="Y972" s="114"/>
      <c r="Z972" s="114"/>
      <c r="AB972" s="119"/>
      <c r="AF972" s="123"/>
      <c r="AI972" s="114"/>
      <c r="AK972" s="119"/>
      <c r="AL972" s="114"/>
      <c r="AN972" s="114"/>
      <c r="AO972" s="114"/>
      <c r="AQ972" s="114"/>
      <c r="AR972" s="114"/>
      <c r="AS972" s="114"/>
      <c r="AU972" s="114"/>
      <c r="AV972" s="114"/>
      <c r="AW972" s="114"/>
      <c r="AY972" s="114"/>
      <c r="AZ972" s="114"/>
      <c r="BA972" s="114"/>
      <c r="BB972" s="93"/>
    </row>
    <row r="973" spans="1:54" x14ac:dyDescent="0.25">
      <c r="A973" s="93"/>
      <c r="F973" s="104"/>
      <c r="G973" s="109"/>
      <c r="H973" s="114"/>
      <c r="I973" s="114"/>
      <c r="J973" s="114"/>
      <c r="L973" s="104"/>
      <c r="M973" s="114"/>
      <c r="N973" s="114"/>
      <c r="O973" s="114"/>
      <c r="R973" s="114"/>
      <c r="T973" s="104"/>
      <c r="U973" s="104"/>
      <c r="V973" s="104"/>
      <c r="W973" s="109"/>
      <c r="X973" s="114"/>
      <c r="Y973" s="114"/>
      <c r="Z973" s="114"/>
      <c r="AB973" s="119"/>
      <c r="AF973" s="123"/>
      <c r="AI973" s="114"/>
      <c r="AK973" s="119"/>
      <c r="AL973" s="114"/>
      <c r="AN973" s="114"/>
      <c r="AO973" s="114"/>
      <c r="AQ973" s="114"/>
      <c r="AR973" s="114"/>
      <c r="AS973" s="114"/>
      <c r="AU973" s="114"/>
      <c r="AV973" s="114"/>
      <c r="AW973" s="114"/>
      <c r="AY973" s="114"/>
      <c r="AZ973" s="114"/>
      <c r="BA973" s="114"/>
      <c r="BB973" s="93"/>
    </row>
    <row r="974" spans="1:54" x14ac:dyDescent="0.25">
      <c r="A974" s="93"/>
      <c r="F974" s="104"/>
      <c r="G974" s="109"/>
      <c r="H974" s="114"/>
      <c r="I974" s="114"/>
      <c r="J974" s="114"/>
      <c r="L974" s="104"/>
      <c r="M974" s="114"/>
      <c r="N974" s="114"/>
      <c r="O974" s="114"/>
      <c r="R974" s="114"/>
      <c r="T974" s="104"/>
      <c r="U974" s="104"/>
      <c r="V974" s="104"/>
      <c r="W974" s="109"/>
      <c r="X974" s="114"/>
      <c r="Y974" s="114"/>
      <c r="Z974" s="114"/>
      <c r="AB974" s="119"/>
      <c r="AF974" s="123"/>
      <c r="AI974" s="114"/>
      <c r="AK974" s="119"/>
      <c r="AL974" s="114"/>
      <c r="AN974" s="114"/>
      <c r="AO974" s="114"/>
      <c r="AQ974" s="114"/>
      <c r="AR974" s="114"/>
      <c r="AS974" s="114"/>
      <c r="AU974" s="114"/>
      <c r="AV974" s="114"/>
      <c r="AW974" s="114"/>
      <c r="AY974" s="114"/>
      <c r="AZ974" s="114"/>
      <c r="BA974" s="114"/>
      <c r="BB974" s="93"/>
    </row>
    <row r="975" spans="1:54" x14ac:dyDescent="0.25">
      <c r="A975" s="93"/>
      <c r="F975" s="104"/>
      <c r="G975" s="109"/>
      <c r="H975" s="114"/>
      <c r="I975" s="114"/>
      <c r="J975" s="114"/>
      <c r="L975" s="104"/>
      <c r="M975" s="114"/>
      <c r="N975" s="114"/>
      <c r="O975" s="114"/>
      <c r="R975" s="114"/>
      <c r="T975" s="104"/>
      <c r="U975" s="104"/>
      <c r="V975" s="104"/>
      <c r="W975" s="109"/>
      <c r="X975" s="114"/>
      <c r="Y975" s="114"/>
      <c r="Z975" s="114"/>
      <c r="AB975" s="119"/>
      <c r="AF975" s="123"/>
      <c r="AI975" s="114"/>
      <c r="AK975" s="119"/>
      <c r="AL975" s="114"/>
      <c r="AN975" s="114"/>
      <c r="AO975" s="114"/>
      <c r="AQ975" s="114"/>
      <c r="AR975" s="114"/>
      <c r="AS975" s="114"/>
      <c r="AU975" s="114"/>
      <c r="AV975" s="114"/>
      <c r="AW975" s="114"/>
      <c r="AY975" s="114"/>
      <c r="AZ975" s="114"/>
      <c r="BA975" s="114"/>
      <c r="BB975" s="93"/>
    </row>
    <row r="976" spans="1:54" x14ac:dyDescent="0.25">
      <c r="A976" s="93"/>
      <c r="F976" s="104"/>
      <c r="G976" s="109"/>
      <c r="H976" s="114"/>
      <c r="I976" s="114"/>
      <c r="J976" s="114"/>
      <c r="L976" s="104"/>
      <c r="M976" s="114"/>
      <c r="N976" s="114"/>
      <c r="O976" s="114"/>
      <c r="R976" s="114"/>
      <c r="T976" s="104"/>
      <c r="U976" s="104"/>
      <c r="V976" s="104"/>
      <c r="W976" s="109"/>
      <c r="X976" s="114"/>
      <c r="Y976" s="114"/>
      <c r="Z976" s="114"/>
      <c r="AB976" s="119"/>
      <c r="AF976" s="123"/>
      <c r="AI976" s="114"/>
      <c r="AK976" s="119"/>
      <c r="AL976" s="114"/>
      <c r="AN976" s="114"/>
      <c r="AO976" s="114"/>
      <c r="AQ976" s="114"/>
      <c r="AR976" s="114"/>
      <c r="AS976" s="114"/>
      <c r="AU976" s="114"/>
      <c r="AV976" s="114"/>
      <c r="AW976" s="114"/>
      <c r="AY976" s="114"/>
      <c r="AZ976" s="114"/>
      <c r="BA976" s="114"/>
      <c r="BB976" s="93"/>
    </row>
    <row r="977" spans="1:54" x14ac:dyDescent="0.25">
      <c r="A977" s="93"/>
      <c r="F977" s="104"/>
      <c r="G977" s="109"/>
      <c r="H977" s="114"/>
      <c r="I977" s="114"/>
      <c r="J977" s="114"/>
      <c r="L977" s="104"/>
      <c r="M977" s="114"/>
      <c r="N977" s="114"/>
      <c r="O977" s="114"/>
      <c r="R977" s="114"/>
      <c r="T977" s="104"/>
      <c r="U977" s="104"/>
      <c r="V977" s="104"/>
      <c r="W977" s="109"/>
      <c r="X977" s="114"/>
      <c r="Y977" s="114"/>
      <c r="Z977" s="114"/>
      <c r="AB977" s="119"/>
      <c r="AF977" s="123"/>
      <c r="AI977" s="114"/>
      <c r="AK977" s="119"/>
      <c r="AL977" s="114"/>
      <c r="AN977" s="114"/>
      <c r="AO977" s="114"/>
      <c r="AQ977" s="114"/>
      <c r="AR977" s="114"/>
      <c r="AS977" s="114"/>
      <c r="AU977" s="114"/>
      <c r="AV977" s="114"/>
      <c r="AW977" s="114"/>
      <c r="AY977" s="114"/>
      <c r="AZ977" s="114"/>
      <c r="BA977" s="114"/>
      <c r="BB977" s="93"/>
    </row>
    <row r="978" spans="1:54" x14ac:dyDescent="0.25">
      <c r="A978" s="93"/>
      <c r="F978" s="104"/>
      <c r="G978" s="109"/>
      <c r="H978" s="114"/>
      <c r="I978" s="114"/>
      <c r="J978" s="114"/>
      <c r="L978" s="104"/>
      <c r="M978" s="114"/>
      <c r="N978" s="114"/>
      <c r="O978" s="114"/>
      <c r="R978" s="114"/>
      <c r="T978" s="104"/>
      <c r="U978" s="104"/>
      <c r="V978" s="104"/>
      <c r="W978" s="109"/>
      <c r="X978" s="114"/>
      <c r="Y978" s="114"/>
      <c r="Z978" s="114"/>
      <c r="AB978" s="119"/>
      <c r="AF978" s="123"/>
      <c r="AI978" s="114"/>
      <c r="AK978" s="119"/>
      <c r="AL978" s="114"/>
      <c r="AN978" s="114"/>
      <c r="AO978" s="114"/>
      <c r="AQ978" s="114"/>
      <c r="AR978" s="114"/>
      <c r="AS978" s="114"/>
      <c r="AU978" s="114"/>
      <c r="AV978" s="114"/>
      <c r="AW978" s="114"/>
      <c r="AY978" s="114"/>
      <c r="AZ978" s="114"/>
      <c r="BA978" s="114"/>
      <c r="BB978" s="93"/>
    </row>
    <row r="979" spans="1:54" x14ac:dyDescent="0.25">
      <c r="A979" s="93"/>
      <c r="F979" s="104"/>
      <c r="G979" s="109"/>
      <c r="H979" s="114"/>
      <c r="I979" s="114"/>
      <c r="J979" s="114"/>
      <c r="L979" s="104"/>
      <c r="M979" s="114"/>
      <c r="N979" s="114"/>
      <c r="O979" s="114"/>
      <c r="R979" s="114"/>
      <c r="T979" s="104"/>
      <c r="U979" s="104"/>
      <c r="V979" s="104"/>
      <c r="W979" s="109"/>
      <c r="X979" s="114"/>
      <c r="Y979" s="114"/>
      <c r="Z979" s="114"/>
      <c r="AB979" s="119"/>
      <c r="AF979" s="123"/>
      <c r="AI979" s="114"/>
      <c r="AK979" s="119"/>
      <c r="AL979" s="114"/>
      <c r="AN979" s="114"/>
      <c r="AO979" s="114"/>
      <c r="AQ979" s="114"/>
      <c r="AR979" s="114"/>
      <c r="AS979" s="114"/>
      <c r="AU979" s="114"/>
      <c r="AV979" s="114"/>
      <c r="AW979" s="114"/>
      <c r="AY979" s="114"/>
      <c r="AZ979" s="114"/>
      <c r="BA979" s="114"/>
      <c r="BB979" s="93"/>
    </row>
    <row r="980" spans="1:54" x14ac:dyDescent="0.25">
      <c r="A980" s="93"/>
      <c r="F980" s="104"/>
      <c r="G980" s="109"/>
      <c r="H980" s="114"/>
      <c r="I980" s="114"/>
      <c r="J980" s="114"/>
      <c r="L980" s="104"/>
      <c r="M980" s="114"/>
      <c r="N980" s="114"/>
      <c r="O980" s="114"/>
      <c r="R980" s="114"/>
      <c r="T980" s="104"/>
      <c r="U980" s="104"/>
      <c r="V980" s="104"/>
      <c r="W980" s="109"/>
      <c r="X980" s="114"/>
      <c r="Y980" s="114"/>
      <c r="Z980" s="114"/>
      <c r="AB980" s="119"/>
      <c r="AF980" s="123"/>
      <c r="AI980" s="114"/>
      <c r="AK980" s="119"/>
      <c r="AL980" s="114"/>
      <c r="AN980" s="114"/>
      <c r="AO980" s="114"/>
      <c r="AQ980" s="114"/>
      <c r="AR980" s="114"/>
      <c r="AS980" s="114"/>
      <c r="AU980" s="114"/>
      <c r="AV980" s="114"/>
      <c r="AW980" s="114"/>
      <c r="AY980" s="114"/>
      <c r="AZ980" s="114"/>
      <c r="BA980" s="114"/>
      <c r="BB980" s="93"/>
    </row>
    <row r="981" spans="1:54" x14ac:dyDescent="0.25">
      <c r="A981" s="93"/>
      <c r="F981" s="104"/>
      <c r="G981" s="109"/>
      <c r="H981" s="114"/>
      <c r="I981" s="114"/>
      <c r="J981" s="114"/>
      <c r="L981" s="104"/>
      <c r="M981" s="114"/>
      <c r="N981" s="114"/>
      <c r="O981" s="114"/>
      <c r="R981" s="114"/>
      <c r="T981" s="104"/>
      <c r="U981" s="104"/>
      <c r="V981" s="104"/>
      <c r="W981" s="109"/>
      <c r="X981" s="114"/>
      <c r="Y981" s="114"/>
      <c r="Z981" s="114"/>
      <c r="AB981" s="119"/>
      <c r="AF981" s="123"/>
      <c r="AI981" s="114"/>
      <c r="AK981" s="119"/>
      <c r="AL981" s="114"/>
      <c r="AN981" s="114"/>
      <c r="AO981" s="114"/>
      <c r="AQ981" s="114"/>
      <c r="AR981" s="114"/>
      <c r="AS981" s="114"/>
      <c r="AU981" s="114"/>
      <c r="AV981" s="114"/>
      <c r="AW981" s="114"/>
      <c r="AY981" s="114"/>
      <c r="AZ981" s="114"/>
      <c r="BA981" s="114"/>
      <c r="BB981" s="93"/>
    </row>
    <row r="982" spans="1:54" x14ac:dyDescent="0.25">
      <c r="A982" s="93"/>
      <c r="F982" s="104"/>
      <c r="G982" s="109"/>
      <c r="H982" s="114"/>
      <c r="I982" s="114"/>
      <c r="J982" s="114"/>
      <c r="L982" s="104"/>
      <c r="M982" s="114"/>
      <c r="N982" s="114"/>
      <c r="O982" s="114"/>
      <c r="R982" s="114"/>
      <c r="T982" s="104"/>
      <c r="U982" s="104"/>
      <c r="V982" s="104"/>
      <c r="W982" s="109"/>
      <c r="X982" s="114"/>
      <c r="Y982" s="114"/>
      <c r="Z982" s="114"/>
      <c r="AB982" s="119"/>
      <c r="AF982" s="123"/>
      <c r="AI982" s="114"/>
      <c r="AK982" s="119"/>
      <c r="AL982" s="114"/>
      <c r="AN982" s="114"/>
      <c r="AO982" s="114"/>
      <c r="AQ982" s="114"/>
      <c r="AR982" s="114"/>
      <c r="AS982" s="114"/>
      <c r="AU982" s="114"/>
      <c r="AV982" s="114"/>
      <c r="AW982" s="114"/>
      <c r="AY982" s="114"/>
      <c r="AZ982" s="114"/>
      <c r="BA982" s="114"/>
      <c r="BB982" s="93"/>
    </row>
    <row r="983" spans="1:54" x14ac:dyDescent="0.25">
      <c r="A983" s="93"/>
      <c r="F983" s="104"/>
      <c r="G983" s="109"/>
      <c r="H983" s="114"/>
      <c r="I983" s="114"/>
      <c r="J983" s="114"/>
      <c r="L983" s="104"/>
      <c r="M983" s="114"/>
      <c r="N983" s="114"/>
      <c r="O983" s="114"/>
      <c r="R983" s="114"/>
      <c r="T983" s="104"/>
      <c r="U983" s="104"/>
      <c r="V983" s="104"/>
      <c r="W983" s="109"/>
      <c r="X983" s="114"/>
      <c r="Y983" s="114"/>
      <c r="Z983" s="114"/>
      <c r="AB983" s="119"/>
      <c r="AF983" s="123"/>
      <c r="AI983" s="114"/>
      <c r="AK983" s="119"/>
      <c r="AL983" s="114"/>
      <c r="AN983" s="114"/>
      <c r="AO983" s="114"/>
      <c r="AQ983" s="114"/>
      <c r="AR983" s="114"/>
      <c r="AS983" s="114"/>
      <c r="AU983" s="114"/>
      <c r="AV983" s="114"/>
      <c r="AW983" s="114"/>
      <c r="AY983" s="114"/>
      <c r="AZ983" s="114"/>
      <c r="BA983" s="114"/>
      <c r="BB983" s="93"/>
    </row>
    <row r="984" spans="1:54" x14ac:dyDescent="0.25">
      <c r="A984" s="93"/>
      <c r="F984" s="104"/>
      <c r="G984" s="109"/>
      <c r="H984" s="114"/>
      <c r="I984" s="114"/>
      <c r="J984" s="114"/>
      <c r="L984" s="104"/>
      <c r="M984" s="114"/>
      <c r="N984" s="114"/>
      <c r="O984" s="114"/>
      <c r="R984" s="114"/>
      <c r="T984" s="104"/>
      <c r="U984" s="104"/>
      <c r="V984" s="104"/>
      <c r="W984" s="109"/>
      <c r="X984" s="114"/>
      <c r="Y984" s="114"/>
      <c r="Z984" s="114"/>
      <c r="AB984" s="119"/>
      <c r="AF984" s="123"/>
      <c r="AI984" s="114"/>
      <c r="AK984" s="119"/>
      <c r="AL984" s="114"/>
      <c r="AN984" s="114"/>
      <c r="AO984" s="114"/>
      <c r="AQ984" s="114"/>
      <c r="AR984" s="114"/>
      <c r="AS984" s="114"/>
      <c r="AU984" s="114"/>
      <c r="AV984" s="114"/>
      <c r="AW984" s="114"/>
      <c r="AY984" s="114"/>
      <c r="AZ984" s="114"/>
      <c r="BA984" s="114"/>
      <c r="BB984" s="93"/>
    </row>
    <row r="985" spans="1:54" x14ac:dyDescent="0.25">
      <c r="A985" s="93"/>
      <c r="F985" s="104"/>
      <c r="G985" s="109"/>
      <c r="H985" s="114"/>
      <c r="I985" s="114"/>
      <c r="J985" s="114"/>
      <c r="L985" s="104"/>
      <c r="M985" s="114"/>
      <c r="N985" s="114"/>
      <c r="O985" s="114"/>
      <c r="R985" s="114"/>
      <c r="T985" s="104"/>
      <c r="U985" s="104"/>
      <c r="V985" s="104"/>
      <c r="W985" s="109"/>
      <c r="X985" s="114"/>
      <c r="Y985" s="114"/>
      <c r="Z985" s="114"/>
      <c r="AB985" s="119"/>
      <c r="AF985" s="123"/>
      <c r="AI985" s="114"/>
      <c r="AK985" s="119"/>
      <c r="AL985" s="114"/>
      <c r="AN985" s="114"/>
      <c r="AO985" s="114"/>
      <c r="AQ985" s="114"/>
      <c r="AR985" s="114"/>
      <c r="AS985" s="114"/>
      <c r="AU985" s="114"/>
      <c r="AV985" s="114"/>
      <c r="AW985" s="114"/>
      <c r="AY985" s="114"/>
      <c r="AZ985" s="114"/>
      <c r="BA985" s="114"/>
      <c r="BB985" s="93"/>
    </row>
    <row r="986" spans="1:54" x14ac:dyDescent="0.25">
      <c r="A986" s="93"/>
      <c r="F986" s="104"/>
      <c r="G986" s="109"/>
      <c r="H986" s="114"/>
      <c r="I986" s="114"/>
      <c r="J986" s="114"/>
      <c r="L986" s="104"/>
      <c r="M986" s="114"/>
      <c r="N986" s="114"/>
      <c r="O986" s="114"/>
      <c r="R986" s="114"/>
      <c r="T986" s="104"/>
      <c r="U986" s="104"/>
      <c r="V986" s="104"/>
      <c r="W986" s="109"/>
      <c r="X986" s="114"/>
      <c r="Y986" s="114"/>
      <c r="Z986" s="114"/>
      <c r="AB986" s="119"/>
      <c r="AF986" s="123"/>
      <c r="AI986" s="114"/>
      <c r="AK986" s="119"/>
      <c r="AL986" s="114"/>
      <c r="AN986" s="114"/>
      <c r="AO986" s="114"/>
      <c r="AQ986" s="114"/>
      <c r="AR986" s="114"/>
      <c r="AS986" s="114"/>
      <c r="AU986" s="114"/>
      <c r="AV986" s="114"/>
      <c r="AW986" s="114"/>
      <c r="AY986" s="114"/>
      <c r="AZ986" s="114"/>
      <c r="BA986" s="114"/>
      <c r="BB986" s="93"/>
    </row>
    <row r="987" spans="1:54" x14ac:dyDescent="0.25">
      <c r="A987" s="93"/>
      <c r="F987" s="104"/>
      <c r="G987" s="109"/>
      <c r="H987" s="114"/>
      <c r="I987" s="114"/>
      <c r="J987" s="114"/>
      <c r="L987" s="104"/>
      <c r="M987" s="114"/>
      <c r="N987" s="114"/>
      <c r="O987" s="114"/>
      <c r="R987" s="114"/>
      <c r="T987" s="104"/>
      <c r="U987" s="104"/>
      <c r="V987" s="104"/>
      <c r="W987" s="109"/>
      <c r="X987" s="114"/>
      <c r="Y987" s="114"/>
      <c r="Z987" s="114"/>
      <c r="AB987" s="119"/>
      <c r="AF987" s="123"/>
      <c r="AI987" s="114"/>
      <c r="AK987" s="119"/>
      <c r="AL987" s="114"/>
      <c r="AN987" s="114"/>
      <c r="AO987" s="114"/>
      <c r="AQ987" s="114"/>
      <c r="AR987" s="114"/>
      <c r="AS987" s="114"/>
      <c r="AU987" s="114"/>
      <c r="AV987" s="114"/>
      <c r="AW987" s="114"/>
      <c r="AY987" s="114"/>
      <c r="AZ987" s="114"/>
      <c r="BA987" s="114"/>
      <c r="BB987" s="93"/>
    </row>
    <row r="988" spans="1:54" x14ac:dyDescent="0.25">
      <c r="A988" s="93"/>
      <c r="F988" s="104"/>
      <c r="G988" s="109"/>
      <c r="H988" s="114"/>
      <c r="I988" s="114"/>
      <c r="J988" s="114"/>
      <c r="L988" s="104"/>
      <c r="M988" s="114"/>
      <c r="N988" s="114"/>
      <c r="O988" s="114"/>
      <c r="R988" s="114"/>
      <c r="T988" s="104"/>
      <c r="U988" s="104"/>
      <c r="V988" s="104"/>
      <c r="W988" s="109"/>
      <c r="X988" s="114"/>
      <c r="Y988" s="114"/>
      <c r="Z988" s="114"/>
      <c r="AB988" s="119"/>
      <c r="AF988" s="123"/>
      <c r="AI988" s="114"/>
      <c r="AK988" s="119"/>
      <c r="AL988" s="114"/>
      <c r="AN988" s="114"/>
      <c r="AO988" s="114"/>
      <c r="AQ988" s="114"/>
      <c r="AR988" s="114"/>
      <c r="AS988" s="114"/>
      <c r="AU988" s="114"/>
      <c r="AV988" s="114"/>
      <c r="AW988" s="114"/>
      <c r="AY988" s="114"/>
      <c r="AZ988" s="114"/>
      <c r="BA988" s="114"/>
      <c r="BB988" s="93"/>
    </row>
    <row r="989" spans="1:54" x14ac:dyDescent="0.25">
      <c r="A989" s="93"/>
      <c r="F989" s="104"/>
      <c r="G989" s="109"/>
      <c r="H989" s="114"/>
      <c r="I989" s="114"/>
      <c r="J989" s="114"/>
      <c r="L989" s="104"/>
      <c r="M989" s="114"/>
      <c r="N989" s="114"/>
      <c r="O989" s="114"/>
      <c r="R989" s="114"/>
      <c r="T989" s="104"/>
      <c r="U989" s="104"/>
      <c r="V989" s="104"/>
      <c r="W989" s="109"/>
      <c r="X989" s="114"/>
      <c r="Y989" s="114"/>
      <c r="Z989" s="114"/>
      <c r="AB989" s="119"/>
      <c r="AF989" s="123"/>
      <c r="AI989" s="114"/>
      <c r="AK989" s="119"/>
      <c r="AL989" s="114"/>
      <c r="AN989" s="114"/>
      <c r="AO989" s="114"/>
      <c r="AQ989" s="114"/>
      <c r="AR989" s="114"/>
      <c r="AS989" s="114"/>
      <c r="AU989" s="114"/>
      <c r="AV989" s="114"/>
      <c r="AW989" s="114"/>
      <c r="AY989" s="114"/>
      <c r="AZ989" s="114"/>
      <c r="BA989" s="114"/>
      <c r="BB989" s="93"/>
    </row>
    <row r="990" spans="1:54" x14ac:dyDescent="0.25">
      <c r="A990" s="93"/>
      <c r="F990" s="104"/>
      <c r="G990" s="109"/>
      <c r="H990" s="114"/>
      <c r="I990" s="114"/>
      <c r="J990" s="114"/>
      <c r="L990" s="104"/>
      <c r="M990" s="114"/>
      <c r="N990" s="114"/>
      <c r="O990" s="114"/>
      <c r="R990" s="114"/>
      <c r="T990" s="104"/>
      <c r="U990" s="104"/>
      <c r="V990" s="104"/>
      <c r="W990" s="109"/>
      <c r="X990" s="114"/>
      <c r="Y990" s="114"/>
      <c r="Z990" s="114"/>
      <c r="AB990" s="119"/>
      <c r="AF990" s="123"/>
      <c r="AI990" s="114"/>
      <c r="AK990" s="119"/>
      <c r="AL990" s="114"/>
      <c r="AN990" s="114"/>
      <c r="AO990" s="114"/>
      <c r="AQ990" s="114"/>
      <c r="AR990" s="114"/>
      <c r="AS990" s="114"/>
      <c r="AU990" s="114"/>
      <c r="AV990" s="114"/>
      <c r="AW990" s="114"/>
      <c r="AY990" s="114"/>
      <c r="AZ990" s="114"/>
      <c r="BA990" s="114"/>
      <c r="BB990" s="93"/>
    </row>
    <row r="991" spans="1:54" x14ac:dyDescent="0.25">
      <c r="A991" s="93"/>
      <c r="F991" s="104"/>
      <c r="G991" s="109"/>
      <c r="H991" s="114"/>
      <c r="I991" s="114"/>
      <c r="J991" s="114"/>
      <c r="L991" s="104"/>
      <c r="M991" s="114"/>
      <c r="N991" s="114"/>
      <c r="O991" s="114"/>
      <c r="R991" s="114"/>
      <c r="T991" s="104"/>
      <c r="U991" s="104"/>
      <c r="V991" s="104"/>
      <c r="W991" s="109"/>
      <c r="X991" s="114"/>
      <c r="Y991" s="114"/>
      <c r="Z991" s="114"/>
      <c r="AB991" s="119"/>
      <c r="AF991" s="123"/>
      <c r="AI991" s="114"/>
      <c r="AK991" s="119"/>
      <c r="AL991" s="114"/>
      <c r="AN991" s="114"/>
      <c r="AO991" s="114"/>
      <c r="AQ991" s="114"/>
      <c r="AR991" s="114"/>
      <c r="AS991" s="114"/>
      <c r="AU991" s="114"/>
      <c r="AV991" s="114"/>
      <c r="AW991" s="114"/>
      <c r="AY991" s="114"/>
      <c r="AZ991" s="114"/>
      <c r="BA991" s="114"/>
      <c r="BB991" s="93"/>
    </row>
    <row r="992" spans="1:54" x14ac:dyDescent="0.25">
      <c r="A992" s="93"/>
      <c r="F992" s="104"/>
      <c r="G992" s="109"/>
      <c r="H992" s="114"/>
      <c r="I992" s="114"/>
      <c r="J992" s="114"/>
      <c r="L992" s="104"/>
      <c r="M992" s="114"/>
      <c r="N992" s="114"/>
      <c r="O992" s="114"/>
      <c r="R992" s="114"/>
      <c r="T992" s="104"/>
      <c r="U992" s="104"/>
      <c r="V992" s="104"/>
      <c r="W992" s="109"/>
      <c r="X992" s="114"/>
      <c r="Y992" s="114"/>
      <c r="Z992" s="114"/>
      <c r="AB992" s="119"/>
      <c r="AF992" s="123"/>
      <c r="AI992" s="114"/>
      <c r="AK992" s="119"/>
      <c r="AL992" s="114"/>
      <c r="AN992" s="114"/>
      <c r="AO992" s="114"/>
      <c r="AQ992" s="114"/>
      <c r="AR992" s="114"/>
      <c r="AS992" s="114"/>
      <c r="AU992" s="114"/>
      <c r="AV992" s="114"/>
      <c r="AW992" s="114"/>
      <c r="AY992" s="114"/>
      <c r="AZ992" s="114"/>
      <c r="BA992" s="114"/>
      <c r="BB992" s="93"/>
    </row>
    <row r="993" spans="1:54" x14ac:dyDescent="0.25">
      <c r="A993" s="93"/>
      <c r="F993" s="104"/>
      <c r="G993" s="109"/>
      <c r="H993" s="114"/>
      <c r="I993" s="114"/>
      <c r="J993" s="114"/>
      <c r="L993" s="104"/>
      <c r="M993" s="114"/>
      <c r="N993" s="114"/>
      <c r="O993" s="114"/>
      <c r="R993" s="114"/>
      <c r="T993" s="104"/>
      <c r="U993" s="104"/>
      <c r="V993" s="104"/>
      <c r="W993" s="109"/>
      <c r="X993" s="114"/>
      <c r="Y993" s="114"/>
      <c r="Z993" s="114"/>
      <c r="AB993" s="119"/>
      <c r="AF993" s="123"/>
      <c r="AI993" s="114"/>
      <c r="AK993" s="119"/>
      <c r="AL993" s="114"/>
      <c r="AN993" s="114"/>
      <c r="AO993" s="114"/>
      <c r="AQ993" s="114"/>
      <c r="AR993" s="114"/>
      <c r="AS993" s="114"/>
      <c r="AU993" s="114"/>
      <c r="AV993" s="114"/>
      <c r="AW993" s="114"/>
      <c r="AY993" s="114"/>
      <c r="AZ993" s="114"/>
      <c r="BA993" s="114"/>
      <c r="BB993" s="93"/>
    </row>
    <row r="994" spans="1:54" x14ac:dyDescent="0.25">
      <c r="A994" s="93"/>
      <c r="F994" s="104"/>
      <c r="G994" s="109"/>
      <c r="H994" s="114"/>
      <c r="I994" s="114"/>
      <c r="J994" s="114"/>
      <c r="L994" s="104"/>
      <c r="M994" s="114"/>
      <c r="N994" s="114"/>
      <c r="O994" s="114"/>
      <c r="R994" s="114"/>
      <c r="T994" s="104"/>
      <c r="U994" s="104"/>
      <c r="V994" s="104"/>
      <c r="W994" s="109"/>
      <c r="X994" s="114"/>
      <c r="Y994" s="114"/>
      <c r="Z994" s="114"/>
      <c r="AB994" s="119"/>
      <c r="AF994" s="123"/>
      <c r="AI994" s="114"/>
      <c r="AK994" s="119"/>
      <c r="AL994" s="114"/>
      <c r="AN994" s="114"/>
      <c r="AO994" s="114"/>
      <c r="AQ994" s="114"/>
      <c r="AR994" s="114"/>
      <c r="AS994" s="114"/>
      <c r="AU994" s="114"/>
      <c r="AV994" s="114"/>
      <c r="AW994" s="114"/>
      <c r="AY994" s="114"/>
      <c r="AZ994" s="114"/>
      <c r="BA994" s="114"/>
      <c r="BB994" s="93"/>
    </row>
    <row r="995" spans="1:54" x14ac:dyDescent="0.25">
      <c r="A995" s="93"/>
      <c r="F995" s="104"/>
      <c r="G995" s="109"/>
      <c r="H995" s="114"/>
      <c r="I995" s="114"/>
      <c r="J995" s="114"/>
      <c r="L995" s="104"/>
      <c r="M995" s="114"/>
      <c r="N995" s="114"/>
      <c r="O995" s="114"/>
      <c r="R995" s="114"/>
      <c r="T995" s="104"/>
      <c r="U995" s="104"/>
      <c r="V995" s="104"/>
      <c r="W995" s="109"/>
      <c r="X995" s="114"/>
      <c r="Y995" s="114"/>
      <c r="Z995" s="114"/>
      <c r="AB995" s="119"/>
      <c r="AF995" s="123"/>
      <c r="AI995" s="114"/>
      <c r="AK995" s="119"/>
      <c r="AL995" s="114"/>
      <c r="AN995" s="114"/>
      <c r="AO995" s="114"/>
      <c r="AQ995" s="114"/>
      <c r="AR995" s="114"/>
      <c r="AS995" s="114"/>
      <c r="AU995" s="114"/>
      <c r="AV995" s="114"/>
      <c r="AW995" s="114"/>
      <c r="AY995" s="114"/>
      <c r="AZ995" s="114"/>
      <c r="BA995" s="114"/>
      <c r="BB995" s="93"/>
    </row>
    <row r="996" spans="1:54" x14ac:dyDescent="0.25">
      <c r="A996" s="93"/>
      <c r="F996" s="104"/>
      <c r="G996" s="109"/>
      <c r="H996" s="114"/>
      <c r="I996" s="114"/>
      <c r="J996" s="114"/>
      <c r="L996" s="104"/>
      <c r="M996" s="114"/>
      <c r="N996" s="114"/>
      <c r="O996" s="114"/>
      <c r="R996" s="114"/>
      <c r="T996" s="104"/>
      <c r="U996" s="104"/>
      <c r="V996" s="104"/>
      <c r="W996" s="109"/>
      <c r="X996" s="114"/>
      <c r="Y996" s="114"/>
      <c r="Z996" s="114"/>
      <c r="AB996" s="119"/>
      <c r="AF996" s="123"/>
      <c r="AI996" s="114"/>
      <c r="AK996" s="119"/>
      <c r="AL996" s="114"/>
      <c r="AN996" s="114"/>
      <c r="AO996" s="114"/>
      <c r="AQ996" s="114"/>
      <c r="AR996" s="114"/>
      <c r="AS996" s="114"/>
      <c r="AU996" s="114"/>
      <c r="AV996" s="114"/>
      <c r="AW996" s="114"/>
      <c r="AY996" s="114"/>
      <c r="AZ996" s="114"/>
      <c r="BA996" s="114"/>
      <c r="BB996" s="93"/>
    </row>
    <row r="997" spans="1:54" x14ac:dyDescent="0.25">
      <c r="A997" s="93"/>
      <c r="F997" s="104"/>
      <c r="G997" s="109"/>
      <c r="H997" s="114"/>
      <c r="I997" s="114"/>
      <c r="J997" s="114"/>
      <c r="L997" s="104"/>
      <c r="M997" s="114"/>
      <c r="N997" s="114"/>
      <c r="O997" s="114"/>
      <c r="R997" s="114"/>
      <c r="T997" s="104"/>
      <c r="U997" s="104"/>
      <c r="V997" s="104"/>
      <c r="W997" s="109"/>
      <c r="X997" s="114"/>
      <c r="Y997" s="114"/>
      <c r="Z997" s="114"/>
      <c r="AB997" s="119"/>
      <c r="AF997" s="123"/>
      <c r="AI997" s="114"/>
      <c r="AK997" s="119"/>
      <c r="AL997" s="114"/>
      <c r="AN997" s="114"/>
      <c r="AO997" s="114"/>
      <c r="AQ997" s="114"/>
      <c r="AR997" s="114"/>
      <c r="AS997" s="114"/>
      <c r="AU997" s="114"/>
      <c r="AV997" s="114"/>
      <c r="AW997" s="114"/>
      <c r="AY997" s="114"/>
      <c r="AZ997" s="114"/>
      <c r="BA997" s="114"/>
      <c r="BB997" s="93"/>
    </row>
    <row r="998" spans="1:54" x14ac:dyDescent="0.25">
      <c r="A998" s="93"/>
      <c r="F998" s="104"/>
      <c r="G998" s="109"/>
      <c r="H998" s="114"/>
      <c r="I998" s="114"/>
      <c r="J998" s="114"/>
      <c r="L998" s="104"/>
      <c r="M998" s="114"/>
      <c r="N998" s="114"/>
      <c r="O998" s="114"/>
      <c r="R998" s="114"/>
      <c r="T998" s="104"/>
      <c r="U998" s="104"/>
      <c r="V998" s="104"/>
      <c r="W998" s="109"/>
      <c r="X998" s="114"/>
      <c r="Y998" s="114"/>
      <c r="Z998" s="114"/>
      <c r="AB998" s="119"/>
      <c r="AF998" s="123"/>
      <c r="AI998" s="114"/>
      <c r="AK998" s="119"/>
      <c r="AL998" s="114"/>
      <c r="AN998" s="114"/>
      <c r="AO998" s="114"/>
      <c r="AQ998" s="114"/>
      <c r="AR998" s="114"/>
      <c r="AS998" s="114"/>
      <c r="AU998" s="114"/>
      <c r="AV998" s="114"/>
      <c r="AW998" s="114"/>
      <c r="AY998" s="114"/>
      <c r="AZ998" s="114"/>
      <c r="BA998" s="114"/>
      <c r="BB998" s="93"/>
    </row>
    <row r="999" spans="1:54" x14ac:dyDescent="0.25">
      <c r="A999" s="93"/>
      <c r="F999" s="104"/>
      <c r="G999" s="109"/>
      <c r="H999" s="114"/>
      <c r="I999" s="114"/>
      <c r="J999" s="114"/>
      <c r="L999" s="104"/>
      <c r="M999" s="114"/>
      <c r="N999" s="114"/>
      <c r="O999" s="114"/>
      <c r="R999" s="114"/>
      <c r="T999" s="104"/>
      <c r="U999" s="104"/>
      <c r="V999" s="104"/>
      <c r="W999" s="109"/>
      <c r="X999" s="114"/>
      <c r="Y999" s="114"/>
      <c r="Z999" s="114"/>
      <c r="AB999" s="119"/>
      <c r="AF999" s="123"/>
      <c r="AI999" s="114"/>
      <c r="AK999" s="119"/>
      <c r="AL999" s="114"/>
      <c r="AN999" s="114"/>
      <c r="AO999" s="114"/>
      <c r="AQ999" s="114"/>
      <c r="AR999" s="114"/>
      <c r="AS999" s="114"/>
      <c r="AU999" s="114"/>
      <c r="AV999" s="114"/>
      <c r="AW999" s="114"/>
      <c r="AY999" s="114"/>
      <c r="AZ999" s="114"/>
      <c r="BA999" s="114"/>
      <c r="BB999" s="93"/>
    </row>
    <row r="1000" spans="1:54" x14ac:dyDescent="0.25">
      <c r="A1000" s="94" t="s">
        <v>752</v>
      </c>
      <c r="B1000" s="94" t="s">
        <v>752</v>
      </c>
      <c r="C1000" s="94" t="s">
        <v>752</v>
      </c>
      <c r="D1000" s="94" t="s">
        <v>752</v>
      </c>
      <c r="E1000" s="94" t="s">
        <v>752</v>
      </c>
      <c r="F1000" s="104" t="s">
        <v>752</v>
      </c>
      <c r="G1000" s="109" t="s">
        <v>752</v>
      </c>
      <c r="H1000" s="114" t="s">
        <v>752</v>
      </c>
      <c r="I1000" s="114" t="s">
        <v>752</v>
      </c>
      <c r="J1000" s="114" t="s">
        <v>752</v>
      </c>
      <c r="K1000" s="94" t="s">
        <v>752</v>
      </c>
      <c r="L1000" s="104" t="s">
        <v>752</v>
      </c>
      <c r="M1000" s="114" t="s">
        <v>752</v>
      </c>
      <c r="N1000" s="114" t="s">
        <v>752</v>
      </c>
      <c r="O1000" s="114" t="s">
        <v>752</v>
      </c>
      <c r="P1000" s="94" t="s">
        <v>752</v>
      </c>
      <c r="Q1000" s="94" t="s">
        <v>752</v>
      </c>
      <c r="R1000" s="114" t="s">
        <v>752</v>
      </c>
      <c r="S1000" s="94" t="s">
        <v>752</v>
      </c>
      <c r="T1000" s="104" t="s">
        <v>752</v>
      </c>
      <c r="U1000" s="104" t="s">
        <v>752</v>
      </c>
      <c r="V1000" s="104" t="s">
        <v>752</v>
      </c>
      <c r="W1000" s="109" t="s">
        <v>752</v>
      </c>
      <c r="X1000" s="114" t="s">
        <v>752</v>
      </c>
      <c r="Y1000" s="114" t="s">
        <v>752</v>
      </c>
      <c r="Z1000" s="114" t="s">
        <v>752</v>
      </c>
      <c r="AA1000" s="94" t="s">
        <v>752</v>
      </c>
      <c r="AB1000" s="119" t="s">
        <v>752</v>
      </c>
      <c r="AC1000" s="94" t="s">
        <v>752</v>
      </c>
      <c r="AD1000" s="94" t="s">
        <v>752</v>
      </c>
      <c r="AE1000" s="94" t="s">
        <v>752</v>
      </c>
      <c r="AF1000" s="123" t="s">
        <v>752</v>
      </c>
      <c r="AG1000" s="94" t="s">
        <v>752</v>
      </c>
      <c r="AH1000" s="45" t="s">
        <v>752</v>
      </c>
      <c r="AI1000" s="114" t="s">
        <v>752</v>
      </c>
      <c r="AJ1000" s="94" t="s">
        <v>752</v>
      </c>
      <c r="AK1000" s="119" t="s">
        <v>752</v>
      </c>
      <c r="AL1000" s="114" t="s">
        <v>752</v>
      </c>
      <c r="AM1000" s="94" t="s">
        <v>752</v>
      </c>
      <c r="AN1000" s="114" t="s">
        <v>752</v>
      </c>
      <c r="AO1000" s="114" t="s">
        <v>752</v>
      </c>
      <c r="AP1000" s="94" t="s">
        <v>752</v>
      </c>
      <c r="AQ1000" s="114" t="s">
        <v>752</v>
      </c>
      <c r="AR1000" s="114" t="s">
        <v>752</v>
      </c>
      <c r="AS1000" s="114" t="s">
        <v>752</v>
      </c>
      <c r="AT1000" s="94" t="s">
        <v>752</v>
      </c>
      <c r="AU1000" s="114" t="s">
        <v>752</v>
      </c>
      <c r="AV1000" s="114" t="s">
        <v>752</v>
      </c>
      <c r="AW1000" s="114" t="s">
        <v>752</v>
      </c>
      <c r="AX1000" s="94" t="s">
        <v>752</v>
      </c>
      <c r="AY1000" s="114" t="s">
        <v>752</v>
      </c>
      <c r="AZ1000" s="114" t="s">
        <v>752</v>
      </c>
      <c r="BA1000" s="114" t="s">
        <v>752</v>
      </c>
      <c r="BB1000" s="94" t="s">
        <v>752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Q6:BA6"/>
    <mergeCell ref="AC8:AD8"/>
    <mergeCell ref="AG8:AH8"/>
    <mergeCell ref="F6:J6"/>
    <mergeCell ref="L6:O6"/>
    <mergeCell ref="Q6:R6"/>
    <mergeCell ref="T6:Z6"/>
    <mergeCell ref="AB6:AO6"/>
  </mergeCells>
  <pageMargins left="0.511811024" right="0.511811024" top="0.78740157499999996" bottom="0.78740157499999996" header="0.31496062000000002" footer="0.31496062000000002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4"/>
  <sheetViews>
    <sheetView tabSelected="1" zoomScale="110" zoomScaleNormal="110" workbookViewId="0">
      <pane xSplit="4" ySplit="8" topLeftCell="E384" activePane="bottomRight" state="frozen"/>
      <selection pane="topRight"/>
      <selection pane="bottomLeft"/>
      <selection pane="bottomRight" activeCell="N397" sqref="N397"/>
    </sheetView>
  </sheetViews>
  <sheetFormatPr defaultColWidth="8.85546875" defaultRowHeight="15" x14ac:dyDescent="0.25"/>
  <cols>
    <col min="1" max="1" width="3.140625" style="94" customWidth="1"/>
    <col min="2" max="2" width="4.85546875" style="94" customWidth="1"/>
    <col min="3" max="3" width="39.42578125" style="94" customWidth="1"/>
    <col min="4" max="4" width="9.28515625" style="94" customWidth="1"/>
    <col min="5" max="5" width="1.5703125" style="94" customWidth="1"/>
    <col min="6" max="6" width="12.85546875" style="68" customWidth="1"/>
    <col min="7" max="7" width="1.5703125" style="94" customWidth="1"/>
    <col min="8" max="10" width="20.7109375" style="45" customWidth="1"/>
    <col min="11" max="11" width="1.5703125" style="45" customWidth="1"/>
    <col min="12" max="12" width="20.5703125" style="45" customWidth="1"/>
    <col min="13" max="13" width="1.5703125" style="45" customWidth="1"/>
    <col min="14" max="14" width="17.28515625" style="45" customWidth="1"/>
    <col min="15" max="15" width="1.5703125" style="45" customWidth="1"/>
    <col min="16" max="16" width="16.85546875" style="45" customWidth="1"/>
    <col min="17" max="17" width="4" style="94" customWidth="1"/>
    <col min="18" max="18" width="1.85546875" style="94" customWidth="1"/>
    <col min="19" max="16384" width="8.85546875" style="94"/>
  </cols>
  <sheetData>
    <row r="1" spans="1:17" hidden="1" x14ac:dyDescent="0.25"/>
    <row r="2" spans="1:17" hidden="1" x14ac:dyDescent="0.25"/>
    <row r="3" spans="1:17" x14ac:dyDescent="0.25">
      <c r="A3" s="93"/>
      <c r="B3" s="93"/>
      <c r="C3" s="93"/>
      <c r="D3" s="93"/>
      <c r="E3" s="93"/>
      <c r="F3" s="87"/>
      <c r="G3" s="93"/>
      <c r="H3" s="53"/>
      <c r="I3" s="53"/>
      <c r="J3" s="53"/>
      <c r="K3" s="53"/>
      <c r="L3" s="53"/>
      <c r="M3" s="53"/>
      <c r="N3" s="53"/>
      <c r="O3" s="53"/>
      <c r="P3" s="53"/>
      <c r="Q3" s="93"/>
    </row>
    <row r="4" spans="1:17" x14ac:dyDescent="0.25">
      <c r="A4" s="93"/>
      <c r="B4" s="6"/>
      <c r="C4" s="90"/>
      <c r="D4" s="90"/>
      <c r="E4" s="90"/>
      <c r="F4" s="82"/>
      <c r="G4" s="90"/>
      <c r="H4" s="47"/>
      <c r="I4" s="47"/>
      <c r="J4" s="47"/>
      <c r="K4" s="47"/>
      <c r="L4" s="47"/>
      <c r="M4" s="47"/>
      <c r="N4" s="47"/>
      <c r="O4" s="47"/>
      <c r="P4" s="48"/>
      <c r="Q4" s="93"/>
    </row>
    <row r="5" spans="1:17" ht="23.25" customHeight="1" x14ac:dyDescent="0.35">
      <c r="A5" s="93"/>
      <c r="B5" s="8"/>
      <c r="C5" s="91"/>
      <c r="D5" s="10" t="s">
        <v>820</v>
      </c>
      <c r="E5" s="91"/>
      <c r="F5" s="83"/>
      <c r="G5" s="91"/>
      <c r="H5" s="49"/>
      <c r="I5" s="49"/>
      <c r="J5" s="49"/>
      <c r="K5" s="49"/>
      <c r="L5" s="49"/>
      <c r="M5" s="49"/>
      <c r="N5" s="49"/>
      <c r="O5" s="49"/>
      <c r="P5" s="50"/>
      <c r="Q5" s="93"/>
    </row>
    <row r="6" spans="1:17" x14ac:dyDescent="0.25">
      <c r="A6" s="93"/>
      <c r="B6" s="11"/>
      <c r="C6" s="92"/>
      <c r="D6" s="92"/>
      <c r="E6" s="92"/>
      <c r="F6" s="84"/>
      <c r="G6" s="92"/>
      <c r="H6" s="51"/>
      <c r="I6" s="51"/>
      <c r="J6" s="51"/>
      <c r="K6" s="51"/>
      <c r="L6" s="51"/>
      <c r="M6" s="51"/>
      <c r="N6" s="51"/>
      <c r="O6" s="51"/>
      <c r="P6" s="52"/>
      <c r="Q6" s="93"/>
    </row>
    <row r="7" spans="1:17" x14ac:dyDescent="0.25">
      <c r="A7" s="93"/>
      <c r="B7" s="93"/>
      <c r="C7" s="93"/>
      <c r="D7" s="93"/>
      <c r="E7" s="93"/>
      <c r="F7" s="87"/>
      <c r="G7" s="93"/>
      <c r="H7" s="53"/>
      <c r="I7" s="53"/>
      <c r="J7" s="53"/>
      <c r="K7" s="53"/>
      <c r="L7" s="53"/>
      <c r="M7" s="53"/>
      <c r="N7" s="53"/>
      <c r="O7" s="53"/>
      <c r="P7" s="53"/>
      <c r="Q7" s="93"/>
    </row>
    <row r="8" spans="1:17" ht="30" customHeight="1" x14ac:dyDescent="0.25">
      <c r="A8" s="69"/>
      <c r="B8" s="22" t="s">
        <v>38</v>
      </c>
      <c r="C8" s="23" t="s">
        <v>39</v>
      </c>
      <c r="D8" s="24" t="s">
        <v>40</v>
      </c>
      <c r="E8" s="70"/>
      <c r="F8" s="86" t="s">
        <v>753</v>
      </c>
      <c r="G8" s="93"/>
      <c r="H8" s="54" t="s">
        <v>754</v>
      </c>
      <c r="I8" s="54" t="s">
        <v>755</v>
      </c>
      <c r="J8" s="54" t="s">
        <v>756</v>
      </c>
      <c r="K8" s="53"/>
      <c r="L8" s="54" t="s">
        <v>831</v>
      </c>
      <c r="M8" s="53"/>
      <c r="N8" s="54" t="s">
        <v>757</v>
      </c>
      <c r="O8" s="53"/>
      <c r="P8" s="54" t="s">
        <v>758</v>
      </c>
      <c r="Q8" s="93"/>
    </row>
    <row r="9" spans="1:17" ht="16.5" customHeight="1" x14ac:dyDescent="0.25">
      <c r="A9" s="93"/>
      <c r="B9" s="93"/>
      <c r="C9" s="93"/>
      <c r="D9" s="93"/>
      <c r="E9" s="93"/>
      <c r="F9" s="87"/>
      <c r="G9" s="93"/>
      <c r="H9" s="111"/>
      <c r="I9" s="111"/>
      <c r="J9" s="111"/>
      <c r="K9" s="111"/>
      <c r="L9" s="111"/>
      <c r="M9" s="111"/>
      <c r="N9" s="111"/>
      <c r="O9" s="111"/>
      <c r="P9" s="111"/>
      <c r="Q9" s="93"/>
    </row>
    <row r="10" spans="1:17" ht="16.5" customHeight="1" x14ac:dyDescent="0.25">
      <c r="A10" s="93"/>
      <c r="B10" s="59"/>
      <c r="C10" s="59"/>
      <c r="D10" s="59"/>
      <c r="E10" s="59"/>
      <c r="F10" s="59"/>
      <c r="G10" s="59"/>
      <c r="H10" s="112"/>
      <c r="I10" s="112"/>
      <c r="J10" s="112"/>
      <c r="K10" s="112"/>
      <c r="L10" s="112"/>
      <c r="M10" s="112"/>
      <c r="N10" s="112"/>
      <c r="O10" s="112"/>
      <c r="P10" s="112"/>
      <c r="Q10" s="93"/>
    </row>
    <row r="11" spans="1:17" ht="13.5" customHeight="1" x14ac:dyDescent="0.25">
      <c r="A11" s="93"/>
      <c r="B11" s="59"/>
      <c r="C11" s="59" t="s">
        <v>67</v>
      </c>
      <c r="D11" s="59"/>
      <c r="E11" s="59"/>
      <c r="F11" s="57">
        <f>SUMIF($D$14:$D$1353,"R",F14:F1353)</f>
        <v>606</v>
      </c>
      <c r="G11" s="59"/>
      <c r="H11" s="125">
        <f>SUMIF($D$14:$D$1353,"T",H14:H1353)</f>
        <v>1344386590.8918965</v>
      </c>
      <c r="I11" s="125">
        <f>SUMIF($D$14:$D$1353,"T",I14:I1353)</f>
        <v>181892797.40165547</v>
      </c>
      <c r="J11" s="125">
        <f>SUMIF($D$14:$D$1353,"T",J14:J1353)</f>
        <v>251971957.22646466</v>
      </c>
      <c r="K11" s="112"/>
      <c r="L11" s="125">
        <f>SUMIF($D$14:$D$1353,"T",L14:L1353)</f>
        <v>1778251345.5200174</v>
      </c>
      <c r="M11" s="112"/>
      <c r="N11" s="125">
        <f>SUMIF($D$14:$D$1353,"T",N14:N1353)</f>
        <v>433548654.47998279</v>
      </c>
      <c r="O11" s="112"/>
      <c r="P11" s="125">
        <f>SUMIF($D$14:$D$1353,"T",P14:P1353)</f>
        <v>2667377.018280026</v>
      </c>
      <c r="Q11" s="93"/>
    </row>
    <row r="12" spans="1:17" ht="13.5" customHeight="1" x14ac:dyDescent="0.25">
      <c r="A12" s="93"/>
      <c r="B12" s="59"/>
      <c r="C12" s="59"/>
      <c r="D12" s="59"/>
      <c r="E12" s="59"/>
      <c r="F12" s="57"/>
      <c r="G12" s="59"/>
      <c r="H12" s="112"/>
      <c r="I12" s="112"/>
      <c r="J12" s="112"/>
      <c r="K12" s="112"/>
      <c r="L12" s="112"/>
      <c r="M12" s="112"/>
      <c r="N12" s="112"/>
      <c r="O12" s="112"/>
      <c r="P12" s="112"/>
      <c r="Q12" s="93"/>
    </row>
    <row r="13" spans="1:17" ht="13.5" customHeight="1" x14ac:dyDescent="0.25">
      <c r="A13" s="93"/>
      <c r="B13" s="93"/>
      <c r="C13" s="93"/>
      <c r="D13" s="93"/>
      <c r="E13" s="93"/>
      <c r="F13" s="93"/>
      <c r="G13" s="93"/>
      <c r="H13" s="111"/>
      <c r="I13" s="111"/>
      <c r="J13" s="111"/>
      <c r="K13" s="111"/>
      <c r="L13" s="111"/>
      <c r="M13" s="111"/>
      <c r="N13" s="111"/>
      <c r="O13" s="111"/>
      <c r="P13" s="111"/>
      <c r="Q13" s="93"/>
    </row>
    <row r="14" spans="1:17" x14ac:dyDescent="0.25">
      <c r="A14" s="93"/>
      <c r="D14" s="65"/>
      <c r="F14" s="65"/>
      <c r="H14" s="126"/>
      <c r="I14" s="126"/>
      <c r="J14" s="126"/>
      <c r="K14" s="114"/>
      <c r="L14" s="126"/>
      <c r="M14" s="114"/>
      <c r="N14" s="114"/>
      <c r="O14" s="114"/>
      <c r="P14" s="126"/>
      <c r="Q14" s="93"/>
    </row>
    <row r="15" spans="1:17" x14ac:dyDescent="0.25">
      <c r="A15" s="93"/>
      <c r="B15" s="98" t="s">
        <v>72</v>
      </c>
      <c r="C15" s="98" t="s">
        <v>73</v>
      </c>
      <c r="D15" s="98" t="s">
        <v>74</v>
      </c>
      <c r="E15" s="98"/>
      <c r="F15" s="100"/>
      <c r="G15" s="98"/>
      <c r="H15" s="115">
        <f>SUM(H16:H22)</f>
        <v>7795895.0806270819</v>
      </c>
      <c r="I15" s="115">
        <f>SUM(I16:I22)</f>
        <v>2327936.7297812011</v>
      </c>
      <c r="J15" s="115">
        <f>SUM(J16:J22)</f>
        <v>4084385.6091690711</v>
      </c>
      <c r="K15" s="115"/>
      <c r="L15" s="115">
        <f>SUM(L16:L22)</f>
        <v>14208217.419577353</v>
      </c>
      <c r="M15" s="115"/>
      <c r="N15" s="115">
        <f>SUM(N16:N22)</f>
        <v>2811247.3566660979</v>
      </c>
      <c r="O15" s="115"/>
      <c r="P15" s="115">
        <f>L15*'DADOS BASE PROPOSTA'!$I$14</f>
        <v>21312.326129366029</v>
      </c>
      <c r="Q15" s="93"/>
    </row>
    <row r="16" spans="1:17" x14ac:dyDescent="0.25">
      <c r="A16" s="93"/>
      <c r="B16" s="94" t="s">
        <v>72</v>
      </c>
      <c r="C16" s="94" t="s">
        <v>34</v>
      </c>
      <c r="D16" s="94" t="s">
        <v>75</v>
      </c>
      <c r="F16" s="68">
        <f>'MATRIZ 2018 COMPLETO HOMOLOGADA'!Q16</f>
        <v>6</v>
      </c>
      <c r="H16" s="114">
        <f>'MATRIZ 2018 COMPLETO HOMOLOGADA'!J16</f>
        <v>0</v>
      </c>
      <c r="I16" s="114">
        <f>SUMIF('MATRIZ 2018 COMPLETO HOMOLOGADA'!D17:D23,"ECR",'MATRIZ 2018 COMPLETO HOMOLOGADA'!O17:O23)</f>
        <v>0</v>
      </c>
      <c r="J16" s="114">
        <f>'MATRIZ 2018 COMPLETO HOMOLOGADA'!R16+'MATRIZ 2018 COMPLETO HOMOLOGADA'!Z16+'MATRIZ 2018 COMPLETO HOMOLOGADA'!AS16+'MATRIZ 2018 COMPLETO HOMOLOGADA'!AW16+'MATRIZ 2018 COMPLETO HOMOLOGADA'!BA16+SUM('MATRIZ 2018 COMPLETO HOMOLOGADA'!Z17:Z23)</f>
        <v>4084385.6091690711</v>
      </c>
      <c r="K16" s="114"/>
      <c r="L16" s="114">
        <f t="shared" ref="L16:L22" si="0">SUM(H16:J16)</f>
        <v>4084385.6091690711</v>
      </c>
      <c r="M16" s="114"/>
      <c r="N16" s="114">
        <f>'MATRIZ 2018 COMPLETO HOMOLOGADA'!AI16+'MATRIZ 2018 COMPLETO HOMOLOGADA'!AL16+'MATRIZ 2018 COMPLETO HOMOLOGADA'!AO16</f>
        <v>0</v>
      </c>
      <c r="O16" s="114"/>
      <c r="P16" s="114"/>
      <c r="Q16" s="93"/>
    </row>
    <row r="17" spans="1:17" x14ac:dyDescent="0.25">
      <c r="A17" s="93"/>
      <c r="B17" s="94" t="s">
        <v>72</v>
      </c>
      <c r="C17" s="94" t="s">
        <v>76</v>
      </c>
      <c r="D17" s="94" t="s">
        <v>77</v>
      </c>
      <c r="H17" s="114">
        <f>'MATRIZ 2018 COMPLETO HOMOLOGADA'!J17</f>
        <v>0</v>
      </c>
      <c r="I17" s="114">
        <f>'MATRIZ 2018 COMPLETO HOMOLOGADA'!O17</f>
        <v>777286.58444529888</v>
      </c>
      <c r="J17" s="114">
        <f>'MATRIZ 2018 COMPLETO HOMOLOGADA'!R17</f>
        <v>0</v>
      </c>
      <c r="K17" s="114"/>
      <c r="L17" s="114">
        <f t="shared" si="0"/>
        <v>777286.58444529888</v>
      </c>
      <c r="M17" s="114"/>
      <c r="N17" s="114">
        <f>'MATRIZ 2018 COMPLETO HOMOLOGADA'!AI17+'MATRIZ 2018 COMPLETO HOMOLOGADA'!AL17+'MATRIZ 2018 COMPLETO HOMOLOGADA'!AO17</f>
        <v>274734.45604979957</v>
      </c>
      <c r="O17" s="114"/>
      <c r="P17" s="114"/>
      <c r="Q17" s="93"/>
    </row>
    <row r="18" spans="1:17" x14ac:dyDescent="0.25">
      <c r="A18" s="93"/>
      <c r="B18" s="94" t="s">
        <v>72</v>
      </c>
      <c r="C18" s="94" t="s">
        <v>78</v>
      </c>
      <c r="D18" s="94" t="s">
        <v>79</v>
      </c>
      <c r="H18" s="114">
        <f>'MATRIZ 2018 COMPLETO HOMOLOGADA'!J18</f>
        <v>2321833.7468471304</v>
      </c>
      <c r="I18" s="114">
        <f>'MATRIZ 2018 COMPLETO HOMOLOGADA'!O18</f>
        <v>0</v>
      </c>
      <c r="J18" s="114">
        <f>'MATRIZ 2018 COMPLETO HOMOLOGADA'!R18</f>
        <v>0</v>
      </c>
      <c r="K18" s="114"/>
      <c r="L18" s="114">
        <f t="shared" si="0"/>
        <v>2321833.7468471304</v>
      </c>
      <c r="M18" s="114"/>
      <c r="N18" s="114">
        <f>'MATRIZ 2018 COMPLETO HOMOLOGADA'!AI18+'MATRIZ 2018 COMPLETO HOMOLOGADA'!AL18+'MATRIZ 2018 COMPLETO HOMOLOGADA'!AO18</f>
        <v>551119.95374393917</v>
      </c>
      <c r="O18" s="114"/>
      <c r="P18" s="114"/>
      <c r="Q18" s="93"/>
    </row>
    <row r="19" spans="1:17" x14ac:dyDescent="0.25">
      <c r="A19" s="93"/>
      <c r="B19" s="94" t="s">
        <v>72</v>
      </c>
      <c r="C19" s="94" t="s">
        <v>80</v>
      </c>
      <c r="D19" s="94" t="s">
        <v>79</v>
      </c>
      <c r="H19" s="114">
        <f>'MATRIZ 2018 COMPLETO HOMOLOGADA'!J19</f>
        <v>1974774.7685454674</v>
      </c>
      <c r="I19" s="114">
        <f>'MATRIZ 2018 COMPLETO HOMOLOGADA'!O19</f>
        <v>0</v>
      </c>
      <c r="J19" s="114">
        <f>'MATRIZ 2018 COMPLETO HOMOLOGADA'!R19</f>
        <v>0</v>
      </c>
      <c r="K19" s="114"/>
      <c r="L19" s="114">
        <f t="shared" si="0"/>
        <v>1974774.7685454674</v>
      </c>
      <c r="M19" s="114"/>
      <c r="N19" s="114">
        <f>'MATRIZ 2018 COMPLETO HOMOLOGADA'!AI19+'MATRIZ 2018 COMPLETO HOMOLOGADA'!AL19+'MATRIZ 2018 COMPLETO HOMOLOGADA'!AO19</f>
        <v>790127.13939788833</v>
      </c>
      <c r="O19" s="114"/>
      <c r="P19" s="114"/>
      <c r="Q19" s="93"/>
    </row>
    <row r="20" spans="1:17" x14ac:dyDescent="0.25">
      <c r="A20" s="93"/>
      <c r="B20" s="94" t="s">
        <v>72</v>
      </c>
      <c r="C20" s="94" t="s">
        <v>81</v>
      </c>
      <c r="D20" s="94" t="s">
        <v>79</v>
      </c>
      <c r="H20" s="114">
        <f>'MATRIZ 2018 COMPLETO HOMOLOGADA'!J20</f>
        <v>1749643.2826172418</v>
      </c>
      <c r="I20" s="114">
        <f>'MATRIZ 2018 COMPLETO HOMOLOGADA'!O20</f>
        <v>0</v>
      </c>
      <c r="J20" s="114">
        <f>'MATRIZ 2018 COMPLETO HOMOLOGADA'!R20</f>
        <v>0</v>
      </c>
      <c r="K20" s="114"/>
      <c r="L20" s="114">
        <f t="shared" si="0"/>
        <v>1749643.2826172418</v>
      </c>
      <c r="M20" s="114"/>
      <c r="N20" s="114">
        <f>'MATRIZ 2018 COMPLETO HOMOLOGADA'!AI20+'MATRIZ 2018 COMPLETO HOMOLOGADA'!AL20+'MATRIZ 2018 COMPLETO HOMOLOGADA'!AO20</f>
        <v>339705.43249280297</v>
      </c>
      <c r="O20" s="114"/>
      <c r="P20" s="114"/>
      <c r="Q20" s="93"/>
    </row>
    <row r="21" spans="1:17" x14ac:dyDescent="0.25">
      <c r="A21" s="93"/>
      <c r="B21" s="94" t="s">
        <v>72</v>
      </c>
      <c r="C21" s="94" t="s">
        <v>82</v>
      </c>
      <c r="D21" s="94" t="s">
        <v>83</v>
      </c>
      <c r="H21" s="114">
        <f>'MATRIZ 2018 COMPLETO HOMOLOGADA'!J21</f>
        <v>0</v>
      </c>
      <c r="I21" s="114">
        <f>'MATRIZ 2018 COMPLETO HOMOLOGADA'!O21</f>
        <v>1550650.1453359025</v>
      </c>
      <c r="J21" s="114">
        <f>'MATRIZ 2018 COMPLETO HOMOLOGADA'!R21</f>
        <v>0</v>
      </c>
      <c r="K21" s="114"/>
      <c r="L21" s="114">
        <f t="shared" si="0"/>
        <v>1550650.1453359025</v>
      </c>
      <c r="M21" s="114"/>
      <c r="N21" s="114">
        <f>'MATRIZ 2018 COMPLETO HOMOLOGADA'!AI21+'MATRIZ 2018 COMPLETO HOMOLOGADA'!AL21+'MATRIZ 2018 COMPLETO HOMOLOGADA'!AO21</f>
        <v>296443.26892977458</v>
      </c>
      <c r="O21" s="114"/>
      <c r="P21" s="114"/>
      <c r="Q21" s="93"/>
    </row>
    <row r="22" spans="1:17" x14ac:dyDescent="0.25">
      <c r="A22" s="93"/>
      <c r="B22" s="94" t="s">
        <v>72</v>
      </c>
      <c r="C22" s="94" t="s">
        <v>84</v>
      </c>
      <c r="D22" s="94" t="s">
        <v>79</v>
      </c>
      <c r="H22" s="114">
        <f>'MATRIZ 2018 COMPLETO HOMOLOGADA'!J22</f>
        <v>1749643.2826172418</v>
      </c>
      <c r="I22" s="114">
        <f>'MATRIZ 2018 COMPLETO HOMOLOGADA'!O22</f>
        <v>0</v>
      </c>
      <c r="J22" s="114">
        <f>'MATRIZ 2018 COMPLETO HOMOLOGADA'!R22</f>
        <v>0</v>
      </c>
      <c r="K22" s="114"/>
      <c r="L22" s="114">
        <f t="shared" si="0"/>
        <v>1749643.2826172418</v>
      </c>
      <c r="M22" s="114"/>
      <c r="N22" s="114">
        <f>'MATRIZ 2018 COMPLETO HOMOLOGADA'!AI22+'MATRIZ 2018 COMPLETO HOMOLOGADA'!AL22+'MATRIZ 2018 COMPLETO HOMOLOGADA'!AO22</f>
        <v>559117.10605189344</v>
      </c>
      <c r="O22" s="114"/>
      <c r="P22" s="114"/>
      <c r="Q22" s="93"/>
    </row>
    <row r="23" spans="1:17" x14ac:dyDescent="0.25">
      <c r="A23" s="93"/>
      <c r="H23" s="114"/>
      <c r="I23" s="114"/>
      <c r="J23" s="114"/>
      <c r="K23" s="114"/>
      <c r="L23" s="114"/>
      <c r="M23" s="114"/>
      <c r="N23" s="114"/>
      <c r="O23" s="114"/>
      <c r="P23" s="114"/>
      <c r="Q23" s="93"/>
    </row>
    <row r="24" spans="1:17" x14ac:dyDescent="0.25">
      <c r="A24" s="93"/>
      <c r="B24" s="98" t="s">
        <v>85</v>
      </c>
      <c r="C24" s="98" t="s">
        <v>86</v>
      </c>
      <c r="D24" s="98" t="s">
        <v>74</v>
      </c>
      <c r="E24" s="98"/>
      <c r="F24" s="100"/>
      <c r="G24" s="98"/>
      <c r="H24" s="115">
        <f>SUM(H25:H41)</f>
        <v>38586867.121545531</v>
      </c>
      <c r="I24" s="115">
        <f>SUM(I25:I41)</f>
        <v>5138512.1245510913</v>
      </c>
      <c r="J24" s="115">
        <f>SUM(J25:J41)</f>
        <v>5834143.0477350336</v>
      </c>
      <c r="K24" s="115"/>
      <c r="L24" s="115">
        <f>SUM(L25:L41)</f>
        <v>49559522.293831654</v>
      </c>
      <c r="M24" s="115"/>
      <c r="N24" s="115">
        <f>SUM(N25:N41)</f>
        <v>10608709.758274322</v>
      </c>
      <c r="O24" s="115"/>
      <c r="P24" s="115">
        <f>L24*'DADOS BASE PROPOSTA'!$I$14</f>
        <v>74339.283440747487</v>
      </c>
      <c r="Q24" s="93"/>
    </row>
    <row r="25" spans="1:17" x14ac:dyDescent="0.25">
      <c r="A25" s="93"/>
      <c r="B25" s="94" t="s">
        <v>85</v>
      </c>
      <c r="C25" s="94" t="s">
        <v>34</v>
      </c>
      <c r="D25" s="94" t="s">
        <v>75</v>
      </c>
      <c r="F25" s="68">
        <f>'MATRIZ 2018 COMPLETO HOMOLOGADA'!Q25</f>
        <v>16</v>
      </c>
      <c r="H25" s="114">
        <f>'MATRIZ 2018 COMPLETO HOMOLOGADA'!J25</f>
        <v>0</v>
      </c>
      <c r="I25" s="114">
        <f>SUMIF('MATRIZ 2018 COMPLETO HOMOLOGADA'!D26:D42,"ECR",'MATRIZ 2018 COMPLETO HOMOLOGADA'!O26:O42)</f>
        <v>0</v>
      </c>
      <c r="J25" s="114">
        <f>'MATRIZ 2018 COMPLETO HOMOLOGADA'!R25+'MATRIZ 2018 COMPLETO HOMOLOGADA'!Z25+'MATRIZ 2018 COMPLETO HOMOLOGADA'!AS25+'MATRIZ 2018 COMPLETO HOMOLOGADA'!AW25+'MATRIZ 2018 COMPLETO HOMOLOGADA'!BA25+SUM('MATRIZ 2018 COMPLETO HOMOLOGADA'!Z26:Z42)</f>
        <v>5834143.0477350336</v>
      </c>
      <c r="K25" s="114"/>
      <c r="L25" s="114">
        <f t="shared" ref="L25:L41" si="1">SUM(H25:J25)</f>
        <v>5834143.0477350336</v>
      </c>
      <c r="M25" s="114"/>
      <c r="N25" s="114">
        <f>'MATRIZ 2018 COMPLETO HOMOLOGADA'!AI25+'MATRIZ 2018 COMPLETO HOMOLOGADA'!AL25+'MATRIZ 2018 COMPLETO HOMOLOGADA'!AO25</f>
        <v>0</v>
      </c>
      <c r="O25" s="114"/>
      <c r="P25" s="114"/>
      <c r="Q25" s="93"/>
    </row>
    <row r="26" spans="1:17" x14ac:dyDescent="0.25">
      <c r="A26" s="93"/>
      <c r="B26" s="94" t="s">
        <v>85</v>
      </c>
      <c r="C26" s="94" t="s">
        <v>87</v>
      </c>
      <c r="D26" s="94" t="s">
        <v>79</v>
      </c>
      <c r="H26" s="114">
        <f>'MATRIZ 2018 COMPLETO HOMOLOGADA'!J26</f>
        <v>1891437.3054119328</v>
      </c>
      <c r="I26" s="114">
        <f>'MATRIZ 2018 COMPLETO HOMOLOGADA'!O26</f>
        <v>0</v>
      </c>
      <c r="J26" s="114">
        <f>'MATRIZ 2018 COMPLETO HOMOLOGADA'!R26</f>
        <v>0</v>
      </c>
      <c r="K26" s="114"/>
      <c r="L26" s="114">
        <f t="shared" si="1"/>
        <v>1891437.3054119328</v>
      </c>
      <c r="M26" s="114"/>
      <c r="N26" s="114">
        <f>'MATRIZ 2018 COMPLETO HOMOLOGADA'!AI26+'MATRIZ 2018 COMPLETO HOMOLOGADA'!AL26+'MATRIZ 2018 COMPLETO HOMOLOGADA'!AO26</f>
        <v>604874.22895595629</v>
      </c>
      <c r="O26" s="114"/>
      <c r="P26" s="114"/>
      <c r="Q26" s="93"/>
    </row>
    <row r="27" spans="1:17" x14ac:dyDescent="0.25">
      <c r="A27" s="93"/>
      <c r="B27" s="94" t="s">
        <v>85</v>
      </c>
      <c r="C27" s="94" t="s">
        <v>88</v>
      </c>
      <c r="D27" s="94" t="s">
        <v>77</v>
      </c>
      <c r="H27" s="114">
        <f>'MATRIZ 2018 COMPLETO HOMOLOGADA'!J27</f>
        <v>0</v>
      </c>
      <c r="I27" s="114">
        <f>'MATRIZ 2018 COMPLETO HOMOLOGADA'!O27</f>
        <v>463195.50217156304</v>
      </c>
      <c r="J27" s="114">
        <f>'MATRIZ 2018 COMPLETO HOMOLOGADA'!R27+'MATRIZ 2018 COMPLETO HOMOLOGADA'!Z27+'MATRIZ 2018 COMPLETO HOMOLOGADA'!AS27+'MATRIZ 2018 COMPLETO HOMOLOGADA'!AW27+'MATRIZ 2018 COMPLETO HOMOLOGADA'!BA27</f>
        <v>0</v>
      </c>
      <c r="K27" s="114"/>
      <c r="L27" s="114">
        <f t="shared" si="1"/>
        <v>463195.50217156304</v>
      </c>
      <c r="M27" s="114"/>
      <c r="N27" s="114">
        <f>'MATRIZ 2018 COMPLETO HOMOLOGADA'!AI27+'MATRIZ 2018 COMPLETO HOMOLOGADA'!AL27+'MATRIZ 2018 COMPLETO HOMOLOGADA'!AO27</f>
        <v>18380.143063545205</v>
      </c>
      <c r="O27" s="114"/>
      <c r="P27" s="114"/>
      <c r="Q27" s="93"/>
    </row>
    <row r="28" spans="1:17" x14ac:dyDescent="0.25">
      <c r="A28" s="93"/>
      <c r="B28" s="94" t="s">
        <v>85</v>
      </c>
      <c r="C28" s="94" t="s">
        <v>89</v>
      </c>
      <c r="D28" s="94" t="s">
        <v>83</v>
      </c>
      <c r="H28" s="114">
        <f>'MATRIZ 2018 COMPLETO HOMOLOGADA'!J28</f>
        <v>0</v>
      </c>
      <c r="I28" s="114">
        <f>'MATRIZ 2018 COMPLETO HOMOLOGADA'!O28</f>
        <v>1308199.0460726358</v>
      </c>
      <c r="J28" s="114">
        <f>'MATRIZ 2018 COMPLETO HOMOLOGADA'!R28</f>
        <v>0</v>
      </c>
      <c r="K28" s="114"/>
      <c r="L28" s="114">
        <f t="shared" si="1"/>
        <v>1308199.0460726358</v>
      </c>
      <c r="M28" s="114"/>
      <c r="N28" s="114">
        <f>'MATRIZ 2018 COMPLETO HOMOLOGADA'!AI28+'MATRIZ 2018 COMPLETO HOMOLOGADA'!AL28+'MATRIZ 2018 COMPLETO HOMOLOGADA'!AO28</f>
        <v>177449.95645202664</v>
      </c>
      <c r="O28" s="114"/>
      <c r="P28" s="114"/>
      <c r="Q28" s="93"/>
    </row>
    <row r="29" spans="1:17" x14ac:dyDescent="0.25">
      <c r="A29" s="93"/>
      <c r="B29" s="94" t="s">
        <v>85</v>
      </c>
      <c r="C29" s="94" t="s">
        <v>90</v>
      </c>
      <c r="D29" s="94" t="s">
        <v>83</v>
      </c>
      <c r="H29" s="114">
        <f>'MATRIZ 2018 COMPLETO HOMOLOGADA'!J29</f>
        <v>0</v>
      </c>
      <c r="I29" s="114">
        <f>'MATRIZ 2018 COMPLETO HOMOLOGADA'!O29</f>
        <v>1202643.2397477031</v>
      </c>
      <c r="J29" s="114">
        <f>'MATRIZ 2018 COMPLETO HOMOLOGADA'!R29</f>
        <v>0</v>
      </c>
      <c r="K29" s="114"/>
      <c r="L29" s="114">
        <f t="shared" si="1"/>
        <v>1202643.2397477031</v>
      </c>
      <c r="M29" s="114"/>
      <c r="N29" s="114">
        <f>'MATRIZ 2018 COMPLETO HOMOLOGADA'!AI29+'MATRIZ 2018 COMPLETO HOMOLOGADA'!AL29+'MATRIZ 2018 COMPLETO HOMOLOGADA'!AO29</f>
        <v>190182.59888974085</v>
      </c>
      <c r="O29" s="114"/>
      <c r="P29" s="114"/>
      <c r="Q29" s="93"/>
    </row>
    <row r="30" spans="1:17" x14ac:dyDescent="0.25">
      <c r="A30" s="93"/>
      <c r="B30" s="94" t="s">
        <v>85</v>
      </c>
      <c r="C30" s="94" t="s">
        <v>91</v>
      </c>
      <c r="D30" s="94" t="s">
        <v>79</v>
      </c>
      <c r="H30" s="114">
        <f>'MATRIZ 2018 COMPLETO HOMOLOGADA'!J30</f>
        <v>12441059.926296253</v>
      </c>
      <c r="I30" s="114">
        <f>'MATRIZ 2018 COMPLETO HOMOLOGADA'!O30</f>
        <v>0</v>
      </c>
      <c r="J30" s="114">
        <f>'MATRIZ 2018 COMPLETO HOMOLOGADA'!R30</f>
        <v>0</v>
      </c>
      <c r="K30" s="114"/>
      <c r="L30" s="114">
        <f t="shared" si="1"/>
        <v>12441059.926296253</v>
      </c>
      <c r="M30" s="114"/>
      <c r="N30" s="114">
        <f>'MATRIZ 2018 COMPLETO HOMOLOGADA'!AI30+'MATRIZ 2018 COMPLETO HOMOLOGADA'!AL30+'MATRIZ 2018 COMPLETO HOMOLOGADA'!AO30</f>
        <v>3339427.9508506716</v>
      </c>
      <c r="O30" s="114"/>
      <c r="P30" s="114"/>
      <c r="Q30" s="93"/>
    </row>
    <row r="31" spans="1:17" x14ac:dyDescent="0.25">
      <c r="A31" s="93"/>
      <c r="B31" s="94" t="s">
        <v>85</v>
      </c>
      <c r="C31" s="94" t="s">
        <v>92</v>
      </c>
      <c r="D31" s="94" t="s">
        <v>79</v>
      </c>
      <c r="H31" s="114">
        <f>'MATRIZ 2018 COMPLETO HOMOLOGADA'!J31</f>
        <v>2210271.4276238582</v>
      </c>
      <c r="I31" s="114">
        <f>'MATRIZ 2018 COMPLETO HOMOLOGADA'!O31</f>
        <v>0</v>
      </c>
      <c r="J31" s="114">
        <f>'MATRIZ 2018 COMPLETO HOMOLOGADA'!R31</f>
        <v>0</v>
      </c>
      <c r="K31" s="114"/>
      <c r="L31" s="114">
        <f t="shared" si="1"/>
        <v>2210271.4276238582</v>
      </c>
      <c r="M31" s="114"/>
      <c r="N31" s="114">
        <f>'MATRIZ 2018 COMPLETO HOMOLOGADA'!AI31+'MATRIZ 2018 COMPLETO HOMOLOGADA'!AL31+'MATRIZ 2018 COMPLETO HOMOLOGADA'!AO31</f>
        <v>525534.37813670561</v>
      </c>
      <c r="O31" s="114"/>
      <c r="P31" s="114"/>
      <c r="Q31" s="93"/>
    </row>
    <row r="32" spans="1:17" x14ac:dyDescent="0.25">
      <c r="A32" s="93"/>
      <c r="B32" s="94" t="s">
        <v>85</v>
      </c>
      <c r="C32" s="94" t="s">
        <v>93</v>
      </c>
      <c r="D32" s="94" t="s">
        <v>79</v>
      </c>
      <c r="H32" s="114">
        <f>'MATRIZ 2018 COMPLETO HOMOLOGADA'!J32</f>
        <v>2095850.59774188</v>
      </c>
      <c r="I32" s="114">
        <f>'MATRIZ 2018 COMPLETO HOMOLOGADA'!O32</f>
        <v>0</v>
      </c>
      <c r="J32" s="114">
        <f>'MATRIZ 2018 COMPLETO HOMOLOGADA'!R32</f>
        <v>0</v>
      </c>
      <c r="K32" s="114"/>
      <c r="L32" s="114">
        <f t="shared" si="1"/>
        <v>2095850.59774188</v>
      </c>
      <c r="M32" s="114"/>
      <c r="N32" s="114">
        <f>'MATRIZ 2018 COMPLETO HOMOLOGADA'!AI32+'MATRIZ 2018 COMPLETO HOMOLOGADA'!AL32+'MATRIZ 2018 COMPLETO HOMOLOGADA'!AO32</f>
        <v>812181.27028155793</v>
      </c>
      <c r="O32" s="114"/>
      <c r="P32" s="114"/>
      <c r="Q32" s="93"/>
    </row>
    <row r="33" spans="1:17" x14ac:dyDescent="0.25">
      <c r="A33" s="93"/>
      <c r="B33" s="94" t="s">
        <v>85</v>
      </c>
      <c r="C33" s="94" t="s">
        <v>94</v>
      </c>
      <c r="D33" s="94" t="s">
        <v>79</v>
      </c>
      <c r="H33" s="114">
        <f>'MATRIZ 2018 COMPLETO HOMOLOGADA'!J33</f>
        <v>1995566.8061945692</v>
      </c>
      <c r="I33" s="114">
        <f>'MATRIZ 2018 COMPLETO HOMOLOGADA'!O33</f>
        <v>0</v>
      </c>
      <c r="J33" s="114">
        <f>'MATRIZ 2018 COMPLETO HOMOLOGADA'!R33</f>
        <v>0</v>
      </c>
      <c r="K33" s="114"/>
      <c r="L33" s="114">
        <f t="shared" si="1"/>
        <v>1995566.8061945692</v>
      </c>
      <c r="M33" s="114"/>
      <c r="N33" s="114">
        <f>'MATRIZ 2018 COMPLETO HOMOLOGADA'!AI33+'MATRIZ 2018 COMPLETO HOMOLOGADA'!AL33+'MATRIZ 2018 COMPLETO HOMOLOGADA'!AO33</f>
        <v>401868.06113675144</v>
      </c>
      <c r="O33" s="114"/>
      <c r="P33" s="114"/>
      <c r="Q33" s="93"/>
    </row>
    <row r="34" spans="1:17" x14ac:dyDescent="0.25">
      <c r="A34" s="93"/>
      <c r="B34" s="94" t="s">
        <v>85</v>
      </c>
      <c r="C34" s="94" t="s">
        <v>95</v>
      </c>
      <c r="D34" s="94" t="s">
        <v>79</v>
      </c>
      <c r="H34" s="114">
        <f>'MATRIZ 2018 COMPLETO HOMOLOGADA'!J34</f>
        <v>3587282.7612946839</v>
      </c>
      <c r="I34" s="114">
        <f>'MATRIZ 2018 COMPLETO HOMOLOGADA'!O34</f>
        <v>0</v>
      </c>
      <c r="J34" s="114">
        <f>'MATRIZ 2018 COMPLETO HOMOLOGADA'!R34</f>
        <v>0</v>
      </c>
      <c r="K34" s="114"/>
      <c r="L34" s="114">
        <f t="shared" si="1"/>
        <v>3587282.7612946839</v>
      </c>
      <c r="M34" s="114"/>
      <c r="N34" s="114">
        <f>'MATRIZ 2018 COMPLETO HOMOLOGADA'!AI34+'MATRIZ 2018 COMPLETO HOMOLOGADA'!AL34+'MATRIZ 2018 COMPLETO HOMOLOGADA'!AO34</f>
        <v>981761.83931062149</v>
      </c>
      <c r="O34" s="114"/>
      <c r="P34" s="114"/>
      <c r="Q34" s="93"/>
    </row>
    <row r="35" spans="1:17" x14ac:dyDescent="0.25">
      <c r="A35" s="93"/>
      <c r="B35" s="94" t="s">
        <v>85</v>
      </c>
      <c r="C35" s="94" t="s">
        <v>96</v>
      </c>
      <c r="D35" s="94" t="s">
        <v>79</v>
      </c>
      <c r="H35" s="114">
        <f>'MATRIZ 2018 COMPLETO HOMOLOGADA'!J35</f>
        <v>2071208.8122199886</v>
      </c>
      <c r="I35" s="114">
        <f>'MATRIZ 2018 COMPLETO HOMOLOGADA'!O35</f>
        <v>0</v>
      </c>
      <c r="J35" s="114">
        <f>'MATRIZ 2018 COMPLETO HOMOLOGADA'!R35</f>
        <v>0</v>
      </c>
      <c r="K35" s="114"/>
      <c r="L35" s="114">
        <f t="shared" si="1"/>
        <v>2071208.8122199886</v>
      </c>
      <c r="M35" s="114"/>
      <c r="N35" s="114">
        <f>'MATRIZ 2018 COMPLETO HOMOLOGADA'!AI35+'MATRIZ 2018 COMPLETO HOMOLOGADA'!AL35+'MATRIZ 2018 COMPLETO HOMOLOGADA'!AO35</f>
        <v>537442.46923062275</v>
      </c>
      <c r="O35" s="114"/>
      <c r="P35" s="114"/>
      <c r="Q35" s="93"/>
    </row>
    <row r="36" spans="1:17" x14ac:dyDescent="0.25">
      <c r="A36" s="93"/>
      <c r="B36" s="94" t="s">
        <v>85</v>
      </c>
      <c r="C36" s="94" t="s">
        <v>97</v>
      </c>
      <c r="D36" s="94" t="s">
        <v>79</v>
      </c>
      <c r="H36" s="114">
        <f>'MATRIZ 2018 COMPLETO HOMOLOGADA'!J36</f>
        <v>3332129.0446902188</v>
      </c>
      <c r="I36" s="114">
        <f>'MATRIZ 2018 COMPLETO HOMOLOGADA'!O36</f>
        <v>0</v>
      </c>
      <c r="J36" s="114">
        <f>'MATRIZ 2018 COMPLETO HOMOLOGADA'!R36</f>
        <v>0</v>
      </c>
      <c r="K36" s="114"/>
      <c r="L36" s="114">
        <f t="shared" si="1"/>
        <v>3332129.0446902188</v>
      </c>
      <c r="M36" s="114"/>
      <c r="N36" s="114">
        <f>'MATRIZ 2018 COMPLETO HOMOLOGADA'!AI36+'MATRIZ 2018 COMPLETO HOMOLOGADA'!AL36+'MATRIZ 2018 COMPLETO HOMOLOGADA'!AO36</f>
        <v>453547.12216114573</v>
      </c>
      <c r="O36" s="114"/>
      <c r="P36" s="114"/>
      <c r="Q36" s="93"/>
    </row>
    <row r="37" spans="1:17" x14ac:dyDescent="0.25">
      <c r="A37" s="93"/>
      <c r="B37" s="94" t="s">
        <v>85</v>
      </c>
      <c r="C37" s="94" t="s">
        <v>98</v>
      </c>
      <c r="D37" s="94" t="s">
        <v>83</v>
      </c>
      <c r="H37" s="114">
        <f>'MATRIZ 2018 COMPLETO HOMOLOGADA'!J37</f>
        <v>0</v>
      </c>
      <c r="I37" s="114">
        <f>'MATRIZ 2018 COMPLETO HOMOLOGADA'!O37</f>
        <v>1039261.0475159641</v>
      </c>
      <c r="J37" s="114">
        <f>'MATRIZ 2018 COMPLETO HOMOLOGADA'!R37</f>
        <v>0</v>
      </c>
      <c r="K37" s="114"/>
      <c r="L37" s="114">
        <f t="shared" si="1"/>
        <v>1039261.0475159641</v>
      </c>
      <c r="M37" s="114"/>
      <c r="N37" s="114">
        <f>'MATRIZ 2018 COMPLETO HOMOLOGADA'!AI37+'MATRIZ 2018 COMPLETO HOMOLOGADA'!AL37+'MATRIZ 2018 COMPLETO HOMOLOGADA'!AO37</f>
        <v>140670.97403732379</v>
      </c>
      <c r="O37" s="114"/>
      <c r="P37" s="114"/>
      <c r="Q37" s="93"/>
    </row>
    <row r="38" spans="1:17" x14ac:dyDescent="0.25">
      <c r="A38" s="93"/>
      <c r="B38" s="94" t="s">
        <v>85</v>
      </c>
      <c r="C38" s="94" t="s">
        <v>99</v>
      </c>
      <c r="D38" s="94" t="s">
        <v>79</v>
      </c>
      <c r="H38" s="114">
        <f>'MATRIZ 2018 COMPLETO HOMOLOGADA'!J38</f>
        <v>2250491.305768203</v>
      </c>
      <c r="I38" s="114">
        <f>'MATRIZ 2018 COMPLETO HOMOLOGADA'!O38</f>
        <v>0</v>
      </c>
      <c r="J38" s="114">
        <f>'MATRIZ 2018 COMPLETO HOMOLOGADA'!R38</f>
        <v>0</v>
      </c>
      <c r="K38" s="114"/>
      <c r="L38" s="114">
        <f t="shared" si="1"/>
        <v>2250491.305768203</v>
      </c>
      <c r="M38" s="114"/>
      <c r="N38" s="114">
        <f>'MATRIZ 2018 COMPLETO HOMOLOGADA'!AI38+'MATRIZ 2018 COMPLETO HOMOLOGADA'!AL38+'MATRIZ 2018 COMPLETO HOMOLOGADA'!AO38</f>
        <v>430334.3120763211</v>
      </c>
      <c r="O38" s="114"/>
      <c r="P38" s="114"/>
      <c r="Q38" s="93"/>
    </row>
    <row r="39" spans="1:17" x14ac:dyDescent="0.25">
      <c r="A39" s="93"/>
      <c r="B39" s="94" t="s">
        <v>85</v>
      </c>
      <c r="C39" s="94" t="s">
        <v>100</v>
      </c>
      <c r="D39" s="94" t="s">
        <v>79</v>
      </c>
      <c r="H39" s="114">
        <f>'MATRIZ 2018 COMPLETO HOMOLOGADA'!J39</f>
        <v>1749643.2826172418</v>
      </c>
      <c r="I39" s="114">
        <f>'MATRIZ 2018 COMPLETO HOMOLOGADA'!O39</f>
        <v>0</v>
      </c>
      <c r="J39" s="114">
        <f>'MATRIZ 2018 COMPLETO HOMOLOGADA'!R39</f>
        <v>0</v>
      </c>
      <c r="K39" s="114"/>
      <c r="L39" s="114">
        <f t="shared" si="1"/>
        <v>1749643.2826172418</v>
      </c>
      <c r="M39" s="114"/>
      <c r="N39" s="114">
        <f>'MATRIZ 2018 COMPLETO HOMOLOGADA'!AI39+'MATRIZ 2018 COMPLETO HOMOLOGADA'!AL39+'MATRIZ 2018 COMPLETO HOMOLOGADA'!AO39</f>
        <v>388204.21045953804</v>
      </c>
      <c r="O39" s="114"/>
      <c r="P39" s="114"/>
      <c r="Q39" s="93"/>
    </row>
    <row r="40" spans="1:17" x14ac:dyDescent="0.25">
      <c r="A40" s="93"/>
      <c r="B40" s="94" t="s">
        <v>85</v>
      </c>
      <c r="C40" s="94" t="s">
        <v>101</v>
      </c>
      <c r="D40" s="94" t="s">
        <v>79</v>
      </c>
      <c r="H40" s="114">
        <f>'MATRIZ 2018 COMPLETO HOMOLOGADA'!J40</f>
        <v>4961925.8516867021</v>
      </c>
      <c r="I40" s="114">
        <f>'MATRIZ 2018 COMPLETO HOMOLOGADA'!O40</f>
        <v>0</v>
      </c>
      <c r="J40" s="114">
        <f>'MATRIZ 2018 COMPLETO HOMOLOGADA'!R40</f>
        <v>0</v>
      </c>
      <c r="K40" s="114"/>
      <c r="L40" s="114">
        <f t="shared" si="1"/>
        <v>4961925.8516867021</v>
      </c>
      <c r="M40" s="114"/>
      <c r="N40" s="114">
        <f>'MATRIZ 2018 COMPLETO HOMOLOGADA'!AI40+'MATRIZ 2018 COMPLETO HOMOLOGADA'!AL40+'MATRIZ 2018 COMPLETO HOMOLOGADA'!AO40</f>
        <v>1215771.8146778494</v>
      </c>
      <c r="O40" s="114"/>
      <c r="P40" s="114"/>
      <c r="Q40" s="93"/>
    </row>
    <row r="41" spans="1:17" x14ac:dyDescent="0.25">
      <c r="A41" s="93"/>
      <c r="B41" s="94" t="s">
        <v>85</v>
      </c>
      <c r="C41" s="94" t="s">
        <v>102</v>
      </c>
      <c r="D41" s="94" t="s">
        <v>83</v>
      </c>
      <c r="H41" s="114">
        <f>'MATRIZ 2018 COMPLETO HOMOLOGADA'!J41</f>
        <v>0</v>
      </c>
      <c r="I41" s="114">
        <f>'MATRIZ 2018 COMPLETO HOMOLOGADA'!O41</f>
        <v>1125213.2890432258</v>
      </c>
      <c r="J41" s="114">
        <f>'MATRIZ 2018 COMPLETO HOMOLOGADA'!R41</f>
        <v>0</v>
      </c>
      <c r="K41" s="114"/>
      <c r="L41" s="114">
        <f t="shared" si="1"/>
        <v>1125213.2890432258</v>
      </c>
      <c r="M41" s="114"/>
      <c r="N41" s="114">
        <f>'MATRIZ 2018 COMPLETO HOMOLOGADA'!AI41+'MATRIZ 2018 COMPLETO HOMOLOGADA'!AL41+'MATRIZ 2018 COMPLETO HOMOLOGADA'!AO41</f>
        <v>391078.42855394405</v>
      </c>
      <c r="O41" s="114"/>
      <c r="P41" s="114"/>
      <c r="Q41" s="93"/>
    </row>
    <row r="42" spans="1:17" x14ac:dyDescent="0.25">
      <c r="A42" s="93"/>
      <c r="H42" s="114"/>
      <c r="I42" s="114"/>
      <c r="J42" s="114"/>
      <c r="K42" s="114"/>
      <c r="L42" s="114"/>
      <c r="M42" s="114"/>
      <c r="N42" s="114"/>
      <c r="O42" s="114"/>
      <c r="P42" s="114"/>
      <c r="Q42" s="93"/>
    </row>
    <row r="43" spans="1:17" x14ac:dyDescent="0.25">
      <c r="A43" s="93"/>
      <c r="B43" s="98" t="s">
        <v>103</v>
      </c>
      <c r="C43" s="98" t="s">
        <v>104</v>
      </c>
      <c r="D43" s="98" t="s">
        <v>74</v>
      </c>
      <c r="E43" s="98"/>
      <c r="F43" s="100"/>
      <c r="G43" s="98"/>
      <c r="H43" s="115">
        <f>SUM(H44:H59)</f>
        <v>37789957.680129685</v>
      </c>
      <c r="I43" s="115">
        <f>SUM(I44:I59)</f>
        <v>6001208.8018023968</v>
      </c>
      <c r="J43" s="115">
        <f>SUM(J44:J59)</f>
        <v>6155108.4795154054</v>
      </c>
      <c r="K43" s="115"/>
      <c r="L43" s="115">
        <f>SUM(L44:L59)</f>
        <v>49946274.961447485</v>
      </c>
      <c r="M43" s="115"/>
      <c r="N43" s="115">
        <f>SUM(N44:N59)</f>
        <v>12020283.778676106</v>
      </c>
      <c r="O43" s="115"/>
      <c r="P43" s="115">
        <f>L43*'DADOS BASE PROPOSTA'!$I$14</f>
        <v>74919.412442171233</v>
      </c>
      <c r="Q43" s="93"/>
    </row>
    <row r="44" spans="1:17" x14ac:dyDescent="0.25">
      <c r="A44" s="93"/>
      <c r="B44" s="94" t="s">
        <v>103</v>
      </c>
      <c r="C44" s="94" t="s">
        <v>34</v>
      </c>
      <c r="D44" s="94" t="s">
        <v>75</v>
      </c>
      <c r="F44" s="68">
        <f>'MATRIZ 2018 COMPLETO HOMOLOGADA'!Q44</f>
        <v>15</v>
      </c>
      <c r="H44" s="114">
        <f>'MATRIZ 2018 COMPLETO HOMOLOGADA'!J44</f>
        <v>0</v>
      </c>
      <c r="I44" s="114">
        <f>SUMIF('MATRIZ 2018 COMPLETO HOMOLOGADA'!D45:D60,"ECR",'MATRIZ 2018 COMPLETO HOMOLOGADA'!O45:O60)</f>
        <v>0</v>
      </c>
      <c r="J44" s="114">
        <f>'MATRIZ 2018 COMPLETO HOMOLOGADA'!R44+'MATRIZ 2018 COMPLETO HOMOLOGADA'!Z44+'MATRIZ 2018 COMPLETO HOMOLOGADA'!AS44+'MATRIZ 2018 COMPLETO HOMOLOGADA'!AW44+'MATRIZ 2018 COMPLETO HOMOLOGADA'!BA44+SUM('MATRIZ 2018 COMPLETO HOMOLOGADA'!Z45:Z60)</f>
        <v>6155108.4795154054</v>
      </c>
      <c r="K44" s="114"/>
      <c r="L44" s="114">
        <f t="shared" ref="L44:L59" si="2">SUM(H44:J44)</f>
        <v>6155108.4795154054</v>
      </c>
      <c r="M44" s="114"/>
      <c r="N44" s="114">
        <f>'MATRIZ 2018 COMPLETO HOMOLOGADA'!AI44+'MATRIZ 2018 COMPLETO HOMOLOGADA'!AL44+'MATRIZ 2018 COMPLETO HOMOLOGADA'!AO44</f>
        <v>0</v>
      </c>
      <c r="O44" s="114"/>
      <c r="P44" s="114"/>
      <c r="Q44" s="93"/>
    </row>
    <row r="45" spans="1:17" x14ac:dyDescent="0.25">
      <c r="A45" s="93"/>
      <c r="B45" s="94" t="s">
        <v>103</v>
      </c>
      <c r="C45" s="94" t="s">
        <v>105</v>
      </c>
      <c r="D45" s="94" t="s">
        <v>77</v>
      </c>
      <c r="H45" s="114">
        <f>'MATRIZ 2018 COMPLETO HOMOLOGADA'!J45</f>
        <v>0</v>
      </c>
      <c r="I45" s="114">
        <f>'MATRIZ 2018 COMPLETO HOMOLOGADA'!O45</f>
        <v>587197.26913432684</v>
      </c>
      <c r="J45" s="114">
        <f>'MATRIZ 2018 COMPLETO HOMOLOGADA'!R45</f>
        <v>0</v>
      </c>
      <c r="K45" s="114"/>
      <c r="L45" s="114">
        <f t="shared" si="2"/>
        <v>587197.26913432684</v>
      </c>
      <c r="M45" s="114"/>
      <c r="N45" s="114">
        <f>'MATRIZ 2018 COMPLETO HOMOLOGADA'!AI45+'MATRIZ 2018 COMPLETO HOMOLOGADA'!AL45+'MATRIZ 2018 COMPLETO HOMOLOGADA'!AO45</f>
        <v>196687.83009118438</v>
      </c>
      <c r="O45" s="114"/>
      <c r="P45" s="114"/>
      <c r="Q45" s="93"/>
    </row>
    <row r="46" spans="1:17" x14ac:dyDescent="0.25">
      <c r="A46" s="93"/>
      <c r="B46" s="94" t="s">
        <v>103</v>
      </c>
      <c r="C46" s="94" t="s">
        <v>106</v>
      </c>
      <c r="D46" s="94" t="s">
        <v>79</v>
      </c>
      <c r="H46" s="114">
        <f>'MATRIZ 2018 COMPLETO HOMOLOGADA'!J46</f>
        <v>1749643.2826172418</v>
      </c>
      <c r="I46" s="114">
        <f>'MATRIZ 2018 COMPLETO HOMOLOGADA'!O46</f>
        <v>0</v>
      </c>
      <c r="J46" s="114">
        <f>'MATRIZ 2018 COMPLETO HOMOLOGADA'!R46</f>
        <v>0</v>
      </c>
      <c r="K46" s="114"/>
      <c r="L46" s="114">
        <f t="shared" si="2"/>
        <v>1749643.2826172418</v>
      </c>
      <c r="M46" s="114"/>
      <c r="N46" s="114">
        <f>'MATRIZ 2018 COMPLETO HOMOLOGADA'!AI46+'MATRIZ 2018 COMPLETO HOMOLOGADA'!AL46+'MATRIZ 2018 COMPLETO HOMOLOGADA'!AO46</f>
        <v>408418.48364409752</v>
      </c>
      <c r="O46" s="114"/>
      <c r="P46" s="114"/>
      <c r="Q46" s="93"/>
    </row>
    <row r="47" spans="1:17" x14ac:dyDescent="0.25">
      <c r="A47" s="93"/>
      <c r="B47" s="94" t="s">
        <v>103</v>
      </c>
      <c r="C47" s="94" t="s">
        <v>107</v>
      </c>
      <c r="D47" s="94" t="s">
        <v>83</v>
      </c>
      <c r="H47" s="114">
        <f>'MATRIZ 2018 COMPLETO HOMOLOGADA'!J47</f>
        <v>0</v>
      </c>
      <c r="I47" s="114">
        <f>'MATRIZ 2018 COMPLETO HOMOLOGADA'!O47</f>
        <v>1335335.8239396883</v>
      </c>
      <c r="J47" s="114">
        <f>'MATRIZ 2018 COMPLETO HOMOLOGADA'!R47</f>
        <v>0</v>
      </c>
      <c r="K47" s="114"/>
      <c r="L47" s="114">
        <f t="shared" si="2"/>
        <v>1335335.8239396883</v>
      </c>
      <c r="M47" s="114"/>
      <c r="N47" s="114">
        <f>'MATRIZ 2018 COMPLETO HOMOLOGADA'!AI47+'MATRIZ 2018 COMPLETO HOMOLOGADA'!AL47+'MATRIZ 2018 COMPLETO HOMOLOGADA'!AO47</f>
        <v>285576.88514327141</v>
      </c>
      <c r="O47" s="114"/>
      <c r="P47" s="114"/>
      <c r="Q47" s="93"/>
    </row>
    <row r="48" spans="1:17" x14ac:dyDescent="0.25">
      <c r="A48" s="93"/>
      <c r="B48" s="94" t="s">
        <v>103</v>
      </c>
      <c r="C48" s="94" t="s">
        <v>108</v>
      </c>
      <c r="D48" s="94" t="s">
        <v>83</v>
      </c>
      <c r="H48" s="114">
        <f>'MATRIZ 2018 COMPLETO HOMOLOGADA'!J48</f>
        <v>0</v>
      </c>
      <c r="I48" s="114">
        <f>'MATRIZ 2018 COMPLETO HOMOLOGADA'!O48</f>
        <v>1512086.1767799263</v>
      </c>
      <c r="J48" s="114">
        <f>'MATRIZ 2018 COMPLETO HOMOLOGADA'!R48</f>
        <v>0</v>
      </c>
      <c r="K48" s="114"/>
      <c r="L48" s="114">
        <f t="shared" si="2"/>
        <v>1512086.1767799263</v>
      </c>
      <c r="M48" s="114"/>
      <c r="N48" s="114">
        <f>'MATRIZ 2018 COMPLETO HOMOLOGADA'!AI48+'MATRIZ 2018 COMPLETO HOMOLOGADA'!AL48+'MATRIZ 2018 COMPLETO HOMOLOGADA'!AO48</f>
        <v>559748.40008834959</v>
      </c>
      <c r="O48" s="114"/>
      <c r="P48" s="114"/>
      <c r="Q48" s="93"/>
    </row>
    <row r="49" spans="1:17" x14ac:dyDescent="0.25">
      <c r="A49" s="93"/>
      <c r="B49" s="94" t="s">
        <v>103</v>
      </c>
      <c r="C49" s="94" t="s">
        <v>109</v>
      </c>
      <c r="D49" s="94" t="s">
        <v>83</v>
      </c>
      <c r="H49" s="114">
        <f>'MATRIZ 2018 COMPLETO HOMOLOGADA'!J49</f>
        <v>0</v>
      </c>
      <c r="I49" s="114">
        <f>'MATRIZ 2018 COMPLETO HOMOLOGADA'!O49</f>
        <v>1207280.0985616413</v>
      </c>
      <c r="J49" s="114">
        <f>'MATRIZ 2018 COMPLETO HOMOLOGADA'!R49</f>
        <v>0</v>
      </c>
      <c r="K49" s="114"/>
      <c r="L49" s="114">
        <f t="shared" si="2"/>
        <v>1207280.0985616413</v>
      </c>
      <c r="M49" s="114"/>
      <c r="N49" s="114">
        <f>'MATRIZ 2018 COMPLETO HOMOLOGADA'!AI49+'MATRIZ 2018 COMPLETO HOMOLOGADA'!AL49+'MATRIZ 2018 COMPLETO HOMOLOGADA'!AO49</f>
        <v>365424.71769923135</v>
      </c>
      <c r="O49" s="114"/>
      <c r="P49" s="114"/>
      <c r="Q49" s="93"/>
    </row>
    <row r="50" spans="1:17" x14ac:dyDescent="0.25">
      <c r="A50" s="93"/>
      <c r="B50" s="94" t="s">
        <v>103</v>
      </c>
      <c r="C50" s="94" t="s">
        <v>110</v>
      </c>
      <c r="D50" s="94" t="s">
        <v>79</v>
      </c>
      <c r="H50" s="114">
        <f>'MATRIZ 2018 COMPLETO HOMOLOGADA'!J50</f>
        <v>2332158.0251929397</v>
      </c>
      <c r="I50" s="114">
        <f>'MATRIZ 2018 COMPLETO HOMOLOGADA'!O50</f>
        <v>0</v>
      </c>
      <c r="J50" s="114">
        <f>'MATRIZ 2018 COMPLETO HOMOLOGADA'!R50</f>
        <v>0</v>
      </c>
      <c r="K50" s="114"/>
      <c r="L50" s="114">
        <f t="shared" si="2"/>
        <v>2332158.0251929397</v>
      </c>
      <c r="M50" s="114"/>
      <c r="N50" s="114">
        <f>'MATRIZ 2018 COMPLETO HOMOLOGADA'!AI50+'MATRIZ 2018 COMPLETO HOMOLOGADA'!AL50+'MATRIZ 2018 COMPLETO HOMOLOGADA'!AO50</f>
        <v>736551.05960232276</v>
      </c>
      <c r="O50" s="114"/>
      <c r="P50" s="114"/>
      <c r="Q50" s="93"/>
    </row>
    <row r="51" spans="1:17" x14ac:dyDescent="0.25">
      <c r="A51" s="93"/>
      <c r="B51" s="94" t="s">
        <v>103</v>
      </c>
      <c r="C51" s="94" t="s">
        <v>111</v>
      </c>
      <c r="D51" s="94" t="s">
        <v>79</v>
      </c>
      <c r="H51" s="114">
        <f>'MATRIZ 2018 COMPLETO HOMOLOGADA'!J51</f>
        <v>12681427.90666108</v>
      </c>
      <c r="I51" s="114">
        <f>'MATRIZ 2018 COMPLETO HOMOLOGADA'!O51</f>
        <v>0</v>
      </c>
      <c r="J51" s="114">
        <f>'MATRIZ 2018 COMPLETO HOMOLOGADA'!R51</f>
        <v>0</v>
      </c>
      <c r="K51" s="114"/>
      <c r="L51" s="114">
        <f t="shared" si="2"/>
        <v>12681427.90666108</v>
      </c>
      <c r="M51" s="114"/>
      <c r="N51" s="114">
        <f>'MATRIZ 2018 COMPLETO HOMOLOGADA'!AI51+'MATRIZ 2018 COMPLETO HOMOLOGADA'!AL51+'MATRIZ 2018 COMPLETO HOMOLOGADA'!AO51</f>
        <v>3585945.1391703319</v>
      </c>
      <c r="O51" s="114"/>
      <c r="P51" s="114"/>
      <c r="Q51" s="93"/>
    </row>
    <row r="52" spans="1:17" x14ac:dyDescent="0.25">
      <c r="A52" s="93"/>
      <c r="B52" s="94" t="s">
        <v>103</v>
      </c>
      <c r="C52" s="94" t="s">
        <v>112</v>
      </c>
      <c r="D52" s="94" t="s">
        <v>79</v>
      </c>
      <c r="H52" s="114">
        <f>'MATRIZ 2018 COMPLETO HOMOLOGADA'!J52</f>
        <v>3947362.6105333315</v>
      </c>
      <c r="I52" s="114">
        <f>'MATRIZ 2018 COMPLETO HOMOLOGADA'!O52</f>
        <v>0</v>
      </c>
      <c r="J52" s="114">
        <f>'MATRIZ 2018 COMPLETO HOMOLOGADA'!R52</f>
        <v>0</v>
      </c>
      <c r="K52" s="114"/>
      <c r="L52" s="114">
        <f t="shared" si="2"/>
        <v>3947362.6105333315</v>
      </c>
      <c r="M52" s="114"/>
      <c r="N52" s="114">
        <f>'MATRIZ 2018 COMPLETO HOMOLOGADA'!AI52+'MATRIZ 2018 COMPLETO HOMOLOGADA'!AL52+'MATRIZ 2018 COMPLETO HOMOLOGADA'!AO52</f>
        <v>944260.23750315025</v>
      </c>
      <c r="O52" s="114"/>
      <c r="P52" s="114"/>
      <c r="Q52" s="93"/>
    </row>
    <row r="53" spans="1:17" x14ac:dyDescent="0.25">
      <c r="A53" s="93"/>
      <c r="B53" s="94" t="s">
        <v>103</v>
      </c>
      <c r="C53" s="94" t="s">
        <v>113</v>
      </c>
      <c r="D53" s="94" t="s">
        <v>79</v>
      </c>
      <c r="H53" s="114">
        <f>'MATRIZ 2018 COMPLETO HOMOLOGADA'!J53</f>
        <v>6019495.0158847785</v>
      </c>
      <c r="I53" s="114">
        <f>'MATRIZ 2018 COMPLETO HOMOLOGADA'!O53</f>
        <v>0</v>
      </c>
      <c r="J53" s="114">
        <f>'MATRIZ 2018 COMPLETO HOMOLOGADA'!R53</f>
        <v>0</v>
      </c>
      <c r="K53" s="114"/>
      <c r="L53" s="114">
        <f t="shared" si="2"/>
        <v>6019495.0158847785</v>
      </c>
      <c r="M53" s="114"/>
      <c r="N53" s="114">
        <f>'MATRIZ 2018 COMPLETO HOMOLOGADA'!AI53+'MATRIZ 2018 COMPLETO HOMOLOGADA'!AL53+'MATRIZ 2018 COMPLETO HOMOLOGADA'!AO53</f>
        <v>1262572.845493576</v>
      </c>
      <c r="O53" s="114"/>
      <c r="P53" s="114"/>
      <c r="Q53" s="93"/>
    </row>
    <row r="54" spans="1:17" x14ac:dyDescent="0.25">
      <c r="A54" s="93"/>
      <c r="B54" s="94" t="s">
        <v>103</v>
      </c>
      <c r="C54" s="94" t="s">
        <v>114</v>
      </c>
      <c r="D54" s="94" t="s">
        <v>79</v>
      </c>
      <c r="H54" s="114">
        <f>'MATRIZ 2018 COMPLETO HOMOLOGADA'!J54</f>
        <v>2243692.1588205947</v>
      </c>
      <c r="I54" s="114">
        <f>'MATRIZ 2018 COMPLETO HOMOLOGADA'!O54</f>
        <v>0</v>
      </c>
      <c r="J54" s="114">
        <f>'MATRIZ 2018 COMPLETO HOMOLOGADA'!R54</f>
        <v>0</v>
      </c>
      <c r="K54" s="114"/>
      <c r="L54" s="114">
        <f t="shared" si="2"/>
        <v>2243692.1588205947</v>
      </c>
      <c r="M54" s="114"/>
      <c r="N54" s="114">
        <f>'MATRIZ 2018 COMPLETO HOMOLOGADA'!AI54+'MATRIZ 2018 COMPLETO HOMOLOGADA'!AL54+'MATRIZ 2018 COMPLETO HOMOLOGADA'!AO54</f>
        <v>568319.18856754294</v>
      </c>
      <c r="O54" s="114"/>
      <c r="P54" s="114"/>
      <c r="Q54" s="93"/>
    </row>
    <row r="55" spans="1:17" x14ac:dyDescent="0.25">
      <c r="A55" s="93"/>
      <c r="B55" s="94" t="s">
        <v>103</v>
      </c>
      <c r="C55" s="94" t="s">
        <v>115</v>
      </c>
      <c r="D55" s="94" t="s">
        <v>79</v>
      </c>
      <c r="H55" s="114">
        <f>'MATRIZ 2018 COMPLETO HOMOLOGADA'!J55</f>
        <v>2925331.9014536268</v>
      </c>
      <c r="I55" s="114">
        <f>'MATRIZ 2018 COMPLETO HOMOLOGADA'!O55</f>
        <v>0</v>
      </c>
      <c r="J55" s="114">
        <f>'MATRIZ 2018 COMPLETO HOMOLOGADA'!R55</f>
        <v>0</v>
      </c>
      <c r="K55" s="114"/>
      <c r="L55" s="114">
        <f t="shared" si="2"/>
        <v>2925331.9014536268</v>
      </c>
      <c r="M55" s="114"/>
      <c r="N55" s="114">
        <f>'MATRIZ 2018 COMPLETO HOMOLOGADA'!AI55+'MATRIZ 2018 COMPLETO HOMOLOGADA'!AL55+'MATRIZ 2018 COMPLETO HOMOLOGADA'!AO55</f>
        <v>897339.24276345212</v>
      </c>
      <c r="O55" s="114"/>
      <c r="P55" s="114"/>
      <c r="Q55" s="93"/>
    </row>
    <row r="56" spans="1:17" x14ac:dyDescent="0.25">
      <c r="A56" s="93"/>
      <c r="B56" s="94" t="s">
        <v>103</v>
      </c>
      <c r="C56" s="94" t="s">
        <v>116</v>
      </c>
      <c r="D56" s="94" t="s">
        <v>79</v>
      </c>
      <c r="H56" s="114">
        <f>'MATRIZ 2018 COMPLETO HOMOLOGADA'!J56</f>
        <v>1758292.6045171809</v>
      </c>
      <c r="I56" s="114">
        <f>'MATRIZ 2018 COMPLETO HOMOLOGADA'!O56</f>
        <v>0</v>
      </c>
      <c r="J56" s="114">
        <f>'MATRIZ 2018 COMPLETO HOMOLOGADA'!R56</f>
        <v>0</v>
      </c>
      <c r="K56" s="114"/>
      <c r="L56" s="114">
        <f t="shared" si="2"/>
        <v>1758292.6045171809</v>
      </c>
      <c r="M56" s="114"/>
      <c r="N56" s="114">
        <f>'MATRIZ 2018 COMPLETO HOMOLOGADA'!AI56+'MATRIZ 2018 COMPLETO HOMOLOGADA'!AL56+'MATRIZ 2018 COMPLETO HOMOLOGADA'!AO56</f>
        <v>446317.1005793644</v>
      </c>
      <c r="O56" s="114"/>
      <c r="P56" s="114"/>
      <c r="Q56" s="93"/>
    </row>
    <row r="57" spans="1:17" x14ac:dyDescent="0.25">
      <c r="A57" s="93"/>
      <c r="B57" s="94" t="s">
        <v>103</v>
      </c>
      <c r="C57" s="94" t="s">
        <v>117</v>
      </c>
      <c r="D57" s="94" t="s">
        <v>79</v>
      </c>
      <c r="H57" s="114">
        <f>'MATRIZ 2018 COMPLETO HOMOLOGADA'!J57</f>
        <v>1749643.2826172418</v>
      </c>
      <c r="I57" s="114">
        <f>'MATRIZ 2018 COMPLETO HOMOLOGADA'!O57</f>
        <v>0</v>
      </c>
      <c r="J57" s="114">
        <f>'MATRIZ 2018 COMPLETO HOMOLOGADA'!R57</f>
        <v>0</v>
      </c>
      <c r="K57" s="114"/>
      <c r="L57" s="114">
        <f t="shared" si="2"/>
        <v>1749643.2826172418</v>
      </c>
      <c r="M57" s="114"/>
      <c r="N57" s="114">
        <f>'MATRIZ 2018 COMPLETO HOMOLOGADA'!AI57+'MATRIZ 2018 COMPLETO HOMOLOGADA'!AL57+'MATRIZ 2018 COMPLETO HOMOLOGADA'!AO57</f>
        <v>638627.84774723009</v>
      </c>
      <c r="O57" s="114"/>
      <c r="P57" s="114"/>
      <c r="Q57" s="93"/>
    </row>
    <row r="58" spans="1:17" x14ac:dyDescent="0.25">
      <c r="A58" s="93"/>
      <c r="B58" s="94" t="s">
        <v>103</v>
      </c>
      <c r="C58" s="94" t="s">
        <v>118</v>
      </c>
      <c r="D58" s="94" t="s">
        <v>79</v>
      </c>
      <c r="H58" s="114">
        <f>'MATRIZ 2018 COMPLETO HOMOLOGADA'!J58</f>
        <v>2382910.8918316648</v>
      </c>
      <c r="I58" s="114">
        <f>'MATRIZ 2018 COMPLETO HOMOLOGADA'!O58</f>
        <v>0</v>
      </c>
      <c r="J58" s="114">
        <f>'MATRIZ 2018 COMPLETO HOMOLOGADA'!R58</f>
        <v>0</v>
      </c>
      <c r="K58" s="114"/>
      <c r="L58" s="114">
        <f t="shared" si="2"/>
        <v>2382910.8918316648</v>
      </c>
      <c r="M58" s="114"/>
      <c r="N58" s="114">
        <f>'MATRIZ 2018 COMPLETO HOMOLOGADA'!AI58+'MATRIZ 2018 COMPLETO HOMOLOGADA'!AL58+'MATRIZ 2018 COMPLETO HOMOLOGADA'!AO58</f>
        <v>690436.28218405298</v>
      </c>
      <c r="O58" s="114"/>
      <c r="P58" s="114"/>
      <c r="Q58" s="93"/>
    </row>
    <row r="59" spans="1:17" x14ac:dyDescent="0.25">
      <c r="A59" s="93"/>
      <c r="B59" s="94" t="s">
        <v>103</v>
      </c>
      <c r="C59" s="94" t="s">
        <v>119</v>
      </c>
      <c r="D59" s="94" t="s">
        <v>83</v>
      </c>
      <c r="H59" s="114">
        <f>'MATRIZ 2018 COMPLETO HOMOLOGADA'!J59</f>
        <v>0</v>
      </c>
      <c r="I59" s="114">
        <f>'MATRIZ 2018 COMPLETO HOMOLOGADA'!O59</f>
        <v>1359309.4333868143</v>
      </c>
      <c r="J59" s="114">
        <f>'MATRIZ 2018 COMPLETO HOMOLOGADA'!R59</f>
        <v>0</v>
      </c>
      <c r="K59" s="114"/>
      <c r="L59" s="114">
        <f t="shared" si="2"/>
        <v>1359309.4333868143</v>
      </c>
      <c r="M59" s="114"/>
      <c r="N59" s="114">
        <f>'MATRIZ 2018 COMPLETO HOMOLOGADA'!AI59+'MATRIZ 2018 COMPLETO HOMOLOGADA'!AL59+'MATRIZ 2018 COMPLETO HOMOLOGADA'!AO59</f>
        <v>434058.51839894592</v>
      </c>
      <c r="O59" s="114"/>
      <c r="P59" s="114"/>
      <c r="Q59" s="93"/>
    </row>
    <row r="60" spans="1:17" x14ac:dyDescent="0.25">
      <c r="A60" s="93"/>
      <c r="H60" s="114"/>
      <c r="I60" s="114"/>
      <c r="J60" s="114"/>
      <c r="K60" s="114"/>
      <c r="L60" s="114"/>
      <c r="M60" s="114"/>
      <c r="N60" s="114"/>
      <c r="O60" s="114"/>
      <c r="P60" s="114"/>
      <c r="Q60" s="93"/>
    </row>
    <row r="61" spans="1:17" x14ac:dyDescent="0.25">
      <c r="A61" s="93"/>
      <c r="B61" s="98" t="s">
        <v>120</v>
      </c>
      <c r="C61" s="98" t="s">
        <v>121</v>
      </c>
      <c r="D61" s="98" t="s">
        <v>74</v>
      </c>
      <c r="E61" s="98"/>
      <c r="F61" s="100"/>
      <c r="G61" s="98"/>
      <c r="H61" s="115">
        <f>SUM(H62:H67)</f>
        <v>7857345.3607846703</v>
      </c>
      <c r="I61" s="115">
        <f>SUM(I62:I67)</f>
        <v>3072445.9755354235</v>
      </c>
      <c r="J61" s="115">
        <f>SUM(J62:J67)</f>
        <v>4236686.6570465378</v>
      </c>
      <c r="K61" s="115"/>
      <c r="L61" s="115">
        <f>SUM(L62:L67)</f>
        <v>15166477.993366631</v>
      </c>
      <c r="M61" s="115"/>
      <c r="N61" s="115">
        <f>SUM(N62:N67)</f>
        <v>3657586.210513792</v>
      </c>
      <c r="O61" s="115"/>
      <c r="P61" s="115">
        <f>L61*'DADOS BASE PROPOSTA'!$I$14</f>
        <v>22749.716990049947</v>
      </c>
      <c r="Q61" s="93"/>
    </row>
    <row r="62" spans="1:17" x14ac:dyDescent="0.25">
      <c r="A62" s="93"/>
      <c r="B62" s="94" t="s">
        <v>120</v>
      </c>
      <c r="C62" s="94" t="s">
        <v>34</v>
      </c>
      <c r="D62" s="94" t="s">
        <v>75</v>
      </c>
      <c r="F62" s="68">
        <f>'MATRIZ 2018 COMPLETO HOMOLOGADA'!Q62</f>
        <v>5</v>
      </c>
      <c r="H62" s="114">
        <f>'MATRIZ 2018 COMPLETO HOMOLOGADA'!J62</f>
        <v>0</v>
      </c>
      <c r="I62" s="114">
        <f>SUMIF('MATRIZ 2018 COMPLETO HOMOLOGADA'!D63:D68,"ECR",'MATRIZ 2018 COMPLETO HOMOLOGADA'!O63:O68)</f>
        <v>0</v>
      </c>
      <c r="J62" s="114">
        <f>'MATRIZ 2018 COMPLETO HOMOLOGADA'!R62+'MATRIZ 2018 COMPLETO HOMOLOGADA'!Z62+'MATRIZ 2018 COMPLETO HOMOLOGADA'!AS62+'MATRIZ 2018 COMPLETO HOMOLOGADA'!AW62+'MATRIZ 2018 COMPLETO HOMOLOGADA'!BA62+SUM('MATRIZ 2018 COMPLETO HOMOLOGADA'!Z63:Z68)</f>
        <v>4236686.6570465378</v>
      </c>
      <c r="K62" s="114"/>
      <c r="L62" s="114">
        <f t="shared" ref="L62:L67" si="3">SUM(H62:J62)</f>
        <v>4236686.6570465378</v>
      </c>
      <c r="M62" s="114"/>
      <c r="N62" s="114">
        <f>'MATRIZ 2018 COMPLETO HOMOLOGADA'!AI62+'MATRIZ 2018 COMPLETO HOMOLOGADA'!AL62+'MATRIZ 2018 COMPLETO HOMOLOGADA'!AO62++SUMIF('MATRIZ 2018 COMPLETO HOMOLOGADA'!D63:D68,"ECR",'MATRIZ 2018 COMPLETO HOMOLOGADA'!AO63:AO68)</f>
        <v>19487.250736261361</v>
      </c>
      <c r="O62" s="114"/>
      <c r="P62" s="114"/>
      <c r="Q62" s="93"/>
    </row>
    <row r="63" spans="1:17" x14ac:dyDescent="0.25">
      <c r="A63" s="93"/>
      <c r="B63" s="94" t="s">
        <v>120</v>
      </c>
      <c r="C63" s="94" t="s">
        <v>122</v>
      </c>
      <c r="D63" s="94" t="s">
        <v>77</v>
      </c>
      <c r="H63" s="114">
        <f>'MATRIZ 2018 COMPLETO HOMOLOGADA'!J63</f>
        <v>0</v>
      </c>
      <c r="I63" s="114">
        <f>'MATRIZ 2018 COMPLETO HOMOLOGADA'!O63</f>
        <v>485578.84793021047</v>
      </c>
      <c r="J63" s="114">
        <f>'MATRIZ 2018 COMPLETO HOMOLOGADA'!R63</f>
        <v>0</v>
      </c>
      <c r="K63" s="114"/>
      <c r="L63" s="114">
        <f t="shared" si="3"/>
        <v>485578.84793021047</v>
      </c>
      <c r="M63" s="114"/>
      <c r="N63" s="114">
        <f>'MATRIZ 2018 COMPLETO HOMOLOGADA'!AI63+'MATRIZ 2018 COMPLETO HOMOLOGADA'!AL63+'MATRIZ 2018 COMPLETO HOMOLOGADA'!AO63</f>
        <v>82413.230883949102</v>
      </c>
      <c r="O63" s="114"/>
      <c r="P63" s="114"/>
      <c r="Q63" s="93"/>
    </row>
    <row r="64" spans="1:17" x14ac:dyDescent="0.25">
      <c r="A64" s="93"/>
      <c r="B64" s="94" t="s">
        <v>120</v>
      </c>
      <c r="C64" s="94" t="s">
        <v>123</v>
      </c>
      <c r="D64" s="94" t="s">
        <v>79</v>
      </c>
      <c r="H64" s="114">
        <f>'MATRIZ 2018 COMPLETO HOMOLOGADA'!J64</f>
        <v>2339683.5743504567</v>
      </c>
      <c r="I64" s="114">
        <f>'MATRIZ 2018 COMPLETO HOMOLOGADA'!O64</f>
        <v>0</v>
      </c>
      <c r="J64" s="114">
        <f>'MATRIZ 2018 COMPLETO HOMOLOGADA'!R64</f>
        <v>0</v>
      </c>
      <c r="K64" s="114"/>
      <c r="L64" s="114">
        <f t="shared" si="3"/>
        <v>2339683.5743504567</v>
      </c>
      <c r="M64" s="114"/>
      <c r="N64" s="114">
        <f>'MATRIZ 2018 COMPLETO HOMOLOGADA'!AI64+'MATRIZ 2018 COMPLETO HOMOLOGADA'!AL64+'MATRIZ 2018 COMPLETO HOMOLOGADA'!AO64</f>
        <v>980608.39766692359</v>
      </c>
      <c r="O64" s="114"/>
      <c r="P64" s="114"/>
      <c r="Q64" s="93"/>
    </row>
    <row r="65" spans="1:17" x14ac:dyDescent="0.25">
      <c r="A65" s="93"/>
      <c r="B65" s="94" t="s">
        <v>120</v>
      </c>
      <c r="C65" s="94" t="s">
        <v>124</v>
      </c>
      <c r="D65" s="94" t="s">
        <v>79</v>
      </c>
      <c r="H65" s="114">
        <f>'MATRIZ 2018 COMPLETO HOMOLOGADA'!J65</f>
        <v>5517661.7864342136</v>
      </c>
      <c r="I65" s="114">
        <f>'MATRIZ 2018 COMPLETO HOMOLOGADA'!O65</f>
        <v>0</v>
      </c>
      <c r="J65" s="114">
        <f>'MATRIZ 2018 COMPLETO HOMOLOGADA'!R65</f>
        <v>0</v>
      </c>
      <c r="K65" s="114"/>
      <c r="L65" s="114">
        <f t="shared" si="3"/>
        <v>5517661.7864342136</v>
      </c>
      <c r="M65" s="114"/>
      <c r="N65" s="114">
        <f>'MATRIZ 2018 COMPLETO HOMOLOGADA'!AI65+'MATRIZ 2018 COMPLETO HOMOLOGADA'!AL65+'MATRIZ 2018 COMPLETO HOMOLOGADA'!AO65</f>
        <v>1447360.9308919897</v>
      </c>
      <c r="O65" s="114"/>
      <c r="P65" s="114"/>
      <c r="Q65" s="93"/>
    </row>
    <row r="66" spans="1:17" x14ac:dyDescent="0.25">
      <c r="A66" s="93"/>
      <c r="B66" s="94" t="s">
        <v>120</v>
      </c>
      <c r="C66" s="94" t="s">
        <v>125</v>
      </c>
      <c r="D66" s="94" t="s">
        <v>126</v>
      </c>
      <c r="H66" s="114">
        <f>'MATRIZ 2018 COMPLETO HOMOLOGADA'!J66</f>
        <v>0</v>
      </c>
      <c r="I66" s="114">
        <f>'MATRIZ 2018 COMPLETO HOMOLOGADA'!O66</f>
        <v>1405176.5432571187</v>
      </c>
      <c r="J66" s="114">
        <f>'MATRIZ 2018 COMPLETO HOMOLOGADA'!R66</f>
        <v>0</v>
      </c>
      <c r="K66" s="114"/>
      <c r="L66" s="114">
        <f t="shared" si="3"/>
        <v>1405176.5432571187</v>
      </c>
      <c r="M66" s="114"/>
      <c r="N66" s="114">
        <f>'MATRIZ 2018 COMPLETO HOMOLOGADA'!AI66+'MATRIZ 2018 COMPLETO HOMOLOGADA'!AL66+'MATRIZ 2018 COMPLETO HOMOLOGADA'!AO66</f>
        <v>402806.34597527387</v>
      </c>
      <c r="O66" s="114"/>
      <c r="P66" s="114"/>
      <c r="Q66" s="93"/>
    </row>
    <row r="67" spans="1:17" x14ac:dyDescent="0.25">
      <c r="A67" s="93"/>
      <c r="B67" s="94" t="s">
        <v>120</v>
      </c>
      <c r="C67" s="94" t="s">
        <v>127</v>
      </c>
      <c r="D67" s="94" t="s">
        <v>83</v>
      </c>
      <c r="H67" s="114">
        <f>'MATRIZ 2018 COMPLETO HOMOLOGADA'!J67</f>
        <v>0</v>
      </c>
      <c r="I67" s="114">
        <f>'MATRIZ 2018 COMPLETO HOMOLOGADA'!O67</f>
        <v>1181690.5843480942</v>
      </c>
      <c r="J67" s="114">
        <f>'MATRIZ 2018 COMPLETO HOMOLOGADA'!R67</f>
        <v>0</v>
      </c>
      <c r="K67" s="114"/>
      <c r="L67" s="114">
        <f t="shared" si="3"/>
        <v>1181690.5843480942</v>
      </c>
      <c r="M67" s="114"/>
      <c r="N67" s="114">
        <f>'MATRIZ 2018 COMPLETO HOMOLOGADA'!AI67+'MATRIZ 2018 COMPLETO HOMOLOGADA'!AL67+'MATRIZ 2018 COMPLETO HOMOLOGADA'!AO67</f>
        <v>724910.05435939459</v>
      </c>
      <c r="O67" s="114"/>
      <c r="P67" s="114"/>
      <c r="Q67" s="93"/>
    </row>
    <row r="68" spans="1:17" x14ac:dyDescent="0.25">
      <c r="A68" s="93"/>
      <c r="B68" s="94" t="s">
        <v>120</v>
      </c>
      <c r="C68" s="94" t="s">
        <v>128</v>
      </c>
      <c r="D68" s="94" t="s">
        <v>129</v>
      </c>
      <c r="H68" s="114"/>
      <c r="I68" s="114" t="s">
        <v>759</v>
      </c>
      <c r="J68" s="114"/>
      <c r="K68" s="114"/>
      <c r="L68" s="114"/>
      <c r="M68" s="114"/>
      <c r="N68" s="114"/>
      <c r="O68" s="114"/>
      <c r="P68" s="114"/>
      <c r="Q68" s="93"/>
    </row>
    <row r="69" spans="1:17" x14ac:dyDescent="0.25">
      <c r="A69" s="93"/>
      <c r="H69" s="114"/>
      <c r="I69" s="114"/>
      <c r="J69" s="114"/>
      <c r="K69" s="114"/>
      <c r="L69" s="114"/>
      <c r="M69" s="114"/>
      <c r="N69" s="114"/>
      <c r="O69" s="114"/>
      <c r="P69" s="114"/>
      <c r="Q69" s="93"/>
    </row>
    <row r="70" spans="1:17" x14ac:dyDescent="0.25">
      <c r="A70" s="93"/>
      <c r="B70" s="98" t="s">
        <v>130</v>
      </c>
      <c r="C70" s="98" t="s">
        <v>131</v>
      </c>
      <c r="D70" s="98" t="s">
        <v>74</v>
      </c>
      <c r="E70" s="98"/>
      <c r="F70" s="100"/>
      <c r="G70" s="98"/>
      <c r="H70" s="115">
        <f>SUM(H71:H85)</f>
        <v>31999262.079258677</v>
      </c>
      <c r="I70" s="115">
        <f>SUM(I71:I85)</f>
        <v>4621538.4127720427</v>
      </c>
      <c r="J70" s="115">
        <f>SUM(J71:J85)</f>
        <v>5246061.910964218</v>
      </c>
      <c r="K70" s="115"/>
      <c r="L70" s="115">
        <f>SUM(L71:L85)</f>
        <v>41866862.402994946</v>
      </c>
      <c r="M70" s="115"/>
      <c r="N70" s="115">
        <f>SUM(N71:N85)</f>
        <v>10663967.769947257</v>
      </c>
      <c r="O70" s="115"/>
      <c r="P70" s="115">
        <f>L70*'DADOS BASE PROPOSTA'!$I$14</f>
        <v>62800.293604492421</v>
      </c>
      <c r="Q70" s="93"/>
    </row>
    <row r="71" spans="1:17" x14ac:dyDescent="0.25">
      <c r="A71" s="93"/>
      <c r="B71" s="94" t="s">
        <v>130</v>
      </c>
      <c r="C71" s="94" t="s">
        <v>34</v>
      </c>
      <c r="D71" s="94" t="s">
        <v>75</v>
      </c>
      <c r="F71" s="68">
        <f>'MATRIZ 2018 COMPLETO HOMOLOGADA'!Q71</f>
        <v>14</v>
      </c>
      <c r="H71" s="114">
        <f>'MATRIZ 2018 COMPLETO HOMOLOGADA'!J71</f>
        <v>0</v>
      </c>
      <c r="I71" s="114">
        <f>SUMIF('MATRIZ 2018 COMPLETO HOMOLOGADA'!D72:D86,"ECR",'MATRIZ 2018 COMPLETO HOMOLOGADA'!O72:O86)</f>
        <v>0</v>
      </c>
      <c r="J71" s="114">
        <f>'MATRIZ 2018 COMPLETO HOMOLOGADA'!R71+'MATRIZ 2018 COMPLETO HOMOLOGADA'!Z71+'MATRIZ 2018 COMPLETO HOMOLOGADA'!AS71+'MATRIZ 2018 COMPLETO HOMOLOGADA'!AW71+'MATRIZ 2018 COMPLETO HOMOLOGADA'!BA71+SUM('MATRIZ 2018 COMPLETO HOMOLOGADA'!Z72:Z86)</f>
        <v>5246061.910964218</v>
      </c>
      <c r="K71" s="114"/>
      <c r="L71" s="114">
        <f t="shared" ref="L71:L85" si="4">SUM(H71:J71)</f>
        <v>5246061.910964218</v>
      </c>
      <c r="M71" s="114"/>
      <c r="N71" s="114">
        <f>'MATRIZ 2018 COMPLETO HOMOLOGADA'!AI71+'MATRIZ 2018 COMPLETO HOMOLOGADA'!AL71+'MATRIZ 2018 COMPLETO HOMOLOGADA'!AO71</f>
        <v>0</v>
      </c>
      <c r="O71" s="114"/>
      <c r="P71" s="114"/>
      <c r="Q71" s="93"/>
    </row>
    <row r="72" spans="1:17" x14ac:dyDescent="0.25">
      <c r="A72" s="93"/>
      <c r="B72" s="94" t="s">
        <v>130</v>
      </c>
      <c r="C72" s="94" t="s">
        <v>132</v>
      </c>
      <c r="D72" s="94" t="s">
        <v>126</v>
      </c>
      <c r="H72" s="114">
        <f>'MATRIZ 2018 COMPLETO HOMOLOGADA'!J72</f>
        <v>0</v>
      </c>
      <c r="I72" s="114">
        <f>'MATRIZ 2018 COMPLETO HOMOLOGADA'!O72</f>
        <v>1010037.0986530844</v>
      </c>
      <c r="J72" s="114">
        <f>'MATRIZ 2018 COMPLETO HOMOLOGADA'!R72</f>
        <v>0</v>
      </c>
      <c r="K72" s="114"/>
      <c r="L72" s="114">
        <f t="shared" si="4"/>
        <v>1010037.0986530844</v>
      </c>
      <c r="M72" s="114"/>
      <c r="N72" s="114">
        <f>'MATRIZ 2018 COMPLETO HOMOLOGADA'!AI72+'MATRIZ 2018 COMPLETO HOMOLOGADA'!AL72+'MATRIZ 2018 COMPLETO HOMOLOGADA'!AO72</f>
        <v>138141.27602963187</v>
      </c>
      <c r="O72" s="114"/>
      <c r="P72" s="114"/>
      <c r="Q72" s="93"/>
    </row>
    <row r="73" spans="1:17" x14ac:dyDescent="0.25">
      <c r="A73" s="93"/>
      <c r="B73" s="94" t="s">
        <v>130</v>
      </c>
      <c r="C73" s="94" t="s">
        <v>133</v>
      </c>
      <c r="D73" s="94" t="s">
        <v>79</v>
      </c>
      <c r="H73" s="114">
        <f>'MATRIZ 2018 COMPLETO HOMOLOGADA'!J73</f>
        <v>1829437.8579981287</v>
      </c>
      <c r="I73" s="114">
        <f>'MATRIZ 2018 COMPLETO HOMOLOGADA'!O73</f>
        <v>0</v>
      </c>
      <c r="J73" s="114">
        <f>'MATRIZ 2018 COMPLETO HOMOLOGADA'!R73</f>
        <v>0</v>
      </c>
      <c r="K73" s="114"/>
      <c r="L73" s="114">
        <f t="shared" si="4"/>
        <v>1829437.8579981287</v>
      </c>
      <c r="M73" s="114"/>
      <c r="N73" s="114">
        <f>'MATRIZ 2018 COMPLETO HOMOLOGADA'!AI73+'MATRIZ 2018 COMPLETO HOMOLOGADA'!AL73+'MATRIZ 2018 COMPLETO HOMOLOGADA'!AO73</f>
        <v>472942.34296262241</v>
      </c>
      <c r="O73" s="114"/>
      <c r="P73" s="114"/>
      <c r="Q73" s="93"/>
    </row>
    <row r="74" spans="1:17" x14ac:dyDescent="0.25">
      <c r="A74" s="93"/>
      <c r="B74" s="94" t="s">
        <v>130</v>
      </c>
      <c r="C74" s="94" t="s">
        <v>134</v>
      </c>
      <c r="D74" s="94" t="s">
        <v>79</v>
      </c>
      <c r="H74" s="114">
        <f>'MATRIZ 2018 COMPLETO HOMOLOGADA'!J74</f>
        <v>4884065.9690727964</v>
      </c>
      <c r="I74" s="114">
        <f>'MATRIZ 2018 COMPLETO HOMOLOGADA'!O74</f>
        <v>0</v>
      </c>
      <c r="J74" s="114">
        <f>'MATRIZ 2018 COMPLETO HOMOLOGADA'!R74</f>
        <v>0</v>
      </c>
      <c r="K74" s="114"/>
      <c r="L74" s="114">
        <f t="shared" si="4"/>
        <v>4884065.9690727964</v>
      </c>
      <c r="M74" s="114"/>
      <c r="N74" s="114">
        <f>'MATRIZ 2018 COMPLETO HOMOLOGADA'!AI74+'MATRIZ 2018 COMPLETO HOMOLOGADA'!AL74+'MATRIZ 2018 COMPLETO HOMOLOGADA'!AO74</f>
        <v>1551366.6664169882</v>
      </c>
      <c r="O74" s="114"/>
      <c r="P74" s="114"/>
      <c r="Q74" s="93"/>
    </row>
    <row r="75" spans="1:17" x14ac:dyDescent="0.25">
      <c r="A75" s="93"/>
      <c r="B75" s="94" t="s">
        <v>130</v>
      </c>
      <c r="C75" s="94" t="s">
        <v>135</v>
      </c>
      <c r="D75" s="94" t="s">
        <v>126</v>
      </c>
      <c r="H75" s="114">
        <f>'MATRIZ 2018 COMPLETO HOMOLOGADA'!J75</f>
        <v>0</v>
      </c>
      <c r="I75" s="114">
        <f>'MATRIZ 2018 COMPLETO HOMOLOGADA'!O75</f>
        <v>1287254.3149112472</v>
      </c>
      <c r="J75" s="114">
        <f>'MATRIZ 2018 COMPLETO HOMOLOGADA'!R75</f>
        <v>0</v>
      </c>
      <c r="K75" s="114"/>
      <c r="L75" s="114">
        <f t="shared" si="4"/>
        <v>1287254.3149112472</v>
      </c>
      <c r="M75" s="114"/>
      <c r="N75" s="114">
        <f>'MATRIZ 2018 COMPLETO HOMOLOGADA'!AI75+'MATRIZ 2018 COMPLETO HOMOLOGADA'!AL75+'MATRIZ 2018 COMPLETO HOMOLOGADA'!AO75</f>
        <v>562108.78584723838</v>
      </c>
      <c r="O75" s="114"/>
      <c r="P75" s="114"/>
      <c r="Q75" s="93"/>
    </row>
    <row r="76" spans="1:17" x14ac:dyDescent="0.25">
      <c r="A76" s="93"/>
      <c r="B76" s="94" t="s">
        <v>130</v>
      </c>
      <c r="C76" s="94" t="s">
        <v>136</v>
      </c>
      <c r="D76" s="94" t="s">
        <v>79</v>
      </c>
      <c r="H76" s="114">
        <f>'MATRIZ 2018 COMPLETO HOMOLOGADA'!J76</f>
        <v>5697790.5371723855</v>
      </c>
      <c r="I76" s="114">
        <f>'MATRIZ 2018 COMPLETO HOMOLOGADA'!O76</f>
        <v>0</v>
      </c>
      <c r="J76" s="114">
        <f>'MATRIZ 2018 COMPLETO HOMOLOGADA'!R76</f>
        <v>0</v>
      </c>
      <c r="K76" s="114"/>
      <c r="L76" s="114">
        <f t="shared" si="4"/>
        <v>5697790.5371723855</v>
      </c>
      <c r="M76" s="114"/>
      <c r="N76" s="114">
        <f>'MATRIZ 2018 COMPLETO HOMOLOGADA'!AI76+'MATRIZ 2018 COMPLETO HOMOLOGADA'!AL76+'MATRIZ 2018 COMPLETO HOMOLOGADA'!AO76</f>
        <v>2011129.8726014497</v>
      </c>
      <c r="O76" s="114"/>
      <c r="P76" s="114"/>
      <c r="Q76" s="93"/>
    </row>
    <row r="77" spans="1:17" x14ac:dyDescent="0.25">
      <c r="A77" s="93"/>
      <c r="B77" s="94" t="s">
        <v>130</v>
      </c>
      <c r="C77" s="94" t="s">
        <v>137</v>
      </c>
      <c r="D77" s="94" t="s">
        <v>126</v>
      </c>
      <c r="H77" s="114">
        <f>'MATRIZ 2018 COMPLETO HOMOLOGADA'!J77</f>
        <v>0</v>
      </c>
      <c r="I77" s="114">
        <f>'MATRIZ 2018 COMPLETO HOMOLOGADA'!O77</f>
        <v>485683.05420413805</v>
      </c>
      <c r="J77" s="114">
        <f>'MATRIZ 2018 COMPLETO HOMOLOGADA'!R77</f>
        <v>0</v>
      </c>
      <c r="K77" s="114"/>
      <c r="L77" s="114">
        <f t="shared" si="4"/>
        <v>485683.05420413805</v>
      </c>
      <c r="M77" s="114"/>
      <c r="N77" s="114">
        <f>'MATRIZ 2018 COMPLETO HOMOLOGADA'!AI77+'MATRIZ 2018 COMPLETO HOMOLOGADA'!AL77+'MATRIZ 2018 COMPLETO HOMOLOGADA'!AO77</f>
        <v>45656.129747630235</v>
      </c>
      <c r="O77" s="114"/>
      <c r="P77" s="114"/>
      <c r="Q77" s="93"/>
    </row>
    <row r="78" spans="1:17" x14ac:dyDescent="0.25">
      <c r="A78" s="93"/>
      <c r="B78" s="94" t="s">
        <v>130</v>
      </c>
      <c r="C78" s="94" t="s">
        <v>138</v>
      </c>
      <c r="D78" s="94" t="s">
        <v>79</v>
      </c>
      <c r="H78" s="114">
        <f>'MATRIZ 2018 COMPLETO HOMOLOGADA'!J78</f>
        <v>2570423.5897453013</v>
      </c>
      <c r="I78" s="114">
        <f>'MATRIZ 2018 COMPLETO HOMOLOGADA'!O78</f>
        <v>0</v>
      </c>
      <c r="J78" s="114">
        <f>'MATRIZ 2018 COMPLETO HOMOLOGADA'!R78</f>
        <v>0</v>
      </c>
      <c r="K78" s="114"/>
      <c r="L78" s="114">
        <f t="shared" si="4"/>
        <v>2570423.5897453013</v>
      </c>
      <c r="M78" s="114"/>
      <c r="N78" s="114">
        <f>'MATRIZ 2018 COMPLETO HOMOLOGADA'!AI78+'MATRIZ 2018 COMPLETO HOMOLOGADA'!AL78+'MATRIZ 2018 COMPLETO HOMOLOGADA'!AO78</f>
        <v>393473.29187432531</v>
      </c>
      <c r="O78" s="114"/>
      <c r="P78" s="114"/>
      <c r="Q78" s="93"/>
    </row>
    <row r="79" spans="1:17" x14ac:dyDescent="0.25">
      <c r="A79" s="93"/>
      <c r="B79" s="94" t="s">
        <v>130</v>
      </c>
      <c r="C79" s="94" t="s">
        <v>139</v>
      </c>
      <c r="D79" s="94" t="s">
        <v>79</v>
      </c>
      <c r="H79" s="114">
        <f>'MATRIZ 2018 COMPLETO HOMOLOGADA'!J79</f>
        <v>4697904.2968034921</v>
      </c>
      <c r="I79" s="114">
        <f>'MATRIZ 2018 COMPLETO HOMOLOGADA'!O79</f>
        <v>0</v>
      </c>
      <c r="J79" s="114">
        <f>'MATRIZ 2018 COMPLETO HOMOLOGADA'!R79</f>
        <v>0</v>
      </c>
      <c r="K79" s="114"/>
      <c r="L79" s="114">
        <f t="shared" si="4"/>
        <v>4697904.2968034921</v>
      </c>
      <c r="M79" s="114"/>
      <c r="N79" s="114">
        <f>'MATRIZ 2018 COMPLETO HOMOLOGADA'!AI79+'MATRIZ 2018 COMPLETO HOMOLOGADA'!AL79+'MATRIZ 2018 COMPLETO HOMOLOGADA'!AO79</f>
        <v>1545476.7524039056</v>
      </c>
      <c r="O79" s="114"/>
      <c r="P79" s="114"/>
      <c r="Q79" s="93"/>
    </row>
    <row r="80" spans="1:17" x14ac:dyDescent="0.25">
      <c r="A80" s="93"/>
      <c r="B80" s="94" t="s">
        <v>130</v>
      </c>
      <c r="C80" s="94" t="s">
        <v>140</v>
      </c>
      <c r="D80" s="94" t="s">
        <v>79</v>
      </c>
      <c r="H80" s="114">
        <f>'MATRIZ 2018 COMPLETO HOMOLOGADA'!J80</f>
        <v>4166639.8529623677</v>
      </c>
      <c r="I80" s="114">
        <f>'MATRIZ 2018 COMPLETO HOMOLOGADA'!O80</f>
        <v>0</v>
      </c>
      <c r="J80" s="114">
        <f>'MATRIZ 2018 COMPLETO HOMOLOGADA'!R80</f>
        <v>0</v>
      </c>
      <c r="K80" s="114"/>
      <c r="L80" s="114">
        <f t="shared" si="4"/>
        <v>4166639.8529623677</v>
      </c>
      <c r="M80" s="114"/>
      <c r="N80" s="114">
        <f>'MATRIZ 2018 COMPLETO HOMOLOGADA'!AI80+'MATRIZ 2018 COMPLETO HOMOLOGADA'!AL80+'MATRIZ 2018 COMPLETO HOMOLOGADA'!AO80</f>
        <v>762378.09373679373</v>
      </c>
      <c r="O80" s="114"/>
      <c r="P80" s="114"/>
      <c r="Q80" s="93"/>
    </row>
    <row r="81" spans="1:17" x14ac:dyDescent="0.25">
      <c r="A81" s="93"/>
      <c r="B81" s="94" t="s">
        <v>130</v>
      </c>
      <c r="C81" s="94" t="s">
        <v>141</v>
      </c>
      <c r="D81" s="94" t="s">
        <v>126</v>
      </c>
      <c r="H81" s="114">
        <f>'MATRIZ 2018 COMPLETO HOMOLOGADA'!J81</f>
        <v>0</v>
      </c>
      <c r="I81" s="114">
        <f>'MATRIZ 2018 COMPLETO HOMOLOGADA'!O81</f>
        <v>1351265.6593055874</v>
      </c>
      <c r="J81" s="114">
        <f>'MATRIZ 2018 COMPLETO HOMOLOGADA'!R81</f>
        <v>0</v>
      </c>
      <c r="K81" s="114"/>
      <c r="L81" s="114">
        <f t="shared" si="4"/>
        <v>1351265.6593055874</v>
      </c>
      <c r="M81" s="114"/>
      <c r="N81" s="114">
        <f>'MATRIZ 2018 COMPLETO HOMOLOGADA'!AI81+'MATRIZ 2018 COMPLETO HOMOLOGADA'!AL81+'MATRIZ 2018 COMPLETO HOMOLOGADA'!AO81</f>
        <v>211734.85033437784</v>
      </c>
      <c r="O81" s="114"/>
      <c r="P81" s="114"/>
      <c r="Q81" s="93"/>
    </row>
    <row r="82" spans="1:17" x14ac:dyDescent="0.25">
      <c r="A82" s="93"/>
      <c r="B82" s="94" t="s">
        <v>130</v>
      </c>
      <c r="C82" s="94" t="s">
        <v>142</v>
      </c>
      <c r="D82" s="94" t="s">
        <v>79</v>
      </c>
      <c r="H82" s="114">
        <f>'MATRIZ 2018 COMPLETO HOMOLOGADA'!J82</f>
        <v>1917604.5084046617</v>
      </c>
      <c r="I82" s="114">
        <f>'MATRIZ 2018 COMPLETO HOMOLOGADA'!O82</f>
        <v>0</v>
      </c>
      <c r="J82" s="114">
        <f>'MATRIZ 2018 COMPLETO HOMOLOGADA'!R82</f>
        <v>0</v>
      </c>
      <c r="K82" s="114"/>
      <c r="L82" s="114">
        <f t="shared" si="4"/>
        <v>1917604.5084046617</v>
      </c>
      <c r="M82" s="114"/>
      <c r="N82" s="114">
        <f>'MATRIZ 2018 COMPLETO HOMOLOGADA'!AI82+'MATRIZ 2018 COMPLETO HOMOLOGADA'!AL82+'MATRIZ 2018 COMPLETO HOMOLOGADA'!AO82</f>
        <v>459319.41589789046</v>
      </c>
      <c r="O82" s="114"/>
      <c r="P82" s="114"/>
      <c r="Q82" s="93"/>
    </row>
    <row r="83" spans="1:17" x14ac:dyDescent="0.25">
      <c r="A83" s="93"/>
      <c r="B83" s="94" t="s">
        <v>130</v>
      </c>
      <c r="C83" s="94" t="s">
        <v>143</v>
      </c>
      <c r="D83" s="94" t="s">
        <v>79</v>
      </c>
      <c r="H83" s="114">
        <f>'MATRIZ 2018 COMPLETO HOMOLOGADA'!J83</f>
        <v>2730042.1520038117</v>
      </c>
      <c r="I83" s="114">
        <f>'MATRIZ 2018 COMPLETO HOMOLOGADA'!O83</f>
        <v>0</v>
      </c>
      <c r="J83" s="114">
        <f>'MATRIZ 2018 COMPLETO HOMOLOGADA'!R83</f>
        <v>0</v>
      </c>
      <c r="K83" s="114"/>
      <c r="L83" s="114">
        <f t="shared" si="4"/>
        <v>2730042.1520038117</v>
      </c>
      <c r="M83" s="114"/>
      <c r="N83" s="114">
        <f>'MATRIZ 2018 COMPLETO HOMOLOGADA'!AI83+'MATRIZ 2018 COMPLETO HOMOLOGADA'!AL83+'MATRIZ 2018 COMPLETO HOMOLOGADA'!AO83</f>
        <v>1839761.0244297604</v>
      </c>
      <c r="O83" s="114"/>
      <c r="P83" s="114"/>
      <c r="Q83" s="93"/>
    </row>
    <row r="84" spans="1:17" x14ac:dyDescent="0.25">
      <c r="A84" s="93"/>
      <c r="B84" s="94" t="s">
        <v>130</v>
      </c>
      <c r="C84" s="94" t="s">
        <v>144</v>
      </c>
      <c r="D84" s="94" t="s">
        <v>79</v>
      </c>
      <c r="H84" s="114">
        <f>'MATRIZ 2018 COMPLETO HOMOLOGADA'!J84</f>
        <v>3505353.3150957348</v>
      </c>
      <c r="I84" s="114">
        <f>'MATRIZ 2018 COMPLETO HOMOLOGADA'!O84</f>
        <v>0</v>
      </c>
      <c r="J84" s="114">
        <f>'MATRIZ 2018 COMPLETO HOMOLOGADA'!R84</f>
        <v>0</v>
      </c>
      <c r="K84" s="114"/>
      <c r="L84" s="114">
        <f t="shared" si="4"/>
        <v>3505353.3150957348</v>
      </c>
      <c r="M84" s="114"/>
      <c r="N84" s="114">
        <f>'MATRIZ 2018 COMPLETO HOMOLOGADA'!AI84+'MATRIZ 2018 COMPLETO HOMOLOGADA'!AL84+'MATRIZ 2018 COMPLETO HOMOLOGADA'!AO84</f>
        <v>593272.5157221664</v>
      </c>
      <c r="O84" s="114"/>
      <c r="P84" s="114"/>
      <c r="Q84" s="93"/>
    </row>
    <row r="85" spans="1:17" x14ac:dyDescent="0.25">
      <c r="A85" s="93"/>
      <c r="B85" s="94" t="s">
        <v>130</v>
      </c>
      <c r="C85" s="94" t="s">
        <v>145</v>
      </c>
      <c r="D85" s="94" t="s">
        <v>126</v>
      </c>
      <c r="H85" s="114">
        <f>'MATRIZ 2018 COMPLETO HOMOLOGADA'!J85</f>
        <v>0</v>
      </c>
      <c r="I85" s="114">
        <f>'MATRIZ 2018 COMPLETO HOMOLOGADA'!O85</f>
        <v>487298.28569798573</v>
      </c>
      <c r="J85" s="114">
        <f>'MATRIZ 2018 COMPLETO HOMOLOGADA'!R85</f>
        <v>0</v>
      </c>
      <c r="K85" s="114"/>
      <c r="L85" s="114">
        <f t="shared" si="4"/>
        <v>487298.28569798573</v>
      </c>
      <c r="M85" s="114"/>
      <c r="N85" s="114">
        <f>'MATRIZ 2018 COMPLETO HOMOLOGADA'!AI85+'MATRIZ 2018 COMPLETO HOMOLOGADA'!AL85+'MATRIZ 2018 COMPLETO HOMOLOGADA'!AO85</f>
        <v>77206.751942476403</v>
      </c>
      <c r="O85" s="114"/>
      <c r="P85" s="114"/>
      <c r="Q85" s="93"/>
    </row>
    <row r="86" spans="1:17" x14ac:dyDescent="0.25">
      <c r="A86" s="93"/>
      <c r="H86" s="114"/>
      <c r="I86" s="114"/>
      <c r="J86" s="114"/>
      <c r="K86" s="114"/>
      <c r="L86" s="114"/>
      <c r="M86" s="114"/>
      <c r="N86" s="114"/>
      <c r="O86" s="114"/>
      <c r="P86" s="114"/>
      <c r="Q86" s="93"/>
    </row>
    <row r="87" spans="1:17" x14ac:dyDescent="0.25">
      <c r="A87" s="93"/>
      <c r="B87" s="98" t="s">
        <v>130</v>
      </c>
      <c r="C87" s="98" t="s">
        <v>146</v>
      </c>
      <c r="D87" s="98" t="s">
        <v>74</v>
      </c>
      <c r="E87" s="98"/>
      <c r="F87" s="100"/>
      <c r="G87" s="98"/>
      <c r="H87" s="115">
        <f>SUM(H88:H110)</f>
        <v>42145327.203870147</v>
      </c>
      <c r="I87" s="115">
        <f>SUM(I88:I110)</f>
        <v>9983075.1803937741</v>
      </c>
      <c r="J87" s="115">
        <f>SUM(J88:J110)</f>
        <v>6289738.260125326</v>
      </c>
      <c r="K87" s="115"/>
      <c r="L87" s="115">
        <f>SUM(L88:L110)</f>
        <v>58418140.644389242</v>
      </c>
      <c r="M87" s="115"/>
      <c r="N87" s="115">
        <f>SUM(N88:N110)</f>
        <v>15464519.634129219</v>
      </c>
      <c r="O87" s="115"/>
      <c r="P87" s="115">
        <f>L87*'DADOS BASE PROPOSTA'!$I$14</f>
        <v>87627.210966583865</v>
      </c>
      <c r="Q87" s="93"/>
    </row>
    <row r="88" spans="1:17" x14ac:dyDescent="0.25">
      <c r="A88" s="93"/>
      <c r="B88" s="94" t="s">
        <v>130</v>
      </c>
      <c r="C88" s="94" t="s">
        <v>34</v>
      </c>
      <c r="D88" s="94" t="s">
        <v>75</v>
      </c>
      <c r="F88" s="68">
        <f>'MATRIZ 2018 COMPLETO HOMOLOGADA'!Q88</f>
        <v>22</v>
      </c>
      <c r="H88" s="114">
        <f>'MATRIZ 2018 COMPLETO HOMOLOGADA'!J88</f>
        <v>0</v>
      </c>
      <c r="I88" s="114">
        <f>SUMIF('MATRIZ 2018 COMPLETO HOMOLOGADA'!D89:D111,"ECR",'MATRIZ 2018 COMPLETO HOMOLOGADA'!O89:O111)</f>
        <v>0</v>
      </c>
      <c r="J88" s="114">
        <f>'MATRIZ 2018 COMPLETO HOMOLOGADA'!R88+'MATRIZ 2018 COMPLETO HOMOLOGADA'!Z88+'MATRIZ 2018 COMPLETO HOMOLOGADA'!AS88+'MATRIZ 2018 COMPLETO HOMOLOGADA'!AW88+'MATRIZ 2018 COMPLETO HOMOLOGADA'!BA88+SUM('MATRIZ 2018 COMPLETO HOMOLOGADA'!Z89:Z111)</f>
        <v>6289738.260125326</v>
      </c>
      <c r="K88" s="114"/>
      <c r="L88" s="114">
        <f t="shared" ref="L88:L110" si="5">SUM(H88:J88)</f>
        <v>6289738.260125326</v>
      </c>
      <c r="M88" s="114"/>
      <c r="N88" s="114">
        <f>'MATRIZ 2018 COMPLETO HOMOLOGADA'!AI88+'MATRIZ 2018 COMPLETO HOMOLOGADA'!AL88+'MATRIZ 2018 COMPLETO HOMOLOGADA'!AO88</f>
        <v>0</v>
      </c>
      <c r="O88" s="114"/>
      <c r="P88" s="114"/>
      <c r="Q88" s="93"/>
    </row>
    <row r="89" spans="1:17" x14ac:dyDescent="0.25">
      <c r="A89" s="93"/>
      <c r="B89" s="94" t="s">
        <v>130</v>
      </c>
      <c r="C89" s="94" t="s">
        <v>147</v>
      </c>
      <c r="D89" s="94" t="s">
        <v>77</v>
      </c>
      <c r="H89" s="114">
        <f>'MATRIZ 2018 COMPLETO HOMOLOGADA'!J89</f>
        <v>0</v>
      </c>
      <c r="I89" s="114">
        <f>'MATRIZ 2018 COMPLETO HOMOLOGADA'!O89</f>
        <v>454804.45059700409</v>
      </c>
      <c r="J89" s="114">
        <f>'MATRIZ 2018 COMPLETO HOMOLOGADA'!R89</f>
        <v>0</v>
      </c>
      <c r="K89" s="114"/>
      <c r="L89" s="114">
        <f t="shared" si="5"/>
        <v>454804.45059700409</v>
      </c>
      <c r="M89" s="114"/>
      <c r="N89" s="114">
        <f>'MATRIZ 2018 COMPLETO HOMOLOGADA'!AI89+'MATRIZ 2018 COMPLETO HOMOLOGADA'!AL89+'MATRIZ 2018 COMPLETO HOMOLOGADA'!AO89</f>
        <v>35210.608806951997</v>
      </c>
      <c r="O89" s="114"/>
      <c r="P89" s="114"/>
      <c r="Q89" s="93"/>
    </row>
    <row r="90" spans="1:17" x14ac:dyDescent="0.25">
      <c r="A90" s="93"/>
      <c r="B90" s="94" t="s">
        <v>130</v>
      </c>
      <c r="C90" s="94" t="s">
        <v>148</v>
      </c>
      <c r="D90" s="94" t="s">
        <v>79</v>
      </c>
      <c r="H90" s="114">
        <f>'MATRIZ 2018 COMPLETO HOMOLOGADA'!J90</f>
        <v>3250098.4191356497</v>
      </c>
      <c r="I90" s="114">
        <f>'MATRIZ 2018 COMPLETO HOMOLOGADA'!O90</f>
        <v>0</v>
      </c>
      <c r="J90" s="114">
        <f>'MATRIZ 2018 COMPLETO HOMOLOGADA'!R90</f>
        <v>0</v>
      </c>
      <c r="K90" s="114"/>
      <c r="L90" s="114">
        <f t="shared" si="5"/>
        <v>3250098.4191356497</v>
      </c>
      <c r="M90" s="114"/>
      <c r="N90" s="114">
        <f>'MATRIZ 2018 COMPLETO HOMOLOGADA'!AI90+'MATRIZ 2018 COMPLETO HOMOLOGADA'!AL90+'MATRIZ 2018 COMPLETO HOMOLOGADA'!AO90</f>
        <v>696869.99558069964</v>
      </c>
      <c r="O90" s="114"/>
      <c r="P90" s="114"/>
      <c r="Q90" s="93"/>
    </row>
    <row r="91" spans="1:17" x14ac:dyDescent="0.25">
      <c r="A91" s="93"/>
      <c r="B91" s="94" t="s">
        <v>130</v>
      </c>
      <c r="C91" s="94" t="s">
        <v>149</v>
      </c>
      <c r="D91" s="94" t="s">
        <v>83</v>
      </c>
      <c r="H91" s="114">
        <f>'MATRIZ 2018 COMPLETO HOMOLOGADA'!J91</f>
        <v>0</v>
      </c>
      <c r="I91" s="114">
        <f>'MATRIZ 2018 COMPLETO HOMOLOGADA'!O91</f>
        <v>1004852.8873773569</v>
      </c>
      <c r="J91" s="114">
        <f>'MATRIZ 2018 COMPLETO HOMOLOGADA'!R91</f>
        <v>0</v>
      </c>
      <c r="K91" s="114"/>
      <c r="L91" s="114">
        <f t="shared" si="5"/>
        <v>1004852.8873773569</v>
      </c>
      <c r="M91" s="114"/>
      <c r="N91" s="114">
        <f>'MATRIZ 2018 COMPLETO HOMOLOGADA'!AI91+'MATRIZ 2018 COMPLETO HOMOLOGADA'!AL91+'MATRIZ 2018 COMPLETO HOMOLOGADA'!AO91</f>
        <v>233697.61274841271</v>
      </c>
      <c r="O91" s="114"/>
      <c r="P91" s="114"/>
      <c r="Q91" s="93"/>
    </row>
    <row r="92" spans="1:17" x14ac:dyDescent="0.25">
      <c r="A92" s="93"/>
      <c r="B92" s="94" t="s">
        <v>130</v>
      </c>
      <c r="C92" s="94" t="s">
        <v>150</v>
      </c>
      <c r="D92" s="94" t="s">
        <v>79</v>
      </c>
      <c r="H92" s="114">
        <f>'MATRIZ 2018 COMPLETO HOMOLOGADA'!J92</f>
        <v>1813630.3238877545</v>
      </c>
      <c r="I92" s="114">
        <f>'MATRIZ 2018 COMPLETO HOMOLOGADA'!O92</f>
        <v>0</v>
      </c>
      <c r="J92" s="114">
        <f>'MATRIZ 2018 COMPLETO HOMOLOGADA'!R92</f>
        <v>0</v>
      </c>
      <c r="K92" s="114"/>
      <c r="L92" s="114">
        <f t="shared" si="5"/>
        <v>1813630.3238877545</v>
      </c>
      <c r="M92" s="114"/>
      <c r="N92" s="114">
        <f>'MATRIZ 2018 COMPLETO HOMOLOGADA'!AI92+'MATRIZ 2018 COMPLETO HOMOLOGADA'!AL92+'MATRIZ 2018 COMPLETO HOMOLOGADA'!AO92</f>
        <v>572224.59339821944</v>
      </c>
      <c r="O92" s="114"/>
      <c r="P92" s="114"/>
      <c r="Q92" s="93"/>
    </row>
    <row r="93" spans="1:17" x14ac:dyDescent="0.25">
      <c r="A93" s="93"/>
      <c r="B93" s="94" t="s">
        <v>130</v>
      </c>
      <c r="C93" s="94" t="s">
        <v>151</v>
      </c>
      <c r="D93" s="94" t="s">
        <v>83</v>
      </c>
      <c r="H93" s="114">
        <f>'MATRIZ 2018 COMPLETO HOMOLOGADA'!J93</f>
        <v>0</v>
      </c>
      <c r="I93" s="114">
        <f>'MATRIZ 2018 COMPLETO HOMOLOGADA'!O93</f>
        <v>1048713.2156395759</v>
      </c>
      <c r="J93" s="114">
        <f>'MATRIZ 2018 COMPLETO HOMOLOGADA'!R93</f>
        <v>0</v>
      </c>
      <c r="K93" s="114"/>
      <c r="L93" s="114">
        <f t="shared" si="5"/>
        <v>1048713.2156395759</v>
      </c>
      <c r="M93" s="114"/>
      <c r="N93" s="114">
        <f>'MATRIZ 2018 COMPLETO HOMOLOGADA'!AI93+'MATRIZ 2018 COMPLETO HOMOLOGADA'!AL93+'MATRIZ 2018 COMPLETO HOMOLOGADA'!AO93</f>
        <v>174132.22387644573</v>
      </c>
      <c r="O93" s="114"/>
      <c r="P93" s="114"/>
      <c r="Q93" s="93"/>
    </row>
    <row r="94" spans="1:17" x14ac:dyDescent="0.25">
      <c r="A94" s="93"/>
      <c r="B94" s="94" t="s">
        <v>130</v>
      </c>
      <c r="C94" s="94" t="s">
        <v>152</v>
      </c>
      <c r="D94" s="94" t="s">
        <v>79</v>
      </c>
      <c r="H94" s="114">
        <f>'MATRIZ 2018 COMPLETO HOMOLOGADA'!J94</f>
        <v>2959971.1664918419</v>
      </c>
      <c r="I94" s="114">
        <f>'MATRIZ 2018 COMPLETO HOMOLOGADA'!O94</f>
        <v>0</v>
      </c>
      <c r="J94" s="114">
        <f>'MATRIZ 2018 COMPLETO HOMOLOGADA'!R94</f>
        <v>0</v>
      </c>
      <c r="K94" s="114"/>
      <c r="L94" s="114">
        <f t="shared" si="5"/>
        <v>2959971.1664918419</v>
      </c>
      <c r="M94" s="114"/>
      <c r="N94" s="114">
        <f>'MATRIZ 2018 COMPLETO HOMOLOGADA'!AI94+'MATRIZ 2018 COMPLETO HOMOLOGADA'!AL94+'MATRIZ 2018 COMPLETO HOMOLOGADA'!AO94</f>
        <v>1024701.5463604567</v>
      </c>
      <c r="O94" s="114"/>
      <c r="P94" s="114"/>
      <c r="Q94" s="93"/>
    </row>
    <row r="95" spans="1:17" x14ac:dyDescent="0.25">
      <c r="A95" s="93"/>
      <c r="B95" s="94" t="s">
        <v>130</v>
      </c>
      <c r="C95" s="94" t="s">
        <v>153</v>
      </c>
      <c r="D95" s="94" t="s">
        <v>83</v>
      </c>
      <c r="H95" s="114">
        <f>'MATRIZ 2018 COMPLETO HOMOLOGADA'!J95</f>
        <v>0</v>
      </c>
      <c r="I95" s="114">
        <f>'MATRIZ 2018 COMPLETO HOMOLOGADA'!O95</f>
        <v>1415890.299691854</v>
      </c>
      <c r="J95" s="114">
        <f>'MATRIZ 2018 COMPLETO HOMOLOGADA'!R95</f>
        <v>0</v>
      </c>
      <c r="K95" s="114"/>
      <c r="L95" s="114">
        <f t="shared" si="5"/>
        <v>1415890.299691854</v>
      </c>
      <c r="M95" s="114"/>
      <c r="N95" s="114">
        <f>'MATRIZ 2018 COMPLETO HOMOLOGADA'!AI95+'MATRIZ 2018 COMPLETO HOMOLOGADA'!AL95+'MATRIZ 2018 COMPLETO HOMOLOGADA'!AO95</f>
        <v>539233.1190078787</v>
      </c>
      <c r="O95" s="114"/>
      <c r="P95" s="114"/>
      <c r="Q95" s="93"/>
    </row>
    <row r="96" spans="1:17" x14ac:dyDescent="0.25">
      <c r="A96" s="93"/>
      <c r="B96" s="94" t="s">
        <v>130</v>
      </c>
      <c r="C96" s="94" t="s">
        <v>154</v>
      </c>
      <c r="D96" s="94" t="s">
        <v>83</v>
      </c>
      <c r="H96" s="114">
        <f>'MATRIZ 2018 COMPLETO HOMOLOGADA'!J96</f>
        <v>0</v>
      </c>
      <c r="I96" s="114">
        <f>'MATRIZ 2018 COMPLETO HOMOLOGADA'!O96</f>
        <v>1583865.2744383535</v>
      </c>
      <c r="J96" s="114">
        <f>'MATRIZ 2018 COMPLETO HOMOLOGADA'!R96</f>
        <v>0</v>
      </c>
      <c r="K96" s="114"/>
      <c r="L96" s="114">
        <f t="shared" si="5"/>
        <v>1583865.2744383535</v>
      </c>
      <c r="M96" s="114"/>
      <c r="N96" s="114">
        <f>'MATRIZ 2018 COMPLETO HOMOLOGADA'!AI96+'MATRIZ 2018 COMPLETO HOMOLOGADA'!AL96+'MATRIZ 2018 COMPLETO HOMOLOGADA'!AO96</f>
        <v>665165.42256872822</v>
      </c>
      <c r="O96" s="114"/>
      <c r="P96" s="114"/>
      <c r="Q96" s="93"/>
    </row>
    <row r="97" spans="1:17" x14ac:dyDescent="0.25">
      <c r="A97" s="93"/>
      <c r="B97" s="94" t="s">
        <v>130</v>
      </c>
      <c r="C97" s="94" t="s">
        <v>155</v>
      </c>
      <c r="D97" s="94" t="s">
        <v>79</v>
      </c>
      <c r="H97" s="114">
        <f>'MATRIZ 2018 COMPLETO HOMOLOGADA'!J97</f>
        <v>1749643.2826172416</v>
      </c>
      <c r="I97" s="114">
        <f>'MATRIZ 2018 COMPLETO HOMOLOGADA'!O97</f>
        <v>0</v>
      </c>
      <c r="J97" s="114">
        <f>'MATRIZ 2018 COMPLETO HOMOLOGADA'!R97</f>
        <v>0</v>
      </c>
      <c r="K97" s="114"/>
      <c r="L97" s="114">
        <f t="shared" si="5"/>
        <v>1749643.2826172416</v>
      </c>
      <c r="M97" s="114"/>
      <c r="N97" s="114">
        <f>'MATRIZ 2018 COMPLETO HOMOLOGADA'!AI97+'MATRIZ 2018 COMPLETO HOMOLOGADA'!AL97+'MATRIZ 2018 COMPLETO HOMOLOGADA'!AO97</f>
        <v>340568.48566354392</v>
      </c>
      <c r="O97" s="114"/>
      <c r="P97" s="114"/>
      <c r="Q97" s="93"/>
    </row>
    <row r="98" spans="1:17" x14ac:dyDescent="0.25">
      <c r="A98" s="93"/>
      <c r="B98" s="94" t="s">
        <v>130</v>
      </c>
      <c r="C98" s="94" t="s">
        <v>156</v>
      </c>
      <c r="D98" s="94" t="s">
        <v>83</v>
      </c>
      <c r="H98" s="114">
        <f>'MATRIZ 2018 COMPLETO HOMOLOGADA'!J98</f>
        <v>0</v>
      </c>
      <c r="I98" s="114">
        <f>'MATRIZ 2018 COMPLETO HOMOLOGADA'!O98</f>
        <v>1363993.1143975414</v>
      </c>
      <c r="J98" s="114">
        <f>'MATRIZ 2018 COMPLETO HOMOLOGADA'!R98</f>
        <v>0</v>
      </c>
      <c r="K98" s="114"/>
      <c r="L98" s="114">
        <f t="shared" si="5"/>
        <v>1363993.1143975414</v>
      </c>
      <c r="M98" s="114"/>
      <c r="N98" s="114">
        <f>'MATRIZ 2018 COMPLETO HOMOLOGADA'!AI98+'MATRIZ 2018 COMPLETO HOMOLOGADA'!AL98+'MATRIZ 2018 COMPLETO HOMOLOGADA'!AO98</f>
        <v>523869.59187597921</v>
      </c>
      <c r="O98" s="114"/>
      <c r="P98" s="114"/>
      <c r="Q98" s="93"/>
    </row>
    <row r="99" spans="1:17" x14ac:dyDescent="0.25">
      <c r="A99" s="93"/>
      <c r="B99" s="94" t="s">
        <v>130</v>
      </c>
      <c r="C99" s="94" t="s">
        <v>157</v>
      </c>
      <c r="D99" s="94" t="s">
        <v>79</v>
      </c>
      <c r="H99" s="114">
        <f>'MATRIZ 2018 COMPLETO HOMOLOGADA'!J99</f>
        <v>1749643.2826172418</v>
      </c>
      <c r="I99" s="114">
        <f>'MATRIZ 2018 COMPLETO HOMOLOGADA'!O99</f>
        <v>0</v>
      </c>
      <c r="J99" s="114">
        <f>'MATRIZ 2018 COMPLETO HOMOLOGADA'!R99</f>
        <v>0</v>
      </c>
      <c r="K99" s="114"/>
      <c r="L99" s="114">
        <f t="shared" si="5"/>
        <v>1749643.2826172418</v>
      </c>
      <c r="M99" s="114"/>
      <c r="N99" s="114">
        <f>'MATRIZ 2018 COMPLETO HOMOLOGADA'!AI99+'MATRIZ 2018 COMPLETO HOMOLOGADA'!AL99+'MATRIZ 2018 COMPLETO HOMOLOGADA'!AO99</f>
        <v>405547.19621430623</v>
      </c>
      <c r="O99" s="114"/>
      <c r="P99" s="114"/>
      <c r="Q99" s="93"/>
    </row>
    <row r="100" spans="1:17" x14ac:dyDescent="0.25">
      <c r="A100" s="93"/>
      <c r="B100" s="94" t="s">
        <v>130</v>
      </c>
      <c r="C100" s="94" t="s">
        <v>158</v>
      </c>
      <c r="D100" s="94" t="s">
        <v>83</v>
      </c>
      <c r="H100" s="114">
        <f>'MATRIZ 2018 COMPLETO HOMOLOGADA'!J100</f>
        <v>0</v>
      </c>
      <c r="I100" s="114">
        <f>'MATRIZ 2018 COMPLETO HOMOLOGADA'!O100</f>
        <v>1082273.7918333665</v>
      </c>
      <c r="J100" s="114">
        <f>'MATRIZ 2018 COMPLETO HOMOLOGADA'!R100</f>
        <v>0</v>
      </c>
      <c r="K100" s="114"/>
      <c r="L100" s="114">
        <f t="shared" si="5"/>
        <v>1082273.7918333665</v>
      </c>
      <c r="M100" s="114"/>
      <c r="N100" s="114">
        <f>'MATRIZ 2018 COMPLETO HOMOLOGADA'!AI100+'MATRIZ 2018 COMPLETO HOMOLOGADA'!AL100+'MATRIZ 2018 COMPLETO HOMOLOGADA'!AO100</f>
        <v>294282.57737944595</v>
      </c>
      <c r="O100" s="114"/>
      <c r="P100" s="114"/>
      <c r="Q100" s="93"/>
    </row>
    <row r="101" spans="1:17" x14ac:dyDescent="0.25">
      <c r="A101" s="93"/>
      <c r="B101" s="94" t="s">
        <v>130</v>
      </c>
      <c r="C101" s="94" t="s">
        <v>159</v>
      </c>
      <c r="D101" s="94" t="s">
        <v>83</v>
      </c>
      <c r="H101" s="114">
        <f>'MATRIZ 2018 COMPLETO HOMOLOGADA'!J101</f>
        <v>0</v>
      </c>
      <c r="I101" s="114">
        <f>'MATRIZ 2018 COMPLETO HOMOLOGADA'!O101</f>
        <v>461561.53493634093</v>
      </c>
      <c r="J101" s="114">
        <f>'MATRIZ 2018 COMPLETO HOMOLOGADA'!R101</f>
        <v>0</v>
      </c>
      <c r="K101" s="114"/>
      <c r="L101" s="114">
        <f t="shared" si="5"/>
        <v>461561.53493634093</v>
      </c>
      <c r="M101" s="114"/>
      <c r="N101" s="114">
        <f>'MATRIZ 2018 COMPLETO HOMOLOGADA'!AI101+'MATRIZ 2018 COMPLETO HOMOLOGADA'!AL101+'MATRIZ 2018 COMPLETO HOMOLOGADA'!AO101</f>
        <v>74023.999310219791</v>
      </c>
      <c r="O101" s="114"/>
      <c r="P101" s="114"/>
      <c r="Q101" s="93"/>
    </row>
    <row r="102" spans="1:17" x14ac:dyDescent="0.25">
      <c r="A102" s="93"/>
      <c r="B102" s="94" t="s">
        <v>130</v>
      </c>
      <c r="C102" s="94" t="s">
        <v>160</v>
      </c>
      <c r="D102" s="94" t="s">
        <v>79</v>
      </c>
      <c r="H102" s="114">
        <f>'MATRIZ 2018 COMPLETO HOMOLOGADA'!J102</f>
        <v>1749643.2826172416</v>
      </c>
      <c r="I102" s="114">
        <f>'MATRIZ 2018 COMPLETO HOMOLOGADA'!O102</f>
        <v>0</v>
      </c>
      <c r="J102" s="114">
        <f>'MATRIZ 2018 COMPLETO HOMOLOGADA'!R102</f>
        <v>0</v>
      </c>
      <c r="K102" s="114"/>
      <c r="L102" s="114">
        <f t="shared" si="5"/>
        <v>1749643.2826172416</v>
      </c>
      <c r="M102" s="114"/>
      <c r="N102" s="114">
        <f>'MATRIZ 2018 COMPLETO HOMOLOGADA'!AI102+'MATRIZ 2018 COMPLETO HOMOLOGADA'!AL102+'MATRIZ 2018 COMPLETO HOMOLOGADA'!AO102</f>
        <v>515917.78500169393</v>
      </c>
      <c r="O102" s="114"/>
      <c r="P102" s="114"/>
      <c r="Q102" s="93"/>
    </row>
    <row r="103" spans="1:17" x14ac:dyDescent="0.25">
      <c r="A103" s="93"/>
      <c r="B103" s="94" t="s">
        <v>130</v>
      </c>
      <c r="C103" s="94" t="s">
        <v>161</v>
      </c>
      <c r="D103" s="94" t="s">
        <v>79</v>
      </c>
      <c r="H103" s="114">
        <f>'MATRIZ 2018 COMPLETO HOMOLOGADA'!J103</f>
        <v>1786609.1367022523</v>
      </c>
      <c r="I103" s="114">
        <f>'MATRIZ 2018 COMPLETO HOMOLOGADA'!O103</f>
        <v>0</v>
      </c>
      <c r="J103" s="114">
        <f>'MATRIZ 2018 COMPLETO HOMOLOGADA'!R103</f>
        <v>0</v>
      </c>
      <c r="K103" s="114"/>
      <c r="L103" s="114">
        <f t="shared" si="5"/>
        <v>1786609.1367022523</v>
      </c>
      <c r="M103" s="114"/>
      <c r="N103" s="114">
        <f>'MATRIZ 2018 COMPLETO HOMOLOGADA'!AI103+'MATRIZ 2018 COMPLETO HOMOLOGADA'!AL103+'MATRIZ 2018 COMPLETO HOMOLOGADA'!AO103</f>
        <v>561675.39725431998</v>
      </c>
      <c r="O103" s="114"/>
      <c r="P103" s="114"/>
      <c r="Q103" s="93"/>
    </row>
    <row r="104" spans="1:17" x14ac:dyDescent="0.25">
      <c r="A104" s="93"/>
      <c r="B104" s="94" t="s">
        <v>130</v>
      </c>
      <c r="C104" s="94" t="s">
        <v>162</v>
      </c>
      <c r="D104" s="94" t="s">
        <v>79</v>
      </c>
      <c r="H104" s="114">
        <f>'MATRIZ 2018 COMPLETO HOMOLOGADA'!J104</f>
        <v>15614021.278832955</v>
      </c>
      <c r="I104" s="114">
        <f>'MATRIZ 2018 COMPLETO HOMOLOGADA'!O104</f>
        <v>0</v>
      </c>
      <c r="J104" s="114">
        <f>'MATRIZ 2018 COMPLETO HOMOLOGADA'!R104</f>
        <v>0</v>
      </c>
      <c r="K104" s="114"/>
      <c r="L104" s="114">
        <f t="shared" si="5"/>
        <v>15614021.278832955</v>
      </c>
      <c r="M104" s="114"/>
      <c r="N104" s="114">
        <f>'MATRIZ 2018 COMPLETO HOMOLOGADA'!AI104+'MATRIZ 2018 COMPLETO HOMOLOGADA'!AL104+'MATRIZ 2018 COMPLETO HOMOLOGADA'!AO104</f>
        <v>4645226.0107842013</v>
      </c>
      <c r="O104" s="114"/>
      <c r="P104" s="114"/>
      <c r="Q104" s="93"/>
    </row>
    <row r="105" spans="1:17" x14ac:dyDescent="0.25">
      <c r="A105" s="93"/>
      <c r="B105" s="94" t="s">
        <v>130</v>
      </c>
      <c r="C105" s="94" t="s">
        <v>163</v>
      </c>
      <c r="D105" s="94" t="s">
        <v>79</v>
      </c>
      <c r="H105" s="114">
        <f>'MATRIZ 2018 COMPLETO HOMOLOGADA'!J105</f>
        <v>1895040.2949959119</v>
      </c>
      <c r="I105" s="114">
        <f>'MATRIZ 2018 COMPLETO HOMOLOGADA'!O105</f>
        <v>0</v>
      </c>
      <c r="J105" s="114">
        <f>'MATRIZ 2018 COMPLETO HOMOLOGADA'!R105</f>
        <v>0</v>
      </c>
      <c r="K105" s="114"/>
      <c r="L105" s="114">
        <f t="shared" si="5"/>
        <v>1895040.2949959119</v>
      </c>
      <c r="M105" s="114"/>
      <c r="N105" s="114">
        <f>'MATRIZ 2018 COMPLETO HOMOLOGADA'!AI105+'MATRIZ 2018 COMPLETO HOMOLOGADA'!AL105+'MATRIZ 2018 COMPLETO HOMOLOGADA'!AO105</f>
        <v>542902.34066760261</v>
      </c>
      <c r="O105" s="114"/>
      <c r="P105" s="114"/>
      <c r="Q105" s="93"/>
    </row>
    <row r="106" spans="1:17" x14ac:dyDescent="0.25">
      <c r="A106" s="93"/>
      <c r="B106" s="94" t="s">
        <v>130</v>
      </c>
      <c r="C106" s="94" t="s">
        <v>164</v>
      </c>
      <c r="D106" s="94" t="s">
        <v>83</v>
      </c>
      <c r="H106" s="114">
        <f>'MATRIZ 2018 COMPLETO HOMOLOGADA'!J106</f>
        <v>0</v>
      </c>
      <c r="I106" s="114">
        <f>'MATRIZ 2018 COMPLETO HOMOLOGADA'!O106</f>
        <v>471251.43544910953</v>
      </c>
      <c r="J106" s="114">
        <f>'MATRIZ 2018 COMPLETO HOMOLOGADA'!R106</f>
        <v>0</v>
      </c>
      <c r="K106" s="114"/>
      <c r="L106" s="114">
        <f t="shared" si="5"/>
        <v>471251.43544910953</v>
      </c>
      <c r="M106" s="114"/>
      <c r="N106" s="114">
        <f>'MATRIZ 2018 COMPLETO HOMOLOGADA'!AI106+'MATRIZ 2018 COMPLETO HOMOLOGADA'!AL106+'MATRIZ 2018 COMPLETO HOMOLOGADA'!AO106</f>
        <v>255841.75771340771</v>
      </c>
      <c r="O106" s="114"/>
      <c r="P106" s="114"/>
      <c r="Q106" s="93"/>
    </row>
    <row r="107" spans="1:17" x14ac:dyDescent="0.25">
      <c r="A107" s="93"/>
      <c r="B107" s="94" t="s">
        <v>130</v>
      </c>
      <c r="C107" s="94" t="s">
        <v>165</v>
      </c>
      <c r="D107" s="94" t="s">
        <v>83</v>
      </c>
      <c r="H107" s="114">
        <f>'MATRIZ 2018 COMPLETO HOMOLOGADA'!J107</f>
        <v>0</v>
      </c>
      <c r="I107" s="114">
        <f>'MATRIZ 2018 COMPLETO HOMOLOGADA'!O107</f>
        <v>1095869.1760332722</v>
      </c>
      <c r="J107" s="114">
        <f>'MATRIZ 2018 COMPLETO HOMOLOGADA'!R107</f>
        <v>0</v>
      </c>
      <c r="K107" s="114"/>
      <c r="L107" s="114">
        <f t="shared" si="5"/>
        <v>1095869.1760332722</v>
      </c>
      <c r="M107" s="114"/>
      <c r="N107" s="114">
        <f>'MATRIZ 2018 COMPLETO HOMOLOGADA'!AI107+'MATRIZ 2018 COMPLETO HOMOLOGADA'!AL107+'MATRIZ 2018 COMPLETO HOMOLOGADA'!AO107</f>
        <v>416000.81803796801</v>
      </c>
      <c r="O107" s="114"/>
      <c r="P107" s="114"/>
      <c r="Q107" s="93"/>
    </row>
    <row r="108" spans="1:17" x14ac:dyDescent="0.25">
      <c r="A108" s="93"/>
      <c r="B108" s="94" t="s">
        <v>130</v>
      </c>
      <c r="C108" s="94" t="s">
        <v>166</v>
      </c>
      <c r="D108" s="94" t="s">
        <v>79</v>
      </c>
      <c r="H108" s="114">
        <f>'MATRIZ 2018 COMPLETO HOMOLOGADA'!J108</f>
        <v>2992649.1947793248</v>
      </c>
      <c r="I108" s="114">
        <f>'MATRIZ 2018 COMPLETO HOMOLOGADA'!O108</f>
        <v>0</v>
      </c>
      <c r="J108" s="114">
        <f>'MATRIZ 2018 COMPLETO HOMOLOGADA'!R108</f>
        <v>0</v>
      </c>
      <c r="K108" s="114"/>
      <c r="L108" s="114">
        <f t="shared" si="5"/>
        <v>2992649.1947793248</v>
      </c>
      <c r="M108" s="114"/>
      <c r="N108" s="114">
        <f>'MATRIZ 2018 COMPLETO HOMOLOGADA'!AI108+'MATRIZ 2018 COMPLETO HOMOLOGADA'!AL108+'MATRIZ 2018 COMPLETO HOMOLOGADA'!AO108</f>
        <v>1029089.7500858248</v>
      </c>
      <c r="O108" s="114"/>
      <c r="P108" s="114"/>
      <c r="Q108" s="93"/>
    </row>
    <row r="109" spans="1:17" x14ac:dyDescent="0.25">
      <c r="A109" s="93"/>
      <c r="B109" s="94" t="s">
        <v>130</v>
      </c>
      <c r="C109" s="94" t="s">
        <v>167</v>
      </c>
      <c r="D109" s="94" t="s">
        <v>79</v>
      </c>
      <c r="H109" s="114">
        <f>'MATRIZ 2018 COMPLETO HOMOLOGADA'!J109</f>
        <v>2374985.1909588082</v>
      </c>
      <c r="I109" s="114">
        <f>'MATRIZ 2018 COMPLETO HOMOLOGADA'!O109</f>
        <v>0</v>
      </c>
      <c r="J109" s="114">
        <f>'MATRIZ 2018 COMPLETO HOMOLOGADA'!R109</f>
        <v>0</v>
      </c>
      <c r="K109" s="114"/>
      <c r="L109" s="114">
        <f t="shared" si="5"/>
        <v>2374985.1909588082</v>
      </c>
      <c r="M109" s="114"/>
      <c r="N109" s="114">
        <f>'MATRIZ 2018 COMPLETO HOMOLOGADA'!AI109+'MATRIZ 2018 COMPLETO HOMOLOGADA'!AL109+'MATRIZ 2018 COMPLETO HOMOLOGADA'!AO109</f>
        <v>610868.80902216863</v>
      </c>
      <c r="O109" s="114"/>
      <c r="P109" s="114"/>
      <c r="Q109" s="93"/>
    </row>
    <row r="110" spans="1:17" x14ac:dyDescent="0.25">
      <c r="A110" s="93"/>
      <c r="B110" s="94" t="s">
        <v>130</v>
      </c>
      <c r="C110" s="94" t="s">
        <v>168</v>
      </c>
      <c r="D110" s="94" t="s">
        <v>79</v>
      </c>
      <c r="H110" s="114">
        <f>'MATRIZ 2018 COMPLETO HOMOLOGADA'!J110</f>
        <v>4209392.3502339236</v>
      </c>
      <c r="I110" s="114">
        <f>'MATRIZ 2018 COMPLETO HOMOLOGADA'!O110</f>
        <v>0</v>
      </c>
      <c r="J110" s="114">
        <f>'MATRIZ 2018 COMPLETO HOMOLOGADA'!R110</f>
        <v>0</v>
      </c>
      <c r="K110" s="114"/>
      <c r="L110" s="114">
        <f t="shared" si="5"/>
        <v>4209392.3502339236</v>
      </c>
      <c r="M110" s="114"/>
      <c r="N110" s="114">
        <f>'MATRIZ 2018 COMPLETO HOMOLOGADA'!AI110+'MATRIZ 2018 COMPLETO HOMOLOGADA'!AL110+'MATRIZ 2018 COMPLETO HOMOLOGADA'!AO110</f>
        <v>1307469.9927707454</v>
      </c>
      <c r="O110" s="114"/>
      <c r="P110" s="114"/>
      <c r="Q110" s="93"/>
    </row>
    <row r="111" spans="1:17" x14ac:dyDescent="0.25">
      <c r="A111" s="93"/>
      <c r="H111" s="114"/>
      <c r="I111" s="114"/>
      <c r="J111" s="114"/>
      <c r="K111" s="114"/>
      <c r="L111" s="114"/>
      <c r="M111" s="114"/>
      <c r="N111" s="114"/>
      <c r="O111" s="114"/>
      <c r="P111" s="114"/>
      <c r="Q111" s="93"/>
    </row>
    <row r="112" spans="1:17" x14ac:dyDescent="0.25">
      <c r="A112" s="93"/>
      <c r="B112" s="98" t="s">
        <v>169</v>
      </c>
      <c r="C112" s="98" t="s">
        <v>170</v>
      </c>
      <c r="D112" s="98" t="s">
        <v>74</v>
      </c>
      <c r="E112" s="98"/>
      <c r="F112" s="100"/>
      <c r="G112" s="98"/>
      <c r="H112" s="115">
        <f>SUM(H113:H143)</f>
        <v>66147859.66379565</v>
      </c>
      <c r="I112" s="115">
        <f>SUM(I113:I143)</f>
        <v>7417541.0161967082</v>
      </c>
      <c r="J112" s="115">
        <f>SUM(J113:J143)</f>
        <v>7819753.5811769161</v>
      </c>
      <c r="K112" s="115"/>
      <c r="L112" s="115">
        <f>SUM(L113:L143)</f>
        <v>81385154.26116927</v>
      </c>
      <c r="M112" s="115"/>
      <c r="N112" s="115">
        <f>SUM(N113:N143)</f>
        <v>23232997.282409318</v>
      </c>
      <c r="O112" s="115"/>
      <c r="P112" s="115">
        <f>L112*'DADOS BASE PROPOSTA'!$I$14</f>
        <v>122077.73139175391</v>
      </c>
      <c r="Q112" s="93"/>
    </row>
    <row r="113" spans="1:17" x14ac:dyDescent="0.25">
      <c r="A113" s="93"/>
      <c r="B113" s="94" t="s">
        <v>169</v>
      </c>
      <c r="C113" s="94" t="s">
        <v>34</v>
      </c>
      <c r="D113" s="94" t="s">
        <v>75</v>
      </c>
      <c r="F113" s="68">
        <f>'MATRIZ 2018 COMPLETO HOMOLOGADA'!Q113</f>
        <v>30</v>
      </c>
      <c r="H113" s="114">
        <f>'MATRIZ 2018 COMPLETO HOMOLOGADA'!J113</f>
        <v>0</v>
      </c>
      <c r="I113" s="114">
        <f>SUMIF('MATRIZ 2018 COMPLETO HOMOLOGADA'!D114:D144,"ECR",'MATRIZ 2018 COMPLETO HOMOLOGADA'!O114:O144)</f>
        <v>0</v>
      </c>
      <c r="J113" s="114">
        <f>'MATRIZ 2018 COMPLETO HOMOLOGADA'!R113+'MATRIZ 2018 COMPLETO HOMOLOGADA'!Z113+'MATRIZ 2018 COMPLETO HOMOLOGADA'!AS113+'MATRIZ 2018 COMPLETO HOMOLOGADA'!AW113+'MATRIZ 2018 COMPLETO HOMOLOGADA'!BA113+SUM('MATRIZ 2018 COMPLETO HOMOLOGADA'!Z114:Z144)</f>
        <v>7819753.5811769161</v>
      </c>
      <c r="K113" s="114"/>
      <c r="L113" s="114">
        <f t="shared" ref="L113:L143" si="6">SUM(H113:J113)</f>
        <v>7819753.5811769161</v>
      </c>
      <c r="M113" s="114"/>
      <c r="N113" s="114">
        <f>'MATRIZ 2018 COMPLETO HOMOLOGADA'!AI113+'MATRIZ 2018 COMPLETO HOMOLOGADA'!AL113+'MATRIZ 2018 COMPLETO HOMOLOGADA'!AO113</f>
        <v>0</v>
      </c>
      <c r="O113" s="114"/>
      <c r="P113" s="114"/>
      <c r="Q113" s="93"/>
    </row>
    <row r="114" spans="1:17" x14ac:dyDescent="0.25">
      <c r="A114" s="93"/>
      <c r="B114" s="94" t="s">
        <v>169</v>
      </c>
      <c r="C114" s="94" t="s">
        <v>171</v>
      </c>
      <c r="D114" s="94" t="s">
        <v>79</v>
      </c>
      <c r="H114" s="114">
        <f>'MATRIZ 2018 COMPLETO HOMOLOGADA'!J114</f>
        <v>2304054.7086289534</v>
      </c>
      <c r="I114" s="114">
        <f>'MATRIZ 2018 COMPLETO HOMOLOGADA'!O114</f>
        <v>0</v>
      </c>
      <c r="J114" s="114">
        <f>'MATRIZ 2018 COMPLETO HOMOLOGADA'!R114</f>
        <v>0</v>
      </c>
      <c r="K114" s="114"/>
      <c r="L114" s="114">
        <f t="shared" si="6"/>
        <v>2304054.7086289534</v>
      </c>
      <c r="M114" s="114"/>
      <c r="N114" s="114">
        <f>'MATRIZ 2018 COMPLETO HOMOLOGADA'!AI114+'MATRIZ 2018 COMPLETO HOMOLOGADA'!AL114+'MATRIZ 2018 COMPLETO HOMOLOGADA'!AO114</f>
        <v>902853.82089878013</v>
      </c>
      <c r="O114" s="114"/>
      <c r="P114" s="114"/>
      <c r="Q114" s="93"/>
    </row>
    <row r="115" spans="1:17" x14ac:dyDescent="0.25">
      <c r="A115" s="93"/>
      <c r="B115" s="94" t="s">
        <v>169</v>
      </c>
      <c r="C115" s="94" t="s">
        <v>172</v>
      </c>
      <c r="D115" s="94" t="s">
        <v>79</v>
      </c>
      <c r="H115" s="114">
        <f>'MATRIZ 2018 COMPLETO HOMOLOGADA'!J115</f>
        <v>1749643.2826172418</v>
      </c>
      <c r="I115" s="114">
        <f>'MATRIZ 2018 COMPLETO HOMOLOGADA'!O115</f>
        <v>0</v>
      </c>
      <c r="J115" s="114">
        <f>'MATRIZ 2018 COMPLETO HOMOLOGADA'!R115</f>
        <v>0</v>
      </c>
      <c r="K115" s="114"/>
      <c r="L115" s="114">
        <f t="shared" si="6"/>
        <v>1749643.2826172418</v>
      </c>
      <c r="M115" s="114"/>
      <c r="N115" s="114">
        <f>'MATRIZ 2018 COMPLETO HOMOLOGADA'!AI115+'MATRIZ 2018 COMPLETO HOMOLOGADA'!AL115+'MATRIZ 2018 COMPLETO HOMOLOGADA'!AO115</f>
        <v>626113.9430758839</v>
      </c>
      <c r="O115" s="114"/>
      <c r="P115" s="114"/>
      <c r="Q115" s="93"/>
    </row>
    <row r="116" spans="1:17" x14ac:dyDescent="0.25">
      <c r="A116" s="93"/>
      <c r="B116" s="94" t="s">
        <v>169</v>
      </c>
      <c r="C116" s="94" t="s">
        <v>173</v>
      </c>
      <c r="D116" s="94" t="s">
        <v>77</v>
      </c>
      <c r="H116" s="114">
        <f>'MATRIZ 2018 COMPLETO HOMOLOGADA'!J116</f>
        <v>0</v>
      </c>
      <c r="I116" s="114">
        <f>'MATRIZ 2018 COMPLETO HOMOLOGADA'!O116</f>
        <v>493232.31054707547</v>
      </c>
      <c r="J116" s="114">
        <f>'MATRIZ 2018 COMPLETO HOMOLOGADA'!R116</f>
        <v>0</v>
      </c>
      <c r="K116" s="114"/>
      <c r="L116" s="114">
        <f t="shared" si="6"/>
        <v>493232.31054707547</v>
      </c>
      <c r="M116" s="114"/>
      <c r="N116" s="114">
        <f>'MATRIZ 2018 COMPLETO HOMOLOGADA'!AI116+'MATRIZ 2018 COMPLETO HOMOLOGADA'!AL116+'MATRIZ 2018 COMPLETO HOMOLOGADA'!AO116</f>
        <v>46617.688791535948</v>
      </c>
      <c r="O116" s="114"/>
      <c r="P116" s="114"/>
      <c r="Q116" s="93"/>
    </row>
    <row r="117" spans="1:17" x14ac:dyDescent="0.25">
      <c r="A117" s="93"/>
      <c r="B117" s="94" t="s">
        <v>169</v>
      </c>
      <c r="C117" s="94" t="s">
        <v>174</v>
      </c>
      <c r="D117" s="94" t="s">
        <v>77</v>
      </c>
      <c r="H117" s="114">
        <f>'MATRIZ 2018 COMPLETO HOMOLOGADA'!J117</f>
        <v>0</v>
      </c>
      <c r="I117" s="114">
        <f>'MATRIZ 2018 COMPLETO HOMOLOGADA'!O117</f>
        <v>572212.01099764812</v>
      </c>
      <c r="J117" s="114">
        <f>'MATRIZ 2018 COMPLETO HOMOLOGADA'!R117</f>
        <v>0</v>
      </c>
      <c r="K117" s="114"/>
      <c r="L117" s="114">
        <f t="shared" si="6"/>
        <v>572212.01099764812</v>
      </c>
      <c r="M117" s="114"/>
      <c r="N117" s="114">
        <f>'MATRIZ 2018 COMPLETO HOMOLOGADA'!AI117+'MATRIZ 2018 COMPLETO HOMOLOGADA'!AL117+'MATRIZ 2018 COMPLETO HOMOLOGADA'!AO117</f>
        <v>189521.43658994735</v>
      </c>
      <c r="O117" s="114"/>
      <c r="P117" s="114"/>
      <c r="Q117" s="93"/>
    </row>
    <row r="118" spans="1:17" x14ac:dyDescent="0.25">
      <c r="A118" s="93"/>
      <c r="B118" s="94" t="s">
        <v>169</v>
      </c>
      <c r="C118" s="94" t="s">
        <v>175</v>
      </c>
      <c r="D118" s="94" t="s">
        <v>77</v>
      </c>
      <c r="H118" s="114">
        <f>'MATRIZ 2018 COMPLETO HOMOLOGADA'!J118</f>
        <v>0</v>
      </c>
      <c r="I118" s="114">
        <f>'MATRIZ 2018 COMPLETO HOMOLOGADA'!O118</f>
        <v>233973.18653950113</v>
      </c>
      <c r="J118" s="114">
        <f>'MATRIZ 2018 COMPLETO HOMOLOGADA'!R118</f>
        <v>0</v>
      </c>
      <c r="K118" s="114"/>
      <c r="L118" s="114">
        <f t="shared" si="6"/>
        <v>233973.18653950113</v>
      </c>
      <c r="M118" s="114"/>
      <c r="N118" s="114">
        <f>'MATRIZ 2018 COMPLETO HOMOLOGADA'!AI118+'MATRIZ 2018 COMPLETO HOMOLOGADA'!AL118+'MATRIZ 2018 COMPLETO HOMOLOGADA'!AO118</f>
        <v>155248.53605078912</v>
      </c>
      <c r="O118" s="114"/>
      <c r="P118" s="114"/>
      <c r="Q118" s="93"/>
    </row>
    <row r="119" spans="1:17" x14ac:dyDescent="0.25">
      <c r="A119" s="93"/>
      <c r="B119" s="94" t="s">
        <v>169</v>
      </c>
      <c r="C119" s="94" t="s">
        <v>176</v>
      </c>
      <c r="D119" s="94" t="s">
        <v>79</v>
      </c>
      <c r="H119" s="114">
        <f>'MATRIZ 2018 COMPLETO HOMOLOGADA'!J119</f>
        <v>1749643.2826172418</v>
      </c>
      <c r="I119" s="114">
        <f>'MATRIZ 2018 COMPLETO HOMOLOGADA'!O119</f>
        <v>0</v>
      </c>
      <c r="J119" s="114">
        <f>'MATRIZ 2018 COMPLETO HOMOLOGADA'!R119</f>
        <v>0</v>
      </c>
      <c r="K119" s="114"/>
      <c r="L119" s="114">
        <f t="shared" si="6"/>
        <v>1749643.2826172418</v>
      </c>
      <c r="M119" s="114"/>
      <c r="N119" s="114">
        <f>'MATRIZ 2018 COMPLETO HOMOLOGADA'!AI119+'MATRIZ 2018 COMPLETO HOMOLOGADA'!AL119+'MATRIZ 2018 COMPLETO HOMOLOGADA'!AO119</f>
        <v>591005.96209220879</v>
      </c>
      <c r="O119" s="114"/>
      <c r="P119" s="114"/>
      <c r="Q119" s="93"/>
    </row>
    <row r="120" spans="1:17" x14ac:dyDescent="0.25">
      <c r="A120" s="93"/>
      <c r="B120" s="94" t="s">
        <v>169</v>
      </c>
      <c r="C120" s="94" t="s">
        <v>177</v>
      </c>
      <c r="D120" s="94" t="s">
        <v>83</v>
      </c>
      <c r="H120" s="114">
        <f>'MATRIZ 2018 COMPLETO HOMOLOGADA'!J120</f>
        <v>0</v>
      </c>
      <c r="I120" s="114">
        <f>'MATRIZ 2018 COMPLETO HOMOLOGADA'!O120</f>
        <v>959907.80137846165</v>
      </c>
      <c r="J120" s="114">
        <f>'MATRIZ 2018 COMPLETO HOMOLOGADA'!R120</f>
        <v>0</v>
      </c>
      <c r="K120" s="114"/>
      <c r="L120" s="114">
        <f t="shared" si="6"/>
        <v>959907.80137846165</v>
      </c>
      <c r="M120" s="114"/>
      <c r="N120" s="114">
        <f>'MATRIZ 2018 COMPLETO HOMOLOGADA'!AI120+'MATRIZ 2018 COMPLETO HOMOLOGADA'!AL120+'MATRIZ 2018 COMPLETO HOMOLOGADA'!AO120</f>
        <v>367535.62362310378</v>
      </c>
      <c r="O120" s="114"/>
      <c r="P120" s="114"/>
      <c r="Q120" s="93"/>
    </row>
    <row r="121" spans="1:17" x14ac:dyDescent="0.25">
      <c r="A121" s="93"/>
      <c r="B121" s="94" t="s">
        <v>169</v>
      </c>
      <c r="C121" s="94" t="s">
        <v>178</v>
      </c>
      <c r="D121" s="94" t="s">
        <v>83</v>
      </c>
      <c r="H121" s="114">
        <f>'MATRIZ 2018 COMPLETO HOMOLOGADA'!J121</f>
        <v>0</v>
      </c>
      <c r="I121" s="114">
        <f>'MATRIZ 2018 COMPLETO HOMOLOGADA'!O121</f>
        <v>1156895.3670521304</v>
      </c>
      <c r="J121" s="114">
        <f>'MATRIZ 2018 COMPLETO HOMOLOGADA'!R121</f>
        <v>0</v>
      </c>
      <c r="K121" s="114"/>
      <c r="L121" s="114">
        <f t="shared" si="6"/>
        <v>1156895.3670521304</v>
      </c>
      <c r="M121" s="114"/>
      <c r="N121" s="114">
        <f>'MATRIZ 2018 COMPLETO HOMOLOGADA'!AI121+'MATRIZ 2018 COMPLETO HOMOLOGADA'!AL121+'MATRIZ 2018 COMPLETO HOMOLOGADA'!AO121</f>
        <v>360004.7528073276</v>
      </c>
      <c r="O121" s="114"/>
      <c r="P121" s="114"/>
      <c r="Q121" s="93"/>
    </row>
    <row r="122" spans="1:17" x14ac:dyDescent="0.25">
      <c r="A122" s="93"/>
      <c r="B122" s="94" t="s">
        <v>169</v>
      </c>
      <c r="C122" s="94" t="s">
        <v>179</v>
      </c>
      <c r="D122" s="94" t="s">
        <v>79</v>
      </c>
      <c r="H122" s="114">
        <f>'MATRIZ 2018 COMPLETO HOMOLOGADA'!J122</f>
        <v>1860117.5382743611</v>
      </c>
      <c r="I122" s="114">
        <f>'MATRIZ 2018 COMPLETO HOMOLOGADA'!O122</f>
        <v>0</v>
      </c>
      <c r="J122" s="114">
        <f>'MATRIZ 2018 COMPLETO HOMOLOGADA'!R122</f>
        <v>0</v>
      </c>
      <c r="K122" s="114"/>
      <c r="L122" s="114">
        <f t="shared" si="6"/>
        <v>1860117.5382743611</v>
      </c>
      <c r="M122" s="114"/>
      <c r="N122" s="114">
        <f>'MATRIZ 2018 COMPLETO HOMOLOGADA'!AI122+'MATRIZ 2018 COMPLETO HOMOLOGADA'!AL122+'MATRIZ 2018 COMPLETO HOMOLOGADA'!AO122</f>
        <v>637357.42646796885</v>
      </c>
      <c r="O122" s="114"/>
      <c r="P122" s="114"/>
      <c r="Q122" s="93"/>
    </row>
    <row r="123" spans="1:17" x14ac:dyDescent="0.25">
      <c r="A123" s="93"/>
      <c r="B123" s="94" t="s">
        <v>169</v>
      </c>
      <c r="C123" s="94" t="s">
        <v>180</v>
      </c>
      <c r="D123" s="94" t="s">
        <v>79</v>
      </c>
      <c r="H123" s="114">
        <f>'MATRIZ 2018 COMPLETO HOMOLOGADA'!J123</f>
        <v>1749643.2826172418</v>
      </c>
      <c r="I123" s="114">
        <f>'MATRIZ 2018 COMPLETO HOMOLOGADA'!O123</f>
        <v>0</v>
      </c>
      <c r="J123" s="114">
        <f>'MATRIZ 2018 COMPLETO HOMOLOGADA'!R123</f>
        <v>0</v>
      </c>
      <c r="K123" s="114"/>
      <c r="L123" s="114">
        <f t="shared" si="6"/>
        <v>1749643.2826172418</v>
      </c>
      <c r="M123" s="114"/>
      <c r="N123" s="114">
        <f>'MATRIZ 2018 COMPLETO HOMOLOGADA'!AI123+'MATRIZ 2018 COMPLETO HOMOLOGADA'!AL123+'MATRIZ 2018 COMPLETO HOMOLOGADA'!AO123</f>
        <v>344772.19614989986</v>
      </c>
      <c r="O123" s="114"/>
      <c r="P123" s="114"/>
      <c r="Q123" s="93"/>
    </row>
    <row r="124" spans="1:17" x14ac:dyDescent="0.25">
      <c r="A124" s="93"/>
      <c r="B124" s="94" t="s">
        <v>169</v>
      </c>
      <c r="C124" s="94" t="s">
        <v>181</v>
      </c>
      <c r="D124" s="94" t="s">
        <v>79</v>
      </c>
      <c r="H124" s="114">
        <f>'MATRIZ 2018 COMPLETO HOMOLOGADA'!J124</f>
        <v>3113177.7382287937</v>
      </c>
      <c r="I124" s="114">
        <f>'MATRIZ 2018 COMPLETO HOMOLOGADA'!O124</f>
        <v>0</v>
      </c>
      <c r="J124" s="114">
        <f>'MATRIZ 2018 COMPLETO HOMOLOGADA'!R124</f>
        <v>0</v>
      </c>
      <c r="K124" s="114"/>
      <c r="L124" s="114">
        <f t="shared" si="6"/>
        <v>3113177.7382287937</v>
      </c>
      <c r="M124" s="114"/>
      <c r="N124" s="114">
        <f>'MATRIZ 2018 COMPLETO HOMOLOGADA'!AI124+'MATRIZ 2018 COMPLETO HOMOLOGADA'!AL124+'MATRIZ 2018 COMPLETO HOMOLOGADA'!AO124</f>
        <v>1118027.6874811384</v>
      </c>
      <c r="O124" s="114"/>
      <c r="P124" s="114"/>
      <c r="Q124" s="93"/>
    </row>
    <row r="125" spans="1:17" x14ac:dyDescent="0.25">
      <c r="A125" s="93"/>
      <c r="B125" s="94" t="s">
        <v>169</v>
      </c>
      <c r="C125" s="94" t="s">
        <v>182</v>
      </c>
      <c r="D125" s="94" t="s">
        <v>79</v>
      </c>
      <c r="H125" s="114">
        <f>'MATRIZ 2018 COMPLETO HOMOLOGADA'!J125</f>
        <v>2109881.5777900345</v>
      </c>
      <c r="I125" s="114">
        <f>'MATRIZ 2018 COMPLETO HOMOLOGADA'!O125</f>
        <v>0</v>
      </c>
      <c r="J125" s="114">
        <f>'MATRIZ 2018 COMPLETO HOMOLOGADA'!R125</f>
        <v>0</v>
      </c>
      <c r="K125" s="114"/>
      <c r="L125" s="114">
        <f t="shared" si="6"/>
        <v>2109881.5777900345</v>
      </c>
      <c r="M125" s="114"/>
      <c r="N125" s="114">
        <f>'MATRIZ 2018 COMPLETO HOMOLOGADA'!AI125+'MATRIZ 2018 COMPLETO HOMOLOGADA'!AL125+'MATRIZ 2018 COMPLETO HOMOLOGADA'!AO125</f>
        <v>641278.71876371629</v>
      </c>
      <c r="O125" s="114"/>
      <c r="P125" s="114"/>
      <c r="Q125" s="93"/>
    </row>
    <row r="126" spans="1:17" x14ac:dyDescent="0.25">
      <c r="A126" s="93"/>
      <c r="B126" s="94" t="s">
        <v>169</v>
      </c>
      <c r="C126" s="94" t="s">
        <v>183</v>
      </c>
      <c r="D126" s="94" t="s">
        <v>79</v>
      </c>
      <c r="H126" s="114">
        <f>'MATRIZ 2018 COMPLETO HOMOLOGADA'!J126</f>
        <v>4999283.7995778434</v>
      </c>
      <c r="I126" s="114">
        <f>'MATRIZ 2018 COMPLETO HOMOLOGADA'!O126</f>
        <v>0</v>
      </c>
      <c r="J126" s="114">
        <f>'MATRIZ 2018 COMPLETO HOMOLOGADA'!R126</f>
        <v>0</v>
      </c>
      <c r="K126" s="114"/>
      <c r="L126" s="114">
        <f t="shared" si="6"/>
        <v>4999283.7995778434</v>
      </c>
      <c r="M126" s="114"/>
      <c r="N126" s="114">
        <f>'MATRIZ 2018 COMPLETO HOMOLOGADA'!AI126+'MATRIZ 2018 COMPLETO HOMOLOGADA'!AL126+'MATRIZ 2018 COMPLETO HOMOLOGADA'!AO126</f>
        <v>1594674.1680005023</v>
      </c>
      <c r="O126" s="114"/>
      <c r="P126" s="114"/>
      <c r="Q126" s="93"/>
    </row>
    <row r="127" spans="1:17" x14ac:dyDescent="0.25">
      <c r="A127" s="93"/>
      <c r="B127" s="94" t="s">
        <v>169</v>
      </c>
      <c r="C127" s="94" t="s">
        <v>184</v>
      </c>
      <c r="D127" s="94" t="s">
        <v>79</v>
      </c>
      <c r="H127" s="114">
        <f>'MATRIZ 2018 COMPLETO HOMOLOGADA'!J127</f>
        <v>15315002.621429576</v>
      </c>
      <c r="I127" s="114">
        <f>'MATRIZ 2018 COMPLETO HOMOLOGADA'!O127</f>
        <v>0</v>
      </c>
      <c r="J127" s="114">
        <f>'MATRIZ 2018 COMPLETO HOMOLOGADA'!R127</f>
        <v>0</v>
      </c>
      <c r="K127" s="114"/>
      <c r="L127" s="114">
        <f t="shared" si="6"/>
        <v>15315002.621429576</v>
      </c>
      <c r="M127" s="114"/>
      <c r="N127" s="114">
        <f>'MATRIZ 2018 COMPLETO HOMOLOGADA'!AI127+'MATRIZ 2018 COMPLETO HOMOLOGADA'!AL127+'MATRIZ 2018 COMPLETO HOMOLOGADA'!AO127</f>
        <v>3945050.7039044215</v>
      </c>
      <c r="O127" s="114"/>
      <c r="P127" s="114"/>
      <c r="Q127" s="93"/>
    </row>
    <row r="128" spans="1:17" x14ac:dyDescent="0.25">
      <c r="A128" s="93"/>
      <c r="B128" s="94" t="s">
        <v>169</v>
      </c>
      <c r="C128" s="94" t="s">
        <v>185</v>
      </c>
      <c r="D128" s="94" t="s">
        <v>83</v>
      </c>
      <c r="H128" s="114">
        <f>'MATRIZ 2018 COMPLETO HOMOLOGADA'!J128</f>
        <v>0</v>
      </c>
      <c r="I128" s="114">
        <f>'MATRIZ 2018 COMPLETO HOMOLOGADA'!O128</f>
        <v>461085.71262436471</v>
      </c>
      <c r="J128" s="114">
        <f>'MATRIZ 2018 COMPLETO HOMOLOGADA'!R128</f>
        <v>0</v>
      </c>
      <c r="K128" s="114"/>
      <c r="L128" s="114">
        <f t="shared" si="6"/>
        <v>461085.71262436471</v>
      </c>
      <c r="M128" s="114"/>
      <c r="N128" s="114">
        <f>'MATRIZ 2018 COMPLETO HOMOLOGADA'!AI128+'MATRIZ 2018 COMPLETO HOMOLOGADA'!AL128+'MATRIZ 2018 COMPLETO HOMOLOGADA'!AO128</f>
        <v>135996.39160001496</v>
      </c>
      <c r="O128" s="114"/>
      <c r="P128" s="114"/>
      <c r="Q128" s="93"/>
    </row>
    <row r="129" spans="1:17" x14ac:dyDescent="0.25">
      <c r="A129" s="93"/>
      <c r="B129" s="94" t="s">
        <v>169</v>
      </c>
      <c r="C129" s="94" t="s">
        <v>186</v>
      </c>
      <c r="D129" s="94" t="s">
        <v>79</v>
      </c>
      <c r="H129" s="114">
        <f>'MATRIZ 2018 COMPLETO HOMOLOGADA'!J129</f>
        <v>4191493.9181621699</v>
      </c>
      <c r="I129" s="114">
        <f>'MATRIZ 2018 COMPLETO HOMOLOGADA'!O129</f>
        <v>0</v>
      </c>
      <c r="J129" s="114">
        <f>'MATRIZ 2018 COMPLETO HOMOLOGADA'!R129</f>
        <v>0</v>
      </c>
      <c r="K129" s="114"/>
      <c r="L129" s="114">
        <f t="shared" si="6"/>
        <v>4191493.9181621699</v>
      </c>
      <c r="M129" s="114"/>
      <c r="N129" s="114">
        <f>'MATRIZ 2018 COMPLETO HOMOLOGADA'!AI129+'MATRIZ 2018 COMPLETO HOMOLOGADA'!AL129+'MATRIZ 2018 COMPLETO HOMOLOGADA'!AO129</f>
        <v>2650046.7934502037</v>
      </c>
      <c r="O129" s="114"/>
      <c r="P129" s="114"/>
      <c r="Q129" s="93"/>
    </row>
    <row r="130" spans="1:17" x14ac:dyDescent="0.25">
      <c r="A130" s="93"/>
      <c r="B130" s="94" t="s">
        <v>169</v>
      </c>
      <c r="C130" s="94" t="s">
        <v>187</v>
      </c>
      <c r="D130" s="94" t="s">
        <v>83</v>
      </c>
      <c r="H130" s="114">
        <f>'MATRIZ 2018 COMPLETO HOMOLOGADA'!J130</f>
        <v>0</v>
      </c>
      <c r="I130" s="114">
        <f>'MATRIZ 2018 COMPLETO HOMOLOGADA'!O130</f>
        <v>1025121.9346751114</v>
      </c>
      <c r="J130" s="114">
        <f>'MATRIZ 2018 COMPLETO HOMOLOGADA'!R130</f>
        <v>0</v>
      </c>
      <c r="K130" s="114"/>
      <c r="L130" s="114">
        <f t="shared" si="6"/>
        <v>1025121.9346751114</v>
      </c>
      <c r="M130" s="114"/>
      <c r="N130" s="114">
        <f>'MATRIZ 2018 COMPLETO HOMOLOGADA'!AI130+'MATRIZ 2018 COMPLETO HOMOLOGADA'!AL130+'MATRIZ 2018 COMPLETO HOMOLOGADA'!AO130</f>
        <v>227839.97823251711</v>
      </c>
      <c r="O130" s="114"/>
      <c r="P130" s="114"/>
      <c r="Q130" s="93"/>
    </row>
    <row r="131" spans="1:17" x14ac:dyDescent="0.25">
      <c r="A131" s="93"/>
      <c r="B131" s="94" t="s">
        <v>169</v>
      </c>
      <c r="C131" s="94" t="s">
        <v>188</v>
      </c>
      <c r="D131" s="94" t="s">
        <v>79</v>
      </c>
      <c r="H131" s="114">
        <f>'MATRIZ 2018 COMPLETO HOMOLOGADA'!J131</f>
        <v>1584897.0360769462</v>
      </c>
      <c r="I131" s="114">
        <f>'MATRIZ 2018 COMPLETO HOMOLOGADA'!O131</f>
        <v>0</v>
      </c>
      <c r="J131" s="114">
        <f>'MATRIZ 2018 COMPLETO HOMOLOGADA'!R131</f>
        <v>0</v>
      </c>
      <c r="K131" s="114"/>
      <c r="L131" s="114">
        <f t="shared" si="6"/>
        <v>1584897.0360769462</v>
      </c>
      <c r="M131" s="114"/>
      <c r="N131" s="114">
        <f>'MATRIZ 2018 COMPLETO HOMOLOGADA'!AI131+'MATRIZ 2018 COMPLETO HOMOLOGADA'!AL131+'MATRIZ 2018 COMPLETO HOMOLOGADA'!AO131</f>
        <v>306800.63910049031</v>
      </c>
      <c r="O131" s="114"/>
      <c r="P131" s="114"/>
      <c r="Q131" s="93"/>
    </row>
    <row r="132" spans="1:17" x14ac:dyDescent="0.25">
      <c r="A132" s="93"/>
      <c r="B132" s="94" t="s">
        <v>169</v>
      </c>
      <c r="C132" s="94" t="s">
        <v>189</v>
      </c>
      <c r="D132" s="94" t="s">
        <v>79</v>
      </c>
      <c r="H132" s="114">
        <f>'MATRIZ 2018 COMPLETO HOMOLOGADA'!J132</f>
        <v>3571538.9289036337</v>
      </c>
      <c r="I132" s="114">
        <f>'MATRIZ 2018 COMPLETO HOMOLOGADA'!O132</f>
        <v>0</v>
      </c>
      <c r="J132" s="114">
        <f>'MATRIZ 2018 COMPLETO HOMOLOGADA'!R132</f>
        <v>0</v>
      </c>
      <c r="K132" s="114"/>
      <c r="L132" s="114">
        <f t="shared" si="6"/>
        <v>3571538.9289036337</v>
      </c>
      <c r="M132" s="114"/>
      <c r="N132" s="114">
        <f>'MATRIZ 2018 COMPLETO HOMOLOGADA'!AI132+'MATRIZ 2018 COMPLETO HOMOLOGADA'!AL132+'MATRIZ 2018 COMPLETO HOMOLOGADA'!AO132</f>
        <v>1007265.3936915975</v>
      </c>
      <c r="O132" s="114"/>
      <c r="P132" s="114"/>
      <c r="Q132" s="93"/>
    </row>
    <row r="133" spans="1:17" x14ac:dyDescent="0.25">
      <c r="A133" s="93"/>
      <c r="B133" s="94" t="s">
        <v>169</v>
      </c>
      <c r="C133" s="94" t="s">
        <v>190</v>
      </c>
      <c r="D133" s="94" t="s">
        <v>79</v>
      </c>
      <c r="H133" s="114">
        <f>'MATRIZ 2018 COMPLETO HOMOLOGADA'!J133</f>
        <v>3155228.6450064816</v>
      </c>
      <c r="I133" s="114">
        <f>'MATRIZ 2018 COMPLETO HOMOLOGADA'!O133</f>
        <v>0</v>
      </c>
      <c r="J133" s="114">
        <f>'MATRIZ 2018 COMPLETO HOMOLOGADA'!R133</f>
        <v>0</v>
      </c>
      <c r="K133" s="114"/>
      <c r="L133" s="114">
        <f t="shared" si="6"/>
        <v>3155228.6450064816</v>
      </c>
      <c r="M133" s="114"/>
      <c r="N133" s="114">
        <f>'MATRIZ 2018 COMPLETO HOMOLOGADA'!AI133+'MATRIZ 2018 COMPLETO HOMOLOGADA'!AL133+'MATRIZ 2018 COMPLETO HOMOLOGADA'!AO133</f>
        <v>952748.53228740615</v>
      </c>
      <c r="O133" s="114"/>
      <c r="P133" s="114"/>
      <c r="Q133" s="93"/>
    </row>
    <row r="134" spans="1:17" x14ac:dyDescent="0.25">
      <c r="A134" s="93"/>
      <c r="B134" s="94" t="s">
        <v>169</v>
      </c>
      <c r="C134" s="94" t="s">
        <v>191</v>
      </c>
      <c r="D134" s="94" t="s">
        <v>79</v>
      </c>
      <c r="H134" s="114">
        <f>'MATRIZ 2018 COMPLETO HOMOLOGADA'!J134</f>
        <v>3794142.7758361259</v>
      </c>
      <c r="I134" s="114">
        <f>'MATRIZ 2018 COMPLETO HOMOLOGADA'!O134</f>
        <v>0</v>
      </c>
      <c r="J134" s="114">
        <f>'MATRIZ 2018 COMPLETO HOMOLOGADA'!R134</f>
        <v>0</v>
      </c>
      <c r="K134" s="114"/>
      <c r="L134" s="114">
        <f t="shared" si="6"/>
        <v>3794142.7758361259</v>
      </c>
      <c r="M134" s="114"/>
      <c r="N134" s="114">
        <f>'MATRIZ 2018 COMPLETO HOMOLOGADA'!AI134+'MATRIZ 2018 COMPLETO HOMOLOGADA'!AL134+'MATRIZ 2018 COMPLETO HOMOLOGADA'!AO134</f>
        <v>1278835.3110891103</v>
      </c>
      <c r="O134" s="114"/>
      <c r="P134" s="114"/>
      <c r="Q134" s="93"/>
    </row>
    <row r="135" spans="1:17" x14ac:dyDescent="0.25">
      <c r="A135" s="93"/>
      <c r="B135" s="94" t="s">
        <v>169</v>
      </c>
      <c r="C135" s="94" t="s">
        <v>192</v>
      </c>
      <c r="D135" s="94" t="s">
        <v>79</v>
      </c>
      <c r="H135" s="114">
        <f>'MATRIZ 2018 COMPLETO HOMOLOGADA'!J135</f>
        <v>1749643.2826172418</v>
      </c>
      <c r="I135" s="114">
        <f>'MATRIZ 2018 COMPLETO HOMOLOGADA'!O135</f>
        <v>0</v>
      </c>
      <c r="J135" s="114">
        <f>'MATRIZ 2018 COMPLETO HOMOLOGADA'!R135</f>
        <v>0</v>
      </c>
      <c r="K135" s="114"/>
      <c r="L135" s="114">
        <f t="shared" si="6"/>
        <v>1749643.2826172418</v>
      </c>
      <c r="M135" s="114"/>
      <c r="N135" s="114">
        <f>'MATRIZ 2018 COMPLETO HOMOLOGADA'!AI135+'MATRIZ 2018 COMPLETO HOMOLOGADA'!AL135+'MATRIZ 2018 COMPLETO HOMOLOGADA'!AO135</f>
        <v>370318.38555292855</v>
      </c>
      <c r="O135" s="114"/>
      <c r="P135" s="114"/>
      <c r="Q135" s="93"/>
    </row>
    <row r="136" spans="1:17" x14ac:dyDescent="0.25">
      <c r="A136" s="93"/>
      <c r="B136" s="94" t="s">
        <v>169</v>
      </c>
      <c r="C136" s="94" t="s">
        <v>193</v>
      </c>
      <c r="D136" s="94" t="s">
        <v>83</v>
      </c>
      <c r="H136" s="114">
        <f>'MATRIZ 2018 COMPLETO HOMOLOGADA'!J136</f>
        <v>0</v>
      </c>
      <c r="I136" s="114">
        <f>'MATRIZ 2018 COMPLETO HOMOLOGADA'!O136</f>
        <v>942277.89656406979</v>
      </c>
      <c r="J136" s="114">
        <f>'MATRIZ 2018 COMPLETO HOMOLOGADA'!R136</f>
        <v>0</v>
      </c>
      <c r="K136" s="114"/>
      <c r="L136" s="114">
        <f t="shared" si="6"/>
        <v>942277.89656406979</v>
      </c>
      <c r="M136" s="114"/>
      <c r="N136" s="114">
        <f>'MATRIZ 2018 COMPLETO HOMOLOGADA'!AI136+'MATRIZ 2018 COMPLETO HOMOLOGADA'!AL136+'MATRIZ 2018 COMPLETO HOMOLOGADA'!AO136</f>
        <v>118499.15731525912</v>
      </c>
      <c r="O136" s="114"/>
      <c r="P136" s="114"/>
      <c r="Q136" s="93"/>
    </row>
    <row r="137" spans="1:17" x14ac:dyDescent="0.25">
      <c r="A137" s="93"/>
      <c r="B137" s="94" t="s">
        <v>169</v>
      </c>
      <c r="C137" s="94" t="s">
        <v>194</v>
      </c>
      <c r="D137" s="94" t="s">
        <v>79</v>
      </c>
      <c r="H137" s="114">
        <f>'MATRIZ 2018 COMPLETO HOMOLOGADA'!J137</f>
        <v>2497637.0377392354</v>
      </c>
      <c r="I137" s="114">
        <f>'MATRIZ 2018 COMPLETO HOMOLOGADA'!O137</f>
        <v>0</v>
      </c>
      <c r="J137" s="114">
        <f>'MATRIZ 2018 COMPLETO HOMOLOGADA'!R137</f>
        <v>0</v>
      </c>
      <c r="K137" s="114"/>
      <c r="L137" s="114">
        <f t="shared" si="6"/>
        <v>2497637.0377392354</v>
      </c>
      <c r="M137" s="114"/>
      <c r="N137" s="114">
        <f>'MATRIZ 2018 COMPLETO HOMOLOGADA'!AI137+'MATRIZ 2018 COMPLETO HOMOLOGADA'!AL137+'MATRIZ 2018 COMPLETO HOMOLOGADA'!AO137</f>
        <v>919119.04804670287</v>
      </c>
      <c r="O137" s="114"/>
      <c r="P137" s="114"/>
      <c r="Q137" s="93"/>
    </row>
    <row r="138" spans="1:17" x14ac:dyDescent="0.25">
      <c r="A138" s="93"/>
      <c r="B138" s="94" t="s">
        <v>169</v>
      </c>
      <c r="C138" s="94" t="s">
        <v>195</v>
      </c>
      <c r="D138" s="94" t="s">
        <v>79</v>
      </c>
      <c r="H138" s="114">
        <f>'MATRIZ 2018 COMPLETO HOMOLOGADA'!J138</f>
        <v>4211293.2020944217</v>
      </c>
      <c r="I138" s="114">
        <f>'MATRIZ 2018 COMPLETO HOMOLOGADA'!O138</f>
        <v>0</v>
      </c>
      <c r="J138" s="114">
        <f>'MATRIZ 2018 COMPLETO HOMOLOGADA'!R138</f>
        <v>0</v>
      </c>
      <c r="K138" s="114"/>
      <c r="L138" s="114">
        <f t="shared" si="6"/>
        <v>4211293.2020944217</v>
      </c>
      <c r="M138" s="114"/>
      <c r="N138" s="114">
        <f>'MATRIZ 2018 COMPLETO HOMOLOGADA'!AI138+'MATRIZ 2018 COMPLETO HOMOLOGADA'!AL138+'MATRIZ 2018 COMPLETO HOMOLOGADA'!AO138</f>
        <v>1436143.3876944412</v>
      </c>
      <c r="O138" s="114"/>
      <c r="P138" s="114"/>
      <c r="Q138" s="93"/>
    </row>
    <row r="139" spans="1:17" x14ac:dyDescent="0.25">
      <c r="A139" s="93"/>
      <c r="B139" s="94" t="s">
        <v>169</v>
      </c>
      <c r="C139" s="94" t="s">
        <v>196</v>
      </c>
      <c r="D139" s="94" t="s">
        <v>79</v>
      </c>
      <c r="H139" s="114">
        <f>'MATRIZ 2018 COMPLETO HOMOLOGADA'!J139</f>
        <v>1546956.3731323886</v>
      </c>
      <c r="I139" s="114">
        <f>'MATRIZ 2018 COMPLETO HOMOLOGADA'!O139</f>
        <v>0</v>
      </c>
      <c r="J139" s="114">
        <f>'MATRIZ 2018 COMPLETO HOMOLOGADA'!R139</f>
        <v>0</v>
      </c>
      <c r="K139" s="114"/>
      <c r="L139" s="114">
        <f t="shared" si="6"/>
        <v>1546956.3731323886</v>
      </c>
      <c r="M139" s="114"/>
      <c r="N139" s="114">
        <f>'MATRIZ 2018 COMPLETO HOMOLOGADA'!AI139+'MATRIZ 2018 COMPLETO HOMOLOGADA'!AL139+'MATRIZ 2018 COMPLETO HOMOLOGADA'!AO139</f>
        <v>309007.44024638797</v>
      </c>
      <c r="O139" s="114"/>
      <c r="P139" s="114"/>
      <c r="Q139" s="93"/>
    </row>
    <row r="140" spans="1:17" x14ac:dyDescent="0.25">
      <c r="A140" s="93"/>
      <c r="B140" s="94" t="s">
        <v>169</v>
      </c>
      <c r="C140" s="94" t="s">
        <v>197</v>
      </c>
      <c r="D140" s="94" t="s">
        <v>79</v>
      </c>
      <c r="H140" s="114">
        <f>'MATRIZ 2018 COMPLETO HOMOLOGADA'!J140</f>
        <v>1395294.0672112445</v>
      </c>
      <c r="I140" s="114">
        <f>'MATRIZ 2018 COMPLETO HOMOLOGADA'!O140</f>
        <v>0</v>
      </c>
      <c r="J140" s="114">
        <f>'MATRIZ 2018 COMPLETO HOMOLOGADA'!R140</f>
        <v>0</v>
      </c>
      <c r="K140" s="114"/>
      <c r="L140" s="114">
        <f t="shared" si="6"/>
        <v>1395294.0672112445</v>
      </c>
      <c r="M140" s="114"/>
      <c r="N140" s="114">
        <f>'MATRIZ 2018 COMPLETO HOMOLOGADA'!AI140+'MATRIZ 2018 COMPLETO HOMOLOGADA'!AL140+'MATRIZ 2018 COMPLETO HOMOLOGADA'!AO140</f>
        <v>159761.00154423158</v>
      </c>
      <c r="O140" s="114"/>
      <c r="P140" s="114"/>
      <c r="Q140" s="93"/>
    </row>
    <row r="141" spans="1:17" x14ac:dyDescent="0.25">
      <c r="A141" s="93"/>
      <c r="B141" s="94" t="s">
        <v>169</v>
      </c>
      <c r="C141" s="94" t="s">
        <v>198</v>
      </c>
      <c r="D141" s="94" t="s">
        <v>79</v>
      </c>
      <c r="H141" s="114">
        <f>'MATRIZ 2018 COMPLETO HOMOLOGADA'!J141</f>
        <v>1749643.2826172418</v>
      </c>
      <c r="I141" s="114">
        <f>'MATRIZ 2018 COMPLETO HOMOLOGADA'!O141</f>
        <v>0</v>
      </c>
      <c r="J141" s="114">
        <f>'MATRIZ 2018 COMPLETO HOMOLOGADA'!R141</f>
        <v>0</v>
      </c>
      <c r="K141" s="114"/>
      <c r="L141" s="114">
        <f t="shared" si="6"/>
        <v>1749643.2826172418</v>
      </c>
      <c r="M141" s="114"/>
      <c r="N141" s="114">
        <f>'MATRIZ 2018 COMPLETO HOMOLOGADA'!AI141+'MATRIZ 2018 COMPLETO HOMOLOGADA'!AL141+'MATRIZ 2018 COMPLETO HOMOLOGADA'!AO141</f>
        <v>683376.77198840876</v>
      </c>
      <c r="O141" s="114"/>
      <c r="P141" s="114"/>
      <c r="Q141" s="93"/>
    </row>
    <row r="142" spans="1:17" x14ac:dyDescent="0.25">
      <c r="A142" s="93"/>
      <c r="B142" s="94" t="s">
        <v>169</v>
      </c>
      <c r="C142" s="94" t="s">
        <v>199</v>
      </c>
      <c r="D142" s="94" t="s">
        <v>79</v>
      </c>
      <c r="H142" s="114">
        <f>'MATRIZ 2018 COMPLETO HOMOLOGADA'!J142</f>
        <v>1749643.2826172416</v>
      </c>
      <c r="I142" s="114">
        <f>'MATRIZ 2018 COMPLETO HOMOLOGADA'!O142</f>
        <v>0</v>
      </c>
      <c r="J142" s="114">
        <f>'MATRIZ 2018 COMPLETO HOMOLOGADA'!R142</f>
        <v>0</v>
      </c>
      <c r="K142" s="114"/>
      <c r="L142" s="114">
        <f t="shared" si="6"/>
        <v>1749643.2826172416</v>
      </c>
      <c r="M142" s="114"/>
      <c r="N142" s="114">
        <f>'MATRIZ 2018 COMPLETO HOMOLOGADA'!AI142+'MATRIZ 2018 COMPLETO HOMOLOGADA'!AL142+'MATRIZ 2018 COMPLETO HOMOLOGADA'!AO142</f>
        <v>337460.74488970195</v>
      </c>
      <c r="O142" s="114"/>
      <c r="P142" s="114"/>
      <c r="Q142" s="93"/>
    </row>
    <row r="143" spans="1:17" x14ac:dyDescent="0.25">
      <c r="A143" s="93"/>
      <c r="B143" s="94" t="s">
        <v>169</v>
      </c>
      <c r="C143" s="94" t="s">
        <v>200</v>
      </c>
      <c r="D143" s="94" t="s">
        <v>126</v>
      </c>
      <c r="H143" s="114">
        <f>'MATRIZ 2018 COMPLETO HOMOLOGADA'!J143</f>
        <v>0</v>
      </c>
      <c r="I143" s="114">
        <f>'MATRIZ 2018 COMPLETO HOMOLOGADA'!O143</f>
        <v>1572834.7958183447</v>
      </c>
      <c r="J143" s="114">
        <f>'MATRIZ 2018 COMPLETO HOMOLOGADA'!R143</f>
        <v>0</v>
      </c>
      <c r="K143" s="114"/>
      <c r="L143" s="114">
        <f t="shared" si="6"/>
        <v>1572834.7958183447</v>
      </c>
      <c r="M143" s="114"/>
      <c r="N143" s="114">
        <f>'MATRIZ 2018 COMPLETO HOMOLOGADA'!AI143+'MATRIZ 2018 COMPLETO HOMOLOGADA'!AL143+'MATRIZ 2018 COMPLETO HOMOLOGADA'!AO143</f>
        <v>819715.64098268724</v>
      </c>
      <c r="O143" s="114"/>
      <c r="P143" s="114"/>
      <c r="Q143" s="93"/>
    </row>
    <row r="144" spans="1:17" x14ac:dyDescent="0.25">
      <c r="A144" s="93"/>
      <c r="H144" s="114"/>
      <c r="I144" s="114"/>
      <c r="J144" s="114"/>
      <c r="K144" s="114"/>
      <c r="L144" s="114"/>
      <c r="M144" s="114"/>
      <c r="N144" s="114"/>
      <c r="O144" s="114"/>
      <c r="P144" s="114"/>
      <c r="Q144" s="93"/>
    </row>
    <row r="145" spans="1:17" x14ac:dyDescent="0.25">
      <c r="A145" s="93"/>
      <c r="B145" s="98" t="s">
        <v>201</v>
      </c>
      <c r="C145" s="98" t="s">
        <v>202</v>
      </c>
      <c r="D145" s="98" t="s">
        <v>74</v>
      </c>
      <c r="E145" s="98"/>
      <c r="F145" s="100"/>
      <c r="G145" s="98"/>
      <c r="H145" s="115">
        <f>SUM(H146:H157)</f>
        <v>22312717.56104894</v>
      </c>
      <c r="I145" s="115">
        <f>SUM(I146:I157)</f>
        <v>1392725.0047029366</v>
      </c>
      <c r="J145" s="115">
        <f>SUM(J146:J157)</f>
        <v>5796652.8779152948</v>
      </c>
      <c r="K145" s="115"/>
      <c r="L145" s="115">
        <f>SUM(L146:L157)</f>
        <v>29502095.443667173</v>
      </c>
      <c r="M145" s="115"/>
      <c r="N145" s="115">
        <f>SUM(N146:N157)</f>
        <v>6463735.748737908</v>
      </c>
      <c r="O145" s="115"/>
      <c r="P145" s="115">
        <f>L145*'DADOS BASE PROPOSTA'!$I$14</f>
        <v>44253.143165500762</v>
      </c>
      <c r="Q145" s="93"/>
    </row>
    <row r="146" spans="1:17" x14ac:dyDescent="0.25">
      <c r="A146" s="93"/>
      <c r="B146" s="94" t="s">
        <v>201</v>
      </c>
      <c r="C146" s="94" t="s">
        <v>34</v>
      </c>
      <c r="D146" s="94" t="s">
        <v>75</v>
      </c>
      <c r="F146" s="68">
        <f>'MATRIZ 2018 COMPLETO HOMOLOGADA'!Q146</f>
        <v>11</v>
      </c>
      <c r="H146" s="114">
        <f>'MATRIZ 2018 COMPLETO HOMOLOGADA'!J146</f>
        <v>0</v>
      </c>
      <c r="I146" s="114">
        <f>SUMIF('MATRIZ 2018 COMPLETO HOMOLOGADA'!D147:D158,"ECR",'MATRIZ 2018 COMPLETO HOMOLOGADA'!O147:O158)</f>
        <v>0</v>
      </c>
      <c r="J146" s="114">
        <f>'MATRIZ 2018 COMPLETO HOMOLOGADA'!R146+'MATRIZ 2018 COMPLETO HOMOLOGADA'!Z146+'MATRIZ 2018 COMPLETO HOMOLOGADA'!AS146+'MATRIZ 2018 COMPLETO HOMOLOGADA'!AW146+'MATRIZ 2018 COMPLETO HOMOLOGADA'!BA146+SUM('MATRIZ 2018 COMPLETO HOMOLOGADA'!Z147:Z158)</f>
        <v>5796652.8779152948</v>
      </c>
      <c r="K146" s="114"/>
      <c r="L146" s="114">
        <f t="shared" ref="L146:L157" si="7">SUM(H146:J146)</f>
        <v>5796652.8779152948</v>
      </c>
      <c r="M146" s="114"/>
      <c r="N146" s="114">
        <f>'MATRIZ 2018 COMPLETO HOMOLOGADA'!AI146+'MATRIZ 2018 COMPLETO HOMOLOGADA'!AL146+'MATRIZ 2018 COMPLETO HOMOLOGADA'!AO146</f>
        <v>0</v>
      </c>
      <c r="O146" s="114"/>
      <c r="P146" s="114"/>
      <c r="Q146" s="93"/>
    </row>
    <row r="147" spans="1:17" x14ac:dyDescent="0.25">
      <c r="A147" s="93"/>
      <c r="B147" s="94" t="s">
        <v>201</v>
      </c>
      <c r="C147" s="94" t="s">
        <v>203</v>
      </c>
      <c r="D147" s="94" t="s">
        <v>77</v>
      </c>
      <c r="H147" s="114">
        <f>'MATRIZ 2018 COMPLETO HOMOLOGADA'!J147</f>
        <v>0</v>
      </c>
      <c r="I147" s="114">
        <f>'MATRIZ 2018 COMPLETO HOMOLOGADA'!O147</f>
        <v>230359.04472345597</v>
      </c>
      <c r="J147" s="114">
        <f>'MATRIZ 2018 COMPLETO HOMOLOGADA'!R147</f>
        <v>0</v>
      </c>
      <c r="K147" s="114"/>
      <c r="L147" s="114">
        <f t="shared" si="7"/>
        <v>230359.04472345597</v>
      </c>
      <c r="M147" s="114"/>
      <c r="N147" s="114">
        <f>'MATRIZ 2018 COMPLETO HOMOLOGADA'!AI147+'MATRIZ 2018 COMPLETO HOMOLOGADA'!AL147+'MATRIZ 2018 COMPLETO HOMOLOGADA'!AO147</f>
        <v>68177.12499574633</v>
      </c>
      <c r="O147" s="114"/>
      <c r="P147" s="114"/>
      <c r="Q147" s="93"/>
    </row>
    <row r="148" spans="1:17" x14ac:dyDescent="0.25">
      <c r="A148" s="93"/>
      <c r="B148" s="94" t="s">
        <v>201</v>
      </c>
      <c r="C148" s="94" t="s">
        <v>204</v>
      </c>
      <c r="D148" s="94" t="s">
        <v>79</v>
      </c>
      <c r="H148" s="114">
        <f>'MATRIZ 2018 COMPLETO HOMOLOGADA'!J148</f>
        <v>2906429.3895048918</v>
      </c>
      <c r="I148" s="114">
        <f>'MATRIZ 2018 COMPLETO HOMOLOGADA'!O148</f>
        <v>0</v>
      </c>
      <c r="J148" s="114">
        <f>'MATRIZ 2018 COMPLETO HOMOLOGADA'!R148</f>
        <v>0</v>
      </c>
      <c r="K148" s="114"/>
      <c r="L148" s="114">
        <f t="shared" si="7"/>
        <v>2906429.3895048918</v>
      </c>
      <c r="M148" s="114"/>
      <c r="N148" s="114">
        <f>'MATRIZ 2018 COMPLETO HOMOLOGADA'!AI148+'MATRIZ 2018 COMPLETO HOMOLOGADA'!AL148+'MATRIZ 2018 COMPLETO HOMOLOGADA'!AO148</f>
        <v>1038048.4710328846</v>
      </c>
      <c r="O148" s="114"/>
      <c r="P148" s="114"/>
      <c r="Q148" s="93"/>
    </row>
    <row r="149" spans="1:17" x14ac:dyDescent="0.25">
      <c r="A149" s="93"/>
      <c r="B149" s="94" t="s">
        <v>201</v>
      </c>
      <c r="C149" s="94" t="s">
        <v>205</v>
      </c>
      <c r="D149" s="94" t="s">
        <v>83</v>
      </c>
      <c r="H149" s="114">
        <f>'MATRIZ 2018 COMPLETO HOMOLOGADA'!J149</f>
        <v>0</v>
      </c>
      <c r="I149" s="114">
        <f>'MATRIZ 2018 COMPLETO HOMOLOGADA'!O149</f>
        <v>1162365.9599794806</v>
      </c>
      <c r="J149" s="114">
        <f>'MATRIZ 2018 COMPLETO HOMOLOGADA'!R149</f>
        <v>0</v>
      </c>
      <c r="K149" s="114"/>
      <c r="L149" s="114">
        <f t="shared" si="7"/>
        <v>1162365.9599794806</v>
      </c>
      <c r="M149" s="114"/>
      <c r="N149" s="114">
        <f>'MATRIZ 2018 COMPLETO HOMOLOGADA'!AI149+'MATRIZ 2018 COMPLETO HOMOLOGADA'!AL149+'MATRIZ 2018 COMPLETO HOMOLOGADA'!AO149</f>
        <v>308984.77043255785</v>
      </c>
      <c r="O149" s="114"/>
      <c r="P149" s="114"/>
      <c r="Q149" s="93"/>
    </row>
    <row r="150" spans="1:17" x14ac:dyDescent="0.25">
      <c r="A150" s="93"/>
      <c r="B150" s="94" t="s">
        <v>201</v>
      </c>
      <c r="C150" s="94" t="s">
        <v>206</v>
      </c>
      <c r="D150" s="94" t="s">
        <v>79</v>
      </c>
      <c r="H150" s="114">
        <f>'MATRIZ 2018 COMPLETO HOMOLOGADA'!J150</f>
        <v>1701041.5922907647</v>
      </c>
      <c r="I150" s="114">
        <f>'MATRIZ 2018 COMPLETO HOMOLOGADA'!O150</f>
        <v>0</v>
      </c>
      <c r="J150" s="114">
        <f>'MATRIZ 2018 COMPLETO HOMOLOGADA'!R150</f>
        <v>0</v>
      </c>
      <c r="K150" s="114"/>
      <c r="L150" s="114">
        <f t="shared" si="7"/>
        <v>1701041.5922907647</v>
      </c>
      <c r="M150" s="114"/>
      <c r="N150" s="114">
        <f>'MATRIZ 2018 COMPLETO HOMOLOGADA'!AI150+'MATRIZ 2018 COMPLETO HOMOLOGADA'!AL150+'MATRIZ 2018 COMPLETO HOMOLOGADA'!AO150</f>
        <v>256958.7211073857</v>
      </c>
      <c r="O150" s="114"/>
      <c r="P150" s="114"/>
      <c r="Q150" s="93"/>
    </row>
    <row r="151" spans="1:17" x14ac:dyDescent="0.25">
      <c r="A151" s="93"/>
      <c r="B151" s="94" t="s">
        <v>201</v>
      </c>
      <c r="C151" s="94" t="s">
        <v>207</v>
      </c>
      <c r="D151" s="94" t="s">
        <v>79</v>
      </c>
      <c r="H151" s="114">
        <f>'MATRIZ 2018 COMPLETO HOMOLOGADA'!J151</f>
        <v>1974149.1987284701</v>
      </c>
      <c r="I151" s="114">
        <f>'MATRIZ 2018 COMPLETO HOMOLOGADA'!O151</f>
        <v>0</v>
      </c>
      <c r="J151" s="114">
        <f>'MATRIZ 2018 COMPLETO HOMOLOGADA'!R151</f>
        <v>0</v>
      </c>
      <c r="K151" s="114"/>
      <c r="L151" s="114">
        <f t="shared" si="7"/>
        <v>1974149.1987284701</v>
      </c>
      <c r="M151" s="114"/>
      <c r="N151" s="114">
        <f>'MATRIZ 2018 COMPLETO HOMOLOGADA'!AI151+'MATRIZ 2018 COMPLETO HOMOLOGADA'!AL151+'MATRIZ 2018 COMPLETO HOMOLOGADA'!AO151</f>
        <v>528681.18249294441</v>
      </c>
      <c r="O151" s="114"/>
      <c r="P151" s="114"/>
      <c r="Q151" s="93"/>
    </row>
    <row r="152" spans="1:17" x14ac:dyDescent="0.25">
      <c r="A152" s="93"/>
      <c r="B152" s="94" t="s">
        <v>201</v>
      </c>
      <c r="C152" s="94" t="s">
        <v>208</v>
      </c>
      <c r="D152" s="94" t="s">
        <v>79</v>
      </c>
      <c r="H152" s="114">
        <f>'MATRIZ 2018 COMPLETO HOMOLOGADA'!J152</f>
        <v>6402399.9437425779</v>
      </c>
      <c r="I152" s="114">
        <f>'MATRIZ 2018 COMPLETO HOMOLOGADA'!O152</f>
        <v>0</v>
      </c>
      <c r="J152" s="114">
        <f>'MATRIZ 2018 COMPLETO HOMOLOGADA'!R152</f>
        <v>0</v>
      </c>
      <c r="K152" s="114"/>
      <c r="L152" s="114">
        <f t="shared" si="7"/>
        <v>6402399.9437425779</v>
      </c>
      <c r="M152" s="114"/>
      <c r="N152" s="114">
        <f>'MATRIZ 2018 COMPLETO HOMOLOGADA'!AI152+'MATRIZ 2018 COMPLETO HOMOLOGADA'!AL152+'MATRIZ 2018 COMPLETO HOMOLOGADA'!AO152</f>
        <v>1457820.3105098312</v>
      </c>
      <c r="O152" s="114"/>
      <c r="P152" s="114"/>
      <c r="Q152" s="93"/>
    </row>
    <row r="153" spans="1:17" x14ac:dyDescent="0.25">
      <c r="A153" s="93"/>
      <c r="B153" s="94" t="s">
        <v>201</v>
      </c>
      <c r="C153" s="94" t="s">
        <v>209</v>
      </c>
      <c r="D153" s="94" t="s">
        <v>79</v>
      </c>
      <c r="H153" s="114">
        <f>'MATRIZ 2018 COMPLETO HOMOLOGADA'!J153</f>
        <v>1749643.2826172418</v>
      </c>
      <c r="I153" s="114">
        <f>'MATRIZ 2018 COMPLETO HOMOLOGADA'!O153</f>
        <v>0</v>
      </c>
      <c r="J153" s="114">
        <f>'MATRIZ 2018 COMPLETO HOMOLOGADA'!R153</f>
        <v>0</v>
      </c>
      <c r="K153" s="114"/>
      <c r="L153" s="114">
        <f t="shared" si="7"/>
        <v>1749643.2826172418</v>
      </c>
      <c r="M153" s="114"/>
      <c r="N153" s="114">
        <f>'MATRIZ 2018 COMPLETO HOMOLOGADA'!AI153+'MATRIZ 2018 COMPLETO HOMOLOGADA'!AL153+'MATRIZ 2018 COMPLETO HOMOLOGADA'!AO153</f>
        <v>425538.08191311936</v>
      </c>
      <c r="O153" s="114"/>
      <c r="P153" s="114"/>
      <c r="Q153" s="93"/>
    </row>
    <row r="154" spans="1:17" x14ac:dyDescent="0.25">
      <c r="A154" s="93"/>
      <c r="B154" s="94" t="s">
        <v>201</v>
      </c>
      <c r="C154" s="94" t="s">
        <v>210</v>
      </c>
      <c r="D154" s="94" t="s">
        <v>79</v>
      </c>
      <c r="H154" s="114">
        <f>'MATRIZ 2018 COMPLETO HOMOLOGADA'!J154</f>
        <v>2008014.513280584</v>
      </c>
      <c r="I154" s="114">
        <f>'MATRIZ 2018 COMPLETO HOMOLOGADA'!O154</f>
        <v>0</v>
      </c>
      <c r="J154" s="114">
        <f>'MATRIZ 2018 COMPLETO HOMOLOGADA'!R154</f>
        <v>0</v>
      </c>
      <c r="K154" s="114"/>
      <c r="L154" s="114">
        <f t="shared" si="7"/>
        <v>2008014.513280584</v>
      </c>
      <c r="M154" s="114"/>
      <c r="N154" s="114">
        <f>'MATRIZ 2018 COMPLETO HOMOLOGADA'!AI154+'MATRIZ 2018 COMPLETO HOMOLOGADA'!AL154+'MATRIZ 2018 COMPLETO HOMOLOGADA'!AO154</f>
        <v>551280.15066329204</v>
      </c>
      <c r="O154" s="114"/>
      <c r="P154" s="114"/>
      <c r="Q154" s="93"/>
    </row>
    <row r="155" spans="1:17" x14ac:dyDescent="0.25">
      <c r="A155" s="93"/>
      <c r="B155" s="94" t="s">
        <v>201</v>
      </c>
      <c r="C155" s="94" t="s">
        <v>211</v>
      </c>
      <c r="D155" s="94" t="s">
        <v>79</v>
      </c>
      <c r="H155" s="114">
        <f>'MATRIZ 2018 COMPLETO HOMOLOGADA'!J155</f>
        <v>1749643.2826172416</v>
      </c>
      <c r="I155" s="114">
        <f>'MATRIZ 2018 COMPLETO HOMOLOGADA'!O155</f>
        <v>0</v>
      </c>
      <c r="J155" s="114">
        <f>'MATRIZ 2018 COMPLETO HOMOLOGADA'!R155</f>
        <v>0</v>
      </c>
      <c r="K155" s="114"/>
      <c r="L155" s="114">
        <f t="shared" si="7"/>
        <v>1749643.2826172416</v>
      </c>
      <c r="M155" s="114"/>
      <c r="N155" s="114">
        <f>'MATRIZ 2018 COMPLETO HOMOLOGADA'!AI155+'MATRIZ 2018 COMPLETO HOMOLOGADA'!AL155+'MATRIZ 2018 COMPLETO HOMOLOGADA'!AO155</f>
        <v>499730.0373141176</v>
      </c>
      <c r="O155" s="114"/>
      <c r="P155" s="114"/>
      <c r="Q155" s="93"/>
    </row>
    <row r="156" spans="1:17" x14ac:dyDescent="0.25">
      <c r="A156" s="93"/>
      <c r="B156" s="94" t="s">
        <v>201</v>
      </c>
      <c r="C156" s="94" t="s">
        <v>212</v>
      </c>
      <c r="D156" s="94" t="s">
        <v>79</v>
      </c>
      <c r="H156" s="114">
        <f>'MATRIZ 2018 COMPLETO HOMOLOGADA'!J156</f>
        <v>2578256.3309192923</v>
      </c>
      <c r="I156" s="114">
        <f>'MATRIZ 2018 COMPLETO HOMOLOGADA'!O156</f>
        <v>0</v>
      </c>
      <c r="J156" s="114">
        <f>'MATRIZ 2018 COMPLETO HOMOLOGADA'!R156</f>
        <v>0</v>
      </c>
      <c r="K156" s="114"/>
      <c r="L156" s="114">
        <f t="shared" si="7"/>
        <v>2578256.3309192923</v>
      </c>
      <c r="M156" s="114"/>
      <c r="N156" s="114">
        <f>'MATRIZ 2018 COMPLETO HOMOLOGADA'!AI156+'MATRIZ 2018 COMPLETO HOMOLOGADA'!AL156+'MATRIZ 2018 COMPLETO HOMOLOGADA'!AO156</f>
        <v>645619.93845696887</v>
      </c>
      <c r="O156" s="114"/>
      <c r="P156" s="114"/>
      <c r="Q156" s="93"/>
    </row>
    <row r="157" spans="1:17" x14ac:dyDescent="0.25">
      <c r="A157" s="93"/>
      <c r="B157" s="94" t="s">
        <v>201</v>
      </c>
      <c r="C157" s="94" t="s">
        <v>213</v>
      </c>
      <c r="D157" s="94" t="s">
        <v>79</v>
      </c>
      <c r="H157" s="114">
        <f>'MATRIZ 2018 COMPLETO HOMOLOGADA'!J157</f>
        <v>1243140.0273478788</v>
      </c>
      <c r="I157" s="114">
        <f>'MATRIZ 2018 COMPLETO HOMOLOGADA'!O157</f>
        <v>0</v>
      </c>
      <c r="J157" s="114">
        <f>'MATRIZ 2018 COMPLETO HOMOLOGADA'!R157</f>
        <v>0</v>
      </c>
      <c r="K157" s="114"/>
      <c r="L157" s="114">
        <f t="shared" si="7"/>
        <v>1243140.0273478788</v>
      </c>
      <c r="M157" s="114"/>
      <c r="N157" s="114">
        <f>'MATRIZ 2018 COMPLETO HOMOLOGADA'!AI157+'MATRIZ 2018 COMPLETO HOMOLOGADA'!AL157+'MATRIZ 2018 COMPLETO HOMOLOGADA'!AO157</f>
        <v>682896.9598190611</v>
      </c>
      <c r="O157" s="114"/>
      <c r="P157" s="114"/>
      <c r="Q157" s="93"/>
    </row>
    <row r="158" spans="1:17" x14ac:dyDescent="0.25">
      <c r="A158" s="93"/>
      <c r="H158" s="114"/>
      <c r="I158" s="114"/>
      <c r="J158" s="114"/>
      <c r="K158" s="114"/>
      <c r="L158" s="114"/>
      <c r="M158" s="114"/>
      <c r="N158" s="114"/>
      <c r="O158" s="114"/>
      <c r="P158" s="114"/>
      <c r="Q158" s="93"/>
    </row>
    <row r="159" spans="1:17" x14ac:dyDescent="0.25">
      <c r="A159" s="93"/>
      <c r="B159" s="98" t="s">
        <v>214</v>
      </c>
      <c r="C159" s="98" t="s">
        <v>215</v>
      </c>
      <c r="D159" s="98" t="s">
        <v>74</v>
      </c>
      <c r="E159" s="98"/>
      <c r="F159" s="100"/>
      <c r="G159" s="98"/>
      <c r="H159" s="115">
        <f>SUM(H160:H181)</f>
        <v>49268211.876336902</v>
      </c>
      <c r="I159" s="115">
        <f>SUM(I160:I181)</f>
        <v>3932954.7478930606</v>
      </c>
      <c r="J159" s="115">
        <f>SUM(J160:J181)</f>
        <v>6509854.1214124132</v>
      </c>
      <c r="K159" s="115"/>
      <c r="L159" s="115">
        <f>SUM(L160:L181)</f>
        <v>59711020.745642379</v>
      </c>
      <c r="M159" s="115"/>
      <c r="N159" s="115">
        <f>SUM(N160:N181)</f>
        <v>14691153.637386069</v>
      </c>
      <c r="O159" s="115"/>
      <c r="P159" s="115">
        <f>L159*'DADOS BASE PROPOSTA'!$I$14</f>
        <v>89566.531118463565</v>
      </c>
      <c r="Q159" s="93"/>
    </row>
    <row r="160" spans="1:17" x14ac:dyDescent="0.25">
      <c r="A160" s="93"/>
      <c r="B160" s="94" t="s">
        <v>214</v>
      </c>
      <c r="C160" s="94" t="s">
        <v>34</v>
      </c>
      <c r="D160" s="94" t="s">
        <v>75</v>
      </c>
      <c r="F160" s="68">
        <f>'MATRIZ 2018 COMPLETO HOMOLOGADA'!Q160</f>
        <v>21</v>
      </c>
      <c r="H160" s="114">
        <f>'MATRIZ 2018 COMPLETO HOMOLOGADA'!J160</f>
        <v>0</v>
      </c>
      <c r="I160" s="114">
        <f>SUMIF('MATRIZ 2018 COMPLETO HOMOLOGADA'!D161:D182,"ECR",'MATRIZ 2018 COMPLETO HOMOLOGADA'!O161:O182)</f>
        <v>13714.068479443156</v>
      </c>
      <c r="J160" s="114">
        <f>'MATRIZ 2018 COMPLETO HOMOLOGADA'!R160+'MATRIZ 2018 COMPLETO HOMOLOGADA'!Z160+'MATRIZ 2018 COMPLETO HOMOLOGADA'!AS160+'MATRIZ 2018 COMPLETO HOMOLOGADA'!AW160+'MATRIZ 2018 COMPLETO HOMOLOGADA'!BA160+SUM('MATRIZ 2018 COMPLETO HOMOLOGADA'!Z161:Z182)</f>
        <v>6509854.1214124132</v>
      </c>
      <c r="K160" s="114"/>
      <c r="L160" s="114">
        <f t="shared" ref="L160:L181" si="8">SUM(H160:J160)</f>
        <v>6523568.1898918562</v>
      </c>
      <c r="M160" s="114"/>
      <c r="N160" s="114">
        <f>'MATRIZ 2018 COMPLETO HOMOLOGADA'!AI160+'MATRIZ 2018 COMPLETO HOMOLOGADA'!AL160+'MATRIZ 2018 COMPLETO HOMOLOGADA'!AO160+SUMIF('MATRIZ 2018 COMPLETO HOMOLOGADA'!D161:D182,"ECR",'MATRIZ 2018 COMPLETO HOMOLOGADA'!AI161:AI182)+SUMIF('MATRIZ 2018 COMPLETO HOMOLOGADA'!D161:D182,"ECR",'MATRIZ 2018 COMPLETO HOMOLOGADA'!AO161:AO182)</f>
        <v>215963.77245994972</v>
      </c>
      <c r="O160" s="114"/>
      <c r="P160" s="114"/>
      <c r="Q160" s="93"/>
    </row>
    <row r="161" spans="1:17" x14ac:dyDescent="0.25">
      <c r="A161" s="93"/>
      <c r="B161" s="94" t="s">
        <v>214</v>
      </c>
      <c r="C161" s="94" t="s">
        <v>216</v>
      </c>
      <c r="D161" s="94" t="s">
        <v>79</v>
      </c>
      <c r="H161" s="114">
        <f>'MATRIZ 2018 COMPLETO HOMOLOGADA'!J161</f>
        <v>4617204.3151370585</v>
      </c>
      <c r="I161" s="114">
        <f>'MATRIZ 2018 COMPLETO HOMOLOGADA'!O161</f>
        <v>0</v>
      </c>
      <c r="J161" s="114">
        <f>'MATRIZ 2018 COMPLETO HOMOLOGADA'!R161</f>
        <v>0</v>
      </c>
      <c r="K161" s="114"/>
      <c r="L161" s="114">
        <f t="shared" si="8"/>
        <v>4617204.3151370585</v>
      </c>
      <c r="M161" s="114"/>
      <c r="N161" s="114">
        <f>'MATRIZ 2018 COMPLETO HOMOLOGADA'!AI161+'MATRIZ 2018 COMPLETO HOMOLOGADA'!AL161+'MATRIZ 2018 COMPLETO HOMOLOGADA'!AO161</f>
        <v>1150432.4454504463</v>
      </c>
      <c r="O161" s="114"/>
      <c r="P161" s="114"/>
      <c r="Q161" s="93"/>
    </row>
    <row r="162" spans="1:17" x14ac:dyDescent="0.25">
      <c r="A162" s="93"/>
      <c r="B162" s="94" t="s">
        <v>214</v>
      </c>
      <c r="C162" s="94" t="s">
        <v>217</v>
      </c>
      <c r="D162" s="94" t="s">
        <v>79</v>
      </c>
      <c r="H162" s="114">
        <f>'MATRIZ 2018 COMPLETO HOMOLOGADA'!J162</f>
        <v>2112944.147906424</v>
      </c>
      <c r="I162" s="114">
        <f>'MATRIZ 2018 COMPLETO HOMOLOGADA'!O162</f>
        <v>0</v>
      </c>
      <c r="J162" s="114">
        <f>'MATRIZ 2018 COMPLETO HOMOLOGADA'!R162</f>
        <v>0</v>
      </c>
      <c r="K162" s="114"/>
      <c r="L162" s="114">
        <f t="shared" si="8"/>
        <v>2112944.147906424</v>
      </c>
      <c r="M162" s="114"/>
      <c r="N162" s="114">
        <f>'MATRIZ 2018 COMPLETO HOMOLOGADA'!AI162+'MATRIZ 2018 COMPLETO HOMOLOGADA'!AL162+'MATRIZ 2018 COMPLETO HOMOLOGADA'!AO162</f>
        <v>516592.18611926178</v>
      </c>
      <c r="O162" s="114"/>
      <c r="P162" s="114"/>
      <c r="Q162" s="93"/>
    </row>
    <row r="163" spans="1:17" x14ac:dyDescent="0.25">
      <c r="A163" s="93"/>
      <c r="B163" s="94" t="s">
        <v>214</v>
      </c>
      <c r="C163" s="94" t="s">
        <v>218</v>
      </c>
      <c r="D163" s="94" t="s">
        <v>77</v>
      </c>
      <c r="H163" s="114">
        <f>'MATRIZ 2018 COMPLETO HOMOLOGADA'!J163</f>
        <v>0</v>
      </c>
      <c r="I163" s="114">
        <f>'MATRIZ 2018 COMPLETO HOMOLOGADA'!O163</f>
        <v>552865.09915682755</v>
      </c>
      <c r="J163" s="114">
        <f>'MATRIZ 2018 COMPLETO HOMOLOGADA'!R163</f>
        <v>0</v>
      </c>
      <c r="K163" s="114"/>
      <c r="L163" s="114">
        <f t="shared" si="8"/>
        <v>552865.09915682755</v>
      </c>
      <c r="M163" s="114"/>
      <c r="N163" s="114">
        <f>'MATRIZ 2018 COMPLETO HOMOLOGADA'!AI163+'MATRIZ 2018 COMPLETO HOMOLOGADA'!AL163+'MATRIZ 2018 COMPLETO HOMOLOGADA'!AO163</f>
        <v>103874.61651510812</v>
      </c>
      <c r="O163" s="114"/>
      <c r="P163" s="114"/>
      <c r="Q163" s="93"/>
    </row>
    <row r="164" spans="1:17" x14ac:dyDescent="0.25">
      <c r="A164" s="93"/>
      <c r="B164" s="94" t="s">
        <v>214</v>
      </c>
      <c r="C164" s="94" t="s">
        <v>219</v>
      </c>
      <c r="D164" s="94" t="s">
        <v>126</v>
      </c>
      <c r="H164" s="114">
        <f>'MATRIZ 2018 COMPLETO HOMOLOGADA'!J164</f>
        <v>0</v>
      </c>
      <c r="I164" s="114">
        <f>'MATRIZ 2018 COMPLETO HOMOLOGADA'!O164</f>
        <v>993529.35984998289</v>
      </c>
      <c r="J164" s="114">
        <f>'MATRIZ 2018 COMPLETO HOMOLOGADA'!R164</f>
        <v>0</v>
      </c>
      <c r="K164" s="114"/>
      <c r="L164" s="114">
        <f t="shared" si="8"/>
        <v>993529.35984998289</v>
      </c>
      <c r="M164" s="114"/>
      <c r="N164" s="114">
        <f>'MATRIZ 2018 COMPLETO HOMOLOGADA'!AI164+'MATRIZ 2018 COMPLETO HOMOLOGADA'!AL164+'MATRIZ 2018 COMPLETO HOMOLOGADA'!AO164</f>
        <v>149718.68295181167</v>
      </c>
      <c r="O164" s="114"/>
      <c r="P164" s="114"/>
      <c r="Q164" s="93"/>
    </row>
    <row r="165" spans="1:17" x14ac:dyDescent="0.25">
      <c r="A165" s="93"/>
      <c r="B165" s="94" t="s">
        <v>214</v>
      </c>
      <c r="C165" s="94" t="s">
        <v>220</v>
      </c>
      <c r="D165" s="94" t="s">
        <v>79</v>
      </c>
      <c r="H165" s="114">
        <f>'MATRIZ 2018 COMPLETO HOMOLOGADA'!J165</f>
        <v>2564200.9053034363</v>
      </c>
      <c r="I165" s="114">
        <f>'MATRIZ 2018 COMPLETO HOMOLOGADA'!O165</f>
        <v>0</v>
      </c>
      <c r="J165" s="114">
        <f>'MATRIZ 2018 COMPLETO HOMOLOGADA'!R165</f>
        <v>0</v>
      </c>
      <c r="K165" s="114"/>
      <c r="L165" s="114">
        <f t="shared" si="8"/>
        <v>2564200.9053034363</v>
      </c>
      <c r="M165" s="114"/>
      <c r="N165" s="114">
        <f>'MATRIZ 2018 COMPLETO HOMOLOGADA'!AI165+'MATRIZ 2018 COMPLETO HOMOLOGADA'!AL165+'MATRIZ 2018 COMPLETO HOMOLOGADA'!AO165</f>
        <v>665466.19755781349</v>
      </c>
      <c r="O165" s="114"/>
      <c r="P165" s="114"/>
      <c r="Q165" s="93"/>
    </row>
    <row r="166" spans="1:17" x14ac:dyDescent="0.25">
      <c r="A166" s="93"/>
      <c r="B166" s="94" t="s">
        <v>214</v>
      </c>
      <c r="C166" s="94" t="s">
        <v>221</v>
      </c>
      <c r="D166" s="94" t="s">
        <v>79</v>
      </c>
      <c r="H166" s="114">
        <f>'MATRIZ 2018 COMPLETO HOMOLOGADA'!J166</f>
        <v>2784626.2517232453</v>
      </c>
      <c r="I166" s="114">
        <f>'MATRIZ 2018 COMPLETO HOMOLOGADA'!O166</f>
        <v>0</v>
      </c>
      <c r="J166" s="114">
        <f>'MATRIZ 2018 COMPLETO HOMOLOGADA'!R166</f>
        <v>0</v>
      </c>
      <c r="K166" s="114"/>
      <c r="L166" s="114">
        <f t="shared" si="8"/>
        <v>2784626.2517232453</v>
      </c>
      <c r="M166" s="114"/>
      <c r="N166" s="114">
        <f>'MATRIZ 2018 COMPLETO HOMOLOGADA'!AI166+'MATRIZ 2018 COMPLETO HOMOLOGADA'!AL166+'MATRIZ 2018 COMPLETO HOMOLOGADA'!AO166</f>
        <v>1140472.8627450406</v>
      </c>
      <c r="O166" s="114"/>
      <c r="P166" s="114"/>
      <c r="Q166" s="93"/>
    </row>
    <row r="167" spans="1:17" x14ac:dyDescent="0.25">
      <c r="A167" s="93"/>
      <c r="B167" s="94" t="s">
        <v>214</v>
      </c>
      <c r="C167" s="94" t="s">
        <v>222</v>
      </c>
      <c r="D167" s="94" t="s">
        <v>83</v>
      </c>
      <c r="H167" s="114">
        <f>'MATRIZ 2018 COMPLETO HOMOLOGADA'!J167</f>
        <v>0</v>
      </c>
      <c r="I167" s="114">
        <f>'MATRIZ 2018 COMPLETO HOMOLOGADA'!O167</f>
        <v>1081914.5829753759</v>
      </c>
      <c r="J167" s="114">
        <f>'MATRIZ 2018 COMPLETO HOMOLOGADA'!R167</f>
        <v>0</v>
      </c>
      <c r="K167" s="114"/>
      <c r="L167" s="114">
        <f t="shared" si="8"/>
        <v>1081914.5829753759</v>
      </c>
      <c r="M167" s="114"/>
      <c r="N167" s="114">
        <f>'MATRIZ 2018 COMPLETO HOMOLOGADA'!AI167+'MATRIZ 2018 COMPLETO HOMOLOGADA'!AL167+'MATRIZ 2018 COMPLETO HOMOLOGADA'!AO167</f>
        <v>155775.50420729804</v>
      </c>
      <c r="O167" s="114"/>
      <c r="P167" s="114"/>
      <c r="Q167" s="93"/>
    </row>
    <row r="168" spans="1:17" x14ac:dyDescent="0.25">
      <c r="A168" s="93"/>
      <c r="B168" s="94" t="s">
        <v>214</v>
      </c>
      <c r="C168" s="94" t="s">
        <v>223</v>
      </c>
      <c r="D168" s="94" t="s">
        <v>79</v>
      </c>
      <c r="H168" s="114">
        <f>'MATRIZ 2018 COMPLETO HOMOLOGADA'!J168</f>
        <v>2320378.9222920276</v>
      </c>
      <c r="I168" s="114">
        <f>'MATRIZ 2018 COMPLETO HOMOLOGADA'!O168</f>
        <v>0</v>
      </c>
      <c r="J168" s="114">
        <f>'MATRIZ 2018 COMPLETO HOMOLOGADA'!R168</f>
        <v>0</v>
      </c>
      <c r="K168" s="114"/>
      <c r="L168" s="114">
        <f t="shared" si="8"/>
        <v>2320378.9222920276</v>
      </c>
      <c r="M168" s="114"/>
      <c r="N168" s="114">
        <f>'MATRIZ 2018 COMPLETO HOMOLOGADA'!AI168+'MATRIZ 2018 COMPLETO HOMOLOGADA'!AL168+'MATRIZ 2018 COMPLETO HOMOLOGADA'!AO168</f>
        <v>766069.71121072338</v>
      </c>
      <c r="O168" s="114"/>
      <c r="P168" s="114"/>
      <c r="Q168" s="93"/>
    </row>
    <row r="169" spans="1:17" x14ac:dyDescent="0.25">
      <c r="A169" s="93"/>
      <c r="B169" s="94" t="s">
        <v>214</v>
      </c>
      <c r="C169" s="94" t="s">
        <v>224</v>
      </c>
      <c r="D169" s="94" t="s">
        <v>79</v>
      </c>
      <c r="H169" s="114">
        <f>'MATRIZ 2018 COMPLETO HOMOLOGADA'!J169</f>
        <v>1749643.2826172416</v>
      </c>
      <c r="I169" s="114">
        <f>'MATRIZ 2018 COMPLETO HOMOLOGADA'!O169</f>
        <v>0</v>
      </c>
      <c r="J169" s="114">
        <f>'MATRIZ 2018 COMPLETO HOMOLOGADA'!R169</f>
        <v>0</v>
      </c>
      <c r="K169" s="114"/>
      <c r="L169" s="114">
        <f t="shared" si="8"/>
        <v>1749643.2826172416</v>
      </c>
      <c r="M169" s="114"/>
      <c r="N169" s="114">
        <f>'MATRIZ 2018 COMPLETO HOMOLOGADA'!AI169+'MATRIZ 2018 COMPLETO HOMOLOGADA'!AL169+'MATRIZ 2018 COMPLETO HOMOLOGADA'!AO169</f>
        <v>587327.56548547419</v>
      </c>
      <c r="O169" s="114"/>
      <c r="P169" s="114"/>
      <c r="Q169" s="93"/>
    </row>
    <row r="170" spans="1:17" x14ac:dyDescent="0.25">
      <c r="A170" s="93"/>
      <c r="B170" s="94" t="s">
        <v>214</v>
      </c>
      <c r="C170" s="94" t="s">
        <v>225</v>
      </c>
      <c r="D170" s="94" t="s">
        <v>79</v>
      </c>
      <c r="H170" s="114">
        <f>'MATRIZ 2018 COMPLETO HOMOLOGADA'!J170</f>
        <v>1749643.2826172416</v>
      </c>
      <c r="I170" s="114">
        <f>'MATRIZ 2018 COMPLETO HOMOLOGADA'!O170</f>
        <v>0</v>
      </c>
      <c r="J170" s="114">
        <f>'MATRIZ 2018 COMPLETO HOMOLOGADA'!R170</f>
        <v>0</v>
      </c>
      <c r="K170" s="114"/>
      <c r="L170" s="114">
        <f t="shared" si="8"/>
        <v>1749643.2826172416</v>
      </c>
      <c r="M170" s="114"/>
      <c r="N170" s="114">
        <f>'MATRIZ 2018 COMPLETO HOMOLOGADA'!AI170+'MATRIZ 2018 COMPLETO HOMOLOGADA'!AL170+'MATRIZ 2018 COMPLETO HOMOLOGADA'!AO170</f>
        <v>343015.0624747182</v>
      </c>
      <c r="O170" s="114"/>
      <c r="P170" s="114"/>
      <c r="Q170" s="93"/>
    </row>
    <row r="171" spans="1:17" x14ac:dyDescent="0.25">
      <c r="A171" s="93"/>
      <c r="B171" s="94" t="s">
        <v>214</v>
      </c>
      <c r="C171" s="94" t="s">
        <v>226</v>
      </c>
      <c r="D171" s="94" t="s">
        <v>79</v>
      </c>
      <c r="H171" s="114">
        <f>'MATRIZ 2018 COMPLETO HOMOLOGADA'!J171</f>
        <v>4628185.8166125724</v>
      </c>
      <c r="I171" s="114">
        <f>'MATRIZ 2018 COMPLETO HOMOLOGADA'!O171</f>
        <v>0</v>
      </c>
      <c r="J171" s="114">
        <f>'MATRIZ 2018 COMPLETO HOMOLOGADA'!R171</f>
        <v>0</v>
      </c>
      <c r="K171" s="114"/>
      <c r="L171" s="114">
        <f t="shared" si="8"/>
        <v>4628185.8166125724</v>
      </c>
      <c r="M171" s="114"/>
      <c r="N171" s="114">
        <f>'MATRIZ 2018 COMPLETO HOMOLOGADA'!AI171+'MATRIZ 2018 COMPLETO HOMOLOGADA'!AL171+'MATRIZ 2018 COMPLETO HOMOLOGADA'!AO171</f>
        <v>1251475.3487312859</v>
      </c>
      <c r="O171" s="114"/>
      <c r="P171" s="114"/>
      <c r="Q171" s="93"/>
    </row>
    <row r="172" spans="1:17" x14ac:dyDescent="0.25">
      <c r="A172" s="93"/>
      <c r="B172" s="94" t="s">
        <v>214</v>
      </c>
      <c r="C172" s="94" t="s">
        <v>227</v>
      </c>
      <c r="D172" s="94" t="s">
        <v>79</v>
      </c>
      <c r="H172" s="114">
        <f>'MATRIZ 2018 COMPLETO HOMOLOGADA'!J172</f>
        <v>1749643.2826172416</v>
      </c>
      <c r="I172" s="114">
        <f>'MATRIZ 2018 COMPLETO HOMOLOGADA'!O172</f>
        <v>0</v>
      </c>
      <c r="J172" s="114">
        <f>'MATRIZ 2018 COMPLETO HOMOLOGADA'!R172</f>
        <v>0</v>
      </c>
      <c r="K172" s="114"/>
      <c r="L172" s="114">
        <f t="shared" si="8"/>
        <v>1749643.2826172416</v>
      </c>
      <c r="M172" s="114"/>
      <c r="N172" s="114">
        <f>'MATRIZ 2018 COMPLETO HOMOLOGADA'!AI172+'MATRIZ 2018 COMPLETO HOMOLOGADA'!AL172+'MATRIZ 2018 COMPLETO HOMOLOGADA'!AO172</f>
        <v>546973.09798172407</v>
      </c>
      <c r="O172" s="114"/>
      <c r="P172" s="114"/>
      <c r="Q172" s="93"/>
    </row>
    <row r="173" spans="1:17" x14ac:dyDescent="0.25">
      <c r="A173" s="93"/>
      <c r="B173" s="94" t="s">
        <v>214</v>
      </c>
      <c r="C173" s="94" t="s">
        <v>228</v>
      </c>
      <c r="D173" s="94" t="s">
        <v>126</v>
      </c>
      <c r="H173" s="114">
        <f>'MATRIZ 2018 COMPLETO HOMOLOGADA'!J173</f>
        <v>0</v>
      </c>
      <c r="I173" s="114">
        <f>'MATRIZ 2018 COMPLETO HOMOLOGADA'!O173</f>
        <v>1290931.6374314311</v>
      </c>
      <c r="J173" s="114">
        <f>'MATRIZ 2018 COMPLETO HOMOLOGADA'!R173</f>
        <v>0</v>
      </c>
      <c r="K173" s="114"/>
      <c r="L173" s="114">
        <f t="shared" si="8"/>
        <v>1290931.6374314311</v>
      </c>
      <c r="M173" s="114"/>
      <c r="N173" s="114">
        <f>'MATRIZ 2018 COMPLETO HOMOLOGADA'!AI173+'MATRIZ 2018 COMPLETO HOMOLOGADA'!AL173+'MATRIZ 2018 COMPLETO HOMOLOGADA'!AO173</f>
        <v>174856.98934210232</v>
      </c>
      <c r="O173" s="114"/>
      <c r="P173" s="114"/>
      <c r="Q173" s="93"/>
    </row>
    <row r="174" spans="1:17" x14ac:dyDescent="0.25">
      <c r="A174" s="93"/>
      <c r="B174" s="94" t="s">
        <v>214</v>
      </c>
      <c r="C174" s="94" t="s">
        <v>229</v>
      </c>
      <c r="D174" s="94" t="s">
        <v>79</v>
      </c>
      <c r="H174" s="114">
        <f>'MATRIZ 2018 COMPLETO HOMOLOGADA'!J174</f>
        <v>2068755.0844159157</v>
      </c>
      <c r="I174" s="114">
        <f>'MATRIZ 2018 COMPLETO HOMOLOGADA'!O174</f>
        <v>0</v>
      </c>
      <c r="J174" s="114">
        <f>'MATRIZ 2018 COMPLETO HOMOLOGADA'!R174</f>
        <v>0</v>
      </c>
      <c r="K174" s="114"/>
      <c r="L174" s="114">
        <f t="shared" si="8"/>
        <v>2068755.0844159157</v>
      </c>
      <c r="M174" s="114"/>
      <c r="N174" s="114">
        <f>'MATRIZ 2018 COMPLETO HOMOLOGADA'!AI174+'MATRIZ 2018 COMPLETO HOMOLOGADA'!AL174+'MATRIZ 2018 COMPLETO HOMOLOGADA'!AO174</f>
        <v>810394.35498374456</v>
      </c>
      <c r="O174" s="114"/>
      <c r="P174" s="114"/>
      <c r="Q174" s="93"/>
    </row>
    <row r="175" spans="1:17" x14ac:dyDescent="0.25">
      <c r="A175" s="93"/>
      <c r="B175" s="94" t="s">
        <v>214</v>
      </c>
      <c r="C175" s="94" t="s">
        <v>230</v>
      </c>
      <c r="D175" s="94" t="s">
        <v>79</v>
      </c>
      <c r="H175" s="114">
        <f>'MATRIZ 2018 COMPLETO HOMOLOGADA'!J175</f>
        <v>2107980.7520670067</v>
      </c>
      <c r="I175" s="114">
        <f>'MATRIZ 2018 COMPLETO HOMOLOGADA'!O175</f>
        <v>0</v>
      </c>
      <c r="J175" s="114">
        <f>'MATRIZ 2018 COMPLETO HOMOLOGADA'!R175</f>
        <v>0</v>
      </c>
      <c r="K175" s="114"/>
      <c r="L175" s="114">
        <f t="shared" si="8"/>
        <v>2107980.7520670067</v>
      </c>
      <c r="M175" s="114"/>
      <c r="N175" s="114">
        <f>'MATRIZ 2018 COMPLETO HOMOLOGADA'!AI175+'MATRIZ 2018 COMPLETO HOMOLOGADA'!AL175+'MATRIZ 2018 COMPLETO HOMOLOGADA'!AO175</f>
        <v>317576.52543031896</v>
      </c>
      <c r="O175" s="114"/>
      <c r="P175" s="114"/>
      <c r="Q175" s="93"/>
    </row>
    <row r="176" spans="1:17" x14ac:dyDescent="0.25">
      <c r="A176" s="93"/>
      <c r="B176" s="94" t="s">
        <v>214</v>
      </c>
      <c r="C176" s="94" t="s">
        <v>231</v>
      </c>
      <c r="D176" s="94" t="s">
        <v>79</v>
      </c>
      <c r="H176" s="114">
        <f>'MATRIZ 2018 COMPLETO HOMOLOGADA'!J176</f>
        <v>3804075.2295197812</v>
      </c>
      <c r="I176" s="114">
        <f>'MATRIZ 2018 COMPLETO HOMOLOGADA'!O176</f>
        <v>0</v>
      </c>
      <c r="J176" s="114">
        <f>'MATRIZ 2018 COMPLETO HOMOLOGADA'!R176</f>
        <v>0</v>
      </c>
      <c r="K176" s="114"/>
      <c r="L176" s="114">
        <f t="shared" si="8"/>
        <v>3804075.2295197812</v>
      </c>
      <c r="M176" s="114"/>
      <c r="N176" s="114">
        <f>'MATRIZ 2018 COMPLETO HOMOLOGADA'!AI176+'MATRIZ 2018 COMPLETO HOMOLOGADA'!AL176+'MATRIZ 2018 COMPLETO HOMOLOGADA'!AO176</f>
        <v>1563031.8385969773</v>
      </c>
      <c r="O176" s="114"/>
      <c r="P176" s="114"/>
      <c r="Q176" s="93"/>
    </row>
    <row r="177" spans="1:17" x14ac:dyDescent="0.25">
      <c r="A177" s="93"/>
      <c r="B177" s="94" t="s">
        <v>214</v>
      </c>
      <c r="C177" s="94" t="s">
        <v>232</v>
      </c>
      <c r="D177" s="94" t="s">
        <v>79</v>
      </c>
      <c r="H177" s="114">
        <f>'MATRIZ 2018 COMPLETO HOMOLOGADA'!J177</f>
        <v>2072857.4377385364</v>
      </c>
      <c r="I177" s="114">
        <f>'MATRIZ 2018 COMPLETO HOMOLOGADA'!O177</f>
        <v>0</v>
      </c>
      <c r="J177" s="114">
        <f>'MATRIZ 2018 COMPLETO HOMOLOGADA'!R177</f>
        <v>0</v>
      </c>
      <c r="K177" s="114"/>
      <c r="L177" s="114">
        <f t="shared" si="8"/>
        <v>2072857.4377385364</v>
      </c>
      <c r="M177" s="114"/>
      <c r="N177" s="114">
        <f>'MATRIZ 2018 COMPLETO HOMOLOGADA'!AI177+'MATRIZ 2018 COMPLETO HOMOLOGADA'!AL177+'MATRIZ 2018 COMPLETO HOMOLOGADA'!AO177</f>
        <v>475780.42987491511</v>
      </c>
      <c r="O177" s="114"/>
      <c r="P177" s="114"/>
      <c r="Q177" s="93"/>
    </row>
    <row r="178" spans="1:17" x14ac:dyDescent="0.25">
      <c r="A178" s="93"/>
      <c r="B178" s="94" t="s">
        <v>214</v>
      </c>
      <c r="C178" s="94" t="s">
        <v>233</v>
      </c>
      <c r="D178" s="94" t="s">
        <v>79</v>
      </c>
      <c r="H178" s="114">
        <f>'MATRIZ 2018 COMPLETO HOMOLOGADA'!J178</f>
        <v>2554061.0171713512</v>
      </c>
      <c r="I178" s="114">
        <f>'MATRIZ 2018 COMPLETO HOMOLOGADA'!O178</f>
        <v>0</v>
      </c>
      <c r="J178" s="114">
        <f>'MATRIZ 2018 COMPLETO HOMOLOGADA'!R178</f>
        <v>0</v>
      </c>
      <c r="K178" s="114"/>
      <c r="L178" s="114">
        <f t="shared" si="8"/>
        <v>2554061.0171713512</v>
      </c>
      <c r="M178" s="114"/>
      <c r="N178" s="114">
        <f>'MATRIZ 2018 COMPLETO HOMOLOGADA'!AI178+'MATRIZ 2018 COMPLETO HOMOLOGADA'!AL178+'MATRIZ 2018 COMPLETO HOMOLOGADA'!AO178</f>
        <v>922756.98752828874</v>
      </c>
      <c r="O178" s="114"/>
      <c r="P178" s="114"/>
      <c r="Q178" s="93"/>
    </row>
    <row r="179" spans="1:17" x14ac:dyDescent="0.25">
      <c r="A179" s="93"/>
      <c r="B179" s="94" t="s">
        <v>214</v>
      </c>
      <c r="C179" s="94" t="s">
        <v>234</v>
      </c>
      <c r="D179" s="94" t="s">
        <v>79</v>
      </c>
      <c r="H179" s="114">
        <f>'MATRIZ 2018 COMPLETO HOMOLOGADA'!J179</f>
        <v>2066213.4847193384</v>
      </c>
      <c r="I179" s="114">
        <f>'MATRIZ 2018 COMPLETO HOMOLOGADA'!O179</f>
        <v>0</v>
      </c>
      <c r="J179" s="114">
        <f>'MATRIZ 2018 COMPLETO HOMOLOGADA'!R179</f>
        <v>0</v>
      </c>
      <c r="K179" s="114"/>
      <c r="L179" s="114">
        <f t="shared" si="8"/>
        <v>2066213.4847193384</v>
      </c>
      <c r="M179" s="114"/>
      <c r="N179" s="114">
        <f>'MATRIZ 2018 COMPLETO HOMOLOGADA'!AI179+'MATRIZ 2018 COMPLETO HOMOLOGADA'!AL179+'MATRIZ 2018 COMPLETO HOMOLOGADA'!AO179</f>
        <v>374301.67690605874</v>
      </c>
      <c r="O179" s="114"/>
      <c r="P179" s="114"/>
      <c r="Q179" s="93"/>
    </row>
    <row r="180" spans="1:17" x14ac:dyDescent="0.25">
      <c r="A180" s="93"/>
      <c r="B180" s="94" t="s">
        <v>214</v>
      </c>
      <c r="C180" s="94" t="s">
        <v>235</v>
      </c>
      <c r="D180" s="94" t="s">
        <v>79</v>
      </c>
      <c r="H180" s="114">
        <f>'MATRIZ 2018 COMPLETO HOMOLOGADA'!J180</f>
        <v>1749643.2826172416</v>
      </c>
      <c r="I180" s="114">
        <f>'MATRIZ 2018 COMPLETO HOMOLOGADA'!O180</f>
        <v>0</v>
      </c>
      <c r="J180" s="114">
        <f>'MATRIZ 2018 COMPLETO HOMOLOGADA'!R180</f>
        <v>0</v>
      </c>
      <c r="K180" s="114"/>
      <c r="L180" s="114">
        <f t="shared" si="8"/>
        <v>1749643.2826172416</v>
      </c>
      <c r="M180" s="114"/>
      <c r="N180" s="114">
        <f>'MATRIZ 2018 COMPLETO HOMOLOGADA'!AI180+'MATRIZ 2018 COMPLETO HOMOLOGADA'!AL180+'MATRIZ 2018 COMPLETO HOMOLOGADA'!AO180</f>
        <v>378296.58652796497</v>
      </c>
      <c r="O180" s="114"/>
      <c r="P180" s="114"/>
      <c r="Q180" s="93"/>
    </row>
    <row r="181" spans="1:17" x14ac:dyDescent="0.25">
      <c r="A181" s="93"/>
      <c r="B181" s="94" t="s">
        <v>214</v>
      </c>
      <c r="C181" s="94" t="s">
        <v>236</v>
      </c>
      <c r="D181" s="94" t="s">
        <v>79</v>
      </c>
      <c r="H181" s="114">
        <f>'MATRIZ 2018 COMPLETO HOMOLOGADA'!J181</f>
        <v>8568155.3812612407</v>
      </c>
      <c r="I181" s="114">
        <f>'MATRIZ 2018 COMPLETO HOMOLOGADA'!O181</f>
        <v>0</v>
      </c>
      <c r="J181" s="114">
        <f>'MATRIZ 2018 COMPLETO HOMOLOGADA'!R181</f>
        <v>0</v>
      </c>
      <c r="K181" s="114"/>
      <c r="L181" s="114">
        <f t="shared" si="8"/>
        <v>8568155.3812612407</v>
      </c>
      <c r="M181" s="114"/>
      <c r="N181" s="114">
        <f>'MATRIZ 2018 COMPLETO HOMOLOGADA'!AI181+'MATRIZ 2018 COMPLETO HOMOLOGADA'!AL181+'MATRIZ 2018 COMPLETO HOMOLOGADA'!AO181</f>
        <v>2081001.1943050411</v>
      </c>
      <c r="O181" s="114"/>
      <c r="P181" s="114"/>
      <c r="Q181" s="93"/>
    </row>
    <row r="182" spans="1:17" x14ac:dyDescent="0.25">
      <c r="A182" s="93"/>
      <c r="B182" s="94" t="s">
        <v>214</v>
      </c>
      <c r="C182" s="94" t="s">
        <v>237</v>
      </c>
      <c r="D182" s="94" t="s">
        <v>129</v>
      </c>
      <c r="H182" s="114"/>
      <c r="I182" s="114" t="s">
        <v>759</v>
      </c>
      <c r="J182" s="114"/>
      <c r="K182" s="114"/>
      <c r="L182" s="114"/>
      <c r="M182" s="114"/>
      <c r="N182" s="114"/>
      <c r="O182" s="114"/>
      <c r="P182" s="114"/>
      <c r="Q182" s="93"/>
    </row>
    <row r="183" spans="1:17" x14ac:dyDescent="0.25">
      <c r="A183" s="93"/>
      <c r="H183" s="114"/>
      <c r="I183" s="114"/>
      <c r="J183" s="114"/>
      <c r="K183" s="114"/>
      <c r="L183" s="114"/>
      <c r="M183" s="114"/>
      <c r="N183" s="114"/>
      <c r="O183" s="114"/>
      <c r="P183" s="114"/>
      <c r="Q183" s="93"/>
    </row>
    <row r="184" spans="1:17" x14ac:dyDescent="0.25">
      <c r="A184" s="93"/>
      <c r="B184" s="98" t="s">
        <v>238</v>
      </c>
      <c r="C184" s="98" t="s">
        <v>239</v>
      </c>
      <c r="D184" s="98" t="s">
        <v>74</v>
      </c>
      <c r="E184" s="98"/>
      <c r="F184" s="100"/>
      <c r="G184" s="98"/>
      <c r="H184" s="115">
        <f>SUM(H185:H199)</f>
        <v>23189841.775486246</v>
      </c>
      <c r="I184" s="115">
        <f>SUM(I185:I199)</f>
        <v>7608414.8185951458</v>
      </c>
      <c r="J184" s="115">
        <f>SUM(J185:J199)</f>
        <v>5388062.638530788</v>
      </c>
      <c r="K184" s="115"/>
      <c r="L184" s="115">
        <f>SUM(L185:L199)</f>
        <v>36186319.232612178</v>
      </c>
      <c r="M184" s="115"/>
      <c r="N184" s="115">
        <f>SUM(N185:N199)</f>
        <v>7077841.3436754821</v>
      </c>
      <c r="O184" s="115"/>
      <c r="P184" s="115">
        <f>L184*'DADOS BASE PROPOSTA'!$I$14</f>
        <v>54279.478848918268</v>
      </c>
      <c r="Q184" s="93"/>
    </row>
    <row r="185" spans="1:17" x14ac:dyDescent="0.25">
      <c r="A185" s="93"/>
      <c r="B185" s="94" t="s">
        <v>238</v>
      </c>
      <c r="C185" s="94" t="s">
        <v>34</v>
      </c>
      <c r="D185" s="94" t="s">
        <v>75</v>
      </c>
      <c r="F185" s="68">
        <f>'MATRIZ 2018 COMPLETO HOMOLOGADA'!Q185</f>
        <v>14</v>
      </c>
      <c r="H185" s="114">
        <f>'MATRIZ 2018 COMPLETO HOMOLOGADA'!J185</f>
        <v>0</v>
      </c>
      <c r="I185" s="114">
        <f>SUMIF('MATRIZ 2018 COMPLETO HOMOLOGADA'!D186:D200,"ECR",'MATRIZ 2018 COMPLETO HOMOLOGADA'!O186:O200)</f>
        <v>0</v>
      </c>
      <c r="J185" s="114">
        <f>'MATRIZ 2018 COMPLETO HOMOLOGADA'!R185+'MATRIZ 2018 COMPLETO HOMOLOGADA'!Z185+'MATRIZ 2018 COMPLETO HOMOLOGADA'!AS185+'MATRIZ 2018 COMPLETO HOMOLOGADA'!AW185+'MATRIZ 2018 COMPLETO HOMOLOGADA'!BA185+SUM('MATRIZ 2018 COMPLETO HOMOLOGADA'!Z186:Z200)</f>
        <v>5388062.638530788</v>
      </c>
      <c r="K185" s="114"/>
      <c r="L185" s="114">
        <f t="shared" ref="L185:L199" si="9">SUM(H185:J185)</f>
        <v>5388062.638530788</v>
      </c>
      <c r="M185" s="114"/>
      <c r="N185" s="114">
        <f>'MATRIZ 2018 COMPLETO HOMOLOGADA'!AI185+'MATRIZ 2018 COMPLETO HOMOLOGADA'!AL185+'MATRIZ 2018 COMPLETO HOMOLOGADA'!AO185</f>
        <v>0</v>
      </c>
      <c r="O185" s="114"/>
      <c r="P185" s="114"/>
      <c r="Q185" s="93"/>
    </row>
    <row r="186" spans="1:17" x14ac:dyDescent="0.25">
      <c r="A186" s="93"/>
      <c r="B186" s="94" t="s">
        <v>238</v>
      </c>
      <c r="C186" s="94" t="s">
        <v>240</v>
      </c>
      <c r="D186" s="94" t="s">
        <v>83</v>
      </c>
      <c r="H186" s="114">
        <f>'MATRIZ 2018 COMPLETO HOMOLOGADA'!J186</f>
        <v>0</v>
      </c>
      <c r="I186" s="114">
        <f>'MATRIZ 2018 COMPLETO HOMOLOGADA'!O186</f>
        <v>1234345.4304602342</v>
      </c>
      <c r="J186" s="114">
        <f>'MATRIZ 2018 COMPLETO HOMOLOGADA'!R186</f>
        <v>0</v>
      </c>
      <c r="K186" s="114"/>
      <c r="L186" s="114">
        <f t="shared" si="9"/>
        <v>1234345.4304602342</v>
      </c>
      <c r="M186" s="114"/>
      <c r="N186" s="114">
        <f>'MATRIZ 2018 COMPLETO HOMOLOGADA'!AI186+'MATRIZ 2018 COMPLETO HOMOLOGADA'!AL186+'MATRIZ 2018 COMPLETO HOMOLOGADA'!AO186</f>
        <v>247516.61906853371</v>
      </c>
      <c r="O186" s="114"/>
      <c r="P186" s="114"/>
      <c r="Q186" s="93"/>
    </row>
    <row r="187" spans="1:17" x14ac:dyDescent="0.25">
      <c r="A187" s="93"/>
      <c r="B187" s="94" t="s">
        <v>238</v>
      </c>
      <c r="C187" s="94" t="s">
        <v>241</v>
      </c>
      <c r="D187" s="94" t="s">
        <v>79</v>
      </c>
      <c r="H187" s="114">
        <f>'MATRIZ 2018 COMPLETO HOMOLOGADA'!J187</f>
        <v>1923972.1323149402</v>
      </c>
      <c r="I187" s="114">
        <f>'MATRIZ 2018 COMPLETO HOMOLOGADA'!O187</f>
        <v>0</v>
      </c>
      <c r="J187" s="114">
        <f>'MATRIZ 2018 COMPLETO HOMOLOGADA'!R187</f>
        <v>0</v>
      </c>
      <c r="K187" s="114"/>
      <c r="L187" s="114">
        <f t="shared" si="9"/>
        <v>1923972.1323149402</v>
      </c>
      <c r="M187" s="114"/>
      <c r="N187" s="114">
        <f>'MATRIZ 2018 COMPLETO HOMOLOGADA'!AI187+'MATRIZ 2018 COMPLETO HOMOLOGADA'!AL187+'MATRIZ 2018 COMPLETO HOMOLOGADA'!AO187</f>
        <v>498116.6839502104</v>
      </c>
      <c r="O187" s="114"/>
      <c r="P187" s="114"/>
      <c r="Q187" s="93"/>
    </row>
    <row r="188" spans="1:17" x14ac:dyDescent="0.25">
      <c r="A188" s="93"/>
      <c r="B188" s="94" t="s">
        <v>238</v>
      </c>
      <c r="C188" s="94" t="s">
        <v>242</v>
      </c>
      <c r="D188" s="94" t="s">
        <v>83</v>
      </c>
      <c r="H188" s="114">
        <f>'MATRIZ 2018 COMPLETO HOMOLOGADA'!J188</f>
        <v>0</v>
      </c>
      <c r="I188" s="114">
        <f>'MATRIZ 2018 COMPLETO HOMOLOGADA'!O188</f>
        <v>1540162.1098606482</v>
      </c>
      <c r="J188" s="114">
        <f>'MATRIZ 2018 COMPLETO HOMOLOGADA'!R188</f>
        <v>0</v>
      </c>
      <c r="K188" s="114"/>
      <c r="L188" s="114">
        <f t="shared" si="9"/>
        <v>1540162.1098606482</v>
      </c>
      <c r="M188" s="114"/>
      <c r="N188" s="114">
        <f>'MATRIZ 2018 COMPLETO HOMOLOGADA'!AI188+'MATRIZ 2018 COMPLETO HOMOLOGADA'!AL188+'MATRIZ 2018 COMPLETO HOMOLOGADA'!AO188</f>
        <v>436816.86438259017</v>
      </c>
      <c r="O188" s="114"/>
      <c r="P188" s="114"/>
      <c r="Q188" s="93"/>
    </row>
    <row r="189" spans="1:17" x14ac:dyDescent="0.25">
      <c r="A189" s="93"/>
      <c r="B189" s="94" t="s">
        <v>238</v>
      </c>
      <c r="C189" s="94" t="s">
        <v>243</v>
      </c>
      <c r="D189" s="94" t="s">
        <v>83</v>
      </c>
      <c r="H189" s="114">
        <f>'MATRIZ 2018 COMPLETO HOMOLOGADA'!J189</f>
        <v>0</v>
      </c>
      <c r="I189" s="114">
        <f>'MATRIZ 2018 COMPLETO HOMOLOGADA'!O189</f>
        <v>1253399.4849472505</v>
      </c>
      <c r="J189" s="114">
        <f>'MATRIZ 2018 COMPLETO HOMOLOGADA'!R189</f>
        <v>0</v>
      </c>
      <c r="K189" s="114"/>
      <c r="L189" s="114">
        <f t="shared" si="9"/>
        <v>1253399.4849472505</v>
      </c>
      <c r="M189" s="114"/>
      <c r="N189" s="114">
        <f>'MATRIZ 2018 COMPLETO HOMOLOGADA'!AI189+'MATRIZ 2018 COMPLETO HOMOLOGADA'!AL189+'MATRIZ 2018 COMPLETO HOMOLOGADA'!AO189</f>
        <v>213886.81328603864</v>
      </c>
      <c r="O189" s="114"/>
      <c r="P189" s="114"/>
      <c r="Q189" s="93"/>
    </row>
    <row r="190" spans="1:17" x14ac:dyDescent="0.25">
      <c r="A190" s="93"/>
      <c r="B190" s="94" t="s">
        <v>238</v>
      </c>
      <c r="C190" s="94" t="s">
        <v>244</v>
      </c>
      <c r="D190" s="94" t="s">
        <v>79</v>
      </c>
      <c r="H190" s="114">
        <f>'MATRIZ 2018 COMPLETO HOMOLOGADA'!J190</f>
        <v>1936023.2062866695</v>
      </c>
      <c r="I190" s="114">
        <f>'MATRIZ 2018 COMPLETO HOMOLOGADA'!O190</f>
        <v>0</v>
      </c>
      <c r="J190" s="114">
        <f>'MATRIZ 2018 COMPLETO HOMOLOGADA'!R190</f>
        <v>0</v>
      </c>
      <c r="K190" s="114"/>
      <c r="L190" s="114">
        <f t="shared" si="9"/>
        <v>1936023.2062866695</v>
      </c>
      <c r="M190" s="114"/>
      <c r="N190" s="114">
        <f>'MATRIZ 2018 COMPLETO HOMOLOGADA'!AI190+'MATRIZ 2018 COMPLETO HOMOLOGADA'!AL190+'MATRIZ 2018 COMPLETO HOMOLOGADA'!AO190</f>
        <v>460089.28036461893</v>
      </c>
      <c r="O190" s="114"/>
      <c r="P190" s="114"/>
      <c r="Q190" s="93"/>
    </row>
    <row r="191" spans="1:17" x14ac:dyDescent="0.25">
      <c r="A191" s="93"/>
      <c r="B191" s="94" t="s">
        <v>238</v>
      </c>
      <c r="C191" s="94" t="s">
        <v>245</v>
      </c>
      <c r="D191" s="94" t="s">
        <v>79</v>
      </c>
      <c r="H191" s="114">
        <f>'MATRIZ 2018 COMPLETO HOMOLOGADA'!J191</f>
        <v>9212156.723356707</v>
      </c>
      <c r="I191" s="114">
        <f>'MATRIZ 2018 COMPLETO HOMOLOGADA'!O191</f>
        <v>0</v>
      </c>
      <c r="J191" s="114">
        <f>'MATRIZ 2018 COMPLETO HOMOLOGADA'!R191</f>
        <v>0</v>
      </c>
      <c r="K191" s="114"/>
      <c r="L191" s="114">
        <f t="shared" si="9"/>
        <v>9212156.723356707</v>
      </c>
      <c r="M191" s="114"/>
      <c r="N191" s="114">
        <f>'MATRIZ 2018 COMPLETO HOMOLOGADA'!AI191+'MATRIZ 2018 COMPLETO HOMOLOGADA'!AL191+'MATRIZ 2018 COMPLETO HOMOLOGADA'!AO191</f>
        <v>2249790.1444365806</v>
      </c>
      <c r="O191" s="114"/>
      <c r="P191" s="114"/>
      <c r="Q191" s="93"/>
    </row>
    <row r="192" spans="1:17" x14ac:dyDescent="0.25">
      <c r="A192" s="93"/>
      <c r="B192" s="94" t="s">
        <v>238</v>
      </c>
      <c r="C192" s="94" t="s">
        <v>246</v>
      </c>
      <c r="D192" s="94" t="s">
        <v>83</v>
      </c>
      <c r="H192" s="114">
        <f>'MATRIZ 2018 COMPLETO HOMOLOGADA'!J192</f>
        <v>0</v>
      </c>
      <c r="I192" s="114">
        <f>'MATRIZ 2018 COMPLETO HOMOLOGADA'!O192</f>
        <v>1284472.5114783277</v>
      </c>
      <c r="J192" s="114">
        <f>'MATRIZ 2018 COMPLETO HOMOLOGADA'!R192</f>
        <v>0</v>
      </c>
      <c r="K192" s="114"/>
      <c r="L192" s="114">
        <f t="shared" si="9"/>
        <v>1284472.5114783277</v>
      </c>
      <c r="M192" s="114"/>
      <c r="N192" s="114">
        <f>'MATRIZ 2018 COMPLETO HOMOLOGADA'!AI192+'MATRIZ 2018 COMPLETO HOMOLOGADA'!AL192+'MATRIZ 2018 COMPLETO HOMOLOGADA'!AO192</f>
        <v>225534.3799262344</v>
      </c>
      <c r="O192" s="114"/>
      <c r="P192" s="114"/>
      <c r="Q192" s="93"/>
    </row>
    <row r="193" spans="1:17" x14ac:dyDescent="0.25">
      <c r="A193" s="93"/>
      <c r="B193" s="94" t="s">
        <v>238</v>
      </c>
      <c r="C193" s="94" t="s">
        <v>247</v>
      </c>
      <c r="D193" s="94" t="s">
        <v>79</v>
      </c>
      <c r="H193" s="114">
        <f>'MATRIZ 2018 COMPLETO HOMOLOGADA'!J193</f>
        <v>1804840.8864374962</v>
      </c>
      <c r="I193" s="114">
        <f>'MATRIZ 2018 COMPLETO HOMOLOGADA'!O193</f>
        <v>0</v>
      </c>
      <c r="J193" s="114">
        <f>'MATRIZ 2018 COMPLETO HOMOLOGADA'!R193</f>
        <v>0</v>
      </c>
      <c r="K193" s="114"/>
      <c r="L193" s="114">
        <f t="shared" si="9"/>
        <v>1804840.8864374962</v>
      </c>
      <c r="M193" s="114"/>
      <c r="N193" s="114">
        <f>'MATRIZ 2018 COMPLETO HOMOLOGADA'!AI193+'MATRIZ 2018 COMPLETO HOMOLOGADA'!AL193+'MATRIZ 2018 COMPLETO HOMOLOGADA'!AO193</f>
        <v>403266.58536001691</v>
      </c>
      <c r="O193" s="114"/>
      <c r="P193" s="114"/>
      <c r="Q193" s="93"/>
    </row>
    <row r="194" spans="1:17" x14ac:dyDescent="0.25">
      <c r="A194" s="93"/>
      <c r="B194" s="94" t="s">
        <v>238</v>
      </c>
      <c r="C194" s="94" t="s">
        <v>248</v>
      </c>
      <c r="D194" s="94" t="s">
        <v>79</v>
      </c>
      <c r="H194" s="114">
        <f>'MATRIZ 2018 COMPLETO HOMOLOGADA'!J194</f>
        <v>2069726.4895812767</v>
      </c>
      <c r="I194" s="114">
        <f>'MATRIZ 2018 COMPLETO HOMOLOGADA'!O194</f>
        <v>0</v>
      </c>
      <c r="J194" s="114">
        <f>'MATRIZ 2018 COMPLETO HOMOLOGADA'!R194</f>
        <v>0</v>
      </c>
      <c r="K194" s="114"/>
      <c r="L194" s="114">
        <f t="shared" si="9"/>
        <v>2069726.4895812767</v>
      </c>
      <c r="M194" s="114"/>
      <c r="N194" s="114">
        <f>'MATRIZ 2018 COMPLETO HOMOLOGADA'!AI194+'MATRIZ 2018 COMPLETO HOMOLOGADA'!AL194+'MATRIZ 2018 COMPLETO HOMOLOGADA'!AO194</f>
        <v>440820.87883742235</v>
      </c>
      <c r="O194" s="114"/>
      <c r="P194" s="114"/>
      <c r="Q194" s="93"/>
    </row>
    <row r="195" spans="1:17" x14ac:dyDescent="0.25">
      <c r="A195" s="93"/>
      <c r="B195" s="94" t="s">
        <v>238</v>
      </c>
      <c r="C195" s="94" t="s">
        <v>249</v>
      </c>
      <c r="D195" s="94" t="s">
        <v>79</v>
      </c>
      <c r="H195" s="114">
        <f>'MATRIZ 2018 COMPLETO HOMOLOGADA'!J195</f>
        <v>2243892.427070281</v>
      </c>
      <c r="I195" s="114">
        <f>'MATRIZ 2018 COMPLETO HOMOLOGADA'!O195</f>
        <v>0</v>
      </c>
      <c r="J195" s="114">
        <f>'MATRIZ 2018 COMPLETO HOMOLOGADA'!R195</f>
        <v>0</v>
      </c>
      <c r="K195" s="114"/>
      <c r="L195" s="114">
        <f t="shared" si="9"/>
        <v>2243892.427070281</v>
      </c>
      <c r="M195" s="114"/>
      <c r="N195" s="114">
        <f>'MATRIZ 2018 COMPLETO HOMOLOGADA'!AI195+'MATRIZ 2018 COMPLETO HOMOLOGADA'!AL195+'MATRIZ 2018 COMPLETO HOMOLOGADA'!AO195</f>
        <v>539718.33259593381</v>
      </c>
      <c r="O195" s="114"/>
      <c r="P195" s="114"/>
      <c r="Q195" s="93"/>
    </row>
    <row r="196" spans="1:17" x14ac:dyDescent="0.25">
      <c r="A196" s="93"/>
      <c r="B196" s="94" t="s">
        <v>238</v>
      </c>
      <c r="C196" s="94" t="s">
        <v>250</v>
      </c>
      <c r="D196" s="94" t="s">
        <v>79</v>
      </c>
      <c r="H196" s="114">
        <f>'MATRIZ 2018 COMPLETO HOMOLOGADA'!J196</f>
        <v>1749643.2826172418</v>
      </c>
      <c r="I196" s="114">
        <f>'MATRIZ 2018 COMPLETO HOMOLOGADA'!O196</f>
        <v>0</v>
      </c>
      <c r="J196" s="114">
        <f>'MATRIZ 2018 COMPLETO HOMOLOGADA'!R196</f>
        <v>0</v>
      </c>
      <c r="K196" s="114"/>
      <c r="L196" s="114">
        <f t="shared" si="9"/>
        <v>1749643.2826172418</v>
      </c>
      <c r="M196" s="114"/>
      <c r="N196" s="114">
        <f>'MATRIZ 2018 COMPLETO HOMOLOGADA'!AI196+'MATRIZ 2018 COMPLETO HOMOLOGADA'!AL196+'MATRIZ 2018 COMPLETO HOMOLOGADA'!AO196</f>
        <v>430249.73930687748</v>
      </c>
      <c r="O196" s="114"/>
      <c r="P196" s="114"/>
      <c r="Q196" s="93"/>
    </row>
    <row r="197" spans="1:17" x14ac:dyDescent="0.25">
      <c r="A197" s="93"/>
      <c r="B197" s="94" t="s">
        <v>238</v>
      </c>
      <c r="C197" s="94" t="s">
        <v>251</v>
      </c>
      <c r="D197" s="94" t="s">
        <v>83</v>
      </c>
      <c r="H197" s="114">
        <f>'MATRIZ 2018 COMPLETO HOMOLOGADA'!J197</f>
        <v>0</v>
      </c>
      <c r="I197" s="114">
        <f>'MATRIZ 2018 COMPLETO HOMOLOGADA'!O197</f>
        <v>1098672.7507398026</v>
      </c>
      <c r="J197" s="114">
        <f>'MATRIZ 2018 COMPLETO HOMOLOGADA'!R197</f>
        <v>0</v>
      </c>
      <c r="K197" s="114"/>
      <c r="L197" s="114">
        <f t="shared" si="9"/>
        <v>1098672.7507398026</v>
      </c>
      <c r="M197" s="114"/>
      <c r="N197" s="114">
        <f>'MATRIZ 2018 COMPLETO HOMOLOGADA'!AI197+'MATRIZ 2018 COMPLETO HOMOLOGADA'!AL197+'MATRIZ 2018 COMPLETO HOMOLOGADA'!AO197</f>
        <v>261985.6189810287</v>
      </c>
      <c r="O197" s="114"/>
      <c r="P197" s="114"/>
      <c r="Q197" s="93"/>
    </row>
    <row r="198" spans="1:17" x14ac:dyDescent="0.25">
      <c r="A198" s="93"/>
      <c r="B198" s="94" t="s">
        <v>238</v>
      </c>
      <c r="C198" s="94" t="s">
        <v>252</v>
      </c>
      <c r="D198" s="94" t="s">
        <v>79</v>
      </c>
      <c r="H198" s="114">
        <f>'MATRIZ 2018 COMPLETO HOMOLOGADA'!J198</f>
        <v>2249586.6278216313</v>
      </c>
      <c r="I198" s="114">
        <f>'MATRIZ 2018 COMPLETO HOMOLOGADA'!O198</f>
        <v>0</v>
      </c>
      <c r="J198" s="114">
        <f>'MATRIZ 2018 COMPLETO HOMOLOGADA'!R198</f>
        <v>0</v>
      </c>
      <c r="K198" s="114"/>
      <c r="L198" s="114">
        <f t="shared" si="9"/>
        <v>2249586.6278216313</v>
      </c>
      <c r="M198" s="114"/>
      <c r="N198" s="114">
        <f>'MATRIZ 2018 COMPLETO HOMOLOGADA'!AI198+'MATRIZ 2018 COMPLETO HOMOLOGADA'!AL198+'MATRIZ 2018 COMPLETO HOMOLOGADA'!AO198</f>
        <v>481230.67280717409</v>
      </c>
      <c r="O198" s="114"/>
      <c r="P198" s="114"/>
      <c r="Q198" s="93"/>
    </row>
    <row r="199" spans="1:17" x14ac:dyDescent="0.25">
      <c r="A199" s="93"/>
      <c r="B199" s="94" t="s">
        <v>238</v>
      </c>
      <c r="C199" s="94" t="s">
        <v>253</v>
      </c>
      <c r="D199" s="94" t="s">
        <v>83</v>
      </c>
      <c r="H199" s="114">
        <f>'MATRIZ 2018 COMPLETO HOMOLOGADA'!J199</f>
        <v>0</v>
      </c>
      <c r="I199" s="114">
        <f>'MATRIZ 2018 COMPLETO HOMOLOGADA'!O199</f>
        <v>1197362.5311088825</v>
      </c>
      <c r="J199" s="114">
        <f>'MATRIZ 2018 COMPLETO HOMOLOGADA'!R199</f>
        <v>0</v>
      </c>
      <c r="K199" s="114"/>
      <c r="L199" s="114">
        <f t="shared" si="9"/>
        <v>1197362.5311088825</v>
      </c>
      <c r="M199" s="114"/>
      <c r="N199" s="114">
        <f>'MATRIZ 2018 COMPLETO HOMOLOGADA'!AI199+'MATRIZ 2018 COMPLETO HOMOLOGADA'!AL199+'MATRIZ 2018 COMPLETO HOMOLOGADA'!AO199</f>
        <v>188818.73037222246</v>
      </c>
      <c r="O199" s="114"/>
      <c r="P199" s="114"/>
      <c r="Q199" s="93"/>
    </row>
    <row r="200" spans="1:17" x14ac:dyDescent="0.25">
      <c r="A200" s="93"/>
      <c r="H200" s="114"/>
      <c r="I200" s="114"/>
      <c r="J200" s="114"/>
      <c r="K200" s="114"/>
      <c r="L200" s="114"/>
      <c r="M200" s="114"/>
      <c r="N200" s="114"/>
      <c r="O200" s="114"/>
      <c r="P200" s="114"/>
      <c r="Q200" s="93"/>
    </row>
    <row r="201" spans="1:17" x14ac:dyDescent="0.25">
      <c r="A201" s="93"/>
      <c r="B201" s="98" t="s">
        <v>238</v>
      </c>
      <c r="C201" s="98" t="s">
        <v>254</v>
      </c>
      <c r="D201" s="98" t="s">
        <v>74</v>
      </c>
      <c r="E201" s="98"/>
      <c r="F201" s="100"/>
      <c r="G201" s="98"/>
      <c r="H201" s="115">
        <f>SUM(H202:H214)</f>
        <v>30179272.523733653</v>
      </c>
      <c r="I201" s="115">
        <f>SUM(I202:I214)</f>
        <v>6153590.4582185764</v>
      </c>
      <c r="J201" s="115">
        <f>SUM(J202:J214)</f>
        <v>7161684.1832144987</v>
      </c>
      <c r="K201" s="115"/>
      <c r="L201" s="115">
        <f>SUM(L202:L214)</f>
        <v>43494547.165166721</v>
      </c>
      <c r="M201" s="115"/>
      <c r="N201" s="115">
        <f>SUM(N202:N214)</f>
        <v>12270694.243989576</v>
      </c>
      <c r="O201" s="115"/>
      <c r="P201" s="115">
        <f>L201*'DADOS BASE PROPOSTA'!$I$14</f>
        <v>65241.820747750084</v>
      </c>
      <c r="Q201" s="93"/>
    </row>
    <row r="202" spans="1:17" x14ac:dyDescent="0.25">
      <c r="A202" s="93"/>
      <c r="B202" s="94" t="s">
        <v>238</v>
      </c>
      <c r="C202" s="94" t="s">
        <v>34</v>
      </c>
      <c r="D202" s="94" t="s">
        <v>75</v>
      </c>
      <c r="F202" s="68">
        <f>'MATRIZ 2018 COMPLETO HOMOLOGADA'!Q202</f>
        <v>12</v>
      </c>
      <c r="H202" s="114">
        <f>'MATRIZ 2018 COMPLETO HOMOLOGADA'!J202</f>
        <v>0</v>
      </c>
      <c r="I202" s="114">
        <f>SUMIF('MATRIZ 2018 COMPLETO HOMOLOGADA'!D203:D215,"ECR",'MATRIZ 2018 COMPLETO HOMOLOGADA'!O203:O215)</f>
        <v>0</v>
      </c>
      <c r="J202" s="114">
        <f>'MATRIZ 2018 COMPLETO HOMOLOGADA'!R202+'MATRIZ 2018 COMPLETO HOMOLOGADA'!Z202+'MATRIZ 2018 COMPLETO HOMOLOGADA'!AS202+'MATRIZ 2018 COMPLETO HOMOLOGADA'!AW202+'MATRIZ 2018 COMPLETO HOMOLOGADA'!BA202+SUM('MATRIZ 2018 COMPLETO HOMOLOGADA'!Z203:Z215)</f>
        <v>7161684.1832144987</v>
      </c>
      <c r="K202" s="114"/>
      <c r="L202" s="114">
        <f t="shared" ref="L202:L214" si="10">SUM(H202:J202)</f>
        <v>7161684.1832144987</v>
      </c>
      <c r="M202" s="114"/>
      <c r="N202" s="114">
        <f>'MATRIZ 2018 COMPLETO HOMOLOGADA'!AI202+'MATRIZ 2018 COMPLETO HOMOLOGADA'!AL202+'MATRIZ 2018 COMPLETO HOMOLOGADA'!AO202</f>
        <v>0</v>
      </c>
      <c r="O202" s="114"/>
      <c r="P202" s="114"/>
      <c r="Q202" s="93"/>
    </row>
    <row r="203" spans="1:17" x14ac:dyDescent="0.25">
      <c r="A203" s="93"/>
      <c r="B203" s="94" t="s">
        <v>238</v>
      </c>
      <c r="C203" s="94" t="s">
        <v>255</v>
      </c>
      <c r="D203" s="94" t="s">
        <v>77</v>
      </c>
      <c r="H203" s="114">
        <f>'MATRIZ 2018 COMPLETO HOMOLOGADA'!J203</f>
        <v>0</v>
      </c>
      <c r="I203" s="114">
        <f>'MATRIZ 2018 COMPLETO HOMOLOGADA'!O203</f>
        <v>648192.75352530926</v>
      </c>
      <c r="J203" s="114">
        <f>'MATRIZ 2018 COMPLETO HOMOLOGADA'!R203</f>
        <v>0</v>
      </c>
      <c r="K203" s="114"/>
      <c r="L203" s="114">
        <f t="shared" si="10"/>
        <v>648192.75352530926</v>
      </c>
      <c r="M203" s="114"/>
      <c r="N203" s="114">
        <f>'MATRIZ 2018 COMPLETO HOMOLOGADA'!AI203+'MATRIZ 2018 COMPLETO HOMOLOGADA'!AL203+'MATRIZ 2018 COMPLETO HOMOLOGADA'!AO203</f>
        <v>193451.31385663399</v>
      </c>
      <c r="O203" s="114"/>
      <c r="P203" s="114"/>
      <c r="Q203" s="93"/>
    </row>
    <row r="204" spans="1:17" x14ac:dyDescent="0.25">
      <c r="A204" s="93"/>
      <c r="B204" s="94" t="s">
        <v>238</v>
      </c>
      <c r="C204" s="94" t="s">
        <v>256</v>
      </c>
      <c r="D204" s="94" t="s">
        <v>77</v>
      </c>
      <c r="H204" s="114">
        <f>'MATRIZ 2018 COMPLETO HOMOLOGADA'!J204</f>
        <v>0</v>
      </c>
      <c r="I204" s="114">
        <f>'MATRIZ 2018 COMPLETO HOMOLOGADA'!O204</f>
        <v>685378.06872427417</v>
      </c>
      <c r="J204" s="114">
        <f>'MATRIZ 2018 COMPLETO HOMOLOGADA'!R204</f>
        <v>0</v>
      </c>
      <c r="K204" s="114"/>
      <c r="L204" s="114">
        <f t="shared" si="10"/>
        <v>685378.06872427417</v>
      </c>
      <c r="M204" s="114"/>
      <c r="N204" s="114">
        <f>'MATRIZ 2018 COMPLETO HOMOLOGADA'!AI204+'MATRIZ 2018 COMPLETO HOMOLOGADA'!AL204+'MATRIZ 2018 COMPLETO HOMOLOGADA'!AO204</f>
        <v>255674.89775477001</v>
      </c>
      <c r="O204" s="114"/>
      <c r="P204" s="114"/>
      <c r="Q204" s="93"/>
    </row>
    <row r="205" spans="1:17" x14ac:dyDescent="0.25">
      <c r="A205" s="93"/>
      <c r="B205" s="94" t="s">
        <v>238</v>
      </c>
      <c r="C205" s="94" t="s">
        <v>257</v>
      </c>
      <c r="D205" s="94" t="s">
        <v>77</v>
      </c>
      <c r="H205" s="114">
        <f>'MATRIZ 2018 COMPLETO HOMOLOGADA'!J205</f>
        <v>0</v>
      </c>
      <c r="I205" s="114">
        <f>'MATRIZ 2018 COMPLETO HOMOLOGADA'!O205</f>
        <v>655995.78493113967</v>
      </c>
      <c r="J205" s="114">
        <f>'MATRIZ 2018 COMPLETO HOMOLOGADA'!R205</f>
        <v>0</v>
      </c>
      <c r="K205" s="114"/>
      <c r="L205" s="114">
        <f t="shared" si="10"/>
        <v>655995.78493113967</v>
      </c>
      <c r="M205" s="114"/>
      <c r="N205" s="114">
        <f>'MATRIZ 2018 COMPLETO HOMOLOGADA'!AI205+'MATRIZ 2018 COMPLETO HOMOLOGADA'!AL205+'MATRIZ 2018 COMPLETO HOMOLOGADA'!AO205</f>
        <v>121734.97538080339</v>
      </c>
      <c r="O205" s="114"/>
      <c r="P205" s="114"/>
      <c r="Q205" s="93"/>
    </row>
    <row r="206" spans="1:17" x14ac:dyDescent="0.25">
      <c r="A206" s="93"/>
      <c r="B206" s="94" t="s">
        <v>238</v>
      </c>
      <c r="C206" s="94" t="s">
        <v>258</v>
      </c>
      <c r="D206" s="94" t="s">
        <v>77</v>
      </c>
      <c r="H206" s="114">
        <f>'MATRIZ 2018 COMPLETO HOMOLOGADA'!J206</f>
        <v>0</v>
      </c>
      <c r="I206" s="114">
        <f>'MATRIZ 2018 COMPLETO HOMOLOGADA'!O206</f>
        <v>591418.3232656091</v>
      </c>
      <c r="J206" s="114">
        <f>'MATRIZ 2018 COMPLETO HOMOLOGADA'!R206</f>
        <v>0</v>
      </c>
      <c r="K206" s="114"/>
      <c r="L206" s="114">
        <f t="shared" si="10"/>
        <v>591418.3232656091</v>
      </c>
      <c r="M206" s="114"/>
      <c r="N206" s="114">
        <f>'MATRIZ 2018 COMPLETO HOMOLOGADA'!AI206+'MATRIZ 2018 COMPLETO HOMOLOGADA'!AL206+'MATRIZ 2018 COMPLETO HOMOLOGADA'!AO206</f>
        <v>166116.59036547664</v>
      </c>
      <c r="O206" s="114"/>
      <c r="P206" s="114"/>
      <c r="Q206" s="93"/>
    </row>
    <row r="207" spans="1:17" x14ac:dyDescent="0.25">
      <c r="A207" s="93"/>
      <c r="B207" s="94" t="s">
        <v>238</v>
      </c>
      <c r="C207" s="94" t="s">
        <v>259</v>
      </c>
      <c r="D207" s="94" t="s">
        <v>126</v>
      </c>
      <c r="H207" s="114">
        <f>'MATRIZ 2018 COMPLETO HOMOLOGADA'!J207</f>
        <v>0</v>
      </c>
      <c r="I207" s="114">
        <f>'MATRIZ 2018 COMPLETO HOMOLOGADA'!O207</f>
        <v>1110450.0650697239</v>
      </c>
      <c r="J207" s="114">
        <f>'MATRIZ 2018 COMPLETO HOMOLOGADA'!R207</f>
        <v>0</v>
      </c>
      <c r="K207" s="114"/>
      <c r="L207" s="114">
        <f t="shared" si="10"/>
        <v>1110450.0650697239</v>
      </c>
      <c r="M207" s="114"/>
      <c r="N207" s="114">
        <f>'MATRIZ 2018 COMPLETO HOMOLOGADA'!AI207+'MATRIZ 2018 COMPLETO HOMOLOGADA'!AL207+'MATRIZ 2018 COMPLETO HOMOLOGADA'!AO207</f>
        <v>274306.07213285193</v>
      </c>
      <c r="O207" s="114"/>
      <c r="P207" s="114"/>
      <c r="Q207" s="93"/>
    </row>
    <row r="208" spans="1:17" x14ac:dyDescent="0.25">
      <c r="A208" s="93"/>
      <c r="B208" s="94" t="s">
        <v>238</v>
      </c>
      <c r="C208" s="94" t="s">
        <v>260</v>
      </c>
      <c r="D208" s="94" t="s">
        <v>79</v>
      </c>
      <c r="H208" s="114">
        <f>'MATRIZ 2018 COMPLETO HOMOLOGADA'!J208</f>
        <v>5857002.6251477432</v>
      </c>
      <c r="I208" s="114">
        <f>'MATRIZ 2018 COMPLETO HOMOLOGADA'!O208</f>
        <v>0</v>
      </c>
      <c r="J208" s="114">
        <f>'MATRIZ 2018 COMPLETO HOMOLOGADA'!R208</f>
        <v>0</v>
      </c>
      <c r="K208" s="114"/>
      <c r="L208" s="114">
        <f t="shared" si="10"/>
        <v>5857002.6251477432</v>
      </c>
      <c r="M208" s="114"/>
      <c r="N208" s="114">
        <f>'MATRIZ 2018 COMPLETO HOMOLOGADA'!AI208+'MATRIZ 2018 COMPLETO HOMOLOGADA'!AL208+'MATRIZ 2018 COMPLETO HOMOLOGADA'!AO208</f>
        <v>2501981.0330066788</v>
      </c>
      <c r="O208" s="114"/>
      <c r="P208" s="114"/>
      <c r="Q208" s="93"/>
    </row>
    <row r="209" spans="1:17" x14ac:dyDescent="0.25">
      <c r="A209" s="93"/>
      <c r="B209" s="94" t="s">
        <v>238</v>
      </c>
      <c r="C209" s="94" t="s">
        <v>261</v>
      </c>
      <c r="D209" s="94" t="s">
        <v>79</v>
      </c>
      <c r="H209" s="114">
        <f>'MATRIZ 2018 COMPLETO HOMOLOGADA'!J209</f>
        <v>3234098.4981477279</v>
      </c>
      <c r="I209" s="114">
        <f>'MATRIZ 2018 COMPLETO HOMOLOGADA'!O209</f>
        <v>0</v>
      </c>
      <c r="J209" s="114">
        <f>'MATRIZ 2018 COMPLETO HOMOLOGADA'!R209</f>
        <v>0</v>
      </c>
      <c r="K209" s="114"/>
      <c r="L209" s="114">
        <f t="shared" si="10"/>
        <v>3234098.4981477279</v>
      </c>
      <c r="M209" s="114"/>
      <c r="N209" s="114">
        <f>'MATRIZ 2018 COMPLETO HOMOLOGADA'!AI209+'MATRIZ 2018 COMPLETO HOMOLOGADA'!AL209+'MATRIZ 2018 COMPLETO HOMOLOGADA'!AO209</f>
        <v>965195.19452682277</v>
      </c>
      <c r="O209" s="114"/>
      <c r="P209" s="114"/>
      <c r="Q209" s="93"/>
    </row>
    <row r="210" spans="1:17" x14ac:dyDescent="0.25">
      <c r="A210" s="93"/>
      <c r="B210" s="94" t="s">
        <v>238</v>
      </c>
      <c r="C210" s="94" t="s">
        <v>262</v>
      </c>
      <c r="D210" s="94" t="s">
        <v>79</v>
      </c>
      <c r="H210" s="114">
        <f>'MATRIZ 2018 COMPLETO HOMOLOGADA'!J210</f>
        <v>4611541.0896886801</v>
      </c>
      <c r="I210" s="114">
        <f>'MATRIZ 2018 COMPLETO HOMOLOGADA'!O210</f>
        <v>0</v>
      </c>
      <c r="J210" s="114">
        <f>'MATRIZ 2018 COMPLETO HOMOLOGADA'!R210</f>
        <v>0</v>
      </c>
      <c r="K210" s="114"/>
      <c r="L210" s="114">
        <f t="shared" si="10"/>
        <v>4611541.0896886801</v>
      </c>
      <c r="M210" s="114"/>
      <c r="N210" s="114">
        <f>'MATRIZ 2018 COMPLETO HOMOLOGADA'!AI210+'MATRIZ 2018 COMPLETO HOMOLOGADA'!AL210+'MATRIZ 2018 COMPLETO HOMOLOGADA'!AO210</f>
        <v>1277418.173101915</v>
      </c>
      <c r="O210" s="114"/>
      <c r="P210" s="114"/>
      <c r="Q210" s="93"/>
    </row>
    <row r="211" spans="1:17" x14ac:dyDescent="0.25">
      <c r="A211" s="93"/>
      <c r="B211" s="94" t="s">
        <v>238</v>
      </c>
      <c r="C211" s="94" t="s">
        <v>263</v>
      </c>
      <c r="D211" s="94" t="s">
        <v>126</v>
      </c>
      <c r="H211" s="114">
        <f>'MATRIZ 2018 COMPLETO HOMOLOGADA'!J211</f>
        <v>0</v>
      </c>
      <c r="I211" s="114">
        <f>'MATRIZ 2018 COMPLETO HOMOLOGADA'!O211</f>
        <v>1148585.465833229</v>
      </c>
      <c r="J211" s="114">
        <f>'MATRIZ 2018 COMPLETO HOMOLOGADA'!R211</f>
        <v>0</v>
      </c>
      <c r="K211" s="114"/>
      <c r="L211" s="114">
        <f t="shared" si="10"/>
        <v>1148585.465833229</v>
      </c>
      <c r="M211" s="114"/>
      <c r="N211" s="114">
        <f>'MATRIZ 2018 COMPLETO HOMOLOGADA'!AI211+'MATRIZ 2018 COMPLETO HOMOLOGADA'!AL211+'MATRIZ 2018 COMPLETO HOMOLOGADA'!AO211</f>
        <v>226896.87633713902</v>
      </c>
      <c r="O211" s="114"/>
      <c r="P211" s="114"/>
      <c r="Q211" s="93"/>
    </row>
    <row r="212" spans="1:17" x14ac:dyDescent="0.25">
      <c r="A212" s="93"/>
      <c r="B212" s="94" t="s">
        <v>238</v>
      </c>
      <c r="C212" s="94" t="s">
        <v>264</v>
      </c>
      <c r="D212" s="94" t="s">
        <v>79</v>
      </c>
      <c r="H212" s="114">
        <f>'MATRIZ 2018 COMPLETO HOMOLOGADA'!J212</f>
        <v>9609902.1234563515</v>
      </c>
      <c r="I212" s="114">
        <f>'MATRIZ 2018 COMPLETO HOMOLOGADA'!O212</f>
        <v>0</v>
      </c>
      <c r="J212" s="114">
        <f>'MATRIZ 2018 COMPLETO HOMOLOGADA'!R212</f>
        <v>0</v>
      </c>
      <c r="K212" s="114"/>
      <c r="L212" s="114">
        <f t="shared" si="10"/>
        <v>9609902.1234563515</v>
      </c>
      <c r="M212" s="114"/>
      <c r="N212" s="114">
        <f>'MATRIZ 2018 COMPLETO HOMOLOGADA'!AI212+'MATRIZ 2018 COMPLETO HOMOLOGADA'!AL212+'MATRIZ 2018 COMPLETO HOMOLOGADA'!AO212</f>
        <v>2666699.1684990251</v>
      </c>
      <c r="O212" s="114"/>
      <c r="P212" s="114"/>
      <c r="Q212" s="93"/>
    </row>
    <row r="213" spans="1:17" x14ac:dyDescent="0.25">
      <c r="A213" s="93"/>
      <c r="B213" s="94" t="s">
        <v>238</v>
      </c>
      <c r="C213" s="94" t="s">
        <v>265</v>
      </c>
      <c r="D213" s="94" t="s">
        <v>83</v>
      </c>
      <c r="H213" s="114">
        <f>'MATRIZ 2018 COMPLETO HOMOLOGADA'!J213</f>
        <v>0</v>
      </c>
      <c r="I213" s="114">
        <f>'MATRIZ 2018 COMPLETO HOMOLOGADA'!O213</f>
        <v>1313569.9968692916</v>
      </c>
      <c r="J213" s="114">
        <f>'MATRIZ 2018 COMPLETO HOMOLOGADA'!R213</f>
        <v>0</v>
      </c>
      <c r="K213" s="114"/>
      <c r="L213" s="114">
        <f t="shared" si="10"/>
        <v>1313569.9968692916</v>
      </c>
      <c r="M213" s="114"/>
      <c r="N213" s="114">
        <f>'MATRIZ 2018 COMPLETO HOMOLOGADA'!AI213+'MATRIZ 2018 COMPLETO HOMOLOGADA'!AL213+'MATRIZ 2018 COMPLETO HOMOLOGADA'!AO213</f>
        <v>326118.53607914835</v>
      </c>
      <c r="O213" s="114"/>
      <c r="P213" s="114"/>
      <c r="Q213" s="93"/>
    </row>
    <row r="214" spans="1:17" x14ac:dyDescent="0.25">
      <c r="A214" s="93"/>
      <c r="B214" s="94" t="s">
        <v>238</v>
      </c>
      <c r="C214" s="94" t="s">
        <v>266</v>
      </c>
      <c r="D214" s="94" t="s">
        <v>79</v>
      </c>
      <c r="H214" s="114">
        <f>'MATRIZ 2018 COMPLETO HOMOLOGADA'!J214</f>
        <v>6866728.1872931505</v>
      </c>
      <c r="I214" s="114">
        <f>'MATRIZ 2018 COMPLETO HOMOLOGADA'!O214</f>
        <v>0</v>
      </c>
      <c r="J214" s="114">
        <f>'MATRIZ 2018 COMPLETO HOMOLOGADA'!R214</f>
        <v>0</v>
      </c>
      <c r="K214" s="114"/>
      <c r="L214" s="114">
        <f t="shared" si="10"/>
        <v>6866728.1872931505</v>
      </c>
      <c r="M214" s="114"/>
      <c r="N214" s="114">
        <f>'MATRIZ 2018 COMPLETO HOMOLOGADA'!AI214+'MATRIZ 2018 COMPLETO HOMOLOGADA'!AL214+'MATRIZ 2018 COMPLETO HOMOLOGADA'!AO214</f>
        <v>3295101.4129483118</v>
      </c>
      <c r="O214" s="114"/>
      <c r="P214" s="114"/>
      <c r="Q214" s="93"/>
    </row>
    <row r="215" spans="1:17" x14ac:dyDescent="0.25">
      <c r="A215" s="93"/>
      <c r="H215" s="114"/>
      <c r="I215" s="114"/>
      <c r="J215" s="114"/>
      <c r="K215" s="114"/>
      <c r="L215" s="114"/>
      <c r="M215" s="114"/>
      <c r="N215" s="114"/>
      <c r="O215" s="114"/>
      <c r="P215" s="114"/>
      <c r="Q215" s="93"/>
    </row>
    <row r="216" spans="1:17" x14ac:dyDescent="0.25">
      <c r="A216" s="93"/>
      <c r="B216" s="98" t="s">
        <v>267</v>
      </c>
      <c r="C216" s="98" t="s">
        <v>268</v>
      </c>
      <c r="D216" s="98" t="s">
        <v>74</v>
      </c>
      <c r="E216" s="98"/>
      <c r="F216" s="100"/>
      <c r="G216" s="98"/>
      <c r="H216" s="115">
        <f>SUM(H217:H245)</f>
        <v>65712126.09522181</v>
      </c>
      <c r="I216" s="115">
        <f>SUM(I217:I245)</f>
        <v>7897118.5993999112</v>
      </c>
      <c r="J216" s="115">
        <f>SUM(J217:J245)</f>
        <v>8849690.7863315139</v>
      </c>
      <c r="K216" s="115"/>
      <c r="L216" s="115">
        <f>SUM(L217:L245)</f>
        <v>82458935.480953202</v>
      </c>
      <c r="M216" s="115"/>
      <c r="N216" s="115">
        <f>SUM(N217:N245)</f>
        <v>19096387.748429414</v>
      </c>
      <c r="O216" s="115"/>
      <c r="P216" s="115">
        <f>L216*'DADOS BASE PROPOSTA'!$I$14</f>
        <v>123688.40322142981</v>
      </c>
      <c r="Q216" s="93"/>
    </row>
    <row r="217" spans="1:17" x14ac:dyDescent="0.25">
      <c r="A217" s="93"/>
      <c r="B217" s="94" t="s">
        <v>267</v>
      </c>
      <c r="C217" s="94" t="s">
        <v>34</v>
      </c>
      <c r="D217" s="94" t="s">
        <v>75</v>
      </c>
      <c r="F217" s="68">
        <f>'MATRIZ 2018 COMPLETO HOMOLOGADA'!Q217</f>
        <v>28</v>
      </c>
      <c r="H217" s="114">
        <f>'MATRIZ 2018 COMPLETO HOMOLOGADA'!J217</f>
        <v>0</v>
      </c>
      <c r="I217" s="114">
        <f>SUMIF('MATRIZ 2018 COMPLETO HOMOLOGADA'!D218:D246,"ECR",'MATRIZ 2018 COMPLETO HOMOLOGADA'!O218:O246)</f>
        <v>0</v>
      </c>
      <c r="J217" s="114">
        <f>'MATRIZ 2018 COMPLETO HOMOLOGADA'!R217+'MATRIZ 2018 COMPLETO HOMOLOGADA'!Z217+'MATRIZ 2018 COMPLETO HOMOLOGADA'!AS217+'MATRIZ 2018 COMPLETO HOMOLOGADA'!AW217+'MATRIZ 2018 COMPLETO HOMOLOGADA'!BA217+SUM('MATRIZ 2018 COMPLETO HOMOLOGADA'!Z218:Z246)</f>
        <v>8849690.7863315139</v>
      </c>
      <c r="K217" s="114"/>
      <c r="L217" s="114">
        <f t="shared" ref="L217:L245" si="11">SUM(H217:J217)</f>
        <v>8849690.7863315139</v>
      </c>
      <c r="M217" s="114"/>
      <c r="N217" s="114">
        <f>'MATRIZ 2018 COMPLETO HOMOLOGADA'!AI217+'MATRIZ 2018 COMPLETO HOMOLOGADA'!AL217+'MATRIZ 2018 COMPLETO HOMOLOGADA'!AO217</f>
        <v>0</v>
      </c>
      <c r="O217" s="114"/>
      <c r="P217" s="114"/>
      <c r="Q217" s="93"/>
    </row>
    <row r="218" spans="1:17" x14ac:dyDescent="0.25">
      <c r="A218" s="93"/>
      <c r="B218" s="94" t="s">
        <v>267</v>
      </c>
      <c r="C218" s="94" t="s">
        <v>269</v>
      </c>
      <c r="D218" s="94" t="s">
        <v>79</v>
      </c>
      <c r="H218" s="114">
        <f>'MATRIZ 2018 COMPLETO HOMOLOGADA'!J218</f>
        <v>3303411.5572443069</v>
      </c>
      <c r="I218" s="114">
        <f>'MATRIZ 2018 COMPLETO HOMOLOGADA'!O218</f>
        <v>0</v>
      </c>
      <c r="J218" s="114">
        <f>'MATRIZ 2018 COMPLETO HOMOLOGADA'!R218</f>
        <v>0</v>
      </c>
      <c r="K218" s="114"/>
      <c r="L218" s="114">
        <f t="shared" si="11"/>
        <v>3303411.5572443069</v>
      </c>
      <c r="M218" s="114"/>
      <c r="N218" s="114">
        <f>'MATRIZ 2018 COMPLETO HOMOLOGADA'!AI218+'MATRIZ 2018 COMPLETO HOMOLOGADA'!AL218+'MATRIZ 2018 COMPLETO HOMOLOGADA'!AO218</f>
        <v>552606.14486385777</v>
      </c>
      <c r="O218" s="114"/>
      <c r="P218" s="114"/>
      <c r="Q218" s="93"/>
    </row>
    <row r="219" spans="1:17" x14ac:dyDescent="0.25">
      <c r="A219" s="93"/>
      <c r="B219" s="94" t="s">
        <v>267</v>
      </c>
      <c r="C219" s="94" t="s">
        <v>270</v>
      </c>
      <c r="D219" s="94" t="s">
        <v>79</v>
      </c>
      <c r="H219" s="114">
        <f>'MATRIZ 2018 COMPLETO HOMOLOGADA'!J219</f>
        <v>1747715.8146115514</v>
      </c>
      <c r="I219" s="114">
        <f>'MATRIZ 2018 COMPLETO HOMOLOGADA'!O219</f>
        <v>0</v>
      </c>
      <c r="J219" s="114">
        <f>'MATRIZ 2018 COMPLETO HOMOLOGADA'!R219</f>
        <v>0</v>
      </c>
      <c r="K219" s="114"/>
      <c r="L219" s="114">
        <f t="shared" si="11"/>
        <v>1747715.8146115514</v>
      </c>
      <c r="M219" s="114"/>
      <c r="N219" s="114">
        <f>'MATRIZ 2018 COMPLETO HOMOLOGADA'!AI219+'MATRIZ 2018 COMPLETO HOMOLOGADA'!AL219+'MATRIZ 2018 COMPLETO HOMOLOGADA'!AO219</f>
        <v>319957.6361523433</v>
      </c>
      <c r="O219" s="114"/>
      <c r="P219" s="114"/>
      <c r="Q219" s="93"/>
    </row>
    <row r="220" spans="1:17" x14ac:dyDescent="0.25">
      <c r="A220" s="93"/>
      <c r="B220" s="94" t="s">
        <v>267</v>
      </c>
      <c r="C220" s="94" t="s">
        <v>271</v>
      </c>
      <c r="D220" s="94" t="s">
        <v>83</v>
      </c>
      <c r="H220" s="114">
        <f>'MATRIZ 2018 COMPLETO HOMOLOGADA'!J220</f>
        <v>0</v>
      </c>
      <c r="I220" s="114">
        <f>'MATRIZ 2018 COMPLETO HOMOLOGADA'!O220</f>
        <v>460283.47303522134</v>
      </c>
      <c r="J220" s="114">
        <f>'MATRIZ 2018 COMPLETO HOMOLOGADA'!R220</f>
        <v>0</v>
      </c>
      <c r="K220" s="114"/>
      <c r="L220" s="114">
        <f t="shared" si="11"/>
        <v>460283.47303522134</v>
      </c>
      <c r="M220" s="114"/>
      <c r="N220" s="114">
        <f>'MATRIZ 2018 COMPLETO HOMOLOGADA'!AI220+'MATRIZ 2018 COMPLETO HOMOLOGADA'!AL220+'MATRIZ 2018 COMPLETO HOMOLOGADA'!AO220</f>
        <v>27572.381306033483</v>
      </c>
      <c r="O220" s="114"/>
      <c r="P220" s="114"/>
      <c r="Q220" s="93"/>
    </row>
    <row r="221" spans="1:17" x14ac:dyDescent="0.25">
      <c r="A221" s="93"/>
      <c r="B221" s="94" t="s">
        <v>267</v>
      </c>
      <c r="C221" s="94" t="s">
        <v>272</v>
      </c>
      <c r="D221" s="94" t="s">
        <v>77</v>
      </c>
      <c r="H221" s="114">
        <f>'MATRIZ 2018 COMPLETO HOMOLOGADA'!J221</f>
        <v>0</v>
      </c>
      <c r="I221" s="114">
        <f>'MATRIZ 2018 COMPLETO HOMOLOGADA'!O221</f>
        <v>476748.41735491203</v>
      </c>
      <c r="J221" s="114">
        <f>'MATRIZ 2018 COMPLETO HOMOLOGADA'!R221</f>
        <v>0</v>
      </c>
      <c r="K221" s="114"/>
      <c r="L221" s="114">
        <f t="shared" si="11"/>
        <v>476748.41735491203</v>
      </c>
      <c r="M221" s="114"/>
      <c r="N221" s="114">
        <f>'MATRIZ 2018 COMPLETO HOMOLOGADA'!AI221+'MATRIZ 2018 COMPLETO HOMOLOGADA'!AL221+'MATRIZ 2018 COMPLETO HOMOLOGADA'!AO221</f>
        <v>74624.396180961849</v>
      </c>
      <c r="O221" s="114"/>
      <c r="P221" s="114"/>
      <c r="Q221" s="93"/>
    </row>
    <row r="222" spans="1:17" x14ac:dyDescent="0.25">
      <c r="A222" s="93"/>
      <c r="B222" s="94" t="s">
        <v>267</v>
      </c>
      <c r="C222" s="94" t="s">
        <v>273</v>
      </c>
      <c r="D222" s="94" t="s">
        <v>77</v>
      </c>
      <c r="H222" s="114">
        <f>'MATRIZ 2018 COMPLETO HOMOLOGADA'!J222</f>
        <v>0</v>
      </c>
      <c r="I222" s="114">
        <f>'MATRIZ 2018 COMPLETO HOMOLOGADA'!O222</f>
        <v>516564.91513873317</v>
      </c>
      <c r="J222" s="114">
        <f>'MATRIZ 2018 COMPLETO HOMOLOGADA'!R222</f>
        <v>0</v>
      </c>
      <c r="K222" s="114"/>
      <c r="L222" s="114">
        <f t="shared" si="11"/>
        <v>516564.91513873317</v>
      </c>
      <c r="M222" s="114"/>
      <c r="N222" s="114">
        <f>'MATRIZ 2018 COMPLETO HOMOLOGADA'!AI222+'MATRIZ 2018 COMPLETO HOMOLOGADA'!AL222+'MATRIZ 2018 COMPLETO HOMOLOGADA'!AO222</f>
        <v>103096.16922687492</v>
      </c>
      <c r="O222" s="114"/>
      <c r="P222" s="114"/>
      <c r="Q222" s="93"/>
    </row>
    <row r="223" spans="1:17" x14ac:dyDescent="0.25">
      <c r="A223" s="93"/>
      <c r="B223" s="94" t="s">
        <v>267</v>
      </c>
      <c r="C223" s="94" t="s">
        <v>274</v>
      </c>
      <c r="D223" s="94" t="s">
        <v>77</v>
      </c>
      <c r="H223" s="114">
        <f>'MATRIZ 2018 COMPLETO HOMOLOGADA'!J223</f>
        <v>0</v>
      </c>
      <c r="I223" s="114">
        <f>'MATRIZ 2018 COMPLETO HOMOLOGADA'!O223</f>
        <v>514610.35796685476</v>
      </c>
      <c r="J223" s="114">
        <f>'MATRIZ 2018 COMPLETO HOMOLOGADA'!R223</f>
        <v>0</v>
      </c>
      <c r="K223" s="114"/>
      <c r="L223" s="114">
        <f t="shared" si="11"/>
        <v>514610.35796685476</v>
      </c>
      <c r="M223" s="114"/>
      <c r="N223" s="114">
        <f>'MATRIZ 2018 COMPLETO HOMOLOGADA'!AI223+'MATRIZ 2018 COMPLETO HOMOLOGADA'!AL223+'MATRIZ 2018 COMPLETO HOMOLOGADA'!AO223</f>
        <v>137576.6403278996</v>
      </c>
      <c r="O223" s="114"/>
      <c r="P223" s="114"/>
      <c r="Q223" s="93"/>
    </row>
    <row r="224" spans="1:17" x14ac:dyDescent="0.25">
      <c r="A224" s="93"/>
      <c r="B224" s="94" t="s">
        <v>267</v>
      </c>
      <c r="C224" s="94" t="s">
        <v>275</v>
      </c>
      <c r="D224" s="94" t="s">
        <v>79</v>
      </c>
      <c r="H224" s="114">
        <f>'MATRIZ 2018 COMPLETO HOMOLOGADA'!J224</f>
        <v>1749643.2826172418</v>
      </c>
      <c r="I224" s="114">
        <f>'MATRIZ 2018 COMPLETO HOMOLOGADA'!O224</f>
        <v>0</v>
      </c>
      <c r="J224" s="114">
        <f>'MATRIZ 2018 COMPLETO HOMOLOGADA'!R224</f>
        <v>0</v>
      </c>
      <c r="K224" s="114"/>
      <c r="L224" s="114">
        <f t="shared" si="11"/>
        <v>1749643.2826172418</v>
      </c>
      <c r="M224" s="114"/>
      <c r="N224" s="114">
        <f>'MATRIZ 2018 COMPLETO HOMOLOGADA'!AI224+'MATRIZ 2018 COMPLETO HOMOLOGADA'!AL224+'MATRIZ 2018 COMPLETO HOMOLOGADA'!AO224</f>
        <v>502532.23227298394</v>
      </c>
      <c r="O224" s="114"/>
      <c r="P224" s="114"/>
      <c r="Q224" s="93"/>
    </row>
    <row r="225" spans="1:17" x14ac:dyDescent="0.25">
      <c r="A225" s="93"/>
      <c r="B225" s="94" t="s">
        <v>267</v>
      </c>
      <c r="C225" s="94" t="s">
        <v>276</v>
      </c>
      <c r="D225" s="94" t="s">
        <v>79</v>
      </c>
      <c r="H225" s="114">
        <f>'MATRIZ 2018 COMPLETO HOMOLOGADA'!J225</f>
        <v>2207079.9193016859</v>
      </c>
      <c r="I225" s="114">
        <f>'MATRIZ 2018 COMPLETO HOMOLOGADA'!O225</f>
        <v>0</v>
      </c>
      <c r="J225" s="114">
        <f>'MATRIZ 2018 COMPLETO HOMOLOGADA'!R225</f>
        <v>0</v>
      </c>
      <c r="K225" s="114"/>
      <c r="L225" s="114">
        <f t="shared" si="11"/>
        <v>2207079.9193016859</v>
      </c>
      <c r="M225" s="114"/>
      <c r="N225" s="114">
        <f>'MATRIZ 2018 COMPLETO HOMOLOGADA'!AI225+'MATRIZ 2018 COMPLETO HOMOLOGADA'!AL225+'MATRIZ 2018 COMPLETO HOMOLOGADA'!AO225</f>
        <v>649798.40949641797</v>
      </c>
      <c r="O225" s="114"/>
      <c r="P225" s="114"/>
      <c r="Q225" s="93"/>
    </row>
    <row r="226" spans="1:17" x14ac:dyDescent="0.25">
      <c r="A226" s="93"/>
      <c r="B226" s="94" t="s">
        <v>267</v>
      </c>
      <c r="C226" s="94" t="s">
        <v>277</v>
      </c>
      <c r="D226" s="94" t="s">
        <v>79</v>
      </c>
      <c r="H226" s="114">
        <f>'MATRIZ 2018 COMPLETO HOMOLOGADA'!J226</f>
        <v>2137340.4381987979</v>
      </c>
      <c r="I226" s="114">
        <f>'MATRIZ 2018 COMPLETO HOMOLOGADA'!O226</f>
        <v>0</v>
      </c>
      <c r="J226" s="114">
        <f>'MATRIZ 2018 COMPLETO HOMOLOGADA'!R226</f>
        <v>0</v>
      </c>
      <c r="K226" s="114"/>
      <c r="L226" s="114">
        <f t="shared" si="11"/>
        <v>2137340.4381987979</v>
      </c>
      <c r="M226" s="114"/>
      <c r="N226" s="114">
        <f>'MATRIZ 2018 COMPLETO HOMOLOGADA'!AI226+'MATRIZ 2018 COMPLETO HOMOLOGADA'!AL226+'MATRIZ 2018 COMPLETO HOMOLOGADA'!AO226</f>
        <v>605133.48107398092</v>
      </c>
      <c r="O226" s="114"/>
      <c r="P226" s="114"/>
      <c r="Q226" s="93"/>
    </row>
    <row r="227" spans="1:17" x14ac:dyDescent="0.25">
      <c r="A227" s="93"/>
      <c r="B227" s="94" t="s">
        <v>267</v>
      </c>
      <c r="C227" s="94" t="s">
        <v>278</v>
      </c>
      <c r="D227" s="94" t="s">
        <v>79</v>
      </c>
      <c r="H227" s="114">
        <f>'MATRIZ 2018 COMPLETO HOMOLOGADA'!J227</f>
        <v>3683215.6926506655</v>
      </c>
      <c r="I227" s="114">
        <f>'MATRIZ 2018 COMPLETO HOMOLOGADA'!O227</f>
        <v>0</v>
      </c>
      <c r="J227" s="114">
        <f>'MATRIZ 2018 COMPLETO HOMOLOGADA'!R227</f>
        <v>0</v>
      </c>
      <c r="K227" s="114"/>
      <c r="L227" s="114">
        <f t="shared" si="11"/>
        <v>3683215.6926506655</v>
      </c>
      <c r="M227" s="114"/>
      <c r="N227" s="114">
        <f>'MATRIZ 2018 COMPLETO HOMOLOGADA'!AI227+'MATRIZ 2018 COMPLETO HOMOLOGADA'!AL227+'MATRIZ 2018 COMPLETO HOMOLOGADA'!AO227</f>
        <v>1363388.3334408926</v>
      </c>
      <c r="O227" s="114"/>
      <c r="P227" s="114"/>
      <c r="Q227" s="93"/>
    </row>
    <row r="228" spans="1:17" x14ac:dyDescent="0.25">
      <c r="A228" s="93"/>
      <c r="B228" s="94" t="s">
        <v>267</v>
      </c>
      <c r="C228" s="94" t="s">
        <v>279</v>
      </c>
      <c r="D228" s="94" t="s">
        <v>79</v>
      </c>
      <c r="H228" s="114">
        <f>'MATRIZ 2018 COMPLETO HOMOLOGADA'!J228</f>
        <v>4578000.4146872172</v>
      </c>
      <c r="I228" s="114">
        <f>'MATRIZ 2018 COMPLETO HOMOLOGADA'!O228</f>
        <v>0</v>
      </c>
      <c r="J228" s="114">
        <f>'MATRIZ 2018 COMPLETO HOMOLOGADA'!R228</f>
        <v>0</v>
      </c>
      <c r="K228" s="114"/>
      <c r="L228" s="114">
        <f t="shared" si="11"/>
        <v>4578000.4146872172</v>
      </c>
      <c r="M228" s="114"/>
      <c r="N228" s="114">
        <f>'MATRIZ 2018 COMPLETO HOMOLOGADA'!AI228+'MATRIZ 2018 COMPLETO HOMOLOGADA'!AL228+'MATRIZ 2018 COMPLETO HOMOLOGADA'!AO228</f>
        <v>1172433.9465721357</v>
      </c>
      <c r="O228" s="114"/>
      <c r="P228" s="114"/>
      <c r="Q228" s="93"/>
    </row>
    <row r="229" spans="1:17" x14ac:dyDescent="0.25">
      <c r="A229" s="93"/>
      <c r="B229" s="94" t="s">
        <v>267</v>
      </c>
      <c r="C229" s="94" t="s">
        <v>280</v>
      </c>
      <c r="D229" s="94" t="s">
        <v>79</v>
      </c>
      <c r="H229" s="114">
        <f>'MATRIZ 2018 COMPLETO HOMOLOGADA'!J229</f>
        <v>5274211.4424845418</v>
      </c>
      <c r="I229" s="114">
        <f>'MATRIZ 2018 COMPLETO HOMOLOGADA'!O229</f>
        <v>0</v>
      </c>
      <c r="J229" s="114">
        <f>'MATRIZ 2018 COMPLETO HOMOLOGADA'!R229</f>
        <v>0</v>
      </c>
      <c r="K229" s="114"/>
      <c r="L229" s="114">
        <f t="shared" si="11"/>
        <v>5274211.4424845418</v>
      </c>
      <c r="M229" s="114"/>
      <c r="N229" s="114">
        <f>'MATRIZ 2018 COMPLETO HOMOLOGADA'!AI229+'MATRIZ 2018 COMPLETO HOMOLOGADA'!AL229+'MATRIZ 2018 COMPLETO HOMOLOGADA'!AO229</f>
        <v>1471146.5395211554</v>
      </c>
      <c r="O229" s="114"/>
      <c r="P229" s="114"/>
      <c r="Q229" s="93"/>
    </row>
    <row r="230" spans="1:17" x14ac:dyDescent="0.25">
      <c r="A230" s="93"/>
      <c r="B230" s="94" t="s">
        <v>267</v>
      </c>
      <c r="C230" s="94" t="s">
        <v>281</v>
      </c>
      <c r="D230" s="94" t="s">
        <v>83</v>
      </c>
      <c r="H230" s="114">
        <f>'MATRIZ 2018 COMPLETO HOMOLOGADA'!J230</f>
        <v>0</v>
      </c>
      <c r="I230" s="114">
        <f>'MATRIZ 2018 COMPLETO HOMOLOGADA'!O230</f>
        <v>1290831.2496074522</v>
      </c>
      <c r="J230" s="114">
        <f>'MATRIZ 2018 COMPLETO HOMOLOGADA'!R230</f>
        <v>0</v>
      </c>
      <c r="K230" s="114"/>
      <c r="L230" s="114">
        <f t="shared" si="11"/>
        <v>1290831.2496074522</v>
      </c>
      <c r="M230" s="114"/>
      <c r="N230" s="114">
        <f>'MATRIZ 2018 COMPLETO HOMOLOGADA'!AI230+'MATRIZ 2018 COMPLETO HOMOLOGADA'!AL230+'MATRIZ 2018 COMPLETO HOMOLOGADA'!AO230</f>
        <v>285522.60730962921</v>
      </c>
      <c r="O230" s="114"/>
      <c r="P230" s="114"/>
      <c r="Q230" s="93"/>
    </row>
    <row r="231" spans="1:17" x14ac:dyDescent="0.25">
      <c r="A231" s="93"/>
      <c r="B231" s="94" t="s">
        <v>267</v>
      </c>
      <c r="C231" s="94" t="s">
        <v>282</v>
      </c>
      <c r="D231" s="94" t="s">
        <v>83</v>
      </c>
      <c r="H231" s="114">
        <f>'MATRIZ 2018 COMPLETO HOMOLOGADA'!J231</f>
        <v>0</v>
      </c>
      <c r="I231" s="114">
        <f>'MATRIZ 2018 COMPLETO HOMOLOGADA'!O231</f>
        <v>1040403.9576892919</v>
      </c>
      <c r="J231" s="114">
        <f>'MATRIZ 2018 COMPLETO HOMOLOGADA'!R231</f>
        <v>0</v>
      </c>
      <c r="K231" s="114"/>
      <c r="L231" s="114">
        <f t="shared" si="11"/>
        <v>1040403.9576892919</v>
      </c>
      <c r="M231" s="114"/>
      <c r="N231" s="114">
        <f>'MATRIZ 2018 COMPLETO HOMOLOGADA'!AI231+'MATRIZ 2018 COMPLETO HOMOLOGADA'!AL231+'MATRIZ 2018 COMPLETO HOMOLOGADA'!AO231</f>
        <v>276809.80326965387</v>
      </c>
      <c r="O231" s="114"/>
      <c r="P231" s="114"/>
      <c r="Q231" s="93"/>
    </row>
    <row r="232" spans="1:17" x14ac:dyDescent="0.25">
      <c r="A232" s="93"/>
      <c r="B232" s="94" t="s">
        <v>267</v>
      </c>
      <c r="C232" s="94" t="s">
        <v>283</v>
      </c>
      <c r="D232" s="94" t="s">
        <v>79</v>
      </c>
      <c r="H232" s="114">
        <f>'MATRIZ 2018 COMPLETO HOMOLOGADA'!J232</f>
        <v>4670731.7979512829</v>
      </c>
      <c r="I232" s="114">
        <f>'MATRIZ 2018 COMPLETO HOMOLOGADA'!O232</f>
        <v>0</v>
      </c>
      <c r="J232" s="114">
        <f>'MATRIZ 2018 COMPLETO HOMOLOGADA'!R232</f>
        <v>0</v>
      </c>
      <c r="K232" s="114"/>
      <c r="L232" s="114">
        <f t="shared" si="11"/>
        <v>4670731.7979512829</v>
      </c>
      <c r="M232" s="114"/>
      <c r="N232" s="114">
        <f>'MATRIZ 2018 COMPLETO HOMOLOGADA'!AI232+'MATRIZ 2018 COMPLETO HOMOLOGADA'!AL232+'MATRIZ 2018 COMPLETO HOMOLOGADA'!AO232</f>
        <v>1111066.5982283717</v>
      </c>
      <c r="O232" s="114"/>
      <c r="P232" s="114"/>
      <c r="Q232" s="93"/>
    </row>
    <row r="233" spans="1:17" x14ac:dyDescent="0.25">
      <c r="A233" s="93"/>
      <c r="B233" s="94" t="s">
        <v>267</v>
      </c>
      <c r="C233" s="94" t="s">
        <v>284</v>
      </c>
      <c r="D233" s="94" t="s">
        <v>83</v>
      </c>
      <c r="H233" s="114">
        <f>'MATRIZ 2018 COMPLETO HOMOLOGADA'!J233</f>
        <v>0</v>
      </c>
      <c r="I233" s="114">
        <f>'MATRIZ 2018 COMPLETO HOMOLOGADA'!O233</f>
        <v>459213.8918193907</v>
      </c>
      <c r="J233" s="114">
        <f>'MATRIZ 2018 COMPLETO HOMOLOGADA'!R233</f>
        <v>0</v>
      </c>
      <c r="K233" s="114"/>
      <c r="L233" s="114">
        <f t="shared" si="11"/>
        <v>459213.8918193907</v>
      </c>
      <c r="M233" s="114"/>
      <c r="N233" s="114">
        <f>'MATRIZ 2018 COMPLETO HOMOLOGADA'!AI233+'MATRIZ 2018 COMPLETO HOMOLOGADA'!AL233+'MATRIZ 2018 COMPLETO HOMOLOGADA'!AO233</f>
        <v>12085.284996869166</v>
      </c>
      <c r="O233" s="114"/>
      <c r="P233" s="114"/>
      <c r="Q233" s="93"/>
    </row>
    <row r="234" spans="1:17" x14ac:dyDescent="0.25">
      <c r="A234" s="93"/>
      <c r="B234" s="94" t="s">
        <v>267</v>
      </c>
      <c r="C234" s="94" t="s">
        <v>285</v>
      </c>
      <c r="D234" s="94" t="s">
        <v>83</v>
      </c>
      <c r="H234" s="114">
        <f>'MATRIZ 2018 COMPLETO HOMOLOGADA'!J234</f>
        <v>0</v>
      </c>
      <c r="I234" s="114">
        <f>'MATRIZ 2018 COMPLETO HOMOLOGADA'!O234</f>
        <v>1005354.1414544745</v>
      </c>
      <c r="J234" s="114">
        <f>'MATRIZ 2018 COMPLETO HOMOLOGADA'!R234</f>
        <v>0</v>
      </c>
      <c r="K234" s="114"/>
      <c r="L234" s="114">
        <f t="shared" si="11"/>
        <v>1005354.1414544745</v>
      </c>
      <c r="M234" s="114"/>
      <c r="N234" s="114">
        <f>'MATRIZ 2018 COMPLETO HOMOLOGADA'!AI234+'MATRIZ 2018 COMPLETO HOMOLOGADA'!AL234+'MATRIZ 2018 COMPLETO HOMOLOGADA'!AO234</f>
        <v>111560.43420134971</v>
      </c>
      <c r="O234" s="114"/>
      <c r="P234" s="114"/>
      <c r="Q234" s="93"/>
    </row>
    <row r="235" spans="1:17" x14ac:dyDescent="0.25">
      <c r="A235" s="93"/>
      <c r="B235" s="94" t="s">
        <v>267</v>
      </c>
      <c r="C235" s="94" t="s">
        <v>286</v>
      </c>
      <c r="D235" s="94" t="s">
        <v>79</v>
      </c>
      <c r="H235" s="114">
        <f>'MATRIZ 2018 COMPLETO HOMOLOGADA'!J235</f>
        <v>1893199.4443080237</v>
      </c>
      <c r="I235" s="114">
        <f>'MATRIZ 2018 COMPLETO HOMOLOGADA'!O235</f>
        <v>0</v>
      </c>
      <c r="J235" s="114">
        <f>'MATRIZ 2018 COMPLETO HOMOLOGADA'!R235</f>
        <v>0</v>
      </c>
      <c r="K235" s="114"/>
      <c r="L235" s="114">
        <f t="shared" si="11"/>
        <v>1893199.4443080237</v>
      </c>
      <c r="M235" s="114"/>
      <c r="N235" s="114">
        <f>'MATRIZ 2018 COMPLETO HOMOLOGADA'!AI235+'MATRIZ 2018 COMPLETO HOMOLOGADA'!AL235+'MATRIZ 2018 COMPLETO HOMOLOGADA'!AO235</f>
        <v>540150.23109620844</v>
      </c>
      <c r="O235" s="114"/>
      <c r="P235" s="114"/>
      <c r="Q235" s="93"/>
    </row>
    <row r="236" spans="1:17" x14ac:dyDescent="0.25">
      <c r="A236" s="93"/>
      <c r="B236" s="94" t="s">
        <v>267</v>
      </c>
      <c r="C236" s="94" t="s">
        <v>139</v>
      </c>
      <c r="D236" s="94" t="s">
        <v>79</v>
      </c>
      <c r="H236" s="114">
        <f>'MATRIZ 2018 COMPLETO HOMOLOGADA'!J236</f>
        <v>3016410.6638371199</v>
      </c>
      <c r="I236" s="114">
        <f>'MATRIZ 2018 COMPLETO HOMOLOGADA'!O236</f>
        <v>0</v>
      </c>
      <c r="J236" s="114">
        <f>'MATRIZ 2018 COMPLETO HOMOLOGADA'!R236</f>
        <v>0</v>
      </c>
      <c r="K236" s="114"/>
      <c r="L236" s="114">
        <f t="shared" si="11"/>
        <v>3016410.6638371199</v>
      </c>
      <c r="M236" s="114"/>
      <c r="N236" s="114">
        <f>'MATRIZ 2018 COMPLETO HOMOLOGADA'!AI236+'MATRIZ 2018 COMPLETO HOMOLOGADA'!AL236+'MATRIZ 2018 COMPLETO HOMOLOGADA'!AO236</f>
        <v>774302.58651602606</v>
      </c>
      <c r="O236" s="114"/>
      <c r="P236" s="114"/>
      <c r="Q236" s="93"/>
    </row>
    <row r="237" spans="1:17" x14ac:dyDescent="0.25">
      <c r="A237" s="93"/>
      <c r="B237" s="94" t="s">
        <v>267</v>
      </c>
      <c r="C237" s="94" t="s">
        <v>287</v>
      </c>
      <c r="D237" s="94" t="s">
        <v>79</v>
      </c>
      <c r="H237" s="114">
        <f>'MATRIZ 2018 COMPLETO HOMOLOGADA'!J237</f>
        <v>1749643.2826172418</v>
      </c>
      <c r="I237" s="114">
        <f>'MATRIZ 2018 COMPLETO HOMOLOGADA'!O237</f>
        <v>0</v>
      </c>
      <c r="J237" s="114">
        <f>'MATRIZ 2018 COMPLETO HOMOLOGADA'!R237</f>
        <v>0</v>
      </c>
      <c r="K237" s="114"/>
      <c r="L237" s="114">
        <f t="shared" si="11"/>
        <v>1749643.2826172418</v>
      </c>
      <c r="M237" s="114"/>
      <c r="N237" s="114">
        <f>'MATRIZ 2018 COMPLETO HOMOLOGADA'!AI237+'MATRIZ 2018 COMPLETO HOMOLOGADA'!AL237+'MATRIZ 2018 COMPLETO HOMOLOGADA'!AO237</f>
        <v>444367.21623807313</v>
      </c>
      <c r="O237" s="114"/>
      <c r="P237" s="114"/>
      <c r="Q237" s="93"/>
    </row>
    <row r="238" spans="1:17" x14ac:dyDescent="0.25">
      <c r="A238" s="93"/>
      <c r="B238" s="94" t="s">
        <v>267</v>
      </c>
      <c r="C238" s="94" t="s">
        <v>288</v>
      </c>
      <c r="D238" s="94" t="s">
        <v>83</v>
      </c>
      <c r="H238" s="114">
        <f>'MATRIZ 2018 COMPLETO HOMOLOGADA'!J238</f>
        <v>0</v>
      </c>
      <c r="I238" s="114">
        <f>'MATRIZ 2018 COMPLETO HOMOLOGADA'!O238</f>
        <v>1180373.7655292954</v>
      </c>
      <c r="J238" s="114">
        <f>'MATRIZ 2018 COMPLETO HOMOLOGADA'!R238</f>
        <v>0</v>
      </c>
      <c r="K238" s="114"/>
      <c r="L238" s="114">
        <f t="shared" si="11"/>
        <v>1180373.7655292954</v>
      </c>
      <c r="M238" s="114"/>
      <c r="N238" s="114">
        <f>'MATRIZ 2018 COMPLETO HOMOLOGADA'!AI238+'MATRIZ 2018 COMPLETO HOMOLOGADA'!AL238+'MATRIZ 2018 COMPLETO HOMOLOGADA'!AO238</f>
        <v>490787.25497071759</v>
      </c>
      <c r="O238" s="114"/>
      <c r="P238" s="114"/>
      <c r="Q238" s="93"/>
    </row>
    <row r="239" spans="1:17" x14ac:dyDescent="0.25">
      <c r="A239" s="93"/>
      <c r="B239" s="94" t="s">
        <v>267</v>
      </c>
      <c r="C239" s="94" t="s">
        <v>289</v>
      </c>
      <c r="D239" s="94" t="s">
        <v>79</v>
      </c>
      <c r="H239" s="114">
        <f>'MATRIZ 2018 COMPLETO HOMOLOGADA'!J239</f>
        <v>2228671.5089182653</v>
      </c>
      <c r="I239" s="114">
        <f>'MATRIZ 2018 COMPLETO HOMOLOGADA'!O239</f>
        <v>0</v>
      </c>
      <c r="J239" s="114">
        <f>'MATRIZ 2018 COMPLETO HOMOLOGADA'!R239</f>
        <v>0</v>
      </c>
      <c r="K239" s="114"/>
      <c r="L239" s="114">
        <f t="shared" si="11"/>
        <v>2228671.5089182653</v>
      </c>
      <c r="M239" s="114"/>
      <c r="N239" s="114">
        <f>'MATRIZ 2018 COMPLETO HOMOLOGADA'!AI239+'MATRIZ 2018 COMPLETO HOMOLOGADA'!AL239+'MATRIZ 2018 COMPLETO HOMOLOGADA'!AO239</f>
        <v>759819.75843405596</v>
      </c>
      <c r="O239" s="114"/>
      <c r="P239" s="114"/>
      <c r="Q239" s="93"/>
    </row>
    <row r="240" spans="1:17" x14ac:dyDescent="0.25">
      <c r="A240" s="93"/>
      <c r="B240" s="94" t="s">
        <v>267</v>
      </c>
      <c r="C240" s="94" t="s">
        <v>290</v>
      </c>
      <c r="D240" s="94" t="s">
        <v>79</v>
      </c>
      <c r="H240" s="114">
        <f>'MATRIZ 2018 COMPLETO HOMOLOGADA'!J240</f>
        <v>7972255.5975049566</v>
      </c>
      <c r="I240" s="114">
        <f>'MATRIZ 2018 COMPLETO HOMOLOGADA'!O240</f>
        <v>0</v>
      </c>
      <c r="J240" s="114">
        <f>'MATRIZ 2018 COMPLETO HOMOLOGADA'!R240</f>
        <v>0</v>
      </c>
      <c r="K240" s="114"/>
      <c r="L240" s="114">
        <f t="shared" si="11"/>
        <v>7972255.5975049566</v>
      </c>
      <c r="M240" s="114"/>
      <c r="N240" s="114">
        <f>'MATRIZ 2018 COMPLETO HOMOLOGADA'!AI240+'MATRIZ 2018 COMPLETO HOMOLOGADA'!AL240+'MATRIZ 2018 COMPLETO HOMOLOGADA'!AO240</f>
        <v>1855746.651585314</v>
      </c>
      <c r="O240" s="114"/>
      <c r="P240" s="114"/>
      <c r="Q240" s="93"/>
    </row>
    <row r="241" spans="1:17" x14ac:dyDescent="0.25">
      <c r="A241" s="93"/>
      <c r="B241" s="94" t="s">
        <v>267</v>
      </c>
      <c r="C241" s="94" t="s">
        <v>291</v>
      </c>
      <c r="D241" s="94" t="s">
        <v>79</v>
      </c>
      <c r="H241" s="114">
        <f>'MATRIZ 2018 COMPLETO HOMOLOGADA'!J241</f>
        <v>11374877.704782896</v>
      </c>
      <c r="I241" s="114">
        <f>'MATRIZ 2018 COMPLETO HOMOLOGADA'!O241</f>
        <v>0</v>
      </c>
      <c r="J241" s="114">
        <f>'MATRIZ 2018 COMPLETO HOMOLOGADA'!R241</f>
        <v>0</v>
      </c>
      <c r="K241" s="114"/>
      <c r="L241" s="114">
        <f t="shared" si="11"/>
        <v>11374877.704782896</v>
      </c>
      <c r="M241" s="114"/>
      <c r="N241" s="114">
        <f>'MATRIZ 2018 COMPLETO HOMOLOGADA'!AI241+'MATRIZ 2018 COMPLETO HOMOLOGADA'!AL241+'MATRIZ 2018 COMPLETO HOMOLOGADA'!AO241</f>
        <v>3354806.2391357343</v>
      </c>
      <c r="O241" s="114"/>
      <c r="P241" s="114"/>
      <c r="Q241" s="93"/>
    </row>
    <row r="242" spans="1:17" x14ac:dyDescent="0.25">
      <c r="A242" s="93"/>
      <c r="B242" s="94" t="s">
        <v>267</v>
      </c>
      <c r="C242" s="94" t="s">
        <v>292</v>
      </c>
      <c r="D242" s="94" t="s">
        <v>79</v>
      </c>
      <c r="H242" s="114">
        <f>'MATRIZ 2018 COMPLETO HOMOLOGADA'!J242</f>
        <v>2636412.2463298021</v>
      </c>
      <c r="I242" s="114">
        <f>'MATRIZ 2018 COMPLETO HOMOLOGADA'!O242</f>
        <v>0</v>
      </c>
      <c r="J242" s="114">
        <f>'MATRIZ 2018 COMPLETO HOMOLOGADA'!R242</f>
        <v>0</v>
      </c>
      <c r="K242" s="114"/>
      <c r="L242" s="114">
        <f t="shared" si="11"/>
        <v>2636412.2463298021</v>
      </c>
      <c r="M242" s="114"/>
      <c r="N242" s="114">
        <f>'MATRIZ 2018 COMPLETO HOMOLOGADA'!AI242+'MATRIZ 2018 COMPLETO HOMOLOGADA'!AL242+'MATRIZ 2018 COMPLETO HOMOLOGADA'!AO242</f>
        <v>577853.04255525942</v>
      </c>
      <c r="O242" s="114"/>
      <c r="P242" s="114"/>
      <c r="Q242" s="93"/>
    </row>
    <row r="243" spans="1:17" x14ac:dyDescent="0.25">
      <c r="A243" s="93"/>
      <c r="B243" s="94" t="s">
        <v>267</v>
      </c>
      <c r="C243" s="94" t="s">
        <v>293</v>
      </c>
      <c r="D243" s="94" t="s">
        <v>79</v>
      </c>
      <c r="H243" s="114">
        <f>'MATRIZ 2018 COMPLETO HOMOLOGADA'!J243</f>
        <v>2653951.360723597</v>
      </c>
      <c r="I243" s="114">
        <f>'MATRIZ 2018 COMPLETO HOMOLOGADA'!O243</f>
        <v>0</v>
      </c>
      <c r="J243" s="114">
        <f>'MATRIZ 2018 COMPLETO HOMOLOGADA'!R243</f>
        <v>0</v>
      </c>
      <c r="K243" s="114"/>
      <c r="L243" s="114">
        <f t="shared" si="11"/>
        <v>2653951.360723597</v>
      </c>
      <c r="M243" s="114"/>
      <c r="N243" s="114">
        <f>'MATRIZ 2018 COMPLETO HOMOLOGADA'!AI243+'MATRIZ 2018 COMPLETO HOMOLOGADA'!AL243+'MATRIZ 2018 COMPLETO HOMOLOGADA'!AO243</f>
        <v>619843.44608099235</v>
      </c>
      <c r="O243" s="114"/>
      <c r="P243" s="114"/>
      <c r="Q243" s="93"/>
    </row>
    <row r="244" spans="1:17" x14ac:dyDescent="0.25">
      <c r="A244" s="93"/>
      <c r="B244" s="94" t="s">
        <v>267</v>
      </c>
      <c r="C244" s="94" t="s">
        <v>294</v>
      </c>
      <c r="D244" s="94" t="s">
        <v>83</v>
      </c>
      <c r="H244" s="114">
        <f>'MATRIZ 2018 COMPLETO HOMOLOGADA'!J244</f>
        <v>0</v>
      </c>
      <c r="I244" s="114">
        <f>'MATRIZ 2018 COMPLETO HOMOLOGADA'!O244</f>
        <v>952734.42980428564</v>
      </c>
      <c r="J244" s="114">
        <f>'MATRIZ 2018 COMPLETO HOMOLOGADA'!R244</f>
        <v>0</v>
      </c>
      <c r="K244" s="114"/>
      <c r="L244" s="114">
        <f t="shared" si="11"/>
        <v>952734.42980428564</v>
      </c>
      <c r="M244" s="114"/>
      <c r="N244" s="114">
        <f>'MATRIZ 2018 COMPLETO HOMOLOGADA'!AI244+'MATRIZ 2018 COMPLETO HOMOLOGADA'!AL244+'MATRIZ 2018 COMPLETO HOMOLOGADA'!AO244</f>
        <v>115404.91282047718</v>
      </c>
      <c r="O244" s="114"/>
      <c r="P244" s="114"/>
      <c r="Q244" s="93"/>
    </row>
    <row r="245" spans="1:17" x14ac:dyDescent="0.25">
      <c r="A245" s="93"/>
      <c r="B245" s="94" t="s">
        <v>267</v>
      </c>
      <c r="C245" s="94" t="s">
        <v>295</v>
      </c>
      <c r="D245" s="94" t="s">
        <v>79</v>
      </c>
      <c r="H245" s="114">
        <f>'MATRIZ 2018 COMPLETO HOMOLOGADA'!J245</f>
        <v>2835353.9264526139</v>
      </c>
      <c r="I245" s="114">
        <f>'MATRIZ 2018 COMPLETO HOMOLOGADA'!O245</f>
        <v>0</v>
      </c>
      <c r="J245" s="114">
        <f>'MATRIZ 2018 COMPLETO HOMOLOGADA'!R245</f>
        <v>0</v>
      </c>
      <c r="K245" s="114"/>
      <c r="L245" s="114">
        <f t="shared" si="11"/>
        <v>2835353.9264526139</v>
      </c>
      <c r="M245" s="114"/>
      <c r="N245" s="114">
        <f>'MATRIZ 2018 COMPLETO HOMOLOGADA'!AI245+'MATRIZ 2018 COMPLETO HOMOLOGADA'!AL245+'MATRIZ 2018 COMPLETO HOMOLOGADA'!AO245</f>
        <v>786395.37055514473</v>
      </c>
      <c r="O245" s="114"/>
      <c r="P245" s="114"/>
      <c r="Q245" s="93"/>
    </row>
    <row r="246" spans="1:17" x14ac:dyDescent="0.25">
      <c r="A246" s="93"/>
      <c r="H246" s="114"/>
      <c r="I246" s="114"/>
      <c r="J246" s="114"/>
      <c r="K246" s="114"/>
      <c r="L246" s="114"/>
      <c r="M246" s="114"/>
      <c r="N246" s="114"/>
      <c r="O246" s="114"/>
      <c r="P246" s="114"/>
      <c r="Q246" s="93"/>
    </row>
    <row r="247" spans="1:17" x14ac:dyDescent="0.25">
      <c r="A247" s="93"/>
      <c r="B247" s="98" t="s">
        <v>296</v>
      </c>
      <c r="C247" s="98" t="s">
        <v>297</v>
      </c>
      <c r="D247" s="98" t="s">
        <v>74</v>
      </c>
      <c r="E247" s="98"/>
      <c r="F247" s="100"/>
      <c r="G247" s="98"/>
      <c r="H247" s="115">
        <f>SUM(H248:H257)</f>
        <v>41846560.152319372</v>
      </c>
      <c r="I247" s="115">
        <f>SUM(I248:I257)</f>
        <v>0</v>
      </c>
      <c r="J247" s="115">
        <f>SUM(J248:J257)</f>
        <v>4442434.8551886193</v>
      </c>
      <c r="K247" s="115"/>
      <c r="L247" s="115">
        <f>SUM(L248:L257)</f>
        <v>46288995.007507995</v>
      </c>
      <c r="M247" s="115"/>
      <c r="N247" s="115">
        <f>SUM(N248:N257)</f>
        <v>8312652.5401551174</v>
      </c>
      <c r="O247" s="115"/>
      <c r="P247" s="115">
        <f>L247*'DADOS BASE PROPOSTA'!$I$14</f>
        <v>69433.492511261997</v>
      </c>
      <c r="Q247" s="93"/>
    </row>
    <row r="248" spans="1:17" x14ac:dyDescent="0.25">
      <c r="A248" s="93"/>
      <c r="B248" s="94" t="s">
        <v>296</v>
      </c>
      <c r="C248" s="94" t="s">
        <v>34</v>
      </c>
      <c r="D248" s="94" t="s">
        <v>75</v>
      </c>
      <c r="F248" s="68">
        <f>'MATRIZ 2018 COMPLETO HOMOLOGADA'!Q248</f>
        <v>9</v>
      </c>
      <c r="H248" s="114">
        <f>'MATRIZ 2018 COMPLETO HOMOLOGADA'!J248</f>
        <v>0</v>
      </c>
      <c r="I248" s="114">
        <f>SUMIF('MATRIZ 2018 COMPLETO HOMOLOGADA'!D249:D258,"ECR",'MATRIZ 2018 COMPLETO HOMOLOGADA'!O249:O258)</f>
        <v>0</v>
      </c>
      <c r="J248" s="114">
        <f>'MATRIZ 2018 COMPLETO HOMOLOGADA'!R248+'MATRIZ 2018 COMPLETO HOMOLOGADA'!Z248+'MATRIZ 2018 COMPLETO HOMOLOGADA'!AS248+'MATRIZ 2018 COMPLETO HOMOLOGADA'!AW248+'MATRIZ 2018 COMPLETO HOMOLOGADA'!BA248+SUM('MATRIZ 2018 COMPLETO HOMOLOGADA'!Z249:Z258)</f>
        <v>4442434.8551886193</v>
      </c>
      <c r="K248" s="114"/>
      <c r="L248" s="114">
        <f t="shared" ref="L248:L257" si="12">SUM(H248:J248)</f>
        <v>4442434.8551886193</v>
      </c>
      <c r="M248" s="114"/>
      <c r="N248" s="114">
        <f>'MATRIZ 2018 COMPLETO HOMOLOGADA'!AI248+'MATRIZ 2018 COMPLETO HOMOLOGADA'!AL248+'MATRIZ 2018 COMPLETO HOMOLOGADA'!AO248</f>
        <v>0</v>
      </c>
      <c r="O248" s="114"/>
      <c r="P248" s="114"/>
      <c r="Q248" s="93"/>
    </row>
    <row r="249" spans="1:17" x14ac:dyDescent="0.25">
      <c r="A249" s="93"/>
      <c r="B249" s="94" t="s">
        <v>296</v>
      </c>
      <c r="C249" s="94" t="s">
        <v>298</v>
      </c>
      <c r="D249" s="94" t="s">
        <v>79</v>
      </c>
      <c r="H249" s="114">
        <f>'MATRIZ 2018 COMPLETO HOMOLOGADA'!J249</f>
        <v>3793179.1488794717</v>
      </c>
      <c r="I249" s="114">
        <f>'MATRIZ 2018 COMPLETO HOMOLOGADA'!O249</f>
        <v>0</v>
      </c>
      <c r="J249" s="114">
        <f>'MATRIZ 2018 COMPLETO HOMOLOGADA'!R249</f>
        <v>0</v>
      </c>
      <c r="K249" s="114"/>
      <c r="L249" s="114">
        <f t="shared" si="12"/>
        <v>3793179.1488794717</v>
      </c>
      <c r="M249" s="114"/>
      <c r="N249" s="114">
        <f>'MATRIZ 2018 COMPLETO HOMOLOGADA'!AI249+'MATRIZ 2018 COMPLETO HOMOLOGADA'!AL249+'MATRIZ 2018 COMPLETO HOMOLOGADA'!AO249</f>
        <v>732531.0451325808</v>
      </c>
      <c r="O249" s="114"/>
      <c r="P249" s="114"/>
      <c r="Q249" s="93"/>
    </row>
    <row r="250" spans="1:17" x14ac:dyDescent="0.25">
      <c r="A250" s="93"/>
      <c r="B250" s="94" t="s">
        <v>296</v>
      </c>
      <c r="C250" s="94" t="s">
        <v>299</v>
      </c>
      <c r="D250" s="94" t="s">
        <v>79</v>
      </c>
      <c r="H250" s="114">
        <f>'MATRIZ 2018 COMPLETO HOMOLOGADA'!J250</f>
        <v>21471632.872288506</v>
      </c>
      <c r="I250" s="114">
        <f>'MATRIZ 2018 COMPLETO HOMOLOGADA'!O250</f>
        <v>0</v>
      </c>
      <c r="J250" s="114">
        <f>'MATRIZ 2018 COMPLETO HOMOLOGADA'!R250</f>
        <v>0</v>
      </c>
      <c r="K250" s="114"/>
      <c r="L250" s="114">
        <f t="shared" si="12"/>
        <v>21471632.872288506</v>
      </c>
      <c r="M250" s="114"/>
      <c r="N250" s="114">
        <f>'MATRIZ 2018 COMPLETO HOMOLOGADA'!AI250+'MATRIZ 2018 COMPLETO HOMOLOGADA'!AL250+'MATRIZ 2018 COMPLETO HOMOLOGADA'!AO250</f>
        <v>4455218.3650650699</v>
      </c>
      <c r="O250" s="114"/>
      <c r="P250" s="114"/>
      <c r="Q250" s="93"/>
    </row>
    <row r="251" spans="1:17" x14ac:dyDescent="0.25">
      <c r="A251" s="93"/>
      <c r="B251" s="94" t="s">
        <v>296</v>
      </c>
      <c r="C251" s="94" t="s">
        <v>300</v>
      </c>
      <c r="D251" s="94" t="s">
        <v>79</v>
      </c>
      <c r="H251" s="114">
        <f>'MATRIZ 2018 COMPLETO HOMOLOGADA'!J251</f>
        <v>1749643.2826172418</v>
      </c>
      <c r="I251" s="114">
        <f>'MATRIZ 2018 COMPLETO HOMOLOGADA'!O251</f>
        <v>0</v>
      </c>
      <c r="J251" s="114">
        <f>'MATRIZ 2018 COMPLETO HOMOLOGADA'!R251</f>
        <v>0</v>
      </c>
      <c r="K251" s="114"/>
      <c r="L251" s="114">
        <f t="shared" si="12"/>
        <v>1749643.2826172418</v>
      </c>
      <c r="M251" s="114"/>
      <c r="N251" s="114">
        <f>'MATRIZ 2018 COMPLETO HOMOLOGADA'!AI251+'MATRIZ 2018 COMPLETO HOMOLOGADA'!AL251+'MATRIZ 2018 COMPLETO HOMOLOGADA'!AO251</f>
        <v>210649.96124942429</v>
      </c>
      <c r="O251" s="114"/>
      <c r="P251" s="114"/>
      <c r="Q251" s="93"/>
    </row>
    <row r="252" spans="1:17" x14ac:dyDescent="0.25">
      <c r="A252" s="93"/>
      <c r="B252" s="94" t="s">
        <v>296</v>
      </c>
      <c r="C252" s="94" t="s">
        <v>301</v>
      </c>
      <c r="D252" s="94" t="s">
        <v>79</v>
      </c>
      <c r="H252" s="114">
        <f>'MATRIZ 2018 COMPLETO HOMOLOGADA'!J252</f>
        <v>2165975.4243854219</v>
      </c>
      <c r="I252" s="114">
        <f>'MATRIZ 2018 COMPLETO HOMOLOGADA'!O252</f>
        <v>0</v>
      </c>
      <c r="J252" s="114">
        <f>'MATRIZ 2018 COMPLETO HOMOLOGADA'!R252</f>
        <v>0</v>
      </c>
      <c r="K252" s="114"/>
      <c r="L252" s="114">
        <f t="shared" si="12"/>
        <v>2165975.4243854219</v>
      </c>
      <c r="M252" s="114"/>
      <c r="N252" s="114">
        <f>'MATRIZ 2018 COMPLETO HOMOLOGADA'!AI252+'MATRIZ 2018 COMPLETO HOMOLOGADA'!AL252+'MATRIZ 2018 COMPLETO HOMOLOGADA'!AO252</f>
        <v>421144.56197136646</v>
      </c>
      <c r="O252" s="114"/>
      <c r="P252" s="114"/>
      <c r="Q252" s="93"/>
    </row>
    <row r="253" spans="1:17" x14ac:dyDescent="0.25">
      <c r="A253" s="93"/>
      <c r="B253" s="94" t="s">
        <v>296</v>
      </c>
      <c r="C253" s="94" t="s">
        <v>302</v>
      </c>
      <c r="D253" s="94" t="s">
        <v>79</v>
      </c>
      <c r="H253" s="114">
        <f>'MATRIZ 2018 COMPLETO HOMOLOGADA'!J253</f>
        <v>2494629.91780579</v>
      </c>
      <c r="I253" s="114">
        <f>'MATRIZ 2018 COMPLETO HOMOLOGADA'!O253</f>
        <v>0</v>
      </c>
      <c r="J253" s="114">
        <f>'MATRIZ 2018 COMPLETO HOMOLOGADA'!R253</f>
        <v>0</v>
      </c>
      <c r="K253" s="114"/>
      <c r="L253" s="114">
        <f t="shared" si="12"/>
        <v>2494629.91780579</v>
      </c>
      <c r="M253" s="114"/>
      <c r="N253" s="114">
        <f>'MATRIZ 2018 COMPLETO HOMOLOGADA'!AI253+'MATRIZ 2018 COMPLETO HOMOLOGADA'!AL253+'MATRIZ 2018 COMPLETO HOMOLOGADA'!AO253</f>
        <v>477303.01345267403</v>
      </c>
      <c r="O253" s="114"/>
      <c r="P253" s="114"/>
      <c r="Q253" s="93"/>
    </row>
    <row r="254" spans="1:17" x14ac:dyDescent="0.25">
      <c r="A254" s="93"/>
      <c r="B254" s="94" t="s">
        <v>296</v>
      </c>
      <c r="C254" s="94" t="s">
        <v>303</v>
      </c>
      <c r="D254" s="94" t="s">
        <v>79</v>
      </c>
      <c r="H254" s="114">
        <f>'MATRIZ 2018 COMPLETO HOMOLOGADA'!J254</f>
        <v>3017111.8992690551</v>
      </c>
      <c r="I254" s="114">
        <f>'MATRIZ 2018 COMPLETO HOMOLOGADA'!O254</f>
        <v>0</v>
      </c>
      <c r="J254" s="114">
        <f>'MATRIZ 2018 COMPLETO HOMOLOGADA'!R254</f>
        <v>0</v>
      </c>
      <c r="K254" s="114"/>
      <c r="L254" s="114">
        <f t="shared" si="12"/>
        <v>3017111.8992690551</v>
      </c>
      <c r="M254" s="114"/>
      <c r="N254" s="114">
        <f>'MATRIZ 2018 COMPLETO HOMOLOGADA'!AI254+'MATRIZ 2018 COMPLETO HOMOLOGADA'!AL254+'MATRIZ 2018 COMPLETO HOMOLOGADA'!AO254</f>
        <v>607020.78335968149</v>
      </c>
      <c r="O254" s="114"/>
      <c r="P254" s="114"/>
      <c r="Q254" s="93"/>
    </row>
    <row r="255" spans="1:17" x14ac:dyDescent="0.25">
      <c r="A255" s="93"/>
      <c r="B255" s="94" t="s">
        <v>296</v>
      </c>
      <c r="C255" s="94" t="s">
        <v>304</v>
      </c>
      <c r="D255" s="94" t="s">
        <v>79</v>
      </c>
      <c r="H255" s="114">
        <f>'MATRIZ 2018 COMPLETO HOMOLOGADA'!J255</f>
        <v>1971269.1667957162</v>
      </c>
      <c r="I255" s="114">
        <f>'MATRIZ 2018 COMPLETO HOMOLOGADA'!O255</f>
        <v>0</v>
      </c>
      <c r="J255" s="114">
        <f>'MATRIZ 2018 COMPLETO HOMOLOGADA'!R255</f>
        <v>0</v>
      </c>
      <c r="K255" s="114"/>
      <c r="L255" s="114">
        <f t="shared" si="12"/>
        <v>1971269.1667957162</v>
      </c>
      <c r="M255" s="114"/>
      <c r="N255" s="114">
        <f>'MATRIZ 2018 COMPLETO HOMOLOGADA'!AI255+'MATRIZ 2018 COMPLETO HOMOLOGADA'!AL255+'MATRIZ 2018 COMPLETO HOMOLOGADA'!AO255</f>
        <v>457384.5386239228</v>
      </c>
      <c r="O255" s="114"/>
      <c r="P255" s="114"/>
      <c r="Q255" s="93"/>
    </row>
    <row r="256" spans="1:17" x14ac:dyDescent="0.25">
      <c r="A256" s="93"/>
      <c r="B256" s="94" t="s">
        <v>296</v>
      </c>
      <c r="C256" s="94" t="s">
        <v>305</v>
      </c>
      <c r="D256" s="94" t="s">
        <v>79</v>
      </c>
      <c r="H256" s="114">
        <f>'MATRIZ 2018 COMPLETO HOMOLOGADA'!J256</f>
        <v>2572828.3073318419</v>
      </c>
      <c r="I256" s="114">
        <f>'MATRIZ 2018 COMPLETO HOMOLOGADA'!O256</f>
        <v>0</v>
      </c>
      <c r="J256" s="114">
        <f>'MATRIZ 2018 COMPLETO HOMOLOGADA'!R256</f>
        <v>0</v>
      </c>
      <c r="K256" s="114"/>
      <c r="L256" s="114">
        <f t="shared" si="12"/>
        <v>2572828.3073318419</v>
      </c>
      <c r="M256" s="114"/>
      <c r="N256" s="114">
        <f>'MATRIZ 2018 COMPLETO HOMOLOGADA'!AI256+'MATRIZ 2018 COMPLETO HOMOLOGADA'!AL256+'MATRIZ 2018 COMPLETO HOMOLOGADA'!AO256</f>
        <v>501743.09342729161</v>
      </c>
      <c r="O256" s="114"/>
      <c r="P256" s="114"/>
      <c r="Q256" s="93"/>
    </row>
    <row r="257" spans="1:17" x14ac:dyDescent="0.25">
      <c r="A257" s="93"/>
      <c r="B257" s="94" t="s">
        <v>296</v>
      </c>
      <c r="C257" s="94" t="s">
        <v>306</v>
      </c>
      <c r="D257" s="94" t="s">
        <v>79</v>
      </c>
      <c r="H257" s="114">
        <f>'MATRIZ 2018 COMPLETO HOMOLOGADA'!J257</f>
        <v>2610290.1329463245</v>
      </c>
      <c r="I257" s="114">
        <f>'MATRIZ 2018 COMPLETO HOMOLOGADA'!O257</f>
        <v>0</v>
      </c>
      <c r="J257" s="114">
        <f>'MATRIZ 2018 COMPLETO HOMOLOGADA'!R257</f>
        <v>0</v>
      </c>
      <c r="K257" s="114"/>
      <c r="L257" s="114">
        <f t="shared" si="12"/>
        <v>2610290.1329463245</v>
      </c>
      <c r="M257" s="114"/>
      <c r="N257" s="114">
        <f>'MATRIZ 2018 COMPLETO HOMOLOGADA'!AI257+'MATRIZ 2018 COMPLETO HOMOLOGADA'!AL257+'MATRIZ 2018 COMPLETO HOMOLOGADA'!AO257</f>
        <v>449657.17787310592</v>
      </c>
      <c r="O257" s="114"/>
      <c r="P257" s="114"/>
      <c r="Q257" s="93"/>
    </row>
    <row r="258" spans="1:17" x14ac:dyDescent="0.25">
      <c r="A258" s="93"/>
      <c r="H258" s="114"/>
      <c r="I258" s="114"/>
      <c r="J258" s="114"/>
      <c r="K258" s="114"/>
      <c r="L258" s="114"/>
      <c r="M258" s="114"/>
      <c r="N258" s="114"/>
      <c r="O258" s="114"/>
      <c r="P258" s="114"/>
      <c r="Q258" s="93"/>
    </row>
    <row r="259" spans="1:17" x14ac:dyDescent="0.25">
      <c r="A259" s="93"/>
      <c r="B259" s="98" t="s">
        <v>296</v>
      </c>
      <c r="C259" s="98" t="s">
        <v>307</v>
      </c>
      <c r="D259" s="98" t="s">
        <v>74</v>
      </c>
      <c r="E259" s="98"/>
      <c r="F259" s="100"/>
      <c r="G259" s="98"/>
      <c r="H259" s="115">
        <f>SUM(H260:H277)</f>
        <v>31021150.293047912</v>
      </c>
      <c r="I259" s="115">
        <f>SUM(I260:I277)</f>
        <v>5298783.8096094066</v>
      </c>
      <c r="J259" s="115">
        <f>SUM(J260:J277)</f>
        <v>5543904.0745175248</v>
      </c>
      <c r="K259" s="115"/>
      <c r="L259" s="115">
        <f>SUM(L260:L277)</f>
        <v>41863838.177174836</v>
      </c>
      <c r="M259" s="115"/>
      <c r="N259" s="115">
        <f>SUM(N260:N277)</f>
        <v>10048250.464227891</v>
      </c>
      <c r="O259" s="115"/>
      <c r="P259" s="115">
        <f>L259*'DADOS BASE PROPOSTA'!$I$14</f>
        <v>62795.757265762259</v>
      </c>
      <c r="Q259" s="93"/>
    </row>
    <row r="260" spans="1:17" x14ac:dyDescent="0.25">
      <c r="A260" s="93"/>
      <c r="B260" s="94" t="s">
        <v>296</v>
      </c>
      <c r="C260" s="94" t="s">
        <v>34</v>
      </c>
      <c r="D260" s="94" t="s">
        <v>75</v>
      </c>
      <c r="F260" s="68">
        <f>'MATRIZ 2018 COMPLETO HOMOLOGADA'!Q260</f>
        <v>17</v>
      </c>
      <c r="H260" s="114">
        <f>'MATRIZ 2018 COMPLETO HOMOLOGADA'!J260</f>
        <v>0</v>
      </c>
      <c r="I260" s="114">
        <f>SUMIF('MATRIZ 2018 COMPLETO HOMOLOGADA'!D261:D278,"ECR",'MATRIZ 2018 COMPLETO HOMOLOGADA'!O261:O278)</f>
        <v>0</v>
      </c>
      <c r="J260" s="114">
        <f>'MATRIZ 2018 COMPLETO HOMOLOGADA'!R260+'MATRIZ 2018 COMPLETO HOMOLOGADA'!Z260+'MATRIZ 2018 COMPLETO HOMOLOGADA'!AS260+'MATRIZ 2018 COMPLETO HOMOLOGADA'!AW260+'MATRIZ 2018 COMPLETO HOMOLOGADA'!BA260+SUM('MATRIZ 2018 COMPLETO HOMOLOGADA'!Z261:Z278)</f>
        <v>5543904.0745175248</v>
      </c>
      <c r="K260" s="114"/>
      <c r="L260" s="114">
        <f t="shared" ref="L260:L277" si="13">SUM(H260:J260)</f>
        <v>5543904.0745175248</v>
      </c>
      <c r="M260" s="114"/>
      <c r="N260" s="114">
        <f>'MATRIZ 2018 COMPLETO HOMOLOGADA'!AI260+'MATRIZ 2018 COMPLETO HOMOLOGADA'!AL260+'MATRIZ 2018 COMPLETO HOMOLOGADA'!AO260</f>
        <v>0</v>
      </c>
      <c r="O260" s="114"/>
      <c r="P260" s="114"/>
      <c r="Q260" s="93"/>
    </row>
    <row r="261" spans="1:17" x14ac:dyDescent="0.25">
      <c r="A261" s="93"/>
      <c r="B261" s="94" t="s">
        <v>296</v>
      </c>
      <c r="C261" s="94" t="s">
        <v>308</v>
      </c>
      <c r="D261" s="94" t="s">
        <v>77</v>
      </c>
      <c r="H261" s="114">
        <f>'MATRIZ 2018 COMPLETO HOMOLOGADA'!J261</f>
        <v>0</v>
      </c>
      <c r="I261" s="114">
        <f>'MATRIZ 2018 COMPLETO HOMOLOGADA'!O261</f>
        <v>495718.60378225753</v>
      </c>
      <c r="J261" s="114">
        <f>'MATRIZ 2018 COMPLETO HOMOLOGADA'!R261</f>
        <v>0</v>
      </c>
      <c r="K261" s="114"/>
      <c r="L261" s="114">
        <f t="shared" si="13"/>
        <v>495718.60378225753</v>
      </c>
      <c r="M261" s="114"/>
      <c r="N261" s="114">
        <f>'MATRIZ 2018 COMPLETO HOMOLOGADA'!AI261+'MATRIZ 2018 COMPLETO HOMOLOGADA'!AL261+'MATRIZ 2018 COMPLETO HOMOLOGADA'!AO261</f>
        <v>39225.644423548692</v>
      </c>
      <c r="O261" s="114"/>
      <c r="P261" s="114"/>
      <c r="Q261" s="93"/>
    </row>
    <row r="262" spans="1:17" x14ac:dyDescent="0.25">
      <c r="A262" s="93"/>
      <c r="B262" s="94" t="s">
        <v>296</v>
      </c>
      <c r="C262" s="94" t="s">
        <v>309</v>
      </c>
      <c r="D262" s="94" t="s">
        <v>77</v>
      </c>
      <c r="H262" s="114">
        <f>'MATRIZ 2018 COMPLETO HOMOLOGADA'!J262</f>
        <v>0</v>
      </c>
      <c r="I262" s="114">
        <f>'MATRIZ 2018 COMPLETO HOMOLOGADA'!O262</f>
        <v>769169.33219565335</v>
      </c>
      <c r="J262" s="114">
        <f>'MATRIZ 2018 COMPLETO HOMOLOGADA'!R262</f>
        <v>0</v>
      </c>
      <c r="K262" s="114"/>
      <c r="L262" s="114">
        <f t="shared" si="13"/>
        <v>769169.33219565335</v>
      </c>
      <c r="M262" s="114"/>
      <c r="N262" s="114">
        <f>'MATRIZ 2018 COMPLETO HOMOLOGADA'!AI262+'MATRIZ 2018 COMPLETO HOMOLOGADA'!AL262+'MATRIZ 2018 COMPLETO HOMOLOGADA'!AO262</f>
        <v>210419.57750383788</v>
      </c>
      <c r="O262" s="114"/>
      <c r="P262" s="114"/>
      <c r="Q262" s="93"/>
    </row>
    <row r="263" spans="1:17" x14ac:dyDescent="0.25">
      <c r="A263" s="93"/>
      <c r="B263" s="94" t="s">
        <v>296</v>
      </c>
      <c r="C263" s="94" t="s">
        <v>310</v>
      </c>
      <c r="D263" s="94" t="s">
        <v>77</v>
      </c>
      <c r="H263" s="114">
        <f>'MATRIZ 2018 COMPLETO HOMOLOGADA'!J263</f>
        <v>0</v>
      </c>
      <c r="I263" s="114">
        <f>'MATRIZ 2018 COMPLETO HOMOLOGADA'!O263</f>
        <v>550900.59716117603</v>
      </c>
      <c r="J263" s="114">
        <f>'MATRIZ 2018 COMPLETO HOMOLOGADA'!R263</f>
        <v>0</v>
      </c>
      <c r="K263" s="114"/>
      <c r="L263" s="114">
        <f t="shared" si="13"/>
        <v>550900.59716117603</v>
      </c>
      <c r="M263" s="114"/>
      <c r="N263" s="114">
        <f>'MATRIZ 2018 COMPLETO HOMOLOGADA'!AI263+'MATRIZ 2018 COMPLETO HOMOLOGADA'!AL263+'MATRIZ 2018 COMPLETO HOMOLOGADA'!AO263</f>
        <v>69794.552613454347</v>
      </c>
      <c r="O263" s="114"/>
      <c r="P263" s="114"/>
      <c r="Q263" s="93"/>
    </row>
    <row r="264" spans="1:17" x14ac:dyDescent="0.25">
      <c r="A264" s="93"/>
      <c r="B264" s="94" t="s">
        <v>296</v>
      </c>
      <c r="C264" s="94" t="s">
        <v>311</v>
      </c>
      <c r="D264" s="94" t="s">
        <v>77</v>
      </c>
      <c r="H264" s="114">
        <f>'MATRIZ 2018 COMPLETO HOMOLOGADA'!J264</f>
        <v>0</v>
      </c>
      <c r="I264" s="114">
        <f>'MATRIZ 2018 COMPLETO HOMOLOGADA'!O264</f>
        <v>865491.51630800858</v>
      </c>
      <c r="J264" s="114">
        <f>'MATRIZ 2018 COMPLETO HOMOLOGADA'!R264</f>
        <v>0</v>
      </c>
      <c r="K264" s="114"/>
      <c r="L264" s="114">
        <f t="shared" si="13"/>
        <v>865491.51630800858</v>
      </c>
      <c r="M264" s="114"/>
      <c r="N264" s="114">
        <f>'MATRIZ 2018 COMPLETO HOMOLOGADA'!AI264+'MATRIZ 2018 COMPLETO HOMOLOGADA'!AL264+'MATRIZ 2018 COMPLETO HOMOLOGADA'!AO264</f>
        <v>271923.20657789987</v>
      </c>
      <c r="O264" s="114"/>
      <c r="P264" s="114"/>
      <c r="Q264" s="93"/>
    </row>
    <row r="265" spans="1:17" x14ac:dyDescent="0.25">
      <c r="A265" s="93"/>
      <c r="B265" s="94" t="s">
        <v>296</v>
      </c>
      <c r="C265" s="94" t="s">
        <v>312</v>
      </c>
      <c r="D265" s="94" t="s">
        <v>77</v>
      </c>
      <c r="H265" s="114">
        <f>'MATRIZ 2018 COMPLETO HOMOLOGADA'!J265</f>
        <v>0</v>
      </c>
      <c r="I265" s="114">
        <f>'MATRIZ 2018 COMPLETO HOMOLOGADA'!O265</f>
        <v>623832.86617489986</v>
      </c>
      <c r="J265" s="114">
        <f>'MATRIZ 2018 COMPLETO HOMOLOGADA'!R265</f>
        <v>0</v>
      </c>
      <c r="K265" s="114"/>
      <c r="L265" s="114">
        <f t="shared" si="13"/>
        <v>623832.86617489986</v>
      </c>
      <c r="M265" s="114"/>
      <c r="N265" s="114">
        <f>'MATRIZ 2018 COMPLETO HOMOLOGADA'!AI265+'MATRIZ 2018 COMPLETO HOMOLOGADA'!AL265+'MATRIZ 2018 COMPLETO HOMOLOGADA'!AO265</f>
        <v>106204.79362737222</v>
      </c>
      <c r="O265" s="114"/>
      <c r="P265" s="114"/>
      <c r="Q265" s="93"/>
    </row>
    <row r="266" spans="1:17" x14ac:dyDescent="0.25">
      <c r="A266" s="93"/>
      <c r="B266" s="94" t="s">
        <v>296</v>
      </c>
      <c r="C266" s="94" t="s">
        <v>313</v>
      </c>
      <c r="D266" s="94" t="s">
        <v>77</v>
      </c>
      <c r="H266" s="114">
        <f>'MATRIZ 2018 COMPLETO HOMOLOGADA'!J266</f>
        <v>0</v>
      </c>
      <c r="I266" s="114">
        <f>'MATRIZ 2018 COMPLETO HOMOLOGADA'!O266</f>
        <v>658406.11226763227</v>
      </c>
      <c r="J266" s="114">
        <f>'MATRIZ 2018 COMPLETO HOMOLOGADA'!R266</f>
        <v>0</v>
      </c>
      <c r="K266" s="114"/>
      <c r="L266" s="114">
        <f t="shared" si="13"/>
        <v>658406.11226763227</v>
      </c>
      <c r="M266" s="114"/>
      <c r="N266" s="114">
        <f>'MATRIZ 2018 COMPLETO HOMOLOGADA'!AI266+'MATRIZ 2018 COMPLETO HOMOLOGADA'!AL266+'MATRIZ 2018 COMPLETO HOMOLOGADA'!AO266</f>
        <v>194063.61367961325</v>
      </c>
      <c r="O266" s="114"/>
      <c r="P266" s="114"/>
      <c r="Q266" s="93"/>
    </row>
    <row r="267" spans="1:17" x14ac:dyDescent="0.25">
      <c r="A267" s="93"/>
      <c r="B267" s="94" t="s">
        <v>296</v>
      </c>
      <c r="C267" s="94" t="s">
        <v>314</v>
      </c>
      <c r="D267" s="94" t="s">
        <v>79</v>
      </c>
      <c r="H267" s="114">
        <f>'MATRIZ 2018 COMPLETO HOMOLOGADA'!J267</f>
        <v>6345834.0487407558</v>
      </c>
      <c r="I267" s="114">
        <f>'MATRIZ 2018 COMPLETO HOMOLOGADA'!O267</f>
        <v>0</v>
      </c>
      <c r="J267" s="114">
        <f>'MATRIZ 2018 COMPLETO HOMOLOGADA'!R267</f>
        <v>0</v>
      </c>
      <c r="K267" s="114"/>
      <c r="L267" s="114">
        <f t="shared" si="13"/>
        <v>6345834.0487407558</v>
      </c>
      <c r="M267" s="114"/>
      <c r="N267" s="114">
        <f>'MATRIZ 2018 COMPLETO HOMOLOGADA'!AI267+'MATRIZ 2018 COMPLETO HOMOLOGADA'!AL267+'MATRIZ 2018 COMPLETO HOMOLOGADA'!AO267</f>
        <v>2088983.2630871027</v>
      </c>
      <c r="O267" s="114"/>
      <c r="P267" s="114"/>
      <c r="Q267" s="93"/>
    </row>
    <row r="268" spans="1:17" x14ac:dyDescent="0.25">
      <c r="A268" s="93"/>
      <c r="B268" s="94" t="s">
        <v>296</v>
      </c>
      <c r="C268" s="94" t="s">
        <v>315</v>
      </c>
      <c r="D268" s="94" t="s">
        <v>79</v>
      </c>
      <c r="H268" s="114">
        <f>'MATRIZ 2018 COMPLETO HOMOLOGADA'!J268</f>
        <v>2301685.2094071228</v>
      </c>
      <c r="I268" s="114">
        <f>'MATRIZ 2018 COMPLETO HOMOLOGADA'!O268</f>
        <v>0</v>
      </c>
      <c r="J268" s="114">
        <f>'MATRIZ 2018 COMPLETO HOMOLOGADA'!R268</f>
        <v>0</v>
      </c>
      <c r="K268" s="114"/>
      <c r="L268" s="114">
        <f t="shared" si="13"/>
        <v>2301685.2094071228</v>
      </c>
      <c r="M268" s="114"/>
      <c r="N268" s="114">
        <f>'MATRIZ 2018 COMPLETO HOMOLOGADA'!AI268+'MATRIZ 2018 COMPLETO HOMOLOGADA'!AL268+'MATRIZ 2018 COMPLETO HOMOLOGADA'!AO268</f>
        <v>421170.07896117755</v>
      </c>
      <c r="O268" s="114"/>
      <c r="P268" s="114"/>
      <c r="Q268" s="93"/>
    </row>
    <row r="269" spans="1:17" x14ac:dyDescent="0.25">
      <c r="A269" s="93"/>
      <c r="B269" s="94" t="s">
        <v>296</v>
      </c>
      <c r="C269" s="94" t="s">
        <v>316</v>
      </c>
      <c r="D269" s="94" t="s">
        <v>79</v>
      </c>
      <c r="H269" s="114">
        <f>'MATRIZ 2018 COMPLETO HOMOLOGADA'!J269</f>
        <v>3342384.3226078809</v>
      </c>
      <c r="I269" s="114">
        <f>'MATRIZ 2018 COMPLETO HOMOLOGADA'!O269</f>
        <v>0</v>
      </c>
      <c r="J269" s="114">
        <f>'MATRIZ 2018 COMPLETO HOMOLOGADA'!R269</f>
        <v>0</v>
      </c>
      <c r="K269" s="114"/>
      <c r="L269" s="114">
        <f t="shared" si="13"/>
        <v>3342384.3226078809</v>
      </c>
      <c r="M269" s="114"/>
      <c r="N269" s="114">
        <f>'MATRIZ 2018 COMPLETO HOMOLOGADA'!AI269+'MATRIZ 2018 COMPLETO HOMOLOGADA'!AL269+'MATRIZ 2018 COMPLETO HOMOLOGADA'!AO269</f>
        <v>681576.81382746552</v>
      </c>
      <c r="O269" s="114"/>
      <c r="P269" s="114"/>
      <c r="Q269" s="93"/>
    </row>
    <row r="270" spans="1:17" x14ac:dyDescent="0.25">
      <c r="A270" s="93"/>
      <c r="B270" s="94" t="s">
        <v>296</v>
      </c>
      <c r="C270" s="94" t="s">
        <v>317</v>
      </c>
      <c r="D270" s="94" t="s">
        <v>79</v>
      </c>
      <c r="H270" s="114">
        <f>'MATRIZ 2018 COMPLETO HOMOLOGADA'!J270</f>
        <v>1858235.9442825734</v>
      </c>
      <c r="I270" s="114">
        <f>'MATRIZ 2018 COMPLETO HOMOLOGADA'!O270</f>
        <v>0</v>
      </c>
      <c r="J270" s="114">
        <f>'MATRIZ 2018 COMPLETO HOMOLOGADA'!R270</f>
        <v>0</v>
      </c>
      <c r="K270" s="114"/>
      <c r="L270" s="114">
        <f t="shared" si="13"/>
        <v>1858235.9442825734</v>
      </c>
      <c r="M270" s="114"/>
      <c r="N270" s="114">
        <f>'MATRIZ 2018 COMPLETO HOMOLOGADA'!AI270+'MATRIZ 2018 COMPLETO HOMOLOGADA'!AL270+'MATRIZ 2018 COMPLETO HOMOLOGADA'!AO270</f>
        <v>581467.03294561408</v>
      </c>
      <c r="O270" s="114"/>
      <c r="P270" s="114"/>
      <c r="Q270" s="93"/>
    </row>
    <row r="271" spans="1:17" x14ac:dyDescent="0.25">
      <c r="A271" s="93"/>
      <c r="B271" s="94" t="s">
        <v>296</v>
      </c>
      <c r="C271" s="94" t="s">
        <v>318</v>
      </c>
      <c r="D271" s="94" t="s">
        <v>79</v>
      </c>
      <c r="H271" s="114">
        <f>'MATRIZ 2018 COMPLETO HOMOLOGADA'!J271</f>
        <v>1772319.1002281064</v>
      </c>
      <c r="I271" s="114">
        <f>'MATRIZ 2018 COMPLETO HOMOLOGADA'!O271</f>
        <v>0</v>
      </c>
      <c r="J271" s="114">
        <f>'MATRIZ 2018 COMPLETO HOMOLOGADA'!R271</f>
        <v>0</v>
      </c>
      <c r="K271" s="114"/>
      <c r="L271" s="114">
        <f t="shared" si="13"/>
        <v>1772319.1002281064</v>
      </c>
      <c r="M271" s="114"/>
      <c r="N271" s="114">
        <f>'MATRIZ 2018 COMPLETO HOMOLOGADA'!AI271+'MATRIZ 2018 COMPLETO HOMOLOGADA'!AL271+'MATRIZ 2018 COMPLETO HOMOLOGADA'!AO271</f>
        <v>514912.51769341459</v>
      </c>
      <c r="O271" s="114"/>
      <c r="P271" s="114"/>
      <c r="Q271" s="93"/>
    </row>
    <row r="272" spans="1:17" x14ac:dyDescent="0.25">
      <c r="A272" s="93"/>
      <c r="B272" s="94" t="s">
        <v>296</v>
      </c>
      <c r="C272" s="94" t="s">
        <v>319</v>
      </c>
      <c r="D272" s="94" t="s">
        <v>79</v>
      </c>
      <c r="H272" s="114">
        <f>'MATRIZ 2018 COMPLETO HOMOLOGADA'!J272</f>
        <v>2005318.06338802</v>
      </c>
      <c r="I272" s="114">
        <f>'MATRIZ 2018 COMPLETO HOMOLOGADA'!O272</f>
        <v>0</v>
      </c>
      <c r="J272" s="114">
        <f>'MATRIZ 2018 COMPLETO HOMOLOGADA'!R272</f>
        <v>0</v>
      </c>
      <c r="K272" s="114"/>
      <c r="L272" s="114">
        <f t="shared" si="13"/>
        <v>2005318.06338802</v>
      </c>
      <c r="M272" s="114"/>
      <c r="N272" s="114">
        <f>'MATRIZ 2018 COMPLETO HOMOLOGADA'!AI272+'MATRIZ 2018 COMPLETO HOMOLOGADA'!AL272+'MATRIZ 2018 COMPLETO HOMOLOGADA'!AO272</f>
        <v>435616.5825751368</v>
      </c>
      <c r="O272" s="114"/>
      <c r="P272" s="114"/>
      <c r="Q272" s="93"/>
    </row>
    <row r="273" spans="1:17" x14ac:dyDescent="0.25">
      <c r="A273" s="93"/>
      <c r="B273" s="94" t="s">
        <v>296</v>
      </c>
      <c r="C273" s="94" t="s">
        <v>320</v>
      </c>
      <c r="D273" s="94" t="s">
        <v>79</v>
      </c>
      <c r="H273" s="114">
        <f>'MATRIZ 2018 COMPLETO HOMOLOGADA'!J273</f>
        <v>6636542.9606036907</v>
      </c>
      <c r="I273" s="114">
        <f>'MATRIZ 2018 COMPLETO HOMOLOGADA'!O273</f>
        <v>0</v>
      </c>
      <c r="J273" s="114">
        <f>'MATRIZ 2018 COMPLETO HOMOLOGADA'!R273</f>
        <v>0</v>
      </c>
      <c r="K273" s="114"/>
      <c r="L273" s="114">
        <f t="shared" si="13"/>
        <v>6636542.9606036907</v>
      </c>
      <c r="M273" s="114"/>
      <c r="N273" s="114">
        <f>'MATRIZ 2018 COMPLETO HOMOLOGADA'!AI273+'MATRIZ 2018 COMPLETO HOMOLOGADA'!AL273+'MATRIZ 2018 COMPLETO HOMOLOGADA'!AO273</f>
        <v>1945888.0987755035</v>
      </c>
      <c r="O273" s="114"/>
      <c r="P273" s="114"/>
      <c r="Q273" s="93"/>
    </row>
    <row r="274" spans="1:17" x14ac:dyDescent="0.25">
      <c r="A274" s="93"/>
      <c r="B274" s="94" t="s">
        <v>296</v>
      </c>
      <c r="C274" s="94" t="s">
        <v>321</v>
      </c>
      <c r="D274" s="94" t="s">
        <v>79</v>
      </c>
      <c r="H274" s="114">
        <f>'MATRIZ 2018 COMPLETO HOMOLOGADA'!J274</f>
        <v>1322112.0072536774</v>
      </c>
      <c r="I274" s="114">
        <f>'MATRIZ 2018 COMPLETO HOMOLOGADA'!O274</f>
        <v>0</v>
      </c>
      <c r="J274" s="114">
        <f>'MATRIZ 2018 COMPLETO HOMOLOGADA'!R274</f>
        <v>0</v>
      </c>
      <c r="K274" s="114"/>
      <c r="L274" s="114">
        <f t="shared" si="13"/>
        <v>1322112.0072536774</v>
      </c>
      <c r="M274" s="114"/>
      <c r="N274" s="114">
        <f>'MATRIZ 2018 COMPLETO HOMOLOGADA'!AI274+'MATRIZ 2018 COMPLETO HOMOLOGADA'!AL274+'MATRIZ 2018 COMPLETO HOMOLOGADA'!AO274</f>
        <v>366005.37042603287</v>
      </c>
      <c r="O274" s="114"/>
      <c r="P274" s="114"/>
      <c r="Q274" s="93"/>
    </row>
    <row r="275" spans="1:17" x14ac:dyDescent="0.25">
      <c r="A275" s="93"/>
      <c r="B275" s="94" t="s">
        <v>296</v>
      </c>
      <c r="C275" s="94" t="s">
        <v>322</v>
      </c>
      <c r="D275" s="94" t="s">
        <v>79</v>
      </c>
      <c r="H275" s="114">
        <f>'MATRIZ 2018 COMPLETO HOMOLOGADA'!J275</f>
        <v>1493801.2685130348</v>
      </c>
      <c r="I275" s="114">
        <f>'MATRIZ 2018 COMPLETO HOMOLOGADA'!O275</f>
        <v>0</v>
      </c>
      <c r="J275" s="114">
        <f>'MATRIZ 2018 COMPLETO HOMOLOGADA'!R275</f>
        <v>0</v>
      </c>
      <c r="K275" s="114"/>
      <c r="L275" s="114">
        <f t="shared" si="13"/>
        <v>1493801.2685130348</v>
      </c>
      <c r="M275" s="114"/>
      <c r="N275" s="114">
        <f>'MATRIZ 2018 COMPLETO HOMOLOGADA'!AI275+'MATRIZ 2018 COMPLETO HOMOLOGADA'!AL275+'MATRIZ 2018 COMPLETO HOMOLOGADA'!AO275</f>
        <v>206892.50185357436</v>
      </c>
      <c r="O275" s="114"/>
      <c r="P275" s="114"/>
      <c r="Q275" s="93"/>
    </row>
    <row r="276" spans="1:17" x14ac:dyDescent="0.25">
      <c r="A276" s="93"/>
      <c r="B276" s="94" t="s">
        <v>296</v>
      </c>
      <c r="C276" s="94" t="s">
        <v>323</v>
      </c>
      <c r="D276" s="94" t="s">
        <v>83</v>
      </c>
      <c r="H276" s="114">
        <f>'MATRIZ 2018 COMPLETO HOMOLOGADA'!J276</f>
        <v>0</v>
      </c>
      <c r="I276" s="114">
        <f>'MATRIZ 2018 COMPLETO HOMOLOGADA'!O276</f>
        <v>1335264.7817197787</v>
      </c>
      <c r="J276" s="114">
        <f>'MATRIZ 2018 COMPLETO HOMOLOGADA'!R276</f>
        <v>0</v>
      </c>
      <c r="K276" s="114"/>
      <c r="L276" s="114">
        <f t="shared" si="13"/>
        <v>1335264.7817197787</v>
      </c>
      <c r="M276" s="114"/>
      <c r="N276" s="114">
        <f>'MATRIZ 2018 COMPLETO HOMOLOGADA'!AI276+'MATRIZ 2018 COMPLETO HOMOLOGADA'!AL276+'MATRIZ 2018 COMPLETO HOMOLOGADA'!AO276</f>
        <v>383778.65432118345</v>
      </c>
      <c r="O276" s="114"/>
      <c r="P276" s="114"/>
      <c r="Q276" s="93"/>
    </row>
    <row r="277" spans="1:17" x14ac:dyDescent="0.25">
      <c r="A277" s="93"/>
      <c r="B277" s="94" t="s">
        <v>296</v>
      </c>
      <c r="C277" s="94" t="s">
        <v>324</v>
      </c>
      <c r="D277" s="94" t="s">
        <v>79</v>
      </c>
      <c r="H277" s="114">
        <f>'MATRIZ 2018 COMPLETO HOMOLOGADA'!J277</f>
        <v>3942917.3680230477</v>
      </c>
      <c r="I277" s="114">
        <f>'MATRIZ 2018 COMPLETO HOMOLOGADA'!O277</f>
        <v>0</v>
      </c>
      <c r="J277" s="114">
        <f>'MATRIZ 2018 COMPLETO HOMOLOGADA'!R277</f>
        <v>0</v>
      </c>
      <c r="K277" s="114"/>
      <c r="L277" s="114">
        <f t="shared" si="13"/>
        <v>3942917.3680230477</v>
      </c>
      <c r="M277" s="114"/>
      <c r="N277" s="114">
        <f>'MATRIZ 2018 COMPLETO HOMOLOGADA'!AI277+'MATRIZ 2018 COMPLETO HOMOLOGADA'!AL277+'MATRIZ 2018 COMPLETO HOMOLOGADA'!AO277</f>
        <v>1530328.1613359605</v>
      </c>
      <c r="O277" s="114"/>
      <c r="P277" s="114"/>
      <c r="Q277" s="93"/>
    </row>
    <row r="278" spans="1:17" x14ac:dyDescent="0.25">
      <c r="A278" s="93"/>
      <c r="H278" s="114"/>
      <c r="I278" s="114"/>
      <c r="J278" s="114"/>
      <c r="K278" s="114"/>
      <c r="L278" s="114"/>
      <c r="M278" s="114"/>
      <c r="N278" s="114"/>
      <c r="O278" s="114"/>
      <c r="P278" s="114"/>
      <c r="Q278" s="93"/>
    </row>
    <row r="279" spans="1:17" x14ac:dyDescent="0.25">
      <c r="A279" s="93"/>
      <c r="B279" s="98" t="s">
        <v>296</v>
      </c>
      <c r="C279" s="98" t="s">
        <v>325</v>
      </c>
      <c r="D279" s="98" t="s">
        <v>74</v>
      </c>
      <c r="E279" s="98"/>
      <c r="F279" s="100"/>
      <c r="G279" s="98"/>
      <c r="H279" s="115">
        <f>SUM(H280:H291)</f>
        <v>23104785.048712466</v>
      </c>
      <c r="I279" s="115">
        <f>SUM(I280:I291)</f>
        <v>3084289.0914174551</v>
      </c>
      <c r="J279" s="115">
        <f>SUM(J280:J291)</f>
        <v>10894195.103591135</v>
      </c>
      <c r="K279" s="115"/>
      <c r="L279" s="115">
        <f>SUM(L280:L291)</f>
        <v>37083269.243721046</v>
      </c>
      <c r="M279" s="115"/>
      <c r="N279" s="115">
        <f>SUM(N280:N291)</f>
        <v>10149612.320532726</v>
      </c>
      <c r="O279" s="115"/>
      <c r="P279" s="115">
        <f>L279*'DADOS BASE PROPOSTA'!$I$14</f>
        <v>55624.903865581568</v>
      </c>
      <c r="Q279" s="93"/>
    </row>
    <row r="280" spans="1:17" x14ac:dyDescent="0.25">
      <c r="A280" s="93"/>
      <c r="B280" s="94" t="s">
        <v>296</v>
      </c>
      <c r="C280" s="94" t="s">
        <v>34</v>
      </c>
      <c r="D280" s="94" t="s">
        <v>75</v>
      </c>
      <c r="F280" s="68">
        <f>'MATRIZ 2018 COMPLETO HOMOLOGADA'!Q280</f>
        <v>11</v>
      </c>
      <c r="H280" s="114">
        <f>'MATRIZ 2018 COMPLETO HOMOLOGADA'!J280</f>
        <v>0</v>
      </c>
      <c r="I280" s="114">
        <f>SUMIF('MATRIZ 2018 COMPLETO HOMOLOGADA'!D281:D292,"ECR",'MATRIZ 2018 COMPLETO HOMOLOGADA'!O281:O292)</f>
        <v>0</v>
      </c>
      <c r="J280" s="114">
        <f>'MATRIZ 2018 COMPLETO HOMOLOGADA'!R280+'MATRIZ 2018 COMPLETO HOMOLOGADA'!Z280+'MATRIZ 2018 COMPLETO HOMOLOGADA'!AS280+'MATRIZ 2018 COMPLETO HOMOLOGADA'!AW280+'MATRIZ 2018 COMPLETO HOMOLOGADA'!BA280+SUM('MATRIZ 2018 COMPLETO HOMOLOGADA'!Z281:Z293)</f>
        <v>10894195.103591135</v>
      </c>
      <c r="K280" s="114"/>
      <c r="L280" s="114">
        <f t="shared" ref="L280:L291" si="14">SUM(H280:J280)</f>
        <v>10894195.103591135</v>
      </c>
      <c r="M280" s="114"/>
      <c r="N280" s="114">
        <f>'MATRIZ 2018 COMPLETO HOMOLOGADA'!AI280+'MATRIZ 2018 COMPLETO HOMOLOGADA'!AL280+'MATRIZ 2018 COMPLETO HOMOLOGADA'!AO280+SUMIF('MATRIZ 2018 COMPLETO HOMOLOGADA'!D281:D293,"ECR",'MATRIZ 2018 COMPLETO HOMOLOGADA'!AI281:AI293)+SUMIF('MATRIZ 2018 COMPLETO HOMOLOGADA'!D281:D293,"ECR",'MATRIZ 2018 COMPLETO HOMOLOGADA'!AO281:AO293)</f>
        <v>211931.44025011966</v>
      </c>
      <c r="O280" s="114"/>
      <c r="P280" s="114"/>
      <c r="Q280" s="93"/>
    </row>
    <row r="281" spans="1:17" x14ac:dyDescent="0.25">
      <c r="A281" s="93"/>
      <c r="B281" s="94" t="s">
        <v>296</v>
      </c>
      <c r="C281" s="94" t="s">
        <v>326</v>
      </c>
      <c r="D281" s="94" t="s">
        <v>79</v>
      </c>
      <c r="H281" s="114">
        <f>'MATRIZ 2018 COMPLETO HOMOLOGADA'!J281</f>
        <v>2489756.2594264355</v>
      </c>
      <c r="I281" s="114">
        <f>'MATRIZ 2018 COMPLETO HOMOLOGADA'!O281</f>
        <v>0</v>
      </c>
      <c r="J281" s="114">
        <f>'MATRIZ 2018 COMPLETO HOMOLOGADA'!R281</f>
        <v>0</v>
      </c>
      <c r="K281" s="114"/>
      <c r="L281" s="114">
        <f t="shared" si="14"/>
        <v>2489756.2594264355</v>
      </c>
      <c r="M281" s="114"/>
      <c r="N281" s="114">
        <f>'MATRIZ 2018 COMPLETO HOMOLOGADA'!AI281+'MATRIZ 2018 COMPLETO HOMOLOGADA'!AL281+'MATRIZ 2018 COMPLETO HOMOLOGADA'!AO281</f>
        <v>747162.98389802501</v>
      </c>
      <c r="O281" s="114"/>
      <c r="P281" s="114"/>
      <c r="Q281" s="93"/>
    </row>
    <row r="282" spans="1:17" x14ac:dyDescent="0.25">
      <c r="A282" s="93"/>
      <c r="B282" s="94" t="s">
        <v>296</v>
      </c>
      <c r="C282" s="94" t="s">
        <v>327</v>
      </c>
      <c r="D282" s="94" t="s">
        <v>79</v>
      </c>
      <c r="H282" s="114">
        <f>'MATRIZ 2018 COMPLETO HOMOLOGADA'!J282</f>
        <v>1813126.838425037</v>
      </c>
      <c r="I282" s="114">
        <f>'MATRIZ 2018 COMPLETO HOMOLOGADA'!O282</f>
        <v>0</v>
      </c>
      <c r="J282" s="114">
        <f>'MATRIZ 2018 COMPLETO HOMOLOGADA'!R282</f>
        <v>0</v>
      </c>
      <c r="K282" s="114"/>
      <c r="L282" s="114">
        <f t="shared" si="14"/>
        <v>1813126.838425037</v>
      </c>
      <c r="M282" s="114"/>
      <c r="N282" s="114">
        <f>'MATRIZ 2018 COMPLETO HOMOLOGADA'!AI282+'MATRIZ 2018 COMPLETO HOMOLOGADA'!AL282+'MATRIZ 2018 COMPLETO HOMOLOGADA'!AO282</f>
        <v>729000.96357840893</v>
      </c>
      <c r="O282" s="114"/>
      <c r="P282" s="114"/>
      <c r="Q282" s="93"/>
    </row>
    <row r="283" spans="1:17" x14ac:dyDescent="0.25">
      <c r="A283" s="93"/>
      <c r="B283" s="94" t="s">
        <v>296</v>
      </c>
      <c r="C283" s="94" t="s">
        <v>328</v>
      </c>
      <c r="D283" s="94" t="s">
        <v>79</v>
      </c>
      <c r="H283" s="114">
        <f>'MATRIZ 2018 COMPLETO HOMOLOGADA'!J283</f>
        <v>2928206.2994595808</v>
      </c>
      <c r="I283" s="114">
        <f>'MATRIZ 2018 COMPLETO HOMOLOGADA'!O283</f>
        <v>0</v>
      </c>
      <c r="J283" s="114">
        <f>'MATRIZ 2018 COMPLETO HOMOLOGADA'!R283</f>
        <v>0</v>
      </c>
      <c r="K283" s="114"/>
      <c r="L283" s="114">
        <f t="shared" si="14"/>
        <v>2928206.2994595808</v>
      </c>
      <c r="M283" s="114"/>
      <c r="N283" s="114">
        <f>'MATRIZ 2018 COMPLETO HOMOLOGADA'!AI283+'MATRIZ 2018 COMPLETO HOMOLOGADA'!AL283+'MATRIZ 2018 COMPLETO HOMOLOGADA'!AO283</f>
        <v>935502.29211795621</v>
      </c>
      <c r="O283" s="114"/>
      <c r="P283" s="114"/>
      <c r="Q283" s="93"/>
    </row>
    <row r="284" spans="1:17" x14ac:dyDescent="0.25">
      <c r="A284" s="93"/>
      <c r="B284" s="94" t="s">
        <v>296</v>
      </c>
      <c r="C284" s="94" t="s">
        <v>329</v>
      </c>
      <c r="D284" s="94" t="s">
        <v>77</v>
      </c>
      <c r="H284" s="114">
        <f>'MATRIZ 2018 COMPLETO HOMOLOGADA'!J284</f>
        <v>0</v>
      </c>
      <c r="I284" s="114">
        <f>'MATRIZ 2018 COMPLETO HOMOLOGADA'!O284</f>
        <v>553492.71102032391</v>
      </c>
      <c r="J284" s="114">
        <f>'MATRIZ 2018 COMPLETO HOMOLOGADA'!R284</f>
        <v>0</v>
      </c>
      <c r="K284" s="114"/>
      <c r="L284" s="114">
        <f t="shared" si="14"/>
        <v>553492.71102032391</v>
      </c>
      <c r="M284" s="114"/>
      <c r="N284" s="114">
        <f>'MATRIZ 2018 COMPLETO HOMOLOGADA'!AI284+'MATRIZ 2018 COMPLETO HOMOLOGADA'!AL284+'MATRIZ 2018 COMPLETO HOMOLOGADA'!AO284</f>
        <v>402577.93471717916</v>
      </c>
      <c r="O284" s="114"/>
      <c r="P284" s="114"/>
      <c r="Q284" s="93"/>
    </row>
    <row r="285" spans="1:17" x14ac:dyDescent="0.25">
      <c r="A285" s="93"/>
      <c r="B285" s="94" t="s">
        <v>296</v>
      </c>
      <c r="C285" s="94" t="s">
        <v>330</v>
      </c>
      <c r="D285" s="94" t="s">
        <v>77</v>
      </c>
      <c r="H285" s="114">
        <f>'MATRIZ 2018 COMPLETO HOMOLOGADA'!J285</f>
        <v>0</v>
      </c>
      <c r="I285" s="114">
        <f>'MATRIZ 2018 COMPLETO HOMOLOGADA'!O285</f>
        <v>512447.39063741715</v>
      </c>
      <c r="J285" s="114">
        <f>'MATRIZ 2018 COMPLETO HOMOLOGADA'!R285</f>
        <v>0</v>
      </c>
      <c r="K285" s="114"/>
      <c r="L285" s="114">
        <f t="shared" si="14"/>
        <v>512447.39063741715</v>
      </c>
      <c r="M285" s="114"/>
      <c r="N285" s="114">
        <f>'MATRIZ 2018 COMPLETO HOMOLOGADA'!AI285+'MATRIZ 2018 COMPLETO HOMOLOGADA'!AL285+'MATRIZ 2018 COMPLETO HOMOLOGADA'!AO285</f>
        <v>351101.26873489725</v>
      </c>
      <c r="O285" s="114"/>
      <c r="P285" s="114"/>
      <c r="Q285" s="93"/>
    </row>
    <row r="286" spans="1:17" x14ac:dyDescent="0.25">
      <c r="A286" s="93"/>
      <c r="B286" s="94" t="s">
        <v>296</v>
      </c>
      <c r="C286" s="94" t="s">
        <v>331</v>
      </c>
      <c r="D286" s="94" t="s">
        <v>83</v>
      </c>
      <c r="H286" s="114">
        <f>'MATRIZ 2018 COMPLETO HOMOLOGADA'!J286</f>
        <v>0</v>
      </c>
      <c r="I286" s="114">
        <f>'MATRIZ 2018 COMPLETO HOMOLOGADA'!O286</f>
        <v>969315.33993768482</v>
      </c>
      <c r="J286" s="114">
        <f>'MATRIZ 2018 COMPLETO HOMOLOGADA'!R286</f>
        <v>0</v>
      </c>
      <c r="K286" s="114"/>
      <c r="L286" s="114">
        <f t="shared" si="14"/>
        <v>969315.33993768482</v>
      </c>
      <c r="M286" s="114"/>
      <c r="N286" s="114">
        <f>'MATRIZ 2018 COMPLETO HOMOLOGADA'!AI286+'MATRIZ 2018 COMPLETO HOMOLOGADA'!AL286+'MATRIZ 2018 COMPLETO HOMOLOGADA'!AO286</f>
        <v>307163.37309359072</v>
      </c>
      <c r="O286" s="114"/>
      <c r="P286" s="114"/>
      <c r="Q286" s="93"/>
    </row>
    <row r="287" spans="1:17" x14ac:dyDescent="0.25">
      <c r="A287" s="93"/>
      <c r="B287" s="94" t="s">
        <v>296</v>
      </c>
      <c r="C287" s="94" t="s">
        <v>332</v>
      </c>
      <c r="D287" s="94" t="s">
        <v>79</v>
      </c>
      <c r="H287" s="114">
        <f>'MATRIZ 2018 COMPLETO HOMOLOGADA'!J287</f>
        <v>5231229.2818332771</v>
      </c>
      <c r="I287" s="114">
        <f>'MATRIZ 2018 COMPLETO HOMOLOGADA'!O287</f>
        <v>0</v>
      </c>
      <c r="J287" s="114">
        <f>'MATRIZ 2018 COMPLETO HOMOLOGADA'!R287</f>
        <v>0</v>
      </c>
      <c r="K287" s="114"/>
      <c r="L287" s="114">
        <f t="shared" si="14"/>
        <v>5231229.2818332771</v>
      </c>
      <c r="M287" s="114"/>
      <c r="N287" s="114">
        <f>'MATRIZ 2018 COMPLETO HOMOLOGADA'!AI287+'MATRIZ 2018 COMPLETO HOMOLOGADA'!AL287+'MATRIZ 2018 COMPLETO HOMOLOGADA'!AO287</f>
        <v>2401385.351385403</v>
      </c>
      <c r="O287" s="114"/>
      <c r="P287" s="114"/>
      <c r="Q287" s="93"/>
    </row>
    <row r="288" spans="1:17" x14ac:dyDescent="0.25">
      <c r="A288" s="93"/>
      <c r="B288" s="94" t="s">
        <v>296</v>
      </c>
      <c r="C288" s="94" t="s">
        <v>333</v>
      </c>
      <c r="D288" s="94" t="s">
        <v>79</v>
      </c>
      <c r="H288" s="114">
        <f>'MATRIZ 2018 COMPLETO HOMOLOGADA'!J288</f>
        <v>2134279.4542125454</v>
      </c>
      <c r="I288" s="114">
        <f>'MATRIZ 2018 COMPLETO HOMOLOGADA'!O288</f>
        <v>0</v>
      </c>
      <c r="J288" s="114">
        <f>'MATRIZ 2018 COMPLETO HOMOLOGADA'!R288</f>
        <v>0</v>
      </c>
      <c r="K288" s="114"/>
      <c r="L288" s="114">
        <f t="shared" si="14"/>
        <v>2134279.4542125454</v>
      </c>
      <c r="M288" s="114"/>
      <c r="N288" s="114">
        <f>'MATRIZ 2018 COMPLETO HOMOLOGADA'!AI288+'MATRIZ 2018 COMPLETO HOMOLOGADA'!AL288+'MATRIZ 2018 COMPLETO HOMOLOGADA'!AO288</f>
        <v>867234.95849725674</v>
      </c>
      <c r="O288" s="114"/>
      <c r="P288" s="114"/>
      <c r="Q288" s="93"/>
    </row>
    <row r="289" spans="1:17" x14ac:dyDescent="0.25">
      <c r="A289" s="93"/>
      <c r="B289" s="94" t="s">
        <v>296</v>
      </c>
      <c r="C289" s="94" t="s">
        <v>334</v>
      </c>
      <c r="D289" s="94" t="s">
        <v>79</v>
      </c>
      <c r="H289" s="114">
        <f>'MATRIZ 2018 COMPLETO HOMOLOGADA'!J289</f>
        <v>1854358.6099738854</v>
      </c>
      <c r="I289" s="114">
        <f>'MATRIZ 2018 COMPLETO HOMOLOGADA'!O289</f>
        <v>0</v>
      </c>
      <c r="J289" s="114">
        <f>'MATRIZ 2018 COMPLETO HOMOLOGADA'!R289</f>
        <v>0</v>
      </c>
      <c r="K289" s="114"/>
      <c r="L289" s="114">
        <f t="shared" si="14"/>
        <v>1854358.6099738854</v>
      </c>
      <c r="M289" s="114"/>
      <c r="N289" s="114">
        <f>'MATRIZ 2018 COMPLETO HOMOLOGADA'!AI289+'MATRIZ 2018 COMPLETO HOMOLOGADA'!AL289+'MATRIZ 2018 COMPLETO HOMOLOGADA'!AO289</f>
        <v>665704.67760248459</v>
      </c>
      <c r="O289" s="114"/>
      <c r="P289" s="114"/>
      <c r="Q289" s="93"/>
    </row>
    <row r="290" spans="1:17" x14ac:dyDescent="0.25">
      <c r="A290" s="93"/>
      <c r="B290" s="94" t="s">
        <v>296</v>
      </c>
      <c r="C290" s="94" t="s">
        <v>335</v>
      </c>
      <c r="D290" s="94" t="s">
        <v>79</v>
      </c>
      <c r="H290" s="114">
        <f>'MATRIZ 2018 COMPLETO HOMOLOGADA'!J290</f>
        <v>6653828.3053817032</v>
      </c>
      <c r="I290" s="114">
        <f>'MATRIZ 2018 COMPLETO HOMOLOGADA'!O290</f>
        <v>0</v>
      </c>
      <c r="J290" s="114">
        <f>'MATRIZ 2018 COMPLETO HOMOLOGADA'!R290</f>
        <v>0</v>
      </c>
      <c r="K290" s="114"/>
      <c r="L290" s="114">
        <f t="shared" si="14"/>
        <v>6653828.3053817032</v>
      </c>
      <c r="M290" s="114"/>
      <c r="N290" s="114">
        <f>'MATRIZ 2018 COMPLETO HOMOLOGADA'!AI290+'MATRIZ 2018 COMPLETO HOMOLOGADA'!AL290+'MATRIZ 2018 COMPLETO HOMOLOGADA'!AO290</f>
        <v>2202754.6836828673</v>
      </c>
      <c r="O290" s="114"/>
      <c r="P290" s="114"/>
      <c r="Q290" s="93"/>
    </row>
    <row r="291" spans="1:17" x14ac:dyDescent="0.25">
      <c r="A291" s="93"/>
      <c r="B291" s="94" t="s">
        <v>296</v>
      </c>
      <c r="C291" s="94" t="s">
        <v>336</v>
      </c>
      <c r="D291" s="94" t="s">
        <v>83</v>
      </c>
      <c r="H291" s="114">
        <f>'MATRIZ 2018 COMPLETO HOMOLOGADA'!J291</f>
        <v>0</v>
      </c>
      <c r="I291" s="114">
        <f>'MATRIZ 2018 COMPLETO HOMOLOGADA'!O291</f>
        <v>1049033.6498220295</v>
      </c>
      <c r="J291" s="114">
        <f>'MATRIZ 2018 COMPLETO HOMOLOGADA'!R291</f>
        <v>0</v>
      </c>
      <c r="K291" s="114"/>
      <c r="L291" s="114">
        <f t="shared" si="14"/>
        <v>1049033.6498220295</v>
      </c>
      <c r="M291" s="114"/>
      <c r="N291" s="114">
        <f>'MATRIZ 2018 COMPLETO HOMOLOGADA'!AI291+'MATRIZ 2018 COMPLETO HOMOLOGADA'!AL291+'MATRIZ 2018 COMPLETO HOMOLOGADA'!AO291</f>
        <v>328092.39297453681</v>
      </c>
      <c r="O291" s="114"/>
      <c r="P291" s="114"/>
      <c r="Q291" s="93"/>
    </row>
    <row r="292" spans="1:17" x14ac:dyDescent="0.25">
      <c r="A292" s="93"/>
      <c r="B292" s="94" t="s">
        <v>296</v>
      </c>
      <c r="C292" s="94" t="s">
        <v>337</v>
      </c>
      <c r="D292" s="94" t="s">
        <v>129</v>
      </c>
      <c r="H292" s="114"/>
      <c r="I292" s="114" t="s">
        <v>759</v>
      </c>
      <c r="J292" s="114"/>
      <c r="K292" s="114"/>
      <c r="L292" s="114"/>
      <c r="M292" s="114"/>
      <c r="N292" s="114"/>
      <c r="O292" s="114"/>
      <c r="P292" s="114"/>
      <c r="Q292" s="93"/>
    </row>
    <row r="293" spans="1:17" x14ac:dyDescent="0.25">
      <c r="A293" s="93"/>
      <c r="B293" s="94" t="s">
        <v>296</v>
      </c>
      <c r="C293" s="94" t="s">
        <v>237</v>
      </c>
      <c r="D293" s="94" t="s">
        <v>129</v>
      </c>
      <c r="H293" s="114"/>
      <c r="I293" s="114" t="s">
        <v>759</v>
      </c>
      <c r="J293" s="114"/>
      <c r="K293" s="114"/>
      <c r="L293" s="114"/>
      <c r="M293" s="114"/>
      <c r="N293" s="114"/>
      <c r="O293" s="114"/>
      <c r="P293" s="114"/>
      <c r="Q293" s="93"/>
    </row>
    <row r="294" spans="1:17" x14ac:dyDescent="0.25">
      <c r="A294" s="93"/>
      <c r="H294" s="114"/>
      <c r="I294" s="114"/>
      <c r="J294" s="114"/>
      <c r="K294" s="114"/>
      <c r="L294" s="114"/>
      <c r="M294" s="114"/>
      <c r="N294" s="114"/>
      <c r="O294" s="114"/>
      <c r="P294" s="114"/>
      <c r="Q294" s="93"/>
    </row>
    <row r="295" spans="1:17" x14ac:dyDescent="0.25">
      <c r="A295" s="93"/>
      <c r="B295" s="98" t="s">
        <v>296</v>
      </c>
      <c r="C295" s="98" t="s">
        <v>338</v>
      </c>
      <c r="D295" s="98" t="s">
        <v>74</v>
      </c>
      <c r="E295" s="98"/>
      <c r="F295" s="100"/>
      <c r="G295" s="98"/>
      <c r="H295" s="115">
        <f>SUM(H296:H306)</f>
        <v>26377098.358488135</v>
      </c>
      <c r="I295" s="115">
        <f>SUM(I296:I306)</f>
        <v>1924825.8423609282</v>
      </c>
      <c r="J295" s="115">
        <f>SUM(J296:J306)</f>
        <v>6380013.2304981295</v>
      </c>
      <c r="K295" s="115"/>
      <c r="L295" s="115">
        <f>SUM(L296:L306)</f>
        <v>34681937.431347191</v>
      </c>
      <c r="M295" s="115"/>
      <c r="N295" s="115">
        <f>SUM(N296:N306)</f>
        <v>7010873.975738381</v>
      </c>
      <c r="O295" s="115"/>
      <c r="P295" s="115">
        <f>L295*'DADOS BASE PROPOSTA'!$I$14</f>
        <v>52022.906147020789</v>
      </c>
      <c r="Q295" s="93"/>
    </row>
    <row r="296" spans="1:17" x14ac:dyDescent="0.25">
      <c r="A296" s="93"/>
      <c r="B296" s="94" t="s">
        <v>296</v>
      </c>
      <c r="C296" s="94" t="s">
        <v>34</v>
      </c>
      <c r="D296" s="94" t="s">
        <v>75</v>
      </c>
      <c r="F296" s="68">
        <f>'MATRIZ 2018 COMPLETO HOMOLOGADA'!Q296</f>
        <v>10</v>
      </c>
      <c r="H296" s="114">
        <f>'MATRIZ 2018 COMPLETO HOMOLOGADA'!J296</f>
        <v>0</v>
      </c>
      <c r="I296" s="114">
        <f>SUMIF('MATRIZ 2018 COMPLETO HOMOLOGADA'!D297:D307,"ECR",'MATRIZ 2018 COMPLETO HOMOLOGADA'!O297:O307)</f>
        <v>0</v>
      </c>
      <c r="J296" s="114">
        <f>'MATRIZ 2018 COMPLETO HOMOLOGADA'!R296+'MATRIZ 2018 COMPLETO HOMOLOGADA'!Z296+'MATRIZ 2018 COMPLETO HOMOLOGADA'!AS296+'MATRIZ 2018 COMPLETO HOMOLOGADA'!AW296+'MATRIZ 2018 COMPLETO HOMOLOGADA'!BA296+SUM('MATRIZ 2018 COMPLETO HOMOLOGADA'!Z297:Z307)</f>
        <v>6380013.2304981295</v>
      </c>
      <c r="K296" s="114"/>
      <c r="L296" s="114">
        <f t="shared" ref="L296:L306" si="15">SUM(H296:J296)</f>
        <v>6380013.2304981295</v>
      </c>
      <c r="M296" s="114"/>
      <c r="N296" s="114">
        <f>'MATRIZ 2018 COMPLETO HOMOLOGADA'!AI296+'MATRIZ 2018 COMPLETO HOMOLOGADA'!AL296+'MATRIZ 2018 COMPLETO HOMOLOGADA'!AO296</f>
        <v>0</v>
      </c>
      <c r="O296" s="114"/>
      <c r="P296" s="114"/>
      <c r="Q296" s="93"/>
    </row>
    <row r="297" spans="1:17" x14ac:dyDescent="0.25">
      <c r="A297" s="93"/>
      <c r="B297" s="94" t="s">
        <v>296</v>
      </c>
      <c r="C297" s="94" t="s">
        <v>339</v>
      </c>
      <c r="D297" s="94" t="s">
        <v>77</v>
      </c>
      <c r="H297" s="114">
        <f>'MATRIZ 2018 COMPLETO HOMOLOGADA'!J297</f>
        <v>0</v>
      </c>
      <c r="I297" s="114">
        <f>'MATRIZ 2018 COMPLETO HOMOLOGADA'!O297</f>
        <v>501026.41734893096</v>
      </c>
      <c r="J297" s="114">
        <f>'MATRIZ 2018 COMPLETO HOMOLOGADA'!R297</f>
        <v>0</v>
      </c>
      <c r="K297" s="114"/>
      <c r="L297" s="114">
        <f t="shared" si="15"/>
        <v>501026.41734893096</v>
      </c>
      <c r="M297" s="114"/>
      <c r="N297" s="114">
        <f>'MATRIZ 2018 COMPLETO HOMOLOGADA'!AI297+'MATRIZ 2018 COMPLETO HOMOLOGADA'!AL297+'MATRIZ 2018 COMPLETO HOMOLOGADA'!AO297</f>
        <v>112784.47750294955</v>
      </c>
      <c r="O297" s="114"/>
      <c r="P297" s="114"/>
      <c r="Q297" s="93"/>
    </row>
    <row r="298" spans="1:17" x14ac:dyDescent="0.25">
      <c r="A298" s="93"/>
      <c r="B298" s="94" t="s">
        <v>296</v>
      </c>
      <c r="C298" s="94" t="s">
        <v>340</v>
      </c>
      <c r="D298" s="94" t="s">
        <v>77</v>
      </c>
      <c r="H298" s="114">
        <f>'MATRIZ 2018 COMPLETO HOMOLOGADA'!J298</f>
        <v>0</v>
      </c>
      <c r="I298" s="114">
        <f>'MATRIZ 2018 COMPLETO HOMOLOGADA'!O298</f>
        <v>229222.00160267192</v>
      </c>
      <c r="J298" s="114">
        <f>'MATRIZ 2018 COMPLETO HOMOLOGADA'!R298</f>
        <v>0</v>
      </c>
      <c r="K298" s="114"/>
      <c r="L298" s="114">
        <f t="shared" si="15"/>
        <v>229222.00160267192</v>
      </c>
      <c r="M298" s="114"/>
      <c r="N298" s="114">
        <f>'MATRIZ 2018 COMPLETO HOMOLOGADA'!AI298+'MATRIZ 2018 COMPLETO HOMOLOGADA'!AL298+'MATRIZ 2018 COMPLETO HOMOLOGADA'!AO298</f>
        <v>16429.755076871632</v>
      </c>
      <c r="O298" s="114"/>
      <c r="P298" s="114"/>
      <c r="Q298" s="93"/>
    </row>
    <row r="299" spans="1:17" x14ac:dyDescent="0.25">
      <c r="A299" s="93"/>
      <c r="B299" s="94" t="s">
        <v>296</v>
      </c>
      <c r="C299" s="94" t="s">
        <v>341</v>
      </c>
      <c r="D299" s="94" t="s">
        <v>77</v>
      </c>
      <c r="H299" s="114">
        <f>'MATRIZ 2018 COMPLETO HOMOLOGADA'!J299</f>
        <v>0</v>
      </c>
      <c r="I299" s="114">
        <f>'MATRIZ 2018 COMPLETO HOMOLOGADA'!O299</f>
        <v>229308.81170548621</v>
      </c>
      <c r="J299" s="114">
        <f>'MATRIZ 2018 COMPLETO HOMOLOGADA'!R299</f>
        <v>0</v>
      </c>
      <c r="K299" s="114"/>
      <c r="L299" s="114">
        <f t="shared" si="15"/>
        <v>229308.81170548621</v>
      </c>
      <c r="M299" s="114"/>
      <c r="N299" s="114">
        <f>'MATRIZ 2018 COMPLETO HOMOLOGADA'!AI299+'MATRIZ 2018 COMPLETO HOMOLOGADA'!AL299+'MATRIZ 2018 COMPLETO HOMOLOGADA'!AO299</f>
        <v>21419.194858883176</v>
      </c>
      <c r="O299" s="114"/>
      <c r="P299" s="114"/>
      <c r="Q299" s="93"/>
    </row>
    <row r="300" spans="1:17" x14ac:dyDescent="0.25">
      <c r="A300" s="93"/>
      <c r="B300" s="94" t="s">
        <v>296</v>
      </c>
      <c r="C300" s="94" t="s">
        <v>342</v>
      </c>
      <c r="D300" s="94" t="s">
        <v>79</v>
      </c>
      <c r="H300" s="114">
        <f>'MATRIZ 2018 COMPLETO HOMOLOGADA'!J300</f>
        <v>7249430.9902835321</v>
      </c>
      <c r="I300" s="114">
        <f>'MATRIZ 2018 COMPLETO HOMOLOGADA'!O300</f>
        <v>0</v>
      </c>
      <c r="J300" s="114">
        <f>'MATRIZ 2018 COMPLETO HOMOLOGADA'!R300</f>
        <v>0</v>
      </c>
      <c r="K300" s="114"/>
      <c r="L300" s="114">
        <f t="shared" si="15"/>
        <v>7249430.9902835321</v>
      </c>
      <c r="M300" s="114"/>
      <c r="N300" s="114">
        <f>'MATRIZ 2018 COMPLETO HOMOLOGADA'!AI300+'MATRIZ 2018 COMPLETO HOMOLOGADA'!AL300+'MATRIZ 2018 COMPLETO HOMOLOGADA'!AO300</f>
        <v>1638483.2550321522</v>
      </c>
      <c r="O300" s="114"/>
      <c r="P300" s="114"/>
      <c r="Q300" s="93"/>
    </row>
    <row r="301" spans="1:17" x14ac:dyDescent="0.25">
      <c r="A301" s="93"/>
      <c r="B301" s="94" t="s">
        <v>296</v>
      </c>
      <c r="C301" s="94" t="s">
        <v>343</v>
      </c>
      <c r="D301" s="94" t="s">
        <v>79</v>
      </c>
      <c r="H301" s="114">
        <f>'MATRIZ 2018 COMPLETO HOMOLOGADA'!J301</f>
        <v>7369791.8949113898</v>
      </c>
      <c r="I301" s="114">
        <f>'MATRIZ 2018 COMPLETO HOMOLOGADA'!O301</f>
        <v>0</v>
      </c>
      <c r="J301" s="114">
        <f>'MATRIZ 2018 COMPLETO HOMOLOGADA'!R301</f>
        <v>0</v>
      </c>
      <c r="K301" s="114"/>
      <c r="L301" s="114">
        <f t="shared" si="15"/>
        <v>7369791.8949113898</v>
      </c>
      <c r="M301" s="114"/>
      <c r="N301" s="114">
        <f>'MATRIZ 2018 COMPLETO HOMOLOGADA'!AI301+'MATRIZ 2018 COMPLETO HOMOLOGADA'!AL301+'MATRIZ 2018 COMPLETO HOMOLOGADA'!AO301</f>
        <v>2225381.3150638859</v>
      </c>
      <c r="O301" s="114"/>
      <c r="P301" s="114"/>
      <c r="Q301" s="93"/>
    </row>
    <row r="302" spans="1:17" x14ac:dyDescent="0.25">
      <c r="A302" s="93"/>
      <c r="B302" s="94" t="s">
        <v>296</v>
      </c>
      <c r="C302" s="94" t="s">
        <v>344</v>
      </c>
      <c r="D302" s="94" t="s">
        <v>83</v>
      </c>
      <c r="H302" s="114">
        <f>'MATRIZ 2018 COMPLETO HOMOLOGADA'!J302</f>
        <v>0</v>
      </c>
      <c r="I302" s="114">
        <f>'MATRIZ 2018 COMPLETO HOMOLOGADA'!O302</f>
        <v>965268.61170383927</v>
      </c>
      <c r="J302" s="114">
        <f>'MATRIZ 2018 COMPLETO HOMOLOGADA'!R302</f>
        <v>0</v>
      </c>
      <c r="K302" s="114"/>
      <c r="L302" s="114">
        <f t="shared" si="15"/>
        <v>965268.61170383927</v>
      </c>
      <c r="M302" s="114"/>
      <c r="N302" s="114">
        <f>'MATRIZ 2018 COMPLETO HOMOLOGADA'!AI302+'MATRIZ 2018 COMPLETO HOMOLOGADA'!AL302+'MATRIZ 2018 COMPLETO HOMOLOGADA'!AO302</f>
        <v>38242.621775246487</v>
      </c>
      <c r="O302" s="114"/>
      <c r="P302" s="114"/>
      <c r="Q302" s="93"/>
    </row>
    <row r="303" spans="1:17" x14ac:dyDescent="0.25">
      <c r="A303" s="93"/>
      <c r="B303" s="94" t="s">
        <v>296</v>
      </c>
      <c r="C303" s="94" t="s">
        <v>345</v>
      </c>
      <c r="D303" s="94" t="s">
        <v>79</v>
      </c>
      <c r="H303" s="114">
        <f>'MATRIZ 2018 COMPLETO HOMOLOGADA'!J303</f>
        <v>2038230.1411442647</v>
      </c>
      <c r="I303" s="114">
        <f>'MATRIZ 2018 COMPLETO HOMOLOGADA'!O303</f>
        <v>0</v>
      </c>
      <c r="J303" s="114">
        <f>'MATRIZ 2018 COMPLETO HOMOLOGADA'!R303</f>
        <v>0</v>
      </c>
      <c r="K303" s="114"/>
      <c r="L303" s="114">
        <f t="shared" si="15"/>
        <v>2038230.1411442647</v>
      </c>
      <c r="M303" s="114"/>
      <c r="N303" s="114">
        <f>'MATRIZ 2018 COMPLETO HOMOLOGADA'!AI303+'MATRIZ 2018 COMPLETO HOMOLOGADA'!AL303+'MATRIZ 2018 COMPLETO HOMOLOGADA'!AO303</f>
        <v>540447.10872072831</v>
      </c>
      <c r="O303" s="114"/>
      <c r="P303" s="114"/>
      <c r="Q303" s="93"/>
    </row>
    <row r="304" spans="1:17" x14ac:dyDescent="0.25">
      <c r="A304" s="93"/>
      <c r="B304" s="94" t="s">
        <v>296</v>
      </c>
      <c r="C304" s="94" t="s">
        <v>346</v>
      </c>
      <c r="D304" s="94" t="s">
        <v>79</v>
      </c>
      <c r="H304" s="114">
        <f>'MATRIZ 2018 COMPLETO HOMOLOGADA'!J304</f>
        <v>6220358.7669144645</v>
      </c>
      <c r="I304" s="114">
        <f>'MATRIZ 2018 COMPLETO HOMOLOGADA'!O304</f>
        <v>0</v>
      </c>
      <c r="J304" s="114">
        <f>'MATRIZ 2018 COMPLETO HOMOLOGADA'!R304</f>
        <v>0</v>
      </c>
      <c r="K304" s="114"/>
      <c r="L304" s="114">
        <f t="shared" si="15"/>
        <v>6220358.7669144645</v>
      </c>
      <c r="M304" s="114"/>
      <c r="N304" s="114">
        <f>'MATRIZ 2018 COMPLETO HOMOLOGADA'!AI304+'MATRIZ 2018 COMPLETO HOMOLOGADA'!AL304+'MATRIZ 2018 COMPLETO HOMOLOGADA'!AO304</f>
        <v>1487608.0798206085</v>
      </c>
      <c r="O304" s="114"/>
      <c r="P304" s="114"/>
      <c r="Q304" s="93"/>
    </row>
    <row r="305" spans="1:17" x14ac:dyDescent="0.25">
      <c r="A305" s="93"/>
      <c r="B305" s="94" t="s">
        <v>296</v>
      </c>
      <c r="C305" s="94" t="s">
        <v>347</v>
      </c>
      <c r="D305" s="94" t="s">
        <v>79</v>
      </c>
      <c r="H305" s="114">
        <f>'MATRIZ 2018 COMPLETO HOMOLOGADA'!J305</f>
        <v>1749643.2826172418</v>
      </c>
      <c r="I305" s="114">
        <f>'MATRIZ 2018 COMPLETO HOMOLOGADA'!O305</f>
        <v>0</v>
      </c>
      <c r="J305" s="114">
        <f>'MATRIZ 2018 COMPLETO HOMOLOGADA'!R305</f>
        <v>0</v>
      </c>
      <c r="K305" s="114"/>
      <c r="L305" s="114">
        <f t="shared" si="15"/>
        <v>1749643.2826172418</v>
      </c>
      <c r="M305" s="114"/>
      <c r="N305" s="114">
        <f>'MATRIZ 2018 COMPLETO HOMOLOGADA'!AI305+'MATRIZ 2018 COMPLETO HOMOLOGADA'!AL305+'MATRIZ 2018 COMPLETO HOMOLOGADA'!AO305</f>
        <v>448155.4913727438</v>
      </c>
      <c r="O305" s="114"/>
      <c r="P305" s="114"/>
      <c r="Q305" s="93"/>
    </row>
    <row r="306" spans="1:17" x14ac:dyDescent="0.25">
      <c r="A306" s="93"/>
      <c r="B306" s="94" t="s">
        <v>296</v>
      </c>
      <c r="C306" s="94" t="s">
        <v>348</v>
      </c>
      <c r="D306" s="94" t="s">
        <v>79</v>
      </c>
      <c r="H306" s="114">
        <f>'MATRIZ 2018 COMPLETO HOMOLOGADA'!J306</f>
        <v>1749643.2826172418</v>
      </c>
      <c r="I306" s="114">
        <f>'MATRIZ 2018 COMPLETO HOMOLOGADA'!O306</f>
        <v>0</v>
      </c>
      <c r="J306" s="114">
        <f>'MATRIZ 2018 COMPLETO HOMOLOGADA'!R306</f>
        <v>0</v>
      </c>
      <c r="K306" s="114"/>
      <c r="L306" s="114">
        <f t="shared" si="15"/>
        <v>1749643.2826172418</v>
      </c>
      <c r="M306" s="114"/>
      <c r="N306" s="114">
        <f>'MATRIZ 2018 COMPLETO HOMOLOGADA'!AI306+'MATRIZ 2018 COMPLETO HOMOLOGADA'!AL306+'MATRIZ 2018 COMPLETO HOMOLOGADA'!AO306</f>
        <v>481922.67651431053</v>
      </c>
      <c r="O306" s="114"/>
      <c r="P306" s="114"/>
      <c r="Q306" s="93"/>
    </row>
    <row r="307" spans="1:17" x14ac:dyDescent="0.25">
      <c r="A307" s="93"/>
      <c r="H307" s="114"/>
      <c r="I307" s="114"/>
      <c r="J307" s="114"/>
      <c r="K307" s="114"/>
      <c r="L307" s="114"/>
      <c r="M307" s="114"/>
      <c r="N307" s="114"/>
      <c r="O307" s="114"/>
      <c r="P307" s="114"/>
      <c r="Q307" s="93"/>
    </row>
    <row r="308" spans="1:17" x14ac:dyDescent="0.25">
      <c r="A308" s="93"/>
      <c r="B308" s="98" t="s">
        <v>296</v>
      </c>
      <c r="C308" s="98" t="s">
        <v>349</v>
      </c>
      <c r="D308" s="98" t="s">
        <v>74</v>
      </c>
      <c r="E308" s="98"/>
      <c r="F308" s="100"/>
      <c r="G308" s="98"/>
      <c r="H308" s="115">
        <f>SUM(H309:H317)</f>
        <v>27356540.700118247</v>
      </c>
      <c r="I308" s="115">
        <f>SUM(I309:I317)</f>
        <v>1170709.0065121669</v>
      </c>
      <c r="J308" s="115">
        <f>SUM(J309:J317)</f>
        <v>9557066.0202817954</v>
      </c>
      <c r="K308" s="115"/>
      <c r="L308" s="115">
        <f>SUM(L309:L317)</f>
        <v>38084315.726912208</v>
      </c>
      <c r="M308" s="115"/>
      <c r="N308" s="115">
        <f>SUM(N309:N317)</f>
        <v>12811455.773003131</v>
      </c>
      <c r="O308" s="115"/>
      <c r="P308" s="115">
        <f>L308*'DADOS BASE PROPOSTA'!$I$14</f>
        <v>57126.47359036831</v>
      </c>
      <c r="Q308" s="93"/>
    </row>
    <row r="309" spans="1:17" x14ac:dyDescent="0.25">
      <c r="A309" s="93"/>
      <c r="B309" s="94" t="s">
        <v>296</v>
      </c>
      <c r="C309" s="94" t="s">
        <v>34</v>
      </c>
      <c r="D309" s="94" t="s">
        <v>75</v>
      </c>
      <c r="F309" s="68">
        <f>'MATRIZ 2018 COMPLETO HOMOLOGADA'!Q309</f>
        <v>8</v>
      </c>
      <c r="H309" s="114">
        <f>'MATRIZ 2018 COMPLETO HOMOLOGADA'!J309</f>
        <v>0</v>
      </c>
      <c r="I309" s="114">
        <f>SUMIF('MATRIZ 2018 COMPLETO HOMOLOGADA'!D310:D318,"ECR",'MATRIZ 2018 COMPLETO HOMOLOGADA'!O310:O318)</f>
        <v>0</v>
      </c>
      <c r="J309" s="114">
        <f>'MATRIZ 2018 COMPLETO HOMOLOGADA'!R309+'MATRIZ 2018 COMPLETO HOMOLOGADA'!Z309+'MATRIZ 2018 COMPLETO HOMOLOGADA'!AS309+'MATRIZ 2018 COMPLETO HOMOLOGADA'!AW309+'MATRIZ 2018 COMPLETO HOMOLOGADA'!BA309+SUM('MATRIZ 2018 COMPLETO HOMOLOGADA'!Z310:Z318)</f>
        <v>9557066.0202817954</v>
      </c>
      <c r="K309" s="114"/>
      <c r="L309" s="114">
        <f t="shared" ref="L309:L317" si="16">SUM(H309:J309)</f>
        <v>9557066.0202817954</v>
      </c>
      <c r="M309" s="114"/>
      <c r="N309" s="114">
        <f>'MATRIZ 2018 COMPLETO HOMOLOGADA'!AI309+'MATRIZ 2018 COMPLETO HOMOLOGADA'!AL309+'MATRIZ 2018 COMPLETO HOMOLOGADA'!AO309+SUMIF('MATRIZ 2018 COMPLETO HOMOLOGADA'!D310:D318,"ECR",'MATRIZ 2018 COMPLETO HOMOLOGADA'!AO310:AO318)</f>
        <v>640408.12466299417</v>
      </c>
      <c r="O309" s="114"/>
      <c r="P309" s="114"/>
      <c r="Q309" s="93"/>
    </row>
    <row r="310" spans="1:17" x14ac:dyDescent="0.25">
      <c r="A310" s="93"/>
      <c r="B310" s="94" t="s">
        <v>296</v>
      </c>
      <c r="C310" s="94" t="s">
        <v>350</v>
      </c>
      <c r="D310" s="94" t="s">
        <v>77</v>
      </c>
      <c r="H310" s="114">
        <f>'MATRIZ 2018 COMPLETO HOMOLOGADA'!J310</f>
        <v>0</v>
      </c>
      <c r="I310" s="114">
        <f>'MATRIZ 2018 COMPLETO HOMOLOGADA'!O310</f>
        <v>569591.55468750955</v>
      </c>
      <c r="J310" s="114">
        <f>'MATRIZ 2018 COMPLETO HOMOLOGADA'!R310</f>
        <v>0</v>
      </c>
      <c r="K310" s="114"/>
      <c r="L310" s="114">
        <f t="shared" si="16"/>
        <v>569591.55468750955</v>
      </c>
      <c r="M310" s="114"/>
      <c r="N310" s="114">
        <f>'MATRIZ 2018 COMPLETO HOMOLOGADA'!AI310+'MATRIZ 2018 COMPLETO HOMOLOGADA'!AL310+'MATRIZ 2018 COMPLETO HOMOLOGADA'!AO310</f>
        <v>278338.01412274083</v>
      </c>
      <c r="O310" s="114"/>
      <c r="P310" s="114"/>
      <c r="Q310" s="93"/>
    </row>
    <row r="311" spans="1:17" x14ac:dyDescent="0.25">
      <c r="A311" s="93"/>
      <c r="B311" s="94" t="s">
        <v>296</v>
      </c>
      <c r="C311" s="94" t="s">
        <v>351</v>
      </c>
      <c r="D311" s="94" t="s">
        <v>77</v>
      </c>
      <c r="H311" s="114">
        <f>'MATRIZ 2018 COMPLETO HOMOLOGADA'!J311</f>
        <v>0</v>
      </c>
      <c r="I311" s="114">
        <f>'MATRIZ 2018 COMPLETO HOMOLOGADA'!O311</f>
        <v>601117.4518246575</v>
      </c>
      <c r="J311" s="114">
        <f>'MATRIZ 2018 COMPLETO HOMOLOGADA'!R311</f>
        <v>0</v>
      </c>
      <c r="K311" s="114"/>
      <c r="L311" s="114">
        <f t="shared" si="16"/>
        <v>601117.4518246575</v>
      </c>
      <c r="M311" s="114"/>
      <c r="N311" s="114">
        <f>'MATRIZ 2018 COMPLETO HOMOLOGADA'!AI311+'MATRIZ 2018 COMPLETO HOMOLOGADA'!AL311+'MATRIZ 2018 COMPLETO HOMOLOGADA'!AO311</f>
        <v>299724.46320552944</v>
      </c>
      <c r="O311" s="114"/>
      <c r="P311" s="114"/>
      <c r="Q311" s="93"/>
    </row>
    <row r="312" spans="1:17" x14ac:dyDescent="0.25">
      <c r="A312" s="93"/>
      <c r="B312" s="94" t="s">
        <v>296</v>
      </c>
      <c r="C312" s="94" t="s">
        <v>352</v>
      </c>
      <c r="D312" s="94" t="s">
        <v>79</v>
      </c>
      <c r="H312" s="114">
        <f>'MATRIZ 2018 COMPLETO HOMOLOGADA'!J312</f>
        <v>5916366.1278511537</v>
      </c>
      <c r="I312" s="114">
        <f>'MATRIZ 2018 COMPLETO HOMOLOGADA'!O312</f>
        <v>0</v>
      </c>
      <c r="J312" s="114">
        <f>'MATRIZ 2018 COMPLETO HOMOLOGADA'!R312</f>
        <v>0</v>
      </c>
      <c r="K312" s="114"/>
      <c r="L312" s="114">
        <f t="shared" si="16"/>
        <v>5916366.1278511537</v>
      </c>
      <c r="M312" s="114"/>
      <c r="N312" s="114">
        <f>'MATRIZ 2018 COMPLETO HOMOLOGADA'!AI312+'MATRIZ 2018 COMPLETO HOMOLOGADA'!AL312+'MATRIZ 2018 COMPLETO HOMOLOGADA'!AO312</f>
        <v>2131053.7900174437</v>
      </c>
      <c r="O312" s="114"/>
      <c r="P312" s="114"/>
      <c r="Q312" s="93"/>
    </row>
    <row r="313" spans="1:17" x14ac:dyDescent="0.25">
      <c r="A313" s="93"/>
      <c r="B313" s="94" t="s">
        <v>296</v>
      </c>
      <c r="C313" s="94" t="s">
        <v>353</v>
      </c>
      <c r="D313" s="94" t="s">
        <v>79</v>
      </c>
      <c r="H313" s="114">
        <f>'MATRIZ 2018 COMPLETO HOMOLOGADA'!J313</f>
        <v>6314622.936468387</v>
      </c>
      <c r="I313" s="114">
        <f>'MATRIZ 2018 COMPLETO HOMOLOGADA'!O313</f>
        <v>0</v>
      </c>
      <c r="J313" s="114">
        <f>'MATRIZ 2018 COMPLETO HOMOLOGADA'!R313</f>
        <v>0</v>
      </c>
      <c r="K313" s="114"/>
      <c r="L313" s="114">
        <f t="shared" si="16"/>
        <v>6314622.936468387</v>
      </c>
      <c r="M313" s="114"/>
      <c r="N313" s="114">
        <f>'MATRIZ 2018 COMPLETO HOMOLOGADA'!AI313+'MATRIZ 2018 COMPLETO HOMOLOGADA'!AL313+'MATRIZ 2018 COMPLETO HOMOLOGADA'!AO313</f>
        <v>2534587.225095476</v>
      </c>
      <c r="O313" s="114"/>
      <c r="P313" s="114"/>
      <c r="Q313" s="93"/>
    </row>
    <row r="314" spans="1:17" x14ac:dyDescent="0.25">
      <c r="A314" s="93"/>
      <c r="B314" s="94" t="s">
        <v>296</v>
      </c>
      <c r="C314" s="94" t="s">
        <v>354</v>
      </c>
      <c r="D314" s="94" t="s">
        <v>79</v>
      </c>
      <c r="H314" s="114">
        <f>'MATRIZ 2018 COMPLETO HOMOLOGADA'!J314</f>
        <v>9015873.1126186959</v>
      </c>
      <c r="I314" s="114">
        <f>'MATRIZ 2018 COMPLETO HOMOLOGADA'!O314</f>
        <v>0</v>
      </c>
      <c r="J314" s="114">
        <f>'MATRIZ 2018 COMPLETO HOMOLOGADA'!R314</f>
        <v>0</v>
      </c>
      <c r="K314" s="114"/>
      <c r="L314" s="114">
        <f t="shared" si="16"/>
        <v>9015873.1126186959</v>
      </c>
      <c r="M314" s="114"/>
      <c r="N314" s="114">
        <f>'MATRIZ 2018 COMPLETO HOMOLOGADA'!AI314+'MATRIZ 2018 COMPLETO HOMOLOGADA'!AL314+'MATRIZ 2018 COMPLETO HOMOLOGADA'!AO314</f>
        <v>5195049.1857592696</v>
      </c>
      <c r="O314" s="114"/>
      <c r="P314" s="114"/>
      <c r="Q314" s="93"/>
    </row>
    <row r="315" spans="1:17" x14ac:dyDescent="0.25">
      <c r="A315" s="93"/>
      <c r="B315" s="94" t="s">
        <v>296</v>
      </c>
      <c r="C315" s="94" t="s">
        <v>355</v>
      </c>
      <c r="D315" s="94" t="s">
        <v>79</v>
      </c>
      <c r="H315" s="114">
        <f>'MATRIZ 2018 COMPLETO HOMOLOGADA'!J315</f>
        <v>1749643.2826172418</v>
      </c>
      <c r="I315" s="114">
        <f>'MATRIZ 2018 COMPLETO HOMOLOGADA'!O315</f>
        <v>0</v>
      </c>
      <c r="J315" s="114">
        <f>'MATRIZ 2018 COMPLETO HOMOLOGADA'!R315</f>
        <v>0</v>
      </c>
      <c r="K315" s="114"/>
      <c r="L315" s="114">
        <f t="shared" si="16"/>
        <v>1749643.2826172418</v>
      </c>
      <c r="M315" s="114"/>
      <c r="N315" s="114">
        <f>'MATRIZ 2018 COMPLETO HOMOLOGADA'!AI315+'MATRIZ 2018 COMPLETO HOMOLOGADA'!AL315+'MATRIZ 2018 COMPLETO HOMOLOGADA'!AO315</f>
        <v>498963.08844508161</v>
      </c>
      <c r="O315" s="114"/>
      <c r="P315" s="114"/>
      <c r="Q315" s="93"/>
    </row>
    <row r="316" spans="1:17" x14ac:dyDescent="0.25">
      <c r="A316" s="93"/>
      <c r="B316" s="94" t="s">
        <v>296</v>
      </c>
      <c r="C316" s="94" t="s">
        <v>356</v>
      </c>
      <c r="D316" s="94" t="s">
        <v>79</v>
      </c>
      <c r="H316" s="114">
        <f>'MATRIZ 2018 COMPLETO HOMOLOGADA'!J316</f>
        <v>1907764.4455041878</v>
      </c>
      <c r="I316" s="114">
        <f>'MATRIZ 2018 COMPLETO HOMOLOGADA'!O316</f>
        <v>0</v>
      </c>
      <c r="J316" s="114">
        <f>'MATRIZ 2018 COMPLETO HOMOLOGADA'!R316</f>
        <v>0</v>
      </c>
      <c r="K316" s="114"/>
      <c r="L316" s="114">
        <f t="shared" si="16"/>
        <v>1907764.4455041878</v>
      </c>
      <c r="M316" s="114"/>
      <c r="N316" s="114">
        <f>'MATRIZ 2018 COMPLETO HOMOLOGADA'!AI316+'MATRIZ 2018 COMPLETO HOMOLOGADA'!AL316+'MATRIZ 2018 COMPLETO HOMOLOGADA'!AO316</f>
        <v>624480.16195055621</v>
      </c>
      <c r="O316" s="114"/>
      <c r="P316" s="114"/>
      <c r="Q316" s="93"/>
    </row>
    <row r="317" spans="1:17" x14ac:dyDescent="0.25">
      <c r="A317" s="93"/>
      <c r="B317" s="94" t="s">
        <v>296</v>
      </c>
      <c r="C317" s="94" t="s">
        <v>357</v>
      </c>
      <c r="D317" s="94" t="s">
        <v>79</v>
      </c>
      <c r="H317" s="114">
        <f>'MATRIZ 2018 COMPLETO HOMOLOGADA'!J317</f>
        <v>2452270.7950585815</v>
      </c>
      <c r="I317" s="114">
        <f>'MATRIZ 2018 COMPLETO HOMOLOGADA'!O317</f>
        <v>0</v>
      </c>
      <c r="J317" s="114">
        <f>'MATRIZ 2018 COMPLETO HOMOLOGADA'!R317</f>
        <v>0</v>
      </c>
      <c r="K317" s="114"/>
      <c r="L317" s="114">
        <f t="shared" si="16"/>
        <v>2452270.7950585815</v>
      </c>
      <c r="M317" s="114"/>
      <c r="N317" s="114">
        <f>'MATRIZ 2018 COMPLETO HOMOLOGADA'!AI317+'MATRIZ 2018 COMPLETO HOMOLOGADA'!AL317+'MATRIZ 2018 COMPLETO HOMOLOGADA'!AO317</f>
        <v>608851.71974403947</v>
      </c>
      <c r="O317" s="114"/>
      <c r="P317" s="114"/>
      <c r="Q317" s="93"/>
    </row>
    <row r="318" spans="1:17" x14ac:dyDescent="0.25">
      <c r="A318" s="93"/>
      <c r="B318" s="94" t="s">
        <v>296</v>
      </c>
      <c r="C318" s="94" t="s">
        <v>358</v>
      </c>
      <c r="D318" s="94" t="s">
        <v>129</v>
      </c>
      <c r="H318" s="114"/>
      <c r="I318" s="114" t="s">
        <v>759</v>
      </c>
      <c r="J318" s="114"/>
      <c r="K318" s="114"/>
      <c r="L318" s="114"/>
      <c r="M318" s="114"/>
      <c r="N318" s="114"/>
      <c r="O318" s="114"/>
      <c r="P318" s="114"/>
      <c r="Q318" s="93"/>
    </row>
    <row r="319" spans="1:17" x14ac:dyDescent="0.25">
      <c r="A319" s="93"/>
      <c r="H319" s="114"/>
      <c r="I319" s="114"/>
      <c r="J319" s="114"/>
      <c r="K319" s="114"/>
      <c r="L319" s="114"/>
      <c r="M319" s="114"/>
      <c r="N319" s="114"/>
      <c r="O319" s="114"/>
      <c r="P319" s="114"/>
      <c r="Q319" s="93"/>
    </row>
    <row r="320" spans="1:17" x14ac:dyDescent="0.25">
      <c r="A320" s="93"/>
      <c r="B320" s="98" t="s">
        <v>296</v>
      </c>
      <c r="C320" s="98" t="s">
        <v>359</v>
      </c>
      <c r="D320" s="98" t="s">
        <v>74</v>
      </c>
      <c r="E320" s="98"/>
      <c r="F320" s="100"/>
      <c r="G320" s="98"/>
      <c r="H320" s="115">
        <f>SUM(H321:H330)</f>
        <v>17107357.169874273</v>
      </c>
      <c r="I320" s="115">
        <f>SUM(I321:I330)</f>
        <v>2554019.1662305458</v>
      </c>
      <c r="J320" s="115">
        <f>SUM(J321:J330)</f>
        <v>4828553.7778570475</v>
      </c>
      <c r="K320" s="115"/>
      <c r="L320" s="115">
        <f>SUM(L321:L330)</f>
        <v>24489930.113961868</v>
      </c>
      <c r="M320" s="115"/>
      <c r="N320" s="115">
        <f>SUM(N321:N330)</f>
        <v>4357023.3903512862</v>
      </c>
      <c r="O320" s="115"/>
      <c r="P320" s="115">
        <f>L320*'DADOS BASE PROPOSTA'!$I$14</f>
        <v>36734.8951709428</v>
      </c>
      <c r="Q320" s="93"/>
    </row>
    <row r="321" spans="1:17" x14ac:dyDescent="0.25">
      <c r="A321" s="93"/>
      <c r="B321" s="94" t="s">
        <v>296</v>
      </c>
      <c r="C321" s="94" t="s">
        <v>34</v>
      </c>
      <c r="D321" s="94" t="s">
        <v>75</v>
      </c>
      <c r="F321" s="68">
        <f>'MATRIZ 2018 COMPLETO HOMOLOGADA'!Q321</f>
        <v>9</v>
      </c>
      <c r="H321" s="114">
        <f>'MATRIZ 2018 COMPLETO HOMOLOGADA'!J321</f>
        <v>0</v>
      </c>
      <c r="I321" s="114">
        <f>SUMIF('MATRIZ 2018 COMPLETO HOMOLOGADA'!D322:D331,"ECR",'MATRIZ 2018 COMPLETO HOMOLOGADA'!O322:O331)</f>
        <v>0</v>
      </c>
      <c r="J321" s="114">
        <f>'MATRIZ 2018 COMPLETO HOMOLOGADA'!R321+'MATRIZ 2018 COMPLETO HOMOLOGADA'!Z321+'MATRIZ 2018 COMPLETO HOMOLOGADA'!AS321+'MATRIZ 2018 COMPLETO HOMOLOGADA'!AW321+'MATRIZ 2018 COMPLETO HOMOLOGADA'!BA321+SUM('MATRIZ 2018 COMPLETO HOMOLOGADA'!Z322:Z331)</f>
        <v>4828553.7778570475</v>
      </c>
      <c r="K321" s="114"/>
      <c r="L321" s="114">
        <f t="shared" ref="L321:L330" si="17">SUM(H321:J321)</f>
        <v>4828553.7778570475</v>
      </c>
      <c r="M321" s="114"/>
      <c r="N321" s="114">
        <f>'MATRIZ 2018 COMPLETO HOMOLOGADA'!AI321+'MATRIZ 2018 COMPLETO HOMOLOGADA'!AL321+'MATRIZ 2018 COMPLETO HOMOLOGADA'!AO321</f>
        <v>0</v>
      </c>
      <c r="O321" s="114"/>
      <c r="P321" s="114"/>
      <c r="Q321" s="93"/>
    </row>
    <row r="322" spans="1:17" x14ac:dyDescent="0.25">
      <c r="A322" s="93"/>
      <c r="B322" s="94" t="s">
        <v>296</v>
      </c>
      <c r="C322" s="94" t="s">
        <v>360</v>
      </c>
      <c r="D322" s="94" t="s">
        <v>77</v>
      </c>
      <c r="H322" s="114">
        <f>'MATRIZ 2018 COMPLETO HOMOLOGADA'!J322</f>
        <v>0</v>
      </c>
      <c r="I322" s="114">
        <f>'MATRIZ 2018 COMPLETO HOMOLOGADA'!O322</f>
        <v>532661.16329739394</v>
      </c>
      <c r="J322" s="114">
        <f>'MATRIZ 2018 COMPLETO HOMOLOGADA'!R322</f>
        <v>0</v>
      </c>
      <c r="K322" s="114"/>
      <c r="L322" s="114">
        <f t="shared" si="17"/>
        <v>532661.16329739394</v>
      </c>
      <c r="M322" s="114"/>
      <c r="N322" s="114">
        <f>'MATRIZ 2018 COMPLETO HOMOLOGADA'!AI322+'MATRIZ 2018 COMPLETO HOMOLOGADA'!AL322+'MATRIZ 2018 COMPLETO HOMOLOGADA'!AO322</f>
        <v>91091.623350885086</v>
      </c>
      <c r="O322" s="114"/>
      <c r="P322" s="114"/>
      <c r="Q322" s="93"/>
    </row>
    <row r="323" spans="1:17" x14ac:dyDescent="0.25">
      <c r="A323" s="93"/>
      <c r="B323" s="94" t="s">
        <v>296</v>
      </c>
      <c r="C323" s="94" t="s">
        <v>361</v>
      </c>
      <c r="D323" s="94" t="s">
        <v>77</v>
      </c>
      <c r="H323" s="114">
        <f>'MATRIZ 2018 COMPLETO HOMOLOGADA'!J323</f>
        <v>0</v>
      </c>
      <c r="I323" s="114">
        <f>'MATRIZ 2018 COMPLETO HOMOLOGADA'!O323</f>
        <v>839834.31674682628</v>
      </c>
      <c r="J323" s="114">
        <f>'MATRIZ 2018 COMPLETO HOMOLOGADA'!R323</f>
        <v>0</v>
      </c>
      <c r="K323" s="114"/>
      <c r="L323" s="114">
        <f t="shared" si="17"/>
        <v>839834.31674682628</v>
      </c>
      <c r="M323" s="114"/>
      <c r="N323" s="114">
        <f>'MATRIZ 2018 COMPLETO HOMOLOGADA'!AI323+'MATRIZ 2018 COMPLETO HOMOLOGADA'!AL323+'MATRIZ 2018 COMPLETO HOMOLOGADA'!AO323</f>
        <v>450230.37556810619</v>
      </c>
      <c r="O323" s="114"/>
      <c r="P323" s="114"/>
      <c r="Q323" s="93"/>
    </row>
    <row r="324" spans="1:17" x14ac:dyDescent="0.25">
      <c r="A324" s="93"/>
      <c r="B324" s="94" t="s">
        <v>296</v>
      </c>
      <c r="C324" s="94" t="s">
        <v>362</v>
      </c>
      <c r="D324" s="94" t="s">
        <v>79</v>
      </c>
      <c r="H324" s="114">
        <f>'MATRIZ 2018 COMPLETO HOMOLOGADA'!J324</f>
        <v>3192767.937379682</v>
      </c>
      <c r="I324" s="114">
        <f>'MATRIZ 2018 COMPLETO HOMOLOGADA'!O324</f>
        <v>0</v>
      </c>
      <c r="J324" s="114">
        <f>'MATRIZ 2018 COMPLETO HOMOLOGADA'!R324</f>
        <v>0</v>
      </c>
      <c r="K324" s="114"/>
      <c r="L324" s="114">
        <f t="shared" si="17"/>
        <v>3192767.937379682</v>
      </c>
      <c r="M324" s="114"/>
      <c r="N324" s="114">
        <f>'MATRIZ 2018 COMPLETO HOMOLOGADA'!AI324+'MATRIZ 2018 COMPLETO HOMOLOGADA'!AL324+'MATRIZ 2018 COMPLETO HOMOLOGADA'!AO324</f>
        <v>546301.55861855845</v>
      </c>
      <c r="O324" s="114"/>
      <c r="P324" s="114"/>
      <c r="Q324" s="93"/>
    </row>
    <row r="325" spans="1:17" x14ac:dyDescent="0.25">
      <c r="A325" s="93"/>
      <c r="B325" s="94" t="s">
        <v>296</v>
      </c>
      <c r="C325" s="94" t="s">
        <v>363</v>
      </c>
      <c r="D325" s="94" t="s">
        <v>79</v>
      </c>
      <c r="H325" s="114">
        <f>'MATRIZ 2018 COMPLETO HOMOLOGADA'!J325</f>
        <v>1749643.2826172416</v>
      </c>
      <c r="I325" s="114">
        <f>'MATRIZ 2018 COMPLETO HOMOLOGADA'!O325</f>
        <v>0</v>
      </c>
      <c r="J325" s="114">
        <f>'MATRIZ 2018 COMPLETO HOMOLOGADA'!R325</f>
        <v>0</v>
      </c>
      <c r="K325" s="114"/>
      <c r="L325" s="114">
        <f t="shared" si="17"/>
        <v>1749643.2826172416</v>
      </c>
      <c r="M325" s="114"/>
      <c r="N325" s="114">
        <f>'MATRIZ 2018 COMPLETO HOMOLOGADA'!AI325+'MATRIZ 2018 COMPLETO HOMOLOGADA'!AL325+'MATRIZ 2018 COMPLETO HOMOLOGADA'!AO325</f>
        <v>536832.82403869822</v>
      </c>
      <c r="O325" s="114"/>
      <c r="P325" s="114"/>
      <c r="Q325" s="93"/>
    </row>
    <row r="326" spans="1:17" x14ac:dyDescent="0.25">
      <c r="A326" s="93"/>
      <c r="B326" s="94" t="s">
        <v>296</v>
      </c>
      <c r="C326" s="94" t="s">
        <v>364</v>
      </c>
      <c r="D326" s="94" t="s">
        <v>83</v>
      </c>
      <c r="H326" s="114">
        <f>'MATRIZ 2018 COMPLETO HOMOLOGADA'!J326</f>
        <v>0</v>
      </c>
      <c r="I326" s="114">
        <f>'MATRIZ 2018 COMPLETO HOMOLOGADA'!O326</f>
        <v>1181523.6861863257</v>
      </c>
      <c r="J326" s="114">
        <f>'MATRIZ 2018 COMPLETO HOMOLOGADA'!R326</f>
        <v>0</v>
      </c>
      <c r="K326" s="114"/>
      <c r="L326" s="114">
        <f t="shared" si="17"/>
        <v>1181523.6861863257</v>
      </c>
      <c r="M326" s="114"/>
      <c r="N326" s="114">
        <f>'MATRIZ 2018 COMPLETO HOMOLOGADA'!AI326+'MATRIZ 2018 COMPLETO HOMOLOGADA'!AL326+'MATRIZ 2018 COMPLETO HOMOLOGADA'!AO326</f>
        <v>230927.95498296182</v>
      </c>
      <c r="O326" s="114"/>
      <c r="P326" s="114"/>
      <c r="Q326" s="93"/>
    </row>
    <row r="327" spans="1:17" x14ac:dyDescent="0.25">
      <c r="A327" s="93"/>
      <c r="B327" s="94" t="s">
        <v>296</v>
      </c>
      <c r="C327" s="94" t="s">
        <v>365</v>
      </c>
      <c r="D327" s="94" t="s">
        <v>79</v>
      </c>
      <c r="H327" s="114">
        <f>'MATRIZ 2018 COMPLETO HOMOLOGADA'!J327</f>
        <v>1749643.2826172416</v>
      </c>
      <c r="I327" s="114">
        <f>'MATRIZ 2018 COMPLETO HOMOLOGADA'!O327</f>
        <v>0</v>
      </c>
      <c r="J327" s="114">
        <f>'MATRIZ 2018 COMPLETO HOMOLOGADA'!R327</f>
        <v>0</v>
      </c>
      <c r="K327" s="114"/>
      <c r="L327" s="114">
        <f t="shared" si="17"/>
        <v>1749643.2826172416</v>
      </c>
      <c r="M327" s="114"/>
      <c r="N327" s="114">
        <f>'MATRIZ 2018 COMPLETO HOMOLOGADA'!AI327+'MATRIZ 2018 COMPLETO HOMOLOGADA'!AL327+'MATRIZ 2018 COMPLETO HOMOLOGADA'!AO327</f>
        <v>446112.06150503299</v>
      </c>
      <c r="O327" s="114"/>
      <c r="P327" s="114"/>
      <c r="Q327" s="93"/>
    </row>
    <row r="328" spans="1:17" x14ac:dyDescent="0.25">
      <c r="A328" s="93"/>
      <c r="B328" s="94" t="s">
        <v>296</v>
      </c>
      <c r="C328" s="94" t="s">
        <v>366</v>
      </c>
      <c r="D328" s="94" t="s">
        <v>79</v>
      </c>
      <c r="H328" s="114">
        <f>'MATRIZ 2018 COMPLETO HOMOLOGADA'!J328</f>
        <v>4137388.7599204225</v>
      </c>
      <c r="I328" s="114">
        <f>'MATRIZ 2018 COMPLETO HOMOLOGADA'!O328</f>
        <v>0</v>
      </c>
      <c r="J328" s="114">
        <f>'MATRIZ 2018 COMPLETO HOMOLOGADA'!R328</f>
        <v>0</v>
      </c>
      <c r="K328" s="114"/>
      <c r="L328" s="114">
        <f t="shared" si="17"/>
        <v>4137388.7599204225</v>
      </c>
      <c r="M328" s="114"/>
      <c r="N328" s="114">
        <f>'MATRIZ 2018 COMPLETO HOMOLOGADA'!AI328+'MATRIZ 2018 COMPLETO HOMOLOGADA'!AL328+'MATRIZ 2018 COMPLETO HOMOLOGADA'!AO328</f>
        <v>748586.42812439206</v>
      </c>
      <c r="O328" s="114"/>
      <c r="P328" s="114"/>
      <c r="Q328" s="93"/>
    </row>
    <row r="329" spans="1:17" x14ac:dyDescent="0.25">
      <c r="A329" s="93"/>
      <c r="B329" s="94" t="s">
        <v>296</v>
      </c>
      <c r="C329" s="94" t="s">
        <v>367</v>
      </c>
      <c r="D329" s="94" t="s">
        <v>79</v>
      </c>
      <c r="H329" s="114">
        <f>'MATRIZ 2018 COMPLETO HOMOLOGADA'!J329</f>
        <v>4528270.6247224463</v>
      </c>
      <c r="I329" s="114">
        <f>'MATRIZ 2018 COMPLETO HOMOLOGADA'!O329</f>
        <v>0</v>
      </c>
      <c r="J329" s="114">
        <f>'MATRIZ 2018 COMPLETO HOMOLOGADA'!R329</f>
        <v>0</v>
      </c>
      <c r="K329" s="114"/>
      <c r="L329" s="114">
        <f t="shared" si="17"/>
        <v>4528270.6247224463</v>
      </c>
      <c r="M329" s="114"/>
      <c r="N329" s="114">
        <f>'MATRIZ 2018 COMPLETO HOMOLOGADA'!AI329+'MATRIZ 2018 COMPLETO HOMOLOGADA'!AL329+'MATRIZ 2018 COMPLETO HOMOLOGADA'!AO329</f>
        <v>860761.18964427174</v>
      </c>
      <c r="O329" s="114"/>
      <c r="P329" s="114"/>
      <c r="Q329" s="93"/>
    </row>
    <row r="330" spans="1:17" x14ac:dyDescent="0.25">
      <c r="A330" s="93"/>
      <c r="B330" s="94" t="s">
        <v>296</v>
      </c>
      <c r="C330" s="94" t="s">
        <v>368</v>
      </c>
      <c r="D330" s="94" t="s">
        <v>79</v>
      </c>
      <c r="H330" s="114">
        <f>'MATRIZ 2018 COMPLETO HOMOLOGADA'!J330</f>
        <v>1749643.2826172418</v>
      </c>
      <c r="I330" s="114">
        <f>'MATRIZ 2018 COMPLETO HOMOLOGADA'!O330</f>
        <v>0</v>
      </c>
      <c r="J330" s="114">
        <f>'MATRIZ 2018 COMPLETO HOMOLOGADA'!R330</f>
        <v>0</v>
      </c>
      <c r="K330" s="114"/>
      <c r="L330" s="114">
        <f t="shared" si="17"/>
        <v>1749643.2826172418</v>
      </c>
      <c r="M330" s="114"/>
      <c r="N330" s="114">
        <f>'MATRIZ 2018 COMPLETO HOMOLOGADA'!AI330+'MATRIZ 2018 COMPLETO HOMOLOGADA'!AL330+'MATRIZ 2018 COMPLETO HOMOLOGADA'!AO330</f>
        <v>446179.37451837951</v>
      </c>
      <c r="O330" s="114"/>
      <c r="P330" s="114"/>
      <c r="Q330" s="93"/>
    </row>
    <row r="331" spans="1:17" x14ac:dyDescent="0.25">
      <c r="A331" s="93"/>
      <c r="H331" s="114"/>
      <c r="I331" s="114"/>
      <c r="J331" s="114"/>
      <c r="K331" s="114"/>
      <c r="L331" s="114"/>
      <c r="M331" s="114"/>
      <c r="N331" s="114"/>
      <c r="O331" s="114"/>
      <c r="P331" s="114"/>
      <c r="Q331" s="93"/>
    </row>
    <row r="332" spans="1:17" x14ac:dyDescent="0.25">
      <c r="A332" s="93"/>
      <c r="B332" s="98" t="s">
        <v>369</v>
      </c>
      <c r="C332" s="98" t="s">
        <v>370</v>
      </c>
      <c r="D332" s="98" t="s">
        <v>74</v>
      </c>
      <c r="E332" s="98"/>
      <c r="F332" s="100"/>
      <c r="G332" s="98"/>
      <c r="H332" s="115">
        <f>SUM(H333:H343)</f>
        <v>14781027.639298346</v>
      </c>
      <c r="I332" s="115">
        <f>SUM(I333:I343)</f>
        <v>3273300.0454768622</v>
      </c>
      <c r="J332" s="115">
        <f>SUM(J333:J343)</f>
        <v>4676000.5921678888</v>
      </c>
      <c r="K332" s="115"/>
      <c r="L332" s="115">
        <f>SUM(L333:L343)</f>
        <v>22730328.276943095</v>
      </c>
      <c r="M332" s="115"/>
      <c r="N332" s="115">
        <f>SUM(N333:N343)</f>
        <v>4673034.7433100175</v>
      </c>
      <c r="O332" s="115"/>
      <c r="P332" s="115">
        <f>L332*'DADOS BASE PROPOSTA'!$I$14</f>
        <v>34095.492415414643</v>
      </c>
      <c r="Q332" s="93"/>
    </row>
    <row r="333" spans="1:17" x14ac:dyDescent="0.25">
      <c r="A333" s="93"/>
      <c r="B333" s="94" t="s">
        <v>369</v>
      </c>
      <c r="C333" s="94" t="s">
        <v>34</v>
      </c>
      <c r="D333" s="94" t="s">
        <v>75</v>
      </c>
      <c r="F333" s="68">
        <f>'MATRIZ 2018 COMPLETO HOMOLOGADA'!Q333</f>
        <v>10</v>
      </c>
      <c r="H333" s="114">
        <f>'MATRIZ 2018 COMPLETO HOMOLOGADA'!J333</f>
        <v>0</v>
      </c>
      <c r="I333" s="114">
        <f>SUMIF('MATRIZ 2018 COMPLETO HOMOLOGADA'!D334:D344,"ECR",'MATRIZ 2018 COMPLETO HOMOLOGADA'!O334:O344)</f>
        <v>0</v>
      </c>
      <c r="J333" s="114">
        <f>'MATRIZ 2018 COMPLETO HOMOLOGADA'!R333+'MATRIZ 2018 COMPLETO HOMOLOGADA'!Z333+'MATRIZ 2018 COMPLETO HOMOLOGADA'!AS333+'MATRIZ 2018 COMPLETO HOMOLOGADA'!AW333+'MATRIZ 2018 COMPLETO HOMOLOGADA'!BA333+SUM('MATRIZ 2018 COMPLETO HOMOLOGADA'!Z334:Z344)</f>
        <v>4676000.5921678888</v>
      </c>
      <c r="K333" s="114"/>
      <c r="L333" s="114">
        <f t="shared" ref="L333:L343" si="18">SUM(H333:J333)</f>
        <v>4676000.5921678888</v>
      </c>
      <c r="M333" s="114"/>
      <c r="N333" s="114">
        <f>'MATRIZ 2018 COMPLETO HOMOLOGADA'!AI333+'MATRIZ 2018 COMPLETO HOMOLOGADA'!AL333+'MATRIZ 2018 COMPLETO HOMOLOGADA'!AO333</f>
        <v>0</v>
      </c>
      <c r="O333" s="114"/>
      <c r="P333" s="114"/>
      <c r="Q333" s="93"/>
    </row>
    <row r="334" spans="1:17" x14ac:dyDescent="0.25">
      <c r="A334" s="93"/>
      <c r="B334" s="94" t="s">
        <v>369</v>
      </c>
      <c r="C334" s="94" t="s">
        <v>371</v>
      </c>
      <c r="D334" s="94" t="s">
        <v>79</v>
      </c>
      <c r="H334" s="114">
        <f>'MATRIZ 2018 COMPLETO HOMOLOGADA'!J334</f>
        <v>1869089.3681730356</v>
      </c>
      <c r="I334" s="114">
        <f>'MATRIZ 2018 COMPLETO HOMOLOGADA'!O334</f>
        <v>0</v>
      </c>
      <c r="J334" s="114">
        <f>'MATRIZ 2018 COMPLETO HOMOLOGADA'!R334</f>
        <v>0</v>
      </c>
      <c r="K334" s="114"/>
      <c r="L334" s="114">
        <f t="shared" si="18"/>
        <v>1869089.3681730356</v>
      </c>
      <c r="M334" s="114"/>
      <c r="N334" s="114">
        <f>'MATRIZ 2018 COMPLETO HOMOLOGADA'!AI334+'MATRIZ 2018 COMPLETO HOMOLOGADA'!AL334+'MATRIZ 2018 COMPLETO HOMOLOGADA'!AO334</f>
        <v>569109.94083769247</v>
      </c>
      <c r="O334" s="114"/>
      <c r="P334" s="114"/>
      <c r="Q334" s="93"/>
    </row>
    <row r="335" spans="1:17" x14ac:dyDescent="0.25">
      <c r="A335" s="93"/>
      <c r="B335" s="94" t="s">
        <v>369</v>
      </c>
      <c r="C335" s="94" t="s">
        <v>372</v>
      </c>
      <c r="D335" s="94" t="s">
        <v>79</v>
      </c>
      <c r="H335" s="114">
        <f>'MATRIZ 2018 COMPLETO HOMOLOGADA'!J335</f>
        <v>3465775.2752443845</v>
      </c>
      <c r="I335" s="114">
        <f>'MATRIZ 2018 COMPLETO HOMOLOGADA'!O335</f>
        <v>0</v>
      </c>
      <c r="J335" s="114">
        <f>'MATRIZ 2018 COMPLETO HOMOLOGADA'!R335</f>
        <v>0</v>
      </c>
      <c r="K335" s="114"/>
      <c r="L335" s="114">
        <f t="shared" si="18"/>
        <v>3465775.2752443845</v>
      </c>
      <c r="M335" s="114"/>
      <c r="N335" s="114">
        <f>'MATRIZ 2018 COMPLETO HOMOLOGADA'!AI335+'MATRIZ 2018 COMPLETO HOMOLOGADA'!AL335+'MATRIZ 2018 COMPLETO HOMOLOGADA'!AO335</f>
        <v>772743.33485695848</v>
      </c>
      <c r="O335" s="114"/>
      <c r="P335" s="114"/>
      <c r="Q335" s="93"/>
    </row>
    <row r="336" spans="1:17" x14ac:dyDescent="0.25">
      <c r="A336" s="93"/>
      <c r="B336" s="94" t="s">
        <v>369</v>
      </c>
      <c r="C336" s="94" t="s">
        <v>373</v>
      </c>
      <c r="D336" s="94" t="s">
        <v>79</v>
      </c>
      <c r="H336" s="114">
        <f>'MATRIZ 2018 COMPLETO HOMOLOGADA'!J336</f>
        <v>1749643.2826172418</v>
      </c>
      <c r="I336" s="114">
        <f>'MATRIZ 2018 COMPLETO HOMOLOGADA'!O336</f>
        <v>0</v>
      </c>
      <c r="J336" s="114">
        <f>'MATRIZ 2018 COMPLETO HOMOLOGADA'!R336</f>
        <v>0</v>
      </c>
      <c r="K336" s="114"/>
      <c r="L336" s="114">
        <f t="shared" si="18"/>
        <v>1749643.2826172418</v>
      </c>
      <c r="M336" s="114"/>
      <c r="N336" s="114">
        <f>'MATRIZ 2018 COMPLETO HOMOLOGADA'!AI336+'MATRIZ 2018 COMPLETO HOMOLOGADA'!AL336+'MATRIZ 2018 COMPLETO HOMOLOGADA'!AO336</f>
        <v>560140.60223877477</v>
      </c>
      <c r="O336" s="114"/>
      <c r="P336" s="114"/>
      <c r="Q336" s="93"/>
    </row>
    <row r="337" spans="1:17" x14ac:dyDescent="0.25">
      <c r="A337" s="93"/>
      <c r="B337" s="94" t="s">
        <v>369</v>
      </c>
      <c r="C337" s="94" t="s">
        <v>374</v>
      </c>
      <c r="D337" s="94" t="s">
        <v>79</v>
      </c>
      <c r="H337" s="114">
        <f>'MATRIZ 2018 COMPLETO HOMOLOGADA'!J337</f>
        <v>1750472.8115670185</v>
      </c>
      <c r="I337" s="114">
        <f>'MATRIZ 2018 COMPLETO HOMOLOGADA'!O337</f>
        <v>0</v>
      </c>
      <c r="J337" s="114">
        <f>'MATRIZ 2018 COMPLETO HOMOLOGADA'!R337</f>
        <v>0</v>
      </c>
      <c r="K337" s="114"/>
      <c r="L337" s="114">
        <f t="shared" si="18"/>
        <v>1750472.8115670185</v>
      </c>
      <c r="M337" s="114"/>
      <c r="N337" s="114">
        <f>'MATRIZ 2018 COMPLETO HOMOLOGADA'!AI337+'MATRIZ 2018 COMPLETO HOMOLOGADA'!AL337+'MATRIZ 2018 COMPLETO HOMOLOGADA'!AO337</f>
        <v>466470.66098280542</v>
      </c>
      <c r="O337" s="114"/>
      <c r="P337" s="114"/>
      <c r="Q337" s="93"/>
    </row>
    <row r="338" spans="1:17" x14ac:dyDescent="0.25">
      <c r="A338" s="93"/>
      <c r="B338" s="94" t="s">
        <v>369</v>
      </c>
      <c r="C338" s="94" t="s">
        <v>375</v>
      </c>
      <c r="D338" s="94" t="s">
        <v>83</v>
      </c>
      <c r="H338" s="114">
        <f>'MATRIZ 2018 COMPLETO HOMOLOGADA'!J338</f>
        <v>0</v>
      </c>
      <c r="I338" s="114">
        <f>'MATRIZ 2018 COMPLETO HOMOLOGADA'!O338</f>
        <v>1072935.3794904626</v>
      </c>
      <c r="J338" s="114">
        <f>'MATRIZ 2018 COMPLETO HOMOLOGADA'!R338</f>
        <v>0</v>
      </c>
      <c r="K338" s="114"/>
      <c r="L338" s="114">
        <f t="shared" si="18"/>
        <v>1072935.3794904626</v>
      </c>
      <c r="M338" s="114"/>
      <c r="N338" s="114">
        <f>'MATRIZ 2018 COMPLETO HOMOLOGADA'!AI338+'MATRIZ 2018 COMPLETO HOMOLOGADA'!AL338+'MATRIZ 2018 COMPLETO HOMOLOGADA'!AO338</f>
        <v>326850.74897790328</v>
      </c>
      <c r="O338" s="114"/>
      <c r="P338" s="114"/>
      <c r="Q338" s="93"/>
    </row>
    <row r="339" spans="1:17" x14ac:dyDescent="0.25">
      <c r="A339" s="93"/>
      <c r="B339" s="94" t="s">
        <v>369</v>
      </c>
      <c r="C339" s="94" t="s">
        <v>376</v>
      </c>
      <c r="D339" s="94" t="s">
        <v>83</v>
      </c>
      <c r="H339" s="114">
        <f>'MATRIZ 2018 COMPLETO HOMOLOGADA'!J339</f>
        <v>0</v>
      </c>
      <c r="I339" s="114">
        <f>'MATRIZ 2018 COMPLETO HOMOLOGADA'!O339</f>
        <v>1075330.3425960955</v>
      </c>
      <c r="J339" s="114">
        <f>'MATRIZ 2018 COMPLETO HOMOLOGADA'!R339</f>
        <v>0</v>
      </c>
      <c r="K339" s="114"/>
      <c r="L339" s="114">
        <f t="shared" si="18"/>
        <v>1075330.3425960955</v>
      </c>
      <c r="M339" s="114"/>
      <c r="N339" s="114">
        <f>'MATRIZ 2018 COMPLETO HOMOLOGADA'!AI339+'MATRIZ 2018 COMPLETO HOMOLOGADA'!AL339+'MATRIZ 2018 COMPLETO HOMOLOGADA'!AO339</f>
        <v>130050.5993910429</v>
      </c>
      <c r="O339" s="114"/>
      <c r="P339" s="114"/>
      <c r="Q339" s="93"/>
    </row>
    <row r="340" spans="1:17" x14ac:dyDescent="0.25">
      <c r="A340" s="93"/>
      <c r="B340" s="94" t="s">
        <v>369</v>
      </c>
      <c r="C340" s="94" t="s">
        <v>377</v>
      </c>
      <c r="D340" s="94" t="s">
        <v>83</v>
      </c>
      <c r="H340" s="114">
        <f>'MATRIZ 2018 COMPLETO HOMOLOGADA'!J340</f>
        <v>0</v>
      </c>
      <c r="I340" s="114">
        <f>'MATRIZ 2018 COMPLETO HOMOLOGADA'!O340</f>
        <v>1125034.3233903043</v>
      </c>
      <c r="J340" s="114">
        <f>'MATRIZ 2018 COMPLETO HOMOLOGADA'!R340</f>
        <v>0</v>
      </c>
      <c r="K340" s="114"/>
      <c r="L340" s="114">
        <f t="shared" si="18"/>
        <v>1125034.3233903043</v>
      </c>
      <c r="M340" s="114"/>
      <c r="N340" s="114">
        <f>'MATRIZ 2018 COMPLETO HOMOLOGADA'!AI340+'MATRIZ 2018 COMPLETO HOMOLOGADA'!AL340+'MATRIZ 2018 COMPLETO HOMOLOGADA'!AO340</f>
        <v>253727.0827399336</v>
      </c>
      <c r="O340" s="114"/>
      <c r="P340" s="114"/>
      <c r="Q340" s="93"/>
    </row>
    <row r="341" spans="1:17" x14ac:dyDescent="0.25">
      <c r="A341" s="93"/>
      <c r="B341" s="94" t="s">
        <v>369</v>
      </c>
      <c r="C341" s="94" t="s">
        <v>378</v>
      </c>
      <c r="D341" s="94" t="s">
        <v>79</v>
      </c>
      <c r="H341" s="114">
        <f>'MATRIZ 2018 COMPLETO HOMOLOGADA'!J341</f>
        <v>1843531.2740916011</v>
      </c>
      <c r="I341" s="114">
        <f>'MATRIZ 2018 COMPLETO HOMOLOGADA'!O341</f>
        <v>0</v>
      </c>
      <c r="J341" s="114">
        <f>'MATRIZ 2018 COMPLETO HOMOLOGADA'!R341</f>
        <v>0</v>
      </c>
      <c r="K341" s="114"/>
      <c r="L341" s="114">
        <f t="shared" si="18"/>
        <v>1843531.2740916011</v>
      </c>
      <c r="M341" s="114"/>
      <c r="N341" s="114">
        <f>'MATRIZ 2018 COMPLETO HOMOLOGADA'!AI341+'MATRIZ 2018 COMPLETO HOMOLOGADA'!AL341+'MATRIZ 2018 COMPLETO HOMOLOGADA'!AO341</f>
        <v>591578.07988792576</v>
      </c>
      <c r="O341" s="114"/>
      <c r="P341" s="114"/>
      <c r="Q341" s="93"/>
    </row>
    <row r="342" spans="1:17" x14ac:dyDescent="0.25">
      <c r="A342" s="93"/>
      <c r="B342" s="94" t="s">
        <v>369</v>
      </c>
      <c r="C342" s="94" t="s">
        <v>379</v>
      </c>
      <c r="D342" s="94" t="s">
        <v>79</v>
      </c>
      <c r="H342" s="114">
        <f>'MATRIZ 2018 COMPLETO HOMOLOGADA'!J342</f>
        <v>2352872.3449878227</v>
      </c>
      <c r="I342" s="114">
        <f>'MATRIZ 2018 COMPLETO HOMOLOGADA'!O342</f>
        <v>0</v>
      </c>
      <c r="J342" s="114">
        <f>'MATRIZ 2018 COMPLETO HOMOLOGADA'!R342</f>
        <v>0</v>
      </c>
      <c r="K342" s="114"/>
      <c r="L342" s="114">
        <f t="shared" si="18"/>
        <v>2352872.3449878227</v>
      </c>
      <c r="M342" s="114"/>
      <c r="N342" s="114">
        <f>'MATRIZ 2018 COMPLETO HOMOLOGADA'!AI342+'MATRIZ 2018 COMPLETO HOMOLOGADA'!AL342+'MATRIZ 2018 COMPLETO HOMOLOGADA'!AO342</f>
        <v>549476.01385893626</v>
      </c>
      <c r="O342" s="114"/>
      <c r="P342" s="114"/>
      <c r="Q342" s="93"/>
    </row>
    <row r="343" spans="1:17" x14ac:dyDescent="0.25">
      <c r="A343" s="93"/>
      <c r="B343" s="94" t="s">
        <v>369</v>
      </c>
      <c r="C343" s="94" t="s">
        <v>380</v>
      </c>
      <c r="D343" s="94" t="s">
        <v>79</v>
      </c>
      <c r="H343" s="114">
        <f>'MATRIZ 2018 COMPLETO HOMOLOGADA'!J343</f>
        <v>1749643.2826172418</v>
      </c>
      <c r="I343" s="114">
        <f>'MATRIZ 2018 COMPLETO HOMOLOGADA'!O343</f>
        <v>0</v>
      </c>
      <c r="J343" s="114">
        <f>'MATRIZ 2018 COMPLETO HOMOLOGADA'!R343</f>
        <v>0</v>
      </c>
      <c r="K343" s="114"/>
      <c r="L343" s="114">
        <f t="shared" si="18"/>
        <v>1749643.2826172418</v>
      </c>
      <c r="M343" s="114"/>
      <c r="N343" s="114">
        <f>'MATRIZ 2018 COMPLETO HOMOLOGADA'!AI343+'MATRIZ 2018 COMPLETO HOMOLOGADA'!AL343+'MATRIZ 2018 COMPLETO HOMOLOGADA'!AO343</f>
        <v>452887.67953804543</v>
      </c>
      <c r="O343" s="114"/>
      <c r="P343" s="114"/>
      <c r="Q343" s="93"/>
    </row>
    <row r="344" spans="1:17" x14ac:dyDescent="0.25">
      <c r="A344" s="93"/>
      <c r="H344" s="114"/>
      <c r="I344" s="114"/>
      <c r="J344" s="114"/>
      <c r="K344" s="114"/>
      <c r="L344" s="114"/>
      <c r="M344" s="114"/>
      <c r="N344" s="114"/>
      <c r="O344" s="114"/>
      <c r="P344" s="114"/>
      <c r="Q344" s="93"/>
    </row>
    <row r="345" spans="1:17" x14ac:dyDescent="0.25">
      <c r="A345" s="93"/>
      <c r="B345" s="98" t="s">
        <v>381</v>
      </c>
      <c r="C345" s="98" t="s">
        <v>382</v>
      </c>
      <c r="D345" s="98" t="s">
        <v>74</v>
      </c>
      <c r="E345" s="98"/>
      <c r="F345" s="100"/>
      <c r="G345" s="98"/>
      <c r="H345" s="115">
        <f>SUM(H346:H365)</f>
        <v>41814559.823644102</v>
      </c>
      <c r="I345" s="115">
        <f>SUM(I346:I365)</f>
        <v>7269741.1990729095</v>
      </c>
      <c r="J345" s="115">
        <f>SUM(J346:J365)</f>
        <v>7831524.2174736978</v>
      </c>
      <c r="K345" s="115"/>
      <c r="L345" s="115">
        <f>SUM(L346:L365)</f>
        <v>56915825.240190707</v>
      </c>
      <c r="M345" s="115"/>
      <c r="N345" s="115">
        <f>SUM(N346:N365)</f>
        <v>13547548.67872813</v>
      </c>
      <c r="O345" s="115"/>
      <c r="P345" s="115">
        <f>L345*'DADOS BASE PROPOSTA'!$I$14</f>
        <v>85373.737860286055</v>
      </c>
      <c r="Q345" s="93"/>
    </row>
    <row r="346" spans="1:17" x14ac:dyDescent="0.25">
      <c r="A346" s="93"/>
      <c r="B346" s="94" t="s">
        <v>381</v>
      </c>
      <c r="C346" s="94" t="s">
        <v>34</v>
      </c>
      <c r="D346" s="94" t="s">
        <v>75</v>
      </c>
      <c r="F346" s="68">
        <f>'MATRIZ 2018 COMPLETO HOMOLOGADA'!Q346</f>
        <v>19</v>
      </c>
      <c r="H346" s="114">
        <f>'MATRIZ 2018 COMPLETO HOMOLOGADA'!J346</f>
        <v>0</v>
      </c>
      <c r="I346" s="114">
        <f>SUMIF('MATRIZ 2018 COMPLETO HOMOLOGADA'!D347:D366,"ECR",'MATRIZ 2018 COMPLETO HOMOLOGADA'!O347:O366)</f>
        <v>0</v>
      </c>
      <c r="J346" s="114">
        <f>'MATRIZ 2018 COMPLETO HOMOLOGADA'!R346+'MATRIZ 2018 COMPLETO HOMOLOGADA'!Z346+'MATRIZ 2018 COMPLETO HOMOLOGADA'!AS346+'MATRIZ 2018 COMPLETO HOMOLOGADA'!AW346+'MATRIZ 2018 COMPLETO HOMOLOGADA'!BA346+SUM('MATRIZ 2018 COMPLETO HOMOLOGADA'!Z347:Z366)</f>
        <v>7831524.2174736978</v>
      </c>
      <c r="K346" s="114"/>
      <c r="L346" s="114">
        <f t="shared" ref="L346:L365" si="19">SUM(H346:J346)</f>
        <v>7831524.2174736978</v>
      </c>
      <c r="M346" s="114"/>
      <c r="N346" s="114">
        <f>'MATRIZ 2018 COMPLETO HOMOLOGADA'!AI346+'MATRIZ 2018 COMPLETO HOMOLOGADA'!AL346+'MATRIZ 2018 COMPLETO HOMOLOGADA'!AO346</f>
        <v>0</v>
      </c>
      <c r="O346" s="114"/>
      <c r="P346" s="114"/>
      <c r="Q346" s="93"/>
    </row>
    <row r="347" spans="1:17" x14ac:dyDescent="0.25">
      <c r="A347" s="93"/>
      <c r="B347" s="94" t="s">
        <v>381</v>
      </c>
      <c r="C347" s="94" t="s">
        <v>383</v>
      </c>
      <c r="D347" s="94" t="s">
        <v>83</v>
      </c>
      <c r="H347" s="114">
        <f>'MATRIZ 2018 COMPLETO HOMOLOGADA'!J347</f>
        <v>0</v>
      </c>
      <c r="I347" s="114">
        <f>'MATRIZ 2018 COMPLETO HOMOLOGADA'!O347</f>
        <v>1204719.4277080446</v>
      </c>
      <c r="J347" s="114">
        <f>'MATRIZ 2018 COMPLETO HOMOLOGADA'!R347</f>
        <v>0</v>
      </c>
      <c r="K347" s="114"/>
      <c r="L347" s="114">
        <f t="shared" si="19"/>
        <v>1204719.4277080446</v>
      </c>
      <c r="M347" s="114"/>
      <c r="N347" s="114">
        <f>'MATRIZ 2018 COMPLETO HOMOLOGADA'!AI347+'MATRIZ 2018 COMPLETO HOMOLOGADA'!AL347+'MATRIZ 2018 COMPLETO HOMOLOGADA'!AO347</f>
        <v>311880.41105435323</v>
      </c>
      <c r="O347" s="114"/>
      <c r="P347" s="114"/>
      <c r="Q347" s="93"/>
    </row>
    <row r="348" spans="1:17" x14ac:dyDescent="0.25">
      <c r="A348" s="93"/>
      <c r="B348" s="94" t="s">
        <v>381</v>
      </c>
      <c r="C348" s="94" t="s">
        <v>384</v>
      </c>
      <c r="D348" s="94" t="s">
        <v>77</v>
      </c>
      <c r="H348" s="114">
        <f>'MATRIZ 2018 COMPLETO HOMOLOGADA'!J348</f>
        <v>0</v>
      </c>
      <c r="I348" s="114">
        <f>'MATRIZ 2018 COMPLETO HOMOLOGADA'!O348</f>
        <v>604388.63616490515</v>
      </c>
      <c r="J348" s="114">
        <f>'MATRIZ 2018 COMPLETO HOMOLOGADA'!R348</f>
        <v>0</v>
      </c>
      <c r="K348" s="114"/>
      <c r="L348" s="114">
        <f t="shared" si="19"/>
        <v>604388.63616490515</v>
      </c>
      <c r="M348" s="114"/>
      <c r="N348" s="114">
        <f>'MATRIZ 2018 COMPLETO HOMOLOGADA'!AI348+'MATRIZ 2018 COMPLETO HOMOLOGADA'!AL348+'MATRIZ 2018 COMPLETO HOMOLOGADA'!AO348</f>
        <v>181060.95437239014</v>
      </c>
      <c r="O348" s="114"/>
      <c r="P348" s="114"/>
      <c r="Q348" s="93"/>
    </row>
    <row r="349" spans="1:17" x14ac:dyDescent="0.25">
      <c r="A349" s="93"/>
      <c r="B349" s="94" t="s">
        <v>381</v>
      </c>
      <c r="C349" s="94" t="s">
        <v>385</v>
      </c>
      <c r="D349" s="94" t="s">
        <v>77</v>
      </c>
      <c r="H349" s="114">
        <f>'MATRIZ 2018 COMPLETO HOMOLOGADA'!J349</f>
        <v>0</v>
      </c>
      <c r="I349" s="114">
        <f>'MATRIZ 2018 COMPLETO HOMOLOGADA'!O349</f>
        <v>682437.08357186895</v>
      </c>
      <c r="J349" s="114">
        <f>'MATRIZ 2018 COMPLETO HOMOLOGADA'!R349</f>
        <v>0</v>
      </c>
      <c r="K349" s="114"/>
      <c r="L349" s="114">
        <f t="shared" si="19"/>
        <v>682437.08357186895</v>
      </c>
      <c r="M349" s="114"/>
      <c r="N349" s="114">
        <f>'MATRIZ 2018 COMPLETO HOMOLOGADA'!AI349+'MATRIZ 2018 COMPLETO HOMOLOGADA'!AL349+'MATRIZ 2018 COMPLETO HOMOLOGADA'!AO349</f>
        <v>83392.892952117661</v>
      </c>
      <c r="O349" s="114"/>
      <c r="P349" s="114"/>
      <c r="Q349" s="93"/>
    </row>
    <row r="350" spans="1:17" x14ac:dyDescent="0.25">
      <c r="A350" s="93"/>
      <c r="B350" s="94" t="s">
        <v>381</v>
      </c>
      <c r="C350" s="94" t="s">
        <v>386</v>
      </c>
      <c r="D350" s="94" t="s">
        <v>77</v>
      </c>
      <c r="H350" s="114">
        <f>'MATRIZ 2018 COMPLETO HOMOLOGADA'!J350</f>
        <v>0</v>
      </c>
      <c r="I350" s="114">
        <f>'MATRIZ 2018 COMPLETO HOMOLOGADA'!O350</f>
        <v>589699.00293274748</v>
      </c>
      <c r="J350" s="114">
        <f>'MATRIZ 2018 COMPLETO HOMOLOGADA'!R350</f>
        <v>0</v>
      </c>
      <c r="K350" s="114"/>
      <c r="L350" s="114">
        <f t="shared" si="19"/>
        <v>589699.00293274748</v>
      </c>
      <c r="M350" s="114"/>
      <c r="N350" s="114">
        <f>'MATRIZ 2018 COMPLETO HOMOLOGADA'!AI350+'MATRIZ 2018 COMPLETO HOMOLOGADA'!AL350+'MATRIZ 2018 COMPLETO HOMOLOGADA'!AO350</f>
        <v>188624.34503713547</v>
      </c>
      <c r="O350" s="114"/>
      <c r="P350" s="114"/>
      <c r="Q350" s="93"/>
    </row>
    <row r="351" spans="1:17" x14ac:dyDescent="0.25">
      <c r="A351" s="93"/>
      <c r="B351" s="94" t="s">
        <v>381</v>
      </c>
      <c r="C351" s="94" t="s">
        <v>387</v>
      </c>
      <c r="D351" s="94" t="s">
        <v>77</v>
      </c>
      <c r="H351" s="114">
        <f>'MATRIZ 2018 COMPLETO HOMOLOGADA'!J351</f>
        <v>0</v>
      </c>
      <c r="I351" s="114">
        <f>'MATRIZ 2018 COMPLETO HOMOLOGADA'!O351</f>
        <v>634039.22158177791</v>
      </c>
      <c r="J351" s="114">
        <f>'MATRIZ 2018 COMPLETO HOMOLOGADA'!R351</f>
        <v>0</v>
      </c>
      <c r="K351" s="114"/>
      <c r="L351" s="114">
        <f t="shared" si="19"/>
        <v>634039.22158177791</v>
      </c>
      <c r="M351" s="114"/>
      <c r="N351" s="114">
        <f>'MATRIZ 2018 COMPLETO HOMOLOGADA'!AI351+'MATRIZ 2018 COMPLETO HOMOLOGADA'!AL351+'MATRIZ 2018 COMPLETO HOMOLOGADA'!AO351</f>
        <v>160426.59382281746</v>
      </c>
      <c r="O351" s="114"/>
      <c r="P351" s="114"/>
      <c r="Q351" s="93"/>
    </row>
    <row r="352" spans="1:17" x14ac:dyDescent="0.25">
      <c r="A352" s="93"/>
      <c r="B352" s="94" t="s">
        <v>381</v>
      </c>
      <c r="C352" s="94" t="s">
        <v>388</v>
      </c>
      <c r="D352" s="94" t="s">
        <v>77</v>
      </c>
      <c r="H352" s="114">
        <f>'MATRIZ 2018 COMPLETO HOMOLOGADA'!J352</f>
        <v>0</v>
      </c>
      <c r="I352" s="114">
        <f>'MATRIZ 2018 COMPLETO HOMOLOGADA'!O352</f>
        <v>721994.0839906144</v>
      </c>
      <c r="J352" s="114">
        <f>'MATRIZ 2018 COMPLETO HOMOLOGADA'!R352</f>
        <v>0</v>
      </c>
      <c r="K352" s="114"/>
      <c r="L352" s="114">
        <f t="shared" si="19"/>
        <v>721994.0839906144</v>
      </c>
      <c r="M352" s="114"/>
      <c r="N352" s="114">
        <f>'MATRIZ 2018 COMPLETO HOMOLOGADA'!AI352+'MATRIZ 2018 COMPLETO HOMOLOGADA'!AL352+'MATRIZ 2018 COMPLETO HOMOLOGADA'!AO352</f>
        <v>220754.1287862983</v>
      </c>
      <c r="O352" s="114"/>
      <c r="P352" s="114"/>
      <c r="Q352" s="93"/>
    </row>
    <row r="353" spans="1:17" x14ac:dyDescent="0.25">
      <c r="A353" s="93"/>
      <c r="B353" s="94" t="s">
        <v>381</v>
      </c>
      <c r="C353" s="94" t="s">
        <v>389</v>
      </c>
      <c r="D353" s="94" t="s">
        <v>79</v>
      </c>
      <c r="H353" s="114">
        <f>'MATRIZ 2018 COMPLETO HOMOLOGADA'!J353</f>
        <v>1849879.4273687268</v>
      </c>
      <c r="I353" s="114">
        <f>'MATRIZ 2018 COMPLETO HOMOLOGADA'!O353</f>
        <v>0</v>
      </c>
      <c r="J353" s="114">
        <f>'MATRIZ 2018 COMPLETO HOMOLOGADA'!R353</f>
        <v>0</v>
      </c>
      <c r="K353" s="114"/>
      <c r="L353" s="114">
        <f t="shared" si="19"/>
        <v>1849879.4273687268</v>
      </c>
      <c r="M353" s="114"/>
      <c r="N353" s="114">
        <f>'MATRIZ 2018 COMPLETO HOMOLOGADA'!AI353+'MATRIZ 2018 COMPLETO HOMOLOGADA'!AL353+'MATRIZ 2018 COMPLETO HOMOLOGADA'!AO353</f>
        <v>479840.49950519501</v>
      </c>
      <c r="O353" s="114"/>
      <c r="P353" s="114"/>
      <c r="Q353" s="93"/>
    </row>
    <row r="354" spans="1:17" x14ac:dyDescent="0.25">
      <c r="A354" s="93"/>
      <c r="B354" s="94" t="s">
        <v>381</v>
      </c>
      <c r="C354" s="94" t="s">
        <v>390</v>
      </c>
      <c r="D354" s="94" t="s">
        <v>79</v>
      </c>
      <c r="H354" s="114">
        <f>'MATRIZ 2018 COMPLETO HOMOLOGADA'!J354</f>
        <v>3055453.0452228123</v>
      </c>
      <c r="I354" s="114">
        <f>'MATRIZ 2018 COMPLETO HOMOLOGADA'!O354</f>
        <v>0</v>
      </c>
      <c r="J354" s="114">
        <f>'MATRIZ 2018 COMPLETO HOMOLOGADA'!R354</f>
        <v>0</v>
      </c>
      <c r="K354" s="114"/>
      <c r="L354" s="114">
        <f t="shared" si="19"/>
        <v>3055453.0452228123</v>
      </c>
      <c r="M354" s="114"/>
      <c r="N354" s="114">
        <f>'MATRIZ 2018 COMPLETO HOMOLOGADA'!AI354+'MATRIZ 2018 COMPLETO HOMOLOGADA'!AL354+'MATRIZ 2018 COMPLETO HOMOLOGADA'!AO354</f>
        <v>844318.70265200082</v>
      </c>
      <c r="O354" s="114"/>
      <c r="P354" s="114"/>
      <c r="Q354" s="93"/>
    </row>
    <row r="355" spans="1:17" x14ac:dyDescent="0.25">
      <c r="A355" s="93"/>
      <c r="B355" s="94" t="s">
        <v>381</v>
      </c>
      <c r="C355" s="94" t="s">
        <v>391</v>
      </c>
      <c r="D355" s="94" t="s">
        <v>79</v>
      </c>
      <c r="H355" s="114">
        <f>'MATRIZ 2018 COMPLETO HOMOLOGADA'!J355</f>
        <v>3833450.0418148749</v>
      </c>
      <c r="I355" s="114">
        <f>'MATRIZ 2018 COMPLETO HOMOLOGADA'!O355</f>
        <v>0</v>
      </c>
      <c r="J355" s="114">
        <f>'MATRIZ 2018 COMPLETO HOMOLOGADA'!R355</f>
        <v>0</v>
      </c>
      <c r="K355" s="114"/>
      <c r="L355" s="114">
        <f t="shared" si="19"/>
        <v>3833450.0418148749</v>
      </c>
      <c r="M355" s="114"/>
      <c r="N355" s="114">
        <f>'MATRIZ 2018 COMPLETO HOMOLOGADA'!AI355+'MATRIZ 2018 COMPLETO HOMOLOGADA'!AL355+'MATRIZ 2018 COMPLETO HOMOLOGADA'!AO355</f>
        <v>1305470.7065861968</v>
      </c>
      <c r="O355" s="114"/>
      <c r="P355" s="114"/>
      <c r="Q355" s="93"/>
    </row>
    <row r="356" spans="1:17" x14ac:dyDescent="0.25">
      <c r="A356" s="93"/>
      <c r="B356" s="94" t="s">
        <v>381</v>
      </c>
      <c r="C356" s="94" t="s">
        <v>392</v>
      </c>
      <c r="D356" s="94" t="s">
        <v>79</v>
      </c>
      <c r="H356" s="114">
        <f>'MATRIZ 2018 COMPLETO HOMOLOGADA'!J356</f>
        <v>5127796.1852746792</v>
      </c>
      <c r="I356" s="114">
        <f>'MATRIZ 2018 COMPLETO HOMOLOGADA'!O356</f>
        <v>0</v>
      </c>
      <c r="J356" s="114">
        <f>'MATRIZ 2018 COMPLETO HOMOLOGADA'!R356</f>
        <v>0</v>
      </c>
      <c r="K356" s="114"/>
      <c r="L356" s="114">
        <f t="shared" si="19"/>
        <v>5127796.1852746792</v>
      </c>
      <c r="M356" s="114"/>
      <c r="N356" s="114">
        <f>'MATRIZ 2018 COMPLETO HOMOLOGADA'!AI356+'MATRIZ 2018 COMPLETO HOMOLOGADA'!AL356+'MATRIZ 2018 COMPLETO HOMOLOGADA'!AO356</f>
        <v>1059130.092491833</v>
      </c>
      <c r="O356" s="114"/>
      <c r="P356" s="114"/>
      <c r="Q356" s="93"/>
    </row>
    <row r="357" spans="1:17" x14ac:dyDescent="0.25">
      <c r="A357" s="93"/>
      <c r="B357" s="94" t="s">
        <v>381</v>
      </c>
      <c r="C357" s="94" t="s">
        <v>393</v>
      </c>
      <c r="D357" s="94" t="s">
        <v>79</v>
      </c>
      <c r="H357" s="114">
        <f>'MATRIZ 2018 COMPLETO HOMOLOGADA'!J357</f>
        <v>4365300.9735601647</v>
      </c>
      <c r="I357" s="114">
        <f>'MATRIZ 2018 COMPLETO HOMOLOGADA'!O357</f>
        <v>0</v>
      </c>
      <c r="J357" s="114">
        <f>'MATRIZ 2018 COMPLETO HOMOLOGADA'!R357</f>
        <v>0</v>
      </c>
      <c r="K357" s="114"/>
      <c r="L357" s="114">
        <f t="shared" si="19"/>
        <v>4365300.9735601647</v>
      </c>
      <c r="M357" s="114"/>
      <c r="N357" s="114">
        <f>'MATRIZ 2018 COMPLETO HOMOLOGADA'!AI357+'MATRIZ 2018 COMPLETO HOMOLOGADA'!AL357+'MATRIZ 2018 COMPLETO HOMOLOGADA'!AO357</f>
        <v>1082605.6037142491</v>
      </c>
      <c r="O357" s="114"/>
      <c r="P357" s="114"/>
      <c r="Q357" s="93"/>
    </row>
    <row r="358" spans="1:17" x14ac:dyDescent="0.25">
      <c r="A358" s="93"/>
      <c r="B358" s="94" t="s">
        <v>381</v>
      </c>
      <c r="C358" s="94" t="s">
        <v>394</v>
      </c>
      <c r="D358" s="94" t="s">
        <v>79</v>
      </c>
      <c r="H358" s="114">
        <f>'MATRIZ 2018 COMPLETO HOMOLOGADA'!J358</f>
        <v>7880075.8097178871</v>
      </c>
      <c r="I358" s="114">
        <f>'MATRIZ 2018 COMPLETO HOMOLOGADA'!O358</f>
        <v>0</v>
      </c>
      <c r="J358" s="114">
        <f>'MATRIZ 2018 COMPLETO HOMOLOGADA'!R358</f>
        <v>0</v>
      </c>
      <c r="K358" s="114"/>
      <c r="L358" s="114">
        <f t="shared" si="19"/>
        <v>7880075.8097178871</v>
      </c>
      <c r="M358" s="114"/>
      <c r="N358" s="114">
        <f>'MATRIZ 2018 COMPLETO HOMOLOGADA'!AI358+'MATRIZ 2018 COMPLETO HOMOLOGADA'!AL358+'MATRIZ 2018 COMPLETO HOMOLOGADA'!AO358</f>
        <v>2077807.2363418613</v>
      </c>
      <c r="O358" s="114"/>
      <c r="P358" s="114"/>
      <c r="Q358" s="93"/>
    </row>
    <row r="359" spans="1:17" x14ac:dyDescent="0.25">
      <c r="A359" s="93"/>
      <c r="B359" s="94" t="s">
        <v>381</v>
      </c>
      <c r="C359" s="94" t="s">
        <v>395</v>
      </c>
      <c r="D359" s="94" t="s">
        <v>79</v>
      </c>
      <c r="H359" s="114">
        <f>'MATRIZ 2018 COMPLETO HOMOLOGADA'!J359</f>
        <v>2317732.7642837935</v>
      </c>
      <c r="I359" s="114">
        <f>'MATRIZ 2018 COMPLETO HOMOLOGADA'!O359</f>
        <v>0</v>
      </c>
      <c r="J359" s="114">
        <f>'MATRIZ 2018 COMPLETO HOMOLOGADA'!R359</f>
        <v>0</v>
      </c>
      <c r="K359" s="114"/>
      <c r="L359" s="114">
        <f t="shared" si="19"/>
        <v>2317732.7642837935</v>
      </c>
      <c r="M359" s="114"/>
      <c r="N359" s="114">
        <f>'MATRIZ 2018 COMPLETO HOMOLOGADA'!AI359+'MATRIZ 2018 COMPLETO HOMOLOGADA'!AL359+'MATRIZ 2018 COMPLETO HOMOLOGADA'!AO359</f>
        <v>1151187.1788500538</v>
      </c>
      <c r="O359" s="114"/>
      <c r="P359" s="114"/>
      <c r="Q359" s="93"/>
    </row>
    <row r="360" spans="1:17" x14ac:dyDescent="0.25">
      <c r="A360" s="93"/>
      <c r="B360" s="94" t="s">
        <v>381</v>
      </c>
      <c r="C360" s="94" t="s">
        <v>396</v>
      </c>
      <c r="D360" s="94" t="s">
        <v>79</v>
      </c>
      <c r="H360" s="114">
        <f>'MATRIZ 2018 COMPLETO HOMOLOGADA'!J360</f>
        <v>2271741.823959135</v>
      </c>
      <c r="I360" s="114">
        <f>'MATRIZ 2018 COMPLETO HOMOLOGADA'!O360</f>
        <v>0</v>
      </c>
      <c r="J360" s="114">
        <f>'MATRIZ 2018 COMPLETO HOMOLOGADA'!R360</f>
        <v>0</v>
      </c>
      <c r="K360" s="114"/>
      <c r="L360" s="114">
        <f t="shared" si="19"/>
        <v>2271741.823959135</v>
      </c>
      <c r="M360" s="114"/>
      <c r="N360" s="114">
        <f>'MATRIZ 2018 COMPLETO HOMOLOGADA'!AI360+'MATRIZ 2018 COMPLETO HOMOLOGADA'!AL360+'MATRIZ 2018 COMPLETO HOMOLOGADA'!AO360</f>
        <v>641510.00676852104</v>
      </c>
      <c r="O360" s="114"/>
      <c r="P360" s="114"/>
      <c r="Q360" s="93"/>
    </row>
    <row r="361" spans="1:17" x14ac:dyDescent="0.25">
      <c r="A361" s="93"/>
      <c r="B361" s="94" t="s">
        <v>381</v>
      </c>
      <c r="C361" s="94" t="s">
        <v>397</v>
      </c>
      <c r="D361" s="94" t="s">
        <v>83</v>
      </c>
      <c r="H361" s="114">
        <f>'MATRIZ 2018 COMPLETO HOMOLOGADA'!J361</f>
        <v>0</v>
      </c>
      <c r="I361" s="114">
        <f>'MATRIZ 2018 COMPLETO HOMOLOGADA'!O361</f>
        <v>1567764.8422675515</v>
      </c>
      <c r="J361" s="114">
        <f>'MATRIZ 2018 COMPLETO HOMOLOGADA'!R361</f>
        <v>0</v>
      </c>
      <c r="K361" s="114"/>
      <c r="L361" s="114">
        <f t="shared" si="19"/>
        <v>1567764.8422675515</v>
      </c>
      <c r="M361" s="114"/>
      <c r="N361" s="114">
        <f>'MATRIZ 2018 COMPLETO HOMOLOGADA'!AI361+'MATRIZ 2018 COMPLETO HOMOLOGADA'!AL361+'MATRIZ 2018 COMPLETO HOMOLOGADA'!AO361</f>
        <v>374969.08675564395</v>
      </c>
      <c r="O361" s="114"/>
      <c r="P361" s="114"/>
      <c r="Q361" s="93"/>
    </row>
    <row r="362" spans="1:17" x14ac:dyDescent="0.25">
      <c r="A362" s="93"/>
      <c r="B362" s="94" t="s">
        <v>381</v>
      </c>
      <c r="C362" s="94" t="s">
        <v>398</v>
      </c>
      <c r="D362" s="94" t="s">
        <v>79</v>
      </c>
      <c r="H362" s="114">
        <f>'MATRIZ 2018 COMPLETO HOMOLOGADA'!J362</f>
        <v>2257054.0915487497</v>
      </c>
      <c r="I362" s="114">
        <f>'MATRIZ 2018 COMPLETO HOMOLOGADA'!O362</f>
        <v>0</v>
      </c>
      <c r="J362" s="114">
        <f>'MATRIZ 2018 COMPLETO HOMOLOGADA'!R362</f>
        <v>0</v>
      </c>
      <c r="K362" s="114"/>
      <c r="L362" s="114">
        <f t="shared" si="19"/>
        <v>2257054.0915487497</v>
      </c>
      <c r="M362" s="114"/>
      <c r="N362" s="114">
        <f>'MATRIZ 2018 COMPLETO HOMOLOGADA'!AI362+'MATRIZ 2018 COMPLETO HOMOLOGADA'!AL362+'MATRIZ 2018 COMPLETO HOMOLOGADA'!AO362</f>
        <v>389186.16146607115</v>
      </c>
      <c r="O362" s="114"/>
      <c r="P362" s="114"/>
      <c r="Q362" s="93"/>
    </row>
    <row r="363" spans="1:17" x14ac:dyDescent="0.25">
      <c r="A363" s="93"/>
      <c r="B363" s="94" t="s">
        <v>381</v>
      </c>
      <c r="C363" s="94" t="s">
        <v>399</v>
      </c>
      <c r="D363" s="94" t="s">
        <v>79</v>
      </c>
      <c r="H363" s="114">
        <f>'MATRIZ 2018 COMPLETO HOMOLOGADA'!J363</f>
        <v>5882515.1568772476</v>
      </c>
      <c r="I363" s="114">
        <f>'MATRIZ 2018 COMPLETO HOMOLOGADA'!O363</f>
        <v>0</v>
      </c>
      <c r="J363" s="114">
        <f>'MATRIZ 2018 COMPLETO HOMOLOGADA'!R363</f>
        <v>0</v>
      </c>
      <c r="K363" s="114"/>
      <c r="L363" s="114">
        <f t="shared" si="19"/>
        <v>5882515.1568772476</v>
      </c>
      <c r="M363" s="114"/>
      <c r="N363" s="114">
        <f>'MATRIZ 2018 COMPLETO HOMOLOGADA'!AI363+'MATRIZ 2018 COMPLETO HOMOLOGADA'!AL363+'MATRIZ 2018 COMPLETO HOMOLOGADA'!AO363</f>
        <v>2243101.8601163048</v>
      </c>
      <c r="O363" s="114"/>
      <c r="P363" s="114"/>
      <c r="Q363" s="93"/>
    </row>
    <row r="364" spans="1:17" x14ac:dyDescent="0.25">
      <c r="A364" s="93"/>
      <c r="B364" s="94" t="s">
        <v>381</v>
      </c>
      <c r="C364" s="94" t="s">
        <v>400</v>
      </c>
      <c r="D364" s="94" t="s">
        <v>79</v>
      </c>
      <c r="H364" s="114">
        <f>'MATRIZ 2018 COMPLETO HOMOLOGADA'!J364</f>
        <v>2973560.5040160343</v>
      </c>
      <c r="I364" s="114">
        <f>'MATRIZ 2018 COMPLETO HOMOLOGADA'!O364</f>
        <v>0</v>
      </c>
      <c r="J364" s="114">
        <f>'MATRIZ 2018 COMPLETO HOMOLOGADA'!R364</f>
        <v>0</v>
      </c>
      <c r="K364" s="114"/>
      <c r="L364" s="114">
        <f t="shared" si="19"/>
        <v>2973560.5040160343</v>
      </c>
      <c r="M364" s="114"/>
      <c r="N364" s="114">
        <f>'MATRIZ 2018 COMPLETO HOMOLOGADA'!AI364+'MATRIZ 2018 COMPLETO HOMOLOGADA'!AL364+'MATRIZ 2018 COMPLETO HOMOLOGADA'!AO364</f>
        <v>441462.39971546852</v>
      </c>
      <c r="O364" s="114"/>
      <c r="P364" s="114"/>
      <c r="Q364" s="93"/>
    </row>
    <row r="365" spans="1:17" x14ac:dyDescent="0.25">
      <c r="A365" s="93"/>
      <c r="B365" s="94" t="s">
        <v>381</v>
      </c>
      <c r="C365" s="94" t="s">
        <v>401</v>
      </c>
      <c r="D365" s="94" t="s">
        <v>83</v>
      </c>
      <c r="H365" s="114">
        <f>'MATRIZ 2018 COMPLETO HOMOLOGADA'!J365</f>
        <v>0</v>
      </c>
      <c r="I365" s="114">
        <f>'MATRIZ 2018 COMPLETO HOMOLOGADA'!O365</f>
        <v>1264698.9008553999</v>
      </c>
      <c r="J365" s="114">
        <f>'MATRIZ 2018 COMPLETO HOMOLOGADA'!R365</f>
        <v>0</v>
      </c>
      <c r="K365" s="114"/>
      <c r="L365" s="114">
        <f t="shared" si="19"/>
        <v>1264698.9008553999</v>
      </c>
      <c r="M365" s="114"/>
      <c r="N365" s="114">
        <f>'MATRIZ 2018 COMPLETO HOMOLOGADA'!AI365+'MATRIZ 2018 COMPLETO HOMOLOGADA'!AL365+'MATRIZ 2018 COMPLETO HOMOLOGADA'!AO365</f>
        <v>310819.8177396165</v>
      </c>
      <c r="O365" s="114"/>
      <c r="P365" s="114"/>
      <c r="Q365" s="93"/>
    </row>
    <row r="366" spans="1:17" x14ac:dyDescent="0.25">
      <c r="A366" s="93"/>
      <c r="H366" s="114"/>
      <c r="I366" s="114"/>
      <c r="J366" s="114"/>
      <c r="K366" s="114"/>
      <c r="L366" s="114"/>
      <c r="M366" s="114"/>
      <c r="N366" s="114"/>
      <c r="O366" s="114"/>
      <c r="P366" s="114"/>
      <c r="Q366" s="93"/>
    </row>
    <row r="367" spans="1:17" x14ac:dyDescent="0.25">
      <c r="A367" s="93"/>
      <c r="B367" s="98" t="s">
        <v>402</v>
      </c>
      <c r="C367" s="98" t="s">
        <v>403</v>
      </c>
      <c r="D367" s="98" t="s">
        <v>74</v>
      </c>
      <c r="E367" s="98"/>
      <c r="F367" s="100"/>
      <c r="G367" s="98"/>
      <c r="H367" s="115">
        <f>SUM(H368:H386)</f>
        <v>33408602.310277399</v>
      </c>
      <c r="I367" s="115">
        <f>SUM(I368:I386)</f>
        <v>5921784.3429585118</v>
      </c>
      <c r="J367" s="115">
        <f>SUM(J368:J386)</f>
        <v>5705850.7619667239</v>
      </c>
      <c r="K367" s="115"/>
      <c r="L367" s="115">
        <f>SUM(L368:L386)</f>
        <v>45036237.41520264</v>
      </c>
      <c r="M367" s="115"/>
      <c r="N367" s="115">
        <f>SUM(N368:N386)</f>
        <v>12628889.592782797</v>
      </c>
      <c r="O367" s="115"/>
      <c r="P367" s="115">
        <f>L367*'DADOS BASE PROPOSTA'!$I$14</f>
        <v>67554.356122803962</v>
      </c>
      <c r="Q367" s="93"/>
    </row>
    <row r="368" spans="1:17" x14ac:dyDescent="0.25">
      <c r="A368" s="93"/>
      <c r="B368" s="94" t="s">
        <v>402</v>
      </c>
      <c r="C368" s="94" t="s">
        <v>34</v>
      </c>
      <c r="D368" s="94" t="s">
        <v>75</v>
      </c>
      <c r="F368" s="68">
        <f>'MATRIZ 2018 COMPLETO HOMOLOGADA'!Q368</f>
        <v>18</v>
      </c>
      <c r="H368" s="114">
        <f>'MATRIZ 2018 COMPLETO HOMOLOGADA'!J368</f>
        <v>0</v>
      </c>
      <c r="I368" s="114">
        <f>SUMIF('MATRIZ 2018 COMPLETO HOMOLOGADA'!D369:D387,"ECR",'MATRIZ 2018 COMPLETO HOMOLOGADA'!O369:O387)</f>
        <v>0</v>
      </c>
      <c r="J368" s="114">
        <f>'MATRIZ 2018 COMPLETO HOMOLOGADA'!R368+'MATRIZ 2018 COMPLETO HOMOLOGADA'!Z368+'MATRIZ 2018 COMPLETO HOMOLOGADA'!AS368+'MATRIZ 2018 COMPLETO HOMOLOGADA'!AW368+'MATRIZ 2018 COMPLETO HOMOLOGADA'!BA368+SUM('MATRIZ 2018 COMPLETO HOMOLOGADA'!Z369:Z387)</f>
        <v>5705850.7619667239</v>
      </c>
      <c r="K368" s="114"/>
      <c r="L368" s="114">
        <f t="shared" ref="L368:L386" si="20">SUM(H368:J368)</f>
        <v>5705850.7619667239</v>
      </c>
      <c r="M368" s="114"/>
      <c r="N368" s="114">
        <f>'MATRIZ 2018 COMPLETO HOMOLOGADA'!AI368+'MATRIZ 2018 COMPLETO HOMOLOGADA'!AL368+'MATRIZ 2018 COMPLETO HOMOLOGADA'!AO368</f>
        <v>0</v>
      </c>
      <c r="O368" s="114"/>
      <c r="P368" s="114"/>
      <c r="Q368" s="93"/>
    </row>
    <row r="369" spans="1:17" x14ac:dyDescent="0.25">
      <c r="A369" s="93"/>
      <c r="B369" s="94" t="s">
        <v>402</v>
      </c>
      <c r="C369" s="94" t="s">
        <v>404</v>
      </c>
      <c r="D369" s="94" t="s">
        <v>79</v>
      </c>
      <c r="H369" s="114">
        <f>'MATRIZ 2018 COMPLETO HOMOLOGADA'!J369</f>
        <v>2800388.2378899949</v>
      </c>
      <c r="I369" s="114">
        <f>'MATRIZ 2018 COMPLETO HOMOLOGADA'!O369</f>
        <v>0</v>
      </c>
      <c r="J369" s="114">
        <f>'MATRIZ 2018 COMPLETO HOMOLOGADA'!R369</f>
        <v>0</v>
      </c>
      <c r="K369" s="114"/>
      <c r="L369" s="114">
        <f t="shared" si="20"/>
        <v>2800388.2378899949</v>
      </c>
      <c r="M369" s="114"/>
      <c r="N369" s="114">
        <f>'MATRIZ 2018 COMPLETO HOMOLOGADA'!AI369+'MATRIZ 2018 COMPLETO HOMOLOGADA'!AL369+'MATRIZ 2018 COMPLETO HOMOLOGADA'!AO369</f>
        <v>917091.51171880402</v>
      </c>
      <c r="O369" s="114"/>
      <c r="P369" s="114"/>
      <c r="Q369" s="93"/>
    </row>
    <row r="370" spans="1:17" x14ac:dyDescent="0.25">
      <c r="A370" s="93"/>
      <c r="B370" s="94" t="s">
        <v>402</v>
      </c>
      <c r="C370" s="94" t="s">
        <v>405</v>
      </c>
      <c r="D370" s="94" t="s">
        <v>79</v>
      </c>
      <c r="H370" s="114">
        <f>'MATRIZ 2018 COMPLETO HOMOLOGADA'!J370</f>
        <v>1251201.412343048</v>
      </c>
      <c r="I370" s="114">
        <f>'MATRIZ 2018 COMPLETO HOMOLOGADA'!O370</f>
        <v>0</v>
      </c>
      <c r="J370" s="114">
        <f>'MATRIZ 2018 COMPLETO HOMOLOGADA'!R370</f>
        <v>0</v>
      </c>
      <c r="K370" s="114"/>
      <c r="L370" s="114">
        <f t="shared" si="20"/>
        <v>1251201.412343048</v>
      </c>
      <c r="M370" s="114"/>
      <c r="N370" s="114">
        <f>'MATRIZ 2018 COMPLETO HOMOLOGADA'!AI370+'MATRIZ 2018 COMPLETO HOMOLOGADA'!AL370+'MATRIZ 2018 COMPLETO HOMOLOGADA'!AO370</f>
        <v>230365.59370673043</v>
      </c>
      <c r="O370" s="114"/>
      <c r="P370" s="114"/>
      <c r="Q370" s="93"/>
    </row>
    <row r="371" spans="1:17" x14ac:dyDescent="0.25">
      <c r="A371" s="93"/>
      <c r="B371" s="94" t="s">
        <v>402</v>
      </c>
      <c r="C371" s="94" t="s">
        <v>406</v>
      </c>
      <c r="D371" s="94" t="s">
        <v>83</v>
      </c>
      <c r="H371" s="114">
        <f>'MATRIZ 2018 COMPLETO HOMOLOGADA'!J371</f>
        <v>0</v>
      </c>
      <c r="I371" s="114">
        <f>'MATRIZ 2018 COMPLETO HOMOLOGADA'!O371</f>
        <v>1060722.7633539927</v>
      </c>
      <c r="J371" s="114">
        <f>'MATRIZ 2018 COMPLETO HOMOLOGADA'!R371</f>
        <v>0</v>
      </c>
      <c r="K371" s="114"/>
      <c r="L371" s="114">
        <f t="shared" si="20"/>
        <v>1060722.7633539927</v>
      </c>
      <c r="M371" s="114"/>
      <c r="N371" s="114">
        <f>'MATRIZ 2018 COMPLETO HOMOLOGADA'!AI371+'MATRIZ 2018 COMPLETO HOMOLOGADA'!AL371+'MATRIZ 2018 COMPLETO HOMOLOGADA'!AO371</f>
        <v>211202.92144731362</v>
      </c>
      <c r="O371" s="114"/>
      <c r="P371" s="114"/>
      <c r="Q371" s="93"/>
    </row>
    <row r="372" spans="1:17" x14ac:dyDescent="0.25">
      <c r="A372" s="93"/>
      <c r="B372" s="94" t="s">
        <v>402</v>
      </c>
      <c r="C372" s="94" t="s">
        <v>407</v>
      </c>
      <c r="D372" s="94" t="s">
        <v>77</v>
      </c>
      <c r="H372" s="114">
        <f>'MATRIZ 2018 COMPLETO HOMOLOGADA'!J372</f>
        <v>0</v>
      </c>
      <c r="I372" s="114">
        <f>'MATRIZ 2018 COMPLETO HOMOLOGADA'!O372</f>
        <v>574130.59264447866</v>
      </c>
      <c r="J372" s="114">
        <f>'MATRIZ 2018 COMPLETO HOMOLOGADA'!R372</f>
        <v>0</v>
      </c>
      <c r="K372" s="114"/>
      <c r="L372" s="114">
        <f t="shared" si="20"/>
        <v>574130.59264447866</v>
      </c>
      <c r="M372" s="114"/>
      <c r="N372" s="114">
        <f>'MATRIZ 2018 COMPLETO HOMOLOGADA'!AI372+'MATRIZ 2018 COMPLETO HOMOLOGADA'!AL372+'MATRIZ 2018 COMPLETO HOMOLOGADA'!AO372</f>
        <v>143915.18530473742</v>
      </c>
      <c r="O372" s="114"/>
      <c r="P372" s="114"/>
      <c r="Q372" s="93"/>
    </row>
    <row r="373" spans="1:17" x14ac:dyDescent="0.25">
      <c r="A373" s="93"/>
      <c r="B373" s="94" t="s">
        <v>402</v>
      </c>
      <c r="C373" s="94" t="s">
        <v>408</v>
      </c>
      <c r="D373" s="94" t="s">
        <v>79</v>
      </c>
      <c r="H373" s="114">
        <f>'MATRIZ 2018 COMPLETO HOMOLOGADA'!J373</f>
        <v>7928746.3105137749</v>
      </c>
      <c r="I373" s="114">
        <f>'MATRIZ 2018 COMPLETO HOMOLOGADA'!O373</f>
        <v>0</v>
      </c>
      <c r="J373" s="114">
        <f>'MATRIZ 2018 COMPLETO HOMOLOGADA'!R373</f>
        <v>0</v>
      </c>
      <c r="K373" s="114"/>
      <c r="L373" s="114">
        <f t="shared" si="20"/>
        <v>7928746.3105137749</v>
      </c>
      <c r="M373" s="114"/>
      <c r="N373" s="114">
        <f>'MATRIZ 2018 COMPLETO HOMOLOGADA'!AI373+'MATRIZ 2018 COMPLETO HOMOLOGADA'!AL373+'MATRIZ 2018 COMPLETO HOMOLOGADA'!AO373</f>
        <v>2327504.3989726659</v>
      </c>
      <c r="O373" s="114"/>
      <c r="P373" s="114"/>
      <c r="Q373" s="93"/>
    </row>
    <row r="374" spans="1:17" x14ac:dyDescent="0.25">
      <c r="A374" s="93"/>
      <c r="B374" s="94" t="s">
        <v>402</v>
      </c>
      <c r="C374" s="94" t="s">
        <v>409</v>
      </c>
      <c r="D374" s="94" t="s">
        <v>79</v>
      </c>
      <c r="H374" s="114">
        <f>'MATRIZ 2018 COMPLETO HOMOLOGADA'!J374</f>
        <v>2131004.5818854589</v>
      </c>
      <c r="I374" s="114">
        <f>'MATRIZ 2018 COMPLETO HOMOLOGADA'!O374</f>
        <v>0</v>
      </c>
      <c r="J374" s="114">
        <f>'MATRIZ 2018 COMPLETO HOMOLOGADA'!R374</f>
        <v>0</v>
      </c>
      <c r="K374" s="114"/>
      <c r="L374" s="114">
        <f t="shared" si="20"/>
        <v>2131004.5818854589</v>
      </c>
      <c r="M374" s="114"/>
      <c r="N374" s="114">
        <f>'MATRIZ 2018 COMPLETO HOMOLOGADA'!AI374+'MATRIZ 2018 COMPLETO HOMOLOGADA'!AL374+'MATRIZ 2018 COMPLETO HOMOLOGADA'!AO374</f>
        <v>784436.15319033829</v>
      </c>
      <c r="O374" s="114"/>
      <c r="P374" s="114"/>
      <c r="Q374" s="93"/>
    </row>
    <row r="375" spans="1:17" x14ac:dyDescent="0.25">
      <c r="A375" s="93"/>
      <c r="B375" s="94" t="s">
        <v>402</v>
      </c>
      <c r="C375" s="94" t="s">
        <v>410</v>
      </c>
      <c r="D375" s="94" t="s">
        <v>79</v>
      </c>
      <c r="H375" s="114">
        <f>'MATRIZ 2018 COMPLETO HOMOLOGADA'!J375</f>
        <v>1400621.2867690376</v>
      </c>
      <c r="I375" s="114">
        <f>'MATRIZ 2018 COMPLETO HOMOLOGADA'!O375</f>
        <v>0</v>
      </c>
      <c r="J375" s="114">
        <f>'MATRIZ 2018 COMPLETO HOMOLOGADA'!R375</f>
        <v>0</v>
      </c>
      <c r="K375" s="114"/>
      <c r="L375" s="114">
        <f t="shared" si="20"/>
        <v>1400621.2867690376</v>
      </c>
      <c r="M375" s="114"/>
      <c r="N375" s="114">
        <f>'MATRIZ 2018 COMPLETO HOMOLOGADA'!AI375+'MATRIZ 2018 COMPLETO HOMOLOGADA'!AL375+'MATRIZ 2018 COMPLETO HOMOLOGADA'!AO375</f>
        <v>408890.01950381062</v>
      </c>
      <c r="O375" s="114"/>
      <c r="P375" s="114"/>
      <c r="Q375" s="93"/>
    </row>
    <row r="376" spans="1:17" x14ac:dyDescent="0.25">
      <c r="A376" s="93"/>
      <c r="B376" s="94" t="s">
        <v>402</v>
      </c>
      <c r="C376" s="94" t="s">
        <v>411</v>
      </c>
      <c r="D376" s="94" t="s">
        <v>83</v>
      </c>
      <c r="H376" s="114">
        <f>'MATRIZ 2018 COMPLETO HOMOLOGADA'!J376</f>
        <v>0</v>
      </c>
      <c r="I376" s="114">
        <f>'MATRIZ 2018 COMPLETO HOMOLOGADA'!O376</f>
        <v>1023607.5025177349</v>
      </c>
      <c r="J376" s="114">
        <f>'MATRIZ 2018 COMPLETO HOMOLOGADA'!R376</f>
        <v>0</v>
      </c>
      <c r="K376" s="114"/>
      <c r="L376" s="114">
        <f t="shared" si="20"/>
        <v>1023607.5025177349</v>
      </c>
      <c r="M376" s="114"/>
      <c r="N376" s="114">
        <f>'MATRIZ 2018 COMPLETO HOMOLOGADA'!AI376+'MATRIZ 2018 COMPLETO HOMOLOGADA'!AL376+'MATRIZ 2018 COMPLETO HOMOLOGADA'!AO376</f>
        <v>206502.21435173147</v>
      </c>
      <c r="O376" s="114"/>
      <c r="P376" s="114"/>
      <c r="Q376" s="93"/>
    </row>
    <row r="377" spans="1:17" x14ac:dyDescent="0.25">
      <c r="A377" s="93"/>
      <c r="B377" s="94" t="s">
        <v>402</v>
      </c>
      <c r="C377" s="94" t="s">
        <v>412</v>
      </c>
      <c r="D377" s="94" t="s">
        <v>79</v>
      </c>
      <c r="H377" s="114">
        <f>'MATRIZ 2018 COMPLETO HOMOLOGADA'!J377</f>
        <v>6582480.2541589402</v>
      </c>
      <c r="I377" s="114">
        <f>'MATRIZ 2018 COMPLETO HOMOLOGADA'!O377</f>
        <v>0</v>
      </c>
      <c r="J377" s="114">
        <f>'MATRIZ 2018 COMPLETO HOMOLOGADA'!R377</f>
        <v>0</v>
      </c>
      <c r="K377" s="114"/>
      <c r="L377" s="114">
        <f t="shared" si="20"/>
        <v>6582480.2541589402</v>
      </c>
      <c r="M377" s="114"/>
      <c r="N377" s="114">
        <f>'MATRIZ 2018 COMPLETO HOMOLOGADA'!AI377+'MATRIZ 2018 COMPLETO HOMOLOGADA'!AL377+'MATRIZ 2018 COMPLETO HOMOLOGADA'!AO377</f>
        <v>2260045.8454832039</v>
      </c>
      <c r="O377" s="114"/>
      <c r="P377" s="114"/>
      <c r="Q377" s="93"/>
    </row>
    <row r="378" spans="1:17" x14ac:dyDescent="0.25">
      <c r="A378" s="93"/>
      <c r="B378" s="94" t="s">
        <v>402</v>
      </c>
      <c r="C378" s="94" t="s">
        <v>413</v>
      </c>
      <c r="D378" s="94" t="s">
        <v>79</v>
      </c>
      <c r="H378" s="114">
        <f>'MATRIZ 2018 COMPLETO HOMOLOGADA'!J378</f>
        <v>1749643.2826172418</v>
      </c>
      <c r="I378" s="114">
        <f>'MATRIZ 2018 COMPLETO HOMOLOGADA'!O378</f>
        <v>0</v>
      </c>
      <c r="J378" s="114">
        <f>'MATRIZ 2018 COMPLETO HOMOLOGADA'!R378</f>
        <v>0</v>
      </c>
      <c r="K378" s="114"/>
      <c r="L378" s="114">
        <f t="shared" si="20"/>
        <v>1749643.2826172418</v>
      </c>
      <c r="M378" s="114"/>
      <c r="N378" s="114">
        <f>'MATRIZ 2018 COMPLETO HOMOLOGADA'!AI378+'MATRIZ 2018 COMPLETO HOMOLOGADA'!AL378+'MATRIZ 2018 COMPLETO HOMOLOGADA'!AO378</f>
        <v>532681.38677806442</v>
      </c>
      <c r="O378" s="114"/>
      <c r="P378" s="114"/>
      <c r="Q378" s="93"/>
    </row>
    <row r="379" spans="1:17" x14ac:dyDescent="0.25">
      <c r="A379" s="93"/>
      <c r="B379" s="94" t="s">
        <v>402</v>
      </c>
      <c r="C379" s="94" t="s">
        <v>414</v>
      </c>
      <c r="D379" s="94" t="s">
        <v>79</v>
      </c>
      <c r="H379" s="114">
        <f>'MATRIZ 2018 COMPLETO HOMOLOGADA'!J379</f>
        <v>1749643.2826172418</v>
      </c>
      <c r="I379" s="114">
        <f>'MATRIZ 2018 COMPLETO HOMOLOGADA'!O379</f>
        <v>0</v>
      </c>
      <c r="J379" s="114">
        <f>'MATRIZ 2018 COMPLETO HOMOLOGADA'!R379</f>
        <v>0</v>
      </c>
      <c r="K379" s="114"/>
      <c r="L379" s="114">
        <f t="shared" si="20"/>
        <v>1749643.2826172418</v>
      </c>
      <c r="M379" s="114"/>
      <c r="N379" s="114">
        <f>'MATRIZ 2018 COMPLETO HOMOLOGADA'!AI379+'MATRIZ 2018 COMPLETO HOMOLOGADA'!AL379+'MATRIZ 2018 COMPLETO HOMOLOGADA'!AO379</f>
        <v>393023.85600751918</v>
      </c>
      <c r="O379" s="114"/>
      <c r="P379" s="114"/>
      <c r="Q379" s="93"/>
    </row>
    <row r="380" spans="1:17" x14ac:dyDescent="0.25">
      <c r="A380" s="93"/>
      <c r="B380" s="94" t="s">
        <v>402</v>
      </c>
      <c r="C380" s="94" t="s">
        <v>415</v>
      </c>
      <c r="D380" s="94" t="s">
        <v>79</v>
      </c>
      <c r="H380" s="114">
        <f>'MATRIZ 2018 COMPLETO HOMOLOGADA'!J380</f>
        <v>1749643.2826172416</v>
      </c>
      <c r="I380" s="114">
        <f>'MATRIZ 2018 COMPLETO HOMOLOGADA'!O380</f>
        <v>0</v>
      </c>
      <c r="J380" s="114">
        <f>'MATRIZ 2018 COMPLETO HOMOLOGADA'!R380</f>
        <v>0</v>
      </c>
      <c r="K380" s="114"/>
      <c r="L380" s="114">
        <f t="shared" si="20"/>
        <v>1749643.2826172416</v>
      </c>
      <c r="M380" s="114"/>
      <c r="N380" s="114">
        <f>'MATRIZ 2018 COMPLETO HOMOLOGADA'!AI380+'MATRIZ 2018 COMPLETO HOMOLOGADA'!AL380+'MATRIZ 2018 COMPLETO HOMOLOGADA'!AO380</f>
        <v>531399.71733177872</v>
      </c>
      <c r="O380" s="114"/>
      <c r="P380" s="114"/>
      <c r="Q380" s="93"/>
    </row>
    <row r="381" spans="1:17" x14ac:dyDescent="0.25">
      <c r="A381" s="93"/>
      <c r="B381" s="94" t="s">
        <v>402</v>
      </c>
      <c r="C381" s="94" t="s">
        <v>416</v>
      </c>
      <c r="D381" s="94" t="s">
        <v>79</v>
      </c>
      <c r="H381" s="114">
        <f>'MATRIZ 2018 COMPLETO HOMOLOGADA'!J381</f>
        <v>1755204.898592775</v>
      </c>
      <c r="I381" s="114">
        <f>'MATRIZ 2018 COMPLETO HOMOLOGADA'!O381</f>
        <v>0</v>
      </c>
      <c r="J381" s="114">
        <f>'MATRIZ 2018 COMPLETO HOMOLOGADA'!R381</f>
        <v>0</v>
      </c>
      <c r="K381" s="114"/>
      <c r="L381" s="114">
        <f t="shared" si="20"/>
        <v>1755204.898592775</v>
      </c>
      <c r="M381" s="114"/>
      <c r="N381" s="114">
        <f>'MATRIZ 2018 COMPLETO HOMOLOGADA'!AI381+'MATRIZ 2018 COMPLETO HOMOLOGADA'!AL381+'MATRIZ 2018 COMPLETO HOMOLOGADA'!AO381</f>
        <v>1729890.6646053337</v>
      </c>
      <c r="O381" s="114"/>
      <c r="P381" s="114"/>
      <c r="Q381" s="93"/>
    </row>
    <row r="382" spans="1:17" x14ac:dyDescent="0.25">
      <c r="A382" s="93"/>
      <c r="B382" s="94" t="s">
        <v>402</v>
      </c>
      <c r="C382" s="94" t="s">
        <v>417</v>
      </c>
      <c r="D382" s="94" t="s">
        <v>83</v>
      </c>
      <c r="H382" s="114">
        <f>'MATRIZ 2018 COMPLETO HOMOLOGADA'!J382</f>
        <v>0</v>
      </c>
      <c r="I382" s="114">
        <f>'MATRIZ 2018 COMPLETO HOMOLOGADA'!O382</f>
        <v>993667.63816502446</v>
      </c>
      <c r="J382" s="114">
        <f>'MATRIZ 2018 COMPLETO HOMOLOGADA'!R382</f>
        <v>0</v>
      </c>
      <c r="K382" s="114"/>
      <c r="L382" s="114">
        <f t="shared" si="20"/>
        <v>993667.63816502446</v>
      </c>
      <c r="M382" s="114"/>
      <c r="N382" s="114">
        <f>'MATRIZ 2018 COMPLETO HOMOLOGADA'!AI382+'MATRIZ 2018 COMPLETO HOMOLOGADA'!AL382+'MATRIZ 2018 COMPLETO HOMOLOGADA'!AO382</f>
        <v>177016.32687079633</v>
      </c>
      <c r="O382" s="114"/>
      <c r="P382" s="114"/>
      <c r="Q382" s="93"/>
    </row>
    <row r="383" spans="1:17" x14ac:dyDescent="0.25">
      <c r="A383" s="93"/>
      <c r="B383" s="94" t="s">
        <v>402</v>
      </c>
      <c r="C383" s="94" t="s">
        <v>418</v>
      </c>
      <c r="D383" s="94" t="s">
        <v>83</v>
      </c>
      <c r="H383" s="114">
        <f>'MATRIZ 2018 COMPLETO HOMOLOGADA'!J383</f>
        <v>0</v>
      </c>
      <c r="I383" s="114">
        <f>'MATRIZ 2018 COMPLETO HOMOLOGADA'!O383</f>
        <v>1135715.877573652</v>
      </c>
      <c r="J383" s="114">
        <f>'MATRIZ 2018 COMPLETO HOMOLOGADA'!R383</f>
        <v>0</v>
      </c>
      <c r="K383" s="114"/>
      <c r="L383" s="114">
        <f t="shared" si="20"/>
        <v>1135715.877573652</v>
      </c>
      <c r="M383" s="114"/>
      <c r="N383" s="114">
        <f>'MATRIZ 2018 COMPLETO HOMOLOGADA'!AI383+'MATRIZ 2018 COMPLETO HOMOLOGADA'!AL383+'MATRIZ 2018 COMPLETO HOMOLOGADA'!AO383</f>
        <v>341790.64136689762</v>
      </c>
      <c r="O383" s="114"/>
      <c r="P383" s="114"/>
      <c r="Q383" s="93"/>
    </row>
    <row r="384" spans="1:17" x14ac:dyDescent="0.25">
      <c r="A384" s="93"/>
      <c r="B384" s="94" t="s">
        <v>402</v>
      </c>
      <c r="C384" s="94" t="s">
        <v>419</v>
      </c>
      <c r="D384" s="94" t="s">
        <v>83</v>
      </c>
      <c r="H384" s="114">
        <f>'MATRIZ 2018 COMPLETO HOMOLOGADA'!J384</f>
        <v>0</v>
      </c>
      <c r="I384" s="114">
        <f>'MATRIZ 2018 COMPLETO HOMOLOGADA'!O384</f>
        <v>1133939.9687036294</v>
      </c>
      <c r="J384" s="114">
        <f>'MATRIZ 2018 COMPLETO HOMOLOGADA'!R384</f>
        <v>0</v>
      </c>
      <c r="K384" s="114"/>
      <c r="L384" s="114">
        <f t="shared" si="20"/>
        <v>1133939.9687036294</v>
      </c>
      <c r="M384" s="114"/>
      <c r="N384" s="114">
        <f>'MATRIZ 2018 COMPLETO HOMOLOGADA'!AI384+'MATRIZ 2018 COMPLETO HOMOLOGADA'!AL384+'MATRIZ 2018 COMPLETO HOMOLOGADA'!AO384</f>
        <v>219560.97652607979</v>
      </c>
      <c r="O384" s="114"/>
      <c r="P384" s="114"/>
      <c r="Q384" s="93"/>
    </row>
    <row r="385" spans="1:17" x14ac:dyDescent="0.25">
      <c r="A385" s="93"/>
      <c r="B385" s="94" t="s">
        <v>402</v>
      </c>
      <c r="C385" s="94" t="s">
        <v>420</v>
      </c>
      <c r="D385" s="94" t="s">
        <v>79</v>
      </c>
      <c r="H385" s="114">
        <f>'MATRIZ 2018 COMPLETO HOMOLOGADA'!J385</f>
        <v>1890496.8394811228</v>
      </c>
      <c r="I385" s="114">
        <f>'MATRIZ 2018 COMPLETO HOMOLOGADA'!O385</f>
        <v>0</v>
      </c>
      <c r="J385" s="114">
        <f>'MATRIZ 2018 COMPLETO HOMOLOGADA'!R385</f>
        <v>0</v>
      </c>
      <c r="K385" s="114"/>
      <c r="L385" s="114">
        <f t="shared" si="20"/>
        <v>1890496.8394811228</v>
      </c>
      <c r="M385" s="114"/>
      <c r="N385" s="114">
        <f>'MATRIZ 2018 COMPLETO HOMOLOGADA'!AI385+'MATRIZ 2018 COMPLETO HOMOLOGADA'!AL385+'MATRIZ 2018 COMPLETO HOMOLOGADA'!AO385</f>
        <v>520643.5954470851</v>
      </c>
      <c r="O385" s="114"/>
      <c r="P385" s="114"/>
      <c r="Q385" s="93"/>
    </row>
    <row r="386" spans="1:17" x14ac:dyDescent="0.25">
      <c r="A386" s="93"/>
      <c r="B386" s="94" t="s">
        <v>402</v>
      </c>
      <c r="C386" s="94" t="s">
        <v>421</v>
      </c>
      <c r="D386" s="94" t="s">
        <v>79</v>
      </c>
      <c r="H386" s="114">
        <f>'MATRIZ 2018 COMPLETO HOMOLOGADA'!J386</f>
        <v>2419528.6407915228</v>
      </c>
      <c r="I386" s="114">
        <f>'MATRIZ 2018 COMPLETO HOMOLOGADA'!O386</f>
        <v>0</v>
      </c>
      <c r="J386" s="114">
        <f>'MATRIZ 2018 COMPLETO HOMOLOGADA'!R386</f>
        <v>0</v>
      </c>
      <c r="K386" s="114"/>
      <c r="L386" s="114">
        <f t="shared" si="20"/>
        <v>2419528.6407915228</v>
      </c>
      <c r="M386" s="114"/>
      <c r="N386" s="114">
        <f>'MATRIZ 2018 COMPLETO HOMOLOGADA'!AI386+'MATRIZ 2018 COMPLETO HOMOLOGADA'!AL386+'MATRIZ 2018 COMPLETO HOMOLOGADA'!AO386</f>
        <v>692928.58416990505</v>
      </c>
      <c r="O386" s="114"/>
      <c r="P386" s="114"/>
      <c r="Q386" s="93"/>
    </row>
    <row r="387" spans="1:17" x14ac:dyDescent="0.25">
      <c r="A387" s="93"/>
      <c r="H387" s="114"/>
      <c r="I387" s="114"/>
      <c r="J387" s="114"/>
      <c r="K387" s="114"/>
      <c r="L387" s="114"/>
      <c r="M387" s="114"/>
      <c r="N387" s="114"/>
      <c r="O387" s="114"/>
      <c r="P387" s="114"/>
      <c r="Q387" s="93"/>
    </row>
    <row r="388" spans="1:17" x14ac:dyDescent="0.25">
      <c r="A388" s="93"/>
      <c r="B388" s="98" t="s">
        <v>422</v>
      </c>
      <c r="C388" s="98" t="s">
        <v>423</v>
      </c>
      <c r="D388" s="98" t="s">
        <v>74</v>
      </c>
      <c r="E388" s="98"/>
      <c r="F388" s="100"/>
      <c r="G388" s="98"/>
      <c r="H388" s="115">
        <f>SUM(H389:H407)</f>
        <v>37956140.56130904</v>
      </c>
      <c r="I388" s="115">
        <f>SUM(I389:I407)</f>
        <v>6649996.7856862871</v>
      </c>
      <c r="J388" s="115">
        <f>SUM(J389:J407)</f>
        <v>9005993.7938905768</v>
      </c>
      <c r="K388" s="115"/>
      <c r="L388" s="115">
        <f>SUM(L389:L407)</f>
        <v>53612131.14088589</v>
      </c>
      <c r="M388" s="115"/>
      <c r="N388" s="115">
        <f>SUM(N389:N407)</f>
        <v>13803138.994617093</v>
      </c>
      <c r="O388" s="115"/>
      <c r="P388" s="115">
        <f>L388*'DADOS BASE PROPOSTA'!$I$14</f>
        <v>80418.196711328841</v>
      </c>
      <c r="Q388" s="93"/>
    </row>
    <row r="389" spans="1:17" x14ac:dyDescent="0.25">
      <c r="A389" s="93"/>
      <c r="B389" s="94" t="s">
        <v>422</v>
      </c>
      <c r="C389" s="94" t="s">
        <v>34</v>
      </c>
      <c r="D389" s="94" t="s">
        <v>75</v>
      </c>
      <c r="F389" s="68">
        <f>'MATRIZ 2018 COMPLETO HOMOLOGADA'!Q389</f>
        <v>18</v>
      </c>
      <c r="H389" s="114">
        <f>'MATRIZ 2018 COMPLETO HOMOLOGADA'!J389</f>
        <v>0</v>
      </c>
      <c r="I389" s="114">
        <f>SUMIF('MATRIZ 2018 COMPLETO HOMOLOGADA'!D390:D408,"ECR",'MATRIZ 2018 COMPLETO HOMOLOGADA'!O390:O408)</f>
        <v>0</v>
      </c>
      <c r="J389" s="114">
        <f>'MATRIZ 2018 COMPLETO HOMOLOGADA'!R389+'MATRIZ 2018 COMPLETO HOMOLOGADA'!Z389+'MATRIZ 2018 COMPLETO HOMOLOGADA'!AS389+'MATRIZ 2018 COMPLETO HOMOLOGADA'!AW389+'MATRIZ 2018 COMPLETO HOMOLOGADA'!BA389+SUM('MATRIZ 2018 COMPLETO HOMOLOGADA'!Z390:Z408)</f>
        <v>9005993.7938905768</v>
      </c>
      <c r="K389" s="114"/>
      <c r="L389" s="114">
        <f t="shared" ref="L389:L407" si="21">SUM(H389:J389)</f>
        <v>9005993.7938905768</v>
      </c>
      <c r="M389" s="114"/>
      <c r="N389" s="114">
        <f>'MATRIZ 2018 COMPLETO HOMOLOGADA'!AI389+'MATRIZ 2018 COMPLETO HOMOLOGADA'!AL389+'MATRIZ 2018 COMPLETO HOMOLOGADA'!AO389</f>
        <v>0</v>
      </c>
      <c r="O389" s="114"/>
      <c r="P389" s="114"/>
      <c r="Q389" s="93"/>
    </row>
    <row r="390" spans="1:17" x14ac:dyDescent="0.25">
      <c r="A390" s="93"/>
      <c r="B390" s="94" t="s">
        <v>422</v>
      </c>
      <c r="C390" s="94" t="s">
        <v>424</v>
      </c>
      <c r="D390" s="94" t="s">
        <v>77</v>
      </c>
      <c r="H390" s="114">
        <f>'MATRIZ 2018 COMPLETO HOMOLOGADA'!J390</f>
        <v>0</v>
      </c>
      <c r="I390" s="114">
        <f>'MATRIZ 2018 COMPLETO HOMOLOGADA'!O390</f>
        <v>595909.59584562737</v>
      </c>
      <c r="J390" s="114">
        <f>'MATRIZ 2018 COMPLETO HOMOLOGADA'!R390</f>
        <v>0</v>
      </c>
      <c r="K390" s="114"/>
      <c r="L390" s="114">
        <f t="shared" si="21"/>
        <v>595909.59584562737</v>
      </c>
      <c r="M390" s="114"/>
      <c r="N390" s="114">
        <f>'MATRIZ 2018 COMPLETO HOMOLOGADA'!AI390+'MATRIZ 2018 COMPLETO HOMOLOGADA'!AL390+'MATRIZ 2018 COMPLETO HOMOLOGADA'!AO390</f>
        <v>252552.15707551342</v>
      </c>
      <c r="O390" s="114"/>
      <c r="P390" s="114"/>
      <c r="Q390" s="93"/>
    </row>
    <row r="391" spans="1:17" x14ac:dyDescent="0.25">
      <c r="A391" s="93"/>
      <c r="B391" s="94" t="s">
        <v>422</v>
      </c>
      <c r="C391" s="94" t="s">
        <v>425</v>
      </c>
      <c r="D391" s="94" t="s">
        <v>77</v>
      </c>
      <c r="H391" s="114">
        <f>'MATRIZ 2018 COMPLETO HOMOLOGADA'!J391</f>
        <v>0</v>
      </c>
      <c r="I391" s="114">
        <f>'MATRIZ 2018 COMPLETO HOMOLOGADA'!O391</f>
        <v>490045.99211350491</v>
      </c>
      <c r="J391" s="114">
        <f>'MATRIZ 2018 COMPLETO HOMOLOGADA'!R391</f>
        <v>0</v>
      </c>
      <c r="K391" s="114"/>
      <c r="L391" s="114">
        <f t="shared" si="21"/>
        <v>490045.99211350491</v>
      </c>
      <c r="M391" s="114"/>
      <c r="N391" s="114">
        <f>'MATRIZ 2018 COMPLETO HOMOLOGADA'!AI391+'MATRIZ 2018 COMPLETO HOMOLOGADA'!AL391+'MATRIZ 2018 COMPLETO HOMOLOGADA'!AO391</f>
        <v>49426.55515002874</v>
      </c>
      <c r="O391" s="114"/>
      <c r="P391" s="114"/>
      <c r="Q391" s="93"/>
    </row>
    <row r="392" spans="1:17" x14ac:dyDescent="0.25">
      <c r="A392" s="93"/>
      <c r="B392" s="94" t="s">
        <v>422</v>
      </c>
      <c r="C392" s="94" t="s">
        <v>426</v>
      </c>
      <c r="D392" s="94" t="s">
        <v>77</v>
      </c>
      <c r="H392" s="114">
        <f>'MATRIZ 2018 COMPLETO HOMOLOGADA'!J392</f>
        <v>0</v>
      </c>
      <c r="I392" s="114">
        <f>'MATRIZ 2018 COMPLETO HOMOLOGADA'!O392</f>
        <v>454804.45059700409</v>
      </c>
      <c r="J392" s="114">
        <f>'MATRIZ 2018 COMPLETO HOMOLOGADA'!R392</f>
        <v>0</v>
      </c>
      <c r="K392" s="114"/>
      <c r="L392" s="114">
        <f t="shared" si="21"/>
        <v>454804.45059700409</v>
      </c>
      <c r="M392" s="114"/>
      <c r="N392" s="114">
        <f>'MATRIZ 2018 COMPLETO HOMOLOGADA'!AI392+'MATRIZ 2018 COMPLETO HOMOLOGADA'!AL392+'MATRIZ 2018 COMPLETO HOMOLOGADA'!AO392</f>
        <v>7042.1217613903991</v>
      </c>
      <c r="O392" s="114"/>
      <c r="P392" s="114"/>
      <c r="Q392" s="93"/>
    </row>
    <row r="393" spans="1:17" x14ac:dyDescent="0.25">
      <c r="A393" s="93"/>
      <c r="B393" s="94" t="s">
        <v>422</v>
      </c>
      <c r="C393" s="94" t="s">
        <v>427</v>
      </c>
      <c r="D393" s="94" t="s">
        <v>79</v>
      </c>
      <c r="H393" s="114">
        <f>'MATRIZ 2018 COMPLETO HOMOLOGADA'!J393</f>
        <v>2258890.7020284478</v>
      </c>
      <c r="I393" s="114">
        <f>'MATRIZ 2018 COMPLETO HOMOLOGADA'!O393</f>
        <v>0</v>
      </c>
      <c r="J393" s="114">
        <f>'MATRIZ 2018 COMPLETO HOMOLOGADA'!R393</f>
        <v>0</v>
      </c>
      <c r="K393" s="114"/>
      <c r="L393" s="114">
        <f t="shared" si="21"/>
        <v>2258890.7020284478</v>
      </c>
      <c r="M393" s="114"/>
      <c r="N393" s="114">
        <f>'MATRIZ 2018 COMPLETO HOMOLOGADA'!AI393+'MATRIZ 2018 COMPLETO HOMOLOGADA'!AL393+'MATRIZ 2018 COMPLETO HOMOLOGADA'!AO393</f>
        <v>760141.19349607755</v>
      </c>
      <c r="O393" s="114"/>
      <c r="P393" s="114"/>
      <c r="Q393" s="93"/>
    </row>
    <row r="394" spans="1:17" x14ac:dyDescent="0.25">
      <c r="A394" s="93"/>
      <c r="B394" s="94" t="s">
        <v>422</v>
      </c>
      <c r="C394" s="94" t="s">
        <v>428</v>
      </c>
      <c r="D394" s="94" t="s">
        <v>79</v>
      </c>
      <c r="H394" s="114">
        <f>'MATRIZ 2018 COMPLETO HOMOLOGADA'!J394</f>
        <v>4223196.5442530951</v>
      </c>
      <c r="I394" s="114">
        <f>'MATRIZ 2018 COMPLETO HOMOLOGADA'!O394</f>
        <v>0</v>
      </c>
      <c r="J394" s="114">
        <f>'MATRIZ 2018 COMPLETO HOMOLOGADA'!R394</f>
        <v>0</v>
      </c>
      <c r="K394" s="114"/>
      <c r="L394" s="114">
        <f t="shared" si="21"/>
        <v>4223196.5442530951</v>
      </c>
      <c r="M394" s="114"/>
      <c r="N394" s="114">
        <f>'MATRIZ 2018 COMPLETO HOMOLOGADA'!AI394+'MATRIZ 2018 COMPLETO HOMOLOGADA'!AL394+'MATRIZ 2018 COMPLETO HOMOLOGADA'!AO394</f>
        <v>1299794.950236703</v>
      </c>
      <c r="O394" s="114"/>
      <c r="P394" s="114"/>
      <c r="Q394" s="93"/>
    </row>
    <row r="395" spans="1:17" x14ac:dyDescent="0.25">
      <c r="A395" s="93"/>
      <c r="B395" s="94" t="s">
        <v>422</v>
      </c>
      <c r="C395" s="94" t="s">
        <v>429</v>
      </c>
      <c r="D395" s="94" t="s">
        <v>79</v>
      </c>
      <c r="H395" s="114">
        <f>'MATRIZ 2018 COMPLETO HOMOLOGADA'!J395</f>
        <v>5194261.5711588347</v>
      </c>
      <c r="I395" s="114">
        <f>'MATRIZ 2018 COMPLETO HOMOLOGADA'!O395</f>
        <v>0</v>
      </c>
      <c r="J395" s="114">
        <f>'MATRIZ 2018 COMPLETO HOMOLOGADA'!R395</f>
        <v>0</v>
      </c>
      <c r="K395" s="114"/>
      <c r="L395" s="114">
        <f t="shared" si="21"/>
        <v>5194261.5711588347</v>
      </c>
      <c r="M395" s="114"/>
      <c r="N395" s="114">
        <f>'MATRIZ 2018 COMPLETO HOMOLOGADA'!AI395+'MATRIZ 2018 COMPLETO HOMOLOGADA'!AL395+'MATRIZ 2018 COMPLETO HOMOLOGADA'!AO395</f>
        <v>1866341.1001136794</v>
      </c>
      <c r="O395" s="114"/>
      <c r="P395" s="114"/>
      <c r="Q395" s="93"/>
    </row>
    <row r="396" spans="1:17" x14ac:dyDescent="0.25">
      <c r="A396" s="93"/>
      <c r="B396" s="94" t="s">
        <v>422</v>
      </c>
      <c r="C396" s="94" t="s">
        <v>430</v>
      </c>
      <c r="D396" s="94" t="s">
        <v>83</v>
      </c>
      <c r="H396" s="114">
        <f>'MATRIZ 2018 COMPLETO HOMOLOGADA'!J396</f>
        <v>0</v>
      </c>
      <c r="I396" s="114">
        <f>'MATRIZ 2018 COMPLETO HOMOLOGADA'!O396</f>
        <v>1082863.7750103949</v>
      </c>
      <c r="J396" s="114">
        <f>'MATRIZ 2018 COMPLETO HOMOLOGADA'!R396</f>
        <v>0</v>
      </c>
      <c r="K396" s="114"/>
      <c r="L396" s="114">
        <f t="shared" si="21"/>
        <v>1082863.7750103949</v>
      </c>
      <c r="M396" s="114"/>
      <c r="N396" s="114">
        <f>'MATRIZ 2018 COMPLETO HOMOLOGADA'!AI396+'MATRIZ 2018 COMPLETO HOMOLOGADA'!AL396+'MATRIZ 2018 COMPLETO HOMOLOGADA'!AO396</f>
        <v>78832.190449434042</v>
      </c>
      <c r="O396" s="114"/>
      <c r="P396" s="114"/>
      <c r="Q396" s="93"/>
    </row>
    <row r="397" spans="1:17" x14ac:dyDescent="0.25">
      <c r="A397" s="93"/>
      <c r="B397" s="94" t="s">
        <v>422</v>
      </c>
      <c r="C397" s="94" t="s">
        <v>431</v>
      </c>
      <c r="D397" s="94" t="s">
        <v>83</v>
      </c>
      <c r="H397" s="114">
        <f>'MATRIZ 2018 COMPLETO HOMOLOGADA'!J397</f>
        <v>0</v>
      </c>
      <c r="I397" s="114">
        <f>'MATRIZ 2018 COMPLETO HOMOLOGADA'!O397</f>
        <v>1019880.1251553011</v>
      </c>
      <c r="J397" s="114">
        <f>'MATRIZ 2018 COMPLETO HOMOLOGADA'!R397</f>
        <v>0</v>
      </c>
      <c r="K397" s="114"/>
      <c r="L397" s="114">
        <f t="shared" si="21"/>
        <v>1019880.1251553011</v>
      </c>
      <c r="M397" s="114"/>
      <c r="N397" s="114">
        <f>'MATRIZ 2018 COMPLETO HOMOLOGADA'!AI397+'MATRIZ 2018 COMPLETO HOMOLOGADA'!AL397+'MATRIZ 2018 COMPLETO HOMOLOGADA'!AO397</f>
        <v>132370.26480068109</v>
      </c>
      <c r="O397" s="114"/>
      <c r="P397" s="114"/>
      <c r="Q397" s="93"/>
    </row>
    <row r="398" spans="1:17" x14ac:dyDescent="0.25">
      <c r="A398" s="93"/>
      <c r="B398" s="94" t="s">
        <v>422</v>
      </c>
      <c r="C398" s="94" t="s">
        <v>432</v>
      </c>
      <c r="D398" s="94" t="s">
        <v>79</v>
      </c>
      <c r="H398" s="114">
        <f>'MATRIZ 2018 COMPLETO HOMOLOGADA'!J398</f>
        <v>1749643.2826172418</v>
      </c>
      <c r="I398" s="114">
        <f>'MATRIZ 2018 COMPLETO HOMOLOGADA'!O398</f>
        <v>0</v>
      </c>
      <c r="J398" s="114">
        <f>'MATRIZ 2018 COMPLETO HOMOLOGADA'!R398</f>
        <v>0</v>
      </c>
      <c r="K398" s="114"/>
      <c r="L398" s="114">
        <f t="shared" si="21"/>
        <v>1749643.2826172418</v>
      </c>
      <c r="M398" s="114"/>
      <c r="N398" s="114">
        <f>'MATRIZ 2018 COMPLETO HOMOLOGADA'!AI398+'MATRIZ 2018 COMPLETO HOMOLOGADA'!AL398+'MATRIZ 2018 COMPLETO HOMOLOGADA'!AO398</f>
        <v>379702.69020589662</v>
      </c>
      <c r="O398" s="114"/>
      <c r="P398" s="114"/>
      <c r="Q398" s="93"/>
    </row>
    <row r="399" spans="1:17" x14ac:dyDescent="0.25">
      <c r="A399" s="93"/>
      <c r="B399" s="94" t="s">
        <v>422</v>
      </c>
      <c r="C399" s="94" t="s">
        <v>433</v>
      </c>
      <c r="D399" s="94" t="s">
        <v>83</v>
      </c>
      <c r="H399" s="114">
        <f>'MATRIZ 2018 COMPLETO HOMOLOGADA'!J399</f>
        <v>0</v>
      </c>
      <c r="I399" s="114">
        <f>'MATRIZ 2018 COMPLETO HOMOLOGADA'!O399</f>
        <v>995756.43467972998</v>
      </c>
      <c r="J399" s="114">
        <f>'MATRIZ 2018 COMPLETO HOMOLOGADA'!R399</f>
        <v>0</v>
      </c>
      <c r="K399" s="114"/>
      <c r="L399" s="114">
        <f t="shared" si="21"/>
        <v>995756.43467972998</v>
      </c>
      <c r="M399" s="114"/>
      <c r="N399" s="114">
        <f>'MATRIZ 2018 COMPLETO HOMOLOGADA'!AI399+'MATRIZ 2018 COMPLETO HOMOLOGADA'!AL399+'MATRIZ 2018 COMPLETO HOMOLOGADA'!AO399</f>
        <v>68959.198722533329</v>
      </c>
      <c r="O399" s="114"/>
      <c r="P399" s="114"/>
      <c r="Q399" s="93"/>
    </row>
    <row r="400" spans="1:17" x14ac:dyDescent="0.25">
      <c r="A400" s="93"/>
      <c r="B400" s="94" t="s">
        <v>422</v>
      </c>
      <c r="C400" s="94" t="s">
        <v>434</v>
      </c>
      <c r="D400" s="94" t="s">
        <v>83</v>
      </c>
      <c r="H400" s="114">
        <f>'MATRIZ 2018 COMPLETO HOMOLOGADA'!J400</f>
        <v>0</v>
      </c>
      <c r="I400" s="114">
        <f>'MATRIZ 2018 COMPLETO HOMOLOGADA'!O400</f>
        <v>1019879.025614736</v>
      </c>
      <c r="J400" s="114">
        <f>'MATRIZ 2018 COMPLETO HOMOLOGADA'!R400</f>
        <v>0</v>
      </c>
      <c r="K400" s="114"/>
      <c r="L400" s="114">
        <f t="shared" si="21"/>
        <v>1019879.025614736</v>
      </c>
      <c r="M400" s="114"/>
      <c r="N400" s="114">
        <f>'MATRIZ 2018 COMPLETO HOMOLOGADA'!AI400+'MATRIZ 2018 COMPLETO HOMOLOGADA'!AL400+'MATRIZ 2018 COMPLETO HOMOLOGADA'!AO400</f>
        <v>101307.86694492151</v>
      </c>
      <c r="O400" s="114"/>
      <c r="P400" s="114"/>
      <c r="Q400" s="93"/>
    </row>
    <row r="401" spans="1:17" x14ac:dyDescent="0.25">
      <c r="A401" s="93"/>
      <c r="B401" s="94" t="s">
        <v>422</v>
      </c>
      <c r="C401" s="94" t="s">
        <v>435</v>
      </c>
      <c r="D401" s="94" t="s">
        <v>79</v>
      </c>
      <c r="H401" s="114">
        <f>'MATRIZ 2018 COMPLETO HOMOLOGADA'!J401</f>
        <v>12792145.480678771</v>
      </c>
      <c r="I401" s="114">
        <f>'MATRIZ 2018 COMPLETO HOMOLOGADA'!O401</f>
        <v>0</v>
      </c>
      <c r="J401" s="114">
        <f>'MATRIZ 2018 COMPLETO HOMOLOGADA'!R401</f>
        <v>0</v>
      </c>
      <c r="K401" s="114"/>
      <c r="L401" s="114">
        <f t="shared" si="21"/>
        <v>12792145.480678771</v>
      </c>
      <c r="M401" s="114"/>
      <c r="N401" s="114">
        <f>'MATRIZ 2018 COMPLETO HOMOLOGADA'!AI401+'MATRIZ 2018 COMPLETO HOMOLOGADA'!AL401+'MATRIZ 2018 COMPLETO HOMOLOGADA'!AO401</f>
        <v>4501639.0825011181</v>
      </c>
      <c r="O401" s="114"/>
      <c r="P401" s="114"/>
      <c r="Q401" s="93"/>
    </row>
    <row r="402" spans="1:17" x14ac:dyDescent="0.25">
      <c r="A402" s="93"/>
      <c r="B402" s="94" t="s">
        <v>422</v>
      </c>
      <c r="C402" s="94" t="s">
        <v>436</v>
      </c>
      <c r="D402" s="94" t="s">
        <v>79</v>
      </c>
      <c r="H402" s="114">
        <f>'MATRIZ 2018 COMPLETO HOMOLOGADA'!J402</f>
        <v>1903958.8963582385</v>
      </c>
      <c r="I402" s="114">
        <f>'MATRIZ 2018 COMPLETO HOMOLOGADA'!O402</f>
        <v>0</v>
      </c>
      <c r="J402" s="114">
        <f>'MATRIZ 2018 COMPLETO HOMOLOGADA'!R402</f>
        <v>0</v>
      </c>
      <c r="K402" s="114"/>
      <c r="L402" s="114">
        <f t="shared" si="21"/>
        <v>1903958.8963582385</v>
      </c>
      <c r="M402" s="114"/>
      <c r="N402" s="114">
        <f>'MATRIZ 2018 COMPLETO HOMOLOGADA'!AI402+'MATRIZ 2018 COMPLETO HOMOLOGADA'!AL402+'MATRIZ 2018 COMPLETO HOMOLOGADA'!AO402</f>
        <v>857468.26394967851</v>
      </c>
      <c r="O402" s="114"/>
      <c r="P402" s="114"/>
      <c r="Q402" s="93"/>
    </row>
    <row r="403" spans="1:17" x14ac:dyDescent="0.25">
      <c r="A403" s="93"/>
      <c r="B403" s="94" t="s">
        <v>422</v>
      </c>
      <c r="C403" s="94" t="s">
        <v>437</v>
      </c>
      <c r="D403" s="94" t="s">
        <v>79</v>
      </c>
      <c r="H403" s="114">
        <f>'MATRIZ 2018 COMPLETO HOMOLOGADA'!J403</f>
        <v>2789874.6335876714</v>
      </c>
      <c r="I403" s="114">
        <f>'MATRIZ 2018 COMPLETO HOMOLOGADA'!O403</f>
        <v>0</v>
      </c>
      <c r="J403" s="114">
        <f>'MATRIZ 2018 COMPLETO HOMOLOGADA'!R403</f>
        <v>0</v>
      </c>
      <c r="K403" s="114"/>
      <c r="L403" s="114">
        <f t="shared" si="21"/>
        <v>2789874.6335876714</v>
      </c>
      <c r="M403" s="114"/>
      <c r="N403" s="114">
        <f>'MATRIZ 2018 COMPLETO HOMOLOGADA'!AI403+'MATRIZ 2018 COMPLETO HOMOLOGADA'!AL403+'MATRIZ 2018 COMPLETO HOMOLOGADA'!AO403</f>
        <v>865653.79053197498</v>
      </c>
      <c r="O403" s="114"/>
      <c r="P403" s="114"/>
      <c r="Q403" s="93"/>
    </row>
    <row r="404" spans="1:17" x14ac:dyDescent="0.25">
      <c r="A404" s="93"/>
      <c r="B404" s="94" t="s">
        <v>422</v>
      </c>
      <c r="C404" s="94" t="s">
        <v>438</v>
      </c>
      <c r="D404" s="94" t="s">
        <v>79</v>
      </c>
      <c r="H404" s="114">
        <f>'MATRIZ 2018 COMPLETO HOMOLOGADA'!J404</f>
        <v>1798814.8806522221</v>
      </c>
      <c r="I404" s="114">
        <f>'MATRIZ 2018 COMPLETO HOMOLOGADA'!O404</f>
        <v>0</v>
      </c>
      <c r="J404" s="114">
        <f>'MATRIZ 2018 COMPLETO HOMOLOGADA'!R404</f>
        <v>0</v>
      </c>
      <c r="K404" s="114"/>
      <c r="L404" s="114">
        <f t="shared" si="21"/>
        <v>1798814.8806522221</v>
      </c>
      <c r="M404" s="114"/>
      <c r="N404" s="114">
        <f>'MATRIZ 2018 COMPLETO HOMOLOGADA'!AI404+'MATRIZ 2018 COMPLETO HOMOLOGADA'!AL404+'MATRIZ 2018 COMPLETO HOMOLOGADA'!AO404</f>
        <v>824606.68821326015</v>
      </c>
      <c r="O404" s="114"/>
      <c r="P404" s="114"/>
      <c r="Q404" s="93"/>
    </row>
    <row r="405" spans="1:17" x14ac:dyDescent="0.25">
      <c r="A405" s="93"/>
      <c r="B405" s="94" t="s">
        <v>422</v>
      </c>
      <c r="C405" s="94" t="s">
        <v>439</v>
      </c>
      <c r="D405" s="94" t="s">
        <v>79</v>
      </c>
      <c r="H405" s="114">
        <f>'MATRIZ 2018 COMPLETO HOMOLOGADA'!J405</f>
        <v>1749643.2826172416</v>
      </c>
      <c r="I405" s="114">
        <f>'MATRIZ 2018 COMPLETO HOMOLOGADA'!O405</f>
        <v>0</v>
      </c>
      <c r="J405" s="114">
        <f>'MATRIZ 2018 COMPLETO HOMOLOGADA'!R405</f>
        <v>0</v>
      </c>
      <c r="K405" s="114"/>
      <c r="L405" s="114">
        <f t="shared" si="21"/>
        <v>1749643.2826172416</v>
      </c>
      <c r="M405" s="114"/>
      <c r="N405" s="114">
        <f>'MATRIZ 2018 COMPLETO HOMOLOGADA'!AI405+'MATRIZ 2018 COMPLETO HOMOLOGADA'!AL405+'MATRIZ 2018 COMPLETO HOMOLOGADA'!AO405</f>
        <v>602630.61813186447</v>
      </c>
      <c r="O405" s="114"/>
      <c r="P405" s="114"/>
      <c r="Q405" s="93"/>
    </row>
    <row r="406" spans="1:17" x14ac:dyDescent="0.25">
      <c r="A406" s="93"/>
      <c r="B406" s="94" t="s">
        <v>422</v>
      </c>
      <c r="C406" s="94" t="s">
        <v>440</v>
      </c>
      <c r="D406" s="94" t="s">
        <v>83</v>
      </c>
      <c r="H406" s="114">
        <f>'MATRIZ 2018 COMPLETO HOMOLOGADA'!J406</f>
        <v>0</v>
      </c>
      <c r="I406" s="114">
        <f>'MATRIZ 2018 COMPLETO HOMOLOGADA'!O406</f>
        <v>990857.38666998944</v>
      </c>
      <c r="J406" s="114">
        <f>'MATRIZ 2018 COMPLETO HOMOLOGADA'!R406</f>
        <v>0</v>
      </c>
      <c r="K406" s="114"/>
      <c r="L406" s="114">
        <f t="shared" si="21"/>
        <v>990857.38666998944</v>
      </c>
      <c r="M406" s="114"/>
      <c r="N406" s="114">
        <f>'MATRIZ 2018 COMPLETO HOMOLOGADA'!AI406+'MATRIZ 2018 COMPLETO HOMOLOGADA'!AL406+'MATRIZ 2018 COMPLETO HOMOLOGADA'!AO406</f>
        <v>106856.82430868335</v>
      </c>
      <c r="O406" s="114"/>
      <c r="P406" s="114"/>
      <c r="Q406" s="93"/>
    </row>
    <row r="407" spans="1:17" x14ac:dyDescent="0.25">
      <c r="A407" s="93"/>
      <c r="B407" s="94" t="s">
        <v>422</v>
      </c>
      <c r="C407" s="94" t="s">
        <v>441</v>
      </c>
      <c r="D407" s="94" t="s">
        <v>79</v>
      </c>
      <c r="H407" s="114">
        <f>'MATRIZ 2018 COMPLETO HOMOLOGADA'!J407</f>
        <v>3495711.2873572707</v>
      </c>
      <c r="I407" s="114">
        <f>'MATRIZ 2018 COMPLETO HOMOLOGADA'!O407</f>
        <v>0</v>
      </c>
      <c r="J407" s="114">
        <f>'MATRIZ 2018 COMPLETO HOMOLOGADA'!R407</f>
        <v>0</v>
      </c>
      <c r="K407" s="114"/>
      <c r="L407" s="114">
        <f t="shared" si="21"/>
        <v>3495711.2873572707</v>
      </c>
      <c r="M407" s="114"/>
      <c r="N407" s="114">
        <f>'MATRIZ 2018 COMPLETO HOMOLOGADA'!AI407+'MATRIZ 2018 COMPLETO HOMOLOGADA'!AL407+'MATRIZ 2018 COMPLETO HOMOLOGADA'!AO407</f>
        <v>1047813.4380236543</v>
      </c>
      <c r="O407" s="114"/>
      <c r="P407" s="114"/>
      <c r="Q407" s="93"/>
    </row>
    <row r="408" spans="1:17" x14ac:dyDescent="0.25">
      <c r="A408" s="93"/>
      <c r="H408" s="114"/>
      <c r="I408" s="114"/>
      <c r="J408" s="114"/>
      <c r="K408" s="114"/>
      <c r="L408" s="114"/>
      <c r="M408" s="114"/>
      <c r="N408" s="114"/>
      <c r="O408" s="114"/>
      <c r="P408" s="114"/>
      <c r="Q408" s="93"/>
    </row>
    <row r="409" spans="1:17" x14ac:dyDescent="0.25">
      <c r="A409" s="93"/>
      <c r="B409" s="98" t="s">
        <v>442</v>
      </c>
      <c r="C409" s="98" t="s">
        <v>443</v>
      </c>
      <c r="D409" s="98" t="s">
        <v>74</v>
      </c>
      <c r="E409" s="98"/>
      <c r="F409" s="100"/>
      <c r="G409" s="98"/>
      <c r="H409" s="115">
        <f>SUM(H410:H425)</f>
        <v>46933901.471576698</v>
      </c>
      <c r="I409" s="115">
        <f>SUM(I410:I425)</f>
        <v>6284132.4501585709</v>
      </c>
      <c r="J409" s="115">
        <f>SUM(J410:J425)</f>
        <v>5662712.6705522994</v>
      </c>
      <c r="K409" s="115"/>
      <c r="L409" s="115">
        <f>SUM(L410:L425)</f>
        <v>58880746.592287563</v>
      </c>
      <c r="M409" s="115"/>
      <c r="N409" s="115">
        <f>SUM(N410:N425)</f>
        <v>15346421.804203445</v>
      </c>
      <c r="O409" s="115"/>
      <c r="P409" s="115">
        <f>L409*'DADOS BASE PROPOSTA'!$I$14</f>
        <v>88321.119888431349</v>
      </c>
      <c r="Q409" s="93"/>
    </row>
    <row r="410" spans="1:17" x14ac:dyDescent="0.25">
      <c r="A410" s="93"/>
      <c r="B410" s="94" t="s">
        <v>442</v>
      </c>
      <c r="C410" s="94" t="s">
        <v>34</v>
      </c>
      <c r="D410" s="94" t="s">
        <v>75</v>
      </c>
      <c r="F410" s="68">
        <f>'MATRIZ 2018 COMPLETO HOMOLOGADA'!Q410</f>
        <v>15</v>
      </c>
      <c r="H410" s="114">
        <f>'MATRIZ 2018 COMPLETO HOMOLOGADA'!J410</f>
        <v>0</v>
      </c>
      <c r="I410" s="114">
        <f>SUMIF('MATRIZ 2018 COMPLETO HOMOLOGADA'!D411:D426,"ECR",'MATRIZ 2018 COMPLETO HOMOLOGADA'!O411:O426)</f>
        <v>0</v>
      </c>
      <c r="J410" s="114">
        <f>'MATRIZ 2018 COMPLETO HOMOLOGADA'!R410+'MATRIZ 2018 COMPLETO HOMOLOGADA'!Z410+'MATRIZ 2018 COMPLETO HOMOLOGADA'!AS410+'MATRIZ 2018 COMPLETO HOMOLOGADA'!AW410+'MATRIZ 2018 COMPLETO HOMOLOGADA'!BA410+SUM('MATRIZ 2018 COMPLETO HOMOLOGADA'!Z411:Z426)</f>
        <v>5662712.6705522994</v>
      </c>
      <c r="K410" s="114"/>
      <c r="L410" s="114">
        <f t="shared" ref="L410:L425" si="22">SUM(H410:J410)</f>
        <v>5662712.6705522994</v>
      </c>
      <c r="M410" s="114"/>
      <c r="N410" s="114">
        <f>'MATRIZ 2018 COMPLETO HOMOLOGADA'!AI410+'MATRIZ 2018 COMPLETO HOMOLOGADA'!AL410+'MATRIZ 2018 COMPLETO HOMOLOGADA'!AO410</f>
        <v>0</v>
      </c>
      <c r="O410" s="114"/>
      <c r="P410" s="114"/>
      <c r="Q410" s="93"/>
    </row>
    <row r="411" spans="1:17" x14ac:dyDescent="0.25">
      <c r="A411" s="93"/>
      <c r="B411" s="94" t="s">
        <v>442</v>
      </c>
      <c r="C411" s="94" t="s">
        <v>444</v>
      </c>
      <c r="D411" s="94" t="s">
        <v>79</v>
      </c>
      <c r="H411" s="114">
        <f>'MATRIZ 2018 COMPLETO HOMOLOGADA'!J411</f>
        <v>1761974.5843895765</v>
      </c>
      <c r="I411" s="114">
        <f>'MATRIZ 2018 COMPLETO HOMOLOGADA'!O411</f>
        <v>0</v>
      </c>
      <c r="J411" s="114">
        <f>'MATRIZ 2018 COMPLETO HOMOLOGADA'!R411</f>
        <v>0</v>
      </c>
      <c r="K411" s="114"/>
      <c r="L411" s="114">
        <f t="shared" si="22"/>
        <v>1761974.5843895765</v>
      </c>
      <c r="M411" s="114"/>
      <c r="N411" s="114">
        <f>'MATRIZ 2018 COMPLETO HOMOLOGADA'!AI411+'MATRIZ 2018 COMPLETO HOMOLOGADA'!AL411+'MATRIZ 2018 COMPLETO HOMOLOGADA'!AO411</f>
        <v>518001.34317175159</v>
      </c>
      <c r="O411" s="114"/>
      <c r="P411" s="114"/>
      <c r="Q411" s="93"/>
    </row>
    <row r="412" spans="1:17" x14ac:dyDescent="0.25">
      <c r="A412" s="93"/>
      <c r="B412" s="94" t="s">
        <v>442</v>
      </c>
      <c r="C412" s="94" t="s">
        <v>445</v>
      </c>
      <c r="D412" s="94" t="s">
        <v>79</v>
      </c>
      <c r="H412" s="114">
        <f>'MATRIZ 2018 COMPLETO HOMOLOGADA'!J412</f>
        <v>4585412.3819193868</v>
      </c>
      <c r="I412" s="114">
        <f>'MATRIZ 2018 COMPLETO HOMOLOGADA'!O412</f>
        <v>0</v>
      </c>
      <c r="J412" s="114">
        <f>'MATRIZ 2018 COMPLETO HOMOLOGADA'!R412</f>
        <v>0</v>
      </c>
      <c r="K412" s="114"/>
      <c r="L412" s="114">
        <f t="shared" si="22"/>
        <v>4585412.3819193868</v>
      </c>
      <c r="M412" s="114"/>
      <c r="N412" s="114">
        <f>'MATRIZ 2018 COMPLETO HOMOLOGADA'!AI412+'MATRIZ 2018 COMPLETO HOMOLOGADA'!AL412+'MATRIZ 2018 COMPLETO HOMOLOGADA'!AO412</f>
        <v>1315856.612398162</v>
      </c>
      <c r="O412" s="114"/>
      <c r="P412" s="114"/>
      <c r="Q412" s="93"/>
    </row>
    <row r="413" spans="1:17" x14ac:dyDescent="0.25">
      <c r="A413" s="93"/>
      <c r="B413" s="94" t="s">
        <v>442</v>
      </c>
      <c r="C413" s="94" t="s">
        <v>446</v>
      </c>
      <c r="D413" s="94" t="s">
        <v>79</v>
      </c>
      <c r="H413" s="114">
        <f>'MATRIZ 2018 COMPLETO HOMOLOGADA'!J413</f>
        <v>3680451.8396674921</v>
      </c>
      <c r="I413" s="114">
        <f>'MATRIZ 2018 COMPLETO HOMOLOGADA'!O413</f>
        <v>0</v>
      </c>
      <c r="J413" s="114">
        <f>'MATRIZ 2018 COMPLETO HOMOLOGADA'!R413</f>
        <v>0</v>
      </c>
      <c r="K413" s="114"/>
      <c r="L413" s="114">
        <f t="shared" si="22"/>
        <v>3680451.8396674921</v>
      </c>
      <c r="M413" s="114"/>
      <c r="N413" s="114">
        <f>'MATRIZ 2018 COMPLETO HOMOLOGADA'!AI413+'MATRIZ 2018 COMPLETO HOMOLOGADA'!AL413+'MATRIZ 2018 COMPLETO HOMOLOGADA'!AO413</f>
        <v>1493561.8090374034</v>
      </c>
      <c r="O413" s="114"/>
      <c r="P413" s="114"/>
      <c r="Q413" s="93"/>
    </row>
    <row r="414" spans="1:17" x14ac:dyDescent="0.25">
      <c r="A414" s="93"/>
      <c r="B414" s="94" t="s">
        <v>442</v>
      </c>
      <c r="C414" s="94" t="s">
        <v>447</v>
      </c>
      <c r="D414" s="94" t="s">
        <v>83</v>
      </c>
      <c r="H414" s="114">
        <f>'MATRIZ 2018 COMPLETO HOMOLOGADA'!J414</f>
        <v>0</v>
      </c>
      <c r="I414" s="114">
        <f>'MATRIZ 2018 COMPLETO HOMOLOGADA'!O414</f>
        <v>1052565.9612528405</v>
      </c>
      <c r="J414" s="114">
        <f>'MATRIZ 2018 COMPLETO HOMOLOGADA'!R414</f>
        <v>0</v>
      </c>
      <c r="K414" s="114"/>
      <c r="L414" s="114">
        <f t="shared" si="22"/>
        <v>1052565.9612528405</v>
      </c>
      <c r="M414" s="114"/>
      <c r="N414" s="114">
        <f>'MATRIZ 2018 COMPLETO HOMOLOGADA'!AI414+'MATRIZ 2018 COMPLETO HOMOLOGADA'!AL414+'MATRIZ 2018 COMPLETO HOMOLOGADA'!AO414</f>
        <v>291851.46945799817</v>
      </c>
      <c r="O414" s="114"/>
      <c r="P414" s="114"/>
      <c r="Q414" s="93"/>
    </row>
    <row r="415" spans="1:17" x14ac:dyDescent="0.25">
      <c r="A415" s="93"/>
      <c r="B415" s="94" t="s">
        <v>442</v>
      </c>
      <c r="C415" s="94" t="s">
        <v>448</v>
      </c>
      <c r="D415" s="94" t="s">
        <v>79</v>
      </c>
      <c r="H415" s="114">
        <f>'MATRIZ 2018 COMPLETO HOMOLOGADA'!J415</f>
        <v>2729980.1056757295</v>
      </c>
      <c r="I415" s="114">
        <f>'MATRIZ 2018 COMPLETO HOMOLOGADA'!O415</f>
        <v>0</v>
      </c>
      <c r="J415" s="114">
        <f>'MATRIZ 2018 COMPLETO HOMOLOGADA'!R415</f>
        <v>0</v>
      </c>
      <c r="K415" s="114"/>
      <c r="L415" s="114">
        <f t="shared" si="22"/>
        <v>2729980.1056757295</v>
      </c>
      <c r="M415" s="114"/>
      <c r="N415" s="114">
        <f>'MATRIZ 2018 COMPLETO HOMOLOGADA'!AI415+'MATRIZ 2018 COMPLETO HOMOLOGADA'!AL415+'MATRIZ 2018 COMPLETO HOMOLOGADA'!AO415</f>
        <v>671964.68973689293</v>
      </c>
      <c r="O415" s="114"/>
      <c r="P415" s="114"/>
      <c r="Q415" s="93"/>
    </row>
    <row r="416" spans="1:17" x14ac:dyDescent="0.25">
      <c r="A416" s="93"/>
      <c r="B416" s="94" t="s">
        <v>442</v>
      </c>
      <c r="C416" s="94" t="s">
        <v>449</v>
      </c>
      <c r="D416" s="94" t="s">
        <v>79</v>
      </c>
      <c r="H416" s="114">
        <f>'MATRIZ 2018 COMPLETO HOMOLOGADA'!J416</f>
        <v>2468958.9315143432</v>
      </c>
      <c r="I416" s="114">
        <f>'MATRIZ 2018 COMPLETO HOMOLOGADA'!O416</f>
        <v>0</v>
      </c>
      <c r="J416" s="114">
        <f>'MATRIZ 2018 COMPLETO HOMOLOGADA'!R416</f>
        <v>0</v>
      </c>
      <c r="K416" s="114"/>
      <c r="L416" s="114">
        <f t="shared" si="22"/>
        <v>2468958.9315143432</v>
      </c>
      <c r="M416" s="114"/>
      <c r="N416" s="114">
        <f>'MATRIZ 2018 COMPLETO HOMOLOGADA'!AI416+'MATRIZ 2018 COMPLETO HOMOLOGADA'!AL416+'MATRIZ 2018 COMPLETO HOMOLOGADA'!AO416</f>
        <v>808047.24717430468</v>
      </c>
      <c r="O416" s="114"/>
      <c r="P416" s="114"/>
      <c r="Q416" s="93"/>
    </row>
    <row r="417" spans="1:17" x14ac:dyDescent="0.25">
      <c r="A417" s="93"/>
      <c r="B417" s="94" t="s">
        <v>442</v>
      </c>
      <c r="C417" s="94" t="s">
        <v>450</v>
      </c>
      <c r="D417" s="94" t="s">
        <v>83</v>
      </c>
      <c r="H417" s="114">
        <f>'MATRIZ 2018 COMPLETO HOMOLOGADA'!J417</f>
        <v>0</v>
      </c>
      <c r="I417" s="114">
        <f>'MATRIZ 2018 COMPLETO HOMOLOGADA'!O417</f>
        <v>1028399.8398710022</v>
      </c>
      <c r="J417" s="114">
        <f>'MATRIZ 2018 COMPLETO HOMOLOGADA'!R417</f>
        <v>0</v>
      </c>
      <c r="K417" s="114"/>
      <c r="L417" s="114">
        <f t="shared" si="22"/>
        <v>1028399.8398710022</v>
      </c>
      <c r="M417" s="114"/>
      <c r="N417" s="114">
        <f>'MATRIZ 2018 COMPLETO HOMOLOGADA'!AI417+'MATRIZ 2018 COMPLETO HOMOLOGADA'!AL417+'MATRIZ 2018 COMPLETO HOMOLOGADA'!AO417</f>
        <v>254043.05899220036</v>
      </c>
      <c r="O417" s="114"/>
      <c r="P417" s="114"/>
      <c r="Q417" s="93"/>
    </row>
    <row r="418" spans="1:17" x14ac:dyDescent="0.25">
      <c r="A418" s="93"/>
      <c r="B418" s="94" t="s">
        <v>442</v>
      </c>
      <c r="C418" s="94" t="s">
        <v>451</v>
      </c>
      <c r="D418" s="94" t="s">
        <v>79</v>
      </c>
      <c r="H418" s="114">
        <f>'MATRIZ 2018 COMPLETO HOMOLOGADA'!J418</f>
        <v>2333698.0405428414</v>
      </c>
      <c r="I418" s="114">
        <f>'MATRIZ 2018 COMPLETO HOMOLOGADA'!O418</f>
        <v>0</v>
      </c>
      <c r="J418" s="114">
        <f>'MATRIZ 2018 COMPLETO HOMOLOGADA'!R418</f>
        <v>0</v>
      </c>
      <c r="K418" s="114"/>
      <c r="L418" s="114">
        <f t="shared" si="22"/>
        <v>2333698.0405428414</v>
      </c>
      <c r="M418" s="114"/>
      <c r="N418" s="114">
        <f>'MATRIZ 2018 COMPLETO HOMOLOGADA'!AI418+'MATRIZ 2018 COMPLETO HOMOLOGADA'!AL418+'MATRIZ 2018 COMPLETO HOMOLOGADA'!AO418</f>
        <v>1173979.4333248266</v>
      </c>
      <c r="O418" s="114"/>
      <c r="P418" s="114"/>
      <c r="Q418" s="93"/>
    </row>
    <row r="419" spans="1:17" x14ac:dyDescent="0.25">
      <c r="A419" s="93"/>
      <c r="B419" s="94" t="s">
        <v>442</v>
      </c>
      <c r="C419" s="94" t="s">
        <v>452</v>
      </c>
      <c r="D419" s="94" t="s">
        <v>83</v>
      </c>
      <c r="H419" s="114">
        <f>'MATRIZ 2018 COMPLETO HOMOLOGADA'!J419</f>
        <v>0</v>
      </c>
      <c r="I419" s="114">
        <f>'MATRIZ 2018 COMPLETO HOMOLOGADA'!O419</f>
        <v>1065605.1107236193</v>
      </c>
      <c r="J419" s="114">
        <f>'MATRIZ 2018 COMPLETO HOMOLOGADA'!R419</f>
        <v>0</v>
      </c>
      <c r="K419" s="114"/>
      <c r="L419" s="114">
        <f t="shared" si="22"/>
        <v>1065605.1107236193</v>
      </c>
      <c r="M419" s="114"/>
      <c r="N419" s="114">
        <f>'MATRIZ 2018 COMPLETO HOMOLOGADA'!AI419+'MATRIZ 2018 COMPLETO HOMOLOGADA'!AL419+'MATRIZ 2018 COMPLETO HOMOLOGADA'!AO419</f>
        <v>317534.6049444353</v>
      </c>
      <c r="O419" s="114"/>
      <c r="P419" s="114"/>
      <c r="Q419" s="93"/>
    </row>
    <row r="420" spans="1:17" x14ac:dyDescent="0.25">
      <c r="A420" s="93"/>
      <c r="B420" s="94" t="s">
        <v>442</v>
      </c>
      <c r="C420" s="94" t="s">
        <v>453</v>
      </c>
      <c r="D420" s="94" t="s">
        <v>83</v>
      </c>
      <c r="H420" s="114">
        <f>'MATRIZ 2018 COMPLETO HOMOLOGADA'!J420</f>
        <v>0</v>
      </c>
      <c r="I420" s="114">
        <f>'MATRIZ 2018 COMPLETO HOMOLOGADA'!O420</f>
        <v>1075615.1444663787</v>
      </c>
      <c r="J420" s="114">
        <f>'MATRIZ 2018 COMPLETO HOMOLOGADA'!R420</f>
        <v>0</v>
      </c>
      <c r="K420" s="114"/>
      <c r="L420" s="114">
        <f t="shared" si="22"/>
        <v>1075615.1444663787</v>
      </c>
      <c r="M420" s="114"/>
      <c r="N420" s="114">
        <f>'MATRIZ 2018 COMPLETO HOMOLOGADA'!AI420+'MATRIZ 2018 COMPLETO HOMOLOGADA'!AL420+'MATRIZ 2018 COMPLETO HOMOLOGADA'!AO420</f>
        <v>232637.92693937692</v>
      </c>
      <c r="O420" s="114"/>
      <c r="P420" s="114"/>
      <c r="Q420" s="93"/>
    </row>
    <row r="421" spans="1:17" x14ac:dyDescent="0.25">
      <c r="A421" s="93"/>
      <c r="B421" s="94" t="s">
        <v>442</v>
      </c>
      <c r="C421" s="94" t="s">
        <v>454</v>
      </c>
      <c r="D421" s="94" t="s">
        <v>83</v>
      </c>
      <c r="H421" s="114">
        <f>'MATRIZ 2018 COMPLETO HOMOLOGADA'!J421</f>
        <v>0</v>
      </c>
      <c r="I421" s="114">
        <f>'MATRIZ 2018 COMPLETO HOMOLOGADA'!O421</f>
        <v>1043795.0408406708</v>
      </c>
      <c r="J421" s="114">
        <f>'MATRIZ 2018 COMPLETO HOMOLOGADA'!R421</f>
        <v>0</v>
      </c>
      <c r="K421" s="114"/>
      <c r="L421" s="114">
        <f t="shared" si="22"/>
        <v>1043795.0408406708</v>
      </c>
      <c r="M421" s="114"/>
      <c r="N421" s="114">
        <f>'MATRIZ 2018 COMPLETO HOMOLOGADA'!AI421+'MATRIZ 2018 COMPLETO HOMOLOGADA'!AL421+'MATRIZ 2018 COMPLETO HOMOLOGADA'!AO421</f>
        <v>206692.53508025914</v>
      </c>
      <c r="O421" s="114"/>
      <c r="P421" s="114"/>
      <c r="Q421" s="93"/>
    </row>
    <row r="422" spans="1:17" x14ac:dyDescent="0.25">
      <c r="A422" s="93"/>
      <c r="B422" s="94" t="s">
        <v>442</v>
      </c>
      <c r="C422" s="94" t="s">
        <v>455</v>
      </c>
      <c r="D422" s="94" t="s">
        <v>83</v>
      </c>
      <c r="H422" s="114">
        <f>'MATRIZ 2018 COMPLETO HOMOLOGADA'!J422</f>
        <v>0</v>
      </c>
      <c r="I422" s="114">
        <f>'MATRIZ 2018 COMPLETO HOMOLOGADA'!O422</f>
        <v>1018151.35300406</v>
      </c>
      <c r="J422" s="114">
        <f>'MATRIZ 2018 COMPLETO HOMOLOGADA'!R422</f>
        <v>0</v>
      </c>
      <c r="K422" s="114"/>
      <c r="L422" s="114">
        <f t="shared" si="22"/>
        <v>1018151.35300406</v>
      </c>
      <c r="M422" s="114"/>
      <c r="N422" s="114">
        <f>'MATRIZ 2018 COMPLETO HOMOLOGADA'!AI422+'MATRIZ 2018 COMPLETO HOMOLOGADA'!AL422+'MATRIZ 2018 COMPLETO HOMOLOGADA'!AO422</f>
        <v>236967.11360755193</v>
      </c>
      <c r="O422" s="114"/>
      <c r="P422" s="114"/>
      <c r="Q422" s="93"/>
    </row>
    <row r="423" spans="1:17" x14ac:dyDescent="0.25">
      <c r="A423" s="93"/>
      <c r="B423" s="94" t="s">
        <v>442</v>
      </c>
      <c r="C423" s="94" t="s">
        <v>456</v>
      </c>
      <c r="D423" s="94" t="s">
        <v>79</v>
      </c>
      <c r="H423" s="114">
        <f>'MATRIZ 2018 COMPLETO HOMOLOGADA'!J423</f>
        <v>2625196.8530662474</v>
      </c>
      <c r="I423" s="114">
        <f>'MATRIZ 2018 COMPLETO HOMOLOGADA'!O423</f>
        <v>0</v>
      </c>
      <c r="J423" s="114">
        <f>'MATRIZ 2018 COMPLETO HOMOLOGADA'!R423</f>
        <v>0</v>
      </c>
      <c r="K423" s="114"/>
      <c r="L423" s="114">
        <f t="shared" si="22"/>
        <v>2625196.8530662474</v>
      </c>
      <c r="M423" s="114"/>
      <c r="N423" s="114">
        <f>'MATRIZ 2018 COMPLETO HOMOLOGADA'!AI423+'MATRIZ 2018 COMPLETO HOMOLOGADA'!AL423+'MATRIZ 2018 COMPLETO HOMOLOGADA'!AO423</f>
        <v>958820.97628792911</v>
      </c>
      <c r="O423" s="114"/>
      <c r="P423" s="114"/>
      <c r="Q423" s="93"/>
    </row>
    <row r="424" spans="1:17" x14ac:dyDescent="0.25">
      <c r="A424" s="93"/>
      <c r="B424" s="94" t="s">
        <v>442</v>
      </c>
      <c r="C424" s="94" t="s">
        <v>457</v>
      </c>
      <c r="D424" s="94" t="s">
        <v>79</v>
      </c>
      <c r="H424" s="114">
        <f>'MATRIZ 2018 COMPLETO HOMOLOGADA'!J424</f>
        <v>19015577.143378992</v>
      </c>
      <c r="I424" s="114">
        <f>'MATRIZ 2018 COMPLETO HOMOLOGADA'!O424</f>
        <v>0</v>
      </c>
      <c r="J424" s="114">
        <f>'MATRIZ 2018 COMPLETO HOMOLOGADA'!R424</f>
        <v>0</v>
      </c>
      <c r="K424" s="114"/>
      <c r="L424" s="114">
        <f t="shared" si="22"/>
        <v>19015577.143378992</v>
      </c>
      <c r="M424" s="114"/>
      <c r="N424" s="114">
        <f>'MATRIZ 2018 COMPLETO HOMOLOGADA'!AI424+'MATRIZ 2018 COMPLETO HOMOLOGADA'!AL424+'MATRIZ 2018 COMPLETO HOMOLOGADA'!AO424</f>
        <v>4722866.1145183761</v>
      </c>
      <c r="O424" s="114"/>
      <c r="P424" s="114"/>
      <c r="Q424" s="93"/>
    </row>
    <row r="425" spans="1:17" x14ac:dyDescent="0.25">
      <c r="A425" s="93"/>
      <c r="B425" s="94" t="s">
        <v>442</v>
      </c>
      <c r="C425" s="94" t="s">
        <v>458</v>
      </c>
      <c r="D425" s="94" t="s">
        <v>79</v>
      </c>
      <c r="H425" s="114">
        <f>'MATRIZ 2018 COMPLETO HOMOLOGADA'!J425</f>
        <v>7732651.5914220875</v>
      </c>
      <c r="I425" s="114">
        <f>'MATRIZ 2018 COMPLETO HOMOLOGADA'!O425</f>
        <v>0</v>
      </c>
      <c r="J425" s="114">
        <f>'MATRIZ 2018 COMPLETO HOMOLOGADA'!R425</f>
        <v>0</v>
      </c>
      <c r="K425" s="114"/>
      <c r="L425" s="114">
        <f t="shared" si="22"/>
        <v>7732651.5914220875</v>
      </c>
      <c r="M425" s="114"/>
      <c r="N425" s="114">
        <f>'MATRIZ 2018 COMPLETO HOMOLOGADA'!AI425+'MATRIZ 2018 COMPLETO HOMOLOGADA'!AL425+'MATRIZ 2018 COMPLETO HOMOLOGADA'!AO425</f>
        <v>2143596.8695319779</v>
      </c>
      <c r="O425" s="114"/>
      <c r="P425" s="114"/>
      <c r="Q425" s="93"/>
    </row>
    <row r="426" spans="1:17" x14ac:dyDescent="0.25">
      <c r="A426" s="93"/>
      <c r="H426" s="114"/>
      <c r="I426" s="114"/>
      <c r="J426" s="114"/>
      <c r="K426" s="114"/>
      <c r="L426" s="114"/>
      <c r="M426" s="114"/>
      <c r="N426" s="114"/>
      <c r="O426" s="114"/>
      <c r="P426" s="114"/>
      <c r="Q426" s="93"/>
    </row>
    <row r="427" spans="1:17" x14ac:dyDescent="0.25">
      <c r="A427" s="93"/>
      <c r="B427" s="98" t="s">
        <v>442</v>
      </c>
      <c r="C427" s="98" t="s">
        <v>459</v>
      </c>
      <c r="D427" s="98" t="s">
        <v>74</v>
      </c>
      <c r="E427" s="98"/>
      <c r="F427" s="100"/>
      <c r="G427" s="98"/>
      <c r="H427" s="115">
        <f>SUM(H428:H435)</f>
        <v>12396408.742966942</v>
      </c>
      <c r="I427" s="115">
        <f>SUM(I428:I435)</f>
        <v>2145698.0460322918</v>
      </c>
      <c r="J427" s="115">
        <f>SUM(J428:J435)</f>
        <v>4216747.3924035979</v>
      </c>
      <c r="K427" s="115"/>
      <c r="L427" s="115">
        <f>SUM(L428:L435)</f>
        <v>18758854.181402832</v>
      </c>
      <c r="M427" s="115"/>
      <c r="N427" s="115">
        <f>SUM(N428:N435)</f>
        <v>5415542.6534294784</v>
      </c>
      <c r="O427" s="115"/>
      <c r="P427" s="115">
        <f>L427*'DADOS BASE PROPOSTA'!$I$14</f>
        <v>28138.28127210425</v>
      </c>
      <c r="Q427" s="93"/>
    </row>
    <row r="428" spans="1:17" x14ac:dyDescent="0.25">
      <c r="A428" s="93"/>
      <c r="B428" s="94" t="s">
        <v>442</v>
      </c>
      <c r="C428" s="94" t="s">
        <v>34</v>
      </c>
      <c r="D428" s="94" t="s">
        <v>75</v>
      </c>
      <c r="F428" s="68">
        <f>'MATRIZ 2018 COMPLETO HOMOLOGADA'!Q428</f>
        <v>7</v>
      </c>
      <c r="H428" s="114">
        <f>'MATRIZ 2018 COMPLETO HOMOLOGADA'!J428</f>
        <v>0</v>
      </c>
      <c r="I428" s="114">
        <f>SUMIF('MATRIZ 2018 COMPLETO HOMOLOGADA'!D429:D436,"ECR",'MATRIZ 2018 COMPLETO HOMOLOGADA'!O429:O436)</f>
        <v>0</v>
      </c>
      <c r="J428" s="114">
        <f>'MATRIZ 2018 COMPLETO HOMOLOGADA'!R428+'MATRIZ 2018 COMPLETO HOMOLOGADA'!Z428+'MATRIZ 2018 COMPLETO HOMOLOGADA'!AS428+'MATRIZ 2018 COMPLETO HOMOLOGADA'!AW428+'MATRIZ 2018 COMPLETO HOMOLOGADA'!BA428+SUM('MATRIZ 2018 COMPLETO HOMOLOGADA'!Z429:Z436)</f>
        <v>4216747.3924035979</v>
      </c>
      <c r="K428" s="114"/>
      <c r="L428" s="114">
        <f t="shared" ref="L428:L435" si="23">SUM(H428:J428)</f>
        <v>4216747.3924035979</v>
      </c>
      <c r="M428" s="114"/>
      <c r="N428" s="114">
        <f>'MATRIZ 2018 COMPLETO HOMOLOGADA'!AI428+'MATRIZ 2018 COMPLETO HOMOLOGADA'!AL428+'MATRIZ 2018 COMPLETO HOMOLOGADA'!AO428</f>
        <v>0</v>
      </c>
      <c r="O428" s="114"/>
      <c r="P428" s="114"/>
      <c r="Q428" s="93"/>
    </row>
    <row r="429" spans="1:17" x14ac:dyDescent="0.25">
      <c r="A429" s="93"/>
      <c r="B429" s="94" t="s">
        <v>442</v>
      </c>
      <c r="C429" s="94" t="s">
        <v>460</v>
      </c>
      <c r="D429" s="94" t="s">
        <v>79</v>
      </c>
      <c r="H429" s="114">
        <f>'MATRIZ 2018 COMPLETO HOMOLOGADA'!J429</f>
        <v>1749643.2826172416</v>
      </c>
      <c r="I429" s="114">
        <f>'MATRIZ 2018 COMPLETO HOMOLOGADA'!O429</f>
        <v>0</v>
      </c>
      <c r="J429" s="114">
        <f>'MATRIZ 2018 COMPLETO HOMOLOGADA'!R429</f>
        <v>0</v>
      </c>
      <c r="K429" s="114"/>
      <c r="L429" s="114">
        <f t="shared" si="23"/>
        <v>1749643.2826172416</v>
      </c>
      <c r="M429" s="114"/>
      <c r="N429" s="114">
        <f>'MATRIZ 2018 COMPLETO HOMOLOGADA'!AI429+'MATRIZ 2018 COMPLETO HOMOLOGADA'!AL429+'MATRIZ 2018 COMPLETO HOMOLOGADA'!AO429</f>
        <v>734221.84742673126</v>
      </c>
      <c r="O429" s="114"/>
      <c r="P429" s="114"/>
      <c r="Q429" s="93"/>
    </row>
    <row r="430" spans="1:17" x14ac:dyDescent="0.25">
      <c r="A430" s="93"/>
      <c r="B430" s="94" t="s">
        <v>442</v>
      </c>
      <c r="C430" s="94" t="s">
        <v>461</v>
      </c>
      <c r="D430" s="94" t="s">
        <v>79</v>
      </c>
      <c r="H430" s="114">
        <f>'MATRIZ 2018 COMPLETO HOMOLOGADA'!J430</f>
        <v>1749643.2826172418</v>
      </c>
      <c r="I430" s="114">
        <f>'MATRIZ 2018 COMPLETO HOMOLOGADA'!O430</f>
        <v>0</v>
      </c>
      <c r="J430" s="114">
        <f>'MATRIZ 2018 COMPLETO HOMOLOGADA'!R430</f>
        <v>0</v>
      </c>
      <c r="K430" s="114"/>
      <c r="L430" s="114">
        <f t="shared" si="23"/>
        <v>1749643.2826172418</v>
      </c>
      <c r="M430" s="114"/>
      <c r="N430" s="114">
        <f>'MATRIZ 2018 COMPLETO HOMOLOGADA'!AI430+'MATRIZ 2018 COMPLETO HOMOLOGADA'!AL430+'MATRIZ 2018 COMPLETO HOMOLOGADA'!AO430</f>
        <v>565922.96356521896</v>
      </c>
      <c r="O430" s="114"/>
      <c r="P430" s="114"/>
      <c r="Q430" s="93"/>
    </row>
    <row r="431" spans="1:17" x14ac:dyDescent="0.25">
      <c r="A431" s="93"/>
      <c r="B431" s="94" t="s">
        <v>442</v>
      </c>
      <c r="C431" s="94" t="s">
        <v>462</v>
      </c>
      <c r="D431" s="94" t="s">
        <v>79</v>
      </c>
      <c r="H431" s="114">
        <f>'MATRIZ 2018 COMPLETO HOMOLOGADA'!J431</f>
        <v>4139560.9683410008</v>
      </c>
      <c r="I431" s="114">
        <f>'MATRIZ 2018 COMPLETO HOMOLOGADA'!O431</f>
        <v>0</v>
      </c>
      <c r="J431" s="114">
        <f>'MATRIZ 2018 COMPLETO HOMOLOGADA'!R431</f>
        <v>0</v>
      </c>
      <c r="K431" s="114"/>
      <c r="L431" s="114">
        <f t="shared" si="23"/>
        <v>4139560.9683410008</v>
      </c>
      <c r="M431" s="114"/>
      <c r="N431" s="114">
        <f>'MATRIZ 2018 COMPLETO HOMOLOGADA'!AI431+'MATRIZ 2018 COMPLETO HOMOLOGADA'!AL431+'MATRIZ 2018 COMPLETO HOMOLOGADA'!AO431</f>
        <v>1434979.6469850317</v>
      </c>
      <c r="O431" s="114"/>
      <c r="P431" s="114"/>
      <c r="Q431" s="93"/>
    </row>
    <row r="432" spans="1:17" x14ac:dyDescent="0.25">
      <c r="A432" s="93"/>
      <c r="B432" s="94" t="s">
        <v>442</v>
      </c>
      <c r="C432" s="94" t="s">
        <v>463</v>
      </c>
      <c r="D432" s="94" t="s">
        <v>79</v>
      </c>
      <c r="H432" s="114">
        <f>'MATRIZ 2018 COMPLETO HOMOLOGADA'!J432</f>
        <v>2768313.5600132672</v>
      </c>
      <c r="I432" s="114">
        <f>'MATRIZ 2018 COMPLETO HOMOLOGADA'!O432</f>
        <v>0</v>
      </c>
      <c r="J432" s="114">
        <f>'MATRIZ 2018 COMPLETO HOMOLOGADA'!R432</f>
        <v>0</v>
      </c>
      <c r="K432" s="114"/>
      <c r="L432" s="114">
        <f t="shared" si="23"/>
        <v>2768313.5600132672</v>
      </c>
      <c r="M432" s="114"/>
      <c r="N432" s="114">
        <f>'MATRIZ 2018 COMPLETO HOMOLOGADA'!AI432+'MATRIZ 2018 COMPLETO HOMOLOGADA'!AL432+'MATRIZ 2018 COMPLETO HOMOLOGADA'!AO432</f>
        <v>1087683.0195238004</v>
      </c>
      <c r="O432" s="114"/>
      <c r="P432" s="114"/>
      <c r="Q432" s="93"/>
    </row>
    <row r="433" spans="1:17" x14ac:dyDescent="0.25">
      <c r="A433" s="93"/>
      <c r="B433" s="94" t="s">
        <v>442</v>
      </c>
      <c r="C433" s="94" t="s">
        <v>464</v>
      </c>
      <c r="D433" s="94" t="s">
        <v>79</v>
      </c>
      <c r="H433" s="114">
        <f>'MATRIZ 2018 COMPLETO HOMOLOGADA'!J433</f>
        <v>1989247.6493781919</v>
      </c>
      <c r="I433" s="114">
        <f>'MATRIZ 2018 COMPLETO HOMOLOGADA'!O433</f>
        <v>0</v>
      </c>
      <c r="J433" s="114">
        <f>'MATRIZ 2018 COMPLETO HOMOLOGADA'!R433</f>
        <v>0</v>
      </c>
      <c r="K433" s="114"/>
      <c r="L433" s="114">
        <f t="shared" si="23"/>
        <v>1989247.6493781919</v>
      </c>
      <c r="M433" s="114"/>
      <c r="N433" s="114">
        <f>'MATRIZ 2018 COMPLETO HOMOLOGADA'!AI433+'MATRIZ 2018 COMPLETO HOMOLOGADA'!AL433+'MATRIZ 2018 COMPLETO HOMOLOGADA'!AO433</f>
        <v>730282.30326925358</v>
      </c>
      <c r="O433" s="114"/>
      <c r="P433" s="114"/>
      <c r="Q433" s="93"/>
    </row>
    <row r="434" spans="1:17" x14ac:dyDescent="0.25">
      <c r="A434" s="93"/>
      <c r="B434" s="94" t="s">
        <v>442</v>
      </c>
      <c r="C434" s="94" t="s">
        <v>465</v>
      </c>
      <c r="D434" s="94" t="s">
        <v>126</v>
      </c>
      <c r="H434" s="114">
        <f>'MATRIZ 2018 COMPLETO HOMOLOGADA'!J434</f>
        <v>0</v>
      </c>
      <c r="I434" s="114">
        <f>'MATRIZ 2018 COMPLETO HOMOLOGADA'!O434</f>
        <v>1098065.7213384863</v>
      </c>
      <c r="J434" s="114">
        <f>'MATRIZ 2018 COMPLETO HOMOLOGADA'!R434</f>
        <v>0</v>
      </c>
      <c r="K434" s="114"/>
      <c r="L434" s="114">
        <f t="shared" si="23"/>
        <v>1098065.7213384863</v>
      </c>
      <c r="M434" s="114"/>
      <c r="N434" s="114">
        <f>'MATRIZ 2018 COMPLETO HOMOLOGADA'!AI434+'MATRIZ 2018 COMPLETO HOMOLOGADA'!AL434+'MATRIZ 2018 COMPLETO HOMOLOGADA'!AO434</f>
        <v>406357.11629165418</v>
      </c>
      <c r="O434" s="114"/>
      <c r="P434" s="114"/>
      <c r="Q434" s="93"/>
    </row>
    <row r="435" spans="1:17" x14ac:dyDescent="0.25">
      <c r="A435" s="93"/>
      <c r="B435" s="94" t="s">
        <v>442</v>
      </c>
      <c r="C435" s="94" t="s">
        <v>466</v>
      </c>
      <c r="D435" s="94" t="s">
        <v>83</v>
      </c>
      <c r="H435" s="114">
        <f>'MATRIZ 2018 COMPLETO HOMOLOGADA'!J435</f>
        <v>0</v>
      </c>
      <c r="I435" s="114">
        <f>'MATRIZ 2018 COMPLETO HOMOLOGADA'!O435</f>
        <v>1047632.3246938055</v>
      </c>
      <c r="J435" s="114">
        <f>'MATRIZ 2018 COMPLETO HOMOLOGADA'!R435</f>
        <v>0</v>
      </c>
      <c r="K435" s="114"/>
      <c r="L435" s="114">
        <f t="shared" si="23"/>
        <v>1047632.3246938055</v>
      </c>
      <c r="M435" s="114"/>
      <c r="N435" s="114">
        <f>'MATRIZ 2018 COMPLETO HOMOLOGADA'!AI435+'MATRIZ 2018 COMPLETO HOMOLOGADA'!AL435+'MATRIZ 2018 COMPLETO HOMOLOGADA'!AO435</f>
        <v>456095.75636778865</v>
      </c>
      <c r="O435" s="114"/>
      <c r="P435" s="114"/>
      <c r="Q435" s="93"/>
    </row>
    <row r="436" spans="1:17" x14ac:dyDescent="0.25">
      <c r="A436" s="93"/>
      <c r="H436" s="114"/>
      <c r="I436" s="114"/>
      <c r="J436" s="114"/>
      <c r="K436" s="114"/>
      <c r="L436" s="114"/>
      <c r="M436" s="114"/>
      <c r="N436" s="114"/>
      <c r="O436" s="114"/>
      <c r="P436" s="114"/>
      <c r="Q436" s="93"/>
    </row>
    <row r="437" spans="1:17" x14ac:dyDescent="0.25">
      <c r="A437" s="93"/>
      <c r="B437" s="98" t="s">
        <v>467</v>
      </c>
      <c r="C437" s="98" t="s">
        <v>468</v>
      </c>
      <c r="D437" s="98" t="s">
        <v>74</v>
      </c>
      <c r="E437" s="98"/>
      <c r="F437" s="100"/>
      <c r="G437" s="98"/>
      <c r="H437" s="115">
        <f>SUM(H438:H458)</f>
        <v>31961499.447101027</v>
      </c>
      <c r="I437" s="115">
        <f>SUM(I438:I458)</f>
        <v>8823040.5972921103</v>
      </c>
      <c r="J437" s="115">
        <f>SUM(J438:J458)</f>
        <v>6546675.9037605235</v>
      </c>
      <c r="K437" s="115"/>
      <c r="L437" s="115">
        <f>SUM(L438:L458)</f>
        <v>47331215.948153675</v>
      </c>
      <c r="M437" s="115"/>
      <c r="N437" s="115">
        <f>SUM(N438:N458)</f>
        <v>13331221.257691039</v>
      </c>
      <c r="O437" s="115"/>
      <c r="P437" s="115">
        <f>L437*'DADOS BASE PROPOSTA'!$I$14</f>
        <v>70996.823922230513</v>
      </c>
      <c r="Q437" s="93"/>
    </row>
    <row r="438" spans="1:17" x14ac:dyDescent="0.25">
      <c r="A438" s="93"/>
      <c r="B438" s="94" t="s">
        <v>467</v>
      </c>
      <c r="C438" s="94" t="s">
        <v>34</v>
      </c>
      <c r="D438" s="94" t="s">
        <v>75</v>
      </c>
      <c r="F438" s="68">
        <f>'MATRIZ 2018 COMPLETO HOMOLOGADA'!Q438</f>
        <v>20</v>
      </c>
      <c r="H438" s="114">
        <f>'MATRIZ 2018 COMPLETO HOMOLOGADA'!J438</f>
        <v>0</v>
      </c>
      <c r="I438" s="114">
        <f>SUMIF('MATRIZ 2018 COMPLETO HOMOLOGADA'!D439:D459,"ECR",'MATRIZ 2018 COMPLETO HOMOLOGADA'!O439:O459)</f>
        <v>0</v>
      </c>
      <c r="J438" s="114">
        <f>'MATRIZ 2018 COMPLETO HOMOLOGADA'!R438+'MATRIZ 2018 COMPLETO HOMOLOGADA'!Z438+'MATRIZ 2018 COMPLETO HOMOLOGADA'!AS438+'MATRIZ 2018 COMPLETO HOMOLOGADA'!AW438+'MATRIZ 2018 COMPLETO HOMOLOGADA'!BA438+SUM('MATRIZ 2018 COMPLETO HOMOLOGADA'!Z439:Z459)</f>
        <v>6546675.9037605235</v>
      </c>
      <c r="K438" s="114"/>
      <c r="L438" s="114">
        <f t="shared" ref="L438:L458" si="24">SUM(H438:J438)</f>
        <v>6546675.9037605235</v>
      </c>
      <c r="M438" s="114"/>
      <c r="N438" s="114">
        <f>'MATRIZ 2018 COMPLETO HOMOLOGADA'!AI438+'MATRIZ 2018 COMPLETO HOMOLOGADA'!AL438+'MATRIZ 2018 COMPLETO HOMOLOGADA'!AO438</f>
        <v>0</v>
      </c>
      <c r="O438" s="114"/>
      <c r="P438" s="114"/>
      <c r="Q438" s="93"/>
    </row>
    <row r="439" spans="1:17" x14ac:dyDescent="0.25">
      <c r="A439" s="93"/>
      <c r="B439" s="94" t="s">
        <v>467</v>
      </c>
      <c r="C439" s="94" t="s">
        <v>469</v>
      </c>
      <c r="D439" s="94" t="s">
        <v>79</v>
      </c>
      <c r="H439" s="114">
        <f>'MATRIZ 2018 COMPLETO HOMOLOGADA'!J439</f>
        <v>1749643.2826172416</v>
      </c>
      <c r="I439" s="114">
        <f>'MATRIZ 2018 COMPLETO HOMOLOGADA'!O439</f>
        <v>0</v>
      </c>
      <c r="J439" s="114">
        <f>'MATRIZ 2018 COMPLETO HOMOLOGADA'!R439</f>
        <v>0</v>
      </c>
      <c r="K439" s="114"/>
      <c r="L439" s="114">
        <f t="shared" si="24"/>
        <v>1749643.2826172416</v>
      </c>
      <c r="M439" s="114"/>
      <c r="N439" s="114">
        <f>'MATRIZ 2018 COMPLETO HOMOLOGADA'!AI439+'MATRIZ 2018 COMPLETO HOMOLOGADA'!AL439+'MATRIZ 2018 COMPLETO HOMOLOGADA'!AO439</f>
        <v>779746.66079373274</v>
      </c>
      <c r="O439" s="114"/>
      <c r="P439" s="114"/>
      <c r="Q439" s="93"/>
    </row>
    <row r="440" spans="1:17" x14ac:dyDescent="0.25">
      <c r="A440" s="93"/>
      <c r="B440" s="94" t="s">
        <v>467</v>
      </c>
      <c r="C440" s="94" t="s">
        <v>470</v>
      </c>
      <c r="D440" s="94" t="s">
        <v>77</v>
      </c>
      <c r="H440" s="114">
        <f>'MATRIZ 2018 COMPLETO HOMOLOGADA'!J440</f>
        <v>0</v>
      </c>
      <c r="I440" s="114">
        <f>'MATRIZ 2018 COMPLETO HOMOLOGADA'!O440</f>
        <v>510768.70053676807</v>
      </c>
      <c r="J440" s="114">
        <f>'MATRIZ 2018 COMPLETO HOMOLOGADA'!R440</f>
        <v>0</v>
      </c>
      <c r="K440" s="114"/>
      <c r="L440" s="114">
        <f t="shared" si="24"/>
        <v>510768.70053676807</v>
      </c>
      <c r="M440" s="114"/>
      <c r="N440" s="114">
        <f>'MATRIZ 2018 COMPLETO HOMOLOGADA'!AI440+'MATRIZ 2018 COMPLETO HOMOLOGADA'!AL440+'MATRIZ 2018 COMPLETO HOMOLOGADA'!AO440</f>
        <v>62807.499470661853</v>
      </c>
      <c r="O440" s="114"/>
      <c r="P440" s="114"/>
      <c r="Q440" s="93"/>
    </row>
    <row r="441" spans="1:17" x14ac:dyDescent="0.25">
      <c r="A441" s="93"/>
      <c r="B441" s="94" t="s">
        <v>467</v>
      </c>
      <c r="C441" s="94" t="s">
        <v>471</v>
      </c>
      <c r="D441" s="94" t="s">
        <v>77</v>
      </c>
      <c r="H441" s="114">
        <f>'MATRIZ 2018 COMPLETO HOMOLOGADA'!J441</f>
        <v>0</v>
      </c>
      <c r="I441" s="114">
        <f>'MATRIZ 2018 COMPLETO HOMOLOGADA'!O441</f>
        <v>472292.73465287912</v>
      </c>
      <c r="J441" s="114">
        <f>'MATRIZ 2018 COMPLETO HOMOLOGADA'!R441</f>
        <v>0</v>
      </c>
      <c r="K441" s="114"/>
      <c r="L441" s="114">
        <f t="shared" si="24"/>
        <v>472292.73465287912</v>
      </c>
      <c r="M441" s="114"/>
      <c r="N441" s="114">
        <f>'MATRIZ 2018 COMPLETO HOMOLOGADA'!AI441+'MATRIZ 2018 COMPLETO HOMOLOGADA'!AL441+'MATRIZ 2018 COMPLETO HOMOLOGADA'!AO441</f>
        <v>57772.410601831405</v>
      </c>
      <c r="O441" s="114"/>
      <c r="P441" s="114"/>
      <c r="Q441" s="93"/>
    </row>
    <row r="442" spans="1:17" x14ac:dyDescent="0.25">
      <c r="A442" s="93"/>
      <c r="B442" s="94" t="s">
        <v>467</v>
      </c>
      <c r="C442" s="94" t="s">
        <v>472</v>
      </c>
      <c r="D442" s="94" t="s">
        <v>77</v>
      </c>
      <c r="H442" s="114">
        <f>'MATRIZ 2018 COMPLETO HOMOLOGADA'!J442</f>
        <v>0</v>
      </c>
      <c r="I442" s="114">
        <f>'MATRIZ 2018 COMPLETO HOMOLOGADA'!O442</f>
        <v>477016.87406362349</v>
      </c>
      <c r="J442" s="114">
        <f>'MATRIZ 2018 COMPLETO HOMOLOGADA'!R442</f>
        <v>0</v>
      </c>
      <c r="K442" s="114"/>
      <c r="L442" s="114">
        <f t="shared" si="24"/>
        <v>477016.87406362349</v>
      </c>
      <c r="M442" s="114"/>
      <c r="N442" s="114">
        <f>'MATRIZ 2018 COMPLETO HOMOLOGADA'!AI442+'MATRIZ 2018 COMPLETO HOMOLOGADA'!AL442+'MATRIZ 2018 COMPLETO HOMOLOGADA'!AO442</f>
        <v>111081.71910348089</v>
      </c>
      <c r="O442" s="114"/>
      <c r="P442" s="114"/>
      <c r="Q442" s="93"/>
    </row>
    <row r="443" spans="1:17" x14ac:dyDescent="0.25">
      <c r="A443" s="93"/>
      <c r="B443" s="94" t="s">
        <v>467</v>
      </c>
      <c r="C443" s="94" t="s">
        <v>473</v>
      </c>
      <c r="D443" s="94" t="s">
        <v>83</v>
      </c>
      <c r="H443" s="114">
        <f>'MATRIZ 2018 COMPLETO HOMOLOGADA'!J443</f>
        <v>0</v>
      </c>
      <c r="I443" s="114">
        <f>'MATRIZ 2018 COMPLETO HOMOLOGADA'!O443</f>
        <v>1258353.9788067057</v>
      </c>
      <c r="J443" s="114">
        <f>'MATRIZ 2018 COMPLETO HOMOLOGADA'!R443</f>
        <v>0</v>
      </c>
      <c r="K443" s="114"/>
      <c r="L443" s="114">
        <f t="shared" si="24"/>
        <v>1258353.9788067057</v>
      </c>
      <c r="M443" s="114"/>
      <c r="N443" s="114">
        <f>'MATRIZ 2018 COMPLETO HOMOLOGADA'!AI443+'MATRIZ 2018 COMPLETO HOMOLOGADA'!AL443+'MATRIZ 2018 COMPLETO HOMOLOGADA'!AO443</f>
        <v>269336.49869254563</v>
      </c>
      <c r="O443" s="114"/>
      <c r="P443" s="114"/>
      <c r="Q443" s="93"/>
    </row>
    <row r="444" spans="1:17" x14ac:dyDescent="0.25">
      <c r="A444" s="93"/>
      <c r="B444" s="94" t="s">
        <v>467</v>
      </c>
      <c r="C444" s="94" t="s">
        <v>474</v>
      </c>
      <c r="D444" s="94" t="s">
        <v>83</v>
      </c>
      <c r="H444" s="114">
        <f>'MATRIZ 2018 COMPLETO HOMOLOGADA'!J444</f>
        <v>0</v>
      </c>
      <c r="I444" s="114">
        <f>'MATRIZ 2018 COMPLETO HOMOLOGADA'!O444</f>
        <v>1349627.1612789438</v>
      </c>
      <c r="J444" s="114">
        <f>'MATRIZ 2018 COMPLETO HOMOLOGADA'!R444</f>
        <v>0</v>
      </c>
      <c r="K444" s="114"/>
      <c r="L444" s="114">
        <f t="shared" si="24"/>
        <v>1349627.1612789438</v>
      </c>
      <c r="M444" s="114"/>
      <c r="N444" s="114">
        <f>'MATRIZ 2018 COMPLETO HOMOLOGADA'!AI444+'MATRIZ 2018 COMPLETO HOMOLOGADA'!AL444+'MATRIZ 2018 COMPLETO HOMOLOGADA'!AO444</f>
        <v>409223.78234842233</v>
      </c>
      <c r="O444" s="114"/>
      <c r="P444" s="114"/>
      <c r="Q444" s="93"/>
    </row>
    <row r="445" spans="1:17" x14ac:dyDescent="0.25">
      <c r="A445" s="93"/>
      <c r="B445" s="94" t="s">
        <v>467</v>
      </c>
      <c r="C445" s="94" t="s">
        <v>475</v>
      </c>
      <c r="D445" s="94" t="s">
        <v>79</v>
      </c>
      <c r="H445" s="114">
        <f>'MATRIZ 2018 COMPLETO HOMOLOGADA'!J445</f>
        <v>2236766.1496334048</v>
      </c>
      <c r="I445" s="114">
        <f>'MATRIZ 2018 COMPLETO HOMOLOGADA'!O445</f>
        <v>0</v>
      </c>
      <c r="J445" s="114">
        <f>'MATRIZ 2018 COMPLETO HOMOLOGADA'!R445</f>
        <v>0</v>
      </c>
      <c r="K445" s="114"/>
      <c r="L445" s="114">
        <f t="shared" si="24"/>
        <v>2236766.1496334048</v>
      </c>
      <c r="M445" s="114"/>
      <c r="N445" s="114">
        <f>'MATRIZ 2018 COMPLETO HOMOLOGADA'!AI445+'MATRIZ 2018 COMPLETO HOMOLOGADA'!AL445+'MATRIZ 2018 COMPLETO HOMOLOGADA'!AO445</f>
        <v>843257.81453117623</v>
      </c>
      <c r="O445" s="114"/>
      <c r="P445" s="114"/>
      <c r="Q445" s="93"/>
    </row>
    <row r="446" spans="1:17" x14ac:dyDescent="0.25">
      <c r="A446" s="93"/>
      <c r="B446" s="94" t="s">
        <v>467</v>
      </c>
      <c r="C446" s="94" t="s">
        <v>476</v>
      </c>
      <c r="D446" s="94" t="s">
        <v>79</v>
      </c>
      <c r="H446" s="114">
        <f>'MATRIZ 2018 COMPLETO HOMOLOGADA'!J446</f>
        <v>2843248.751014187</v>
      </c>
      <c r="I446" s="114">
        <f>'MATRIZ 2018 COMPLETO HOMOLOGADA'!O446</f>
        <v>0</v>
      </c>
      <c r="J446" s="114">
        <f>'MATRIZ 2018 COMPLETO HOMOLOGADA'!R446</f>
        <v>0</v>
      </c>
      <c r="K446" s="114"/>
      <c r="L446" s="114">
        <f t="shared" si="24"/>
        <v>2843248.751014187</v>
      </c>
      <c r="M446" s="114"/>
      <c r="N446" s="114">
        <f>'MATRIZ 2018 COMPLETO HOMOLOGADA'!AI446+'MATRIZ 2018 COMPLETO HOMOLOGADA'!AL446+'MATRIZ 2018 COMPLETO HOMOLOGADA'!AO446</f>
        <v>764384.49197390827</v>
      </c>
      <c r="O446" s="114"/>
      <c r="P446" s="114"/>
      <c r="Q446" s="93"/>
    </row>
    <row r="447" spans="1:17" x14ac:dyDescent="0.25">
      <c r="A447" s="93"/>
      <c r="B447" s="94" t="s">
        <v>467</v>
      </c>
      <c r="C447" s="94" t="s">
        <v>477</v>
      </c>
      <c r="D447" s="94" t="s">
        <v>83</v>
      </c>
      <c r="H447" s="114">
        <f>'MATRIZ 2018 COMPLETO HOMOLOGADA'!J447</f>
        <v>0</v>
      </c>
      <c r="I447" s="114">
        <f>'MATRIZ 2018 COMPLETO HOMOLOGADA'!O447</f>
        <v>1252500.5039573447</v>
      </c>
      <c r="J447" s="114">
        <f>'MATRIZ 2018 COMPLETO HOMOLOGADA'!R447</f>
        <v>0</v>
      </c>
      <c r="K447" s="114"/>
      <c r="L447" s="114">
        <f t="shared" si="24"/>
        <v>1252500.5039573447</v>
      </c>
      <c r="M447" s="114"/>
      <c r="N447" s="114">
        <f>'MATRIZ 2018 COMPLETO HOMOLOGADA'!AI447+'MATRIZ 2018 COMPLETO HOMOLOGADA'!AL447+'MATRIZ 2018 COMPLETO HOMOLOGADA'!AO447</f>
        <v>393491.72628969466</v>
      </c>
      <c r="O447" s="114"/>
      <c r="P447" s="114"/>
      <c r="Q447" s="93"/>
    </row>
    <row r="448" spans="1:17" x14ac:dyDescent="0.25">
      <c r="A448" s="93"/>
      <c r="B448" s="94" t="s">
        <v>467</v>
      </c>
      <c r="C448" s="94" t="s">
        <v>478</v>
      </c>
      <c r="D448" s="94" t="s">
        <v>79</v>
      </c>
      <c r="H448" s="114">
        <f>'MATRIZ 2018 COMPLETO HOMOLOGADA'!J448</f>
        <v>2132712.8826942258</v>
      </c>
      <c r="I448" s="114">
        <f>'MATRIZ 2018 COMPLETO HOMOLOGADA'!O448</f>
        <v>0</v>
      </c>
      <c r="J448" s="114">
        <f>'MATRIZ 2018 COMPLETO HOMOLOGADA'!R448</f>
        <v>0</v>
      </c>
      <c r="K448" s="114"/>
      <c r="L448" s="114">
        <f t="shared" si="24"/>
        <v>2132712.8826942258</v>
      </c>
      <c r="M448" s="114"/>
      <c r="N448" s="114">
        <f>'MATRIZ 2018 COMPLETO HOMOLOGADA'!AI448+'MATRIZ 2018 COMPLETO HOMOLOGADA'!AL448+'MATRIZ 2018 COMPLETO HOMOLOGADA'!AO448</f>
        <v>718152.12389647518</v>
      </c>
      <c r="O448" s="114"/>
      <c r="P448" s="114"/>
      <c r="Q448" s="93"/>
    </row>
    <row r="449" spans="1:17" x14ac:dyDescent="0.25">
      <c r="A449" s="93"/>
      <c r="B449" s="94" t="s">
        <v>467</v>
      </c>
      <c r="C449" s="94" t="s">
        <v>479</v>
      </c>
      <c r="D449" s="94" t="s">
        <v>79</v>
      </c>
      <c r="H449" s="114">
        <f>'MATRIZ 2018 COMPLETO HOMOLOGADA'!J449</f>
        <v>2044499.3137798228</v>
      </c>
      <c r="I449" s="114">
        <f>'MATRIZ 2018 COMPLETO HOMOLOGADA'!O449</f>
        <v>0</v>
      </c>
      <c r="J449" s="114">
        <f>'MATRIZ 2018 COMPLETO HOMOLOGADA'!R449</f>
        <v>0</v>
      </c>
      <c r="K449" s="114"/>
      <c r="L449" s="114">
        <f t="shared" si="24"/>
        <v>2044499.3137798228</v>
      </c>
      <c r="M449" s="114"/>
      <c r="N449" s="114">
        <f>'MATRIZ 2018 COMPLETO HOMOLOGADA'!AI449+'MATRIZ 2018 COMPLETO HOMOLOGADA'!AL449+'MATRIZ 2018 COMPLETO HOMOLOGADA'!AO449</f>
        <v>612801.03023759217</v>
      </c>
      <c r="O449" s="114"/>
      <c r="P449" s="114"/>
      <c r="Q449" s="93"/>
    </row>
    <row r="450" spans="1:17" x14ac:dyDescent="0.25">
      <c r="A450" s="93"/>
      <c r="B450" s="94" t="s">
        <v>467</v>
      </c>
      <c r="C450" s="94" t="s">
        <v>480</v>
      </c>
      <c r="D450" s="94" t="s">
        <v>83</v>
      </c>
      <c r="H450" s="114">
        <f>'MATRIZ 2018 COMPLETO HOMOLOGADA'!J450</f>
        <v>0</v>
      </c>
      <c r="I450" s="114">
        <f>'MATRIZ 2018 COMPLETO HOMOLOGADA'!O450</f>
        <v>1165262.4949330115</v>
      </c>
      <c r="J450" s="114">
        <f>'MATRIZ 2018 COMPLETO HOMOLOGADA'!R450</f>
        <v>0</v>
      </c>
      <c r="K450" s="114"/>
      <c r="L450" s="114">
        <f t="shared" si="24"/>
        <v>1165262.4949330115</v>
      </c>
      <c r="M450" s="114"/>
      <c r="N450" s="114">
        <f>'MATRIZ 2018 COMPLETO HOMOLOGADA'!AI450+'MATRIZ 2018 COMPLETO HOMOLOGADA'!AL450+'MATRIZ 2018 COMPLETO HOMOLOGADA'!AO450</f>
        <v>374040.92218750576</v>
      </c>
      <c r="O450" s="114"/>
      <c r="P450" s="114"/>
      <c r="Q450" s="93"/>
    </row>
    <row r="451" spans="1:17" x14ac:dyDescent="0.25">
      <c r="A451" s="93"/>
      <c r="B451" s="94" t="s">
        <v>467</v>
      </c>
      <c r="C451" s="94" t="s">
        <v>481</v>
      </c>
      <c r="D451" s="94" t="s">
        <v>79</v>
      </c>
      <c r="H451" s="114">
        <f>'MATRIZ 2018 COMPLETO HOMOLOGADA'!J451</f>
        <v>2309628.4899065988</v>
      </c>
      <c r="I451" s="114">
        <f>'MATRIZ 2018 COMPLETO HOMOLOGADA'!O451</f>
        <v>0</v>
      </c>
      <c r="J451" s="114">
        <f>'MATRIZ 2018 COMPLETO HOMOLOGADA'!R451</f>
        <v>0</v>
      </c>
      <c r="K451" s="114"/>
      <c r="L451" s="114">
        <f t="shared" si="24"/>
        <v>2309628.4899065988</v>
      </c>
      <c r="M451" s="114"/>
      <c r="N451" s="114">
        <f>'MATRIZ 2018 COMPLETO HOMOLOGADA'!AI451+'MATRIZ 2018 COMPLETO HOMOLOGADA'!AL451+'MATRIZ 2018 COMPLETO HOMOLOGADA'!AO451</f>
        <v>765344.9644011365</v>
      </c>
      <c r="O451" s="114"/>
      <c r="P451" s="114"/>
      <c r="Q451" s="93"/>
    </row>
    <row r="452" spans="1:17" x14ac:dyDescent="0.25">
      <c r="A452" s="93"/>
      <c r="B452" s="94" t="s">
        <v>467</v>
      </c>
      <c r="C452" s="94" t="s">
        <v>482</v>
      </c>
      <c r="D452" s="94" t="s">
        <v>79</v>
      </c>
      <c r="H452" s="114">
        <f>'MATRIZ 2018 COMPLETO HOMOLOGADA'!J452</f>
        <v>1991326.2306355133</v>
      </c>
      <c r="I452" s="114">
        <f>'MATRIZ 2018 COMPLETO HOMOLOGADA'!O452</f>
        <v>0</v>
      </c>
      <c r="J452" s="114">
        <f>'MATRIZ 2018 COMPLETO HOMOLOGADA'!R452</f>
        <v>0</v>
      </c>
      <c r="K452" s="114"/>
      <c r="L452" s="114">
        <f t="shared" si="24"/>
        <v>1991326.2306355133</v>
      </c>
      <c r="M452" s="114"/>
      <c r="N452" s="114">
        <f>'MATRIZ 2018 COMPLETO HOMOLOGADA'!AI452+'MATRIZ 2018 COMPLETO HOMOLOGADA'!AL452+'MATRIZ 2018 COMPLETO HOMOLOGADA'!AO452</f>
        <v>835902.16807872639</v>
      </c>
      <c r="O452" s="114"/>
      <c r="P452" s="114"/>
      <c r="Q452" s="93"/>
    </row>
    <row r="453" spans="1:17" x14ac:dyDescent="0.25">
      <c r="A453" s="93"/>
      <c r="B453" s="94" t="s">
        <v>467</v>
      </c>
      <c r="C453" s="94" t="s">
        <v>483</v>
      </c>
      <c r="D453" s="94" t="s">
        <v>83</v>
      </c>
      <c r="H453" s="114">
        <f>'MATRIZ 2018 COMPLETO HOMOLOGADA'!J453</f>
        <v>0</v>
      </c>
      <c r="I453" s="114">
        <f>'MATRIZ 2018 COMPLETO HOMOLOGADA'!O453</f>
        <v>1139709.025981213</v>
      </c>
      <c r="J453" s="114">
        <f>'MATRIZ 2018 COMPLETO HOMOLOGADA'!R453</f>
        <v>0</v>
      </c>
      <c r="K453" s="114"/>
      <c r="L453" s="114">
        <f t="shared" si="24"/>
        <v>1139709.025981213</v>
      </c>
      <c r="M453" s="114"/>
      <c r="N453" s="114">
        <f>'MATRIZ 2018 COMPLETO HOMOLOGADA'!AI453+'MATRIZ 2018 COMPLETO HOMOLOGADA'!AL453+'MATRIZ 2018 COMPLETO HOMOLOGADA'!AO453</f>
        <v>195780.12728503684</v>
      </c>
      <c r="O453" s="114"/>
      <c r="P453" s="114"/>
      <c r="Q453" s="93"/>
    </row>
    <row r="454" spans="1:17" x14ac:dyDescent="0.25">
      <c r="A454" s="93"/>
      <c r="B454" s="94" t="s">
        <v>467</v>
      </c>
      <c r="C454" s="94" t="s">
        <v>484</v>
      </c>
      <c r="D454" s="94" t="s">
        <v>79</v>
      </c>
      <c r="H454" s="114">
        <f>'MATRIZ 2018 COMPLETO HOMOLOGADA'!J454</f>
        <v>1749643.2826172418</v>
      </c>
      <c r="I454" s="114">
        <f>'MATRIZ 2018 COMPLETO HOMOLOGADA'!O454</f>
        <v>0</v>
      </c>
      <c r="J454" s="114">
        <f>'MATRIZ 2018 COMPLETO HOMOLOGADA'!R454</f>
        <v>0</v>
      </c>
      <c r="K454" s="114"/>
      <c r="L454" s="114">
        <f t="shared" si="24"/>
        <v>1749643.2826172418</v>
      </c>
      <c r="M454" s="114"/>
      <c r="N454" s="114">
        <f>'MATRIZ 2018 COMPLETO HOMOLOGADA'!AI454+'MATRIZ 2018 COMPLETO HOMOLOGADA'!AL454+'MATRIZ 2018 COMPLETO HOMOLOGADA'!AO454</f>
        <v>532209.49704185245</v>
      </c>
      <c r="O454" s="114"/>
      <c r="P454" s="114"/>
      <c r="Q454" s="93"/>
    </row>
    <row r="455" spans="1:17" x14ac:dyDescent="0.25">
      <c r="A455" s="93"/>
      <c r="B455" s="94" t="s">
        <v>467</v>
      </c>
      <c r="C455" s="94" t="s">
        <v>485</v>
      </c>
      <c r="D455" s="94" t="s">
        <v>79</v>
      </c>
      <c r="H455" s="114">
        <f>'MATRIZ 2018 COMPLETO HOMOLOGADA'!J455</f>
        <v>8638087.9132071473</v>
      </c>
      <c r="I455" s="114">
        <f>'MATRIZ 2018 COMPLETO HOMOLOGADA'!O455</f>
        <v>0</v>
      </c>
      <c r="J455" s="114">
        <f>'MATRIZ 2018 COMPLETO HOMOLOGADA'!R455</f>
        <v>0</v>
      </c>
      <c r="K455" s="114"/>
      <c r="L455" s="114">
        <f t="shared" si="24"/>
        <v>8638087.9132071473</v>
      </c>
      <c r="M455" s="114"/>
      <c r="N455" s="114">
        <f>'MATRIZ 2018 COMPLETO HOMOLOGADA'!AI455+'MATRIZ 2018 COMPLETO HOMOLOGADA'!AL455+'MATRIZ 2018 COMPLETO HOMOLOGADA'!AO455</f>
        <v>3437264.2674321793</v>
      </c>
      <c r="O455" s="114"/>
      <c r="P455" s="114"/>
      <c r="Q455" s="93"/>
    </row>
    <row r="456" spans="1:17" x14ac:dyDescent="0.25">
      <c r="A456" s="93"/>
      <c r="B456" s="94" t="s">
        <v>467</v>
      </c>
      <c r="C456" s="94" t="s">
        <v>486</v>
      </c>
      <c r="D456" s="94" t="s">
        <v>79</v>
      </c>
      <c r="H456" s="114">
        <f>'MATRIZ 2018 COMPLETO HOMOLOGADA'!J456</f>
        <v>3985533.1875790874</v>
      </c>
      <c r="I456" s="114">
        <f>'MATRIZ 2018 COMPLETO HOMOLOGADA'!O456</f>
        <v>0</v>
      </c>
      <c r="J456" s="114">
        <f>'MATRIZ 2018 COMPLETO HOMOLOGADA'!R456</f>
        <v>0</v>
      </c>
      <c r="K456" s="114"/>
      <c r="L456" s="114">
        <f t="shared" si="24"/>
        <v>3985533.1875790874</v>
      </c>
      <c r="M456" s="114"/>
      <c r="N456" s="114">
        <f>'MATRIZ 2018 COMPLETO HOMOLOGADA'!AI456+'MATRIZ 2018 COMPLETO HOMOLOGADA'!AL456+'MATRIZ 2018 COMPLETO HOMOLOGADA'!AO456</f>
        <v>1199757.1020045541</v>
      </c>
      <c r="O456" s="114"/>
      <c r="P456" s="114"/>
      <c r="Q456" s="93"/>
    </row>
    <row r="457" spans="1:17" x14ac:dyDescent="0.25">
      <c r="A457" s="93"/>
      <c r="B457" s="94" t="s">
        <v>467</v>
      </c>
      <c r="C457" s="94" t="s">
        <v>487</v>
      </c>
      <c r="D457" s="94" t="s">
        <v>79</v>
      </c>
      <c r="H457" s="114">
        <f>'MATRIZ 2018 COMPLETO HOMOLOGADA'!J457</f>
        <v>2280409.9634165596</v>
      </c>
      <c r="I457" s="114">
        <f>'MATRIZ 2018 COMPLETO HOMOLOGADA'!O457</f>
        <v>0</v>
      </c>
      <c r="J457" s="114">
        <f>'MATRIZ 2018 COMPLETO HOMOLOGADA'!R457</f>
        <v>0</v>
      </c>
      <c r="K457" s="114"/>
      <c r="L457" s="114">
        <f t="shared" si="24"/>
        <v>2280409.9634165596</v>
      </c>
      <c r="M457" s="114"/>
      <c r="N457" s="114">
        <f>'MATRIZ 2018 COMPLETO HOMOLOGADA'!AI457+'MATRIZ 2018 COMPLETO HOMOLOGADA'!AL457+'MATRIZ 2018 COMPLETO HOMOLOGADA'!AO457</f>
        <v>650424.54128604755</v>
      </c>
      <c r="O457" s="114"/>
      <c r="P457" s="114"/>
      <c r="Q457" s="93"/>
    </row>
    <row r="458" spans="1:17" x14ac:dyDescent="0.25">
      <c r="A458" s="93"/>
      <c r="B458" s="94" t="s">
        <v>467</v>
      </c>
      <c r="C458" s="94" t="s">
        <v>488</v>
      </c>
      <c r="D458" s="94" t="s">
        <v>83</v>
      </c>
      <c r="H458" s="114">
        <f>'MATRIZ 2018 COMPLETO HOMOLOGADA'!J458</f>
        <v>0</v>
      </c>
      <c r="I458" s="114">
        <f>'MATRIZ 2018 COMPLETO HOMOLOGADA'!O458</f>
        <v>1197509.1230816222</v>
      </c>
      <c r="J458" s="114">
        <f>'MATRIZ 2018 COMPLETO HOMOLOGADA'!R458</f>
        <v>0</v>
      </c>
      <c r="K458" s="114"/>
      <c r="L458" s="114">
        <f t="shared" si="24"/>
        <v>1197509.1230816222</v>
      </c>
      <c r="M458" s="114"/>
      <c r="N458" s="114">
        <f>'MATRIZ 2018 COMPLETO HOMOLOGADA'!AI458+'MATRIZ 2018 COMPLETO HOMOLOGADA'!AL458+'MATRIZ 2018 COMPLETO HOMOLOGADA'!AO458</f>
        <v>318441.91003447905</v>
      </c>
      <c r="O458" s="114"/>
      <c r="P458" s="114"/>
      <c r="Q458" s="93"/>
    </row>
    <row r="459" spans="1:17" x14ac:dyDescent="0.25">
      <c r="A459" s="93"/>
      <c r="H459" s="114"/>
      <c r="I459" s="114"/>
      <c r="J459" s="114"/>
      <c r="K459" s="114"/>
      <c r="L459" s="114"/>
      <c r="M459" s="114"/>
      <c r="N459" s="114"/>
      <c r="O459" s="114"/>
      <c r="P459" s="114"/>
      <c r="Q459" s="93"/>
    </row>
    <row r="460" spans="1:17" x14ac:dyDescent="0.25">
      <c r="A460" s="93"/>
      <c r="B460" s="98" t="s">
        <v>489</v>
      </c>
      <c r="C460" s="98" t="s">
        <v>490</v>
      </c>
      <c r="D460" s="98" t="s">
        <v>74</v>
      </c>
      <c r="E460" s="98"/>
      <c r="F460" s="100"/>
      <c r="G460" s="98"/>
      <c r="H460" s="115">
        <f>SUM(H461:H486)</f>
        <v>30051047.940177836</v>
      </c>
      <c r="I460" s="115">
        <f>SUM(I461:I486)</f>
        <v>10019253.667460317</v>
      </c>
      <c r="J460" s="115">
        <f>SUM(J461:J486)</f>
        <v>9392321.489823129</v>
      </c>
      <c r="K460" s="115"/>
      <c r="L460" s="115">
        <f>SUM(L461:L486)</f>
        <v>49462623.097461276</v>
      </c>
      <c r="M460" s="115"/>
      <c r="N460" s="115">
        <f>SUM(N461:N486)</f>
        <v>10201143.937333787</v>
      </c>
      <c r="O460" s="115"/>
      <c r="P460" s="115">
        <f>L460*'DADOS BASE PROPOSTA'!$I$14</f>
        <v>74193.934646191919</v>
      </c>
      <c r="Q460" s="93"/>
    </row>
    <row r="461" spans="1:17" x14ac:dyDescent="0.25">
      <c r="A461" s="93"/>
      <c r="B461" s="94" t="s">
        <v>489</v>
      </c>
      <c r="C461" s="94" t="s">
        <v>34</v>
      </c>
      <c r="D461" s="94" t="s">
        <v>75</v>
      </c>
      <c r="F461" s="68">
        <f>'MATRIZ 2018 COMPLETO HOMOLOGADA'!Q461</f>
        <v>25</v>
      </c>
      <c r="H461" s="114">
        <f>'MATRIZ 2018 COMPLETO HOMOLOGADA'!J461</f>
        <v>0</v>
      </c>
      <c r="I461" s="114">
        <f>SUMIF('MATRIZ 2018 COMPLETO HOMOLOGADA'!D462:D487,"ECR",'MATRIZ 2018 COMPLETO HOMOLOGADA'!O462:O487)</f>
        <v>0</v>
      </c>
      <c r="J461" s="114">
        <f>'MATRIZ 2018 COMPLETO HOMOLOGADA'!R461+'MATRIZ 2018 COMPLETO HOMOLOGADA'!Z461+'MATRIZ 2018 COMPLETO HOMOLOGADA'!AS461+'MATRIZ 2018 COMPLETO HOMOLOGADA'!AW461+'MATRIZ 2018 COMPLETO HOMOLOGADA'!BA461+SUM('MATRIZ 2018 COMPLETO HOMOLOGADA'!Z462:Z487)</f>
        <v>9392321.489823129</v>
      </c>
      <c r="K461" s="114"/>
      <c r="L461" s="114">
        <f t="shared" ref="L461:L486" si="25">SUM(H461:J461)</f>
        <v>9392321.489823129</v>
      </c>
      <c r="M461" s="114"/>
      <c r="N461" s="114">
        <f>'MATRIZ 2018 COMPLETO HOMOLOGADA'!AI461+'MATRIZ 2018 COMPLETO HOMOLOGADA'!AL461+'MATRIZ 2018 COMPLETO HOMOLOGADA'!AO461</f>
        <v>0</v>
      </c>
      <c r="O461" s="114"/>
      <c r="P461" s="114"/>
      <c r="Q461" s="93"/>
    </row>
    <row r="462" spans="1:17" x14ac:dyDescent="0.25">
      <c r="A462" s="93"/>
      <c r="B462" s="94" t="s">
        <v>489</v>
      </c>
      <c r="C462" s="94" t="s">
        <v>491</v>
      </c>
      <c r="D462" s="94" t="s">
        <v>79</v>
      </c>
      <c r="H462" s="114">
        <f>'MATRIZ 2018 COMPLETO HOMOLOGADA'!J462</f>
        <v>1749643.2826172416</v>
      </c>
      <c r="I462" s="114">
        <f>'MATRIZ 2018 COMPLETO HOMOLOGADA'!O462</f>
        <v>0</v>
      </c>
      <c r="J462" s="114">
        <f>'MATRIZ 2018 COMPLETO HOMOLOGADA'!R462</f>
        <v>0</v>
      </c>
      <c r="K462" s="114"/>
      <c r="L462" s="114">
        <f t="shared" si="25"/>
        <v>1749643.2826172416</v>
      </c>
      <c r="M462" s="114"/>
      <c r="N462" s="114">
        <f>'MATRIZ 2018 COMPLETO HOMOLOGADA'!AI462+'MATRIZ 2018 COMPLETO HOMOLOGADA'!AL462+'MATRIZ 2018 COMPLETO HOMOLOGADA'!AO462</f>
        <v>336085.14841676265</v>
      </c>
      <c r="O462" s="114"/>
      <c r="P462" s="114"/>
      <c r="Q462" s="93"/>
    </row>
    <row r="463" spans="1:17" x14ac:dyDescent="0.25">
      <c r="A463" s="93"/>
      <c r="B463" s="94" t="s">
        <v>489</v>
      </c>
      <c r="C463" s="94" t="s">
        <v>492</v>
      </c>
      <c r="D463" s="94" t="s">
        <v>77</v>
      </c>
      <c r="H463" s="114">
        <f>'MATRIZ 2018 COMPLETO HOMOLOGADA'!J463</f>
        <v>0</v>
      </c>
      <c r="I463" s="114">
        <f>'MATRIZ 2018 COMPLETO HOMOLOGADA'!O463</f>
        <v>653996.65066353371</v>
      </c>
      <c r="J463" s="114">
        <f>'MATRIZ 2018 COMPLETO HOMOLOGADA'!R463</f>
        <v>0</v>
      </c>
      <c r="K463" s="114"/>
      <c r="L463" s="114">
        <f t="shared" si="25"/>
        <v>653996.65066353371</v>
      </c>
      <c r="M463" s="114"/>
      <c r="N463" s="114">
        <f>'MATRIZ 2018 COMPLETO HOMOLOGADA'!AI463+'MATRIZ 2018 COMPLETO HOMOLOGADA'!AL463+'MATRIZ 2018 COMPLETO HOMOLOGADA'!AO463</f>
        <v>131149.18090789267</v>
      </c>
      <c r="O463" s="114"/>
      <c r="P463" s="114"/>
      <c r="Q463" s="93"/>
    </row>
    <row r="464" spans="1:17" x14ac:dyDescent="0.25">
      <c r="A464" s="93"/>
      <c r="B464" s="94" t="s">
        <v>489</v>
      </c>
      <c r="C464" s="94" t="s">
        <v>493</v>
      </c>
      <c r="D464" s="94" t="s">
        <v>77</v>
      </c>
      <c r="H464" s="114">
        <f>'MATRIZ 2018 COMPLETO HOMOLOGADA'!J464</f>
        <v>0</v>
      </c>
      <c r="I464" s="114">
        <f>'MATRIZ 2018 COMPLETO HOMOLOGADA'!O464</f>
        <v>495593.55609269283</v>
      </c>
      <c r="J464" s="114">
        <f>'MATRIZ 2018 COMPLETO HOMOLOGADA'!R464</f>
        <v>0</v>
      </c>
      <c r="K464" s="114"/>
      <c r="L464" s="114">
        <f t="shared" si="25"/>
        <v>495593.55609269283</v>
      </c>
      <c r="M464" s="114"/>
      <c r="N464" s="114">
        <f>'MATRIZ 2018 COMPLETO HOMOLOGADA'!AI464+'MATRIZ 2018 COMPLETO HOMOLOGADA'!AL464+'MATRIZ 2018 COMPLETO HOMOLOGADA'!AO464</f>
        <v>69931.959167877751</v>
      </c>
      <c r="O464" s="114"/>
      <c r="P464" s="114"/>
      <c r="Q464" s="93"/>
    </row>
    <row r="465" spans="1:17" x14ac:dyDescent="0.25">
      <c r="A465" s="93"/>
      <c r="B465" s="94" t="s">
        <v>489</v>
      </c>
      <c r="C465" s="94" t="s">
        <v>494</v>
      </c>
      <c r="D465" s="94" t="s">
        <v>77</v>
      </c>
      <c r="H465" s="114">
        <f>'MATRIZ 2018 COMPLETO HOMOLOGADA'!J465</f>
        <v>0</v>
      </c>
      <c r="I465" s="114">
        <f>'MATRIZ 2018 COMPLETO HOMOLOGADA'!O465</f>
        <v>553418.86282059364</v>
      </c>
      <c r="J465" s="114">
        <f>'MATRIZ 2018 COMPLETO HOMOLOGADA'!R465</f>
        <v>0</v>
      </c>
      <c r="K465" s="114"/>
      <c r="L465" s="114">
        <f t="shared" si="25"/>
        <v>553418.86282059364</v>
      </c>
      <c r="M465" s="114"/>
      <c r="N465" s="114">
        <f>'MATRIZ 2018 COMPLETO HOMOLOGADA'!AI465+'MATRIZ 2018 COMPLETO HOMOLOGADA'!AL465+'MATRIZ 2018 COMPLETO HOMOLOGADA'!AO465</f>
        <v>239594.14632959134</v>
      </c>
      <c r="O465" s="114"/>
      <c r="P465" s="114"/>
      <c r="Q465" s="93"/>
    </row>
    <row r="466" spans="1:17" x14ac:dyDescent="0.25">
      <c r="A466" s="93"/>
      <c r="B466" s="94" t="s">
        <v>489</v>
      </c>
      <c r="C466" s="94" t="s">
        <v>495</v>
      </c>
      <c r="D466" s="94" t="s">
        <v>77</v>
      </c>
      <c r="H466" s="114">
        <f>'MATRIZ 2018 COMPLETO HOMOLOGADA'!J466</f>
        <v>0</v>
      </c>
      <c r="I466" s="114">
        <f>'MATRIZ 2018 COMPLETO HOMOLOGADA'!O466</f>
        <v>553827.78639450064</v>
      </c>
      <c r="J466" s="114">
        <f>'MATRIZ 2018 COMPLETO HOMOLOGADA'!R466</f>
        <v>0</v>
      </c>
      <c r="K466" s="114"/>
      <c r="L466" s="114">
        <f t="shared" si="25"/>
        <v>553827.78639450064</v>
      </c>
      <c r="M466" s="114"/>
      <c r="N466" s="114">
        <f>'MATRIZ 2018 COMPLETO HOMOLOGADA'!AI466+'MATRIZ 2018 COMPLETO HOMOLOGADA'!AL466+'MATRIZ 2018 COMPLETO HOMOLOGADA'!AO466</f>
        <v>122819.30822701647</v>
      </c>
      <c r="O466" s="114"/>
      <c r="P466" s="114"/>
      <c r="Q466" s="93"/>
    </row>
    <row r="467" spans="1:17" x14ac:dyDescent="0.25">
      <c r="A467" s="93"/>
      <c r="B467" s="94" t="s">
        <v>489</v>
      </c>
      <c r="C467" s="94" t="s">
        <v>496</v>
      </c>
      <c r="D467" s="94" t="s">
        <v>77</v>
      </c>
      <c r="H467" s="114">
        <f>'MATRIZ 2018 COMPLETO HOMOLOGADA'!J467</f>
        <v>0</v>
      </c>
      <c r="I467" s="114">
        <f>'MATRIZ 2018 COMPLETO HOMOLOGADA'!O467</f>
        <v>501121.36291701015</v>
      </c>
      <c r="J467" s="114">
        <f>'MATRIZ 2018 COMPLETO HOMOLOGADA'!R467</f>
        <v>0</v>
      </c>
      <c r="K467" s="114"/>
      <c r="L467" s="114">
        <f t="shared" si="25"/>
        <v>501121.36291701015</v>
      </c>
      <c r="M467" s="114"/>
      <c r="N467" s="114">
        <f>'MATRIZ 2018 COMPLETO HOMOLOGADA'!AI467+'MATRIZ 2018 COMPLETO HOMOLOGADA'!AL467+'MATRIZ 2018 COMPLETO HOMOLOGADA'!AO467</f>
        <v>123694.27976568464</v>
      </c>
      <c r="O467" s="114"/>
      <c r="P467" s="114"/>
      <c r="Q467" s="93"/>
    </row>
    <row r="468" spans="1:17" x14ac:dyDescent="0.25">
      <c r="A468" s="93"/>
      <c r="B468" s="94" t="s">
        <v>489</v>
      </c>
      <c r="C468" s="94" t="s">
        <v>497</v>
      </c>
      <c r="D468" s="94" t="s">
        <v>79</v>
      </c>
      <c r="H468" s="114">
        <f>'MATRIZ 2018 COMPLETO HOMOLOGADA'!J468</f>
        <v>1762083.9273623726</v>
      </c>
      <c r="I468" s="114">
        <f>'MATRIZ 2018 COMPLETO HOMOLOGADA'!O468</f>
        <v>0</v>
      </c>
      <c r="J468" s="114">
        <f>'MATRIZ 2018 COMPLETO HOMOLOGADA'!R468</f>
        <v>0</v>
      </c>
      <c r="K468" s="114"/>
      <c r="L468" s="114">
        <f t="shared" si="25"/>
        <v>1762083.9273623726</v>
      </c>
      <c r="M468" s="114"/>
      <c r="N468" s="114">
        <f>'MATRIZ 2018 COMPLETO HOMOLOGADA'!AI468+'MATRIZ 2018 COMPLETO HOMOLOGADA'!AL468+'MATRIZ 2018 COMPLETO HOMOLOGADA'!AO468</f>
        <v>422542.58139318571</v>
      </c>
      <c r="O468" s="114"/>
      <c r="P468" s="114"/>
      <c r="Q468" s="93"/>
    </row>
    <row r="469" spans="1:17" x14ac:dyDescent="0.25">
      <c r="A469" s="93"/>
      <c r="B469" s="94" t="s">
        <v>489</v>
      </c>
      <c r="C469" s="94" t="s">
        <v>498</v>
      </c>
      <c r="D469" s="94" t="s">
        <v>83</v>
      </c>
      <c r="H469" s="114">
        <f>'MATRIZ 2018 COMPLETO HOMOLOGADA'!J469</f>
        <v>0</v>
      </c>
      <c r="I469" s="114">
        <f>'MATRIZ 2018 COMPLETO HOMOLOGADA'!O469</f>
        <v>971435.83656111558</v>
      </c>
      <c r="J469" s="114">
        <f>'MATRIZ 2018 COMPLETO HOMOLOGADA'!R469</f>
        <v>0</v>
      </c>
      <c r="K469" s="114"/>
      <c r="L469" s="114">
        <f t="shared" si="25"/>
        <v>971435.83656111558</v>
      </c>
      <c r="M469" s="114"/>
      <c r="N469" s="114">
        <f>'MATRIZ 2018 COMPLETO HOMOLOGADA'!AI469+'MATRIZ 2018 COMPLETO HOMOLOGADA'!AL469+'MATRIZ 2018 COMPLETO HOMOLOGADA'!AO469</f>
        <v>118528.78648677768</v>
      </c>
      <c r="O469" s="114"/>
      <c r="P469" s="114"/>
      <c r="Q469" s="93"/>
    </row>
    <row r="470" spans="1:17" x14ac:dyDescent="0.25">
      <c r="A470" s="93"/>
      <c r="B470" s="94" t="s">
        <v>489</v>
      </c>
      <c r="C470" s="94" t="s">
        <v>499</v>
      </c>
      <c r="D470" s="94" t="s">
        <v>83</v>
      </c>
      <c r="H470" s="114">
        <f>'MATRIZ 2018 COMPLETO HOMOLOGADA'!J470</f>
        <v>0</v>
      </c>
      <c r="I470" s="114">
        <f>'MATRIZ 2018 COMPLETO HOMOLOGADA'!O470</f>
        <v>1092422.8536711559</v>
      </c>
      <c r="J470" s="114">
        <f>'MATRIZ 2018 COMPLETO HOMOLOGADA'!R470</f>
        <v>0</v>
      </c>
      <c r="K470" s="114"/>
      <c r="L470" s="114">
        <f t="shared" si="25"/>
        <v>1092422.8536711559</v>
      </c>
      <c r="M470" s="114"/>
      <c r="N470" s="114">
        <f>'MATRIZ 2018 COMPLETO HOMOLOGADA'!AI470+'MATRIZ 2018 COMPLETO HOMOLOGADA'!AL470+'MATRIZ 2018 COMPLETO HOMOLOGADA'!AO470</f>
        <v>218356.40670839479</v>
      </c>
      <c r="O470" s="114"/>
      <c r="P470" s="114"/>
      <c r="Q470" s="93"/>
    </row>
    <row r="471" spans="1:17" x14ac:dyDescent="0.25">
      <c r="A471" s="93"/>
      <c r="B471" s="94" t="s">
        <v>489</v>
      </c>
      <c r="C471" s="94" t="s">
        <v>500</v>
      </c>
      <c r="D471" s="94" t="s">
        <v>83</v>
      </c>
      <c r="H471" s="114">
        <f>'MATRIZ 2018 COMPLETO HOMOLOGADA'!J471</f>
        <v>0</v>
      </c>
      <c r="I471" s="114">
        <f>'MATRIZ 2018 COMPLETO HOMOLOGADA'!O471</f>
        <v>1047482.7677922162</v>
      </c>
      <c r="J471" s="114">
        <f>'MATRIZ 2018 COMPLETO HOMOLOGADA'!R471</f>
        <v>0</v>
      </c>
      <c r="K471" s="114"/>
      <c r="L471" s="114">
        <f t="shared" si="25"/>
        <v>1047482.7677922162</v>
      </c>
      <c r="M471" s="114"/>
      <c r="N471" s="114">
        <f>'MATRIZ 2018 COMPLETO HOMOLOGADA'!AI471+'MATRIZ 2018 COMPLETO HOMOLOGADA'!AL471+'MATRIZ 2018 COMPLETO HOMOLOGADA'!AO471</f>
        <v>265876.95105090539</v>
      </c>
      <c r="O471" s="114"/>
      <c r="P471" s="114"/>
      <c r="Q471" s="93"/>
    </row>
    <row r="472" spans="1:17" x14ac:dyDescent="0.25">
      <c r="A472" s="93"/>
      <c r="B472" s="94" t="s">
        <v>489</v>
      </c>
      <c r="C472" s="94" t="s">
        <v>501</v>
      </c>
      <c r="D472" s="94" t="s">
        <v>79</v>
      </c>
      <c r="H472" s="114">
        <f>'MATRIZ 2018 COMPLETO HOMOLOGADA'!J472</f>
        <v>4813202.2788198171</v>
      </c>
      <c r="I472" s="114">
        <f>'MATRIZ 2018 COMPLETO HOMOLOGADA'!O472</f>
        <v>0</v>
      </c>
      <c r="J472" s="114">
        <f>'MATRIZ 2018 COMPLETO HOMOLOGADA'!R472</f>
        <v>0</v>
      </c>
      <c r="K472" s="114"/>
      <c r="L472" s="114">
        <f t="shared" si="25"/>
        <v>4813202.2788198171</v>
      </c>
      <c r="M472" s="114"/>
      <c r="N472" s="114">
        <f>'MATRIZ 2018 COMPLETO HOMOLOGADA'!AI472+'MATRIZ 2018 COMPLETO HOMOLOGADA'!AL472+'MATRIZ 2018 COMPLETO HOMOLOGADA'!AO472</f>
        <v>1544875.8581031931</v>
      </c>
      <c r="O472" s="114"/>
      <c r="P472" s="114"/>
      <c r="Q472" s="93"/>
    </row>
    <row r="473" spans="1:17" x14ac:dyDescent="0.25">
      <c r="A473" s="93"/>
      <c r="B473" s="94" t="s">
        <v>489</v>
      </c>
      <c r="C473" s="94" t="s">
        <v>502</v>
      </c>
      <c r="D473" s="94" t="s">
        <v>79</v>
      </c>
      <c r="H473" s="114">
        <f>'MATRIZ 2018 COMPLETO HOMOLOGADA'!J473</f>
        <v>1749643.2826172416</v>
      </c>
      <c r="I473" s="114">
        <f>'MATRIZ 2018 COMPLETO HOMOLOGADA'!O473</f>
        <v>0</v>
      </c>
      <c r="J473" s="114">
        <f>'MATRIZ 2018 COMPLETO HOMOLOGADA'!R473</f>
        <v>0</v>
      </c>
      <c r="K473" s="114"/>
      <c r="L473" s="114">
        <f t="shared" si="25"/>
        <v>1749643.2826172416</v>
      </c>
      <c r="M473" s="114"/>
      <c r="N473" s="114">
        <f>'MATRIZ 2018 COMPLETO HOMOLOGADA'!AI473+'MATRIZ 2018 COMPLETO HOMOLOGADA'!AL473+'MATRIZ 2018 COMPLETO HOMOLOGADA'!AO473</f>
        <v>495131.56354944105</v>
      </c>
      <c r="O473" s="114"/>
      <c r="P473" s="114"/>
      <c r="Q473" s="93"/>
    </row>
    <row r="474" spans="1:17" x14ac:dyDescent="0.25">
      <c r="A474" s="93"/>
      <c r="B474" s="94" t="s">
        <v>489</v>
      </c>
      <c r="C474" s="94" t="s">
        <v>503</v>
      </c>
      <c r="D474" s="94" t="s">
        <v>79</v>
      </c>
      <c r="H474" s="114">
        <f>'MATRIZ 2018 COMPLETO HOMOLOGADA'!J474</f>
        <v>1749643.2826172416</v>
      </c>
      <c r="I474" s="114">
        <f>'MATRIZ 2018 COMPLETO HOMOLOGADA'!O474</f>
        <v>0</v>
      </c>
      <c r="J474" s="114">
        <f>'MATRIZ 2018 COMPLETO HOMOLOGADA'!R474</f>
        <v>0</v>
      </c>
      <c r="K474" s="114"/>
      <c r="L474" s="114">
        <f t="shared" si="25"/>
        <v>1749643.2826172416</v>
      </c>
      <c r="M474" s="114"/>
      <c r="N474" s="114">
        <f>'MATRIZ 2018 COMPLETO HOMOLOGADA'!AI474+'MATRIZ 2018 COMPLETO HOMOLOGADA'!AL474+'MATRIZ 2018 COMPLETO HOMOLOGADA'!AO474</f>
        <v>288571.2113284634</v>
      </c>
      <c r="O474" s="114"/>
      <c r="P474" s="114"/>
      <c r="Q474" s="93"/>
    </row>
    <row r="475" spans="1:17" x14ac:dyDescent="0.25">
      <c r="A475" s="93"/>
      <c r="B475" s="94" t="s">
        <v>489</v>
      </c>
      <c r="C475" s="94" t="s">
        <v>504</v>
      </c>
      <c r="D475" s="94" t="s">
        <v>79</v>
      </c>
      <c r="H475" s="114">
        <f>'MATRIZ 2018 COMPLETO HOMOLOGADA'!J475</f>
        <v>1749643.2826172418</v>
      </c>
      <c r="I475" s="114">
        <f>'MATRIZ 2018 COMPLETO HOMOLOGADA'!O475</f>
        <v>0</v>
      </c>
      <c r="J475" s="114">
        <f>'MATRIZ 2018 COMPLETO HOMOLOGADA'!R475</f>
        <v>0</v>
      </c>
      <c r="K475" s="114"/>
      <c r="L475" s="114">
        <f t="shared" si="25"/>
        <v>1749643.2826172418</v>
      </c>
      <c r="M475" s="114"/>
      <c r="N475" s="114">
        <f>'MATRIZ 2018 COMPLETO HOMOLOGADA'!AI475+'MATRIZ 2018 COMPLETO HOMOLOGADA'!AL475+'MATRIZ 2018 COMPLETO HOMOLOGADA'!AO475</f>
        <v>344431.09849863953</v>
      </c>
      <c r="O475" s="114"/>
      <c r="P475" s="114"/>
      <c r="Q475" s="93"/>
    </row>
    <row r="476" spans="1:17" x14ac:dyDescent="0.25">
      <c r="A476" s="93"/>
      <c r="B476" s="94" t="s">
        <v>489</v>
      </c>
      <c r="C476" s="94" t="s">
        <v>505</v>
      </c>
      <c r="D476" s="94" t="s">
        <v>79</v>
      </c>
      <c r="H476" s="114">
        <f>'MATRIZ 2018 COMPLETO HOMOLOGADA'!J476</f>
        <v>1749643.2826172418</v>
      </c>
      <c r="I476" s="114">
        <f>'MATRIZ 2018 COMPLETO HOMOLOGADA'!O476</f>
        <v>0</v>
      </c>
      <c r="J476" s="114">
        <f>'MATRIZ 2018 COMPLETO HOMOLOGADA'!R476</f>
        <v>0</v>
      </c>
      <c r="K476" s="114"/>
      <c r="L476" s="114">
        <f t="shared" si="25"/>
        <v>1749643.2826172418</v>
      </c>
      <c r="M476" s="114"/>
      <c r="N476" s="114">
        <f>'MATRIZ 2018 COMPLETO HOMOLOGADA'!AI476+'MATRIZ 2018 COMPLETO HOMOLOGADA'!AL476+'MATRIZ 2018 COMPLETO HOMOLOGADA'!AO476</f>
        <v>338266.71922262677</v>
      </c>
      <c r="O476" s="114"/>
      <c r="P476" s="114"/>
      <c r="Q476" s="93"/>
    </row>
    <row r="477" spans="1:17" x14ac:dyDescent="0.25">
      <c r="A477" s="93"/>
      <c r="B477" s="94" t="s">
        <v>489</v>
      </c>
      <c r="C477" s="94" t="s">
        <v>506</v>
      </c>
      <c r="D477" s="94" t="s">
        <v>83</v>
      </c>
      <c r="H477" s="114">
        <f>'MATRIZ 2018 COMPLETO HOMOLOGADA'!J477</f>
        <v>0</v>
      </c>
      <c r="I477" s="114">
        <f>'MATRIZ 2018 COMPLETO HOMOLOGADA'!O477</f>
        <v>1045477.4544936838</v>
      </c>
      <c r="J477" s="114">
        <f>'MATRIZ 2018 COMPLETO HOMOLOGADA'!R477</f>
        <v>0</v>
      </c>
      <c r="K477" s="114"/>
      <c r="L477" s="114">
        <f t="shared" si="25"/>
        <v>1045477.4544936838</v>
      </c>
      <c r="M477" s="114"/>
      <c r="N477" s="114">
        <f>'MATRIZ 2018 COMPLETO HOMOLOGADA'!AI477+'MATRIZ 2018 COMPLETO HOMOLOGADA'!AL477+'MATRIZ 2018 COMPLETO HOMOLOGADA'!AO477</f>
        <v>240600.2220541719</v>
      </c>
      <c r="O477" s="114"/>
      <c r="P477" s="114"/>
      <c r="Q477" s="93"/>
    </row>
    <row r="478" spans="1:17" x14ac:dyDescent="0.25">
      <c r="A478" s="93"/>
      <c r="B478" s="94" t="s">
        <v>489</v>
      </c>
      <c r="C478" s="94" t="s">
        <v>507</v>
      </c>
      <c r="D478" s="94" t="s">
        <v>79</v>
      </c>
      <c r="H478" s="114">
        <f>'MATRIZ 2018 COMPLETO HOMOLOGADA'!J478</f>
        <v>1749643.2826172418</v>
      </c>
      <c r="I478" s="114">
        <f>'MATRIZ 2018 COMPLETO HOMOLOGADA'!O478</f>
        <v>0</v>
      </c>
      <c r="J478" s="114">
        <f>'MATRIZ 2018 COMPLETO HOMOLOGADA'!R478</f>
        <v>0</v>
      </c>
      <c r="K478" s="114"/>
      <c r="L478" s="114">
        <f t="shared" si="25"/>
        <v>1749643.2826172418</v>
      </c>
      <c r="M478" s="114"/>
      <c r="N478" s="114">
        <f>'MATRIZ 2018 COMPLETO HOMOLOGADA'!AI478+'MATRIZ 2018 COMPLETO HOMOLOGADA'!AL478+'MATRIZ 2018 COMPLETO HOMOLOGADA'!AO478</f>
        <v>362067.25647293025</v>
      </c>
      <c r="O478" s="114"/>
      <c r="P478" s="114"/>
      <c r="Q478" s="93"/>
    </row>
    <row r="479" spans="1:17" x14ac:dyDescent="0.25">
      <c r="A479" s="93"/>
      <c r="B479" s="94" t="s">
        <v>489</v>
      </c>
      <c r="C479" s="94" t="s">
        <v>508</v>
      </c>
      <c r="D479" s="94" t="s">
        <v>79</v>
      </c>
      <c r="H479" s="114">
        <f>'MATRIZ 2018 COMPLETO HOMOLOGADA'!J479</f>
        <v>5053185.0477613453</v>
      </c>
      <c r="I479" s="114">
        <f>'MATRIZ 2018 COMPLETO HOMOLOGADA'!O479</f>
        <v>0</v>
      </c>
      <c r="J479" s="114">
        <f>'MATRIZ 2018 COMPLETO HOMOLOGADA'!R479</f>
        <v>0</v>
      </c>
      <c r="K479" s="114"/>
      <c r="L479" s="114">
        <f t="shared" si="25"/>
        <v>5053185.0477613453</v>
      </c>
      <c r="M479" s="114"/>
      <c r="N479" s="114">
        <f>'MATRIZ 2018 COMPLETO HOMOLOGADA'!AI479+'MATRIZ 2018 COMPLETO HOMOLOGADA'!AL479+'MATRIZ 2018 COMPLETO HOMOLOGADA'!AO479</f>
        <v>1423025.9530588496</v>
      </c>
      <c r="O479" s="114"/>
      <c r="P479" s="114"/>
      <c r="Q479" s="93"/>
    </row>
    <row r="480" spans="1:17" x14ac:dyDescent="0.25">
      <c r="A480" s="93"/>
      <c r="B480" s="94" t="s">
        <v>489</v>
      </c>
      <c r="C480" s="94" t="s">
        <v>509</v>
      </c>
      <c r="D480" s="94" t="s">
        <v>79</v>
      </c>
      <c r="H480" s="114">
        <f>'MATRIZ 2018 COMPLETO HOMOLOGADA'!J480</f>
        <v>2227453.7775715902</v>
      </c>
      <c r="I480" s="114">
        <f>'MATRIZ 2018 COMPLETO HOMOLOGADA'!O480</f>
        <v>0</v>
      </c>
      <c r="J480" s="114">
        <f>'MATRIZ 2018 COMPLETO HOMOLOGADA'!R480</f>
        <v>0</v>
      </c>
      <c r="K480" s="114"/>
      <c r="L480" s="114">
        <f t="shared" si="25"/>
        <v>2227453.7775715902</v>
      </c>
      <c r="M480" s="114"/>
      <c r="N480" s="114">
        <f>'MATRIZ 2018 COMPLETO HOMOLOGADA'!AI480+'MATRIZ 2018 COMPLETO HOMOLOGADA'!AL480+'MATRIZ 2018 COMPLETO HOMOLOGADA'!AO480</f>
        <v>635038.7856345583</v>
      </c>
      <c r="O480" s="114"/>
      <c r="P480" s="114"/>
      <c r="Q480" s="93"/>
    </row>
    <row r="481" spans="1:17" x14ac:dyDescent="0.25">
      <c r="A481" s="93"/>
      <c r="B481" s="94" t="s">
        <v>489</v>
      </c>
      <c r="C481" s="94" t="s">
        <v>510</v>
      </c>
      <c r="D481" s="94" t="s">
        <v>79</v>
      </c>
      <c r="H481" s="114">
        <f>'MATRIZ 2018 COMPLETO HOMOLOGADA'!J481</f>
        <v>1749643.2826172418</v>
      </c>
      <c r="I481" s="114">
        <f>'MATRIZ 2018 COMPLETO HOMOLOGADA'!O481</f>
        <v>0</v>
      </c>
      <c r="J481" s="114">
        <f>'MATRIZ 2018 COMPLETO HOMOLOGADA'!R481</f>
        <v>0</v>
      </c>
      <c r="K481" s="114"/>
      <c r="L481" s="114">
        <f t="shared" si="25"/>
        <v>1749643.2826172418</v>
      </c>
      <c r="M481" s="114"/>
      <c r="N481" s="114">
        <f>'MATRIZ 2018 COMPLETO HOMOLOGADA'!AI481+'MATRIZ 2018 COMPLETO HOMOLOGADA'!AL481+'MATRIZ 2018 COMPLETO HOMOLOGADA'!AO481</f>
        <v>400963.83556933561</v>
      </c>
      <c r="O481" s="114"/>
      <c r="P481" s="114"/>
      <c r="Q481" s="93"/>
    </row>
    <row r="482" spans="1:17" x14ac:dyDescent="0.25">
      <c r="A482" s="93"/>
      <c r="B482" s="94" t="s">
        <v>489</v>
      </c>
      <c r="C482" s="94" t="s">
        <v>511</v>
      </c>
      <c r="D482" s="94" t="s">
        <v>83</v>
      </c>
      <c r="H482" s="114">
        <f>'MATRIZ 2018 COMPLETO HOMOLOGADA'!J482</f>
        <v>0</v>
      </c>
      <c r="I482" s="114">
        <f>'MATRIZ 2018 COMPLETO HOMOLOGADA'!O482</f>
        <v>1062844.5768282779</v>
      </c>
      <c r="J482" s="114">
        <f>'MATRIZ 2018 COMPLETO HOMOLOGADA'!R482</f>
        <v>0</v>
      </c>
      <c r="K482" s="114"/>
      <c r="L482" s="114">
        <f t="shared" si="25"/>
        <v>1062844.5768282779</v>
      </c>
      <c r="M482" s="114"/>
      <c r="N482" s="114">
        <f>'MATRIZ 2018 COMPLETO HOMOLOGADA'!AI482+'MATRIZ 2018 COMPLETO HOMOLOGADA'!AL482+'MATRIZ 2018 COMPLETO HOMOLOGADA'!AO482</f>
        <v>813399.59584280045</v>
      </c>
      <c r="O482" s="114"/>
      <c r="P482" s="114"/>
      <c r="Q482" s="93"/>
    </row>
    <row r="483" spans="1:17" x14ac:dyDescent="0.25">
      <c r="A483" s="93"/>
      <c r="B483" s="94" t="s">
        <v>489</v>
      </c>
      <c r="C483" s="94" t="s">
        <v>512</v>
      </c>
      <c r="D483" s="94" t="s">
        <v>83</v>
      </c>
      <c r="H483" s="114">
        <f>'MATRIZ 2018 COMPLETO HOMOLOGADA'!J483</f>
        <v>0</v>
      </c>
      <c r="I483" s="114">
        <f>'MATRIZ 2018 COMPLETO HOMOLOGADA'!O483</f>
        <v>979463.47405101836</v>
      </c>
      <c r="J483" s="114">
        <f>'MATRIZ 2018 COMPLETO HOMOLOGADA'!R483</f>
        <v>0</v>
      </c>
      <c r="K483" s="114"/>
      <c r="L483" s="114">
        <f t="shared" si="25"/>
        <v>979463.47405101836</v>
      </c>
      <c r="M483" s="114"/>
      <c r="N483" s="114">
        <f>'MATRIZ 2018 COMPLETO HOMOLOGADA'!AI483+'MATRIZ 2018 COMPLETO HOMOLOGADA'!AL483+'MATRIZ 2018 COMPLETO HOMOLOGADA'!AO483</f>
        <v>176065.24059926852</v>
      </c>
      <c r="O483" s="114"/>
      <c r="P483" s="114"/>
      <c r="Q483" s="93"/>
    </row>
    <row r="484" spans="1:17" x14ac:dyDescent="0.25">
      <c r="A484" s="93"/>
      <c r="B484" s="94" t="s">
        <v>489</v>
      </c>
      <c r="C484" s="94" t="s">
        <v>513</v>
      </c>
      <c r="D484" s="94" t="s">
        <v>79</v>
      </c>
      <c r="H484" s="114">
        <f>'MATRIZ 2018 COMPLETO HOMOLOGADA'!J484</f>
        <v>2197976.647724777</v>
      </c>
      <c r="I484" s="114">
        <f>'MATRIZ 2018 COMPLETO HOMOLOGADA'!O484</f>
        <v>0</v>
      </c>
      <c r="J484" s="114">
        <f>'MATRIZ 2018 COMPLETO HOMOLOGADA'!R484</f>
        <v>0</v>
      </c>
      <c r="K484" s="114"/>
      <c r="L484" s="114">
        <f t="shared" si="25"/>
        <v>2197976.647724777</v>
      </c>
      <c r="M484" s="114"/>
      <c r="N484" s="114">
        <f>'MATRIZ 2018 COMPLETO HOMOLOGADA'!AI484+'MATRIZ 2018 COMPLETO HOMOLOGADA'!AL484+'MATRIZ 2018 COMPLETO HOMOLOGADA'!AO484</f>
        <v>435637.57972365781</v>
      </c>
      <c r="O484" s="114"/>
      <c r="P484" s="114"/>
      <c r="Q484" s="93"/>
    </row>
    <row r="485" spans="1:17" x14ac:dyDescent="0.25">
      <c r="A485" s="93"/>
      <c r="B485" s="94" t="s">
        <v>489</v>
      </c>
      <c r="C485" s="94" t="s">
        <v>514</v>
      </c>
      <c r="D485" s="94" t="s">
        <v>79</v>
      </c>
      <c r="H485" s="114">
        <f>'MATRIZ 2018 COMPLETO HOMOLOGADA'!J485</f>
        <v>1749643.2826172418</v>
      </c>
      <c r="I485" s="114">
        <f>'MATRIZ 2018 COMPLETO HOMOLOGADA'!O485</f>
        <v>0</v>
      </c>
      <c r="J485" s="114">
        <f>'MATRIZ 2018 COMPLETO HOMOLOGADA'!R485</f>
        <v>0</v>
      </c>
      <c r="K485" s="114"/>
      <c r="L485" s="114">
        <f t="shared" si="25"/>
        <v>1749643.2826172418</v>
      </c>
      <c r="M485" s="114"/>
      <c r="N485" s="114">
        <f>'MATRIZ 2018 COMPLETO HOMOLOGADA'!AI485+'MATRIZ 2018 COMPLETO HOMOLOGADA'!AL485+'MATRIZ 2018 COMPLETO HOMOLOGADA'!AO485</f>
        <v>416583.10280719388</v>
      </c>
      <c r="O485" s="114"/>
      <c r="P485" s="114"/>
      <c r="Q485" s="93"/>
    </row>
    <row r="486" spans="1:17" x14ac:dyDescent="0.25">
      <c r="A486" s="93"/>
      <c r="B486" s="94" t="s">
        <v>489</v>
      </c>
      <c r="C486" s="94" t="s">
        <v>515</v>
      </c>
      <c r="D486" s="94" t="s">
        <v>83</v>
      </c>
      <c r="H486" s="114">
        <f>'MATRIZ 2018 COMPLETO HOMOLOGADA'!J486</f>
        <v>0</v>
      </c>
      <c r="I486" s="114">
        <f>'MATRIZ 2018 COMPLETO HOMOLOGADA'!O486</f>
        <v>1062168.4851745174</v>
      </c>
      <c r="J486" s="114">
        <f>'MATRIZ 2018 COMPLETO HOMOLOGADA'!R486</f>
        <v>0</v>
      </c>
      <c r="K486" s="114"/>
      <c r="L486" s="114">
        <f t="shared" si="25"/>
        <v>1062168.4851745174</v>
      </c>
      <c r="M486" s="114"/>
      <c r="N486" s="114">
        <f>'MATRIZ 2018 COMPLETO HOMOLOGADA'!AI486+'MATRIZ 2018 COMPLETO HOMOLOGADA'!AL486+'MATRIZ 2018 COMPLETO HOMOLOGADA'!AO486</f>
        <v>237907.16641456378</v>
      </c>
      <c r="O486" s="114"/>
      <c r="P486" s="114"/>
      <c r="Q486" s="93"/>
    </row>
    <row r="487" spans="1:17" x14ac:dyDescent="0.25">
      <c r="A487" s="93"/>
      <c r="H487" s="114"/>
      <c r="I487" s="114"/>
      <c r="J487" s="114"/>
      <c r="K487" s="114"/>
      <c r="L487" s="114"/>
      <c r="M487" s="114"/>
      <c r="N487" s="114"/>
      <c r="O487" s="114"/>
      <c r="P487" s="114"/>
      <c r="Q487" s="93"/>
    </row>
    <row r="488" spans="1:17" x14ac:dyDescent="0.25">
      <c r="A488" s="93"/>
      <c r="B488" s="98" t="s">
        <v>516</v>
      </c>
      <c r="C488" s="98" t="s">
        <v>517</v>
      </c>
      <c r="D488" s="98" t="s">
        <v>74</v>
      </c>
      <c r="E488" s="98"/>
      <c r="F488" s="100"/>
      <c r="G488" s="98"/>
      <c r="H488" s="115">
        <f>SUM(H489:H497)</f>
        <v>26672149.866722398</v>
      </c>
      <c r="I488" s="115">
        <f>SUM(I489:I497)</f>
        <v>0</v>
      </c>
      <c r="J488" s="115">
        <f>SUM(J489:J497)</f>
        <v>5216957.1242330875</v>
      </c>
      <c r="K488" s="115"/>
      <c r="L488" s="115">
        <f>SUM(L489:L497)</f>
        <v>31889106.990955483</v>
      </c>
      <c r="M488" s="115"/>
      <c r="N488" s="115">
        <f>SUM(N489:N497)</f>
        <v>7559847.3678336032</v>
      </c>
      <c r="O488" s="115"/>
      <c r="P488" s="115">
        <f>L488*'DADOS BASE PROPOSTA'!$I$14</f>
        <v>47833.660486433226</v>
      </c>
      <c r="Q488" s="93"/>
    </row>
    <row r="489" spans="1:17" x14ac:dyDescent="0.25">
      <c r="A489" s="93"/>
      <c r="B489" s="94" t="s">
        <v>516</v>
      </c>
      <c r="C489" s="94" t="s">
        <v>34</v>
      </c>
      <c r="D489" s="94" t="s">
        <v>75</v>
      </c>
      <c r="F489" s="68">
        <f>'MATRIZ 2018 COMPLETO HOMOLOGADA'!Q489</f>
        <v>8</v>
      </c>
      <c r="H489" s="114">
        <f>'MATRIZ 2018 COMPLETO HOMOLOGADA'!J489</f>
        <v>0</v>
      </c>
      <c r="I489" s="114">
        <f>SUMIF('MATRIZ 2018 COMPLETO HOMOLOGADA'!D490:D498,"ECR",'MATRIZ 2018 COMPLETO HOMOLOGADA'!O490:O498)</f>
        <v>0</v>
      </c>
      <c r="J489" s="114">
        <f>'MATRIZ 2018 COMPLETO HOMOLOGADA'!R489+'MATRIZ 2018 COMPLETO HOMOLOGADA'!Z489+'MATRIZ 2018 COMPLETO HOMOLOGADA'!AS489+'MATRIZ 2018 COMPLETO HOMOLOGADA'!AW489+'MATRIZ 2018 COMPLETO HOMOLOGADA'!BA489+SUM('MATRIZ 2018 COMPLETO HOMOLOGADA'!Z490:Z498)</f>
        <v>5216957.1242330875</v>
      </c>
      <c r="K489" s="114"/>
      <c r="L489" s="114">
        <f t="shared" ref="L489:L497" si="26">SUM(H489:J489)</f>
        <v>5216957.1242330875</v>
      </c>
      <c r="M489" s="114"/>
      <c r="N489" s="114">
        <f>'MATRIZ 2018 COMPLETO HOMOLOGADA'!AI489+'MATRIZ 2018 COMPLETO HOMOLOGADA'!AL489+'MATRIZ 2018 COMPLETO HOMOLOGADA'!AO489</f>
        <v>0</v>
      </c>
      <c r="O489" s="114"/>
      <c r="P489" s="114"/>
      <c r="Q489" s="93"/>
    </row>
    <row r="490" spans="1:17" x14ac:dyDescent="0.25">
      <c r="A490" s="93"/>
      <c r="B490" s="94" t="s">
        <v>516</v>
      </c>
      <c r="C490" s="94" t="s">
        <v>518</v>
      </c>
      <c r="D490" s="94" t="s">
        <v>79</v>
      </c>
      <c r="H490" s="114">
        <f>'MATRIZ 2018 COMPLETO HOMOLOGADA'!J490</f>
        <v>1749643.2826172418</v>
      </c>
      <c r="I490" s="114">
        <f>'MATRIZ 2018 COMPLETO HOMOLOGADA'!O490</f>
        <v>0</v>
      </c>
      <c r="J490" s="114">
        <f>'MATRIZ 2018 COMPLETO HOMOLOGADA'!R490</f>
        <v>0</v>
      </c>
      <c r="K490" s="114"/>
      <c r="L490" s="114">
        <f t="shared" si="26"/>
        <v>1749643.2826172418</v>
      </c>
      <c r="M490" s="114"/>
      <c r="N490" s="114">
        <f>'MATRIZ 2018 COMPLETO HOMOLOGADA'!AI490+'MATRIZ 2018 COMPLETO HOMOLOGADA'!AL490+'MATRIZ 2018 COMPLETO HOMOLOGADA'!AO490</f>
        <v>327295.74583147099</v>
      </c>
      <c r="O490" s="114"/>
      <c r="P490" s="114"/>
      <c r="Q490" s="93"/>
    </row>
    <row r="491" spans="1:17" x14ac:dyDescent="0.25">
      <c r="A491" s="93"/>
      <c r="B491" s="94" t="s">
        <v>516</v>
      </c>
      <c r="C491" s="94" t="s">
        <v>519</v>
      </c>
      <c r="D491" s="94" t="s">
        <v>79</v>
      </c>
      <c r="H491" s="114">
        <f>'MATRIZ 2018 COMPLETO HOMOLOGADA'!J491</f>
        <v>2204388.2984724222</v>
      </c>
      <c r="I491" s="114">
        <f>'MATRIZ 2018 COMPLETO HOMOLOGADA'!O491</f>
        <v>0</v>
      </c>
      <c r="J491" s="114">
        <f>'MATRIZ 2018 COMPLETO HOMOLOGADA'!R491</f>
        <v>0</v>
      </c>
      <c r="K491" s="114"/>
      <c r="L491" s="114">
        <f t="shared" si="26"/>
        <v>2204388.2984724222</v>
      </c>
      <c r="M491" s="114"/>
      <c r="N491" s="114">
        <f>'MATRIZ 2018 COMPLETO HOMOLOGADA'!AI491+'MATRIZ 2018 COMPLETO HOMOLOGADA'!AL491+'MATRIZ 2018 COMPLETO HOMOLOGADA'!AO491</f>
        <v>605416.95093249111</v>
      </c>
      <c r="O491" s="114"/>
      <c r="P491" s="114"/>
      <c r="Q491" s="93"/>
    </row>
    <row r="492" spans="1:17" x14ac:dyDescent="0.25">
      <c r="A492" s="93"/>
      <c r="B492" s="94" t="s">
        <v>516</v>
      </c>
      <c r="C492" s="94" t="s">
        <v>520</v>
      </c>
      <c r="D492" s="94" t="s">
        <v>79</v>
      </c>
      <c r="H492" s="114">
        <f>'MATRIZ 2018 COMPLETO HOMOLOGADA'!J492</f>
        <v>12152151.61251512</v>
      </c>
      <c r="I492" s="114">
        <f>'MATRIZ 2018 COMPLETO HOMOLOGADA'!O492</f>
        <v>0</v>
      </c>
      <c r="J492" s="114">
        <f>'MATRIZ 2018 COMPLETO HOMOLOGADA'!R492</f>
        <v>0</v>
      </c>
      <c r="K492" s="114"/>
      <c r="L492" s="114">
        <f t="shared" si="26"/>
        <v>12152151.61251512</v>
      </c>
      <c r="M492" s="114"/>
      <c r="N492" s="114">
        <f>'MATRIZ 2018 COMPLETO HOMOLOGADA'!AI492+'MATRIZ 2018 COMPLETO HOMOLOGADA'!AL492+'MATRIZ 2018 COMPLETO HOMOLOGADA'!AO492</f>
        <v>4553181.6109370543</v>
      </c>
      <c r="O492" s="114"/>
      <c r="P492" s="114"/>
      <c r="Q492" s="93"/>
    </row>
    <row r="493" spans="1:17" x14ac:dyDescent="0.25">
      <c r="A493" s="93"/>
      <c r="B493" s="94" t="s">
        <v>516</v>
      </c>
      <c r="C493" s="94" t="s">
        <v>521</v>
      </c>
      <c r="D493" s="94" t="s">
        <v>79</v>
      </c>
      <c r="H493" s="114">
        <f>'MATRIZ 2018 COMPLETO HOMOLOGADA'!J493</f>
        <v>1749643.2826172418</v>
      </c>
      <c r="I493" s="114">
        <f>'MATRIZ 2018 COMPLETO HOMOLOGADA'!O493</f>
        <v>0</v>
      </c>
      <c r="J493" s="114">
        <f>'MATRIZ 2018 COMPLETO HOMOLOGADA'!R493</f>
        <v>0</v>
      </c>
      <c r="K493" s="114"/>
      <c r="L493" s="114">
        <f t="shared" si="26"/>
        <v>1749643.2826172418</v>
      </c>
      <c r="M493" s="114"/>
      <c r="N493" s="114">
        <f>'MATRIZ 2018 COMPLETO HOMOLOGADA'!AI493+'MATRIZ 2018 COMPLETO HOMOLOGADA'!AL493+'MATRIZ 2018 COMPLETO HOMOLOGADA'!AO493</f>
        <v>219166.18731676496</v>
      </c>
      <c r="O493" s="114"/>
      <c r="P493" s="114"/>
      <c r="Q493" s="93"/>
    </row>
    <row r="494" spans="1:17" x14ac:dyDescent="0.25">
      <c r="A494" s="93"/>
      <c r="B494" s="94" t="s">
        <v>516</v>
      </c>
      <c r="C494" s="94" t="s">
        <v>522</v>
      </c>
      <c r="D494" s="94" t="s">
        <v>79</v>
      </c>
      <c r="H494" s="114">
        <f>'MATRIZ 2018 COMPLETO HOMOLOGADA'!J494</f>
        <v>1749643.2826172418</v>
      </c>
      <c r="I494" s="114">
        <f>'MATRIZ 2018 COMPLETO HOMOLOGADA'!O494</f>
        <v>0</v>
      </c>
      <c r="J494" s="114">
        <f>'MATRIZ 2018 COMPLETO HOMOLOGADA'!R494</f>
        <v>0</v>
      </c>
      <c r="K494" s="114"/>
      <c r="L494" s="114">
        <f t="shared" si="26"/>
        <v>1749643.2826172418</v>
      </c>
      <c r="M494" s="114"/>
      <c r="N494" s="114">
        <f>'MATRIZ 2018 COMPLETO HOMOLOGADA'!AI494+'MATRIZ 2018 COMPLETO HOMOLOGADA'!AL494+'MATRIZ 2018 COMPLETO HOMOLOGADA'!AO494</f>
        <v>371706.60674075957</v>
      </c>
      <c r="O494" s="114"/>
      <c r="P494" s="114"/>
      <c r="Q494" s="93"/>
    </row>
    <row r="495" spans="1:17" x14ac:dyDescent="0.25">
      <c r="A495" s="93"/>
      <c r="B495" s="94" t="s">
        <v>516</v>
      </c>
      <c r="C495" s="94" t="s">
        <v>523</v>
      </c>
      <c r="D495" s="94" t="s">
        <v>79</v>
      </c>
      <c r="H495" s="114">
        <f>'MATRIZ 2018 COMPLETO HOMOLOGADA'!J495</f>
        <v>3567393.5426486479</v>
      </c>
      <c r="I495" s="114">
        <f>'MATRIZ 2018 COMPLETO HOMOLOGADA'!O495</f>
        <v>0</v>
      </c>
      <c r="J495" s="114">
        <f>'MATRIZ 2018 COMPLETO HOMOLOGADA'!R495</f>
        <v>0</v>
      </c>
      <c r="K495" s="114"/>
      <c r="L495" s="114">
        <f t="shared" si="26"/>
        <v>3567393.5426486479</v>
      </c>
      <c r="M495" s="114"/>
      <c r="N495" s="114">
        <f>'MATRIZ 2018 COMPLETO HOMOLOGADA'!AI495+'MATRIZ 2018 COMPLETO HOMOLOGADA'!AL495+'MATRIZ 2018 COMPLETO HOMOLOGADA'!AO495</f>
        <v>955428.46581241104</v>
      </c>
      <c r="O495" s="114"/>
      <c r="P495" s="114"/>
      <c r="Q495" s="93"/>
    </row>
    <row r="496" spans="1:17" x14ac:dyDescent="0.25">
      <c r="A496" s="93"/>
      <c r="B496" s="94" t="s">
        <v>516</v>
      </c>
      <c r="C496" s="94" t="s">
        <v>524</v>
      </c>
      <c r="D496" s="94" t="s">
        <v>79</v>
      </c>
      <c r="H496" s="114">
        <f>'MATRIZ 2018 COMPLETO HOMOLOGADA'!J496</f>
        <v>1749643.2826172416</v>
      </c>
      <c r="I496" s="114">
        <f>'MATRIZ 2018 COMPLETO HOMOLOGADA'!O496</f>
        <v>0</v>
      </c>
      <c r="J496" s="114">
        <f>'MATRIZ 2018 COMPLETO HOMOLOGADA'!R496</f>
        <v>0</v>
      </c>
      <c r="K496" s="114"/>
      <c r="L496" s="114">
        <f t="shared" si="26"/>
        <v>1749643.2826172416</v>
      </c>
      <c r="M496" s="114"/>
      <c r="N496" s="114">
        <f>'MATRIZ 2018 COMPLETO HOMOLOGADA'!AI496+'MATRIZ 2018 COMPLETO HOMOLOGADA'!AL496+'MATRIZ 2018 COMPLETO HOMOLOGADA'!AO496</f>
        <v>292684.34911273076</v>
      </c>
      <c r="O496" s="114"/>
      <c r="P496" s="114"/>
      <c r="Q496" s="93"/>
    </row>
    <row r="497" spans="1:17" x14ac:dyDescent="0.25">
      <c r="A497" s="93"/>
      <c r="B497" s="94" t="s">
        <v>516</v>
      </c>
      <c r="C497" s="94" t="s">
        <v>144</v>
      </c>
      <c r="D497" s="94" t="s">
        <v>79</v>
      </c>
      <c r="H497" s="114">
        <f>'MATRIZ 2018 COMPLETO HOMOLOGADA'!J497</f>
        <v>1749643.2826172418</v>
      </c>
      <c r="I497" s="114">
        <f>'MATRIZ 2018 COMPLETO HOMOLOGADA'!O497</f>
        <v>0</v>
      </c>
      <c r="J497" s="114">
        <f>'MATRIZ 2018 COMPLETO HOMOLOGADA'!R497</f>
        <v>0</v>
      </c>
      <c r="K497" s="114"/>
      <c r="L497" s="114">
        <f t="shared" si="26"/>
        <v>1749643.2826172418</v>
      </c>
      <c r="M497" s="114"/>
      <c r="N497" s="114">
        <f>'MATRIZ 2018 COMPLETO HOMOLOGADA'!AI497+'MATRIZ 2018 COMPLETO HOMOLOGADA'!AL497+'MATRIZ 2018 COMPLETO HOMOLOGADA'!AO497</f>
        <v>234967.45114992137</v>
      </c>
      <c r="O497" s="114"/>
      <c r="P497" s="114"/>
      <c r="Q497" s="93"/>
    </row>
    <row r="498" spans="1:17" x14ac:dyDescent="0.25">
      <c r="A498" s="93"/>
      <c r="H498" s="114"/>
      <c r="I498" s="114"/>
      <c r="J498" s="114"/>
      <c r="K498" s="114"/>
      <c r="L498" s="114"/>
      <c r="M498" s="114"/>
      <c r="N498" s="114"/>
      <c r="O498" s="114"/>
      <c r="P498" s="114"/>
      <c r="Q498" s="93"/>
    </row>
    <row r="499" spans="1:17" x14ac:dyDescent="0.25">
      <c r="A499" s="93"/>
      <c r="B499" s="98" t="s">
        <v>516</v>
      </c>
      <c r="C499" s="98" t="s">
        <v>525</v>
      </c>
      <c r="D499" s="98" t="s">
        <v>74</v>
      </c>
      <c r="E499" s="98"/>
      <c r="F499" s="100"/>
      <c r="G499" s="98"/>
      <c r="H499" s="115">
        <f>SUM(H500:H514)</f>
        <v>38530809.971683368</v>
      </c>
      <c r="I499" s="115">
        <f>SUM(I500:I514)</f>
        <v>0</v>
      </c>
      <c r="J499" s="115">
        <f>SUM(J500:J514)</f>
        <v>4939505.9674816644</v>
      </c>
      <c r="K499" s="115"/>
      <c r="L499" s="115">
        <f>SUM(L500:L514)</f>
        <v>43470315.939165033</v>
      </c>
      <c r="M499" s="115"/>
      <c r="N499" s="115">
        <f>SUM(N500:N514)</f>
        <v>7346589.2847925341</v>
      </c>
      <c r="O499" s="115"/>
      <c r="P499" s="115">
        <f>L499*'DADOS BASE PROPOSTA'!$I$14</f>
        <v>65205.473908747554</v>
      </c>
      <c r="Q499" s="93"/>
    </row>
    <row r="500" spans="1:17" x14ac:dyDescent="0.25">
      <c r="A500" s="93"/>
      <c r="B500" s="94" t="s">
        <v>516</v>
      </c>
      <c r="C500" s="94" t="s">
        <v>34</v>
      </c>
      <c r="D500" s="94" t="s">
        <v>75</v>
      </c>
      <c r="F500" s="68">
        <f>'MATRIZ 2018 COMPLETO HOMOLOGADA'!Q500</f>
        <v>14</v>
      </c>
      <c r="H500" s="114">
        <f>'MATRIZ 2018 COMPLETO HOMOLOGADA'!J500</f>
        <v>0</v>
      </c>
      <c r="I500" s="114">
        <f>SUMIF('MATRIZ 2018 COMPLETO HOMOLOGADA'!D501:D515,"ECR",'MATRIZ 2018 COMPLETO HOMOLOGADA'!O501:O515)</f>
        <v>0</v>
      </c>
      <c r="J500" s="114">
        <f>'MATRIZ 2018 COMPLETO HOMOLOGADA'!R500+'MATRIZ 2018 COMPLETO HOMOLOGADA'!Z500+'MATRIZ 2018 COMPLETO HOMOLOGADA'!AS500+'MATRIZ 2018 COMPLETO HOMOLOGADA'!AW500+'MATRIZ 2018 COMPLETO HOMOLOGADA'!BA500+SUM('MATRIZ 2018 COMPLETO HOMOLOGADA'!Z501:Z515)</f>
        <v>4939505.9674816644</v>
      </c>
      <c r="K500" s="114"/>
      <c r="L500" s="114">
        <f t="shared" ref="L500:L514" si="27">SUM(H500:J500)</f>
        <v>4939505.9674816644</v>
      </c>
      <c r="M500" s="114"/>
      <c r="N500" s="114">
        <f>'MATRIZ 2018 COMPLETO HOMOLOGADA'!AI500+'MATRIZ 2018 COMPLETO HOMOLOGADA'!AL500+'MATRIZ 2018 COMPLETO HOMOLOGADA'!AO500</f>
        <v>0</v>
      </c>
      <c r="O500" s="114"/>
      <c r="P500" s="114"/>
      <c r="Q500" s="93"/>
    </row>
    <row r="501" spans="1:17" x14ac:dyDescent="0.25">
      <c r="A501" s="93"/>
      <c r="B501" s="94" t="s">
        <v>516</v>
      </c>
      <c r="C501" s="94" t="s">
        <v>526</v>
      </c>
      <c r="D501" s="94" t="s">
        <v>79</v>
      </c>
      <c r="H501" s="114">
        <f>'MATRIZ 2018 COMPLETO HOMOLOGADA'!J501</f>
        <v>3066515.6553072515</v>
      </c>
      <c r="I501" s="114">
        <f>'MATRIZ 2018 COMPLETO HOMOLOGADA'!O501</f>
        <v>0</v>
      </c>
      <c r="J501" s="114">
        <f>'MATRIZ 2018 COMPLETO HOMOLOGADA'!R501</f>
        <v>0</v>
      </c>
      <c r="K501" s="114"/>
      <c r="L501" s="114">
        <f t="shared" si="27"/>
        <v>3066515.6553072515</v>
      </c>
      <c r="M501" s="114"/>
      <c r="N501" s="114">
        <f>'MATRIZ 2018 COMPLETO HOMOLOGADA'!AI501+'MATRIZ 2018 COMPLETO HOMOLOGADA'!AL501+'MATRIZ 2018 COMPLETO HOMOLOGADA'!AO501</f>
        <v>1185300.2246665577</v>
      </c>
      <c r="O501" s="114"/>
      <c r="P501" s="114"/>
      <c r="Q501" s="93"/>
    </row>
    <row r="502" spans="1:17" x14ac:dyDescent="0.25">
      <c r="A502" s="93"/>
      <c r="B502" s="94" t="s">
        <v>516</v>
      </c>
      <c r="C502" s="94" t="s">
        <v>527</v>
      </c>
      <c r="D502" s="94" t="s">
        <v>79</v>
      </c>
      <c r="H502" s="114">
        <f>'MATRIZ 2018 COMPLETO HOMOLOGADA'!J502</f>
        <v>2057555.1581666323</v>
      </c>
      <c r="I502" s="114">
        <f>'MATRIZ 2018 COMPLETO HOMOLOGADA'!O502</f>
        <v>0</v>
      </c>
      <c r="J502" s="114">
        <f>'MATRIZ 2018 COMPLETO HOMOLOGADA'!R502</f>
        <v>0</v>
      </c>
      <c r="K502" s="114"/>
      <c r="L502" s="114">
        <f t="shared" si="27"/>
        <v>2057555.1581666323</v>
      </c>
      <c r="M502" s="114"/>
      <c r="N502" s="114">
        <f>'MATRIZ 2018 COMPLETO HOMOLOGADA'!AI502+'MATRIZ 2018 COMPLETO HOMOLOGADA'!AL502+'MATRIZ 2018 COMPLETO HOMOLOGADA'!AO502</f>
        <v>395603.83454097225</v>
      </c>
      <c r="O502" s="114"/>
      <c r="P502" s="114"/>
      <c r="Q502" s="93"/>
    </row>
    <row r="503" spans="1:17" x14ac:dyDescent="0.25">
      <c r="A503" s="93"/>
      <c r="B503" s="94" t="s">
        <v>516</v>
      </c>
      <c r="C503" s="94" t="s">
        <v>528</v>
      </c>
      <c r="D503" s="94" t="s">
        <v>79</v>
      </c>
      <c r="H503" s="114">
        <f>'MATRIZ 2018 COMPLETO HOMOLOGADA'!J503</f>
        <v>1435341.08909804</v>
      </c>
      <c r="I503" s="114">
        <f>'MATRIZ 2018 COMPLETO HOMOLOGADA'!O503</f>
        <v>0</v>
      </c>
      <c r="J503" s="114">
        <f>'MATRIZ 2018 COMPLETO HOMOLOGADA'!R503</f>
        <v>0</v>
      </c>
      <c r="K503" s="114"/>
      <c r="L503" s="114">
        <f t="shared" si="27"/>
        <v>1435341.08909804</v>
      </c>
      <c r="M503" s="114"/>
      <c r="N503" s="114">
        <f>'MATRIZ 2018 COMPLETO HOMOLOGADA'!AI503+'MATRIZ 2018 COMPLETO HOMOLOGADA'!AL503+'MATRIZ 2018 COMPLETO HOMOLOGADA'!AO503</f>
        <v>213488.30681633065</v>
      </c>
      <c r="O503" s="114"/>
      <c r="P503" s="114"/>
      <c r="Q503" s="93"/>
    </row>
    <row r="504" spans="1:17" x14ac:dyDescent="0.25">
      <c r="A504" s="93"/>
      <c r="B504" s="94" t="s">
        <v>516</v>
      </c>
      <c r="C504" s="94" t="s">
        <v>529</v>
      </c>
      <c r="D504" s="94" t="s">
        <v>79</v>
      </c>
      <c r="H504" s="114">
        <f>'MATRIZ 2018 COMPLETO HOMOLOGADA'!J504</f>
        <v>4053382.4634822835</v>
      </c>
      <c r="I504" s="114">
        <f>'MATRIZ 2018 COMPLETO HOMOLOGADA'!O504</f>
        <v>0</v>
      </c>
      <c r="J504" s="114">
        <f>'MATRIZ 2018 COMPLETO HOMOLOGADA'!R504</f>
        <v>0</v>
      </c>
      <c r="K504" s="114"/>
      <c r="L504" s="114">
        <f t="shared" si="27"/>
        <v>4053382.4634822835</v>
      </c>
      <c r="M504" s="114"/>
      <c r="N504" s="114">
        <f>'MATRIZ 2018 COMPLETO HOMOLOGADA'!AI504+'MATRIZ 2018 COMPLETO HOMOLOGADA'!AL504+'MATRIZ 2018 COMPLETO HOMOLOGADA'!AO504</f>
        <v>641827.61176909611</v>
      </c>
      <c r="O504" s="114"/>
      <c r="P504" s="114"/>
      <c r="Q504" s="93"/>
    </row>
    <row r="505" spans="1:17" x14ac:dyDescent="0.25">
      <c r="A505" s="93"/>
      <c r="B505" s="94" t="s">
        <v>516</v>
      </c>
      <c r="C505" s="94" t="s">
        <v>530</v>
      </c>
      <c r="D505" s="94" t="s">
        <v>79</v>
      </c>
      <c r="H505" s="114">
        <f>'MATRIZ 2018 COMPLETO HOMOLOGADA'!J505</f>
        <v>1509400.8962064325</v>
      </c>
      <c r="I505" s="114">
        <f>'MATRIZ 2018 COMPLETO HOMOLOGADA'!O505</f>
        <v>0</v>
      </c>
      <c r="J505" s="114">
        <f>'MATRIZ 2018 COMPLETO HOMOLOGADA'!R505</f>
        <v>0</v>
      </c>
      <c r="K505" s="114"/>
      <c r="L505" s="114">
        <f t="shared" si="27"/>
        <v>1509400.8962064325</v>
      </c>
      <c r="M505" s="114"/>
      <c r="N505" s="114">
        <f>'MATRIZ 2018 COMPLETO HOMOLOGADA'!AI505+'MATRIZ 2018 COMPLETO HOMOLOGADA'!AL505+'MATRIZ 2018 COMPLETO HOMOLOGADA'!AO505</f>
        <v>240515.01799839802</v>
      </c>
      <c r="O505" s="114"/>
      <c r="P505" s="114"/>
      <c r="Q505" s="93"/>
    </row>
    <row r="506" spans="1:17" x14ac:dyDescent="0.25">
      <c r="A506" s="93"/>
      <c r="B506" s="94" t="s">
        <v>516</v>
      </c>
      <c r="C506" s="94" t="s">
        <v>531</v>
      </c>
      <c r="D506" s="94" t="s">
        <v>79</v>
      </c>
      <c r="H506" s="114">
        <f>'MATRIZ 2018 COMPLETO HOMOLOGADA'!J506</f>
        <v>3890547.1243977388</v>
      </c>
      <c r="I506" s="114">
        <f>'MATRIZ 2018 COMPLETO HOMOLOGADA'!O506</f>
        <v>0</v>
      </c>
      <c r="J506" s="114">
        <f>'MATRIZ 2018 COMPLETO HOMOLOGADA'!R506</f>
        <v>0</v>
      </c>
      <c r="K506" s="114"/>
      <c r="L506" s="114">
        <f t="shared" si="27"/>
        <v>3890547.1243977388</v>
      </c>
      <c r="M506" s="114"/>
      <c r="N506" s="114">
        <f>'MATRIZ 2018 COMPLETO HOMOLOGADA'!AI506+'MATRIZ 2018 COMPLETO HOMOLOGADA'!AL506+'MATRIZ 2018 COMPLETO HOMOLOGADA'!AO506</f>
        <v>674077.97301156307</v>
      </c>
      <c r="O506" s="114"/>
      <c r="P506" s="114"/>
      <c r="Q506" s="93"/>
    </row>
    <row r="507" spans="1:17" x14ac:dyDescent="0.25">
      <c r="A507" s="93"/>
      <c r="B507" s="94" t="s">
        <v>516</v>
      </c>
      <c r="C507" s="94" t="s">
        <v>532</v>
      </c>
      <c r="D507" s="94" t="s">
        <v>79</v>
      </c>
      <c r="H507" s="114">
        <f>'MATRIZ 2018 COMPLETO HOMOLOGADA'!J507</f>
        <v>1749643.2826172418</v>
      </c>
      <c r="I507" s="114">
        <f>'MATRIZ 2018 COMPLETO HOMOLOGADA'!O507</f>
        <v>0</v>
      </c>
      <c r="J507" s="114">
        <f>'MATRIZ 2018 COMPLETO HOMOLOGADA'!R507</f>
        <v>0</v>
      </c>
      <c r="K507" s="114"/>
      <c r="L507" s="114">
        <f t="shared" si="27"/>
        <v>1749643.2826172418</v>
      </c>
      <c r="M507" s="114"/>
      <c r="N507" s="114">
        <f>'MATRIZ 2018 COMPLETO HOMOLOGADA'!AI507+'MATRIZ 2018 COMPLETO HOMOLOGADA'!AL507+'MATRIZ 2018 COMPLETO HOMOLOGADA'!AO507</f>
        <v>260412.29236388317</v>
      </c>
      <c r="O507" s="114"/>
      <c r="P507" s="114"/>
      <c r="Q507" s="93"/>
    </row>
    <row r="508" spans="1:17" x14ac:dyDescent="0.25">
      <c r="A508" s="93"/>
      <c r="B508" s="94" t="s">
        <v>516</v>
      </c>
      <c r="C508" s="94" t="s">
        <v>533</v>
      </c>
      <c r="D508" s="94" t="s">
        <v>79</v>
      </c>
      <c r="H508" s="114">
        <f>'MATRIZ 2018 COMPLETO HOMOLOGADA'!J508</f>
        <v>1732144.5603321989</v>
      </c>
      <c r="I508" s="114">
        <f>'MATRIZ 2018 COMPLETO HOMOLOGADA'!O508</f>
        <v>0</v>
      </c>
      <c r="J508" s="114">
        <f>'MATRIZ 2018 COMPLETO HOMOLOGADA'!R508</f>
        <v>0</v>
      </c>
      <c r="K508" s="114"/>
      <c r="L508" s="114">
        <f t="shared" si="27"/>
        <v>1732144.5603321989</v>
      </c>
      <c r="M508" s="114"/>
      <c r="N508" s="114">
        <f>'MATRIZ 2018 COMPLETO HOMOLOGADA'!AI508+'MATRIZ 2018 COMPLETO HOMOLOGADA'!AL508+'MATRIZ 2018 COMPLETO HOMOLOGADA'!AO508</f>
        <v>346577.82574651123</v>
      </c>
      <c r="O508" s="114"/>
      <c r="P508" s="114"/>
      <c r="Q508" s="93"/>
    </row>
    <row r="509" spans="1:17" x14ac:dyDescent="0.25">
      <c r="A509" s="93"/>
      <c r="B509" s="94" t="s">
        <v>516</v>
      </c>
      <c r="C509" s="94" t="s">
        <v>534</v>
      </c>
      <c r="D509" s="94" t="s">
        <v>79</v>
      </c>
      <c r="H509" s="114">
        <f>'MATRIZ 2018 COMPLETO HOMOLOGADA'!J509</f>
        <v>5488764.2242061226</v>
      </c>
      <c r="I509" s="114">
        <f>'MATRIZ 2018 COMPLETO HOMOLOGADA'!O509</f>
        <v>0</v>
      </c>
      <c r="J509" s="114">
        <f>'MATRIZ 2018 COMPLETO HOMOLOGADA'!R509</f>
        <v>0</v>
      </c>
      <c r="K509" s="114"/>
      <c r="L509" s="114">
        <f t="shared" si="27"/>
        <v>5488764.2242061226</v>
      </c>
      <c r="M509" s="114"/>
      <c r="N509" s="114">
        <f>'MATRIZ 2018 COMPLETO HOMOLOGADA'!AI509+'MATRIZ 2018 COMPLETO HOMOLOGADA'!AL509+'MATRIZ 2018 COMPLETO HOMOLOGADA'!AO509</f>
        <v>957971.99803327944</v>
      </c>
      <c r="O509" s="114"/>
      <c r="P509" s="114"/>
      <c r="Q509" s="93"/>
    </row>
    <row r="510" spans="1:17" x14ac:dyDescent="0.25">
      <c r="A510" s="93"/>
      <c r="B510" s="94" t="s">
        <v>516</v>
      </c>
      <c r="C510" s="94" t="s">
        <v>535</v>
      </c>
      <c r="D510" s="94" t="s">
        <v>79</v>
      </c>
      <c r="H510" s="114">
        <f>'MATRIZ 2018 COMPLETO HOMOLOGADA'!J510</f>
        <v>1749643.2826172416</v>
      </c>
      <c r="I510" s="114">
        <f>'MATRIZ 2018 COMPLETO HOMOLOGADA'!O510</f>
        <v>0</v>
      </c>
      <c r="J510" s="114">
        <f>'MATRIZ 2018 COMPLETO HOMOLOGADA'!R510</f>
        <v>0</v>
      </c>
      <c r="K510" s="114"/>
      <c r="L510" s="114">
        <f t="shared" si="27"/>
        <v>1749643.2826172416</v>
      </c>
      <c r="M510" s="114"/>
      <c r="N510" s="114">
        <f>'MATRIZ 2018 COMPLETO HOMOLOGADA'!AI510+'MATRIZ 2018 COMPLETO HOMOLOGADA'!AL510+'MATRIZ 2018 COMPLETO HOMOLOGADA'!AO510</f>
        <v>397224.51981038542</v>
      </c>
      <c r="O510" s="114"/>
      <c r="P510" s="114"/>
      <c r="Q510" s="93"/>
    </row>
    <row r="511" spans="1:17" x14ac:dyDescent="0.25">
      <c r="A511" s="93"/>
      <c r="B511" s="94" t="s">
        <v>516</v>
      </c>
      <c r="C511" s="94" t="s">
        <v>536</v>
      </c>
      <c r="D511" s="94" t="s">
        <v>79</v>
      </c>
      <c r="H511" s="114">
        <f>'MATRIZ 2018 COMPLETO HOMOLOGADA'!J511</f>
        <v>3356687.3228023141</v>
      </c>
      <c r="I511" s="114">
        <f>'MATRIZ 2018 COMPLETO HOMOLOGADA'!O511</f>
        <v>0</v>
      </c>
      <c r="J511" s="114">
        <f>'MATRIZ 2018 COMPLETO HOMOLOGADA'!R511</f>
        <v>0</v>
      </c>
      <c r="K511" s="114"/>
      <c r="L511" s="114">
        <f t="shared" si="27"/>
        <v>3356687.3228023141</v>
      </c>
      <c r="M511" s="114"/>
      <c r="N511" s="114">
        <f>'MATRIZ 2018 COMPLETO HOMOLOGADA'!AI511+'MATRIZ 2018 COMPLETO HOMOLOGADA'!AL511+'MATRIZ 2018 COMPLETO HOMOLOGADA'!AO511</f>
        <v>621160.12674751517</v>
      </c>
      <c r="O511" s="114"/>
      <c r="P511" s="114"/>
      <c r="Q511" s="93"/>
    </row>
    <row r="512" spans="1:17" x14ac:dyDescent="0.25">
      <c r="A512" s="93"/>
      <c r="B512" s="94" t="s">
        <v>516</v>
      </c>
      <c r="C512" s="94" t="s">
        <v>537</v>
      </c>
      <c r="D512" s="94" t="s">
        <v>79</v>
      </c>
      <c r="H512" s="114">
        <f>'MATRIZ 2018 COMPLETO HOMOLOGADA'!J512</f>
        <v>3768999.7883434785</v>
      </c>
      <c r="I512" s="114">
        <f>'MATRIZ 2018 COMPLETO HOMOLOGADA'!O512</f>
        <v>0</v>
      </c>
      <c r="J512" s="114">
        <f>'MATRIZ 2018 COMPLETO HOMOLOGADA'!R512</f>
        <v>0</v>
      </c>
      <c r="K512" s="114"/>
      <c r="L512" s="114">
        <f t="shared" si="27"/>
        <v>3768999.7883434785</v>
      </c>
      <c r="M512" s="114"/>
      <c r="N512" s="114">
        <f>'MATRIZ 2018 COMPLETO HOMOLOGADA'!AI512+'MATRIZ 2018 COMPLETO HOMOLOGADA'!AL512+'MATRIZ 2018 COMPLETO HOMOLOGADA'!AO512</f>
        <v>628654.92900808854</v>
      </c>
      <c r="O512" s="114"/>
      <c r="P512" s="114"/>
      <c r="Q512" s="93"/>
    </row>
    <row r="513" spans="1:17" x14ac:dyDescent="0.25">
      <c r="A513" s="93"/>
      <c r="B513" s="94" t="s">
        <v>516</v>
      </c>
      <c r="C513" s="94" t="s">
        <v>538</v>
      </c>
      <c r="D513" s="94" t="s">
        <v>79</v>
      </c>
      <c r="H513" s="114">
        <f>'MATRIZ 2018 COMPLETO HOMOLOGADA'!J513</f>
        <v>1468199.3440348711</v>
      </c>
      <c r="I513" s="114">
        <f>'MATRIZ 2018 COMPLETO HOMOLOGADA'!O513</f>
        <v>0</v>
      </c>
      <c r="J513" s="114">
        <f>'MATRIZ 2018 COMPLETO HOMOLOGADA'!R513</f>
        <v>0</v>
      </c>
      <c r="K513" s="114"/>
      <c r="L513" s="114">
        <f t="shared" si="27"/>
        <v>1468199.3440348711</v>
      </c>
      <c r="M513" s="114"/>
      <c r="N513" s="114">
        <f>'MATRIZ 2018 COMPLETO HOMOLOGADA'!AI513+'MATRIZ 2018 COMPLETO HOMOLOGADA'!AL513+'MATRIZ 2018 COMPLETO HOMOLOGADA'!AO513</f>
        <v>227569.45045740777</v>
      </c>
      <c r="O513" s="114"/>
      <c r="P513" s="114"/>
      <c r="Q513" s="93"/>
    </row>
    <row r="514" spans="1:17" x14ac:dyDescent="0.25">
      <c r="A514" s="93"/>
      <c r="B514" s="94" t="s">
        <v>516</v>
      </c>
      <c r="C514" s="94" t="s">
        <v>539</v>
      </c>
      <c r="D514" s="94" t="s">
        <v>79</v>
      </c>
      <c r="H514" s="114">
        <f>'MATRIZ 2018 COMPLETO HOMOLOGADA'!J514</f>
        <v>3203985.7800715202</v>
      </c>
      <c r="I514" s="114">
        <f>'MATRIZ 2018 COMPLETO HOMOLOGADA'!O514</f>
        <v>0</v>
      </c>
      <c r="J514" s="114">
        <f>'MATRIZ 2018 COMPLETO HOMOLOGADA'!R514</f>
        <v>0</v>
      </c>
      <c r="K514" s="114"/>
      <c r="L514" s="114">
        <f t="shared" si="27"/>
        <v>3203985.7800715202</v>
      </c>
      <c r="M514" s="114"/>
      <c r="N514" s="114">
        <f>'MATRIZ 2018 COMPLETO HOMOLOGADA'!AI514+'MATRIZ 2018 COMPLETO HOMOLOGADA'!AL514+'MATRIZ 2018 COMPLETO HOMOLOGADA'!AO514</f>
        <v>556205.17382254649</v>
      </c>
      <c r="O514" s="114"/>
      <c r="P514" s="114"/>
      <c r="Q514" s="93"/>
    </row>
    <row r="515" spans="1:17" x14ac:dyDescent="0.25">
      <c r="A515" s="93"/>
      <c r="H515" s="114"/>
      <c r="I515" s="114"/>
      <c r="J515" s="114"/>
      <c r="K515" s="114"/>
      <c r="L515" s="114"/>
      <c r="M515" s="114"/>
      <c r="N515" s="114"/>
      <c r="O515" s="114"/>
      <c r="P515" s="114"/>
      <c r="Q515" s="93"/>
    </row>
    <row r="516" spans="1:17" x14ac:dyDescent="0.25">
      <c r="A516" s="93"/>
      <c r="B516" s="98" t="s">
        <v>516</v>
      </c>
      <c r="C516" s="98" t="s">
        <v>540</v>
      </c>
      <c r="D516" s="98" t="s">
        <v>74</v>
      </c>
      <c r="E516" s="98"/>
      <c r="F516" s="100"/>
      <c r="G516" s="98"/>
      <c r="H516" s="115">
        <f>SUM(H517:H529)</f>
        <v>28336907.177297577</v>
      </c>
      <c r="I516" s="115">
        <f>SUM(I517:I529)</f>
        <v>1021836.6016421723</v>
      </c>
      <c r="J516" s="115">
        <f>SUM(J517:J529)</f>
        <v>4723346.7378956303</v>
      </c>
      <c r="K516" s="115"/>
      <c r="L516" s="115">
        <f>SUM(L517:L529)</f>
        <v>34082090.516835384</v>
      </c>
      <c r="M516" s="115"/>
      <c r="N516" s="115">
        <f>SUM(N517:N529)</f>
        <v>6622058.8813163582</v>
      </c>
      <c r="O516" s="115"/>
      <c r="P516" s="115">
        <f>L516*'DADOS BASE PROPOSTA'!$I$14</f>
        <v>51123.135775253075</v>
      </c>
      <c r="Q516" s="93"/>
    </row>
    <row r="517" spans="1:17" x14ac:dyDescent="0.25">
      <c r="A517" s="93"/>
      <c r="B517" s="94" t="s">
        <v>516</v>
      </c>
      <c r="C517" s="94" t="s">
        <v>34</v>
      </c>
      <c r="D517" s="94" t="s">
        <v>75</v>
      </c>
      <c r="F517" s="68">
        <f>'MATRIZ 2018 COMPLETO HOMOLOGADA'!Q517</f>
        <v>12</v>
      </c>
      <c r="H517" s="114">
        <f>'MATRIZ 2018 COMPLETO HOMOLOGADA'!J517</f>
        <v>0</v>
      </c>
      <c r="I517" s="114">
        <f>SUMIF('MATRIZ 2018 COMPLETO HOMOLOGADA'!D518:D530,"ECR",'MATRIZ 2018 COMPLETO HOMOLOGADA'!O518:O530)</f>
        <v>0</v>
      </c>
      <c r="J517" s="114">
        <f>'MATRIZ 2018 COMPLETO HOMOLOGADA'!R517+'MATRIZ 2018 COMPLETO HOMOLOGADA'!Z517+'MATRIZ 2018 COMPLETO HOMOLOGADA'!AS517+'MATRIZ 2018 COMPLETO HOMOLOGADA'!AW517+'MATRIZ 2018 COMPLETO HOMOLOGADA'!BA517+SUM('MATRIZ 2018 COMPLETO HOMOLOGADA'!Z518:Z530)</f>
        <v>4723346.7378956303</v>
      </c>
      <c r="K517" s="114"/>
      <c r="L517" s="114">
        <f t="shared" ref="L517:L529" si="28">SUM(H517:J517)</f>
        <v>4723346.7378956303</v>
      </c>
      <c r="M517" s="114"/>
      <c r="N517" s="114">
        <f>'MATRIZ 2018 COMPLETO HOMOLOGADA'!AI517+'MATRIZ 2018 COMPLETO HOMOLOGADA'!AL517+'MATRIZ 2018 COMPLETO HOMOLOGADA'!AO517</f>
        <v>0</v>
      </c>
      <c r="O517" s="114"/>
      <c r="P517" s="114"/>
      <c r="Q517" s="93"/>
    </row>
    <row r="518" spans="1:17" x14ac:dyDescent="0.25">
      <c r="A518" s="93"/>
      <c r="B518" s="94" t="s">
        <v>516</v>
      </c>
      <c r="C518" s="94" t="s">
        <v>541</v>
      </c>
      <c r="D518" s="94" t="s">
        <v>79</v>
      </c>
      <c r="H518" s="114">
        <f>'MATRIZ 2018 COMPLETO HOMOLOGADA'!J518</f>
        <v>1525548.2689797361</v>
      </c>
      <c r="I518" s="114">
        <f>'MATRIZ 2018 COMPLETO HOMOLOGADA'!O518</f>
        <v>0</v>
      </c>
      <c r="J518" s="114">
        <f>'MATRIZ 2018 COMPLETO HOMOLOGADA'!R518</f>
        <v>0</v>
      </c>
      <c r="K518" s="114"/>
      <c r="L518" s="114">
        <f t="shared" si="28"/>
        <v>1525548.2689797361</v>
      </c>
      <c r="M518" s="114"/>
      <c r="N518" s="114">
        <f>'MATRIZ 2018 COMPLETO HOMOLOGADA'!AI518+'MATRIZ 2018 COMPLETO HOMOLOGADA'!AL518+'MATRIZ 2018 COMPLETO HOMOLOGADA'!AO518</f>
        <v>222407.3784546555</v>
      </c>
      <c r="O518" s="114"/>
      <c r="P518" s="114"/>
      <c r="Q518" s="93"/>
    </row>
    <row r="519" spans="1:17" x14ac:dyDescent="0.25">
      <c r="A519" s="93"/>
      <c r="B519" s="94" t="s">
        <v>516</v>
      </c>
      <c r="C519" s="94" t="s">
        <v>542</v>
      </c>
      <c r="D519" s="94" t="s">
        <v>77</v>
      </c>
      <c r="H519" s="114">
        <f>'MATRIZ 2018 COMPLETO HOMOLOGADA'!J519</f>
        <v>0</v>
      </c>
      <c r="I519" s="114">
        <f>'MATRIZ 2018 COMPLETO HOMOLOGADA'!O519</f>
        <v>465213.76442577085</v>
      </c>
      <c r="J519" s="114">
        <f>'MATRIZ 2018 COMPLETO HOMOLOGADA'!R519</f>
        <v>0</v>
      </c>
      <c r="K519" s="114"/>
      <c r="L519" s="114">
        <f t="shared" si="28"/>
        <v>465213.76442577085</v>
      </c>
      <c r="M519" s="114"/>
      <c r="N519" s="114">
        <f>'MATRIZ 2018 COMPLETO HOMOLOGADA'!AI519+'MATRIZ 2018 COMPLETO HOMOLOGADA'!AL519+'MATRIZ 2018 COMPLETO HOMOLOGADA'!AO519</f>
        <v>147619.0526377582</v>
      </c>
      <c r="O519" s="114"/>
      <c r="P519" s="114"/>
      <c r="Q519" s="93"/>
    </row>
    <row r="520" spans="1:17" x14ac:dyDescent="0.25">
      <c r="A520" s="93"/>
      <c r="B520" s="94" t="s">
        <v>516</v>
      </c>
      <c r="C520" s="94" t="s">
        <v>543</v>
      </c>
      <c r="D520" s="94" t="s">
        <v>77</v>
      </c>
      <c r="H520" s="114">
        <f>'MATRIZ 2018 COMPLETO HOMOLOGADA'!J520</f>
        <v>0</v>
      </c>
      <c r="I520" s="114">
        <f>'MATRIZ 2018 COMPLETO HOMOLOGADA'!O520</f>
        <v>556622.83721640147</v>
      </c>
      <c r="J520" s="114">
        <f>'MATRIZ 2018 COMPLETO HOMOLOGADA'!R520</f>
        <v>0</v>
      </c>
      <c r="K520" s="114"/>
      <c r="L520" s="114">
        <f t="shared" si="28"/>
        <v>556622.83721640147</v>
      </c>
      <c r="M520" s="114"/>
      <c r="N520" s="114">
        <f>'MATRIZ 2018 COMPLETO HOMOLOGADA'!AI520+'MATRIZ 2018 COMPLETO HOMOLOGADA'!AL520+'MATRIZ 2018 COMPLETO HOMOLOGADA'!AO520</f>
        <v>99618.73977025185</v>
      </c>
      <c r="O520" s="114"/>
      <c r="P520" s="114"/>
      <c r="Q520" s="93"/>
    </row>
    <row r="521" spans="1:17" x14ac:dyDescent="0.25">
      <c r="A521" s="93"/>
      <c r="B521" s="94" t="s">
        <v>516</v>
      </c>
      <c r="C521" s="94" t="s">
        <v>527</v>
      </c>
      <c r="D521" s="94" t="s">
        <v>79</v>
      </c>
      <c r="H521" s="114">
        <f>'MATRIZ 2018 COMPLETO HOMOLOGADA'!J521</f>
        <v>2821458.772692719</v>
      </c>
      <c r="I521" s="114">
        <f>'MATRIZ 2018 COMPLETO HOMOLOGADA'!O521</f>
        <v>0</v>
      </c>
      <c r="J521" s="114">
        <f>'MATRIZ 2018 COMPLETO HOMOLOGADA'!R521</f>
        <v>0</v>
      </c>
      <c r="K521" s="114"/>
      <c r="L521" s="114">
        <f t="shared" si="28"/>
        <v>2821458.772692719</v>
      </c>
      <c r="M521" s="114"/>
      <c r="N521" s="114">
        <f>'MATRIZ 2018 COMPLETO HOMOLOGADA'!AI521+'MATRIZ 2018 COMPLETO HOMOLOGADA'!AL521+'MATRIZ 2018 COMPLETO HOMOLOGADA'!AO521</f>
        <v>723092.22154112894</v>
      </c>
      <c r="O521" s="114"/>
      <c r="P521" s="114"/>
      <c r="Q521" s="93"/>
    </row>
    <row r="522" spans="1:17" x14ac:dyDescent="0.25">
      <c r="A522" s="93"/>
      <c r="B522" s="94" t="s">
        <v>516</v>
      </c>
      <c r="C522" s="94" t="s">
        <v>544</v>
      </c>
      <c r="D522" s="94" t="s">
        <v>79</v>
      </c>
      <c r="H522" s="114">
        <f>'MATRIZ 2018 COMPLETO HOMOLOGADA'!J522</f>
        <v>1401000.4804759335</v>
      </c>
      <c r="I522" s="114">
        <f>'MATRIZ 2018 COMPLETO HOMOLOGADA'!O522</f>
        <v>0</v>
      </c>
      <c r="J522" s="114">
        <f>'MATRIZ 2018 COMPLETO HOMOLOGADA'!R522</f>
        <v>0</v>
      </c>
      <c r="K522" s="114"/>
      <c r="L522" s="114">
        <f t="shared" si="28"/>
        <v>1401000.4804759335</v>
      </c>
      <c r="M522" s="114"/>
      <c r="N522" s="114">
        <f>'MATRIZ 2018 COMPLETO HOMOLOGADA'!AI522+'MATRIZ 2018 COMPLETO HOMOLOGADA'!AL522+'MATRIZ 2018 COMPLETO HOMOLOGADA'!AO522</f>
        <v>158844.04089089436</v>
      </c>
      <c r="O522" s="114"/>
      <c r="P522" s="114"/>
      <c r="Q522" s="93"/>
    </row>
    <row r="523" spans="1:17" x14ac:dyDescent="0.25">
      <c r="A523" s="93"/>
      <c r="B523" s="94" t="s">
        <v>516</v>
      </c>
      <c r="C523" s="94" t="s">
        <v>545</v>
      </c>
      <c r="D523" s="94" t="s">
        <v>79</v>
      </c>
      <c r="H523" s="114">
        <f>'MATRIZ 2018 COMPLETO HOMOLOGADA'!J523</f>
        <v>6150828.7622133149</v>
      </c>
      <c r="I523" s="114">
        <f>'MATRIZ 2018 COMPLETO HOMOLOGADA'!O523</f>
        <v>0</v>
      </c>
      <c r="J523" s="114">
        <f>'MATRIZ 2018 COMPLETO HOMOLOGADA'!R523</f>
        <v>0</v>
      </c>
      <c r="K523" s="114"/>
      <c r="L523" s="114">
        <f t="shared" si="28"/>
        <v>6150828.7622133149</v>
      </c>
      <c r="M523" s="114"/>
      <c r="N523" s="114">
        <f>'MATRIZ 2018 COMPLETO HOMOLOGADA'!AI523+'MATRIZ 2018 COMPLETO HOMOLOGADA'!AL523+'MATRIZ 2018 COMPLETO HOMOLOGADA'!AO523</f>
        <v>1600266.9588117932</v>
      </c>
      <c r="O523" s="114"/>
      <c r="P523" s="114"/>
      <c r="Q523" s="93"/>
    </row>
    <row r="524" spans="1:17" x14ac:dyDescent="0.25">
      <c r="A524" s="93"/>
      <c r="B524" s="94" t="s">
        <v>516</v>
      </c>
      <c r="C524" s="94" t="s">
        <v>546</v>
      </c>
      <c r="D524" s="94" t="s">
        <v>79</v>
      </c>
      <c r="H524" s="114">
        <f>'MATRIZ 2018 COMPLETO HOMOLOGADA'!J524</f>
        <v>3009170.876540985</v>
      </c>
      <c r="I524" s="114">
        <f>'MATRIZ 2018 COMPLETO HOMOLOGADA'!O524</f>
        <v>0</v>
      </c>
      <c r="J524" s="114">
        <f>'MATRIZ 2018 COMPLETO HOMOLOGADA'!R524</f>
        <v>0</v>
      </c>
      <c r="K524" s="114"/>
      <c r="L524" s="114">
        <f t="shared" si="28"/>
        <v>3009170.876540985</v>
      </c>
      <c r="M524" s="114"/>
      <c r="N524" s="114">
        <f>'MATRIZ 2018 COMPLETO HOMOLOGADA'!AI524+'MATRIZ 2018 COMPLETO HOMOLOGADA'!AL524+'MATRIZ 2018 COMPLETO HOMOLOGADA'!AO524</f>
        <v>598125.82052587473</v>
      </c>
      <c r="O524" s="114"/>
      <c r="P524" s="114"/>
      <c r="Q524" s="93"/>
    </row>
    <row r="525" spans="1:17" x14ac:dyDescent="0.25">
      <c r="A525" s="93"/>
      <c r="B525" s="94" t="s">
        <v>516</v>
      </c>
      <c r="C525" s="94" t="s">
        <v>547</v>
      </c>
      <c r="D525" s="94" t="s">
        <v>79</v>
      </c>
      <c r="H525" s="114">
        <f>'MATRIZ 2018 COMPLETO HOMOLOGADA'!J525</f>
        <v>2224028.2962267874</v>
      </c>
      <c r="I525" s="114">
        <f>'MATRIZ 2018 COMPLETO HOMOLOGADA'!O525</f>
        <v>0</v>
      </c>
      <c r="J525" s="114">
        <f>'MATRIZ 2018 COMPLETO HOMOLOGADA'!R525</f>
        <v>0</v>
      </c>
      <c r="K525" s="114"/>
      <c r="L525" s="114">
        <f t="shared" si="28"/>
        <v>2224028.2962267874</v>
      </c>
      <c r="M525" s="114"/>
      <c r="N525" s="114">
        <f>'MATRIZ 2018 COMPLETO HOMOLOGADA'!AI525+'MATRIZ 2018 COMPLETO HOMOLOGADA'!AL525+'MATRIZ 2018 COMPLETO HOMOLOGADA'!AO525</f>
        <v>590775.24961631943</v>
      </c>
      <c r="O525" s="114"/>
      <c r="P525" s="114"/>
      <c r="Q525" s="93"/>
    </row>
    <row r="526" spans="1:17" x14ac:dyDescent="0.25">
      <c r="A526" s="93"/>
      <c r="B526" s="94" t="s">
        <v>516</v>
      </c>
      <c r="C526" s="94" t="s">
        <v>548</v>
      </c>
      <c r="D526" s="94" t="s">
        <v>79</v>
      </c>
      <c r="H526" s="114">
        <f>'MATRIZ 2018 COMPLETO HOMOLOGADA'!J526</f>
        <v>1749643.2826172418</v>
      </c>
      <c r="I526" s="114">
        <f>'MATRIZ 2018 COMPLETO HOMOLOGADA'!O526</f>
        <v>0</v>
      </c>
      <c r="J526" s="114">
        <f>'MATRIZ 2018 COMPLETO HOMOLOGADA'!R526</f>
        <v>0</v>
      </c>
      <c r="K526" s="114"/>
      <c r="L526" s="114">
        <f t="shared" si="28"/>
        <v>1749643.2826172418</v>
      </c>
      <c r="M526" s="114"/>
      <c r="N526" s="114">
        <f>'MATRIZ 2018 COMPLETO HOMOLOGADA'!AI526+'MATRIZ 2018 COMPLETO HOMOLOGADA'!AL526+'MATRIZ 2018 COMPLETO HOMOLOGADA'!AO526</f>
        <v>439013.72029358207</v>
      </c>
      <c r="O526" s="114"/>
      <c r="P526" s="114"/>
      <c r="Q526" s="93"/>
    </row>
    <row r="527" spans="1:17" x14ac:dyDescent="0.25">
      <c r="A527" s="93"/>
      <c r="B527" s="94" t="s">
        <v>516</v>
      </c>
      <c r="C527" s="94" t="s">
        <v>549</v>
      </c>
      <c r="D527" s="94" t="s">
        <v>79</v>
      </c>
      <c r="H527" s="114">
        <f>'MATRIZ 2018 COMPLETO HOMOLOGADA'!J527</f>
        <v>5208672.5589213194</v>
      </c>
      <c r="I527" s="114">
        <f>'MATRIZ 2018 COMPLETO HOMOLOGADA'!O527</f>
        <v>0</v>
      </c>
      <c r="J527" s="114">
        <f>'MATRIZ 2018 COMPLETO HOMOLOGADA'!R527</f>
        <v>0</v>
      </c>
      <c r="K527" s="114"/>
      <c r="L527" s="114">
        <f t="shared" si="28"/>
        <v>5208672.5589213194</v>
      </c>
      <c r="M527" s="114"/>
      <c r="N527" s="114">
        <f>'MATRIZ 2018 COMPLETO HOMOLOGADA'!AI527+'MATRIZ 2018 COMPLETO HOMOLOGADA'!AL527+'MATRIZ 2018 COMPLETO HOMOLOGADA'!AO527</f>
        <v>1084020.9451429215</v>
      </c>
      <c r="O527" s="114"/>
      <c r="P527" s="114"/>
      <c r="Q527" s="93"/>
    </row>
    <row r="528" spans="1:17" x14ac:dyDescent="0.25">
      <c r="A528" s="93"/>
      <c r="B528" s="94" t="s">
        <v>516</v>
      </c>
      <c r="C528" s="94" t="s">
        <v>550</v>
      </c>
      <c r="D528" s="94" t="s">
        <v>79</v>
      </c>
      <c r="H528" s="114">
        <f>'MATRIZ 2018 COMPLETO HOMOLOGADA'!J528</f>
        <v>1811480.3076267005</v>
      </c>
      <c r="I528" s="114">
        <f>'MATRIZ 2018 COMPLETO HOMOLOGADA'!O528</f>
        <v>0</v>
      </c>
      <c r="J528" s="114">
        <f>'MATRIZ 2018 COMPLETO HOMOLOGADA'!R528</f>
        <v>0</v>
      </c>
      <c r="K528" s="114"/>
      <c r="L528" s="114">
        <f t="shared" si="28"/>
        <v>1811480.3076267005</v>
      </c>
      <c r="M528" s="114"/>
      <c r="N528" s="114">
        <f>'MATRIZ 2018 COMPLETO HOMOLOGADA'!AI528+'MATRIZ 2018 COMPLETO HOMOLOGADA'!AL528+'MATRIZ 2018 COMPLETO HOMOLOGADA'!AO528</f>
        <v>433736.31182490778</v>
      </c>
      <c r="O528" s="114"/>
      <c r="P528" s="114"/>
      <c r="Q528" s="93"/>
    </row>
    <row r="529" spans="1:17" x14ac:dyDescent="0.25">
      <c r="A529" s="93"/>
      <c r="B529" s="94" t="s">
        <v>516</v>
      </c>
      <c r="C529" s="94" t="s">
        <v>551</v>
      </c>
      <c r="D529" s="94" t="s">
        <v>79</v>
      </c>
      <c r="H529" s="114">
        <f>'MATRIZ 2018 COMPLETO HOMOLOGADA'!J529</f>
        <v>2435075.5710028405</v>
      </c>
      <c r="I529" s="114">
        <f>'MATRIZ 2018 COMPLETO HOMOLOGADA'!O529</f>
        <v>0</v>
      </c>
      <c r="J529" s="114">
        <f>'MATRIZ 2018 COMPLETO HOMOLOGADA'!R529</f>
        <v>0</v>
      </c>
      <c r="K529" s="114"/>
      <c r="L529" s="114">
        <f t="shared" si="28"/>
        <v>2435075.5710028405</v>
      </c>
      <c r="M529" s="114"/>
      <c r="N529" s="114">
        <f>'MATRIZ 2018 COMPLETO HOMOLOGADA'!AI529+'MATRIZ 2018 COMPLETO HOMOLOGADA'!AL529+'MATRIZ 2018 COMPLETO HOMOLOGADA'!AO529</f>
        <v>524538.44180627039</v>
      </c>
      <c r="O529" s="114"/>
      <c r="P529" s="114"/>
      <c r="Q529" s="93"/>
    </row>
    <row r="530" spans="1:17" x14ac:dyDescent="0.25">
      <c r="A530" s="93"/>
      <c r="H530" s="114"/>
      <c r="I530" s="114"/>
      <c r="J530" s="114"/>
      <c r="K530" s="114"/>
      <c r="L530" s="114"/>
      <c r="M530" s="114"/>
      <c r="N530" s="114"/>
      <c r="O530" s="114"/>
      <c r="P530" s="114"/>
      <c r="Q530" s="93"/>
    </row>
    <row r="531" spans="1:17" x14ac:dyDescent="0.25">
      <c r="A531" s="93"/>
      <c r="B531" s="98" t="s">
        <v>516</v>
      </c>
      <c r="C531" s="98" t="s">
        <v>552</v>
      </c>
      <c r="D531" s="98" t="s">
        <v>74</v>
      </c>
      <c r="E531" s="98"/>
      <c r="F531" s="100"/>
      <c r="G531" s="98"/>
      <c r="H531" s="115">
        <f>SUM(H532:H543)</f>
        <v>39827856.056803398</v>
      </c>
      <c r="I531" s="115">
        <f>SUM(I532:I543)</f>
        <v>3502045.8129153596</v>
      </c>
      <c r="J531" s="115">
        <f>SUM(J532:J543)</f>
        <v>5129276.9622281026</v>
      </c>
      <c r="K531" s="115"/>
      <c r="L531" s="115">
        <f>SUM(L532:L543)</f>
        <v>48459178.831946857</v>
      </c>
      <c r="M531" s="115"/>
      <c r="N531" s="115">
        <f>SUM(N532:N543)</f>
        <v>10990390.437151507</v>
      </c>
      <c r="O531" s="115"/>
      <c r="P531" s="115">
        <f>L531*'DADOS BASE PROPOSTA'!$I$14</f>
        <v>72688.768247920292</v>
      </c>
      <c r="Q531" s="93"/>
    </row>
    <row r="532" spans="1:17" x14ac:dyDescent="0.25">
      <c r="A532" s="93"/>
      <c r="B532" s="94" t="s">
        <v>516</v>
      </c>
      <c r="C532" s="94" t="s">
        <v>34</v>
      </c>
      <c r="D532" s="94" t="s">
        <v>75</v>
      </c>
      <c r="F532" s="68">
        <f>'MATRIZ 2018 COMPLETO HOMOLOGADA'!Q532</f>
        <v>11</v>
      </c>
      <c r="H532" s="114">
        <f>'MATRIZ 2018 COMPLETO HOMOLOGADA'!J532</f>
        <v>0</v>
      </c>
      <c r="I532" s="114">
        <f>SUMIF('MATRIZ 2018 COMPLETO HOMOLOGADA'!D533:D544,"ECR",'MATRIZ 2018 COMPLETO HOMOLOGADA'!O533:O544)</f>
        <v>0</v>
      </c>
      <c r="J532" s="114">
        <f>'MATRIZ 2018 COMPLETO HOMOLOGADA'!R532+'MATRIZ 2018 COMPLETO HOMOLOGADA'!Z532+'MATRIZ 2018 COMPLETO HOMOLOGADA'!AS532+'MATRIZ 2018 COMPLETO HOMOLOGADA'!AW532+'MATRIZ 2018 COMPLETO HOMOLOGADA'!BA532+SUM('MATRIZ 2018 COMPLETO HOMOLOGADA'!Z533:Z544)</f>
        <v>5129276.9622281026</v>
      </c>
      <c r="K532" s="114"/>
      <c r="L532" s="114">
        <f t="shared" ref="L532:L543" si="29">SUM(H532:J532)</f>
        <v>5129276.9622281026</v>
      </c>
      <c r="M532" s="114"/>
      <c r="N532" s="114">
        <f>'MATRIZ 2018 COMPLETO HOMOLOGADA'!AI532+'MATRIZ 2018 COMPLETO HOMOLOGADA'!AL532+'MATRIZ 2018 COMPLETO HOMOLOGADA'!AO532</f>
        <v>0</v>
      </c>
      <c r="O532" s="114"/>
      <c r="P532" s="114"/>
      <c r="Q532" s="93"/>
    </row>
    <row r="533" spans="1:17" x14ac:dyDescent="0.25">
      <c r="A533" s="93"/>
      <c r="B533" s="94" t="s">
        <v>516</v>
      </c>
      <c r="C533" s="94" t="s">
        <v>553</v>
      </c>
      <c r="D533" s="94" t="s">
        <v>77</v>
      </c>
      <c r="H533" s="114">
        <f>'MATRIZ 2018 COMPLETO HOMOLOGADA'!J533</f>
        <v>0</v>
      </c>
      <c r="I533" s="114">
        <f>'MATRIZ 2018 COMPLETO HOMOLOGADA'!O533</f>
        <v>644065.42027422343</v>
      </c>
      <c r="J533" s="114">
        <f>'MATRIZ 2018 COMPLETO HOMOLOGADA'!R533</f>
        <v>0</v>
      </c>
      <c r="K533" s="114"/>
      <c r="L533" s="114">
        <f t="shared" si="29"/>
        <v>644065.42027422343</v>
      </c>
      <c r="M533" s="114"/>
      <c r="N533" s="114">
        <f>'MATRIZ 2018 COMPLETO HOMOLOGADA'!AI533+'MATRIZ 2018 COMPLETO HOMOLOGADA'!AL533+'MATRIZ 2018 COMPLETO HOMOLOGADA'!AO533</f>
        <v>227782.34973257303</v>
      </c>
      <c r="O533" s="114"/>
      <c r="P533" s="114"/>
      <c r="Q533" s="93"/>
    </row>
    <row r="534" spans="1:17" x14ac:dyDescent="0.25">
      <c r="A534" s="93"/>
      <c r="B534" s="94" t="s">
        <v>516</v>
      </c>
      <c r="C534" s="94" t="s">
        <v>554</v>
      </c>
      <c r="D534" s="94" t="s">
        <v>77</v>
      </c>
      <c r="H534" s="114">
        <f>'MATRIZ 2018 COMPLETO HOMOLOGADA'!J534</f>
        <v>0</v>
      </c>
      <c r="I534" s="114">
        <f>'MATRIZ 2018 COMPLETO HOMOLOGADA'!O534</f>
        <v>763734.997731518</v>
      </c>
      <c r="J534" s="114">
        <f>'MATRIZ 2018 COMPLETO HOMOLOGADA'!R534</f>
        <v>0</v>
      </c>
      <c r="K534" s="114"/>
      <c r="L534" s="114">
        <f t="shared" si="29"/>
        <v>763734.997731518</v>
      </c>
      <c r="M534" s="114"/>
      <c r="N534" s="114">
        <f>'MATRIZ 2018 COMPLETO HOMOLOGADA'!AI534+'MATRIZ 2018 COMPLETO HOMOLOGADA'!AL534+'MATRIZ 2018 COMPLETO HOMOLOGADA'!AO534</f>
        <v>96785.981132564877</v>
      </c>
      <c r="O534" s="114"/>
      <c r="P534" s="114"/>
      <c r="Q534" s="93"/>
    </row>
    <row r="535" spans="1:17" x14ac:dyDescent="0.25">
      <c r="A535" s="93"/>
      <c r="B535" s="94" t="s">
        <v>516</v>
      </c>
      <c r="C535" s="94" t="s">
        <v>555</v>
      </c>
      <c r="D535" s="94" t="s">
        <v>77</v>
      </c>
      <c r="H535" s="114">
        <f>'MATRIZ 2018 COMPLETO HOMOLOGADA'!J535</f>
        <v>0</v>
      </c>
      <c r="I535" s="114">
        <f>'MATRIZ 2018 COMPLETO HOMOLOGADA'!O535</f>
        <v>789656.68243269238</v>
      </c>
      <c r="J535" s="114">
        <f>'MATRIZ 2018 COMPLETO HOMOLOGADA'!R535</f>
        <v>0</v>
      </c>
      <c r="K535" s="114"/>
      <c r="L535" s="114">
        <f t="shared" si="29"/>
        <v>789656.68243269238</v>
      </c>
      <c r="M535" s="114"/>
      <c r="N535" s="114">
        <f>'MATRIZ 2018 COMPLETO HOMOLOGADA'!AI535+'MATRIZ 2018 COMPLETO HOMOLOGADA'!AL535+'MATRIZ 2018 COMPLETO HOMOLOGADA'!AO535</f>
        <v>192089.39872141625</v>
      </c>
      <c r="O535" s="114"/>
      <c r="P535" s="114"/>
      <c r="Q535" s="93"/>
    </row>
    <row r="536" spans="1:17" x14ac:dyDescent="0.25">
      <c r="A536" s="93"/>
      <c r="B536" s="94" t="s">
        <v>516</v>
      </c>
      <c r="C536" s="94" t="s">
        <v>556</v>
      </c>
      <c r="D536" s="94" t="s">
        <v>79</v>
      </c>
      <c r="H536" s="114">
        <f>'MATRIZ 2018 COMPLETO HOMOLOGADA'!J536</f>
        <v>5601570.1112875454</v>
      </c>
      <c r="I536" s="114">
        <f>'MATRIZ 2018 COMPLETO HOMOLOGADA'!O536</f>
        <v>0</v>
      </c>
      <c r="J536" s="114">
        <f>'MATRIZ 2018 COMPLETO HOMOLOGADA'!R536</f>
        <v>0</v>
      </c>
      <c r="K536" s="114"/>
      <c r="L536" s="114">
        <f t="shared" si="29"/>
        <v>5601570.1112875454</v>
      </c>
      <c r="M536" s="114"/>
      <c r="N536" s="114">
        <f>'MATRIZ 2018 COMPLETO HOMOLOGADA'!AI536+'MATRIZ 2018 COMPLETO HOMOLOGADA'!AL536+'MATRIZ 2018 COMPLETO HOMOLOGADA'!AO536</f>
        <v>1215529.7929791489</v>
      </c>
      <c r="O536" s="114"/>
      <c r="P536" s="114"/>
      <c r="Q536" s="93"/>
    </row>
    <row r="537" spans="1:17" x14ac:dyDescent="0.25">
      <c r="A537" s="93"/>
      <c r="B537" s="94" t="s">
        <v>516</v>
      </c>
      <c r="C537" s="94" t="s">
        <v>557</v>
      </c>
      <c r="D537" s="94" t="s">
        <v>79</v>
      </c>
      <c r="H537" s="114">
        <f>'MATRIZ 2018 COMPLETO HOMOLOGADA'!J537</f>
        <v>3680101.0012279418</v>
      </c>
      <c r="I537" s="114">
        <f>'MATRIZ 2018 COMPLETO HOMOLOGADA'!O537</f>
        <v>0</v>
      </c>
      <c r="J537" s="114">
        <f>'MATRIZ 2018 COMPLETO HOMOLOGADA'!R537</f>
        <v>0</v>
      </c>
      <c r="K537" s="114"/>
      <c r="L537" s="114">
        <f t="shared" si="29"/>
        <v>3680101.0012279418</v>
      </c>
      <c r="M537" s="114"/>
      <c r="N537" s="114">
        <f>'MATRIZ 2018 COMPLETO HOMOLOGADA'!AI537+'MATRIZ 2018 COMPLETO HOMOLOGADA'!AL537+'MATRIZ 2018 COMPLETO HOMOLOGADA'!AO537</f>
        <v>1108634.3490416005</v>
      </c>
      <c r="O537" s="114"/>
      <c r="P537" s="114"/>
      <c r="Q537" s="93"/>
    </row>
    <row r="538" spans="1:17" x14ac:dyDescent="0.25">
      <c r="A538" s="93"/>
      <c r="B538" s="94" t="s">
        <v>516</v>
      </c>
      <c r="C538" s="94" t="s">
        <v>558</v>
      </c>
      <c r="D538" s="94" t="s">
        <v>79</v>
      </c>
      <c r="H538" s="114">
        <f>'MATRIZ 2018 COMPLETO HOMOLOGADA'!J538</f>
        <v>17247151.793381512</v>
      </c>
      <c r="I538" s="114">
        <f>'MATRIZ 2018 COMPLETO HOMOLOGADA'!O538</f>
        <v>0</v>
      </c>
      <c r="J538" s="114">
        <f>'MATRIZ 2018 COMPLETO HOMOLOGADA'!R538</f>
        <v>0</v>
      </c>
      <c r="K538" s="114"/>
      <c r="L538" s="114">
        <f t="shared" si="29"/>
        <v>17247151.793381512</v>
      </c>
      <c r="M538" s="114"/>
      <c r="N538" s="114">
        <f>'MATRIZ 2018 COMPLETO HOMOLOGADA'!AI538+'MATRIZ 2018 COMPLETO HOMOLOGADA'!AL538+'MATRIZ 2018 COMPLETO HOMOLOGADA'!AO538</f>
        <v>4515627.7888159147</v>
      </c>
      <c r="O538" s="114"/>
      <c r="P538" s="114"/>
      <c r="Q538" s="93"/>
    </row>
    <row r="539" spans="1:17" x14ac:dyDescent="0.25">
      <c r="A539" s="93"/>
      <c r="B539" s="94" t="s">
        <v>516</v>
      </c>
      <c r="C539" s="94" t="s">
        <v>559</v>
      </c>
      <c r="D539" s="94" t="s">
        <v>79</v>
      </c>
      <c r="H539" s="114">
        <f>'MATRIZ 2018 COMPLETO HOMOLOGADA'!J539</f>
        <v>3619309.2152151186</v>
      </c>
      <c r="I539" s="114">
        <f>'MATRIZ 2018 COMPLETO HOMOLOGADA'!O539</f>
        <v>0</v>
      </c>
      <c r="J539" s="114">
        <f>'MATRIZ 2018 COMPLETO HOMOLOGADA'!R539</f>
        <v>0</v>
      </c>
      <c r="K539" s="114"/>
      <c r="L539" s="114">
        <f t="shared" si="29"/>
        <v>3619309.2152151186</v>
      </c>
      <c r="M539" s="114"/>
      <c r="N539" s="114">
        <f>'MATRIZ 2018 COMPLETO HOMOLOGADA'!AI539+'MATRIZ 2018 COMPLETO HOMOLOGADA'!AL539+'MATRIZ 2018 COMPLETO HOMOLOGADA'!AO539</f>
        <v>931312.21610669512</v>
      </c>
      <c r="O539" s="114"/>
      <c r="P539" s="114"/>
      <c r="Q539" s="93"/>
    </row>
    <row r="540" spans="1:17" x14ac:dyDescent="0.25">
      <c r="A540" s="93"/>
      <c r="B540" s="94" t="s">
        <v>516</v>
      </c>
      <c r="C540" s="94" t="s">
        <v>560</v>
      </c>
      <c r="D540" s="94" t="s">
        <v>79</v>
      </c>
      <c r="H540" s="114">
        <f>'MATRIZ 2018 COMPLETO HOMOLOGADA'!J540</f>
        <v>3065397.5178712239</v>
      </c>
      <c r="I540" s="114">
        <f>'MATRIZ 2018 COMPLETO HOMOLOGADA'!O540</f>
        <v>0</v>
      </c>
      <c r="J540" s="114">
        <f>'MATRIZ 2018 COMPLETO HOMOLOGADA'!R540</f>
        <v>0</v>
      </c>
      <c r="K540" s="114"/>
      <c r="L540" s="114">
        <f t="shared" si="29"/>
        <v>3065397.5178712239</v>
      </c>
      <c r="M540" s="114"/>
      <c r="N540" s="114">
        <f>'MATRIZ 2018 COMPLETO HOMOLOGADA'!AI540+'MATRIZ 2018 COMPLETO HOMOLOGADA'!AL540+'MATRIZ 2018 COMPLETO HOMOLOGADA'!AO540</f>
        <v>666780.65762371314</v>
      </c>
      <c r="O540" s="114"/>
      <c r="P540" s="114"/>
      <c r="Q540" s="93"/>
    </row>
    <row r="541" spans="1:17" x14ac:dyDescent="0.25">
      <c r="A541" s="93"/>
      <c r="B541" s="94" t="s">
        <v>516</v>
      </c>
      <c r="C541" s="94" t="s">
        <v>561</v>
      </c>
      <c r="D541" s="94" t="s">
        <v>79</v>
      </c>
      <c r="H541" s="114">
        <f>'MATRIZ 2018 COMPLETO HOMOLOGADA'!J541</f>
        <v>4864683.1352028195</v>
      </c>
      <c r="I541" s="114">
        <f>'MATRIZ 2018 COMPLETO HOMOLOGADA'!O541</f>
        <v>0</v>
      </c>
      <c r="J541" s="114">
        <f>'MATRIZ 2018 COMPLETO HOMOLOGADA'!R541</f>
        <v>0</v>
      </c>
      <c r="K541" s="114"/>
      <c r="L541" s="114">
        <f t="shared" si="29"/>
        <v>4864683.1352028195</v>
      </c>
      <c r="M541" s="114"/>
      <c r="N541" s="114">
        <f>'MATRIZ 2018 COMPLETO HOMOLOGADA'!AI541+'MATRIZ 2018 COMPLETO HOMOLOGADA'!AL541+'MATRIZ 2018 COMPLETO HOMOLOGADA'!AO541</f>
        <v>1348402.91715787</v>
      </c>
      <c r="O541" s="114"/>
      <c r="P541" s="114"/>
      <c r="Q541" s="93"/>
    </row>
    <row r="542" spans="1:17" x14ac:dyDescent="0.25">
      <c r="A542" s="93"/>
      <c r="B542" s="94" t="s">
        <v>516</v>
      </c>
      <c r="C542" s="94" t="s">
        <v>562</v>
      </c>
      <c r="D542" s="94" t="s">
        <v>79</v>
      </c>
      <c r="H542" s="114">
        <f>'MATRIZ 2018 COMPLETO HOMOLOGADA'!J542</f>
        <v>1749643.2826172418</v>
      </c>
      <c r="I542" s="114">
        <f>'MATRIZ 2018 COMPLETO HOMOLOGADA'!O542</f>
        <v>0</v>
      </c>
      <c r="J542" s="114">
        <f>'MATRIZ 2018 COMPLETO HOMOLOGADA'!R542</f>
        <v>0</v>
      </c>
      <c r="K542" s="114"/>
      <c r="L542" s="114">
        <f t="shared" si="29"/>
        <v>1749643.2826172418</v>
      </c>
      <c r="M542" s="114"/>
      <c r="N542" s="114">
        <f>'MATRIZ 2018 COMPLETO HOMOLOGADA'!AI542+'MATRIZ 2018 COMPLETO HOMOLOGADA'!AL542+'MATRIZ 2018 COMPLETO HOMOLOGADA'!AO542</f>
        <v>452540.83220819163</v>
      </c>
      <c r="O542" s="114"/>
      <c r="P542" s="114"/>
      <c r="Q542" s="93"/>
    </row>
    <row r="543" spans="1:17" x14ac:dyDescent="0.25">
      <c r="A543" s="93"/>
      <c r="B543" s="94" t="s">
        <v>516</v>
      </c>
      <c r="C543" s="94" t="s">
        <v>563</v>
      </c>
      <c r="D543" s="94" t="s">
        <v>83</v>
      </c>
      <c r="H543" s="114">
        <f>'MATRIZ 2018 COMPLETO HOMOLOGADA'!J543</f>
        <v>0</v>
      </c>
      <c r="I543" s="114">
        <f>'MATRIZ 2018 COMPLETO HOMOLOGADA'!O543</f>
        <v>1304588.7124769259</v>
      </c>
      <c r="J543" s="114">
        <f>'MATRIZ 2018 COMPLETO HOMOLOGADA'!R543</f>
        <v>0</v>
      </c>
      <c r="K543" s="114"/>
      <c r="L543" s="114">
        <f t="shared" si="29"/>
        <v>1304588.7124769259</v>
      </c>
      <c r="M543" s="114"/>
      <c r="N543" s="114">
        <f>'MATRIZ 2018 COMPLETO HOMOLOGADA'!AI543+'MATRIZ 2018 COMPLETO HOMOLOGADA'!AL543+'MATRIZ 2018 COMPLETO HOMOLOGADA'!AO543</f>
        <v>234904.1536318181</v>
      </c>
      <c r="O543" s="114"/>
      <c r="P543" s="114"/>
      <c r="Q543" s="93"/>
    </row>
    <row r="544" spans="1:17" x14ac:dyDescent="0.25">
      <c r="A544" s="93"/>
      <c r="H544" s="114"/>
      <c r="I544" s="114"/>
      <c r="J544" s="114"/>
      <c r="K544" s="114"/>
      <c r="L544" s="114"/>
      <c r="M544" s="114"/>
      <c r="N544" s="114"/>
      <c r="O544" s="114"/>
      <c r="P544" s="114"/>
      <c r="Q544" s="93"/>
    </row>
    <row r="545" spans="1:17" x14ac:dyDescent="0.25">
      <c r="A545" s="93"/>
      <c r="B545" s="98" t="s">
        <v>564</v>
      </c>
      <c r="C545" s="98" t="s">
        <v>565</v>
      </c>
      <c r="D545" s="98" t="s">
        <v>74</v>
      </c>
      <c r="E545" s="98"/>
      <c r="F545" s="100"/>
      <c r="G545" s="98"/>
      <c r="H545" s="115">
        <f>SUM(H546:H566)</f>
        <v>59729208.040092848</v>
      </c>
      <c r="I545" s="115">
        <f>SUM(I546:I566)</f>
        <v>5146907.058510961</v>
      </c>
      <c r="J545" s="115">
        <f>SUM(J546:J566)</f>
        <v>8696851.0407510996</v>
      </c>
      <c r="K545" s="115"/>
      <c r="L545" s="115">
        <f>SUM(L546:L566)</f>
        <v>73572966.1393549</v>
      </c>
      <c r="M545" s="115"/>
      <c r="N545" s="115">
        <f>SUM(N546:N566)</f>
        <v>20212877.793399546</v>
      </c>
      <c r="O545" s="115"/>
      <c r="P545" s="115">
        <f>L545*'DADOS BASE PROPOSTA'!$I$14</f>
        <v>110359.44920903235</v>
      </c>
      <c r="Q545" s="93"/>
    </row>
    <row r="546" spans="1:17" x14ac:dyDescent="0.25">
      <c r="A546" s="93"/>
      <c r="B546" s="94" t="s">
        <v>564</v>
      </c>
      <c r="C546" s="94" t="s">
        <v>34</v>
      </c>
      <c r="D546" s="94" t="s">
        <v>75</v>
      </c>
      <c r="F546" s="68">
        <f>'MATRIZ 2018 COMPLETO HOMOLOGADA'!Q546</f>
        <v>20</v>
      </c>
      <c r="H546" s="114">
        <f>'MATRIZ 2018 COMPLETO HOMOLOGADA'!J546</f>
        <v>0</v>
      </c>
      <c r="I546" s="114">
        <f>SUMIF('MATRIZ 2018 COMPLETO HOMOLOGADA'!D547:D567,"ECR",'MATRIZ 2018 COMPLETO HOMOLOGADA'!O547:O567)</f>
        <v>0</v>
      </c>
      <c r="J546" s="114">
        <f>'MATRIZ 2018 COMPLETO HOMOLOGADA'!R546+'MATRIZ 2018 COMPLETO HOMOLOGADA'!Z546+'MATRIZ 2018 COMPLETO HOMOLOGADA'!AS546+'MATRIZ 2018 COMPLETO HOMOLOGADA'!AW546+'MATRIZ 2018 COMPLETO HOMOLOGADA'!BA546+SUM('MATRIZ 2018 COMPLETO HOMOLOGADA'!Z547:Z567)</f>
        <v>8696851.0407510996</v>
      </c>
      <c r="K546" s="114"/>
      <c r="L546" s="114">
        <f t="shared" ref="L546:L566" si="30">SUM(H546:J546)</f>
        <v>8696851.0407510996</v>
      </c>
      <c r="M546" s="114"/>
      <c r="N546" s="114">
        <f>'MATRIZ 2018 COMPLETO HOMOLOGADA'!AI546+'MATRIZ 2018 COMPLETO HOMOLOGADA'!AL546+'MATRIZ 2018 COMPLETO HOMOLOGADA'!AO546</f>
        <v>0</v>
      </c>
      <c r="O546" s="114"/>
      <c r="P546" s="114"/>
      <c r="Q546" s="93"/>
    </row>
    <row r="547" spans="1:17" x14ac:dyDescent="0.25">
      <c r="A547" s="93"/>
      <c r="B547" s="94" t="s">
        <v>564</v>
      </c>
      <c r="C547" s="94" t="s">
        <v>566</v>
      </c>
      <c r="D547" s="94" t="s">
        <v>79</v>
      </c>
      <c r="H547" s="114">
        <f>'MATRIZ 2018 COMPLETO HOMOLOGADA'!J547</f>
        <v>3549078.3197058947</v>
      </c>
      <c r="I547" s="114">
        <f>'MATRIZ 2018 COMPLETO HOMOLOGADA'!O547</f>
        <v>0</v>
      </c>
      <c r="J547" s="114">
        <f>'MATRIZ 2018 COMPLETO HOMOLOGADA'!R547</f>
        <v>0</v>
      </c>
      <c r="K547" s="114"/>
      <c r="L547" s="114">
        <f t="shared" si="30"/>
        <v>3549078.3197058947</v>
      </c>
      <c r="M547" s="114"/>
      <c r="N547" s="114">
        <f>'MATRIZ 2018 COMPLETO HOMOLOGADA'!AI547+'MATRIZ 2018 COMPLETO HOMOLOGADA'!AL547+'MATRIZ 2018 COMPLETO HOMOLOGADA'!AO547</f>
        <v>773984.22844162234</v>
      </c>
      <c r="O547" s="114"/>
      <c r="P547" s="114"/>
      <c r="Q547" s="93"/>
    </row>
    <row r="548" spans="1:17" x14ac:dyDescent="0.25">
      <c r="A548" s="93"/>
      <c r="B548" s="94" t="s">
        <v>564</v>
      </c>
      <c r="C548" s="94" t="s">
        <v>567</v>
      </c>
      <c r="D548" s="94" t="s">
        <v>77</v>
      </c>
      <c r="H548" s="114">
        <f>'MATRIZ 2018 COMPLETO HOMOLOGADA'!J548</f>
        <v>0</v>
      </c>
      <c r="I548" s="114">
        <f>'MATRIZ 2018 COMPLETO HOMOLOGADA'!O548</f>
        <v>677292.53142222238</v>
      </c>
      <c r="J548" s="114">
        <f>'MATRIZ 2018 COMPLETO HOMOLOGADA'!R548</f>
        <v>0</v>
      </c>
      <c r="K548" s="114"/>
      <c r="L548" s="114">
        <f t="shared" si="30"/>
        <v>677292.53142222238</v>
      </c>
      <c r="M548" s="114"/>
      <c r="N548" s="114">
        <f>'MATRIZ 2018 COMPLETO HOMOLOGADA'!AI548+'MATRIZ 2018 COMPLETO HOMOLOGADA'!AL548+'MATRIZ 2018 COMPLETO HOMOLOGADA'!AO548</f>
        <v>241384.17147190974</v>
      </c>
      <c r="O548" s="114"/>
      <c r="P548" s="114"/>
      <c r="Q548" s="93"/>
    </row>
    <row r="549" spans="1:17" x14ac:dyDescent="0.25">
      <c r="A549" s="93"/>
      <c r="B549" s="94" t="s">
        <v>564</v>
      </c>
      <c r="C549" s="94" t="s">
        <v>568</v>
      </c>
      <c r="D549" s="94" t="s">
        <v>77</v>
      </c>
      <c r="H549" s="114">
        <f>'MATRIZ 2018 COMPLETO HOMOLOGADA'!J549</f>
        <v>0</v>
      </c>
      <c r="I549" s="114">
        <f>'MATRIZ 2018 COMPLETO HOMOLOGADA'!O549</f>
        <v>654173.87814403768</v>
      </c>
      <c r="J549" s="114">
        <f>'MATRIZ 2018 COMPLETO HOMOLOGADA'!R549</f>
        <v>0</v>
      </c>
      <c r="K549" s="114"/>
      <c r="L549" s="114">
        <f t="shared" si="30"/>
        <v>654173.87814403768</v>
      </c>
      <c r="M549" s="114"/>
      <c r="N549" s="114">
        <f>'MATRIZ 2018 COMPLETO HOMOLOGADA'!AI549+'MATRIZ 2018 COMPLETO HOMOLOGADA'!AL549+'MATRIZ 2018 COMPLETO HOMOLOGADA'!AO549</f>
        <v>243991.70333350523</v>
      </c>
      <c r="O549" s="114"/>
      <c r="P549" s="114"/>
      <c r="Q549" s="93"/>
    </row>
    <row r="550" spans="1:17" x14ac:dyDescent="0.25">
      <c r="A550" s="93"/>
      <c r="B550" s="94" t="s">
        <v>564</v>
      </c>
      <c r="C550" s="94" t="s">
        <v>569</v>
      </c>
      <c r="D550" s="94" t="s">
        <v>79</v>
      </c>
      <c r="H550" s="114">
        <f>'MATRIZ 2018 COMPLETO HOMOLOGADA'!J550</f>
        <v>3045891.6268255757</v>
      </c>
      <c r="I550" s="114">
        <f>'MATRIZ 2018 COMPLETO HOMOLOGADA'!O550</f>
        <v>0</v>
      </c>
      <c r="J550" s="114">
        <f>'MATRIZ 2018 COMPLETO HOMOLOGADA'!R550</f>
        <v>0</v>
      </c>
      <c r="K550" s="114"/>
      <c r="L550" s="114">
        <f t="shared" si="30"/>
        <v>3045891.6268255757</v>
      </c>
      <c r="M550" s="114"/>
      <c r="N550" s="114">
        <f>'MATRIZ 2018 COMPLETO HOMOLOGADA'!AI550+'MATRIZ 2018 COMPLETO HOMOLOGADA'!AL550+'MATRIZ 2018 COMPLETO HOMOLOGADA'!AO550</f>
        <v>966983.61504650686</v>
      </c>
      <c r="O550" s="114"/>
      <c r="P550" s="114"/>
      <c r="Q550" s="93"/>
    </row>
    <row r="551" spans="1:17" x14ac:dyDescent="0.25">
      <c r="A551" s="93"/>
      <c r="B551" s="94" t="s">
        <v>564</v>
      </c>
      <c r="C551" s="94" t="s">
        <v>570</v>
      </c>
      <c r="D551" s="94" t="s">
        <v>83</v>
      </c>
      <c r="H551" s="114">
        <f>'MATRIZ 2018 COMPLETO HOMOLOGADA'!J551</f>
        <v>0</v>
      </c>
      <c r="I551" s="114">
        <f>'MATRIZ 2018 COMPLETO HOMOLOGADA'!O551</f>
        <v>1239394.8066638799</v>
      </c>
      <c r="J551" s="114">
        <f>'MATRIZ 2018 COMPLETO HOMOLOGADA'!R551</f>
        <v>0</v>
      </c>
      <c r="K551" s="114"/>
      <c r="L551" s="114">
        <f t="shared" si="30"/>
        <v>1239394.8066638799</v>
      </c>
      <c r="M551" s="114"/>
      <c r="N551" s="114">
        <f>'MATRIZ 2018 COMPLETO HOMOLOGADA'!AI551+'MATRIZ 2018 COMPLETO HOMOLOGADA'!AL551+'MATRIZ 2018 COMPLETO HOMOLOGADA'!AO551</f>
        <v>468067.81777319161</v>
      </c>
      <c r="O551" s="114"/>
      <c r="P551" s="114"/>
      <c r="Q551" s="93"/>
    </row>
    <row r="552" spans="1:17" x14ac:dyDescent="0.25">
      <c r="A552" s="93"/>
      <c r="B552" s="94" t="s">
        <v>564</v>
      </c>
      <c r="C552" s="94" t="s">
        <v>571</v>
      </c>
      <c r="D552" s="94" t="s">
        <v>83</v>
      </c>
      <c r="H552" s="114">
        <f>'MATRIZ 2018 COMPLETO HOMOLOGADA'!J552</f>
        <v>0</v>
      </c>
      <c r="I552" s="114">
        <f>'MATRIZ 2018 COMPLETO HOMOLOGADA'!O552</f>
        <v>1307152.0773392331</v>
      </c>
      <c r="J552" s="114">
        <f>'MATRIZ 2018 COMPLETO HOMOLOGADA'!R552</f>
        <v>0</v>
      </c>
      <c r="K552" s="114"/>
      <c r="L552" s="114">
        <f t="shared" si="30"/>
        <v>1307152.0773392331</v>
      </c>
      <c r="M552" s="114"/>
      <c r="N552" s="114">
        <f>'MATRIZ 2018 COMPLETO HOMOLOGADA'!AI552+'MATRIZ 2018 COMPLETO HOMOLOGADA'!AL552+'MATRIZ 2018 COMPLETO HOMOLOGADA'!AO552</f>
        <v>482219.27305383753</v>
      </c>
      <c r="O552" s="114"/>
      <c r="P552" s="114"/>
      <c r="Q552" s="93"/>
    </row>
    <row r="553" spans="1:17" x14ac:dyDescent="0.25">
      <c r="A553" s="93"/>
      <c r="B553" s="94" t="s">
        <v>564</v>
      </c>
      <c r="C553" s="94" t="s">
        <v>572</v>
      </c>
      <c r="D553" s="94" t="s">
        <v>79</v>
      </c>
      <c r="H553" s="114">
        <f>'MATRIZ 2018 COMPLETO HOMOLOGADA'!J553</f>
        <v>3698834.9196186578</v>
      </c>
      <c r="I553" s="114">
        <f>'MATRIZ 2018 COMPLETO HOMOLOGADA'!O553</f>
        <v>0</v>
      </c>
      <c r="J553" s="114">
        <f>'MATRIZ 2018 COMPLETO HOMOLOGADA'!R553</f>
        <v>0</v>
      </c>
      <c r="K553" s="114"/>
      <c r="L553" s="114">
        <f t="shared" si="30"/>
        <v>3698834.9196186578</v>
      </c>
      <c r="M553" s="114"/>
      <c r="N553" s="114">
        <f>'MATRIZ 2018 COMPLETO HOMOLOGADA'!AI553+'MATRIZ 2018 COMPLETO HOMOLOGADA'!AL553+'MATRIZ 2018 COMPLETO HOMOLOGADA'!AO553</f>
        <v>1353158.9710184117</v>
      </c>
      <c r="O553" s="114"/>
      <c r="P553" s="114"/>
      <c r="Q553" s="93"/>
    </row>
    <row r="554" spans="1:17" x14ac:dyDescent="0.25">
      <c r="A554" s="93"/>
      <c r="B554" s="94" t="s">
        <v>564</v>
      </c>
      <c r="C554" s="94" t="s">
        <v>573</v>
      </c>
      <c r="D554" s="94" t="s">
        <v>79</v>
      </c>
      <c r="H554" s="114">
        <f>'MATRIZ 2018 COMPLETO HOMOLOGADA'!J554</f>
        <v>3124409.9404406152</v>
      </c>
      <c r="I554" s="114">
        <f>'MATRIZ 2018 COMPLETO HOMOLOGADA'!O554</f>
        <v>0</v>
      </c>
      <c r="J554" s="114">
        <f>'MATRIZ 2018 COMPLETO HOMOLOGADA'!R554</f>
        <v>0</v>
      </c>
      <c r="K554" s="114"/>
      <c r="L554" s="114">
        <f t="shared" si="30"/>
        <v>3124409.9404406152</v>
      </c>
      <c r="M554" s="114"/>
      <c r="N554" s="114">
        <f>'MATRIZ 2018 COMPLETO HOMOLOGADA'!AI554+'MATRIZ 2018 COMPLETO HOMOLOGADA'!AL554+'MATRIZ 2018 COMPLETO HOMOLOGADA'!AO554</f>
        <v>918328.95290628762</v>
      </c>
      <c r="O554" s="114"/>
      <c r="P554" s="114"/>
      <c r="Q554" s="93"/>
    </row>
    <row r="555" spans="1:17" x14ac:dyDescent="0.25">
      <c r="A555" s="93"/>
      <c r="B555" s="94" t="s">
        <v>564</v>
      </c>
      <c r="C555" s="94" t="s">
        <v>574</v>
      </c>
      <c r="D555" s="94" t="s">
        <v>79</v>
      </c>
      <c r="H555" s="114">
        <f>'MATRIZ 2018 COMPLETO HOMOLOGADA'!J555</f>
        <v>2582151.5041948101</v>
      </c>
      <c r="I555" s="114">
        <f>'MATRIZ 2018 COMPLETO HOMOLOGADA'!O555</f>
        <v>0</v>
      </c>
      <c r="J555" s="114">
        <f>'MATRIZ 2018 COMPLETO HOMOLOGADA'!R555</f>
        <v>0</v>
      </c>
      <c r="K555" s="114"/>
      <c r="L555" s="114">
        <f t="shared" si="30"/>
        <v>2582151.5041948101</v>
      </c>
      <c r="M555" s="114"/>
      <c r="N555" s="114">
        <f>'MATRIZ 2018 COMPLETO HOMOLOGADA'!AI555+'MATRIZ 2018 COMPLETO HOMOLOGADA'!AL555+'MATRIZ 2018 COMPLETO HOMOLOGADA'!AO555</f>
        <v>887511.77693601244</v>
      </c>
      <c r="O555" s="114"/>
      <c r="P555" s="114"/>
      <c r="Q555" s="93"/>
    </row>
    <row r="556" spans="1:17" x14ac:dyDescent="0.25">
      <c r="A556" s="93"/>
      <c r="B556" s="94" t="s">
        <v>564</v>
      </c>
      <c r="C556" s="94" t="s">
        <v>575</v>
      </c>
      <c r="D556" s="94" t="s">
        <v>79</v>
      </c>
      <c r="H556" s="114">
        <f>'MATRIZ 2018 COMPLETO HOMOLOGADA'!J556</f>
        <v>3582749.2563541932</v>
      </c>
      <c r="I556" s="114">
        <f>'MATRIZ 2018 COMPLETO HOMOLOGADA'!O556</f>
        <v>0</v>
      </c>
      <c r="J556" s="114">
        <f>'MATRIZ 2018 COMPLETO HOMOLOGADA'!R556</f>
        <v>0</v>
      </c>
      <c r="K556" s="114"/>
      <c r="L556" s="114">
        <f t="shared" si="30"/>
        <v>3582749.2563541932</v>
      </c>
      <c r="M556" s="114"/>
      <c r="N556" s="114">
        <f>'MATRIZ 2018 COMPLETO HOMOLOGADA'!AI556+'MATRIZ 2018 COMPLETO HOMOLOGADA'!AL556+'MATRIZ 2018 COMPLETO HOMOLOGADA'!AO556</f>
        <v>735449.55891967332</v>
      </c>
      <c r="O556" s="114"/>
      <c r="P556" s="114"/>
      <c r="Q556" s="93"/>
    </row>
    <row r="557" spans="1:17" x14ac:dyDescent="0.25">
      <c r="A557" s="93"/>
      <c r="B557" s="94" t="s">
        <v>564</v>
      </c>
      <c r="C557" s="94" t="s">
        <v>576</v>
      </c>
      <c r="D557" s="94" t="s">
        <v>79</v>
      </c>
      <c r="H557" s="114">
        <f>'MATRIZ 2018 COMPLETO HOMOLOGADA'!J557</f>
        <v>4041628.9566156818</v>
      </c>
      <c r="I557" s="114">
        <f>'MATRIZ 2018 COMPLETO HOMOLOGADA'!O557</f>
        <v>0</v>
      </c>
      <c r="J557" s="114">
        <f>'MATRIZ 2018 COMPLETO HOMOLOGADA'!R557</f>
        <v>0</v>
      </c>
      <c r="K557" s="114"/>
      <c r="L557" s="114">
        <f t="shared" si="30"/>
        <v>4041628.9566156818</v>
      </c>
      <c r="M557" s="114"/>
      <c r="N557" s="114">
        <f>'MATRIZ 2018 COMPLETO HOMOLOGADA'!AI557+'MATRIZ 2018 COMPLETO HOMOLOGADA'!AL557+'MATRIZ 2018 COMPLETO HOMOLOGADA'!AO557</f>
        <v>1736511.2872083664</v>
      </c>
      <c r="O557" s="114"/>
      <c r="P557" s="114"/>
      <c r="Q557" s="93"/>
    </row>
    <row r="558" spans="1:17" x14ac:dyDescent="0.25">
      <c r="A558" s="93"/>
      <c r="B558" s="94" t="s">
        <v>564</v>
      </c>
      <c r="C558" s="94" t="s">
        <v>577</v>
      </c>
      <c r="D558" s="94" t="s">
        <v>79</v>
      </c>
      <c r="H558" s="114">
        <f>'MATRIZ 2018 COMPLETO HOMOLOGADA'!J558</f>
        <v>16354851.682060454</v>
      </c>
      <c r="I558" s="114">
        <f>'MATRIZ 2018 COMPLETO HOMOLOGADA'!O558</f>
        <v>0</v>
      </c>
      <c r="J558" s="114">
        <f>'MATRIZ 2018 COMPLETO HOMOLOGADA'!R558</f>
        <v>0</v>
      </c>
      <c r="K558" s="114"/>
      <c r="L558" s="114">
        <f t="shared" si="30"/>
        <v>16354851.682060454</v>
      </c>
      <c r="M558" s="114"/>
      <c r="N558" s="114">
        <f>'MATRIZ 2018 COMPLETO HOMOLOGADA'!AI558+'MATRIZ 2018 COMPLETO HOMOLOGADA'!AL558+'MATRIZ 2018 COMPLETO HOMOLOGADA'!AO558</f>
        <v>5410896.7496729037</v>
      </c>
      <c r="O558" s="114"/>
      <c r="P558" s="114"/>
      <c r="Q558" s="93"/>
    </row>
    <row r="559" spans="1:17" x14ac:dyDescent="0.25">
      <c r="A559" s="93"/>
      <c r="B559" s="94" t="s">
        <v>564</v>
      </c>
      <c r="C559" s="94" t="s">
        <v>578</v>
      </c>
      <c r="D559" s="94" t="s">
        <v>79</v>
      </c>
      <c r="H559" s="114">
        <f>'MATRIZ 2018 COMPLETO HOMOLOGADA'!J559</f>
        <v>1749643.2826172416</v>
      </c>
      <c r="I559" s="114">
        <f>'MATRIZ 2018 COMPLETO HOMOLOGADA'!O559</f>
        <v>0</v>
      </c>
      <c r="J559" s="114">
        <f>'MATRIZ 2018 COMPLETO HOMOLOGADA'!R559</f>
        <v>0</v>
      </c>
      <c r="K559" s="114"/>
      <c r="L559" s="114">
        <f t="shared" si="30"/>
        <v>1749643.2826172416</v>
      </c>
      <c r="M559" s="114"/>
      <c r="N559" s="114">
        <f>'MATRIZ 2018 COMPLETO HOMOLOGADA'!AI559+'MATRIZ 2018 COMPLETO HOMOLOGADA'!AL559+'MATRIZ 2018 COMPLETO HOMOLOGADA'!AO559</f>
        <v>651819.9082921769</v>
      </c>
      <c r="O559" s="114"/>
      <c r="P559" s="114"/>
      <c r="Q559" s="93"/>
    </row>
    <row r="560" spans="1:17" x14ac:dyDescent="0.25">
      <c r="A560" s="93"/>
      <c r="B560" s="94" t="s">
        <v>564</v>
      </c>
      <c r="C560" s="94" t="s">
        <v>579</v>
      </c>
      <c r="D560" s="94" t="s">
        <v>79</v>
      </c>
      <c r="H560" s="114">
        <f>'MATRIZ 2018 COMPLETO HOMOLOGADA'!J560</f>
        <v>3295240.4010300064</v>
      </c>
      <c r="I560" s="114">
        <f>'MATRIZ 2018 COMPLETO HOMOLOGADA'!O560</f>
        <v>0</v>
      </c>
      <c r="J560" s="114">
        <f>'MATRIZ 2018 COMPLETO HOMOLOGADA'!R560</f>
        <v>0</v>
      </c>
      <c r="K560" s="114"/>
      <c r="L560" s="114">
        <f t="shared" si="30"/>
        <v>3295240.4010300064</v>
      </c>
      <c r="M560" s="114"/>
      <c r="N560" s="114">
        <f>'MATRIZ 2018 COMPLETO HOMOLOGADA'!AI560+'MATRIZ 2018 COMPLETO HOMOLOGADA'!AL560+'MATRIZ 2018 COMPLETO HOMOLOGADA'!AO560</f>
        <v>723039.04097386834</v>
      </c>
      <c r="O560" s="114"/>
      <c r="P560" s="114"/>
      <c r="Q560" s="93"/>
    </row>
    <row r="561" spans="1:17" x14ac:dyDescent="0.25">
      <c r="A561" s="93"/>
      <c r="B561" s="94" t="s">
        <v>564</v>
      </c>
      <c r="C561" s="94" t="s">
        <v>580</v>
      </c>
      <c r="D561" s="94" t="s">
        <v>79</v>
      </c>
      <c r="H561" s="114">
        <f>'MATRIZ 2018 COMPLETO HOMOLOGADA'!J561</f>
        <v>2437107.5515314825</v>
      </c>
      <c r="I561" s="114">
        <f>'MATRIZ 2018 COMPLETO HOMOLOGADA'!O561</f>
        <v>0</v>
      </c>
      <c r="J561" s="114">
        <f>'MATRIZ 2018 COMPLETO HOMOLOGADA'!R561</f>
        <v>0</v>
      </c>
      <c r="K561" s="114"/>
      <c r="L561" s="114">
        <f t="shared" si="30"/>
        <v>2437107.5515314825</v>
      </c>
      <c r="M561" s="114"/>
      <c r="N561" s="114">
        <f>'MATRIZ 2018 COMPLETO HOMOLOGADA'!AI561+'MATRIZ 2018 COMPLETO HOMOLOGADA'!AL561+'MATRIZ 2018 COMPLETO HOMOLOGADA'!AO561</f>
        <v>907195.52949972823</v>
      </c>
      <c r="O561" s="114"/>
      <c r="P561" s="114"/>
      <c r="Q561" s="93"/>
    </row>
    <row r="562" spans="1:17" x14ac:dyDescent="0.25">
      <c r="A562" s="93"/>
      <c r="B562" s="94" t="s">
        <v>564</v>
      </c>
      <c r="C562" s="94" t="s">
        <v>581</v>
      </c>
      <c r="D562" s="94" t="s">
        <v>79</v>
      </c>
      <c r="H562" s="114">
        <f>'MATRIZ 2018 COMPLETO HOMOLOGADA'!J562</f>
        <v>2929666.6832375661</v>
      </c>
      <c r="I562" s="114">
        <f>'MATRIZ 2018 COMPLETO HOMOLOGADA'!O562</f>
        <v>0</v>
      </c>
      <c r="J562" s="114">
        <f>'MATRIZ 2018 COMPLETO HOMOLOGADA'!R562</f>
        <v>0</v>
      </c>
      <c r="K562" s="114"/>
      <c r="L562" s="114">
        <f t="shared" si="30"/>
        <v>2929666.6832375661</v>
      </c>
      <c r="M562" s="114"/>
      <c r="N562" s="114">
        <f>'MATRIZ 2018 COMPLETO HOMOLOGADA'!AI562+'MATRIZ 2018 COMPLETO HOMOLOGADA'!AL562+'MATRIZ 2018 COMPLETO HOMOLOGADA'!AO562</f>
        <v>772252.00722912513</v>
      </c>
      <c r="O562" s="114"/>
      <c r="P562" s="114"/>
      <c r="Q562" s="93"/>
    </row>
    <row r="563" spans="1:17" x14ac:dyDescent="0.25">
      <c r="A563" s="93"/>
      <c r="B563" s="94" t="s">
        <v>564</v>
      </c>
      <c r="C563" s="94" t="s">
        <v>582</v>
      </c>
      <c r="D563" s="94" t="s">
        <v>79</v>
      </c>
      <c r="H563" s="114">
        <f>'MATRIZ 2018 COMPLETO HOMOLOGADA'!J563</f>
        <v>3954072.2047505961</v>
      </c>
      <c r="I563" s="114">
        <f>'MATRIZ 2018 COMPLETO HOMOLOGADA'!O563</f>
        <v>0</v>
      </c>
      <c r="J563" s="114">
        <f>'MATRIZ 2018 COMPLETO HOMOLOGADA'!R563</f>
        <v>0</v>
      </c>
      <c r="K563" s="114"/>
      <c r="L563" s="114">
        <f t="shared" si="30"/>
        <v>3954072.2047505961</v>
      </c>
      <c r="M563" s="114"/>
      <c r="N563" s="114">
        <f>'MATRIZ 2018 COMPLETO HOMOLOGADA'!AI563+'MATRIZ 2018 COMPLETO HOMOLOGADA'!AL563+'MATRIZ 2018 COMPLETO HOMOLOGADA'!AO563</f>
        <v>915742.03593499295</v>
      </c>
      <c r="O563" s="114"/>
      <c r="P563" s="114"/>
      <c r="Q563" s="93"/>
    </row>
    <row r="564" spans="1:17" x14ac:dyDescent="0.25">
      <c r="A564" s="93"/>
      <c r="B564" s="94" t="s">
        <v>564</v>
      </c>
      <c r="C564" s="94" t="s">
        <v>583</v>
      </c>
      <c r="D564" s="94" t="s">
        <v>79</v>
      </c>
      <c r="H564" s="114">
        <f>'MATRIZ 2018 COMPLETO HOMOLOGADA'!J564</f>
        <v>2840676.647261282</v>
      </c>
      <c r="I564" s="114">
        <f>'MATRIZ 2018 COMPLETO HOMOLOGADA'!O564</f>
        <v>0</v>
      </c>
      <c r="J564" s="114">
        <f>'MATRIZ 2018 COMPLETO HOMOLOGADA'!R564</f>
        <v>0</v>
      </c>
      <c r="K564" s="114"/>
      <c r="L564" s="114">
        <f t="shared" si="30"/>
        <v>2840676.647261282</v>
      </c>
      <c r="M564" s="114"/>
      <c r="N564" s="114">
        <f>'MATRIZ 2018 COMPLETO HOMOLOGADA'!AI564+'MATRIZ 2018 COMPLETO HOMOLOGADA'!AL564+'MATRIZ 2018 COMPLETO HOMOLOGADA'!AO564</f>
        <v>981527.96925172559</v>
      </c>
      <c r="O564" s="114"/>
      <c r="P564" s="114"/>
      <c r="Q564" s="93"/>
    </row>
    <row r="565" spans="1:17" x14ac:dyDescent="0.25">
      <c r="A565" s="93"/>
      <c r="B565" s="94" t="s">
        <v>564</v>
      </c>
      <c r="C565" s="94" t="s">
        <v>584</v>
      </c>
      <c r="D565" s="94" t="s">
        <v>79</v>
      </c>
      <c r="H565" s="114">
        <f>'MATRIZ 2018 COMPLETO HOMOLOGADA'!J565</f>
        <v>2543205.0638487935</v>
      </c>
      <c r="I565" s="114">
        <f>'MATRIZ 2018 COMPLETO HOMOLOGADA'!O565</f>
        <v>0</v>
      </c>
      <c r="J565" s="114">
        <f>'MATRIZ 2018 COMPLETO HOMOLOGADA'!R565</f>
        <v>0</v>
      </c>
      <c r="K565" s="114"/>
      <c r="L565" s="114">
        <f t="shared" si="30"/>
        <v>2543205.0638487935</v>
      </c>
      <c r="M565" s="114"/>
      <c r="N565" s="114">
        <f>'MATRIZ 2018 COMPLETO HOMOLOGADA'!AI565+'MATRIZ 2018 COMPLETO HOMOLOGADA'!AL565+'MATRIZ 2018 COMPLETO HOMOLOGADA'!AO565</f>
        <v>707965.0360423337</v>
      </c>
      <c r="O565" s="114"/>
      <c r="P565" s="114"/>
      <c r="Q565" s="93"/>
    </row>
    <row r="566" spans="1:17" x14ac:dyDescent="0.25">
      <c r="A566" s="93"/>
      <c r="B566" s="94" t="s">
        <v>564</v>
      </c>
      <c r="C566" s="94" t="s">
        <v>585</v>
      </c>
      <c r="D566" s="94" t="s">
        <v>83</v>
      </c>
      <c r="H566" s="114">
        <f>'MATRIZ 2018 COMPLETO HOMOLOGADA'!J566</f>
        <v>0</v>
      </c>
      <c r="I566" s="114">
        <f>'MATRIZ 2018 COMPLETO HOMOLOGADA'!O566</f>
        <v>1268893.7649415878</v>
      </c>
      <c r="J566" s="114">
        <f>'MATRIZ 2018 COMPLETO HOMOLOGADA'!R566</f>
        <v>0</v>
      </c>
      <c r="K566" s="114"/>
      <c r="L566" s="114">
        <f t="shared" si="30"/>
        <v>1268893.7649415878</v>
      </c>
      <c r="M566" s="114"/>
      <c r="N566" s="114">
        <f>'MATRIZ 2018 COMPLETO HOMOLOGADA'!AI566+'MATRIZ 2018 COMPLETO HOMOLOGADA'!AL566+'MATRIZ 2018 COMPLETO HOMOLOGADA'!AO566</f>
        <v>334848.16039336997</v>
      </c>
      <c r="O566" s="114"/>
      <c r="P566" s="114"/>
      <c r="Q566" s="93"/>
    </row>
    <row r="567" spans="1:17" x14ac:dyDescent="0.25">
      <c r="A567" s="93"/>
      <c r="H567" s="114"/>
      <c r="I567" s="114"/>
      <c r="J567" s="114"/>
      <c r="K567" s="114"/>
      <c r="L567" s="114"/>
      <c r="M567" s="114"/>
      <c r="N567" s="114"/>
      <c r="O567" s="114"/>
      <c r="P567" s="114"/>
      <c r="Q567" s="93"/>
    </row>
    <row r="568" spans="1:17" x14ac:dyDescent="0.25">
      <c r="A568" s="93"/>
      <c r="B568" s="98" t="s">
        <v>586</v>
      </c>
      <c r="C568" s="98" t="s">
        <v>587</v>
      </c>
      <c r="D568" s="98" t="s">
        <v>74</v>
      </c>
      <c r="E568" s="98"/>
      <c r="F568" s="100"/>
      <c r="G568" s="98"/>
      <c r="H568" s="115">
        <f>SUM(H569:H578)</f>
        <v>21832039.192503683</v>
      </c>
      <c r="I568" s="115">
        <f>SUM(I569:I578)</f>
        <v>2688548.3023885498</v>
      </c>
      <c r="J568" s="115">
        <f>SUM(J569:J578)</f>
        <v>6229576.8906845096</v>
      </c>
      <c r="K568" s="115"/>
      <c r="L568" s="115">
        <f>SUM(L569:L578)</f>
        <v>30750164.385576744</v>
      </c>
      <c r="M568" s="115"/>
      <c r="N568" s="115">
        <f>SUM(N569:N578)</f>
        <v>6859981.8031640705</v>
      </c>
      <c r="O568" s="115"/>
      <c r="P568" s="115">
        <f>L568*'DADOS BASE PROPOSTA'!$I$14</f>
        <v>46125.246578365113</v>
      </c>
      <c r="Q568" s="93"/>
    </row>
    <row r="569" spans="1:17" x14ac:dyDescent="0.25">
      <c r="A569" s="93"/>
      <c r="B569" s="94" t="s">
        <v>586</v>
      </c>
      <c r="C569" s="94" t="s">
        <v>34</v>
      </c>
      <c r="D569" s="94" t="s">
        <v>75</v>
      </c>
      <c r="F569" s="68">
        <f>'MATRIZ 2018 COMPLETO HOMOLOGADA'!Q569</f>
        <v>9</v>
      </c>
      <c r="H569" s="114">
        <f>'MATRIZ 2018 COMPLETO HOMOLOGADA'!J569</f>
        <v>0</v>
      </c>
      <c r="I569" s="114">
        <f>SUMIF('MATRIZ 2018 COMPLETO HOMOLOGADA'!D570:D579,"ECR",'MATRIZ 2018 COMPLETO HOMOLOGADA'!O570:O579)</f>
        <v>0</v>
      </c>
      <c r="J569" s="114">
        <f>'MATRIZ 2018 COMPLETO HOMOLOGADA'!R569+'MATRIZ 2018 COMPLETO HOMOLOGADA'!Z569+'MATRIZ 2018 COMPLETO HOMOLOGADA'!AS569+'MATRIZ 2018 COMPLETO HOMOLOGADA'!AW569+'MATRIZ 2018 COMPLETO HOMOLOGADA'!BA569+SUM('MATRIZ 2018 COMPLETO HOMOLOGADA'!Z570:Z579)</f>
        <v>6229576.8906845096</v>
      </c>
      <c r="K569" s="114"/>
      <c r="L569" s="114">
        <f t="shared" ref="L569:L578" si="31">SUM(H569:J569)</f>
        <v>6229576.8906845096</v>
      </c>
      <c r="M569" s="114"/>
      <c r="N569" s="114">
        <f>'MATRIZ 2018 COMPLETO HOMOLOGADA'!AI569+'MATRIZ 2018 COMPLETO HOMOLOGADA'!AL569+'MATRIZ 2018 COMPLETO HOMOLOGADA'!AO569</f>
        <v>0</v>
      </c>
      <c r="O569" s="114"/>
      <c r="P569" s="114"/>
      <c r="Q569" s="93"/>
    </row>
    <row r="570" spans="1:17" x14ac:dyDescent="0.25">
      <c r="A570" s="93"/>
      <c r="B570" s="94" t="s">
        <v>586</v>
      </c>
      <c r="C570" s="94" t="s">
        <v>588</v>
      </c>
      <c r="D570" s="94" t="s">
        <v>79</v>
      </c>
      <c r="H570" s="114">
        <f>'MATRIZ 2018 COMPLETO HOMOLOGADA'!J570</f>
        <v>3564642.5219210554</v>
      </c>
      <c r="I570" s="114">
        <f>'MATRIZ 2018 COMPLETO HOMOLOGADA'!O570</f>
        <v>0</v>
      </c>
      <c r="J570" s="114">
        <f>'MATRIZ 2018 COMPLETO HOMOLOGADA'!R570</f>
        <v>0</v>
      </c>
      <c r="K570" s="114"/>
      <c r="L570" s="114">
        <f t="shared" si="31"/>
        <v>3564642.5219210554</v>
      </c>
      <c r="M570" s="114"/>
      <c r="N570" s="114">
        <f>'MATRIZ 2018 COMPLETO HOMOLOGADA'!AI570+'MATRIZ 2018 COMPLETO HOMOLOGADA'!AL570+'MATRIZ 2018 COMPLETO HOMOLOGADA'!AO570</f>
        <v>957805.54946433846</v>
      </c>
      <c r="O570" s="114"/>
      <c r="P570" s="114"/>
      <c r="Q570" s="93"/>
    </row>
    <row r="571" spans="1:17" x14ac:dyDescent="0.25">
      <c r="A571" s="93"/>
      <c r="B571" s="94" t="s">
        <v>586</v>
      </c>
      <c r="C571" s="94" t="s">
        <v>589</v>
      </c>
      <c r="D571" s="94" t="s">
        <v>77</v>
      </c>
      <c r="H571" s="114">
        <f>'MATRIZ 2018 COMPLETO HOMOLOGADA'!J571</f>
        <v>0</v>
      </c>
      <c r="I571" s="114">
        <f>'MATRIZ 2018 COMPLETO HOMOLOGADA'!O571</f>
        <v>481749.7365446965</v>
      </c>
      <c r="J571" s="114">
        <f>'MATRIZ 2018 COMPLETO HOMOLOGADA'!R571</f>
        <v>0</v>
      </c>
      <c r="K571" s="114"/>
      <c r="L571" s="114">
        <f t="shared" si="31"/>
        <v>481749.7365446965</v>
      </c>
      <c r="M571" s="114"/>
      <c r="N571" s="114">
        <f>'MATRIZ 2018 COMPLETO HOMOLOGADA'!AI571+'MATRIZ 2018 COMPLETO HOMOLOGADA'!AL571+'MATRIZ 2018 COMPLETO HOMOLOGADA'!AO571</f>
        <v>52485.380998713488</v>
      </c>
      <c r="O571" s="114"/>
      <c r="P571" s="114"/>
      <c r="Q571" s="93"/>
    </row>
    <row r="572" spans="1:17" x14ac:dyDescent="0.25">
      <c r="A572" s="93"/>
      <c r="B572" s="94" t="s">
        <v>586</v>
      </c>
      <c r="C572" s="94" t="s">
        <v>590</v>
      </c>
      <c r="D572" s="94" t="s">
        <v>79</v>
      </c>
      <c r="H572" s="114">
        <f>'MATRIZ 2018 COMPLETO HOMOLOGADA'!J572</f>
        <v>3050568.1313648592</v>
      </c>
      <c r="I572" s="114">
        <f>'MATRIZ 2018 COMPLETO HOMOLOGADA'!O572</f>
        <v>0</v>
      </c>
      <c r="J572" s="114">
        <f>'MATRIZ 2018 COMPLETO HOMOLOGADA'!R572</f>
        <v>0</v>
      </c>
      <c r="K572" s="114"/>
      <c r="L572" s="114">
        <f t="shared" si="31"/>
        <v>3050568.1313648592</v>
      </c>
      <c r="M572" s="114"/>
      <c r="N572" s="114">
        <f>'MATRIZ 2018 COMPLETO HOMOLOGADA'!AI572+'MATRIZ 2018 COMPLETO HOMOLOGADA'!AL572+'MATRIZ 2018 COMPLETO HOMOLOGADA'!AO572</f>
        <v>968530.47172193334</v>
      </c>
      <c r="O572" s="114"/>
      <c r="P572" s="114"/>
      <c r="Q572" s="93"/>
    </row>
    <row r="573" spans="1:17" x14ac:dyDescent="0.25">
      <c r="A573" s="93"/>
      <c r="B573" s="94" t="s">
        <v>586</v>
      </c>
      <c r="C573" s="94" t="s">
        <v>591</v>
      </c>
      <c r="D573" s="94" t="s">
        <v>79</v>
      </c>
      <c r="H573" s="114">
        <f>'MATRIZ 2018 COMPLETO HOMOLOGADA'!J573</f>
        <v>4825824.8456125706</v>
      </c>
      <c r="I573" s="114">
        <f>'MATRIZ 2018 COMPLETO HOMOLOGADA'!O573</f>
        <v>0</v>
      </c>
      <c r="J573" s="114">
        <f>'MATRIZ 2018 COMPLETO HOMOLOGADA'!R573</f>
        <v>0</v>
      </c>
      <c r="K573" s="114"/>
      <c r="L573" s="114">
        <f t="shared" si="31"/>
        <v>4825824.8456125706</v>
      </c>
      <c r="M573" s="114"/>
      <c r="N573" s="114">
        <f>'MATRIZ 2018 COMPLETO HOMOLOGADA'!AI573+'MATRIZ 2018 COMPLETO HOMOLOGADA'!AL573+'MATRIZ 2018 COMPLETO HOMOLOGADA'!AO573</f>
        <v>1838785.9276605018</v>
      </c>
      <c r="O573" s="114"/>
      <c r="P573" s="114"/>
      <c r="Q573" s="93"/>
    </row>
    <row r="574" spans="1:17" x14ac:dyDescent="0.25">
      <c r="A574" s="93"/>
      <c r="B574" s="94" t="s">
        <v>586</v>
      </c>
      <c r="C574" s="94" t="s">
        <v>592</v>
      </c>
      <c r="D574" s="94" t="s">
        <v>83</v>
      </c>
      <c r="H574" s="114">
        <f>'MATRIZ 2018 COMPLETO HOMOLOGADA'!J574</f>
        <v>0</v>
      </c>
      <c r="I574" s="114">
        <f>'MATRIZ 2018 COMPLETO HOMOLOGADA'!O574</f>
        <v>1113425.3672950473</v>
      </c>
      <c r="J574" s="114">
        <f>'MATRIZ 2018 COMPLETO HOMOLOGADA'!R574</f>
        <v>0</v>
      </c>
      <c r="K574" s="114"/>
      <c r="L574" s="114">
        <f t="shared" si="31"/>
        <v>1113425.3672950473</v>
      </c>
      <c r="M574" s="114"/>
      <c r="N574" s="114">
        <f>'MATRIZ 2018 COMPLETO HOMOLOGADA'!AI574+'MATRIZ 2018 COMPLETO HOMOLOGADA'!AL574+'MATRIZ 2018 COMPLETO HOMOLOGADA'!AO574</f>
        <v>246982.45502064528</v>
      </c>
      <c r="O574" s="114"/>
      <c r="P574" s="114"/>
      <c r="Q574" s="93"/>
    </row>
    <row r="575" spans="1:17" x14ac:dyDescent="0.25">
      <c r="A575" s="93"/>
      <c r="B575" s="94" t="s">
        <v>586</v>
      </c>
      <c r="C575" s="94" t="s">
        <v>593</v>
      </c>
      <c r="D575" s="94" t="s">
        <v>79</v>
      </c>
      <c r="H575" s="114">
        <f>'MATRIZ 2018 COMPLETO HOMOLOGADA'!J575</f>
        <v>4113598.9180399501</v>
      </c>
      <c r="I575" s="114">
        <f>'MATRIZ 2018 COMPLETO HOMOLOGADA'!O575</f>
        <v>0</v>
      </c>
      <c r="J575" s="114">
        <f>'MATRIZ 2018 COMPLETO HOMOLOGADA'!R575</f>
        <v>0</v>
      </c>
      <c r="K575" s="114"/>
      <c r="L575" s="114">
        <f t="shared" si="31"/>
        <v>4113598.9180399501</v>
      </c>
      <c r="M575" s="114"/>
      <c r="N575" s="114">
        <f>'MATRIZ 2018 COMPLETO HOMOLOGADA'!AI575+'MATRIZ 2018 COMPLETO HOMOLOGADA'!AL575+'MATRIZ 2018 COMPLETO HOMOLOGADA'!AO575</f>
        <v>606874.68262332294</v>
      </c>
      <c r="O575" s="114"/>
      <c r="P575" s="114"/>
      <c r="Q575" s="93"/>
    </row>
    <row r="576" spans="1:17" x14ac:dyDescent="0.25">
      <c r="A576" s="93"/>
      <c r="B576" s="94" t="s">
        <v>586</v>
      </c>
      <c r="C576" s="94" t="s">
        <v>594</v>
      </c>
      <c r="D576" s="94" t="s">
        <v>79</v>
      </c>
      <c r="H576" s="114">
        <f>'MATRIZ 2018 COMPLETO HOMOLOGADA'!J576</f>
        <v>3378096.9095656369</v>
      </c>
      <c r="I576" s="114">
        <f>'MATRIZ 2018 COMPLETO HOMOLOGADA'!O576</f>
        <v>0</v>
      </c>
      <c r="J576" s="114">
        <f>'MATRIZ 2018 COMPLETO HOMOLOGADA'!R576</f>
        <v>0</v>
      </c>
      <c r="K576" s="114"/>
      <c r="L576" s="114">
        <f t="shared" si="31"/>
        <v>3378096.9095656369</v>
      </c>
      <c r="M576" s="114"/>
      <c r="N576" s="114">
        <f>'MATRIZ 2018 COMPLETO HOMOLOGADA'!AI576+'MATRIZ 2018 COMPLETO HOMOLOGADA'!AL576+'MATRIZ 2018 COMPLETO HOMOLOGADA'!AO576</f>
        <v>731527.5250291843</v>
      </c>
      <c r="O576" s="114"/>
      <c r="P576" s="114"/>
      <c r="Q576" s="93"/>
    </row>
    <row r="577" spans="1:17" x14ac:dyDescent="0.25">
      <c r="A577" s="93"/>
      <c r="B577" s="94" t="s">
        <v>586</v>
      </c>
      <c r="C577" s="94" t="s">
        <v>595</v>
      </c>
      <c r="D577" s="94" t="s">
        <v>83</v>
      </c>
      <c r="H577" s="114">
        <f>'MATRIZ 2018 COMPLETO HOMOLOGADA'!J577</f>
        <v>0</v>
      </c>
      <c r="I577" s="114">
        <f>'MATRIZ 2018 COMPLETO HOMOLOGADA'!O577</f>
        <v>1093373.1985488059</v>
      </c>
      <c r="J577" s="114">
        <f>'MATRIZ 2018 COMPLETO HOMOLOGADA'!R577</f>
        <v>0</v>
      </c>
      <c r="K577" s="114"/>
      <c r="L577" s="114">
        <f t="shared" si="31"/>
        <v>1093373.1985488059</v>
      </c>
      <c r="M577" s="114"/>
      <c r="N577" s="114">
        <f>'MATRIZ 2018 COMPLETO HOMOLOGADA'!AI577+'MATRIZ 2018 COMPLETO HOMOLOGADA'!AL577+'MATRIZ 2018 COMPLETO HOMOLOGADA'!AO577</f>
        <v>961321.52936030773</v>
      </c>
      <c r="O577" s="114"/>
      <c r="P577" s="114"/>
      <c r="Q577" s="93"/>
    </row>
    <row r="578" spans="1:17" x14ac:dyDescent="0.25">
      <c r="A578" s="93"/>
      <c r="B578" s="94" t="s">
        <v>586</v>
      </c>
      <c r="C578" s="94" t="s">
        <v>596</v>
      </c>
      <c r="D578" s="94" t="s">
        <v>79</v>
      </c>
      <c r="H578" s="114">
        <f>'MATRIZ 2018 COMPLETO HOMOLOGADA'!J578</f>
        <v>2899307.8659996088</v>
      </c>
      <c r="I578" s="114">
        <f>'MATRIZ 2018 COMPLETO HOMOLOGADA'!O578</f>
        <v>0</v>
      </c>
      <c r="J578" s="114">
        <f>'MATRIZ 2018 COMPLETO HOMOLOGADA'!R578</f>
        <v>0</v>
      </c>
      <c r="K578" s="114"/>
      <c r="L578" s="114">
        <f t="shared" si="31"/>
        <v>2899307.8659996088</v>
      </c>
      <c r="M578" s="114"/>
      <c r="N578" s="114">
        <f>'MATRIZ 2018 COMPLETO HOMOLOGADA'!AI578+'MATRIZ 2018 COMPLETO HOMOLOGADA'!AL578+'MATRIZ 2018 COMPLETO HOMOLOGADA'!AO578</f>
        <v>495668.28128512378</v>
      </c>
      <c r="O578" s="114"/>
      <c r="P578" s="114"/>
      <c r="Q578" s="93"/>
    </row>
    <row r="579" spans="1:17" x14ac:dyDescent="0.25">
      <c r="A579" s="93"/>
      <c r="H579" s="114"/>
      <c r="I579" s="114"/>
      <c r="J579" s="114"/>
      <c r="K579" s="114"/>
      <c r="L579" s="114"/>
      <c r="M579" s="114"/>
      <c r="N579" s="114"/>
      <c r="O579" s="114"/>
      <c r="P579" s="114"/>
      <c r="Q579" s="93"/>
    </row>
    <row r="580" spans="1:17" x14ac:dyDescent="0.25">
      <c r="A580" s="93"/>
      <c r="B580" s="98" t="s">
        <v>597</v>
      </c>
      <c r="C580" s="98" t="s">
        <v>598</v>
      </c>
      <c r="D580" s="98" t="s">
        <v>74</v>
      </c>
      <c r="E580" s="98"/>
      <c r="F580" s="100"/>
      <c r="G580" s="98"/>
      <c r="H580" s="115">
        <f>SUM(H581:H586)</f>
        <v>8327686.009551594</v>
      </c>
      <c r="I580" s="115">
        <f>SUM(I581:I586)</f>
        <v>1564168.8168850946</v>
      </c>
      <c r="J580" s="115">
        <f>SUM(J581:J586)</f>
        <v>3856401.5879612104</v>
      </c>
      <c r="K580" s="115"/>
      <c r="L580" s="115">
        <f>SUM(L581:L586)</f>
        <v>13748256.414397899</v>
      </c>
      <c r="M580" s="115"/>
      <c r="N580" s="115">
        <f>SUM(N581:N586)</f>
        <v>2282306.7072637551</v>
      </c>
      <c r="O580" s="115"/>
      <c r="P580" s="115">
        <f>L580*'DADOS BASE PROPOSTA'!$I$14</f>
        <v>20622.384621596848</v>
      </c>
      <c r="Q580" s="93"/>
    </row>
    <row r="581" spans="1:17" x14ac:dyDescent="0.25">
      <c r="A581" s="93"/>
      <c r="B581" s="94" t="s">
        <v>597</v>
      </c>
      <c r="C581" s="94" t="s">
        <v>34</v>
      </c>
      <c r="D581" s="94" t="s">
        <v>75</v>
      </c>
      <c r="F581" s="68">
        <f>'MATRIZ 2018 COMPLETO HOMOLOGADA'!Q581</f>
        <v>5</v>
      </c>
      <c r="H581" s="114">
        <f>'MATRIZ 2018 COMPLETO HOMOLOGADA'!J581</f>
        <v>0</v>
      </c>
      <c r="I581" s="114">
        <f>SUMIF('MATRIZ 2018 COMPLETO HOMOLOGADA'!D582:D587,"ECR",'MATRIZ 2018 COMPLETO HOMOLOGADA'!O582:O587)</f>
        <v>0</v>
      </c>
      <c r="J581" s="114">
        <f>'MATRIZ 2018 COMPLETO HOMOLOGADA'!R581+'MATRIZ 2018 COMPLETO HOMOLOGADA'!Z581+'MATRIZ 2018 COMPLETO HOMOLOGADA'!AS581+'MATRIZ 2018 COMPLETO HOMOLOGADA'!AW581+'MATRIZ 2018 COMPLETO HOMOLOGADA'!BA581+SUM('MATRIZ 2018 COMPLETO HOMOLOGADA'!Z582:Z587)</f>
        <v>3856401.5879612104</v>
      </c>
      <c r="K581" s="114"/>
      <c r="L581" s="114">
        <f t="shared" ref="L581:L586" si="32">SUM(H581:J581)</f>
        <v>3856401.5879612104</v>
      </c>
      <c r="M581" s="114"/>
      <c r="N581" s="114">
        <f>'MATRIZ 2018 COMPLETO HOMOLOGADA'!AI581+'MATRIZ 2018 COMPLETO HOMOLOGADA'!AL581+'MATRIZ 2018 COMPLETO HOMOLOGADA'!AO581</f>
        <v>0</v>
      </c>
      <c r="O581" s="114"/>
      <c r="P581" s="114"/>
      <c r="Q581" s="93"/>
    </row>
    <row r="582" spans="1:17" x14ac:dyDescent="0.25">
      <c r="A582" s="93"/>
      <c r="B582" s="94" t="s">
        <v>597</v>
      </c>
      <c r="C582" s="94" t="s">
        <v>599</v>
      </c>
      <c r="D582" s="94" t="s">
        <v>79</v>
      </c>
      <c r="H582" s="114">
        <f>'MATRIZ 2018 COMPLETO HOMOLOGADA'!J582</f>
        <v>1749643.2826172418</v>
      </c>
      <c r="I582" s="114">
        <f>'MATRIZ 2018 COMPLETO HOMOLOGADA'!O582</f>
        <v>0</v>
      </c>
      <c r="J582" s="114">
        <f>'MATRIZ 2018 COMPLETO HOMOLOGADA'!R582</f>
        <v>0</v>
      </c>
      <c r="K582" s="114"/>
      <c r="L582" s="114">
        <f t="shared" si="32"/>
        <v>1749643.2826172418</v>
      </c>
      <c r="M582" s="114"/>
      <c r="N582" s="114">
        <f>'MATRIZ 2018 COMPLETO HOMOLOGADA'!AI582+'MATRIZ 2018 COMPLETO HOMOLOGADA'!AL582+'MATRIZ 2018 COMPLETO HOMOLOGADA'!AO582</f>
        <v>407621.39617792034</v>
      </c>
      <c r="O582" s="114"/>
      <c r="P582" s="114"/>
      <c r="Q582" s="93"/>
    </row>
    <row r="583" spans="1:17" x14ac:dyDescent="0.25">
      <c r="A583" s="93"/>
      <c r="B583" s="94" t="s">
        <v>597</v>
      </c>
      <c r="C583" s="94" t="s">
        <v>600</v>
      </c>
      <c r="D583" s="94" t="s">
        <v>77</v>
      </c>
      <c r="H583" s="114">
        <f>'MATRIZ 2018 COMPLETO HOMOLOGADA'!J583</f>
        <v>0</v>
      </c>
      <c r="I583" s="114">
        <f>'MATRIZ 2018 COMPLETO HOMOLOGADA'!O583</f>
        <v>484721.22391363903</v>
      </c>
      <c r="J583" s="114">
        <f>'MATRIZ 2018 COMPLETO HOMOLOGADA'!R583</f>
        <v>0</v>
      </c>
      <c r="K583" s="114"/>
      <c r="L583" s="114">
        <f t="shared" si="32"/>
        <v>484721.22391363903</v>
      </c>
      <c r="M583" s="114"/>
      <c r="N583" s="114">
        <f>'MATRIZ 2018 COMPLETO HOMOLOGADA'!AI583+'MATRIZ 2018 COMPLETO HOMOLOGADA'!AL583+'MATRIZ 2018 COMPLETO HOMOLOGADA'!AO583</f>
        <v>86704.034381623409</v>
      </c>
      <c r="O583" s="114"/>
      <c r="P583" s="114"/>
      <c r="Q583" s="93"/>
    </row>
    <row r="584" spans="1:17" x14ac:dyDescent="0.25">
      <c r="A584" s="93"/>
      <c r="B584" s="94" t="s">
        <v>597</v>
      </c>
      <c r="C584" s="94" t="s">
        <v>601</v>
      </c>
      <c r="D584" s="94" t="s">
        <v>79</v>
      </c>
      <c r="H584" s="114">
        <f>'MATRIZ 2018 COMPLETO HOMOLOGADA'!J584</f>
        <v>4260935.5176284285</v>
      </c>
      <c r="I584" s="114">
        <f>'MATRIZ 2018 COMPLETO HOMOLOGADA'!O584</f>
        <v>0</v>
      </c>
      <c r="J584" s="114">
        <f>'MATRIZ 2018 COMPLETO HOMOLOGADA'!R584</f>
        <v>0</v>
      </c>
      <c r="K584" s="114"/>
      <c r="L584" s="114">
        <f t="shared" si="32"/>
        <v>4260935.5176284285</v>
      </c>
      <c r="M584" s="114"/>
      <c r="N584" s="114">
        <f>'MATRIZ 2018 COMPLETO HOMOLOGADA'!AI584+'MATRIZ 2018 COMPLETO HOMOLOGADA'!AL584+'MATRIZ 2018 COMPLETO HOMOLOGADA'!AO584</f>
        <v>1225765.3817748309</v>
      </c>
      <c r="O584" s="114"/>
      <c r="P584" s="114"/>
      <c r="Q584" s="93"/>
    </row>
    <row r="585" spans="1:17" x14ac:dyDescent="0.25">
      <c r="A585" s="93"/>
      <c r="B585" s="94" t="s">
        <v>597</v>
      </c>
      <c r="C585" s="94" t="s">
        <v>602</v>
      </c>
      <c r="D585" s="94" t="s">
        <v>83</v>
      </c>
      <c r="H585" s="114">
        <f>'MATRIZ 2018 COMPLETO HOMOLOGADA'!J585</f>
        <v>0</v>
      </c>
      <c r="I585" s="114">
        <f>'MATRIZ 2018 COMPLETO HOMOLOGADA'!O585</f>
        <v>1079447.5929714555</v>
      </c>
      <c r="J585" s="114">
        <f>'MATRIZ 2018 COMPLETO HOMOLOGADA'!R585</f>
        <v>0</v>
      </c>
      <c r="K585" s="114"/>
      <c r="L585" s="114">
        <f t="shared" si="32"/>
        <v>1079447.5929714555</v>
      </c>
      <c r="M585" s="114"/>
      <c r="N585" s="114">
        <f>'MATRIZ 2018 COMPLETO HOMOLOGADA'!AI585+'MATRIZ 2018 COMPLETO HOMOLOGADA'!AL585+'MATRIZ 2018 COMPLETO HOMOLOGADA'!AO585</f>
        <v>181639.67679325654</v>
      </c>
      <c r="O585" s="114"/>
      <c r="P585" s="114"/>
      <c r="Q585" s="93"/>
    </row>
    <row r="586" spans="1:17" x14ac:dyDescent="0.25">
      <c r="A586" s="93"/>
      <c r="B586" s="94" t="s">
        <v>597</v>
      </c>
      <c r="C586" s="94" t="s">
        <v>603</v>
      </c>
      <c r="D586" s="94" t="s">
        <v>79</v>
      </c>
      <c r="H586" s="114">
        <f>'MATRIZ 2018 COMPLETO HOMOLOGADA'!J586</f>
        <v>2317107.209305923</v>
      </c>
      <c r="I586" s="114">
        <f>'MATRIZ 2018 COMPLETO HOMOLOGADA'!O586</f>
        <v>0</v>
      </c>
      <c r="J586" s="114">
        <f>'MATRIZ 2018 COMPLETO HOMOLOGADA'!R586</f>
        <v>0</v>
      </c>
      <c r="K586" s="114"/>
      <c r="L586" s="114">
        <f t="shared" si="32"/>
        <v>2317107.209305923</v>
      </c>
      <c r="M586" s="114"/>
      <c r="N586" s="114">
        <f>'MATRIZ 2018 COMPLETO HOMOLOGADA'!AI586+'MATRIZ 2018 COMPLETO HOMOLOGADA'!AL586+'MATRIZ 2018 COMPLETO HOMOLOGADA'!AO586</f>
        <v>380576.21813612408</v>
      </c>
      <c r="O586" s="114"/>
      <c r="P586" s="114"/>
      <c r="Q586" s="93"/>
    </row>
    <row r="587" spans="1:17" x14ac:dyDescent="0.25">
      <c r="A587" s="93"/>
      <c r="H587" s="114"/>
      <c r="I587" s="114"/>
      <c r="J587" s="114"/>
      <c r="K587" s="114"/>
      <c r="L587" s="114"/>
      <c r="M587" s="114"/>
      <c r="N587" s="114"/>
      <c r="O587" s="114"/>
      <c r="P587" s="114"/>
      <c r="Q587" s="93"/>
    </row>
    <row r="588" spans="1:17" x14ac:dyDescent="0.25">
      <c r="A588" s="93"/>
      <c r="B588" s="98" t="s">
        <v>604</v>
      </c>
      <c r="C588" s="98" t="s">
        <v>605</v>
      </c>
      <c r="D588" s="98" t="s">
        <v>74</v>
      </c>
      <c r="E588" s="98"/>
      <c r="F588" s="100"/>
      <c r="G588" s="98"/>
      <c r="H588" s="115">
        <f>SUM(H589:H606)</f>
        <v>35126713.782524273</v>
      </c>
      <c r="I588" s="115">
        <f>SUM(I589:I606)</f>
        <v>4585349.8013127223</v>
      </c>
      <c r="J588" s="115">
        <f>SUM(J589:J606)</f>
        <v>5428742.3453219496</v>
      </c>
      <c r="K588" s="115"/>
      <c r="L588" s="115">
        <f>SUM(L589:L606)</f>
        <v>45140805.929158926</v>
      </c>
      <c r="M588" s="115"/>
      <c r="N588" s="115">
        <f>SUM(N589:N606)</f>
        <v>10315698.252471788</v>
      </c>
      <c r="O588" s="115"/>
      <c r="P588" s="115">
        <f>L588*'DADOS BASE PROPOSTA'!$I$14</f>
        <v>67711.208893738396</v>
      </c>
      <c r="Q588" s="93"/>
    </row>
    <row r="589" spans="1:17" x14ac:dyDescent="0.25">
      <c r="A589" s="93"/>
      <c r="B589" s="94" t="s">
        <v>604</v>
      </c>
      <c r="C589" s="94" t="s">
        <v>34</v>
      </c>
      <c r="D589" s="94" t="s">
        <v>75</v>
      </c>
      <c r="F589" s="68">
        <f>'MATRIZ 2018 COMPLETO HOMOLOGADA'!Q589</f>
        <v>17</v>
      </c>
      <c r="H589" s="114">
        <f>'MATRIZ 2018 COMPLETO HOMOLOGADA'!J589</f>
        <v>0</v>
      </c>
      <c r="I589" s="114">
        <f>SUMIF('MATRIZ 2018 COMPLETO HOMOLOGADA'!D590:D607,"ECR",'MATRIZ 2018 COMPLETO HOMOLOGADA'!O590:O607)</f>
        <v>0</v>
      </c>
      <c r="J589" s="114">
        <f>'MATRIZ 2018 COMPLETO HOMOLOGADA'!R589+'MATRIZ 2018 COMPLETO HOMOLOGADA'!Z589+'MATRIZ 2018 COMPLETO HOMOLOGADA'!AS589+'MATRIZ 2018 COMPLETO HOMOLOGADA'!AW589+'MATRIZ 2018 COMPLETO HOMOLOGADA'!BA589+SUM('MATRIZ 2018 COMPLETO HOMOLOGADA'!Z590:Z607)</f>
        <v>5428742.3453219496</v>
      </c>
      <c r="K589" s="114"/>
      <c r="L589" s="114">
        <f t="shared" ref="L589:L606" si="33">SUM(H589:J589)</f>
        <v>5428742.3453219496</v>
      </c>
      <c r="M589" s="114"/>
      <c r="N589" s="114">
        <f>'MATRIZ 2018 COMPLETO HOMOLOGADA'!AI589+'MATRIZ 2018 COMPLETO HOMOLOGADA'!AL589+'MATRIZ 2018 COMPLETO HOMOLOGADA'!AO589</f>
        <v>0</v>
      </c>
      <c r="O589" s="114"/>
      <c r="P589" s="114"/>
      <c r="Q589" s="93"/>
    </row>
    <row r="590" spans="1:17" x14ac:dyDescent="0.25">
      <c r="A590" s="93"/>
      <c r="B590" s="94" t="s">
        <v>604</v>
      </c>
      <c r="C590" s="94" t="s">
        <v>606</v>
      </c>
      <c r="D590" s="94" t="s">
        <v>83</v>
      </c>
      <c r="H590" s="114">
        <f>'MATRIZ 2018 COMPLETO HOMOLOGADA'!J590</f>
        <v>0</v>
      </c>
      <c r="I590" s="114">
        <f>'MATRIZ 2018 COMPLETO HOMOLOGADA'!O590</f>
        <v>1015402.3229858002</v>
      </c>
      <c r="J590" s="114">
        <f>'MATRIZ 2018 COMPLETO HOMOLOGADA'!R590</f>
        <v>0</v>
      </c>
      <c r="K590" s="114"/>
      <c r="L590" s="114">
        <f t="shared" si="33"/>
        <v>1015402.3229858002</v>
      </c>
      <c r="M590" s="114"/>
      <c r="N590" s="114">
        <f>'MATRIZ 2018 COMPLETO HOMOLOGADA'!AI590+'MATRIZ 2018 COMPLETO HOMOLOGADA'!AL590+'MATRIZ 2018 COMPLETO HOMOLOGADA'!AO590</f>
        <v>135742.10989538961</v>
      </c>
      <c r="O590" s="114"/>
      <c r="P590" s="114"/>
      <c r="Q590" s="93"/>
    </row>
    <row r="591" spans="1:17" x14ac:dyDescent="0.25">
      <c r="A591" s="93"/>
      <c r="B591" s="94" t="s">
        <v>604</v>
      </c>
      <c r="C591" s="94" t="s">
        <v>607</v>
      </c>
      <c r="D591" s="94" t="s">
        <v>77</v>
      </c>
      <c r="H591" s="114">
        <f>'MATRIZ 2018 COMPLETO HOMOLOGADA'!J591</f>
        <v>0</v>
      </c>
      <c r="I591" s="114">
        <f>'MATRIZ 2018 COMPLETO HOMOLOGADA'!O591</f>
        <v>487114.85189858917</v>
      </c>
      <c r="J591" s="114">
        <f>'MATRIZ 2018 COMPLETO HOMOLOGADA'!R591</f>
        <v>0</v>
      </c>
      <c r="K591" s="114"/>
      <c r="L591" s="114">
        <f t="shared" si="33"/>
        <v>487114.85189858917</v>
      </c>
      <c r="M591" s="114"/>
      <c r="N591" s="114">
        <f>'MATRIZ 2018 COMPLETO HOMOLOGADA'!AI591+'MATRIZ 2018 COMPLETO HOMOLOGADA'!AL591+'MATRIZ 2018 COMPLETO HOMOLOGADA'!AO591</f>
        <v>96768.528170099322</v>
      </c>
      <c r="O591" s="114"/>
      <c r="P591" s="114"/>
      <c r="Q591" s="93"/>
    </row>
    <row r="592" spans="1:17" x14ac:dyDescent="0.25">
      <c r="A592" s="93"/>
      <c r="B592" s="94" t="s">
        <v>604</v>
      </c>
      <c r="C592" s="94" t="s">
        <v>608</v>
      </c>
      <c r="D592" s="94" t="s">
        <v>79</v>
      </c>
      <c r="H592" s="114">
        <f>'MATRIZ 2018 COMPLETO HOMOLOGADA'!J592</f>
        <v>4510357.7312311903</v>
      </c>
      <c r="I592" s="114">
        <f>'MATRIZ 2018 COMPLETO HOMOLOGADA'!O592</f>
        <v>0</v>
      </c>
      <c r="J592" s="114">
        <f>'MATRIZ 2018 COMPLETO HOMOLOGADA'!R592</f>
        <v>0</v>
      </c>
      <c r="K592" s="114"/>
      <c r="L592" s="114">
        <f t="shared" si="33"/>
        <v>4510357.7312311903</v>
      </c>
      <c r="M592" s="114"/>
      <c r="N592" s="114">
        <f>'MATRIZ 2018 COMPLETO HOMOLOGADA'!AI592+'MATRIZ 2018 COMPLETO HOMOLOGADA'!AL592+'MATRIZ 2018 COMPLETO HOMOLOGADA'!AO592</f>
        <v>844645.6583567143</v>
      </c>
      <c r="O592" s="114"/>
      <c r="P592" s="114"/>
      <c r="Q592" s="93"/>
    </row>
    <row r="593" spans="1:17" x14ac:dyDescent="0.25">
      <c r="A593" s="93"/>
      <c r="B593" s="94" t="s">
        <v>604</v>
      </c>
      <c r="C593" s="94" t="s">
        <v>609</v>
      </c>
      <c r="D593" s="94" t="s">
        <v>79</v>
      </c>
      <c r="H593" s="114">
        <f>'MATRIZ 2018 COMPLETO HOMOLOGADA'!J593</f>
        <v>1968573.4293461228</v>
      </c>
      <c r="I593" s="114">
        <f>'MATRIZ 2018 COMPLETO HOMOLOGADA'!O593</f>
        <v>0</v>
      </c>
      <c r="J593" s="114">
        <f>'MATRIZ 2018 COMPLETO HOMOLOGADA'!R593</f>
        <v>0</v>
      </c>
      <c r="K593" s="114"/>
      <c r="L593" s="114">
        <f t="shared" si="33"/>
        <v>1968573.4293461228</v>
      </c>
      <c r="M593" s="114"/>
      <c r="N593" s="114">
        <f>'MATRIZ 2018 COMPLETO HOMOLOGADA'!AI593+'MATRIZ 2018 COMPLETO HOMOLOGADA'!AL593+'MATRIZ 2018 COMPLETO HOMOLOGADA'!AO593</f>
        <v>541675.67938805663</v>
      </c>
      <c r="O593" s="114"/>
      <c r="P593" s="114"/>
      <c r="Q593" s="93"/>
    </row>
    <row r="594" spans="1:17" x14ac:dyDescent="0.25">
      <c r="A594" s="93"/>
      <c r="B594" s="94" t="s">
        <v>604</v>
      </c>
      <c r="C594" s="94" t="s">
        <v>610</v>
      </c>
      <c r="D594" s="94" t="s">
        <v>79</v>
      </c>
      <c r="H594" s="114">
        <f>'MATRIZ 2018 COMPLETO HOMOLOGADA'!J594</f>
        <v>2737648.5447277809</v>
      </c>
      <c r="I594" s="114">
        <f>'MATRIZ 2018 COMPLETO HOMOLOGADA'!O594</f>
        <v>0</v>
      </c>
      <c r="J594" s="114">
        <f>'MATRIZ 2018 COMPLETO HOMOLOGADA'!R594</f>
        <v>0</v>
      </c>
      <c r="K594" s="114"/>
      <c r="L594" s="114">
        <f t="shared" si="33"/>
        <v>2737648.5447277809</v>
      </c>
      <c r="M594" s="114"/>
      <c r="N594" s="114">
        <f>'MATRIZ 2018 COMPLETO HOMOLOGADA'!AI594+'MATRIZ 2018 COMPLETO HOMOLOGADA'!AL594+'MATRIZ 2018 COMPLETO HOMOLOGADA'!AO594</f>
        <v>604721.49917632085</v>
      </c>
      <c r="O594" s="114"/>
      <c r="P594" s="114"/>
      <c r="Q594" s="93"/>
    </row>
    <row r="595" spans="1:17" x14ac:dyDescent="0.25">
      <c r="A595" s="93"/>
      <c r="B595" s="94" t="s">
        <v>604</v>
      </c>
      <c r="C595" s="94" t="s">
        <v>611</v>
      </c>
      <c r="D595" s="94" t="s">
        <v>79</v>
      </c>
      <c r="H595" s="114">
        <f>'MATRIZ 2018 COMPLETO HOMOLOGADA'!J595</f>
        <v>2112022.1767242174</v>
      </c>
      <c r="I595" s="114">
        <f>'MATRIZ 2018 COMPLETO HOMOLOGADA'!O595</f>
        <v>0</v>
      </c>
      <c r="J595" s="114">
        <f>'MATRIZ 2018 COMPLETO HOMOLOGADA'!R595</f>
        <v>0</v>
      </c>
      <c r="K595" s="114"/>
      <c r="L595" s="114">
        <f t="shared" si="33"/>
        <v>2112022.1767242174</v>
      </c>
      <c r="M595" s="114"/>
      <c r="N595" s="114">
        <f>'MATRIZ 2018 COMPLETO HOMOLOGADA'!AI595+'MATRIZ 2018 COMPLETO HOMOLOGADA'!AL595+'MATRIZ 2018 COMPLETO HOMOLOGADA'!AO595</f>
        <v>687530.06456176995</v>
      </c>
      <c r="O595" s="114"/>
      <c r="P595" s="114"/>
      <c r="Q595" s="93"/>
    </row>
    <row r="596" spans="1:17" x14ac:dyDescent="0.25">
      <c r="A596" s="93"/>
      <c r="B596" s="94" t="s">
        <v>604</v>
      </c>
      <c r="C596" s="94" t="s">
        <v>612</v>
      </c>
      <c r="D596" s="94" t="s">
        <v>79</v>
      </c>
      <c r="H596" s="114">
        <f>'MATRIZ 2018 COMPLETO HOMOLOGADA'!J596</f>
        <v>1809177.1759719073</v>
      </c>
      <c r="I596" s="114">
        <f>'MATRIZ 2018 COMPLETO HOMOLOGADA'!O596</f>
        <v>0</v>
      </c>
      <c r="J596" s="114">
        <f>'MATRIZ 2018 COMPLETO HOMOLOGADA'!R596</f>
        <v>0</v>
      </c>
      <c r="K596" s="114"/>
      <c r="L596" s="114">
        <f t="shared" si="33"/>
        <v>1809177.1759719073</v>
      </c>
      <c r="M596" s="114"/>
      <c r="N596" s="114">
        <f>'MATRIZ 2018 COMPLETO HOMOLOGADA'!AI596+'MATRIZ 2018 COMPLETO HOMOLOGADA'!AL596+'MATRIZ 2018 COMPLETO HOMOLOGADA'!AO596</f>
        <v>487273.92569136055</v>
      </c>
      <c r="O596" s="114"/>
      <c r="P596" s="114"/>
      <c r="Q596" s="93"/>
    </row>
    <row r="597" spans="1:17" x14ac:dyDescent="0.25">
      <c r="A597" s="93"/>
      <c r="B597" s="94" t="s">
        <v>604</v>
      </c>
      <c r="C597" s="94" t="s">
        <v>613</v>
      </c>
      <c r="D597" s="94" t="s">
        <v>79</v>
      </c>
      <c r="H597" s="114">
        <f>'MATRIZ 2018 COMPLETO HOMOLOGADA'!J597</f>
        <v>1749643.2826172416</v>
      </c>
      <c r="I597" s="114">
        <f>'MATRIZ 2018 COMPLETO HOMOLOGADA'!O597</f>
        <v>0</v>
      </c>
      <c r="J597" s="114">
        <f>'MATRIZ 2018 COMPLETO HOMOLOGADA'!R597</f>
        <v>0</v>
      </c>
      <c r="K597" s="114"/>
      <c r="L597" s="114">
        <f t="shared" si="33"/>
        <v>1749643.2826172416</v>
      </c>
      <c r="M597" s="114"/>
      <c r="N597" s="114">
        <f>'MATRIZ 2018 COMPLETO HOMOLOGADA'!AI597+'MATRIZ 2018 COMPLETO HOMOLOGADA'!AL597+'MATRIZ 2018 COMPLETO HOMOLOGADA'!AO597</f>
        <v>388550.04994778649</v>
      </c>
      <c r="O597" s="114"/>
      <c r="P597" s="114"/>
      <c r="Q597" s="93"/>
    </row>
    <row r="598" spans="1:17" x14ac:dyDescent="0.25">
      <c r="A598" s="93"/>
      <c r="B598" s="94" t="s">
        <v>604</v>
      </c>
      <c r="C598" s="94" t="s">
        <v>614</v>
      </c>
      <c r="D598" s="94" t="s">
        <v>79</v>
      </c>
      <c r="H598" s="114">
        <f>'MATRIZ 2018 COMPLETO HOMOLOGADA'!J598</f>
        <v>2629954.3214603215</v>
      </c>
      <c r="I598" s="114">
        <f>'MATRIZ 2018 COMPLETO HOMOLOGADA'!O598</f>
        <v>0</v>
      </c>
      <c r="J598" s="114">
        <f>'MATRIZ 2018 COMPLETO HOMOLOGADA'!R598</f>
        <v>0</v>
      </c>
      <c r="K598" s="114"/>
      <c r="L598" s="114">
        <f t="shared" si="33"/>
        <v>2629954.3214603215</v>
      </c>
      <c r="M598" s="114"/>
      <c r="N598" s="114">
        <f>'MATRIZ 2018 COMPLETO HOMOLOGADA'!AI598+'MATRIZ 2018 COMPLETO HOMOLOGADA'!AL598+'MATRIZ 2018 COMPLETO HOMOLOGADA'!AO598</f>
        <v>446573.91294499231</v>
      </c>
      <c r="O598" s="114"/>
      <c r="P598" s="114"/>
      <c r="Q598" s="93"/>
    </row>
    <row r="599" spans="1:17" x14ac:dyDescent="0.25">
      <c r="A599" s="93"/>
      <c r="B599" s="94" t="s">
        <v>604</v>
      </c>
      <c r="C599" s="94" t="s">
        <v>615</v>
      </c>
      <c r="D599" s="94" t="s">
        <v>79</v>
      </c>
      <c r="H599" s="114">
        <f>'MATRIZ 2018 COMPLETO HOMOLOGADA'!J599</f>
        <v>1749643.2826172416</v>
      </c>
      <c r="I599" s="114">
        <f>'MATRIZ 2018 COMPLETO HOMOLOGADA'!O599</f>
        <v>0</v>
      </c>
      <c r="J599" s="114">
        <f>'MATRIZ 2018 COMPLETO HOMOLOGADA'!R599</f>
        <v>0</v>
      </c>
      <c r="K599" s="114"/>
      <c r="L599" s="114">
        <f t="shared" si="33"/>
        <v>1749643.2826172416</v>
      </c>
      <c r="M599" s="114"/>
      <c r="N599" s="114">
        <f>'MATRIZ 2018 COMPLETO HOMOLOGADA'!AI599+'MATRIZ 2018 COMPLETO HOMOLOGADA'!AL599+'MATRIZ 2018 COMPLETO HOMOLOGADA'!AO599</f>
        <v>487978.1022119784</v>
      </c>
      <c r="O599" s="114"/>
      <c r="P599" s="114"/>
      <c r="Q599" s="93"/>
    </row>
    <row r="600" spans="1:17" x14ac:dyDescent="0.25">
      <c r="A600" s="93"/>
      <c r="B600" s="94" t="s">
        <v>604</v>
      </c>
      <c r="C600" s="94" t="s">
        <v>616</v>
      </c>
      <c r="D600" s="94" t="s">
        <v>79</v>
      </c>
      <c r="H600" s="114">
        <f>'MATRIZ 2018 COMPLETO HOMOLOGADA'!J600</f>
        <v>3603513.1961481329</v>
      </c>
      <c r="I600" s="114">
        <f>'MATRIZ 2018 COMPLETO HOMOLOGADA'!O600</f>
        <v>0</v>
      </c>
      <c r="J600" s="114">
        <f>'MATRIZ 2018 COMPLETO HOMOLOGADA'!R600</f>
        <v>0</v>
      </c>
      <c r="K600" s="114"/>
      <c r="L600" s="114">
        <f t="shared" si="33"/>
        <v>3603513.1961481329</v>
      </c>
      <c r="M600" s="114"/>
      <c r="N600" s="114">
        <f>'MATRIZ 2018 COMPLETO HOMOLOGADA'!AI600+'MATRIZ 2018 COMPLETO HOMOLOGADA'!AL600+'MATRIZ 2018 COMPLETO HOMOLOGADA'!AO600</f>
        <v>1208884.3224764506</v>
      </c>
      <c r="O600" s="114"/>
      <c r="P600" s="114"/>
      <c r="Q600" s="93"/>
    </row>
    <row r="601" spans="1:17" x14ac:dyDescent="0.25">
      <c r="A601" s="93"/>
      <c r="B601" s="94" t="s">
        <v>604</v>
      </c>
      <c r="C601" s="94" t="s">
        <v>617</v>
      </c>
      <c r="D601" s="94" t="s">
        <v>79</v>
      </c>
      <c r="H601" s="114">
        <f>'MATRIZ 2018 COMPLETO HOMOLOGADA'!J601</f>
        <v>1749643.2826172418</v>
      </c>
      <c r="I601" s="114">
        <f>'MATRIZ 2018 COMPLETO HOMOLOGADA'!O601</f>
        <v>0</v>
      </c>
      <c r="J601" s="114">
        <f>'MATRIZ 2018 COMPLETO HOMOLOGADA'!R601</f>
        <v>0</v>
      </c>
      <c r="K601" s="114"/>
      <c r="L601" s="114">
        <f t="shared" si="33"/>
        <v>1749643.2826172418</v>
      </c>
      <c r="M601" s="114"/>
      <c r="N601" s="114">
        <f>'MATRIZ 2018 COMPLETO HOMOLOGADA'!AI601+'MATRIZ 2018 COMPLETO HOMOLOGADA'!AL601+'MATRIZ 2018 COMPLETO HOMOLOGADA'!AO601</f>
        <v>446531.44767189655</v>
      </c>
      <c r="O601" s="114"/>
      <c r="P601" s="114"/>
      <c r="Q601" s="93"/>
    </row>
    <row r="602" spans="1:17" x14ac:dyDescent="0.25">
      <c r="A602" s="93"/>
      <c r="B602" s="94" t="s">
        <v>604</v>
      </c>
      <c r="C602" s="94" t="s">
        <v>618</v>
      </c>
      <c r="D602" s="94" t="s">
        <v>79</v>
      </c>
      <c r="H602" s="114">
        <f>'MATRIZ 2018 COMPLETO HOMOLOGADA'!J602</f>
        <v>4060127.570611584</v>
      </c>
      <c r="I602" s="114">
        <f>'MATRIZ 2018 COMPLETO HOMOLOGADA'!O602</f>
        <v>0</v>
      </c>
      <c r="J602" s="114">
        <f>'MATRIZ 2018 COMPLETO HOMOLOGADA'!R602</f>
        <v>0</v>
      </c>
      <c r="K602" s="114"/>
      <c r="L602" s="114">
        <f t="shared" si="33"/>
        <v>4060127.570611584</v>
      </c>
      <c r="M602" s="114"/>
      <c r="N602" s="114">
        <f>'MATRIZ 2018 COMPLETO HOMOLOGADA'!AI602+'MATRIZ 2018 COMPLETO HOMOLOGADA'!AL602+'MATRIZ 2018 COMPLETO HOMOLOGADA'!AO602</f>
        <v>1160621.7859288845</v>
      </c>
      <c r="O602" s="114"/>
      <c r="P602" s="114"/>
      <c r="Q602" s="93"/>
    </row>
    <row r="603" spans="1:17" x14ac:dyDescent="0.25">
      <c r="A603" s="93"/>
      <c r="B603" s="94" t="s">
        <v>604</v>
      </c>
      <c r="C603" s="94" t="s">
        <v>619</v>
      </c>
      <c r="D603" s="94" t="s">
        <v>83</v>
      </c>
      <c r="H603" s="114">
        <f>'MATRIZ 2018 COMPLETO HOMOLOGADA'!J603</f>
        <v>0</v>
      </c>
      <c r="I603" s="114">
        <f>'MATRIZ 2018 COMPLETO HOMOLOGADA'!O603</f>
        <v>1003926.5962077245</v>
      </c>
      <c r="J603" s="114">
        <f>'MATRIZ 2018 COMPLETO HOMOLOGADA'!R603</f>
        <v>0</v>
      </c>
      <c r="K603" s="114"/>
      <c r="L603" s="114">
        <f t="shared" si="33"/>
        <v>1003926.5962077245</v>
      </c>
      <c r="M603" s="114"/>
      <c r="N603" s="114">
        <f>'MATRIZ 2018 COMPLETO HOMOLOGADA'!AI603+'MATRIZ 2018 COMPLETO HOMOLOGADA'!AL603+'MATRIZ 2018 COMPLETO HOMOLOGADA'!AO603</f>
        <v>141840.84575945791</v>
      </c>
      <c r="O603" s="114"/>
      <c r="P603" s="114"/>
      <c r="Q603" s="93"/>
    </row>
    <row r="604" spans="1:17" x14ac:dyDescent="0.25">
      <c r="A604" s="93"/>
      <c r="B604" s="94" t="s">
        <v>604</v>
      </c>
      <c r="C604" s="94" t="s">
        <v>620</v>
      </c>
      <c r="D604" s="94" t="s">
        <v>79</v>
      </c>
      <c r="H604" s="114">
        <f>'MATRIZ 2018 COMPLETO HOMOLOGADA'!J604</f>
        <v>6446409.788451286</v>
      </c>
      <c r="I604" s="114">
        <f>'MATRIZ 2018 COMPLETO HOMOLOGADA'!O604</f>
        <v>0</v>
      </c>
      <c r="J604" s="114">
        <f>'MATRIZ 2018 COMPLETO HOMOLOGADA'!R604</f>
        <v>0</v>
      </c>
      <c r="K604" s="114"/>
      <c r="L604" s="114">
        <f t="shared" si="33"/>
        <v>6446409.788451286</v>
      </c>
      <c r="M604" s="114"/>
      <c r="N604" s="114">
        <f>'MATRIZ 2018 COMPLETO HOMOLOGADA'!AI604+'MATRIZ 2018 COMPLETO HOMOLOGADA'!AL604+'MATRIZ 2018 COMPLETO HOMOLOGADA'!AO604</f>
        <v>2243803.5275897118</v>
      </c>
      <c r="O604" s="114"/>
      <c r="P604" s="114"/>
      <c r="Q604" s="93"/>
    </row>
    <row r="605" spans="1:17" x14ac:dyDescent="0.25">
      <c r="A605" s="93"/>
      <c r="B605" s="94" t="s">
        <v>604</v>
      </c>
      <c r="C605" s="94" t="s">
        <v>621</v>
      </c>
      <c r="D605" s="94" t="s">
        <v>83</v>
      </c>
      <c r="H605" s="114">
        <f>'MATRIZ 2018 COMPLETO HOMOLOGADA'!J605</f>
        <v>0</v>
      </c>
      <c r="I605" s="114">
        <f>'MATRIZ 2018 COMPLETO HOMOLOGADA'!O605</f>
        <v>1070332.257368132</v>
      </c>
      <c r="J605" s="114">
        <f>'MATRIZ 2018 COMPLETO HOMOLOGADA'!R605</f>
        <v>0</v>
      </c>
      <c r="K605" s="114"/>
      <c r="L605" s="114">
        <f t="shared" si="33"/>
        <v>1070332.257368132</v>
      </c>
      <c r="M605" s="114"/>
      <c r="N605" s="114">
        <f>'MATRIZ 2018 COMPLETO HOMOLOGADA'!AI605+'MATRIZ 2018 COMPLETO HOMOLOGADA'!AL605+'MATRIZ 2018 COMPLETO HOMOLOGADA'!AO605</f>
        <v>123934.67894276195</v>
      </c>
      <c r="O605" s="114"/>
      <c r="P605" s="114"/>
      <c r="Q605" s="93"/>
    </row>
    <row r="606" spans="1:17" x14ac:dyDescent="0.25">
      <c r="A606" s="93"/>
      <c r="B606" s="94" t="s">
        <v>604</v>
      </c>
      <c r="C606" s="94" t="s">
        <v>622</v>
      </c>
      <c r="D606" s="94" t="s">
        <v>83</v>
      </c>
      <c r="H606" s="114">
        <f>'MATRIZ 2018 COMPLETO HOMOLOGADA'!J606</f>
        <v>0</v>
      </c>
      <c r="I606" s="114">
        <f>'MATRIZ 2018 COMPLETO HOMOLOGADA'!O606</f>
        <v>1008573.7728524759</v>
      </c>
      <c r="J606" s="114">
        <f>'MATRIZ 2018 COMPLETO HOMOLOGADA'!R606</f>
        <v>0</v>
      </c>
      <c r="K606" s="114"/>
      <c r="L606" s="114">
        <f t="shared" si="33"/>
        <v>1008573.7728524759</v>
      </c>
      <c r="M606" s="114"/>
      <c r="N606" s="114">
        <f>'MATRIZ 2018 COMPLETO HOMOLOGADA'!AI606+'MATRIZ 2018 COMPLETO HOMOLOGADA'!AL606+'MATRIZ 2018 COMPLETO HOMOLOGADA'!AO606</f>
        <v>268622.11375815677</v>
      </c>
      <c r="O606" s="114"/>
      <c r="P606" s="114"/>
      <c r="Q606" s="93"/>
    </row>
    <row r="607" spans="1:17" x14ac:dyDescent="0.25">
      <c r="A607" s="93"/>
      <c r="H607" s="114"/>
      <c r="I607" s="114"/>
      <c r="J607" s="114"/>
      <c r="K607" s="114"/>
      <c r="L607" s="114"/>
      <c r="M607" s="114"/>
      <c r="N607" s="114"/>
      <c r="O607" s="114"/>
      <c r="P607" s="114"/>
      <c r="Q607" s="93"/>
    </row>
    <row r="608" spans="1:17" x14ac:dyDescent="0.25">
      <c r="A608" s="93"/>
      <c r="B608" s="98" t="s">
        <v>604</v>
      </c>
      <c r="C608" s="98" t="s">
        <v>623</v>
      </c>
      <c r="D608" s="98" t="s">
        <v>74</v>
      </c>
      <c r="E608" s="98"/>
      <c r="F608" s="100"/>
      <c r="G608" s="98"/>
      <c r="H608" s="115">
        <f>SUM(H609:H620)</f>
        <v>23387580.914084554</v>
      </c>
      <c r="I608" s="115">
        <f>SUM(I609:I620)</f>
        <v>3170575.4835783807</v>
      </c>
      <c r="J608" s="115">
        <f>SUM(J609:J620)</f>
        <v>4981398.5131642343</v>
      </c>
      <c r="K608" s="115"/>
      <c r="L608" s="115">
        <f>SUM(L609:L620)</f>
        <v>31539554.910827167</v>
      </c>
      <c r="M608" s="115"/>
      <c r="N608" s="115">
        <f>SUM(N609:N620)</f>
        <v>11431578.429009227</v>
      </c>
      <c r="O608" s="115"/>
      <c r="P608" s="115">
        <f>L608*'DADOS BASE PROPOSTA'!$I$14</f>
        <v>47309.332366240749</v>
      </c>
      <c r="Q608" s="93"/>
    </row>
    <row r="609" spans="1:17" x14ac:dyDescent="0.25">
      <c r="A609" s="93"/>
      <c r="B609" s="94" t="s">
        <v>604</v>
      </c>
      <c r="C609" s="94" t="s">
        <v>34</v>
      </c>
      <c r="D609" s="94" t="s">
        <v>75</v>
      </c>
      <c r="F609" s="68">
        <f>'MATRIZ 2018 COMPLETO HOMOLOGADA'!Q609</f>
        <v>11</v>
      </c>
      <c r="H609" s="114">
        <f>'MATRIZ 2018 COMPLETO HOMOLOGADA'!J609</f>
        <v>0</v>
      </c>
      <c r="I609" s="114">
        <f>SUMIF('MATRIZ 2018 COMPLETO HOMOLOGADA'!D610:D621,"ECR",'MATRIZ 2018 COMPLETO HOMOLOGADA'!O610:O621)</f>
        <v>0</v>
      </c>
      <c r="J609" s="114">
        <f>'MATRIZ 2018 COMPLETO HOMOLOGADA'!R609+'MATRIZ 2018 COMPLETO HOMOLOGADA'!Z609+'MATRIZ 2018 COMPLETO HOMOLOGADA'!AS609+'MATRIZ 2018 COMPLETO HOMOLOGADA'!AW609+'MATRIZ 2018 COMPLETO HOMOLOGADA'!BA609+SUM('MATRIZ 2018 COMPLETO HOMOLOGADA'!Z610:Z621)</f>
        <v>4981398.5131642343</v>
      </c>
      <c r="K609" s="114"/>
      <c r="L609" s="114">
        <f t="shared" ref="L609:L620" si="34">SUM(H609:J609)</f>
        <v>4981398.5131642343</v>
      </c>
      <c r="M609" s="114"/>
      <c r="N609" s="114">
        <f>'MATRIZ 2018 COMPLETO HOMOLOGADA'!AI609+'MATRIZ 2018 COMPLETO HOMOLOGADA'!AL609+'MATRIZ 2018 COMPLETO HOMOLOGADA'!AO609+SUMIF('MATRIZ 2018 COMPLETO HOMOLOGADA'!D610:D621,"ECR",'MATRIZ 2018 COMPLETO HOMOLOGADA'!AI610:AI621)+SUMIF('MATRIZ 2018 COMPLETO HOMOLOGADA'!D610:D621,"ECR",'MATRIZ 2018 COMPLETO HOMOLOGADA'!AO610:AO621)</f>
        <v>65739.700667837998</v>
      </c>
      <c r="O609" s="114"/>
      <c r="P609" s="114"/>
      <c r="Q609" s="93"/>
    </row>
    <row r="610" spans="1:17" x14ac:dyDescent="0.25">
      <c r="A610" s="93"/>
      <c r="B610" s="94" t="s">
        <v>604</v>
      </c>
      <c r="C610" s="94" t="s">
        <v>624</v>
      </c>
      <c r="D610" s="94" t="s">
        <v>79</v>
      </c>
      <c r="H610" s="114">
        <f>'MATRIZ 2018 COMPLETO HOMOLOGADA'!J610</f>
        <v>4415406.5353797572</v>
      </c>
      <c r="I610" s="114">
        <f>'MATRIZ 2018 COMPLETO HOMOLOGADA'!O610</f>
        <v>0</v>
      </c>
      <c r="J610" s="114">
        <f>'MATRIZ 2018 COMPLETO HOMOLOGADA'!R610</f>
        <v>0</v>
      </c>
      <c r="K610" s="114"/>
      <c r="L610" s="114">
        <f t="shared" si="34"/>
        <v>4415406.5353797572</v>
      </c>
      <c r="M610" s="114"/>
      <c r="N610" s="114">
        <f>'MATRIZ 2018 COMPLETO HOMOLOGADA'!AI610+'MATRIZ 2018 COMPLETO HOMOLOGADA'!AL610+'MATRIZ 2018 COMPLETO HOMOLOGADA'!AO610</f>
        <v>1765803.301262887</v>
      </c>
      <c r="O610" s="114"/>
      <c r="P610" s="114"/>
      <c r="Q610" s="93"/>
    </row>
    <row r="611" spans="1:17" x14ac:dyDescent="0.25">
      <c r="A611" s="93"/>
      <c r="B611" s="94" t="s">
        <v>604</v>
      </c>
      <c r="C611" s="94" t="s">
        <v>625</v>
      </c>
      <c r="D611" s="94" t="s">
        <v>77</v>
      </c>
      <c r="H611" s="114">
        <f>'MATRIZ 2018 COMPLETO HOMOLOGADA'!J611</f>
        <v>0</v>
      </c>
      <c r="I611" s="114">
        <f>'MATRIZ 2018 COMPLETO HOMOLOGADA'!O611</f>
        <v>536745.54302927572</v>
      </c>
      <c r="J611" s="114">
        <f>'MATRIZ 2018 COMPLETO HOMOLOGADA'!R611</f>
        <v>0</v>
      </c>
      <c r="K611" s="114"/>
      <c r="L611" s="114">
        <f t="shared" si="34"/>
        <v>536745.54302927572</v>
      </c>
      <c r="M611" s="114"/>
      <c r="N611" s="114">
        <f>'MATRIZ 2018 COMPLETO HOMOLOGADA'!AI611+'MATRIZ 2018 COMPLETO HOMOLOGADA'!AL611+'MATRIZ 2018 COMPLETO HOMOLOGADA'!AO611</f>
        <v>149001.63979473762</v>
      </c>
      <c r="O611" s="114"/>
      <c r="P611" s="114"/>
      <c r="Q611" s="93"/>
    </row>
    <row r="612" spans="1:17" x14ac:dyDescent="0.25">
      <c r="A612" s="93"/>
      <c r="B612" s="94" t="s">
        <v>604</v>
      </c>
      <c r="C612" s="94" t="s">
        <v>626</v>
      </c>
      <c r="D612" s="94" t="s">
        <v>79</v>
      </c>
      <c r="H612" s="114">
        <f>'MATRIZ 2018 COMPLETO HOMOLOGADA'!J612</f>
        <v>2500131.7873855326</v>
      </c>
      <c r="I612" s="114">
        <f>'MATRIZ 2018 COMPLETO HOMOLOGADA'!O612</f>
        <v>0</v>
      </c>
      <c r="J612" s="114">
        <f>'MATRIZ 2018 COMPLETO HOMOLOGADA'!R612</f>
        <v>0</v>
      </c>
      <c r="K612" s="114"/>
      <c r="L612" s="114">
        <f t="shared" si="34"/>
        <v>2500131.7873855326</v>
      </c>
      <c r="M612" s="114"/>
      <c r="N612" s="114">
        <f>'MATRIZ 2018 COMPLETO HOMOLOGADA'!AI612+'MATRIZ 2018 COMPLETO HOMOLOGADA'!AL612+'MATRIZ 2018 COMPLETO HOMOLOGADA'!AO612</f>
        <v>1241280.8173717714</v>
      </c>
      <c r="O612" s="114"/>
      <c r="P612" s="114"/>
      <c r="Q612" s="93"/>
    </row>
    <row r="613" spans="1:17" x14ac:dyDescent="0.25">
      <c r="A613" s="93"/>
      <c r="B613" s="94" t="s">
        <v>604</v>
      </c>
      <c r="C613" s="94" t="s">
        <v>627</v>
      </c>
      <c r="D613" s="94" t="s">
        <v>126</v>
      </c>
      <c r="H613" s="114">
        <f>'MATRIZ 2018 COMPLETO HOMOLOGADA'!J613</f>
        <v>0</v>
      </c>
      <c r="I613" s="114">
        <f>'MATRIZ 2018 COMPLETO HOMOLOGADA'!O613</f>
        <v>1317932.8427800133</v>
      </c>
      <c r="J613" s="114">
        <f>'MATRIZ 2018 COMPLETO HOMOLOGADA'!R613</f>
        <v>0</v>
      </c>
      <c r="K613" s="114"/>
      <c r="L613" s="114">
        <f t="shared" si="34"/>
        <v>1317932.8427800133</v>
      </c>
      <c r="M613" s="114"/>
      <c r="N613" s="114">
        <f>'MATRIZ 2018 COMPLETO HOMOLOGADA'!AI613+'MATRIZ 2018 COMPLETO HOMOLOGADA'!AL613+'MATRIZ 2018 COMPLETO HOMOLOGADA'!AO613</f>
        <v>1303354.3821865811</v>
      </c>
      <c r="O613" s="114"/>
      <c r="P613" s="114"/>
      <c r="Q613" s="93"/>
    </row>
    <row r="614" spans="1:17" x14ac:dyDescent="0.25">
      <c r="A614" s="93"/>
      <c r="B614" s="94" t="s">
        <v>604</v>
      </c>
      <c r="C614" s="94" t="s">
        <v>628</v>
      </c>
      <c r="D614" s="94" t="s">
        <v>79</v>
      </c>
      <c r="H614" s="114">
        <f>'MATRIZ 2018 COMPLETO HOMOLOGADA'!J614</f>
        <v>3110464.9086651243</v>
      </c>
      <c r="I614" s="114">
        <f>'MATRIZ 2018 COMPLETO HOMOLOGADA'!O614</f>
        <v>0</v>
      </c>
      <c r="J614" s="114">
        <f>'MATRIZ 2018 COMPLETO HOMOLOGADA'!R614</f>
        <v>0</v>
      </c>
      <c r="K614" s="114"/>
      <c r="L614" s="114">
        <f t="shared" si="34"/>
        <v>3110464.9086651243</v>
      </c>
      <c r="M614" s="114"/>
      <c r="N614" s="114">
        <f>'MATRIZ 2018 COMPLETO HOMOLOGADA'!AI614+'MATRIZ 2018 COMPLETO HOMOLOGADA'!AL614+'MATRIZ 2018 COMPLETO HOMOLOGADA'!AO614</f>
        <v>687254.48995587113</v>
      </c>
      <c r="O614" s="114"/>
      <c r="P614" s="114"/>
      <c r="Q614" s="93"/>
    </row>
    <row r="615" spans="1:17" x14ac:dyDescent="0.25">
      <c r="A615" s="93"/>
      <c r="B615" s="94" t="s">
        <v>604</v>
      </c>
      <c r="C615" s="94" t="s">
        <v>629</v>
      </c>
      <c r="D615" s="94" t="s">
        <v>79</v>
      </c>
      <c r="H615" s="114">
        <f>'MATRIZ 2018 COMPLETO HOMOLOGADA'!J615</f>
        <v>2079932.401131457</v>
      </c>
      <c r="I615" s="114">
        <f>'MATRIZ 2018 COMPLETO HOMOLOGADA'!O615</f>
        <v>0</v>
      </c>
      <c r="J615" s="114">
        <f>'MATRIZ 2018 COMPLETO HOMOLOGADA'!R615</f>
        <v>0</v>
      </c>
      <c r="K615" s="114"/>
      <c r="L615" s="114">
        <f t="shared" si="34"/>
        <v>2079932.401131457</v>
      </c>
      <c r="M615" s="114"/>
      <c r="N615" s="114">
        <f>'MATRIZ 2018 COMPLETO HOMOLOGADA'!AI615+'MATRIZ 2018 COMPLETO HOMOLOGADA'!AL615+'MATRIZ 2018 COMPLETO HOMOLOGADA'!AO615</f>
        <v>464849.40571646742</v>
      </c>
      <c r="O615" s="114"/>
      <c r="P615" s="114"/>
      <c r="Q615" s="93"/>
    </row>
    <row r="616" spans="1:17" x14ac:dyDescent="0.25">
      <c r="A616" s="93"/>
      <c r="B616" s="94" t="s">
        <v>604</v>
      </c>
      <c r="C616" s="94" t="s">
        <v>630</v>
      </c>
      <c r="D616" s="94" t="s">
        <v>79</v>
      </c>
      <c r="H616" s="114">
        <f>'MATRIZ 2018 COMPLETO HOMOLOGADA'!J616</f>
        <v>2412059.315817439</v>
      </c>
      <c r="I616" s="114">
        <f>'MATRIZ 2018 COMPLETO HOMOLOGADA'!O616</f>
        <v>0</v>
      </c>
      <c r="J616" s="114">
        <f>'MATRIZ 2018 COMPLETO HOMOLOGADA'!R616</f>
        <v>0</v>
      </c>
      <c r="K616" s="114"/>
      <c r="L616" s="114">
        <f t="shared" si="34"/>
        <v>2412059.315817439</v>
      </c>
      <c r="M616" s="114"/>
      <c r="N616" s="114">
        <f>'MATRIZ 2018 COMPLETO HOMOLOGADA'!AI616+'MATRIZ 2018 COMPLETO HOMOLOGADA'!AL616+'MATRIZ 2018 COMPLETO HOMOLOGADA'!AO616</f>
        <v>592555.48081934464</v>
      </c>
      <c r="O616" s="114"/>
      <c r="P616" s="114"/>
      <c r="Q616" s="93"/>
    </row>
    <row r="617" spans="1:17" x14ac:dyDescent="0.25">
      <c r="A617" s="93"/>
      <c r="B617" s="94" t="s">
        <v>604</v>
      </c>
      <c r="C617" s="94" t="s">
        <v>631</v>
      </c>
      <c r="D617" s="94" t="s">
        <v>126</v>
      </c>
      <c r="H617" s="114">
        <f>'MATRIZ 2018 COMPLETO HOMOLOGADA'!J617</f>
        <v>0</v>
      </c>
      <c r="I617" s="114">
        <f>'MATRIZ 2018 COMPLETO HOMOLOGADA'!O617</f>
        <v>1315897.0977690916</v>
      </c>
      <c r="J617" s="114">
        <f>'MATRIZ 2018 COMPLETO HOMOLOGADA'!R617</f>
        <v>0</v>
      </c>
      <c r="K617" s="114"/>
      <c r="L617" s="114">
        <f t="shared" si="34"/>
        <v>1315897.0977690916</v>
      </c>
      <c r="M617" s="114"/>
      <c r="N617" s="114">
        <f>'MATRIZ 2018 COMPLETO HOMOLOGADA'!AI617+'MATRIZ 2018 COMPLETO HOMOLOGADA'!AL617+'MATRIZ 2018 COMPLETO HOMOLOGADA'!AO617</f>
        <v>305700.04726611293</v>
      </c>
      <c r="O617" s="114"/>
      <c r="P617" s="114"/>
      <c r="Q617" s="93"/>
    </row>
    <row r="618" spans="1:17" x14ac:dyDescent="0.25">
      <c r="A618" s="93"/>
      <c r="B618" s="94" t="s">
        <v>604</v>
      </c>
      <c r="C618" s="94" t="s">
        <v>632</v>
      </c>
      <c r="D618" s="94" t="s">
        <v>79</v>
      </c>
      <c r="H618" s="114">
        <f>'MATRIZ 2018 COMPLETO HOMOLOGADA'!J618</f>
        <v>2495910.3842609832</v>
      </c>
      <c r="I618" s="114">
        <f>'MATRIZ 2018 COMPLETO HOMOLOGADA'!O618</f>
        <v>0</v>
      </c>
      <c r="J618" s="114">
        <f>'MATRIZ 2018 COMPLETO HOMOLOGADA'!R618</f>
        <v>0</v>
      </c>
      <c r="K618" s="114"/>
      <c r="L618" s="114">
        <f t="shared" si="34"/>
        <v>2495910.3842609832</v>
      </c>
      <c r="M618" s="114"/>
      <c r="N618" s="114">
        <f>'MATRIZ 2018 COMPLETO HOMOLOGADA'!AI618+'MATRIZ 2018 COMPLETO HOMOLOGADA'!AL618+'MATRIZ 2018 COMPLETO HOMOLOGADA'!AO618</f>
        <v>534989.86045922723</v>
      </c>
      <c r="O618" s="114"/>
      <c r="P618" s="114"/>
      <c r="Q618" s="93"/>
    </row>
    <row r="619" spans="1:17" x14ac:dyDescent="0.25">
      <c r="A619" s="93"/>
      <c r="B619" s="94" t="s">
        <v>604</v>
      </c>
      <c r="C619" s="94" t="s">
        <v>633</v>
      </c>
      <c r="D619" s="94" t="s">
        <v>79</v>
      </c>
      <c r="H619" s="114">
        <f>'MATRIZ 2018 COMPLETO HOMOLOGADA'!J619</f>
        <v>1921118.1234803435</v>
      </c>
      <c r="I619" s="114">
        <f>'MATRIZ 2018 COMPLETO HOMOLOGADA'!O619</f>
        <v>0</v>
      </c>
      <c r="J619" s="114">
        <f>'MATRIZ 2018 COMPLETO HOMOLOGADA'!R619</f>
        <v>0</v>
      </c>
      <c r="K619" s="114"/>
      <c r="L619" s="114">
        <f t="shared" si="34"/>
        <v>1921118.1234803435</v>
      </c>
      <c r="M619" s="114"/>
      <c r="N619" s="114">
        <f>'MATRIZ 2018 COMPLETO HOMOLOGADA'!AI619+'MATRIZ 2018 COMPLETO HOMOLOGADA'!AL619+'MATRIZ 2018 COMPLETO HOMOLOGADA'!AO619</f>
        <v>1722314.009364753</v>
      </c>
      <c r="O619" s="114"/>
      <c r="P619" s="114"/>
      <c r="Q619" s="93"/>
    </row>
    <row r="620" spans="1:17" x14ac:dyDescent="0.25">
      <c r="A620" s="93"/>
      <c r="B620" s="94" t="s">
        <v>604</v>
      </c>
      <c r="C620" s="94" t="s">
        <v>634</v>
      </c>
      <c r="D620" s="94" t="s">
        <v>79</v>
      </c>
      <c r="H620" s="114">
        <f>'MATRIZ 2018 COMPLETO HOMOLOGADA'!J620</f>
        <v>4452557.4579639174</v>
      </c>
      <c r="I620" s="114">
        <f>'MATRIZ 2018 COMPLETO HOMOLOGADA'!O620</f>
        <v>0</v>
      </c>
      <c r="J620" s="114">
        <f>'MATRIZ 2018 COMPLETO HOMOLOGADA'!R620</f>
        <v>0</v>
      </c>
      <c r="K620" s="114"/>
      <c r="L620" s="114">
        <f t="shared" si="34"/>
        <v>4452557.4579639174</v>
      </c>
      <c r="M620" s="114"/>
      <c r="N620" s="114">
        <f>'MATRIZ 2018 COMPLETO HOMOLOGADA'!AI620+'MATRIZ 2018 COMPLETO HOMOLOGADA'!AL620+'MATRIZ 2018 COMPLETO HOMOLOGADA'!AO620</f>
        <v>2598735.2941436362</v>
      </c>
      <c r="O620" s="114"/>
      <c r="P620" s="114"/>
      <c r="Q620" s="93"/>
    </row>
    <row r="621" spans="1:17" x14ac:dyDescent="0.25">
      <c r="A621" s="93"/>
      <c r="B621" s="94" t="s">
        <v>604</v>
      </c>
      <c r="C621" s="94" t="s">
        <v>635</v>
      </c>
      <c r="D621" s="94" t="s">
        <v>129</v>
      </c>
      <c r="H621" s="114"/>
      <c r="I621" s="114" t="s">
        <v>759</v>
      </c>
      <c r="J621" s="114"/>
      <c r="K621" s="114"/>
      <c r="L621" s="114"/>
      <c r="M621" s="114"/>
      <c r="N621" s="114"/>
      <c r="O621" s="114"/>
      <c r="P621" s="114"/>
      <c r="Q621" s="93"/>
    </row>
    <row r="622" spans="1:17" x14ac:dyDescent="0.25">
      <c r="A622" s="93"/>
      <c r="H622" s="114"/>
      <c r="I622" s="114"/>
      <c r="J622" s="114"/>
      <c r="K622" s="114"/>
      <c r="L622" s="114"/>
      <c r="M622" s="114"/>
      <c r="N622" s="114"/>
      <c r="O622" s="114"/>
      <c r="P622" s="114"/>
      <c r="Q622" s="93"/>
    </row>
    <row r="623" spans="1:17" x14ac:dyDescent="0.25">
      <c r="A623" s="93"/>
      <c r="B623" s="98" t="s">
        <v>604</v>
      </c>
      <c r="C623" s="98" t="s">
        <v>636</v>
      </c>
      <c r="D623" s="98" t="s">
        <v>74</v>
      </c>
      <c r="E623" s="98"/>
      <c r="F623" s="100"/>
      <c r="G623" s="98"/>
      <c r="H623" s="115">
        <f>SUM(H624:H638)</f>
        <v>30386913.344990306</v>
      </c>
      <c r="I623" s="115">
        <f>SUM(I624:I638)</f>
        <v>4209455.2869008137</v>
      </c>
      <c r="J623" s="115">
        <f>SUM(J624:J638)</f>
        <v>5693696.6909086406</v>
      </c>
      <c r="K623" s="115"/>
      <c r="L623" s="115">
        <f>SUM(L624:L638)</f>
        <v>40290065.322799757</v>
      </c>
      <c r="M623" s="115"/>
      <c r="N623" s="115">
        <f>SUM(N624:N638)</f>
        <v>9106251.1854290236</v>
      </c>
      <c r="O623" s="115"/>
      <c r="P623" s="115">
        <f>L623*'DADOS BASE PROPOSTA'!$I$14</f>
        <v>60435.097984199638</v>
      </c>
      <c r="Q623" s="93"/>
    </row>
    <row r="624" spans="1:17" x14ac:dyDescent="0.25">
      <c r="A624" s="93"/>
      <c r="B624" s="94" t="s">
        <v>604</v>
      </c>
      <c r="C624" s="94" t="s">
        <v>34</v>
      </c>
      <c r="D624" s="94" t="s">
        <v>75</v>
      </c>
      <c r="F624" s="68">
        <f>'MATRIZ 2018 COMPLETO HOMOLOGADA'!Q624</f>
        <v>14</v>
      </c>
      <c r="H624" s="114">
        <f>'MATRIZ 2018 COMPLETO HOMOLOGADA'!J624</f>
        <v>0</v>
      </c>
      <c r="I624" s="114">
        <f>SUMIF('MATRIZ 2018 COMPLETO HOMOLOGADA'!D625:D639,"ECR",'MATRIZ 2018 COMPLETO HOMOLOGADA'!O625:O639)</f>
        <v>0</v>
      </c>
      <c r="J624" s="114">
        <f>'MATRIZ 2018 COMPLETO HOMOLOGADA'!R624+'MATRIZ 2018 COMPLETO HOMOLOGADA'!Z624+'MATRIZ 2018 COMPLETO HOMOLOGADA'!AS624+'MATRIZ 2018 COMPLETO HOMOLOGADA'!AW624+'MATRIZ 2018 COMPLETO HOMOLOGADA'!BA624+SUM('MATRIZ 2018 COMPLETO HOMOLOGADA'!Z625:Z639)</f>
        <v>5693696.6909086406</v>
      </c>
      <c r="K624" s="114"/>
      <c r="L624" s="114">
        <f t="shared" ref="L624:L638" si="35">SUM(H624:J624)</f>
        <v>5693696.6909086406</v>
      </c>
      <c r="M624" s="114"/>
      <c r="N624" s="114">
        <f>'MATRIZ 2018 COMPLETO HOMOLOGADA'!AI624+'MATRIZ 2018 COMPLETO HOMOLOGADA'!AL624+'MATRIZ 2018 COMPLETO HOMOLOGADA'!AO624</f>
        <v>0</v>
      </c>
      <c r="O624" s="114"/>
      <c r="P624" s="114"/>
      <c r="Q624" s="93"/>
    </row>
    <row r="625" spans="1:17" x14ac:dyDescent="0.25">
      <c r="A625" s="93"/>
      <c r="B625" s="94" t="s">
        <v>604</v>
      </c>
      <c r="C625" s="94" t="s">
        <v>637</v>
      </c>
      <c r="D625" s="94" t="s">
        <v>77</v>
      </c>
      <c r="H625" s="114">
        <f>'MATRIZ 2018 COMPLETO HOMOLOGADA'!J625</f>
        <v>0</v>
      </c>
      <c r="I625" s="114">
        <f>'MATRIZ 2018 COMPLETO HOMOLOGADA'!O625</f>
        <v>623789.34719256638</v>
      </c>
      <c r="J625" s="114">
        <f>'MATRIZ 2018 COMPLETO HOMOLOGADA'!R625</f>
        <v>0</v>
      </c>
      <c r="K625" s="114"/>
      <c r="L625" s="114">
        <f t="shared" si="35"/>
        <v>623789.34719256638</v>
      </c>
      <c r="M625" s="114"/>
      <c r="N625" s="114">
        <f>'MATRIZ 2018 COMPLETO HOMOLOGADA'!AI625+'MATRIZ 2018 COMPLETO HOMOLOGADA'!AL625+'MATRIZ 2018 COMPLETO HOMOLOGADA'!AO625</f>
        <v>142587.99604576308</v>
      </c>
      <c r="O625" s="114"/>
      <c r="P625" s="114"/>
      <c r="Q625" s="93"/>
    </row>
    <row r="626" spans="1:17" x14ac:dyDescent="0.25">
      <c r="A626" s="93"/>
      <c r="B626" s="94" t="s">
        <v>604</v>
      </c>
      <c r="C626" s="94" t="s">
        <v>638</v>
      </c>
      <c r="D626" s="94" t="s">
        <v>77</v>
      </c>
      <c r="H626" s="114">
        <f>'MATRIZ 2018 COMPLETO HOMOLOGADA'!J626</f>
        <v>0</v>
      </c>
      <c r="I626" s="114">
        <f>'MATRIZ 2018 COMPLETO HOMOLOGADA'!O626</f>
        <v>542840.15859648725</v>
      </c>
      <c r="J626" s="114">
        <f>'MATRIZ 2018 COMPLETO HOMOLOGADA'!R626</f>
        <v>0</v>
      </c>
      <c r="K626" s="114"/>
      <c r="L626" s="114">
        <f t="shared" si="35"/>
        <v>542840.15859648725</v>
      </c>
      <c r="M626" s="114"/>
      <c r="N626" s="114">
        <f>'MATRIZ 2018 COMPLETO HOMOLOGADA'!AI626+'MATRIZ 2018 COMPLETO HOMOLOGADA'!AL626+'MATRIZ 2018 COMPLETO HOMOLOGADA'!AO626</f>
        <v>75727.724578802707</v>
      </c>
      <c r="O626" s="114"/>
      <c r="P626" s="114"/>
      <c r="Q626" s="93"/>
    </row>
    <row r="627" spans="1:17" x14ac:dyDescent="0.25">
      <c r="A627" s="93"/>
      <c r="B627" s="94" t="s">
        <v>604</v>
      </c>
      <c r="C627" s="94" t="s">
        <v>639</v>
      </c>
      <c r="D627" s="94" t="s">
        <v>79</v>
      </c>
      <c r="H627" s="114">
        <f>'MATRIZ 2018 COMPLETO HOMOLOGADA'!J627</f>
        <v>1901185.6634403232</v>
      </c>
      <c r="I627" s="114">
        <f>'MATRIZ 2018 COMPLETO HOMOLOGADA'!O627</f>
        <v>0</v>
      </c>
      <c r="J627" s="114">
        <f>'MATRIZ 2018 COMPLETO HOMOLOGADA'!R627</f>
        <v>0</v>
      </c>
      <c r="K627" s="114"/>
      <c r="L627" s="114">
        <f t="shared" si="35"/>
        <v>1901185.6634403232</v>
      </c>
      <c r="M627" s="114"/>
      <c r="N627" s="114">
        <f>'MATRIZ 2018 COMPLETO HOMOLOGADA'!AI627+'MATRIZ 2018 COMPLETO HOMOLOGADA'!AL627+'MATRIZ 2018 COMPLETO HOMOLOGADA'!AO627</f>
        <v>373361.02244393091</v>
      </c>
      <c r="O627" s="114"/>
      <c r="P627" s="114"/>
      <c r="Q627" s="93"/>
    </row>
    <row r="628" spans="1:17" x14ac:dyDescent="0.25">
      <c r="A628" s="93"/>
      <c r="B628" s="94" t="s">
        <v>604</v>
      </c>
      <c r="C628" s="94" t="s">
        <v>640</v>
      </c>
      <c r="D628" s="94" t="s">
        <v>79</v>
      </c>
      <c r="H628" s="114">
        <f>'MATRIZ 2018 COMPLETO HOMOLOGADA'!J628</f>
        <v>1749643.2826172418</v>
      </c>
      <c r="I628" s="114">
        <f>'MATRIZ 2018 COMPLETO HOMOLOGADA'!O628</f>
        <v>0</v>
      </c>
      <c r="J628" s="114">
        <f>'MATRIZ 2018 COMPLETO HOMOLOGADA'!R628</f>
        <v>0</v>
      </c>
      <c r="K628" s="114"/>
      <c r="L628" s="114">
        <f t="shared" si="35"/>
        <v>1749643.2826172418</v>
      </c>
      <c r="M628" s="114"/>
      <c r="N628" s="114">
        <f>'MATRIZ 2018 COMPLETO HOMOLOGADA'!AI628+'MATRIZ 2018 COMPLETO HOMOLOGADA'!AL628+'MATRIZ 2018 COMPLETO HOMOLOGADA'!AO628</f>
        <v>427361.28563745716</v>
      </c>
      <c r="O628" s="114"/>
      <c r="P628" s="114"/>
      <c r="Q628" s="93"/>
    </row>
    <row r="629" spans="1:17" x14ac:dyDescent="0.25">
      <c r="A629" s="93"/>
      <c r="B629" s="94" t="s">
        <v>604</v>
      </c>
      <c r="C629" s="94" t="s">
        <v>641</v>
      </c>
      <c r="D629" s="94" t="s">
        <v>79</v>
      </c>
      <c r="H629" s="114">
        <f>'MATRIZ 2018 COMPLETO HOMOLOGADA'!J629</f>
        <v>2632429.2280949736</v>
      </c>
      <c r="I629" s="114">
        <f>'MATRIZ 2018 COMPLETO HOMOLOGADA'!O629</f>
        <v>0</v>
      </c>
      <c r="J629" s="114">
        <f>'MATRIZ 2018 COMPLETO HOMOLOGADA'!R629</f>
        <v>0</v>
      </c>
      <c r="K629" s="114"/>
      <c r="L629" s="114">
        <f t="shared" si="35"/>
        <v>2632429.2280949736</v>
      </c>
      <c r="M629" s="114"/>
      <c r="N629" s="114">
        <f>'MATRIZ 2018 COMPLETO HOMOLOGADA'!AI629+'MATRIZ 2018 COMPLETO HOMOLOGADA'!AL629+'MATRIZ 2018 COMPLETO HOMOLOGADA'!AO629</f>
        <v>647243.48419301328</v>
      </c>
      <c r="O629" s="114"/>
      <c r="P629" s="114"/>
      <c r="Q629" s="93"/>
    </row>
    <row r="630" spans="1:17" x14ac:dyDescent="0.25">
      <c r="A630" s="93"/>
      <c r="B630" s="94" t="s">
        <v>604</v>
      </c>
      <c r="C630" s="94" t="s">
        <v>642</v>
      </c>
      <c r="D630" s="94" t="s">
        <v>83</v>
      </c>
      <c r="H630" s="114">
        <f>'MATRIZ 2018 COMPLETO HOMOLOGADA'!J630</f>
        <v>0</v>
      </c>
      <c r="I630" s="114">
        <f>'MATRIZ 2018 COMPLETO HOMOLOGADA'!O630</f>
        <v>1017510.0773087596</v>
      </c>
      <c r="J630" s="114">
        <f>'MATRIZ 2018 COMPLETO HOMOLOGADA'!R630</f>
        <v>0</v>
      </c>
      <c r="K630" s="114"/>
      <c r="L630" s="114">
        <f t="shared" si="35"/>
        <v>1017510.0773087596</v>
      </c>
      <c r="M630" s="114"/>
      <c r="N630" s="114">
        <f>'MATRIZ 2018 COMPLETO HOMOLOGADA'!AI630+'MATRIZ 2018 COMPLETO HOMOLOGADA'!AL630+'MATRIZ 2018 COMPLETO HOMOLOGADA'!AO630</f>
        <v>96751.270573702262</v>
      </c>
      <c r="O630" s="114"/>
      <c r="P630" s="114"/>
      <c r="Q630" s="93"/>
    </row>
    <row r="631" spans="1:17" x14ac:dyDescent="0.25">
      <c r="A631" s="93"/>
      <c r="B631" s="94" t="s">
        <v>604</v>
      </c>
      <c r="C631" s="94" t="s">
        <v>643</v>
      </c>
      <c r="D631" s="94" t="s">
        <v>83</v>
      </c>
      <c r="H631" s="114">
        <f>'MATRIZ 2018 COMPLETO HOMOLOGADA'!J631</f>
        <v>0</v>
      </c>
      <c r="I631" s="114">
        <f>'MATRIZ 2018 COMPLETO HOMOLOGADA'!O631</f>
        <v>944286.58942623273</v>
      </c>
      <c r="J631" s="114">
        <f>'MATRIZ 2018 COMPLETO HOMOLOGADA'!R631</f>
        <v>0</v>
      </c>
      <c r="K631" s="114"/>
      <c r="L631" s="114">
        <f t="shared" si="35"/>
        <v>944286.58942623273</v>
      </c>
      <c r="M631" s="114"/>
      <c r="N631" s="114">
        <f>'MATRIZ 2018 COMPLETO HOMOLOGADA'!AI631+'MATRIZ 2018 COMPLETO HOMOLOGADA'!AL631+'MATRIZ 2018 COMPLETO HOMOLOGADA'!AO631</f>
        <v>58535.64458354337</v>
      </c>
      <c r="O631" s="114"/>
      <c r="P631" s="114"/>
      <c r="Q631" s="93"/>
    </row>
    <row r="632" spans="1:17" x14ac:dyDescent="0.25">
      <c r="A632" s="93"/>
      <c r="B632" s="94" t="s">
        <v>604</v>
      </c>
      <c r="C632" s="94" t="s">
        <v>644</v>
      </c>
      <c r="D632" s="94" t="s">
        <v>79</v>
      </c>
      <c r="H632" s="114">
        <f>'MATRIZ 2018 COMPLETO HOMOLOGADA'!J632</f>
        <v>2131004.8883457924</v>
      </c>
      <c r="I632" s="114">
        <f>'MATRIZ 2018 COMPLETO HOMOLOGADA'!O632</f>
        <v>0</v>
      </c>
      <c r="J632" s="114">
        <f>'MATRIZ 2018 COMPLETO HOMOLOGADA'!R632</f>
        <v>0</v>
      </c>
      <c r="K632" s="114"/>
      <c r="L632" s="114">
        <f t="shared" si="35"/>
        <v>2131004.8883457924</v>
      </c>
      <c r="M632" s="114"/>
      <c r="N632" s="114">
        <f>'MATRIZ 2018 COMPLETO HOMOLOGADA'!AI632+'MATRIZ 2018 COMPLETO HOMOLOGADA'!AL632+'MATRIZ 2018 COMPLETO HOMOLOGADA'!AO632</f>
        <v>552990.47649694094</v>
      </c>
      <c r="O632" s="114"/>
      <c r="P632" s="114"/>
      <c r="Q632" s="93"/>
    </row>
    <row r="633" spans="1:17" x14ac:dyDescent="0.25">
      <c r="A633" s="93"/>
      <c r="B633" s="94" t="s">
        <v>604</v>
      </c>
      <c r="C633" s="94" t="s">
        <v>645</v>
      </c>
      <c r="D633" s="94" t="s">
        <v>79</v>
      </c>
      <c r="H633" s="114">
        <f>'MATRIZ 2018 COMPLETO HOMOLOGADA'!J633</f>
        <v>11087757.229132123</v>
      </c>
      <c r="I633" s="114">
        <f>'MATRIZ 2018 COMPLETO HOMOLOGADA'!O633</f>
        <v>0</v>
      </c>
      <c r="J633" s="114">
        <f>'MATRIZ 2018 COMPLETO HOMOLOGADA'!R633</f>
        <v>0</v>
      </c>
      <c r="K633" s="114"/>
      <c r="L633" s="114">
        <f t="shared" si="35"/>
        <v>11087757.229132123</v>
      </c>
      <c r="M633" s="114"/>
      <c r="N633" s="114">
        <f>'MATRIZ 2018 COMPLETO HOMOLOGADA'!AI633+'MATRIZ 2018 COMPLETO HOMOLOGADA'!AL633+'MATRIZ 2018 COMPLETO HOMOLOGADA'!AO633</f>
        <v>3021736.300248838</v>
      </c>
      <c r="O633" s="114"/>
      <c r="P633" s="114"/>
      <c r="Q633" s="93"/>
    </row>
    <row r="634" spans="1:17" x14ac:dyDescent="0.25">
      <c r="A634" s="93"/>
      <c r="B634" s="94" t="s">
        <v>604</v>
      </c>
      <c r="C634" s="94" t="s">
        <v>646</v>
      </c>
      <c r="D634" s="94" t="s">
        <v>79</v>
      </c>
      <c r="H634" s="114">
        <f>'MATRIZ 2018 COMPLETO HOMOLOGADA'!J634</f>
        <v>4587695.5318525489</v>
      </c>
      <c r="I634" s="114">
        <f>'MATRIZ 2018 COMPLETO HOMOLOGADA'!O634</f>
        <v>0</v>
      </c>
      <c r="J634" s="114">
        <f>'MATRIZ 2018 COMPLETO HOMOLOGADA'!R634</f>
        <v>0</v>
      </c>
      <c r="K634" s="114"/>
      <c r="L634" s="114">
        <f t="shared" si="35"/>
        <v>4587695.5318525489</v>
      </c>
      <c r="M634" s="114"/>
      <c r="N634" s="114">
        <f>'MATRIZ 2018 COMPLETO HOMOLOGADA'!AI634+'MATRIZ 2018 COMPLETO HOMOLOGADA'!AL634+'MATRIZ 2018 COMPLETO HOMOLOGADA'!AO634</f>
        <v>1843700.5872238134</v>
      </c>
      <c r="O634" s="114"/>
      <c r="P634" s="114"/>
      <c r="Q634" s="93"/>
    </row>
    <row r="635" spans="1:17" x14ac:dyDescent="0.25">
      <c r="A635" s="93"/>
      <c r="B635" s="94" t="s">
        <v>604</v>
      </c>
      <c r="C635" s="94" t="s">
        <v>647</v>
      </c>
      <c r="D635" s="94" t="s">
        <v>79</v>
      </c>
      <c r="H635" s="114">
        <f>'MATRIZ 2018 COMPLETO HOMOLOGADA'!J635</f>
        <v>1749643.2826172416</v>
      </c>
      <c r="I635" s="114">
        <f>'MATRIZ 2018 COMPLETO HOMOLOGADA'!O635</f>
        <v>0</v>
      </c>
      <c r="J635" s="114">
        <f>'MATRIZ 2018 COMPLETO HOMOLOGADA'!R635</f>
        <v>0</v>
      </c>
      <c r="K635" s="114"/>
      <c r="L635" s="114">
        <f t="shared" si="35"/>
        <v>1749643.2826172416</v>
      </c>
      <c r="M635" s="114"/>
      <c r="N635" s="114">
        <f>'MATRIZ 2018 COMPLETO HOMOLOGADA'!AI635+'MATRIZ 2018 COMPLETO HOMOLOGADA'!AL635+'MATRIZ 2018 COMPLETO HOMOLOGADA'!AO635</f>
        <v>540445.40511738986</v>
      </c>
      <c r="O635" s="114"/>
      <c r="P635" s="114"/>
      <c r="Q635" s="93"/>
    </row>
    <row r="636" spans="1:17" x14ac:dyDescent="0.25">
      <c r="A636" s="93"/>
      <c r="B636" s="94" t="s">
        <v>604</v>
      </c>
      <c r="C636" s="94" t="s">
        <v>648</v>
      </c>
      <c r="D636" s="94" t="s">
        <v>83</v>
      </c>
      <c r="H636" s="114">
        <f>'MATRIZ 2018 COMPLETO HOMOLOGADA'!J636</f>
        <v>0</v>
      </c>
      <c r="I636" s="114">
        <f>'MATRIZ 2018 COMPLETO HOMOLOGADA'!O636</f>
        <v>1081029.1143767675</v>
      </c>
      <c r="J636" s="114">
        <f>'MATRIZ 2018 COMPLETO HOMOLOGADA'!R636</f>
        <v>0</v>
      </c>
      <c r="K636" s="114"/>
      <c r="L636" s="114">
        <f t="shared" si="35"/>
        <v>1081029.1143767675</v>
      </c>
      <c r="M636" s="114"/>
      <c r="N636" s="114">
        <f>'MATRIZ 2018 COMPLETO HOMOLOGADA'!AI636+'MATRIZ 2018 COMPLETO HOMOLOGADA'!AL636+'MATRIZ 2018 COMPLETO HOMOLOGADA'!AO636</f>
        <v>139035.37138154003</v>
      </c>
      <c r="O636" s="114"/>
      <c r="P636" s="114"/>
      <c r="Q636" s="93"/>
    </row>
    <row r="637" spans="1:17" x14ac:dyDescent="0.25">
      <c r="A637" s="93"/>
      <c r="B637" s="94" t="s">
        <v>604</v>
      </c>
      <c r="C637" s="94" t="s">
        <v>649</v>
      </c>
      <c r="D637" s="94" t="s">
        <v>79</v>
      </c>
      <c r="H637" s="114">
        <f>'MATRIZ 2018 COMPLETO HOMOLOGADA'!J637</f>
        <v>2797910.9562728172</v>
      </c>
      <c r="I637" s="114">
        <f>'MATRIZ 2018 COMPLETO HOMOLOGADA'!O637</f>
        <v>0</v>
      </c>
      <c r="J637" s="114">
        <f>'MATRIZ 2018 COMPLETO HOMOLOGADA'!R637</f>
        <v>0</v>
      </c>
      <c r="K637" s="114"/>
      <c r="L637" s="114">
        <f t="shared" si="35"/>
        <v>2797910.9562728172</v>
      </c>
      <c r="M637" s="114"/>
      <c r="N637" s="114">
        <f>'MATRIZ 2018 COMPLETO HOMOLOGADA'!AI637+'MATRIZ 2018 COMPLETO HOMOLOGADA'!AL637+'MATRIZ 2018 COMPLETO HOMOLOGADA'!AO637</f>
        <v>752941.09503825032</v>
      </c>
      <c r="O637" s="114"/>
      <c r="P637" s="114"/>
      <c r="Q637" s="93"/>
    </row>
    <row r="638" spans="1:17" x14ac:dyDescent="0.25">
      <c r="A638" s="93"/>
      <c r="B638" s="94" t="s">
        <v>604</v>
      </c>
      <c r="C638" s="94" t="s">
        <v>650</v>
      </c>
      <c r="D638" s="94" t="s">
        <v>79</v>
      </c>
      <c r="H638" s="114">
        <f>'MATRIZ 2018 COMPLETO HOMOLOGADA'!J638</f>
        <v>1749643.2826172416</v>
      </c>
      <c r="I638" s="114">
        <f>'MATRIZ 2018 COMPLETO HOMOLOGADA'!O638</f>
        <v>0</v>
      </c>
      <c r="J638" s="114">
        <f>'MATRIZ 2018 COMPLETO HOMOLOGADA'!R638</f>
        <v>0</v>
      </c>
      <c r="K638" s="114"/>
      <c r="L638" s="114">
        <f t="shared" si="35"/>
        <v>1749643.2826172416</v>
      </c>
      <c r="M638" s="114"/>
      <c r="N638" s="114">
        <f>'MATRIZ 2018 COMPLETO HOMOLOGADA'!AI638+'MATRIZ 2018 COMPLETO HOMOLOGADA'!AL638+'MATRIZ 2018 COMPLETO HOMOLOGADA'!AO638</f>
        <v>433833.52186603821</v>
      </c>
      <c r="O638" s="114"/>
      <c r="P638" s="114"/>
      <c r="Q638" s="93"/>
    </row>
    <row r="639" spans="1:17" x14ac:dyDescent="0.25">
      <c r="A639" s="93"/>
      <c r="H639" s="114"/>
      <c r="I639" s="114"/>
      <c r="J639" s="114"/>
      <c r="K639" s="114"/>
      <c r="L639" s="114"/>
      <c r="M639" s="114"/>
      <c r="N639" s="114"/>
      <c r="O639" s="114"/>
      <c r="P639" s="114"/>
      <c r="Q639" s="93"/>
    </row>
    <row r="640" spans="1:17" x14ac:dyDescent="0.25">
      <c r="A640" s="93"/>
      <c r="B640" s="98" t="s">
        <v>651</v>
      </c>
      <c r="C640" s="98" t="s">
        <v>652</v>
      </c>
      <c r="D640" s="98" t="s">
        <v>74</v>
      </c>
      <c r="E640" s="98"/>
      <c r="F640" s="100"/>
      <c r="G640" s="98"/>
      <c r="H640" s="115">
        <f>SUM(H641:H656)</f>
        <v>36588809.125729896</v>
      </c>
      <c r="I640" s="115">
        <f>SUM(I641:I656)</f>
        <v>4679218.6024817582</v>
      </c>
      <c r="J640" s="115">
        <f>SUM(J641:J656)</f>
        <v>5055848.9515343346</v>
      </c>
      <c r="K640" s="115"/>
      <c r="L640" s="115">
        <f>SUM(L641:L656)</f>
        <v>46323876.679745987</v>
      </c>
      <c r="M640" s="115"/>
      <c r="N640" s="115">
        <f>SUM(N641:N656)</f>
        <v>12063601.041549465</v>
      </c>
      <c r="O640" s="115"/>
      <c r="P640" s="115">
        <f>L640*'DADOS BASE PROPOSTA'!$I$14</f>
        <v>69485.815019618982</v>
      </c>
      <c r="Q640" s="93"/>
    </row>
    <row r="641" spans="1:17" x14ac:dyDescent="0.25">
      <c r="A641" s="93"/>
      <c r="B641" s="94" t="s">
        <v>651</v>
      </c>
      <c r="C641" s="94" t="s">
        <v>34</v>
      </c>
      <c r="D641" s="94" t="s">
        <v>75</v>
      </c>
      <c r="F641" s="68">
        <f>'MATRIZ 2018 COMPLETO HOMOLOGADA'!Q641</f>
        <v>15</v>
      </c>
      <c r="H641" s="114">
        <f>'MATRIZ 2018 COMPLETO HOMOLOGADA'!J641</f>
        <v>0</v>
      </c>
      <c r="I641" s="114">
        <f>SUMIF('MATRIZ 2018 COMPLETO HOMOLOGADA'!D642:D657,"ECR",'MATRIZ 2018 COMPLETO HOMOLOGADA'!O642:O657)</f>
        <v>0</v>
      </c>
      <c r="J641" s="114">
        <f>'MATRIZ 2018 COMPLETO HOMOLOGADA'!R641+'MATRIZ 2018 COMPLETO HOMOLOGADA'!Z641+'MATRIZ 2018 COMPLETO HOMOLOGADA'!AS641+'MATRIZ 2018 COMPLETO HOMOLOGADA'!AW641+'MATRIZ 2018 COMPLETO HOMOLOGADA'!BA641+SUM('MATRIZ 2018 COMPLETO HOMOLOGADA'!Z642:Z657)</f>
        <v>5055848.9515343346</v>
      </c>
      <c r="K641" s="114"/>
      <c r="L641" s="114">
        <f t="shared" ref="L641:L656" si="36">SUM(H641:J641)</f>
        <v>5055848.9515343346</v>
      </c>
      <c r="M641" s="114"/>
      <c r="N641" s="114">
        <f>'MATRIZ 2018 COMPLETO HOMOLOGADA'!AI641+'MATRIZ 2018 COMPLETO HOMOLOGADA'!AL641+'MATRIZ 2018 COMPLETO HOMOLOGADA'!AO641</f>
        <v>0</v>
      </c>
      <c r="O641" s="114"/>
      <c r="P641" s="114"/>
      <c r="Q641" s="93"/>
    </row>
    <row r="642" spans="1:17" x14ac:dyDescent="0.25">
      <c r="A642" s="93"/>
      <c r="B642" s="94" t="s">
        <v>651</v>
      </c>
      <c r="C642" s="94" t="s">
        <v>653</v>
      </c>
      <c r="D642" s="94" t="s">
        <v>79</v>
      </c>
      <c r="H642" s="114">
        <f>'MATRIZ 2018 COMPLETO HOMOLOGADA'!J642</f>
        <v>5041617.4800220625</v>
      </c>
      <c r="I642" s="114">
        <f>'MATRIZ 2018 COMPLETO HOMOLOGADA'!O642</f>
        <v>0</v>
      </c>
      <c r="J642" s="114">
        <f>'MATRIZ 2018 COMPLETO HOMOLOGADA'!R642</f>
        <v>0</v>
      </c>
      <c r="K642" s="114"/>
      <c r="L642" s="114">
        <f t="shared" si="36"/>
        <v>5041617.4800220625</v>
      </c>
      <c r="M642" s="114"/>
      <c r="N642" s="114">
        <f>'MATRIZ 2018 COMPLETO HOMOLOGADA'!AI642+'MATRIZ 2018 COMPLETO HOMOLOGADA'!AL642+'MATRIZ 2018 COMPLETO HOMOLOGADA'!AO642</f>
        <v>1071593.605406276</v>
      </c>
      <c r="O642" s="114"/>
      <c r="P642" s="114"/>
      <c r="Q642" s="93"/>
    </row>
    <row r="643" spans="1:17" x14ac:dyDescent="0.25">
      <c r="A643" s="93"/>
      <c r="B643" s="94" t="s">
        <v>651</v>
      </c>
      <c r="C643" s="94" t="s">
        <v>654</v>
      </c>
      <c r="D643" s="94" t="s">
        <v>77</v>
      </c>
      <c r="H643" s="114">
        <f>'MATRIZ 2018 COMPLETO HOMOLOGADA'!J643</f>
        <v>0</v>
      </c>
      <c r="I643" s="114">
        <f>'MATRIZ 2018 COMPLETO HOMOLOGADA'!O643</f>
        <v>528646.20574448758</v>
      </c>
      <c r="J643" s="114">
        <f>'MATRIZ 2018 COMPLETO HOMOLOGADA'!R643</f>
        <v>0</v>
      </c>
      <c r="K643" s="114"/>
      <c r="L643" s="114">
        <f t="shared" si="36"/>
        <v>528646.20574448758</v>
      </c>
      <c r="M643" s="114"/>
      <c r="N643" s="114">
        <f>'MATRIZ 2018 COMPLETO HOMOLOGADA'!AI643+'MATRIZ 2018 COMPLETO HOMOLOGADA'!AL643+'MATRIZ 2018 COMPLETO HOMOLOGADA'!AO643</f>
        <v>293405.20607745252</v>
      </c>
      <c r="O643" s="114"/>
      <c r="P643" s="114"/>
      <c r="Q643" s="93"/>
    </row>
    <row r="644" spans="1:17" x14ac:dyDescent="0.25">
      <c r="A644" s="93"/>
      <c r="B644" s="94" t="s">
        <v>651</v>
      </c>
      <c r="C644" s="94" t="s">
        <v>655</v>
      </c>
      <c r="D644" s="94" t="s">
        <v>77</v>
      </c>
      <c r="H644" s="114">
        <f>'MATRIZ 2018 COMPLETO HOMOLOGADA'!J644</f>
        <v>0</v>
      </c>
      <c r="I644" s="114">
        <f>'MATRIZ 2018 COMPLETO HOMOLOGADA'!O644</f>
        <v>934758.83486682596</v>
      </c>
      <c r="J644" s="114">
        <f>'MATRIZ 2018 COMPLETO HOMOLOGADA'!R644</f>
        <v>0</v>
      </c>
      <c r="K644" s="114"/>
      <c r="L644" s="114">
        <f t="shared" si="36"/>
        <v>934758.83486682596</v>
      </c>
      <c r="M644" s="114"/>
      <c r="N644" s="114">
        <f>'MATRIZ 2018 COMPLETO HOMOLOGADA'!AI644+'MATRIZ 2018 COMPLETO HOMOLOGADA'!AL644+'MATRIZ 2018 COMPLETO HOMOLOGADA'!AO644</f>
        <v>413988.54909360339</v>
      </c>
      <c r="O644" s="114"/>
      <c r="P644" s="114"/>
      <c r="Q644" s="93"/>
    </row>
    <row r="645" spans="1:17" x14ac:dyDescent="0.25">
      <c r="A645" s="93"/>
      <c r="B645" s="94" t="s">
        <v>651</v>
      </c>
      <c r="C645" s="94" t="s">
        <v>656</v>
      </c>
      <c r="D645" s="94" t="s">
        <v>79</v>
      </c>
      <c r="H645" s="114">
        <f>'MATRIZ 2018 COMPLETO HOMOLOGADA'!J645</f>
        <v>1749643.2826172418</v>
      </c>
      <c r="I645" s="114">
        <f>'MATRIZ 2018 COMPLETO HOMOLOGADA'!O645</f>
        <v>0</v>
      </c>
      <c r="J645" s="114">
        <f>'MATRIZ 2018 COMPLETO HOMOLOGADA'!R645</f>
        <v>0</v>
      </c>
      <c r="K645" s="114"/>
      <c r="L645" s="114">
        <f t="shared" si="36"/>
        <v>1749643.2826172418</v>
      </c>
      <c r="M645" s="114"/>
      <c r="N645" s="114">
        <f>'MATRIZ 2018 COMPLETO HOMOLOGADA'!AI645+'MATRIZ 2018 COMPLETO HOMOLOGADA'!AL645+'MATRIZ 2018 COMPLETO HOMOLOGADA'!AO645</f>
        <v>447163.4050159633</v>
      </c>
      <c r="O645" s="114"/>
      <c r="P645" s="114"/>
      <c r="Q645" s="93"/>
    </row>
    <row r="646" spans="1:17" x14ac:dyDescent="0.25">
      <c r="A646" s="93"/>
      <c r="B646" s="94" t="s">
        <v>651</v>
      </c>
      <c r="C646" s="94" t="s">
        <v>657</v>
      </c>
      <c r="D646" s="94" t="s">
        <v>83</v>
      </c>
      <c r="H646" s="114">
        <f>'MATRIZ 2018 COMPLETO HOMOLOGADA'!J646</f>
        <v>0</v>
      </c>
      <c r="I646" s="114">
        <f>'MATRIZ 2018 COMPLETO HOMOLOGADA'!O646</f>
        <v>1019080.7365670063</v>
      </c>
      <c r="J646" s="114">
        <f>'MATRIZ 2018 COMPLETO HOMOLOGADA'!R646</f>
        <v>0</v>
      </c>
      <c r="K646" s="114"/>
      <c r="L646" s="114">
        <f t="shared" si="36"/>
        <v>1019080.7365670063</v>
      </c>
      <c r="M646" s="114"/>
      <c r="N646" s="114">
        <f>'MATRIZ 2018 COMPLETO HOMOLOGADA'!AI646+'MATRIZ 2018 COMPLETO HOMOLOGADA'!AL646+'MATRIZ 2018 COMPLETO HOMOLOGADA'!AO646</f>
        <v>267041.19123047456</v>
      </c>
      <c r="O646" s="114"/>
      <c r="P646" s="114"/>
      <c r="Q646" s="93"/>
    </row>
    <row r="647" spans="1:17" x14ac:dyDescent="0.25">
      <c r="A647" s="93"/>
      <c r="B647" s="94" t="s">
        <v>651</v>
      </c>
      <c r="C647" s="94" t="s">
        <v>658</v>
      </c>
      <c r="D647" s="94" t="s">
        <v>79</v>
      </c>
      <c r="H647" s="114">
        <f>'MATRIZ 2018 COMPLETO HOMOLOGADA'!J647</f>
        <v>5978107.9036558662</v>
      </c>
      <c r="I647" s="114">
        <f>'MATRIZ 2018 COMPLETO HOMOLOGADA'!O647</f>
        <v>0</v>
      </c>
      <c r="J647" s="114">
        <f>'MATRIZ 2018 COMPLETO HOMOLOGADA'!R647</f>
        <v>0</v>
      </c>
      <c r="K647" s="114"/>
      <c r="L647" s="114">
        <f t="shared" si="36"/>
        <v>5978107.9036558662</v>
      </c>
      <c r="M647" s="114"/>
      <c r="N647" s="114">
        <f>'MATRIZ 2018 COMPLETO HOMOLOGADA'!AI647+'MATRIZ 2018 COMPLETO HOMOLOGADA'!AL647+'MATRIZ 2018 COMPLETO HOMOLOGADA'!AO647</f>
        <v>1487228.6823625651</v>
      </c>
      <c r="O647" s="114"/>
      <c r="P647" s="114"/>
      <c r="Q647" s="93"/>
    </row>
    <row r="648" spans="1:17" x14ac:dyDescent="0.25">
      <c r="A648" s="93"/>
      <c r="B648" s="94" t="s">
        <v>651</v>
      </c>
      <c r="C648" s="94" t="s">
        <v>659</v>
      </c>
      <c r="D648" s="94" t="s">
        <v>79</v>
      </c>
      <c r="H648" s="114">
        <f>'MATRIZ 2018 COMPLETO HOMOLOGADA'!J648</f>
        <v>6039301.8649104051</v>
      </c>
      <c r="I648" s="114">
        <f>'MATRIZ 2018 COMPLETO HOMOLOGADA'!O648</f>
        <v>0</v>
      </c>
      <c r="J648" s="114">
        <f>'MATRIZ 2018 COMPLETO HOMOLOGADA'!R648</f>
        <v>0</v>
      </c>
      <c r="K648" s="114"/>
      <c r="L648" s="114">
        <f t="shared" si="36"/>
        <v>6039301.8649104051</v>
      </c>
      <c r="M648" s="114"/>
      <c r="N648" s="114">
        <f>'MATRIZ 2018 COMPLETO HOMOLOGADA'!AI648+'MATRIZ 2018 COMPLETO HOMOLOGADA'!AL648+'MATRIZ 2018 COMPLETO HOMOLOGADA'!AO648</f>
        <v>2049345.691107145</v>
      </c>
      <c r="O648" s="114"/>
      <c r="P648" s="114"/>
      <c r="Q648" s="93"/>
    </row>
    <row r="649" spans="1:17" x14ac:dyDescent="0.25">
      <c r="A649" s="93"/>
      <c r="B649" s="94" t="s">
        <v>651</v>
      </c>
      <c r="C649" s="94" t="s">
        <v>660</v>
      </c>
      <c r="D649" s="94" t="s">
        <v>83</v>
      </c>
      <c r="H649" s="114">
        <f>'MATRIZ 2018 COMPLETO HOMOLOGADA'!J649</f>
        <v>0</v>
      </c>
      <c r="I649" s="114">
        <f>'MATRIZ 2018 COMPLETO HOMOLOGADA'!O649</f>
        <v>1166193.9843849435</v>
      </c>
      <c r="J649" s="114">
        <f>'MATRIZ 2018 COMPLETO HOMOLOGADA'!R649</f>
        <v>0</v>
      </c>
      <c r="K649" s="114"/>
      <c r="L649" s="114">
        <f t="shared" si="36"/>
        <v>1166193.9843849435</v>
      </c>
      <c r="M649" s="114"/>
      <c r="N649" s="114">
        <f>'MATRIZ 2018 COMPLETO HOMOLOGADA'!AI649+'MATRIZ 2018 COMPLETO HOMOLOGADA'!AL649+'MATRIZ 2018 COMPLETO HOMOLOGADA'!AO649</f>
        <v>334403.62006274291</v>
      </c>
      <c r="O649" s="114"/>
      <c r="P649" s="114"/>
      <c r="Q649" s="93"/>
    </row>
    <row r="650" spans="1:17" x14ac:dyDescent="0.25">
      <c r="A650" s="93"/>
      <c r="B650" s="94" t="s">
        <v>651</v>
      </c>
      <c r="C650" s="94" t="s">
        <v>661</v>
      </c>
      <c r="D650" s="94" t="s">
        <v>79</v>
      </c>
      <c r="H650" s="114">
        <f>'MATRIZ 2018 COMPLETO HOMOLOGADA'!J650</f>
        <v>1696806.1102107218</v>
      </c>
      <c r="I650" s="114">
        <f>'MATRIZ 2018 COMPLETO HOMOLOGADA'!O650</f>
        <v>0</v>
      </c>
      <c r="J650" s="114">
        <f>'MATRIZ 2018 COMPLETO HOMOLOGADA'!R650</f>
        <v>0</v>
      </c>
      <c r="K650" s="114"/>
      <c r="L650" s="114">
        <f t="shared" si="36"/>
        <v>1696806.1102107218</v>
      </c>
      <c r="M650" s="114"/>
      <c r="N650" s="114">
        <f>'MATRIZ 2018 COMPLETO HOMOLOGADA'!AI650+'MATRIZ 2018 COMPLETO HOMOLOGADA'!AL650+'MATRIZ 2018 COMPLETO HOMOLOGADA'!AO650</f>
        <v>227472.28635093424</v>
      </c>
      <c r="O650" s="114"/>
      <c r="P650" s="114"/>
      <c r="Q650" s="93"/>
    </row>
    <row r="651" spans="1:17" x14ac:dyDescent="0.25">
      <c r="A651" s="93"/>
      <c r="B651" s="94" t="s">
        <v>651</v>
      </c>
      <c r="C651" s="94" t="s">
        <v>662</v>
      </c>
      <c r="D651" s="94" t="s">
        <v>79</v>
      </c>
      <c r="H651" s="114">
        <f>'MATRIZ 2018 COMPLETO HOMOLOGADA'!J651</f>
        <v>1749643.2826172418</v>
      </c>
      <c r="I651" s="114">
        <f>'MATRIZ 2018 COMPLETO HOMOLOGADA'!O651</f>
        <v>0</v>
      </c>
      <c r="J651" s="114">
        <f>'MATRIZ 2018 COMPLETO HOMOLOGADA'!R651</f>
        <v>0</v>
      </c>
      <c r="K651" s="114"/>
      <c r="L651" s="114">
        <f t="shared" si="36"/>
        <v>1749643.2826172418</v>
      </c>
      <c r="M651" s="114"/>
      <c r="N651" s="114">
        <f>'MATRIZ 2018 COMPLETO HOMOLOGADA'!AI651+'MATRIZ 2018 COMPLETO HOMOLOGADA'!AL651+'MATRIZ 2018 COMPLETO HOMOLOGADA'!AO651</f>
        <v>304188.57618913706</v>
      </c>
      <c r="O651" s="114"/>
      <c r="P651" s="114"/>
      <c r="Q651" s="93"/>
    </row>
    <row r="652" spans="1:17" x14ac:dyDescent="0.25">
      <c r="A652" s="93"/>
      <c r="B652" s="94" t="s">
        <v>651</v>
      </c>
      <c r="C652" s="94" t="s">
        <v>663</v>
      </c>
      <c r="D652" s="94" t="s">
        <v>79</v>
      </c>
      <c r="H652" s="114">
        <f>'MATRIZ 2018 COMPLETO HOMOLOGADA'!J652</f>
        <v>5073071.834332373</v>
      </c>
      <c r="I652" s="114">
        <f>'MATRIZ 2018 COMPLETO HOMOLOGADA'!O652</f>
        <v>0</v>
      </c>
      <c r="J652" s="114">
        <f>'MATRIZ 2018 COMPLETO HOMOLOGADA'!R652</f>
        <v>0</v>
      </c>
      <c r="K652" s="114"/>
      <c r="L652" s="114">
        <f t="shared" si="36"/>
        <v>5073071.834332373</v>
      </c>
      <c r="M652" s="114"/>
      <c r="N652" s="114">
        <f>'MATRIZ 2018 COMPLETO HOMOLOGADA'!AI652+'MATRIZ 2018 COMPLETO HOMOLOGADA'!AL652+'MATRIZ 2018 COMPLETO HOMOLOGADA'!AO652</f>
        <v>2208170.7454876862</v>
      </c>
      <c r="O652" s="114"/>
      <c r="P652" s="114"/>
      <c r="Q652" s="93"/>
    </row>
    <row r="653" spans="1:17" x14ac:dyDescent="0.25">
      <c r="A653" s="93"/>
      <c r="B653" s="94" t="s">
        <v>651</v>
      </c>
      <c r="C653" s="94" t="s">
        <v>664</v>
      </c>
      <c r="D653" s="94" t="s">
        <v>79</v>
      </c>
      <c r="H653" s="114">
        <f>'MATRIZ 2018 COMPLETO HOMOLOGADA'!J653</f>
        <v>4091701.328662707</v>
      </c>
      <c r="I653" s="114">
        <f>'MATRIZ 2018 COMPLETO HOMOLOGADA'!O653</f>
        <v>0</v>
      </c>
      <c r="J653" s="114">
        <f>'MATRIZ 2018 COMPLETO HOMOLOGADA'!R653</f>
        <v>0</v>
      </c>
      <c r="K653" s="114"/>
      <c r="L653" s="114">
        <f t="shared" si="36"/>
        <v>4091701.328662707</v>
      </c>
      <c r="M653" s="114"/>
      <c r="N653" s="114">
        <f>'MATRIZ 2018 COMPLETO HOMOLOGADA'!AI653+'MATRIZ 2018 COMPLETO HOMOLOGADA'!AL653+'MATRIZ 2018 COMPLETO HOMOLOGADA'!AO653</f>
        <v>1677165.2161583556</v>
      </c>
      <c r="O653" s="114"/>
      <c r="P653" s="114"/>
      <c r="Q653" s="93"/>
    </row>
    <row r="654" spans="1:17" x14ac:dyDescent="0.25">
      <c r="A654" s="93"/>
      <c r="B654" s="94" t="s">
        <v>651</v>
      </c>
      <c r="C654" s="94" t="s">
        <v>665</v>
      </c>
      <c r="D654" s="94" t="s">
        <v>83</v>
      </c>
      <c r="H654" s="114">
        <f>'MATRIZ 2018 COMPLETO HOMOLOGADA'!J654</f>
        <v>0</v>
      </c>
      <c r="I654" s="114">
        <f>'MATRIZ 2018 COMPLETO HOMOLOGADA'!O654</f>
        <v>1030538.8409184942</v>
      </c>
      <c r="J654" s="114">
        <f>'MATRIZ 2018 COMPLETO HOMOLOGADA'!R654</f>
        <v>0</v>
      </c>
      <c r="K654" s="114"/>
      <c r="L654" s="114">
        <f t="shared" si="36"/>
        <v>1030538.8409184942</v>
      </c>
      <c r="M654" s="114"/>
      <c r="N654" s="114">
        <f>'MATRIZ 2018 COMPLETO HOMOLOGADA'!AI654+'MATRIZ 2018 COMPLETO HOMOLOGADA'!AL654+'MATRIZ 2018 COMPLETO HOMOLOGADA'!AO654</f>
        <v>286273.98349356704</v>
      </c>
      <c r="O654" s="114"/>
      <c r="P654" s="114"/>
      <c r="Q654" s="93"/>
    </row>
    <row r="655" spans="1:17" x14ac:dyDescent="0.25">
      <c r="A655" s="93"/>
      <c r="B655" s="94" t="s">
        <v>651</v>
      </c>
      <c r="C655" s="94" t="s">
        <v>666</v>
      </c>
      <c r="D655" s="94" t="s">
        <v>79</v>
      </c>
      <c r="H655" s="114">
        <f>'MATRIZ 2018 COMPLETO HOMOLOGADA'!J655</f>
        <v>1749643.2826172416</v>
      </c>
      <c r="I655" s="114">
        <f>'MATRIZ 2018 COMPLETO HOMOLOGADA'!O655</f>
        <v>0</v>
      </c>
      <c r="J655" s="114">
        <f>'MATRIZ 2018 COMPLETO HOMOLOGADA'!R655</f>
        <v>0</v>
      </c>
      <c r="K655" s="114"/>
      <c r="L655" s="114">
        <f t="shared" si="36"/>
        <v>1749643.2826172416</v>
      </c>
      <c r="M655" s="114"/>
      <c r="N655" s="114">
        <f>'MATRIZ 2018 COMPLETO HOMOLOGADA'!AI655+'MATRIZ 2018 COMPLETO HOMOLOGADA'!AL655+'MATRIZ 2018 COMPLETO HOMOLOGADA'!AO655</f>
        <v>325165.56857321924</v>
      </c>
      <c r="O655" s="114"/>
      <c r="P655" s="114"/>
      <c r="Q655" s="93"/>
    </row>
    <row r="656" spans="1:17" x14ac:dyDescent="0.25">
      <c r="A656" s="93"/>
      <c r="B656" s="94" t="s">
        <v>651</v>
      </c>
      <c r="C656" s="94" t="s">
        <v>667</v>
      </c>
      <c r="D656" s="94" t="s">
        <v>79</v>
      </c>
      <c r="H656" s="114">
        <f>'MATRIZ 2018 COMPLETO HOMOLOGADA'!J656</f>
        <v>3419272.7560840389</v>
      </c>
      <c r="I656" s="114">
        <f>'MATRIZ 2018 COMPLETO HOMOLOGADA'!O656</f>
        <v>0</v>
      </c>
      <c r="J656" s="114">
        <f>'MATRIZ 2018 COMPLETO HOMOLOGADA'!R656</f>
        <v>0</v>
      </c>
      <c r="K656" s="114"/>
      <c r="L656" s="114">
        <f t="shared" si="36"/>
        <v>3419272.7560840389</v>
      </c>
      <c r="M656" s="114"/>
      <c r="N656" s="114">
        <f>'MATRIZ 2018 COMPLETO HOMOLOGADA'!AI656+'MATRIZ 2018 COMPLETO HOMOLOGADA'!AL656+'MATRIZ 2018 COMPLETO HOMOLOGADA'!AO656</f>
        <v>670994.7149403427</v>
      </c>
      <c r="O656" s="114"/>
      <c r="P656" s="114"/>
      <c r="Q656" s="93"/>
    </row>
    <row r="657" spans="1:17" x14ac:dyDescent="0.25">
      <c r="A657" s="93"/>
      <c r="H657" s="114"/>
      <c r="I657" s="114"/>
      <c r="J657" s="114"/>
      <c r="K657" s="114"/>
      <c r="L657" s="114"/>
      <c r="M657" s="114"/>
      <c r="N657" s="114"/>
      <c r="O657" s="114"/>
      <c r="P657" s="114"/>
      <c r="Q657" s="93"/>
    </row>
    <row r="658" spans="1:17" x14ac:dyDescent="0.25">
      <c r="A658" s="93"/>
      <c r="B658" s="98" t="s">
        <v>651</v>
      </c>
      <c r="C658" s="98" t="s">
        <v>668</v>
      </c>
      <c r="D658" s="98" t="s">
        <v>74</v>
      </c>
      <c r="E658" s="98"/>
      <c r="F658" s="100"/>
      <c r="G658" s="98"/>
      <c r="H658" s="115">
        <f>SUM(H659:H681)</f>
        <v>48597267.485505208</v>
      </c>
      <c r="I658" s="115">
        <f>SUM(I659:I681)</f>
        <v>2473963.5283266045</v>
      </c>
      <c r="J658" s="115">
        <f>SUM(J659:J681)</f>
        <v>6379149.9947287459</v>
      </c>
      <c r="K658" s="115"/>
      <c r="L658" s="115">
        <f>SUM(L659:L681)</f>
        <v>57450381.008560568</v>
      </c>
      <c r="M658" s="115"/>
      <c r="N658" s="115">
        <f>SUM(N659:N681)</f>
        <v>14078286.882613838</v>
      </c>
      <c r="O658" s="115"/>
      <c r="P658" s="115">
        <f>L658*'DADOS BASE PROPOSTA'!$I$14</f>
        <v>86175.571512840848</v>
      </c>
      <c r="Q658" s="93"/>
    </row>
    <row r="659" spans="1:17" x14ac:dyDescent="0.25">
      <c r="A659" s="93"/>
      <c r="B659" s="94" t="s">
        <v>651</v>
      </c>
      <c r="C659" s="94" t="s">
        <v>34</v>
      </c>
      <c r="D659" s="94" t="s">
        <v>75</v>
      </c>
      <c r="F659" s="68">
        <f>'MATRIZ 2018 COMPLETO HOMOLOGADA'!Q659</f>
        <v>22</v>
      </c>
      <c r="H659" s="114">
        <f>'MATRIZ 2018 COMPLETO HOMOLOGADA'!J659</f>
        <v>0</v>
      </c>
      <c r="I659" s="114">
        <f>SUMIF('MATRIZ 2018 COMPLETO HOMOLOGADA'!D660:D682,"ECR",'MATRIZ 2018 COMPLETO HOMOLOGADA'!O660:O682)</f>
        <v>159.45173367061727</v>
      </c>
      <c r="J659" s="114">
        <f>'MATRIZ 2018 COMPLETO HOMOLOGADA'!R659+'MATRIZ 2018 COMPLETO HOMOLOGADA'!Z659+'MATRIZ 2018 COMPLETO HOMOLOGADA'!AS659+'MATRIZ 2018 COMPLETO HOMOLOGADA'!AW659+'MATRIZ 2018 COMPLETO HOMOLOGADA'!BA659+SUM('MATRIZ 2018 COMPLETO HOMOLOGADA'!Z660:Z682)</f>
        <v>6379149.9947287459</v>
      </c>
      <c r="K659" s="114"/>
      <c r="L659" s="114">
        <f t="shared" ref="L659:L681" si="37">SUM(H659:J659)</f>
        <v>6379309.4464624161</v>
      </c>
      <c r="M659" s="114"/>
      <c r="N659" s="114">
        <f>'MATRIZ 2018 COMPLETO HOMOLOGADA'!AI659+'MATRIZ 2018 COMPLETO HOMOLOGADA'!AL659+'MATRIZ 2018 COMPLETO HOMOLOGADA'!AO659+SUMIF('MATRIZ 2018 COMPLETO HOMOLOGADA'!D660:D682,"ECR",'MATRIZ 2018 COMPLETO HOMOLOGADA'!AI660:AI682)+SUMIF('MATRIZ 2018 COMPLETO HOMOLOGADA'!D660:D682,"ECR",'MATRIZ 2018 COMPLETO HOMOLOGADA'!AO660:AO682)</f>
        <v>308508.51151653455</v>
      </c>
      <c r="O659" s="114"/>
      <c r="P659" s="114"/>
      <c r="Q659" s="93"/>
    </row>
    <row r="660" spans="1:17" x14ac:dyDescent="0.25">
      <c r="A660" s="93"/>
      <c r="B660" s="94" t="s">
        <v>651</v>
      </c>
      <c r="C660" s="94" t="s">
        <v>669</v>
      </c>
      <c r="D660" s="94" t="s">
        <v>79</v>
      </c>
      <c r="H660" s="114">
        <f>'MATRIZ 2018 COMPLETO HOMOLOGADA'!J660</f>
        <v>1963004.7457962891</v>
      </c>
      <c r="I660" s="114">
        <f>'MATRIZ 2018 COMPLETO HOMOLOGADA'!O660</f>
        <v>0</v>
      </c>
      <c r="J660" s="114">
        <f>'MATRIZ 2018 COMPLETO HOMOLOGADA'!R660</f>
        <v>0</v>
      </c>
      <c r="K660" s="114"/>
      <c r="L660" s="114">
        <f t="shared" si="37"/>
        <v>1963004.7457962891</v>
      </c>
      <c r="M660" s="114"/>
      <c r="N660" s="114">
        <f>'MATRIZ 2018 COMPLETO HOMOLOGADA'!AI660+'MATRIZ 2018 COMPLETO HOMOLOGADA'!AL660+'MATRIZ 2018 COMPLETO HOMOLOGADA'!AO660</f>
        <v>523744.52575381106</v>
      </c>
      <c r="O660" s="114"/>
      <c r="P660" s="114"/>
      <c r="Q660" s="93"/>
    </row>
    <row r="661" spans="1:17" x14ac:dyDescent="0.25">
      <c r="A661" s="93"/>
      <c r="B661" s="94" t="s">
        <v>651</v>
      </c>
      <c r="C661" s="94" t="s">
        <v>670</v>
      </c>
      <c r="D661" s="94" t="s">
        <v>77</v>
      </c>
      <c r="H661" s="114">
        <f>'MATRIZ 2018 COMPLETO HOMOLOGADA'!J661</f>
        <v>0</v>
      </c>
      <c r="I661" s="114">
        <f>'MATRIZ 2018 COMPLETO HOMOLOGADA'!O661</f>
        <v>464080.41229766491</v>
      </c>
      <c r="J661" s="114">
        <f>'MATRIZ 2018 COMPLETO HOMOLOGADA'!R661</f>
        <v>0</v>
      </c>
      <c r="K661" s="114"/>
      <c r="L661" s="114">
        <f t="shared" si="37"/>
        <v>464080.41229766491</v>
      </c>
      <c r="M661" s="114"/>
      <c r="N661" s="114">
        <f>'MATRIZ 2018 COMPLETO HOMOLOGADA'!AI661+'MATRIZ 2018 COMPLETO HOMOLOGADA'!AL661+'MATRIZ 2018 COMPLETO HOMOLOGADA'!AO661</f>
        <v>105184.68982365605</v>
      </c>
      <c r="O661" s="114"/>
      <c r="P661" s="114"/>
      <c r="Q661" s="93"/>
    </row>
    <row r="662" spans="1:17" x14ac:dyDescent="0.25">
      <c r="A662" s="93"/>
      <c r="B662" s="94" t="s">
        <v>651</v>
      </c>
      <c r="C662" s="94" t="s">
        <v>671</v>
      </c>
      <c r="D662" s="94" t="s">
        <v>79</v>
      </c>
      <c r="H662" s="114">
        <f>'MATRIZ 2018 COMPLETO HOMOLOGADA'!J662</f>
        <v>1730172.1877904176</v>
      </c>
      <c r="I662" s="114">
        <f>'MATRIZ 2018 COMPLETO HOMOLOGADA'!O662</f>
        <v>0</v>
      </c>
      <c r="J662" s="114">
        <f>'MATRIZ 2018 COMPLETO HOMOLOGADA'!R662</f>
        <v>0</v>
      </c>
      <c r="K662" s="114"/>
      <c r="L662" s="114">
        <f t="shared" si="37"/>
        <v>1730172.1877904176</v>
      </c>
      <c r="M662" s="114"/>
      <c r="N662" s="114">
        <f>'MATRIZ 2018 COMPLETO HOMOLOGADA'!AI662+'MATRIZ 2018 COMPLETO HOMOLOGADA'!AL662+'MATRIZ 2018 COMPLETO HOMOLOGADA'!AO662</f>
        <v>646956.9494738275</v>
      </c>
      <c r="O662" s="114"/>
      <c r="P662" s="114"/>
      <c r="Q662" s="93"/>
    </row>
    <row r="663" spans="1:17" x14ac:dyDescent="0.25">
      <c r="A663" s="93"/>
      <c r="B663" s="94" t="s">
        <v>651</v>
      </c>
      <c r="C663" s="94" t="s">
        <v>672</v>
      </c>
      <c r="D663" s="94" t="s">
        <v>79</v>
      </c>
      <c r="H663" s="114">
        <f>'MATRIZ 2018 COMPLETO HOMOLOGADA'!J663</f>
        <v>1757291.8122810973</v>
      </c>
      <c r="I663" s="114">
        <f>'MATRIZ 2018 COMPLETO HOMOLOGADA'!O663</f>
        <v>0</v>
      </c>
      <c r="J663" s="114">
        <f>'MATRIZ 2018 COMPLETO HOMOLOGADA'!R663</f>
        <v>0</v>
      </c>
      <c r="K663" s="114"/>
      <c r="L663" s="114">
        <f t="shared" si="37"/>
        <v>1757291.8122810973</v>
      </c>
      <c r="M663" s="114"/>
      <c r="N663" s="114">
        <f>'MATRIZ 2018 COMPLETO HOMOLOGADA'!AI663+'MATRIZ 2018 COMPLETO HOMOLOGADA'!AL663+'MATRIZ 2018 COMPLETO HOMOLOGADA'!AO663</f>
        <v>639699.08943291206</v>
      </c>
      <c r="O663" s="114"/>
      <c r="P663" s="114"/>
      <c r="Q663" s="93"/>
    </row>
    <row r="664" spans="1:17" x14ac:dyDescent="0.25">
      <c r="A664" s="93"/>
      <c r="B664" s="94" t="s">
        <v>651</v>
      </c>
      <c r="C664" s="94" t="s">
        <v>673</v>
      </c>
      <c r="D664" s="94" t="s">
        <v>79</v>
      </c>
      <c r="H664" s="114">
        <f>'MATRIZ 2018 COMPLETO HOMOLOGADA'!J664</f>
        <v>2381422.6938120639</v>
      </c>
      <c r="I664" s="114">
        <f>'MATRIZ 2018 COMPLETO HOMOLOGADA'!O664</f>
        <v>0</v>
      </c>
      <c r="J664" s="114">
        <f>'MATRIZ 2018 COMPLETO HOMOLOGADA'!R664</f>
        <v>0</v>
      </c>
      <c r="K664" s="114"/>
      <c r="L664" s="114">
        <f t="shared" si="37"/>
        <v>2381422.6938120639</v>
      </c>
      <c r="M664" s="114"/>
      <c r="N664" s="114">
        <f>'MATRIZ 2018 COMPLETO HOMOLOGADA'!AI664+'MATRIZ 2018 COMPLETO HOMOLOGADA'!AL664+'MATRIZ 2018 COMPLETO HOMOLOGADA'!AO664</f>
        <v>586631.75680968969</v>
      </c>
      <c r="O664" s="114"/>
      <c r="P664" s="114"/>
      <c r="Q664" s="93"/>
    </row>
    <row r="665" spans="1:17" x14ac:dyDescent="0.25">
      <c r="A665" s="93"/>
      <c r="B665" s="94" t="s">
        <v>651</v>
      </c>
      <c r="C665" s="94" t="s">
        <v>674</v>
      </c>
      <c r="D665" s="94" t="s">
        <v>79</v>
      </c>
      <c r="H665" s="114">
        <f>'MATRIZ 2018 COMPLETO HOMOLOGADA'!J665</f>
        <v>2472842.9120462928</v>
      </c>
      <c r="I665" s="114">
        <f>'MATRIZ 2018 COMPLETO HOMOLOGADA'!O665</f>
        <v>0</v>
      </c>
      <c r="J665" s="114">
        <f>'MATRIZ 2018 COMPLETO HOMOLOGADA'!R665</f>
        <v>0</v>
      </c>
      <c r="K665" s="114"/>
      <c r="L665" s="114">
        <f t="shared" si="37"/>
        <v>2472842.9120462928</v>
      </c>
      <c r="M665" s="114"/>
      <c r="N665" s="114">
        <f>'MATRIZ 2018 COMPLETO HOMOLOGADA'!AI665+'MATRIZ 2018 COMPLETO HOMOLOGADA'!AL665+'MATRIZ 2018 COMPLETO HOMOLOGADA'!AO665</f>
        <v>564112.77669838467</v>
      </c>
      <c r="O665" s="114"/>
      <c r="P665" s="114"/>
      <c r="Q665" s="93"/>
    </row>
    <row r="666" spans="1:17" x14ac:dyDescent="0.25">
      <c r="A666" s="93"/>
      <c r="B666" s="94" t="s">
        <v>651</v>
      </c>
      <c r="C666" s="94" t="s">
        <v>675</v>
      </c>
      <c r="D666" s="94" t="s">
        <v>79</v>
      </c>
      <c r="H666" s="114">
        <f>'MATRIZ 2018 COMPLETO HOMOLOGADA'!J666</f>
        <v>12335712.792678351</v>
      </c>
      <c r="I666" s="114">
        <f>'MATRIZ 2018 COMPLETO HOMOLOGADA'!O666</f>
        <v>0</v>
      </c>
      <c r="J666" s="114">
        <f>'MATRIZ 2018 COMPLETO HOMOLOGADA'!R666</f>
        <v>0</v>
      </c>
      <c r="K666" s="114"/>
      <c r="L666" s="114">
        <f t="shared" si="37"/>
        <v>12335712.792678351</v>
      </c>
      <c r="M666" s="114"/>
      <c r="N666" s="114">
        <f>'MATRIZ 2018 COMPLETO HOMOLOGADA'!AI666+'MATRIZ 2018 COMPLETO HOMOLOGADA'!AL666+'MATRIZ 2018 COMPLETO HOMOLOGADA'!AO666</f>
        <v>2691661.3009654535</v>
      </c>
      <c r="O666" s="114"/>
      <c r="P666" s="114"/>
      <c r="Q666" s="93"/>
    </row>
    <row r="667" spans="1:17" x14ac:dyDescent="0.25">
      <c r="A667" s="93"/>
      <c r="B667" s="94" t="s">
        <v>651</v>
      </c>
      <c r="C667" s="94" t="s">
        <v>676</v>
      </c>
      <c r="D667" s="94" t="s">
        <v>79</v>
      </c>
      <c r="H667" s="114">
        <f>'MATRIZ 2018 COMPLETO HOMOLOGADA'!J667</f>
        <v>1749643.2826172418</v>
      </c>
      <c r="I667" s="114">
        <f>'MATRIZ 2018 COMPLETO HOMOLOGADA'!O667</f>
        <v>0</v>
      </c>
      <c r="J667" s="114">
        <f>'MATRIZ 2018 COMPLETO HOMOLOGADA'!R667</f>
        <v>0</v>
      </c>
      <c r="K667" s="114"/>
      <c r="L667" s="114">
        <f t="shared" si="37"/>
        <v>1749643.2826172418</v>
      </c>
      <c r="M667" s="114"/>
      <c r="N667" s="114">
        <f>'MATRIZ 2018 COMPLETO HOMOLOGADA'!AI667+'MATRIZ 2018 COMPLETO HOMOLOGADA'!AL667+'MATRIZ 2018 COMPLETO HOMOLOGADA'!AO667</f>
        <v>703914.01567789167</v>
      </c>
      <c r="O667" s="114"/>
      <c r="P667" s="114"/>
      <c r="Q667" s="93"/>
    </row>
    <row r="668" spans="1:17" x14ac:dyDescent="0.25">
      <c r="A668" s="93"/>
      <c r="B668" s="94" t="s">
        <v>651</v>
      </c>
      <c r="C668" s="94" t="s">
        <v>677</v>
      </c>
      <c r="D668" s="94" t="s">
        <v>79</v>
      </c>
      <c r="H668" s="114">
        <f>'MATRIZ 2018 COMPLETO HOMOLOGADA'!J668</f>
        <v>1105619.366636375</v>
      </c>
      <c r="I668" s="114">
        <f>'MATRIZ 2018 COMPLETO HOMOLOGADA'!O668</f>
        <v>0</v>
      </c>
      <c r="J668" s="114">
        <f>'MATRIZ 2018 COMPLETO HOMOLOGADA'!R668</f>
        <v>0</v>
      </c>
      <c r="K668" s="114"/>
      <c r="L668" s="114">
        <f t="shared" si="37"/>
        <v>1105619.366636375</v>
      </c>
      <c r="M668" s="114"/>
      <c r="N668" s="114">
        <f>'MATRIZ 2018 COMPLETO HOMOLOGADA'!AI668+'MATRIZ 2018 COMPLETO HOMOLOGADA'!AL668+'MATRIZ 2018 COMPLETO HOMOLOGADA'!AO668</f>
        <v>346520.92741906014</v>
      </c>
      <c r="O668" s="114"/>
      <c r="P668" s="114"/>
      <c r="Q668" s="93"/>
    </row>
    <row r="669" spans="1:17" x14ac:dyDescent="0.25">
      <c r="A669" s="93"/>
      <c r="B669" s="94" t="s">
        <v>651</v>
      </c>
      <c r="C669" s="94" t="s">
        <v>678</v>
      </c>
      <c r="D669" s="94" t="s">
        <v>79</v>
      </c>
      <c r="H669" s="114">
        <f>'MATRIZ 2018 COMPLETO HOMOLOGADA'!J669</f>
        <v>1841465.1523328172</v>
      </c>
      <c r="I669" s="114">
        <f>'MATRIZ 2018 COMPLETO HOMOLOGADA'!O669</f>
        <v>0</v>
      </c>
      <c r="J669" s="114">
        <f>'MATRIZ 2018 COMPLETO HOMOLOGADA'!R669</f>
        <v>0</v>
      </c>
      <c r="K669" s="114"/>
      <c r="L669" s="114">
        <f t="shared" si="37"/>
        <v>1841465.1523328172</v>
      </c>
      <c r="M669" s="114"/>
      <c r="N669" s="114">
        <f>'MATRIZ 2018 COMPLETO HOMOLOGADA'!AI669+'MATRIZ 2018 COMPLETO HOMOLOGADA'!AL669+'MATRIZ 2018 COMPLETO HOMOLOGADA'!AO669</f>
        <v>573507.78621797846</v>
      </c>
      <c r="O669" s="114"/>
      <c r="P669" s="114"/>
      <c r="Q669" s="93"/>
    </row>
    <row r="670" spans="1:17" x14ac:dyDescent="0.25">
      <c r="A670" s="93"/>
      <c r="B670" s="94" t="s">
        <v>651</v>
      </c>
      <c r="C670" s="94" t="s">
        <v>679</v>
      </c>
      <c r="D670" s="94" t="s">
        <v>79</v>
      </c>
      <c r="H670" s="114">
        <f>'MATRIZ 2018 COMPLETO HOMOLOGADA'!J670</f>
        <v>1749643.2826172418</v>
      </c>
      <c r="I670" s="114">
        <f>'MATRIZ 2018 COMPLETO HOMOLOGADA'!O670</f>
        <v>0</v>
      </c>
      <c r="J670" s="114">
        <f>'MATRIZ 2018 COMPLETO HOMOLOGADA'!R670</f>
        <v>0</v>
      </c>
      <c r="K670" s="114"/>
      <c r="L670" s="114">
        <f t="shared" si="37"/>
        <v>1749643.2826172418</v>
      </c>
      <c r="M670" s="114"/>
      <c r="N670" s="114">
        <f>'MATRIZ 2018 COMPLETO HOMOLOGADA'!AI670+'MATRIZ 2018 COMPLETO HOMOLOGADA'!AL670+'MATRIZ 2018 COMPLETO HOMOLOGADA'!AO670</f>
        <v>641630.69307126163</v>
      </c>
      <c r="O670" s="114"/>
      <c r="P670" s="114"/>
      <c r="Q670" s="93"/>
    </row>
    <row r="671" spans="1:17" x14ac:dyDescent="0.25">
      <c r="A671" s="93"/>
      <c r="B671" s="94" t="s">
        <v>651</v>
      </c>
      <c r="C671" s="94" t="s">
        <v>680</v>
      </c>
      <c r="D671" s="94" t="s">
        <v>79</v>
      </c>
      <c r="H671" s="114">
        <f>'MATRIZ 2018 COMPLETO HOMOLOGADA'!J671</f>
        <v>2321199.8470019447</v>
      </c>
      <c r="I671" s="114">
        <f>'MATRIZ 2018 COMPLETO HOMOLOGADA'!O671</f>
        <v>0</v>
      </c>
      <c r="J671" s="114">
        <f>'MATRIZ 2018 COMPLETO HOMOLOGADA'!R671</f>
        <v>0</v>
      </c>
      <c r="K671" s="114"/>
      <c r="L671" s="114">
        <f t="shared" si="37"/>
        <v>2321199.8470019447</v>
      </c>
      <c r="M671" s="114"/>
      <c r="N671" s="114">
        <f>'MATRIZ 2018 COMPLETO HOMOLOGADA'!AI671+'MATRIZ 2018 COMPLETO HOMOLOGADA'!AL671+'MATRIZ 2018 COMPLETO HOMOLOGADA'!AO671</f>
        <v>649675.07857169094</v>
      </c>
      <c r="O671" s="114"/>
      <c r="P671" s="114"/>
      <c r="Q671" s="93"/>
    </row>
    <row r="672" spans="1:17" x14ac:dyDescent="0.25">
      <c r="A672" s="93"/>
      <c r="B672" s="94" t="s">
        <v>651</v>
      </c>
      <c r="C672" s="94" t="s">
        <v>681</v>
      </c>
      <c r="D672" s="94" t="s">
        <v>79</v>
      </c>
      <c r="H672" s="114">
        <f>'MATRIZ 2018 COMPLETO HOMOLOGADA'!J672</f>
        <v>2284760.854806914</v>
      </c>
      <c r="I672" s="114">
        <f>'MATRIZ 2018 COMPLETO HOMOLOGADA'!O672</f>
        <v>0</v>
      </c>
      <c r="J672" s="114">
        <f>'MATRIZ 2018 COMPLETO HOMOLOGADA'!R672</f>
        <v>0</v>
      </c>
      <c r="K672" s="114"/>
      <c r="L672" s="114">
        <f t="shared" si="37"/>
        <v>2284760.854806914</v>
      </c>
      <c r="M672" s="114"/>
      <c r="N672" s="114">
        <f>'MATRIZ 2018 COMPLETO HOMOLOGADA'!AI672+'MATRIZ 2018 COMPLETO HOMOLOGADA'!AL672+'MATRIZ 2018 COMPLETO HOMOLOGADA'!AO672</f>
        <v>734017.13112145965</v>
      </c>
      <c r="O672" s="114"/>
      <c r="P672" s="114"/>
      <c r="Q672" s="93"/>
    </row>
    <row r="673" spans="1:17" x14ac:dyDescent="0.25">
      <c r="A673" s="93"/>
      <c r="B673" s="94" t="s">
        <v>651</v>
      </c>
      <c r="C673" s="94" t="s">
        <v>682</v>
      </c>
      <c r="D673" s="94" t="s">
        <v>79</v>
      </c>
      <c r="H673" s="114">
        <f>'MATRIZ 2018 COMPLETO HOMOLOGADA'!J673</f>
        <v>3158217.8017785181</v>
      </c>
      <c r="I673" s="114">
        <f>'MATRIZ 2018 COMPLETO HOMOLOGADA'!O673</f>
        <v>0</v>
      </c>
      <c r="J673" s="114">
        <f>'MATRIZ 2018 COMPLETO HOMOLOGADA'!R673</f>
        <v>0</v>
      </c>
      <c r="K673" s="114"/>
      <c r="L673" s="114">
        <f t="shared" si="37"/>
        <v>3158217.8017785181</v>
      </c>
      <c r="M673" s="114"/>
      <c r="N673" s="114">
        <f>'MATRIZ 2018 COMPLETO HOMOLOGADA'!AI673+'MATRIZ 2018 COMPLETO HOMOLOGADA'!AL673+'MATRIZ 2018 COMPLETO HOMOLOGADA'!AO673</f>
        <v>726912.65404166444</v>
      </c>
      <c r="O673" s="114"/>
      <c r="P673" s="114"/>
      <c r="Q673" s="93"/>
    </row>
    <row r="674" spans="1:17" x14ac:dyDescent="0.25">
      <c r="A674" s="93"/>
      <c r="B674" s="94" t="s">
        <v>651</v>
      </c>
      <c r="C674" s="94" t="s">
        <v>683</v>
      </c>
      <c r="D674" s="94" t="s">
        <v>79</v>
      </c>
      <c r="H674" s="114">
        <f>'MATRIZ 2018 COMPLETO HOMOLOGADA'!J674</f>
        <v>2461646.3201519568</v>
      </c>
      <c r="I674" s="114">
        <f>'MATRIZ 2018 COMPLETO HOMOLOGADA'!O674</f>
        <v>0</v>
      </c>
      <c r="J674" s="114">
        <f>'MATRIZ 2018 COMPLETO HOMOLOGADA'!R674</f>
        <v>0</v>
      </c>
      <c r="K674" s="114"/>
      <c r="L674" s="114">
        <f t="shared" si="37"/>
        <v>2461646.3201519568</v>
      </c>
      <c r="M674" s="114"/>
      <c r="N674" s="114">
        <f>'MATRIZ 2018 COMPLETO HOMOLOGADA'!AI674+'MATRIZ 2018 COMPLETO HOMOLOGADA'!AL674+'MATRIZ 2018 COMPLETO HOMOLOGADA'!AO674</f>
        <v>895040.85253884457</v>
      </c>
      <c r="O674" s="114"/>
      <c r="P674" s="114"/>
      <c r="Q674" s="93"/>
    </row>
    <row r="675" spans="1:17" x14ac:dyDescent="0.25">
      <c r="A675" s="93"/>
      <c r="B675" s="94" t="s">
        <v>651</v>
      </c>
      <c r="C675" s="94" t="s">
        <v>684</v>
      </c>
      <c r="D675" s="94" t="s">
        <v>79</v>
      </c>
      <c r="H675" s="114">
        <f>'MATRIZ 2018 COMPLETO HOMOLOGADA'!J675</f>
        <v>1749643.2826172418</v>
      </c>
      <c r="I675" s="114">
        <f>'MATRIZ 2018 COMPLETO HOMOLOGADA'!O675</f>
        <v>0</v>
      </c>
      <c r="J675" s="114">
        <f>'MATRIZ 2018 COMPLETO HOMOLOGADA'!R675</f>
        <v>0</v>
      </c>
      <c r="K675" s="114"/>
      <c r="L675" s="114">
        <f t="shared" si="37"/>
        <v>1749643.2826172418</v>
      </c>
      <c r="M675" s="114"/>
      <c r="N675" s="114">
        <f>'MATRIZ 2018 COMPLETO HOMOLOGADA'!AI675+'MATRIZ 2018 COMPLETO HOMOLOGADA'!AL675+'MATRIZ 2018 COMPLETO HOMOLOGADA'!AO675</f>
        <v>718968.04287637561</v>
      </c>
      <c r="O675" s="114"/>
      <c r="P675" s="114"/>
      <c r="Q675" s="93"/>
    </row>
    <row r="676" spans="1:17" x14ac:dyDescent="0.25">
      <c r="A676" s="93"/>
      <c r="B676" s="94" t="s">
        <v>651</v>
      </c>
      <c r="C676" s="94" t="s">
        <v>685</v>
      </c>
      <c r="D676" s="94" t="s">
        <v>83</v>
      </c>
      <c r="H676" s="114">
        <f>'MATRIZ 2018 COMPLETO HOMOLOGADA'!J676</f>
        <v>0</v>
      </c>
      <c r="I676" s="114">
        <f>'MATRIZ 2018 COMPLETO HOMOLOGADA'!O676</f>
        <v>990303.31026907905</v>
      </c>
      <c r="J676" s="114">
        <f>'MATRIZ 2018 COMPLETO HOMOLOGADA'!R676</f>
        <v>0</v>
      </c>
      <c r="K676" s="114"/>
      <c r="L676" s="114">
        <f t="shared" si="37"/>
        <v>990303.31026907905</v>
      </c>
      <c r="M676" s="114"/>
      <c r="N676" s="114">
        <f>'MATRIZ 2018 COMPLETO HOMOLOGADA'!AI676+'MATRIZ 2018 COMPLETO HOMOLOGADA'!AL676+'MATRIZ 2018 COMPLETO HOMOLOGADA'!AO676</f>
        <v>300941.26171353698</v>
      </c>
      <c r="O676" s="114"/>
      <c r="P676" s="114"/>
      <c r="Q676" s="93"/>
    </row>
    <row r="677" spans="1:17" x14ac:dyDescent="0.25">
      <c r="A677" s="93"/>
      <c r="B677" s="94" t="s">
        <v>651</v>
      </c>
      <c r="C677" s="94" t="s">
        <v>686</v>
      </c>
      <c r="D677" s="94" t="s">
        <v>79</v>
      </c>
      <c r="H677" s="114">
        <f>'MATRIZ 2018 COMPLETO HOMOLOGADA'!J677</f>
        <v>2775612.8809742201</v>
      </c>
      <c r="I677" s="114">
        <f>'MATRIZ 2018 COMPLETO HOMOLOGADA'!O677</f>
        <v>0</v>
      </c>
      <c r="J677" s="114">
        <f>'MATRIZ 2018 COMPLETO HOMOLOGADA'!R677</f>
        <v>0</v>
      </c>
      <c r="K677" s="114"/>
      <c r="L677" s="114">
        <f t="shared" si="37"/>
        <v>2775612.8809742201</v>
      </c>
      <c r="M677" s="114"/>
      <c r="N677" s="114">
        <f>'MATRIZ 2018 COMPLETO HOMOLOGADA'!AI677+'MATRIZ 2018 COMPLETO HOMOLOGADA'!AL677+'MATRIZ 2018 COMPLETO HOMOLOGADA'!AO677</f>
        <v>676388.07301774516</v>
      </c>
      <c r="O677" s="114"/>
      <c r="P677" s="114"/>
      <c r="Q677" s="93"/>
    </row>
    <row r="678" spans="1:17" x14ac:dyDescent="0.25">
      <c r="A678" s="93"/>
      <c r="B678" s="94" t="s">
        <v>651</v>
      </c>
      <c r="C678" s="94" t="s">
        <v>687</v>
      </c>
      <c r="D678" s="94" t="s">
        <v>79</v>
      </c>
      <c r="H678" s="114">
        <f>'MATRIZ 2018 COMPLETO HOMOLOGADA'!J678</f>
        <v>1767465.6968431321</v>
      </c>
      <c r="I678" s="114">
        <f>'MATRIZ 2018 COMPLETO HOMOLOGADA'!O678</f>
        <v>0</v>
      </c>
      <c r="J678" s="114">
        <f>'MATRIZ 2018 COMPLETO HOMOLOGADA'!R678</f>
        <v>0</v>
      </c>
      <c r="K678" s="114"/>
      <c r="L678" s="114">
        <f t="shared" si="37"/>
        <v>1767465.6968431321</v>
      </c>
      <c r="M678" s="114"/>
      <c r="N678" s="114">
        <f>'MATRIZ 2018 COMPLETO HOMOLOGADA'!AI678+'MATRIZ 2018 COMPLETO HOMOLOGADA'!AL678+'MATRIZ 2018 COMPLETO HOMOLOGADA'!AO678</f>
        <v>434394.43793376558</v>
      </c>
      <c r="O678" s="114"/>
      <c r="P678" s="114"/>
      <c r="Q678" s="93"/>
    </row>
    <row r="679" spans="1:17" x14ac:dyDescent="0.25">
      <c r="A679" s="93"/>
      <c r="B679" s="94" t="s">
        <v>651</v>
      </c>
      <c r="C679" s="94" t="s">
        <v>688</v>
      </c>
      <c r="D679" s="94" t="s">
        <v>83</v>
      </c>
      <c r="H679" s="114">
        <f>'MATRIZ 2018 COMPLETO HOMOLOGADA'!J679</f>
        <v>0</v>
      </c>
      <c r="I679" s="114">
        <f>'MATRIZ 2018 COMPLETO HOMOLOGADA'!O679</f>
        <v>1019420.35402619</v>
      </c>
      <c r="J679" s="114">
        <f>'MATRIZ 2018 COMPLETO HOMOLOGADA'!R679</f>
        <v>0</v>
      </c>
      <c r="K679" s="114"/>
      <c r="L679" s="114">
        <f t="shared" si="37"/>
        <v>1019420.35402619</v>
      </c>
      <c r="M679" s="114"/>
      <c r="N679" s="114">
        <f>'MATRIZ 2018 COMPLETO HOMOLOGADA'!AI679+'MATRIZ 2018 COMPLETO HOMOLOGADA'!AL679+'MATRIZ 2018 COMPLETO HOMOLOGADA'!AO679</f>
        <v>158967.46885483779</v>
      </c>
      <c r="O679" s="114"/>
      <c r="P679" s="114"/>
      <c r="Q679" s="93"/>
    </row>
    <row r="680" spans="1:17" x14ac:dyDescent="0.25">
      <c r="A680" s="93"/>
      <c r="B680" s="94" t="s">
        <v>651</v>
      </c>
      <c r="C680" s="94" t="s">
        <v>689</v>
      </c>
      <c r="D680" s="94" t="s">
        <v>79</v>
      </c>
      <c r="H680" s="114">
        <f>'MATRIZ 2018 COMPLETO HOMOLOGADA'!J680</f>
        <v>1308917.0412241491</v>
      </c>
      <c r="I680" s="114">
        <f>'MATRIZ 2018 COMPLETO HOMOLOGADA'!O680</f>
        <v>0</v>
      </c>
      <c r="J680" s="114">
        <f>'MATRIZ 2018 COMPLETO HOMOLOGADA'!R680</f>
        <v>0</v>
      </c>
      <c r="K680" s="114"/>
      <c r="L680" s="114">
        <f t="shared" si="37"/>
        <v>1308917.0412241491</v>
      </c>
      <c r="M680" s="114"/>
      <c r="N680" s="114">
        <f>'MATRIZ 2018 COMPLETO HOMOLOGADA'!AI680+'MATRIZ 2018 COMPLETO HOMOLOGADA'!AL680+'MATRIZ 2018 COMPLETO HOMOLOGADA'!AO680</f>
        <v>128382.59791310946</v>
      </c>
      <c r="O680" s="114"/>
      <c r="P680" s="114"/>
      <c r="Q680" s="93"/>
    </row>
    <row r="681" spans="1:17" x14ac:dyDescent="0.25">
      <c r="A681" s="93"/>
      <c r="B681" s="94" t="s">
        <v>651</v>
      </c>
      <c r="C681" s="94" t="s">
        <v>690</v>
      </c>
      <c r="D681" s="94" t="s">
        <v>79</v>
      </c>
      <c r="H681" s="114">
        <f>'MATRIZ 2018 COMPLETO HOMOLOGADA'!J681</f>
        <v>1682985.5314989565</v>
      </c>
      <c r="I681" s="114">
        <f>'MATRIZ 2018 COMPLETO HOMOLOGADA'!O681</f>
        <v>0</v>
      </c>
      <c r="J681" s="114">
        <f>'MATRIZ 2018 COMPLETO HOMOLOGADA'!R681</f>
        <v>0</v>
      </c>
      <c r="K681" s="114"/>
      <c r="L681" s="114">
        <f t="shared" si="37"/>
        <v>1682985.5314989565</v>
      </c>
      <c r="M681" s="114"/>
      <c r="N681" s="114">
        <f>'MATRIZ 2018 COMPLETO HOMOLOGADA'!AI681+'MATRIZ 2018 COMPLETO HOMOLOGADA'!AL681+'MATRIZ 2018 COMPLETO HOMOLOGADA'!AO681</f>
        <v>322526.2611703485</v>
      </c>
      <c r="O681" s="114"/>
      <c r="P681" s="114"/>
      <c r="Q681" s="93"/>
    </row>
    <row r="682" spans="1:17" x14ac:dyDescent="0.25">
      <c r="A682" s="93"/>
      <c r="B682" s="94" t="s">
        <v>651</v>
      </c>
      <c r="C682" s="94" t="s">
        <v>237</v>
      </c>
      <c r="D682" s="94" t="s">
        <v>129</v>
      </c>
      <c r="H682" s="114"/>
      <c r="I682" s="114" t="s">
        <v>759</v>
      </c>
      <c r="J682" s="114"/>
      <c r="K682" s="114"/>
      <c r="L682" s="114"/>
      <c r="M682" s="114"/>
      <c r="N682" s="114"/>
      <c r="O682" s="114"/>
      <c r="P682" s="114"/>
      <c r="Q682" s="93"/>
    </row>
    <row r="683" spans="1:17" x14ac:dyDescent="0.25">
      <c r="A683" s="93"/>
      <c r="H683" s="114"/>
      <c r="I683" s="114"/>
      <c r="J683" s="114"/>
      <c r="K683" s="114"/>
      <c r="L683" s="114"/>
      <c r="M683" s="114"/>
      <c r="N683" s="114"/>
      <c r="O683" s="114"/>
      <c r="P683" s="114"/>
      <c r="Q683" s="93"/>
    </row>
    <row r="684" spans="1:17" x14ac:dyDescent="0.25">
      <c r="A684" s="93"/>
      <c r="B684" s="98" t="s">
        <v>691</v>
      </c>
      <c r="C684" s="98" t="s">
        <v>692</v>
      </c>
      <c r="D684" s="98" t="s">
        <v>74</v>
      </c>
      <c r="E684" s="98"/>
      <c r="F684" s="100"/>
      <c r="G684" s="98"/>
      <c r="H684" s="115">
        <f>SUM(H685:H694)</f>
        <v>21027706.670104753</v>
      </c>
      <c r="I684" s="115">
        <f>SUM(I685:I694)</f>
        <v>2852290.8652984588</v>
      </c>
      <c r="J684" s="115">
        <f>SUM(J685:J694)</f>
        <v>4429111.52310389</v>
      </c>
      <c r="K684" s="115"/>
      <c r="L684" s="115">
        <f>SUM(L685:L694)</f>
        <v>28309109.058507103</v>
      </c>
      <c r="M684" s="115"/>
      <c r="N684" s="115">
        <f>SUM(N685:N694)</f>
        <v>5692537.8972675242</v>
      </c>
      <c r="O684" s="115"/>
      <c r="P684" s="115">
        <f>L684*'DADOS BASE PROPOSTA'!$I$14</f>
        <v>42463.663587760653</v>
      </c>
      <c r="Q684" s="93"/>
    </row>
    <row r="685" spans="1:17" x14ac:dyDescent="0.25">
      <c r="A685" s="93"/>
      <c r="B685" s="94" t="s">
        <v>691</v>
      </c>
      <c r="C685" s="94" t="s">
        <v>34</v>
      </c>
      <c r="D685" s="94" t="s">
        <v>75</v>
      </c>
      <c r="F685" s="68">
        <f>'MATRIZ 2018 COMPLETO HOMOLOGADA'!Q685</f>
        <v>9</v>
      </c>
      <c r="H685" s="114">
        <f>'MATRIZ 2018 COMPLETO HOMOLOGADA'!J685</f>
        <v>0</v>
      </c>
      <c r="I685" s="114">
        <f>SUMIF('MATRIZ 2018 COMPLETO HOMOLOGADA'!D686:D695,"ECR",'MATRIZ 2018 COMPLETO HOMOLOGADA'!O686:O695)</f>
        <v>0</v>
      </c>
      <c r="J685" s="114">
        <f>'MATRIZ 2018 COMPLETO HOMOLOGADA'!R685+'MATRIZ 2018 COMPLETO HOMOLOGADA'!Z685+'MATRIZ 2018 COMPLETO HOMOLOGADA'!AS685+'MATRIZ 2018 COMPLETO HOMOLOGADA'!AW685+'MATRIZ 2018 COMPLETO HOMOLOGADA'!BA685+SUM('MATRIZ 2018 COMPLETO HOMOLOGADA'!Z686:Z695)</f>
        <v>4429111.52310389</v>
      </c>
      <c r="K685" s="114"/>
      <c r="L685" s="114">
        <f t="shared" ref="L685:L694" si="38">SUM(H685:J685)</f>
        <v>4429111.52310389</v>
      </c>
      <c r="M685" s="114"/>
      <c r="N685" s="114">
        <f>'MATRIZ 2018 COMPLETO HOMOLOGADA'!AI685+'MATRIZ 2018 COMPLETO HOMOLOGADA'!AL685+'MATRIZ 2018 COMPLETO HOMOLOGADA'!AO685</f>
        <v>0</v>
      </c>
      <c r="O685" s="114"/>
      <c r="P685" s="114"/>
      <c r="Q685" s="93"/>
    </row>
    <row r="686" spans="1:17" x14ac:dyDescent="0.25">
      <c r="A686" s="93"/>
      <c r="B686" s="94" t="s">
        <v>691</v>
      </c>
      <c r="C686" s="94" t="s">
        <v>693</v>
      </c>
      <c r="D686" s="94" t="s">
        <v>79</v>
      </c>
      <c r="H686" s="114">
        <f>'MATRIZ 2018 COMPLETO HOMOLOGADA'!J686</f>
        <v>8699160.2993884832</v>
      </c>
      <c r="I686" s="114">
        <f>'MATRIZ 2018 COMPLETO HOMOLOGADA'!O686</f>
        <v>0</v>
      </c>
      <c r="J686" s="114">
        <f>'MATRIZ 2018 COMPLETO HOMOLOGADA'!R686</f>
        <v>0</v>
      </c>
      <c r="K686" s="114"/>
      <c r="L686" s="114">
        <f t="shared" si="38"/>
        <v>8699160.2993884832</v>
      </c>
      <c r="M686" s="114"/>
      <c r="N686" s="114">
        <f>'MATRIZ 2018 COMPLETO HOMOLOGADA'!AI686+'MATRIZ 2018 COMPLETO HOMOLOGADA'!AL686+'MATRIZ 2018 COMPLETO HOMOLOGADA'!AO686</f>
        <v>2560745.1749014072</v>
      </c>
      <c r="O686" s="114"/>
      <c r="P686" s="114"/>
      <c r="Q686" s="93"/>
    </row>
    <row r="687" spans="1:17" x14ac:dyDescent="0.25">
      <c r="A687" s="93"/>
      <c r="B687" s="94" t="s">
        <v>691</v>
      </c>
      <c r="C687" s="94" t="s">
        <v>694</v>
      </c>
      <c r="D687" s="94" t="s">
        <v>79</v>
      </c>
      <c r="H687" s="114">
        <f>'MATRIZ 2018 COMPLETO HOMOLOGADA'!J687</f>
        <v>1749643.2826172418</v>
      </c>
      <c r="I687" s="114">
        <f>'MATRIZ 2018 COMPLETO HOMOLOGADA'!O687</f>
        <v>0</v>
      </c>
      <c r="J687" s="114">
        <f>'MATRIZ 2018 COMPLETO HOMOLOGADA'!R687</f>
        <v>0</v>
      </c>
      <c r="K687" s="114"/>
      <c r="L687" s="114">
        <f t="shared" si="38"/>
        <v>1749643.2826172418</v>
      </c>
      <c r="M687" s="114"/>
      <c r="N687" s="114">
        <f>'MATRIZ 2018 COMPLETO HOMOLOGADA'!AI687+'MATRIZ 2018 COMPLETO HOMOLOGADA'!AL687+'MATRIZ 2018 COMPLETO HOMOLOGADA'!AO687</f>
        <v>442568.87061159807</v>
      </c>
      <c r="O687" s="114"/>
      <c r="P687" s="114"/>
      <c r="Q687" s="93"/>
    </row>
    <row r="688" spans="1:17" x14ac:dyDescent="0.25">
      <c r="A688" s="93"/>
      <c r="B688" s="94" t="s">
        <v>691</v>
      </c>
      <c r="C688" s="94" t="s">
        <v>433</v>
      </c>
      <c r="D688" s="94" t="s">
        <v>79</v>
      </c>
      <c r="H688" s="114">
        <f>'MATRIZ 2018 COMPLETO HOMOLOGADA'!J688</f>
        <v>1586997.4351158321</v>
      </c>
      <c r="I688" s="114">
        <f>'MATRIZ 2018 COMPLETO HOMOLOGADA'!O688</f>
        <v>0</v>
      </c>
      <c r="J688" s="114">
        <f>'MATRIZ 2018 COMPLETO HOMOLOGADA'!R688</f>
        <v>0</v>
      </c>
      <c r="K688" s="114"/>
      <c r="L688" s="114">
        <f t="shared" si="38"/>
        <v>1586997.4351158321</v>
      </c>
      <c r="M688" s="114"/>
      <c r="N688" s="114">
        <f>'MATRIZ 2018 COMPLETO HOMOLOGADA'!AI688+'MATRIZ 2018 COMPLETO HOMOLOGADA'!AL688+'MATRIZ 2018 COMPLETO HOMOLOGADA'!AO688</f>
        <v>404271.55504513974</v>
      </c>
      <c r="O688" s="114"/>
      <c r="P688" s="114"/>
      <c r="Q688" s="93"/>
    </row>
    <row r="689" spans="1:17" x14ac:dyDescent="0.25">
      <c r="A689" s="93"/>
      <c r="B689" s="94" t="s">
        <v>691</v>
      </c>
      <c r="C689" s="94" t="s">
        <v>695</v>
      </c>
      <c r="D689" s="94" t="s">
        <v>79</v>
      </c>
      <c r="H689" s="114">
        <f>'MATRIZ 2018 COMPLETO HOMOLOGADA'!J689</f>
        <v>2689787.1659099944</v>
      </c>
      <c r="I689" s="114">
        <f>'MATRIZ 2018 COMPLETO HOMOLOGADA'!O689</f>
        <v>0</v>
      </c>
      <c r="J689" s="114">
        <f>'MATRIZ 2018 COMPLETO HOMOLOGADA'!R689</f>
        <v>0</v>
      </c>
      <c r="K689" s="114"/>
      <c r="L689" s="114">
        <f t="shared" si="38"/>
        <v>2689787.1659099944</v>
      </c>
      <c r="M689" s="114"/>
      <c r="N689" s="114">
        <f>'MATRIZ 2018 COMPLETO HOMOLOGADA'!AI689+'MATRIZ 2018 COMPLETO HOMOLOGADA'!AL689+'MATRIZ 2018 COMPLETO HOMOLOGADA'!AO689</f>
        <v>973337.07733775862</v>
      </c>
      <c r="O689" s="114"/>
      <c r="P689" s="114"/>
      <c r="Q689" s="93"/>
    </row>
    <row r="690" spans="1:17" x14ac:dyDescent="0.25">
      <c r="A690" s="93"/>
      <c r="B690" s="94" t="s">
        <v>691</v>
      </c>
      <c r="C690" s="94" t="s">
        <v>696</v>
      </c>
      <c r="D690" s="94" t="s">
        <v>79</v>
      </c>
      <c r="H690" s="114">
        <f>'MATRIZ 2018 COMPLETO HOMOLOGADA'!J690</f>
        <v>1438602.4239031817</v>
      </c>
      <c r="I690" s="114">
        <f>'MATRIZ 2018 COMPLETO HOMOLOGADA'!O690</f>
        <v>0</v>
      </c>
      <c r="J690" s="114">
        <f>'MATRIZ 2018 COMPLETO HOMOLOGADA'!R690</f>
        <v>0</v>
      </c>
      <c r="K690" s="114"/>
      <c r="L690" s="114">
        <f t="shared" si="38"/>
        <v>1438602.4239031817</v>
      </c>
      <c r="M690" s="114"/>
      <c r="N690" s="114">
        <f>'MATRIZ 2018 COMPLETO HOMOLOGADA'!AI690+'MATRIZ 2018 COMPLETO HOMOLOGADA'!AL690+'MATRIZ 2018 COMPLETO HOMOLOGADA'!AO690</f>
        <v>97090.879561031514</v>
      </c>
      <c r="O690" s="114"/>
      <c r="P690" s="114"/>
      <c r="Q690" s="93"/>
    </row>
    <row r="691" spans="1:17" x14ac:dyDescent="0.25">
      <c r="A691" s="93"/>
      <c r="B691" s="94" t="s">
        <v>691</v>
      </c>
      <c r="C691" s="94" t="s">
        <v>697</v>
      </c>
      <c r="D691" s="94" t="s">
        <v>83</v>
      </c>
      <c r="H691" s="114">
        <f>'MATRIZ 2018 COMPLETO HOMOLOGADA'!J691</f>
        <v>0</v>
      </c>
      <c r="I691" s="114">
        <f>'MATRIZ 2018 COMPLETO HOMOLOGADA'!O691</f>
        <v>917684.52916124789</v>
      </c>
      <c r="J691" s="114">
        <f>'MATRIZ 2018 COMPLETO HOMOLOGADA'!R691</f>
        <v>0</v>
      </c>
      <c r="K691" s="114"/>
      <c r="L691" s="114">
        <f t="shared" si="38"/>
        <v>917684.52916124789</v>
      </c>
      <c r="M691" s="114"/>
      <c r="N691" s="114">
        <f>'MATRIZ 2018 COMPLETO HOMOLOGADA'!AI691+'MATRIZ 2018 COMPLETO HOMOLOGADA'!AL691+'MATRIZ 2018 COMPLETO HOMOLOGADA'!AO691</f>
        <v>0</v>
      </c>
      <c r="O691" s="114"/>
      <c r="P691" s="114"/>
      <c r="Q691" s="93"/>
    </row>
    <row r="692" spans="1:17" x14ac:dyDescent="0.25">
      <c r="A692" s="93"/>
      <c r="B692" s="94" t="s">
        <v>691</v>
      </c>
      <c r="C692" s="94" t="s">
        <v>698</v>
      </c>
      <c r="D692" s="94" t="s">
        <v>83</v>
      </c>
      <c r="H692" s="114">
        <f>'MATRIZ 2018 COMPLETO HOMOLOGADA'!J692</f>
        <v>0</v>
      </c>
      <c r="I692" s="114">
        <f>'MATRIZ 2018 COMPLETO HOMOLOGADA'!O692</f>
        <v>959457.81390860525</v>
      </c>
      <c r="J692" s="114">
        <f>'MATRIZ 2018 COMPLETO HOMOLOGADA'!R692</f>
        <v>0</v>
      </c>
      <c r="K692" s="114"/>
      <c r="L692" s="114">
        <f t="shared" si="38"/>
        <v>959457.81390860525</v>
      </c>
      <c r="M692" s="114"/>
      <c r="N692" s="114">
        <f>'MATRIZ 2018 COMPLETO HOMOLOGADA'!AI692+'MATRIZ 2018 COMPLETO HOMOLOGADA'!AL692+'MATRIZ 2018 COMPLETO HOMOLOGADA'!AO692</f>
        <v>86137.586110087344</v>
      </c>
      <c r="O692" s="114"/>
      <c r="P692" s="114"/>
      <c r="Q692" s="93"/>
    </row>
    <row r="693" spans="1:17" x14ac:dyDescent="0.25">
      <c r="A693" s="93"/>
      <c r="B693" s="94" t="s">
        <v>691</v>
      </c>
      <c r="C693" s="94" t="s">
        <v>699</v>
      </c>
      <c r="D693" s="94" t="s">
        <v>79</v>
      </c>
      <c r="H693" s="114">
        <f>'MATRIZ 2018 COMPLETO HOMOLOGADA'!J693</f>
        <v>4863516.0631700205</v>
      </c>
      <c r="I693" s="114">
        <f>'MATRIZ 2018 COMPLETO HOMOLOGADA'!O693</f>
        <v>0</v>
      </c>
      <c r="J693" s="114">
        <f>'MATRIZ 2018 COMPLETO HOMOLOGADA'!R693</f>
        <v>0</v>
      </c>
      <c r="K693" s="114"/>
      <c r="L693" s="114">
        <f t="shared" si="38"/>
        <v>4863516.0631700205</v>
      </c>
      <c r="M693" s="114"/>
      <c r="N693" s="114">
        <f>'MATRIZ 2018 COMPLETO HOMOLOGADA'!AI693+'MATRIZ 2018 COMPLETO HOMOLOGADA'!AL693+'MATRIZ 2018 COMPLETO HOMOLOGADA'!AO693</f>
        <v>953080.85888350301</v>
      </c>
      <c r="O693" s="114"/>
      <c r="P693" s="114"/>
      <c r="Q693" s="93"/>
    </row>
    <row r="694" spans="1:17" x14ac:dyDescent="0.25">
      <c r="A694" s="93"/>
      <c r="B694" s="94" t="s">
        <v>691</v>
      </c>
      <c r="C694" s="94" t="s">
        <v>700</v>
      </c>
      <c r="D694" s="94" t="s">
        <v>83</v>
      </c>
      <c r="H694" s="114">
        <f>'MATRIZ 2018 COMPLETO HOMOLOGADA'!J694</f>
        <v>0</v>
      </c>
      <c r="I694" s="114">
        <f>'MATRIZ 2018 COMPLETO HOMOLOGADA'!O694</f>
        <v>975148.5222286057</v>
      </c>
      <c r="J694" s="114">
        <f>'MATRIZ 2018 COMPLETO HOMOLOGADA'!R694</f>
        <v>0</v>
      </c>
      <c r="K694" s="114"/>
      <c r="L694" s="114">
        <f t="shared" si="38"/>
        <v>975148.5222286057</v>
      </c>
      <c r="M694" s="114"/>
      <c r="N694" s="114">
        <f>'MATRIZ 2018 COMPLETO HOMOLOGADA'!AI694+'MATRIZ 2018 COMPLETO HOMOLOGADA'!AL694+'MATRIZ 2018 COMPLETO HOMOLOGADA'!AO694</f>
        <v>175305.89481699967</v>
      </c>
      <c r="O694" s="114"/>
      <c r="P694" s="114"/>
      <c r="Q694" s="93"/>
    </row>
    <row r="695" spans="1:17" x14ac:dyDescent="0.25">
      <c r="A695" s="93"/>
      <c r="H695" s="114"/>
      <c r="I695" s="114"/>
      <c r="J695" s="114"/>
      <c r="K695" s="114"/>
      <c r="L695" s="114"/>
      <c r="M695" s="114"/>
      <c r="N695" s="114"/>
      <c r="O695" s="114"/>
      <c r="P695" s="114"/>
      <c r="Q695" s="93"/>
    </row>
    <row r="696" spans="1:17" x14ac:dyDescent="0.25">
      <c r="A696" s="93"/>
      <c r="B696" s="98" t="s">
        <v>701</v>
      </c>
      <c r="C696" s="98" t="s">
        <v>702</v>
      </c>
      <c r="D696" s="98" t="s">
        <v>74</v>
      </c>
      <c r="E696" s="98"/>
      <c r="F696" s="100"/>
      <c r="G696" s="98"/>
      <c r="H696" s="115">
        <f>SUM(H697:H735)</f>
        <v>63136588.721622065</v>
      </c>
      <c r="I696" s="115">
        <f>SUM(I697:I735)</f>
        <v>10897698.912812609</v>
      </c>
      <c r="J696" s="115">
        <f>SUM(J697:J735)</f>
        <v>8622742.790690938</v>
      </c>
      <c r="K696" s="115"/>
      <c r="L696" s="115">
        <f>SUM(L697:L735)</f>
        <v>82657030.425125614</v>
      </c>
      <c r="M696" s="115"/>
      <c r="N696" s="115">
        <f>SUM(N697:N735)</f>
        <v>22300993.122221932</v>
      </c>
      <c r="O696" s="115"/>
      <c r="P696" s="115">
        <f>L696*'DADOS BASE PROPOSTA'!$I$14</f>
        <v>123985.54563768842</v>
      </c>
      <c r="Q696" s="93"/>
    </row>
    <row r="697" spans="1:17" x14ac:dyDescent="0.25">
      <c r="A697" s="93"/>
      <c r="B697" s="94" t="s">
        <v>701</v>
      </c>
      <c r="C697" s="94" t="s">
        <v>34</v>
      </c>
      <c r="D697" s="94" t="s">
        <v>75</v>
      </c>
      <c r="F697" s="68">
        <f>'MATRIZ 2018 COMPLETO HOMOLOGADA'!Q697</f>
        <v>38</v>
      </c>
      <c r="H697" s="114">
        <f>'MATRIZ 2018 COMPLETO HOMOLOGADA'!J697</f>
        <v>0</v>
      </c>
      <c r="I697" s="114">
        <f>SUMIF('MATRIZ 2018 COMPLETO HOMOLOGADA'!D698:D736,"ECR",'MATRIZ 2018 COMPLETO HOMOLOGADA'!O698:O736)</f>
        <v>0</v>
      </c>
      <c r="J697" s="114">
        <f>'MATRIZ 2018 COMPLETO HOMOLOGADA'!R697+'MATRIZ 2018 COMPLETO HOMOLOGADA'!Z697+'MATRIZ 2018 COMPLETO HOMOLOGADA'!AS697+'MATRIZ 2018 COMPLETO HOMOLOGADA'!AW697+'MATRIZ 2018 COMPLETO HOMOLOGADA'!BA697+SUM('MATRIZ 2018 COMPLETO HOMOLOGADA'!Z698:Z736)</f>
        <v>8622742.790690938</v>
      </c>
      <c r="K697" s="114"/>
      <c r="L697" s="114">
        <f t="shared" ref="L697:L735" si="39">SUM(H697:J697)</f>
        <v>8622742.790690938</v>
      </c>
      <c r="M697" s="114"/>
      <c r="N697" s="114">
        <f>'MATRIZ 2018 COMPLETO HOMOLOGADA'!AI697+'MATRIZ 2018 COMPLETO HOMOLOGADA'!AL697+'MATRIZ 2018 COMPLETO HOMOLOGADA'!AO697</f>
        <v>0</v>
      </c>
      <c r="O697" s="114"/>
      <c r="P697" s="114"/>
      <c r="Q697" s="93"/>
    </row>
    <row r="698" spans="1:17" x14ac:dyDescent="0.25">
      <c r="A698" s="93"/>
      <c r="B698" s="94" t="s">
        <v>701</v>
      </c>
      <c r="C698" s="94" t="s">
        <v>703</v>
      </c>
      <c r="D698" s="94" t="s">
        <v>79</v>
      </c>
      <c r="H698" s="114">
        <f>'MATRIZ 2018 COMPLETO HOMOLOGADA'!J698</f>
        <v>1950579.7106265649</v>
      </c>
      <c r="I698" s="114">
        <f>'MATRIZ 2018 COMPLETO HOMOLOGADA'!O698</f>
        <v>0</v>
      </c>
      <c r="J698" s="114">
        <f>'MATRIZ 2018 COMPLETO HOMOLOGADA'!R698</f>
        <v>0</v>
      </c>
      <c r="K698" s="114"/>
      <c r="L698" s="114">
        <f t="shared" si="39"/>
        <v>1950579.7106265649</v>
      </c>
      <c r="M698" s="114"/>
      <c r="N698" s="114">
        <f>'MATRIZ 2018 COMPLETO HOMOLOGADA'!AI698+'MATRIZ 2018 COMPLETO HOMOLOGADA'!AL698+'MATRIZ 2018 COMPLETO HOMOLOGADA'!AO698</f>
        <v>518826.48837478308</v>
      </c>
      <c r="O698" s="114"/>
      <c r="P698" s="114"/>
      <c r="Q698" s="93"/>
    </row>
    <row r="699" spans="1:17" x14ac:dyDescent="0.25">
      <c r="A699" s="93"/>
      <c r="B699" s="94" t="s">
        <v>701</v>
      </c>
      <c r="C699" s="94" t="s">
        <v>704</v>
      </c>
      <c r="D699" s="94" t="s">
        <v>77</v>
      </c>
      <c r="H699" s="114">
        <f>'MATRIZ 2018 COMPLETO HOMOLOGADA'!J699</f>
        <v>0</v>
      </c>
      <c r="I699" s="114">
        <f>'MATRIZ 2018 COMPLETO HOMOLOGADA'!O699</f>
        <v>489337.95655071584</v>
      </c>
      <c r="J699" s="114">
        <f>'MATRIZ 2018 COMPLETO HOMOLOGADA'!R699</f>
        <v>0</v>
      </c>
      <c r="K699" s="114"/>
      <c r="L699" s="114">
        <f t="shared" si="39"/>
        <v>489337.95655071584</v>
      </c>
      <c r="M699" s="114"/>
      <c r="N699" s="114">
        <f>'MATRIZ 2018 COMPLETO HOMOLOGADA'!AI699+'MATRIZ 2018 COMPLETO HOMOLOGADA'!AL699+'MATRIZ 2018 COMPLETO HOMOLOGADA'!AO699</f>
        <v>149313.72012584074</v>
      </c>
      <c r="O699" s="114"/>
      <c r="P699" s="114"/>
      <c r="Q699" s="93"/>
    </row>
    <row r="700" spans="1:17" x14ac:dyDescent="0.25">
      <c r="A700" s="93"/>
      <c r="B700" s="94" t="s">
        <v>701</v>
      </c>
      <c r="C700" s="94" t="s">
        <v>705</v>
      </c>
      <c r="D700" s="94" t="s">
        <v>77</v>
      </c>
      <c r="H700" s="114">
        <f>'MATRIZ 2018 COMPLETO HOMOLOGADA'!J700</f>
        <v>0</v>
      </c>
      <c r="I700" s="114">
        <f>'MATRIZ 2018 COMPLETO HOMOLOGADA'!O700</f>
        <v>503798.58343863819</v>
      </c>
      <c r="J700" s="114">
        <f>'MATRIZ 2018 COMPLETO HOMOLOGADA'!R700</f>
        <v>0</v>
      </c>
      <c r="K700" s="114"/>
      <c r="L700" s="114">
        <f t="shared" si="39"/>
        <v>503798.58343863819</v>
      </c>
      <c r="M700" s="114"/>
      <c r="N700" s="114">
        <f>'MATRIZ 2018 COMPLETO HOMOLOGADA'!AI700+'MATRIZ 2018 COMPLETO HOMOLOGADA'!AL700+'MATRIZ 2018 COMPLETO HOMOLOGADA'!AO700</f>
        <v>252841.73162573681</v>
      </c>
      <c r="O700" s="114"/>
      <c r="P700" s="114"/>
      <c r="Q700" s="93"/>
    </row>
    <row r="701" spans="1:17" x14ac:dyDescent="0.25">
      <c r="A701" s="93"/>
      <c r="B701" s="94" t="s">
        <v>701</v>
      </c>
      <c r="C701" s="94" t="s">
        <v>706</v>
      </c>
      <c r="D701" s="94" t="s">
        <v>77</v>
      </c>
      <c r="H701" s="114">
        <f>'MATRIZ 2018 COMPLETO HOMOLOGADA'!J701</f>
        <v>0</v>
      </c>
      <c r="I701" s="114">
        <f>'MATRIZ 2018 COMPLETO HOMOLOGADA'!O701</f>
        <v>454804.45059700409</v>
      </c>
      <c r="J701" s="114">
        <f>'MATRIZ 2018 COMPLETO HOMOLOGADA'!R701</f>
        <v>0</v>
      </c>
      <c r="K701" s="114"/>
      <c r="L701" s="114">
        <f t="shared" si="39"/>
        <v>454804.45059700409</v>
      </c>
      <c r="M701" s="114"/>
      <c r="N701" s="114">
        <f>'MATRIZ 2018 COMPLETO HOMOLOGADA'!AI701+'MATRIZ 2018 COMPLETO HOMOLOGADA'!AL701+'MATRIZ 2018 COMPLETO HOMOLOGADA'!AO701</f>
        <v>0</v>
      </c>
      <c r="O701" s="114"/>
      <c r="P701" s="114"/>
      <c r="Q701" s="93"/>
    </row>
    <row r="702" spans="1:17" x14ac:dyDescent="0.25">
      <c r="A702" s="93"/>
      <c r="B702" s="94" t="s">
        <v>701</v>
      </c>
      <c r="C702" s="94" t="s">
        <v>707</v>
      </c>
      <c r="D702" s="94" t="s">
        <v>77</v>
      </c>
      <c r="H702" s="114">
        <f>'MATRIZ 2018 COMPLETO HOMOLOGADA'!J702</f>
        <v>0</v>
      </c>
      <c r="I702" s="114">
        <f>'MATRIZ 2018 COMPLETO HOMOLOGADA'!O702</f>
        <v>454804.45059700409</v>
      </c>
      <c r="J702" s="114">
        <f>'MATRIZ 2018 COMPLETO HOMOLOGADA'!R702</f>
        <v>0</v>
      </c>
      <c r="K702" s="114"/>
      <c r="L702" s="114">
        <f t="shared" si="39"/>
        <v>454804.45059700409</v>
      </c>
      <c r="M702" s="114"/>
      <c r="N702" s="114">
        <f>'MATRIZ 2018 COMPLETO HOMOLOGADA'!AI702+'MATRIZ 2018 COMPLETO HOMOLOGADA'!AL702+'MATRIZ 2018 COMPLETO HOMOLOGADA'!AO702</f>
        <v>0</v>
      </c>
      <c r="O702" s="114"/>
      <c r="P702" s="114"/>
      <c r="Q702" s="93"/>
    </row>
    <row r="703" spans="1:17" x14ac:dyDescent="0.25">
      <c r="A703" s="93"/>
      <c r="B703" s="94" t="s">
        <v>701</v>
      </c>
      <c r="C703" s="94" t="s">
        <v>708</v>
      </c>
      <c r="D703" s="94" t="s">
        <v>77</v>
      </c>
      <c r="H703" s="114">
        <f>'MATRIZ 2018 COMPLETO HOMOLOGADA'!J703</f>
        <v>0</v>
      </c>
      <c r="I703" s="114">
        <f>'MATRIZ 2018 COMPLETO HOMOLOGADA'!O703</f>
        <v>454804.45059700409</v>
      </c>
      <c r="J703" s="114">
        <f>'MATRIZ 2018 COMPLETO HOMOLOGADA'!R703</f>
        <v>0</v>
      </c>
      <c r="K703" s="114"/>
      <c r="L703" s="114">
        <f t="shared" si="39"/>
        <v>454804.45059700409</v>
      </c>
      <c r="M703" s="114"/>
      <c r="N703" s="114">
        <f>'MATRIZ 2018 COMPLETO HOMOLOGADA'!AI703+'MATRIZ 2018 COMPLETO HOMOLOGADA'!AL703+'MATRIZ 2018 COMPLETO HOMOLOGADA'!AO703</f>
        <v>0</v>
      </c>
      <c r="O703" s="114"/>
      <c r="P703" s="114"/>
      <c r="Q703" s="93"/>
    </row>
    <row r="704" spans="1:17" x14ac:dyDescent="0.25">
      <c r="A704" s="93"/>
      <c r="B704" s="94" t="s">
        <v>701</v>
      </c>
      <c r="C704" s="94" t="s">
        <v>709</v>
      </c>
      <c r="D704" s="94" t="s">
        <v>77</v>
      </c>
      <c r="H704" s="114">
        <f>'MATRIZ 2018 COMPLETO HOMOLOGADA'!J704</f>
        <v>0</v>
      </c>
      <c r="I704" s="114">
        <f>'MATRIZ 2018 COMPLETO HOMOLOGADA'!O704</f>
        <v>545849.00149793155</v>
      </c>
      <c r="J704" s="114">
        <f>'MATRIZ 2018 COMPLETO HOMOLOGADA'!R704</f>
        <v>0</v>
      </c>
      <c r="K704" s="114"/>
      <c r="L704" s="114">
        <f t="shared" si="39"/>
        <v>545849.00149793155</v>
      </c>
      <c r="M704" s="114"/>
      <c r="N704" s="114">
        <f>'MATRIZ 2018 COMPLETO HOMOLOGADA'!AI704+'MATRIZ 2018 COMPLETO HOMOLOGADA'!AL704+'MATRIZ 2018 COMPLETO HOMOLOGADA'!AO704</f>
        <v>290211.02633085829</v>
      </c>
      <c r="O704" s="114"/>
      <c r="P704" s="114"/>
      <c r="Q704" s="93"/>
    </row>
    <row r="705" spans="1:17" x14ac:dyDescent="0.25">
      <c r="A705" s="93"/>
      <c r="B705" s="94" t="s">
        <v>701</v>
      </c>
      <c r="C705" s="94" t="s">
        <v>710</v>
      </c>
      <c r="D705" s="94" t="s">
        <v>79</v>
      </c>
      <c r="H705" s="114">
        <f>'MATRIZ 2018 COMPLETO HOMOLOGADA'!J705</f>
        <v>2540741.426259893</v>
      </c>
      <c r="I705" s="114">
        <f>'MATRIZ 2018 COMPLETO HOMOLOGADA'!O705</f>
        <v>0</v>
      </c>
      <c r="J705" s="114">
        <f>'MATRIZ 2018 COMPLETO HOMOLOGADA'!R705</f>
        <v>0</v>
      </c>
      <c r="K705" s="114"/>
      <c r="L705" s="114">
        <f t="shared" si="39"/>
        <v>2540741.426259893</v>
      </c>
      <c r="M705" s="114"/>
      <c r="N705" s="114">
        <f>'MATRIZ 2018 COMPLETO HOMOLOGADA'!AI705+'MATRIZ 2018 COMPLETO HOMOLOGADA'!AL705+'MATRIZ 2018 COMPLETO HOMOLOGADA'!AO705</f>
        <v>611163.69198382064</v>
      </c>
      <c r="O705" s="114"/>
      <c r="P705" s="114"/>
      <c r="Q705" s="93"/>
    </row>
    <row r="706" spans="1:17" x14ac:dyDescent="0.25">
      <c r="A706" s="93"/>
      <c r="B706" s="94" t="s">
        <v>701</v>
      </c>
      <c r="C706" s="94" t="s">
        <v>711</v>
      </c>
      <c r="D706" s="94" t="s">
        <v>79</v>
      </c>
      <c r="H706" s="114">
        <f>'MATRIZ 2018 COMPLETO HOMOLOGADA'!J706</f>
        <v>2502884.694836867</v>
      </c>
      <c r="I706" s="114">
        <f>'MATRIZ 2018 COMPLETO HOMOLOGADA'!O706</f>
        <v>0</v>
      </c>
      <c r="J706" s="114">
        <f>'MATRIZ 2018 COMPLETO HOMOLOGADA'!R706</f>
        <v>0</v>
      </c>
      <c r="K706" s="114"/>
      <c r="L706" s="114">
        <f t="shared" si="39"/>
        <v>2502884.694836867</v>
      </c>
      <c r="M706" s="114"/>
      <c r="N706" s="114">
        <f>'MATRIZ 2018 COMPLETO HOMOLOGADA'!AI706+'MATRIZ 2018 COMPLETO HOMOLOGADA'!AL706+'MATRIZ 2018 COMPLETO HOMOLOGADA'!AO706</f>
        <v>691489.63118705293</v>
      </c>
      <c r="O706" s="114"/>
      <c r="P706" s="114"/>
      <c r="Q706" s="93"/>
    </row>
    <row r="707" spans="1:17" x14ac:dyDescent="0.25">
      <c r="A707" s="93"/>
      <c r="B707" s="94" t="s">
        <v>701</v>
      </c>
      <c r="C707" s="94" t="s">
        <v>712</v>
      </c>
      <c r="D707" s="94" t="s">
        <v>79</v>
      </c>
      <c r="H707" s="114">
        <f>'MATRIZ 2018 COMPLETO HOMOLOGADA'!J707</f>
        <v>1749643.2826172418</v>
      </c>
      <c r="I707" s="114">
        <f>'MATRIZ 2018 COMPLETO HOMOLOGADA'!O707</f>
        <v>0</v>
      </c>
      <c r="J707" s="114">
        <f>'MATRIZ 2018 COMPLETO HOMOLOGADA'!R707</f>
        <v>0</v>
      </c>
      <c r="K707" s="114"/>
      <c r="L707" s="114">
        <f t="shared" si="39"/>
        <v>1749643.2826172418</v>
      </c>
      <c r="M707" s="114"/>
      <c r="N707" s="114">
        <f>'MATRIZ 2018 COMPLETO HOMOLOGADA'!AI707+'MATRIZ 2018 COMPLETO HOMOLOGADA'!AL707+'MATRIZ 2018 COMPLETO HOMOLOGADA'!AO707</f>
        <v>630637.90167612035</v>
      </c>
      <c r="O707" s="114"/>
      <c r="P707" s="114"/>
      <c r="Q707" s="93"/>
    </row>
    <row r="708" spans="1:17" x14ac:dyDescent="0.25">
      <c r="A708" s="93"/>
      <c r="B708" s="94" t="s">
        <v>701</v>
      </c>
      <c r="C708" s="94" t="s">
        <v>713</v>
      </c>
      <c r="D708" s="94" t="s">
        <v>79</v>
      </c>
      <c r="H708" s="114">
        <f>'MATRIZ 2018 COMPLETO HOMOLOGADA'!J708</f>
        <v>1749643.2826172418</v>
      </c>
      <c r="I708" s="114">
        <f>'MATRIZ 2018 COMPLETO HOMOLOGADA'!O708</f>
        <v>0</v>
      </c>
      <c r="J708" s="114">
        <f>'MATRIZ 2018 COMPLETO HOMOLOGADA'!R708</f>
        <v>0</v>
      </c>
      <c r="K708" s="114"/>
      <c r="L708" s="114">
        <f t="shared" si="39"/>
        <v>1749643.2826172418</v>
      </c>
      <c r="M708" s="114"/>
      <c r="N708" s="114">
        <f>'MATRIZ 2018 COMPLETO HOMOLOGADA'!AI708+'MATRIZ 2018 COMPLETO HOMOLOGADA'!AL708+'MATRIZ 2018 COMPLETO HOMOLOGADA'!AO708</f>
        <v>682206.79056955653</v>
      </c>
      <c r="O708" s="114"/>
      <c r="P708" s="114"/>
      <c r="Q708" s="93"/>
    </row>
    <row r="709" spans="1:17" x14ac:dyDescent="0.25">
      <c r="A709" s="93"/>
      <c r="B709" s="94" t="s">
        <v>701</v>
      </c>
      <c r="C709" s="94" t="s">
        <v>714</v>
      </c>
      <c r="D709" s="94" t="s">
        <v>79</v>
      </c>
      <c r="H709" s="114">
        <f>'MATRIZ 2018 COMPLETO HOMOLOGADA'!J709</f>
        <v>2443878.4739084844</v>
      </c>
      <c r="I709" s="114">
        <f>'MATRIZ 2018 COMPLETO HOMOLOGADA'!O709</f>
        <v>0</v>
      </c>
      <c r="J709" s="114">
        <f>'MATRIZ 2018 COMPLETO HOMOLOGADA'!R709</f>
        <v>0</v>
      </c>
      <c r="K709" s="114"/>
      <c r="L709" s="114">
        <f t="shared" si="39"/>
        <v>2443878.4739084844</v>
      </c>
      <c r="M709" s="114"/>
      <c r="N709" s="114">
        <f>'MATRIZ 2018 COMPLETO HOMOLOGADA'!AI709+'MATRIZ 2018 COMPLETO HOMOLOGADA'!AL709+'MATRIZ 2018 COMPLETO HOMOLOGADA'!AO709</f>
        <v>635264.47568699822</v>
      </c>
      <c r="O709" s="114"/>
      <c r="P709" s="114"/>
      <c r="Q709" s="93"/>
    </row>
    <row r="710" spans="1:17" x14ac:dyDescent="0.25">
      <c r="A710" s="93"/>
      <c r="B710" s="94" t="s">
        <v>701</v>
      </c>
      <c r="C710" s="94" t="s">
        <v>715</v>
      </c>
      <c r="D710" s="94" t="s">
        <v>83</v>
      </c>
      <c r="H710" s="114">
        <f>'MATRIZ 2018 COMPLETO HOMOLOGADA'!J710</f>
        <v>0</v>
      </c>
      <c r="I710" s="114">
        <f>'MATRIZ 2018 COMPLETO HOMOLOGADA'!O710</f>
        <v>1135308.8021608947</v>
      </c>
      <c r="J710" s="114">
        <f>'MATRIZ 2018 COMPLETO HOMOLOGADA'!R710</f>
        <v>0</v>
      </c>
      <c r="K710" s="114"/>
      <c r="L710" s="114">
        <f t="shared" si="39"/>
        <v>1135308.8021608947</v>
      </c>
      <c r="M710" s="114"/>
      <c r="N710" s="114">
        <f>'MATRIZ 2018 COMPLETO HOMOLOGADA'!AI710+'MATRIZ 2018 COMPLETO HOMOLOGADA'!AL710+'MATRIZ 2018 COMPLETO HOMOLOGADA'!AO710</f>
        <v>304718.44519519375</v>
      </c>
      <c r="O710" s="114"/>
      <c r="P710" s="114"/>
      <c r="Q710" s="93"/>
    </row>
    <row r="711" spans="1:17" x14ac:dyDescent="0.25">
      <c r="A711" s="93"/>
      <c r="B711" s="94" t="s">
        <v>701</v>
      </c>
      <c r="C711" s="94" t="s">
        <v>716</v>
      </c>
      <c r="D711" s="94" t="s">
        <v>79</v>
      </c>
      <c r="H711" s="114">
        <f>'MATRIZ 2018 COMPLETO HOMOLOGADA'!J711</f>
        <v>1749643.2826172418</v>
      </c>
      <c r="I711" s="114">
        <f>'MATRIZ 2018 COMPLETO HOMOLOGADA'!O711</f>
        <v>0</v>
      </c>
      <c r="J711" s="114">
        <f>'MATRIZ 2018 COMPLETO HOMOLOGADA'!R711</f>
        <v>0</v>
      </c>
      <c r="K711" s="114"/>
      <c r="L711" s="114">
        <f t="shared" si="39"/>
        <v>1749643.2826172418</v>
      </c>
      <c r="M711" s="114"/>
      <c r="N711" s="114">
        <f>'MATRIZ 2018 COMPLETO HOMOLOGADA'!AI711+'MATRIZ 2018 COMPLETO HOMOLOGADA'!AL711+'MATRIZ 2018 COMPLETO HOMOLOGADA'!AO711</f>
        <v>587385.28687747114</v>
      </c>
      <c r="O711" s="114"/>
      <c r="P711" s="114"/>
      <c r="Q711" s="93"/>
    </row>
    <row r="712" spans="1:17" x14ac:dyDescent="0.25">
      <c r="A712" s="93"/>
      <c r="B712" s="94" t="s">
        <v>701</v>
      </c>
      <c r="C712" s="94" t="s">
        <v>717</v>
      </c>
      <c r="D712" s="94" t="s">
        <v>79</v>
      </c>
      <c r="H712" s="114">
        <f>'MATRIZ 2018 COMPLETO HOMOLOGADA'!J712</f>
        <v>1749643.2826172418</v>
      </c>
      <c r="I712" s="114">
        <f>'MATRIZ 2018 COMPLETO HOMOLOGADA'!O712</f>
        <v>0</v>
      </c>
      <c r="J712" s="114">
        <f>'MATRIZ 2018 COMPLETO HOMOLOGADA'!R712</f>
        <v>0</v>
      </c>
      <c r="K712" s="114"/>
      <c r="L712" s="114">
        <f t="shared" si="39"/>
        <v>1749643.2826172418</v>
      </c>
      <c r="M712" s="114"/>
      <c r="N712" s="114">
        <f>'MATRIZ 2018 COMPLETO HOMOLOGADA'!AI712+'MATRIZ 2018 COMPLETO HOMOLOGADA'!AL712+'MATRIZ 2018 COMPLETO HOMOLOGADA'!AO712</f>
        <v>459127.49804484914</v>
      </c>
      <c r="O712" s="114"/>
      <c r="P712" s="114"/>
      <c r="Q712" s="93"/>
    </row>
    <row r="713" spans="1:17" x14ac:dyDescent="0.25">
      <c r="A713" s="93"/>
      <c r="B713" s="94" t="s">
        <v>701</v>
      </c>
      <c r="C713" s="94" t="s">
        <v>718</v>
      </c>
      <c r="D713" s="94" t="s">
        <v>79</v>
      </c>
      <c r="H713" s="114">
        <f>'MATRIZ 2018 COMPLETO HOMOLOGADA'!J713</f>
        <v>1749643.2826172418</v>
      </c>
      <c r="I713" s="114">
        <f>'MATRIZ 2018 COMPLETO HOMOLOGADA'!O713</f>
        <v>0</v>
      </c>
      <c r="J713" s="114">
        <f>'MATRIZ 2018 COMPLETO HOMOLOGADA'!R713</f>
        <v>0</v>
      </c>
      <c r="K713" s="114"/>
      <c r="L713" s="114">
        <f t="shared" si="39"/>
        <v>1749643.2826172418</v>
      </c>
      <c r="M713" s="114"/>
      <c r="N713" s="114">
        <f>'MATRIZ 2018 COMPLETO HOMOLOGADA'!AI713+'MATRIZ 2018 COMPLETO HOMOLOGADA'!AL713+'MATRIZ 2018 COMPLETO HOMOLOGADA'!AO713</f>
        <v>862633.61618386814</v>
      </c>
      <c r="O713" s="114"/>
      <c r="P713" s="114"/>
      <c r="Q713" s="93"/>
    </row>
    <row r="714" spans="1:17" x14ac:dyDescent="0.25">
      <c r="A714" s="93"/>
      <c r="B714" s="94" t="s">
        <v>701</v>
      </c>
      <c r="C714" s="94" t="s">
        <v>719</v>
      </c>
      <c r="D714" s="94" t="s">
        <v>79</v>
      </c>
      <c r="H714" s="114">
        <f>'MATRIZ 2018 COMPLETO HOMOLOGADA'!J714</f>
        <v>1749643.2826172416</v>
      </c>
      <c r="I714" s="114">
        <f>'MATRIZ 2018 COMPLETO HOMOLOGADA'!O714</f>
        <v>0</v>
      </c>
      <c r="J714" s="114">
        <f>'MATRIZ 2018 COMPLETO HOMOLOGADA'!R714</f>
        <v>0</v>
      </c>
      <c r="K714" s="114"/>
      <c r="L714" s="114">
        <f t="shared" si="39"/>
        <v>1749643.2826172416</v>
      </c>
      <c r="M714" s="114"/>
      <c r="N714" s="114">
        <f>'MATRIZ 2018 COMPLETO HOMOLOGADA'!AI714+'MATRIZ 2018 COMPLETO HOMOLOGADA'!AL714+'MATRIZ 2018 COMPLETO HOMOLOGADA'!AO714</f>
        <v>312162.12053382769</v>
      </c>
      <c r="O714" s="114"/>
      <c r="P714" s="114"/>
      <c r="Q714" s="93"/>
    </row>
    <row r="715" spans="1:17" x14ac:dyDescent="0.25">
      <c r="A715" s="93"/>
      <c r="B715" s="94" t="s">
        <v>701</v>
      </c>
      <c r="C715" s="94" t="s">
        <v>720</v>
      </c>
      <c r="D715" s="94" t="s">
        <v>79</v>
      </c>
      <c r="H715" s="114">
        <f>'MATRIZ 2018 COMPLETO HOMOLOGADA'!J715</f>
        <v>3015952.7285559122</v>
      </c>
      <c r="I715" s="114">
        <f>'MATRIZ 2018 COMPLETO HOMOLOGADA'!O715</f>
        <v>0</v>
      </c>
      <c r="J715" s="114">
        <f>'MATRIZ 2018 COMPLETO HOMOLOGADA'!R715</f>
        <v>0</v>
      </c>
      <c r="K715" s="114"/>
      <c r="L715" s="114">
        <f t="shared" si="39"/>
        <v>3015952.7285559122</v>
      </c>
      <c r="M715" s="114"/>
      <c r="N715" s="114">
        <f>'MATRIZ 2018 COMPLETO HOMOLOGADA'!AI715+'MATRIZ 2018 COMPLETO HOMOLOGADA'!AL715+'MATRIZ 2018 COMPLETO HOMOLOGADA'!AO715</f>
        <v>784792.15290995722</v>
      </c>
      <c r="O715" s="114"/>
      <c r="P715" s="114"/>
      <c r="Q715" s="93"/>
    </row>
    <row r="716" spans="1:17" x14ac:dyDescent="0.25">
      <c r="A716" s="93"/>
      <c r="B716" s="94" t="s">
        <v>701</v>
      </c>
      <c r="C716" s="94" t="s">
        <v>721</v>
      </c>
      <c r="D716" s="94" t="s">
        <v>79</v>
      </c>
      <c r="H716" s="114">
        <f>'MATRIZ 2018 COMPLETO HOMOLOGADA'!J716</f>
        <v>2624310.9137812634</v>
      </c>
      <c r="I716" s="114">
        <f>'MATRIZ 2018 COMPLETO HOMOLOGADA'!O716</f>
        <v>0</v>
      </c>
      <c r="J716" s="114">
        <f>'MATRIZ 2018 COMPLETO HOMOLOGADA'!R716</f>
        <v>0</v>
      </c>
      <c r="K716" s="114"/>
      <c r="L716" s="114">
        <f t="shared" si="39"/>
        <v>2624310.9137812634</v>
      </c>
      <c r="M716" s="114"/>
      <c r="N716" s="114">
        <f>'MATRIZ 2018 COMPLETO HOMOLOGADA'!AI716+'MATRIZ 2018 COMPLETO HOMOLOGADA'!AL716+'MATRIZ 2018 COMPLETO HOMOLOGADA'!AO716</f>
        <v>885538.82305741147</v>
      </c>
      <c r="O716" s="114"/>
      <c r="P716" s="114"/>
      <c r="Q716" s="93"/>
    </row>
    <row r="717" spans="1:17" x14ac:dyDescent="0.25">
      <c r="A717" s="93"/>
      <c r="B717" s="94" t="s">
        <v>701</v>
      </c>
      <c r="C717" s="94" t="s">
        <v>722</v>
      </c>
      <c r="D717" s="94" t="s">
        <v>79</v>
      </c>
      <c r="H717" s="114">
        <f>'MATRIZ 2018 COMPLETO HOMOLOGADA'!J717</f>
        <v>1786851.2256494653</v>
      </c>
      <c r="I717" s="114">
        <f>'MATRIZ 2018 COMPLETO HOMOLOGADA'!O717</f>
        <v>0</v>
      </c>
      <c r="J717" s="114">
        <f>'MATRIZ 2018 COMPLETO HOMOLOGADA'!R717</f>
        <v>0</v>
      </c>
      <c r="K717" s="114"/>
      <c r="L717" s="114">
        <f t="shared" si="39"/>
        <v>1786851.2256494653</v>
      </c>
      <c r="M717" s="114"/>
      <c r="N717" s="114">
        <f>'MATRIZ 2018 COMPLETO HOMOLOGADA'!AI717+'MATRIZ 2018 COMPLETO HOMOLOGADA'!AL717+'MATRIZ 2018 COMPLETO HOMOLOGADA'!AO717</f>
        <v>498752.01597931603</v>
      </c>
      <c r="O717" s="114"/>
      <c r="P717" s="114"/>
      <c r="Q717" s="93"/>
    </row>
    <row r="718" spans="1:17" x14ac:dyDescent="0.25">
      <c r="A718" s="93"/>
      <c r="B718" s="94" t="s">
        <v>701</v>
      </c>
      <c r="C718" s="94" t="s">
        <v>723</v>
      </c>
      <c r="D718" s="94" t="s">
        <v>79</v>
      </c>
      <c r="H718" s="114">
        <f>'MATRIZ 2018 COMPLETO HOMOLOGADA'!J718</f>
        <v>1749643.2826172418</v>
      </c>
      <c r="I718" s="114">
        <f>'MATRIZ 2018 COMPLETO HOMOLOGADA'!O718</f>
        <v>0</v>
      </c>
      <c r="J718" s="114">
        <f>'MATRIZ 2018 COMPLETO HOMOLOGADA'!R718</f>
        <v>0</v>
      </c>
      <c r="K718" s="114"/>
      <c r="L718" s="114">
        <f t="shared" si="39"/>
        <v>1749643.2826172418</v>
      </c>
      <c r="M718" s="114"/>
      <c r="N718" s="114">
        <f>'MATRIZ 2018 COMPLETO HOMOLOGADA'!AI718+'MATRIZ 2018 COMPLETO HOMOLOGADA'!AL718+'MATRIZ 2018 COMPLETO HOMOLOGADA'!AO718</f>
        <v>567796.68280722667</v>
      </c>
      <c r="O718" s="114"/>
      <c r="P718" s="114"/>
      <c r="Q718" s="93"/>
    </row>
    <row r="719" spans="1:17" x14ac:dyDescent="0.25">
      <c r="A719" s="93"/>
      <c r="B719" s="94" t="s">
        <v>701</v>
      </c>
      <c r="C719" s="94" t="s">
        <v>724</v>
      </c>
      <c r="D719" s="94" t="s">
        <v>83</v>
      </c>
      <c r="H719" s="114">
        <f>'MATRIZ 2018 COMPLETO HOMOLOGADA'!J719</f>
        <v>0</v>
      </c>
      <c r="I719" s="114">
        <f>'MATRIZ 2018 COMPLETO HOMOLOGADA'!O719</f>
        <v>953809.6352209422</v>
      </c>
      <c r="J719" s="114">
        <f>'MATRIZ 2018 COMPLETO HOMOLOGADA'!R719</f>
        <v>0</v>
      </c>
      <c r="K719" s="114"/>
      <c r="L719" s="114">
        <f t="shared" si="39"/>
        <v>953809.6352209422</v>
      </c>
      <c r="M719" s="114"/>
      <c r="N719" s="114">
        <f>'MATRIZ 2018 COMPLETO HOMOLOGADA'!AI719+'MATRIZ 2018 COMPLETO HOMOLOGADA'!AL719+'MATRIZ 2018 COMPLETO HOMOLOGADA'!AO719</f>
        <v>255125.39825807989</v>
      </c>
      <c r="O719" s="114"/>
      <c r="P719" s="114"/>
      <c r="Q719" s="93"/>
    </row>
    <row r="720" spans="1:17" x14ac:dyDescent="0.25">
      <c r="A720" s="93"/>
      <c r="B720" s="94" t="s">
        <v>701</v>
      </c>
      <c r="C720" s="94" t="s">
        <v>725</v>
      </c>
      <c r="D720" s="94" t="s">
        <v>83</v>
      </c>
      <c r="H720" s="114">
        <f>'MATRIZ 2018 COMPLETO HOMOLOGADA'!J720</f>
        <v>0</v>
      </c>
      <c r="I720" s="114">
        <f>'MATRIZ 2018 COMPLETO HOMOLOGADA'!O720</f>
        <v>1116591.6565198244</v>
      </c>
      <c r="J720" s="114">
        <f>'MATRIZ 2018 COMPLETO HOMOLOGADA'!R720</f>
        <v>0</v>
      </c>
      <c r="K720" s="114"/>
      <c r="L720" s="114">
        <f t="shared" si="39"/>
        <v>1116591.6565198244</v>
      </c>
      <c r="M720" s="114"/>
      <c r="N720" s="114">
        <f>'MATRIZ 2018 COMPLETO HOMOLOGADA'!AI720+'MATRIZ 2018 COMPLETO HOMOLOGADA'!AL720+'MATRIZ 2018 COMPLETO HOMOLOGADA'!AO720</f>
        <v>364447.70013996167</v>
      </c>
      <c r="O720" s="114"/>
      <c r="P720" s="114"/>
      <c r="Q720" s="93"/>
    </row>
    <row r="721" spans="1:17" x14ac:dyDescent="0.25">
      <c r="A721" s="93"/>
      <c r="B721" s="94" t="s">
        <v>701</v>
      </c>
      <c r="C721" s="94" t="s">
        <v>726</v>
      </c>
      <c r="D721" s="94" t="s">
        <v>79</v>
      </c>
      <c r="H721" s="114">
        <f>'MATRIZ 2018 COMPLETO HOMOLOGADA'!J721</f>
        <v>2071566.368538253</v>
      </c>
      <c r="I721" s="114">
        <f>'MATRIZ 2018 COMPLETO HOMOLOGADA'!O721</f>
        <v>0</v>
      </c>
      <c r="J721" s="114">
        <f>'MATRIZ 2018 COMPLETO HOMOLOGADA'!R721</f>
        <v>0</v>
      </c>
      <c r="K721" s="114"/>
      <c r="L721" s="114">
        <f t="shared" si="39"/>
        <v>2071566.368538253</v>
      </c>
      <c r="M721" s="114"/>
      <c r="N721" s="114">
        <f>'MATRIZ 2018 COMPLETO HOMOLOGADA'!AI721+'MATRIZ 2018 COMPLETO HOMOLOGADA'!AL721+'MATRIZ 2018 COMPLETO HOMOLOGADA'!AO721</f>
        <v>500311.29151041666</v>
      </c>
      <c r="O721" s="114"/>
      <c r="P721" s="114"/>
      <c r="Q721" s="93"/>
    </row>
    <row r="722" spans="1:17" x14ac:dyDescent="0.25">
      <c r="A722" s="93"/>
      <c r="B722" s="94" t="s">
        <v>701</v>
      </c>
      <c r="C722" s="94" t="s">
        <v>727</v>
      </c>
      <c r="D722" s="94" t="s">
        <v>79</v>
      </c>
      <c r="H722" s="114">
        <f>'MATRIZ 2018 COMPLETO HOMOLOGADA'!J722</f>
        <v>1911685.6554922089</v>
      </c>
      <c r="I722" s="114">
        <f>'MATRIZ 2018 COMPLETO HOMOLOGADA'!O722</f>
        <v>0</v>
      </c>
      <c r="J722" s="114">
        <f>'MATRIZ 2018 COMPLETO HOMOLOGADA'!R722</f>
        <v>0</v>
      </c>
      <c r="K722" s="114"/>
      <c r="L722" s="114">
        <f t="shared" si="39"/>
        <v>1911685.6554922089</v>
      </c>
      <c r="M722" s="114"/>
      <c r="N722" s="114">
        <f>'MATRIZ 2018 COMPLETO HOMOLOGADA'!AI722+'MATRIZ 2018 COMPLETO HOMOLOGADA'!AL722+'MATRIZ 2018 COMPLETO HOMOLOGADA'!AO722</f>
        <v>530255.45623846736</v>
      </c>
      <c r="O722" s="114"/>
      <c r="P722" s="114"/>
      <c r="Q722" s="93"/>
    </row>
    <row r="723" spans="1:17" x14ac:dyDescent="0.25">
      <c r="A723" s="93"/>
      <c r="B723" s="94" t="s">
        <v>701</v>
      </c>
      <c r="C723" s="94" t="s">
        <v>728</v>
      </c>
      <c r="D723" s="94" t="s">
        <v>79</v>
      </c>
      <c r="H723" s="114">
        <f>'MATRIZ 2018 COMPLETO HOMOLOGADA'!J723</f>
        <v>1876073.0874546324</v>
      </c>
      <c r="I723" s="114">
        <f>'MATRIZ 2018 COMPLETO HOMOLOGADA'!O723</f>
        <v>0</v>
      </c>
      <c r="J723" s="114">
        <f>'MATRIZ 2018 COMPLETO HOMOLOGADA'!R723</f>
        <v>0</v>
      </c>
      <c r="K723" s="114"/>
      <c r="L723" s="114">
        <f t="shared" si="39"/>
        <v>1876073.0874546324</v>
      </c>
      <c r="M723" s="114"/>
      <c r="N723" s="114">
        <f>'MATRIZ 2018 COMPLETO HOMOLOGADA'!AI723+'MATRIZ 2018 COMPLETO HOMOLOGADA'!AL723+'MATRIZ 2018 COMPLETO HOMOLOGADA'!AO723</f>
        <v>801925.95161680283</v>
      </c>
      <c r="O723" s="114"/>
      <c r="P723" s="114"/>
      <c r="Q723" s="93"/>
    </row>
    <row r="724" spans="1:17" x14ac:dyDescent="0.25">
      <c r="A724" s="93"/>
      <c r="B724" s="94" t="s">
        <v>701</v>
      </c>
      <c r="C724" s="94" t="s">
        <v>729</v>
      </c>
      <c r="D724" s="94" t="s">
        <v>83</v>
      </c>
      <c r="H724" s="114">
        <f>'MATRIZ 2018 COMPLETO HOMOLOGADA'!J724</f>
        <v>0</v>
      </c>
      <c r="I724" s="114">
        <f>'MATRIZ 2018 COMPLETO HOMOLOGADA'!O724</f>
        <v>1307241.1078332542</v>
      </c>
      <c r="J724" s="114">
        <f>'MATRIZ 2018 COMPLETO HOMOLOGADA'!R724</f>
        <v>0</v>
      </c>
      <c r="K724" s="114"/>
      <c r="L724" s="114">
        <f t="shared" si="39"/>
        <v>1307241.1078332542</v>
      </c>
      <c r="M724" s="114"/>
      <c r="N724" s="114">
        <f>'MATRIZ 2018 COMPLETO HOMOLOGADA'!AI724+'MATRIZ 2018 COMPLETO HOMOLOGADA'!AL724+'MATRIZ 2018 COMPLETO HOMOLOGADA'!AO724</f>
        <v>468653.61436202691</v>
      </c>
      <c r="O724" s="114"/>
      <c r="P724" s="114"/>
      <c r="Q724" s="93"/>
    </row>
    <row r="725" spans="1:17" x14ac:dyDescent="0.25">
      <c r="A725" s="93"/>
      <c r="B725" s="94" t="s">
        <v>701</v>
      </c>
      <c r="C725" s="94" t="s">
        <v>730</v>
      </c>
      <c r="D725" s="94" t="s">
        <v>79</v>
      </c>
      <c r="H725" s="114">
        <f>'MATRIZ 2018 COMPLETO HOMOLOGADA'!J725</f>
        <v>1749643.2826172418</v>
      </c>
      <c r="I725" s="114">
        <f>'MATRIZ 2018 COMPLETO HOMOLOGADA'!O725</f>
        <v>0</v>
      </c>
      <c r="J725" s="114">
        <f>'MATRIZ 2018 COMPLETO HOMOLOGADA'!R725</f>
        <v>0</v>
      </c>
      <c r="K725" s="114"/>
      <c r="L725" s="114">
        <f t="shared" si="39"/>
        <v>1749643.2826172418</v>
      </c>
      <c r="M725" s="114"/>
      <c r="N725" s="114">
        <f>'MATRIZ 2018 COMPLETO HOMOLOGADA'!AI725+'MATRIZ 2018 COMPLETO HOMOLOGADA'!AL725+'MATRIZ 2018 COMPLETO HOMOLOGADA'!AO725</f>
        <v>433784.57535852765</v>
      </c>
      <c r="O725" s="114"/>
      <c r="P725" s="114"/>
      <c r="Q725" s="93"/>
    </row>
    <row r="726" spans="1:17" x14ac:dyDescent="0.25">
      <c r="A726" s="93"/>
      <c r="B726" s="94" t="s">
        <v>701</v>
      </c>
      <c r="C726" s="94" t="s">
        <v>685</v>
      </c>
      <c r="D726" s="94" t="s">
        <v>79</v>
      </c>
      <c r="H726" s="114">
        <f>'MATRIZ 2018 COMPLETO HOMOLOGADA'!J726</f>
        <v>1895616.0115863283</v>
      </c>
      <c r="I726" s="114">
        <f>'MATRIZ 2018 COMPLETO HOMOLOGADA'!O726</f>
        <v>0</v>
      </c>
      <c r="J726" s="114">
        <f>'MATRIZ 2018 COMPLETO HOMOLOGADA'!R726</f>
        <v>0</v>
      </c>
      <c r="K726" s="114"/>
      <c r="L726" s="114">
        <f t="shared" si="39"/>
        <v>1895616.0115863283</v>
      </c>
      <c r="M726" s="114"/>
      <c r="N726" s="114">
        <f>'MATRIZ 2018 COMPLETO HOMOLOGADA'!AI726+'MATRIZ 2018 COMPLETO HOMOLOGADA'!AL726+'MATRIZ 2018 COMPLETO HOMOLOGADA'!AO726</f>
        <v>578383.80717776483</v>
      </c>
      <c r="O726" s="114"/>
      <c r="P726" s="114"/>
      <c r="Q726" s="93"/>
    </row>
    <row r="727" spans="1:17" x14ac:dyDescent="0.25">
      <c r="A727" s="93"/>
      <c r="B727" s="94" t="s">
        <v>701</v>
      </c>
      <c r="C727" s="94" t="s">
        <v>731</v>
      </c>
      <c r="D727" s="94" t="s">
        <v>79</v>
      </c>
      <c r="H727" s="114">
        <f>'MATRIZ 2018 COMPLETO HOMOLOGADA'!J727</f>
        <v>2042765.3888312608</v>
      </c>
      <c r="I727" s="114">
        <f>'MATRIZ 2018 COMPLETO HOMOLOGADA'!O727</f>
        <v>0</v>
      </c>
      <c r="J727" s="114">
        <f>'MATRIZ 2018 COMPLETO HOMOLOGADA'!R727</f>
        <v>0</v>
      </c>
      <c r="K727" s="114"/>
      <c r="L727" s="114">
        <f t="shared" si="39"/>
        <v>2042765.3888312608</v>
      </c>
      <c r="M727" s="114"/>
      <c r="N727" s="114">
        <f>'MATRIZ 2018 COMPLETO HOMOLOGADA'!AI727+'MATRIZ 2018 COMPLETO HOMOLOGADA'!AL727+'MATRIZ 2018 COMPLETO HOMOLOGADA'!AO727</f>
        <v>595118.58934517263</v>
      </c>
      <c r="O727" s="114"/>
      <c r="P727" s="114"/>
      <c r="Q727" s="93"/>
    </row>
    <row r="728" spans="1:17" x14ac:dyDescent="0.25">
      <c r="A728" s="93"/>
      <c r="B728" s="94" t="s">
        <v>701</v>
      </c>
      <c r="C728" s="94" t="s">
        <v>732</v>
      </c>
      <c r="D728" s="94" t="s">
        <v>83</v>
      </c>
      <c r="H728" s="114">
        <f>'MATRIZ 2018 COMPLETO HOMOLOGADA'!J728</f>
        <v>0</v>
      </c>
      <c r="I728" s="114">
        <f>'MATRIZ 2018 COMPLETO HOMOLOGADA'!O728</f>
        <v>1469850.0015030846</v>
      </c>
      <c r="J728" s="114">
        <f>'MATRIZ 2018 COMPLETO HOMOLOGADA'!R728</f>
        <v>0</v>
      </c>
      <c r="K728" s="114"/>
      <c r="L728" s="114">
        <f t="shared" si="39"/>
        <v>1469850.0015030846</v>
      </c>
      <c r="M728" s="114"/>
      <c r="N728" s="114">
        <f>'MATRIZ 2018 COMPLETO HOMOLOGADA'!AI728+'MATRIZ 2018 COMPLETO HOMOLOGADA'!AL728+'MATRIZ 2018 COMPLETO HOMOLOGADA'!AO728</f>
        <v>610543.1969504914</v>
      </c>
      <c r="O728" s="114"/>
      <c r="P728" s="114"/>
      <c r="Q728" s="93"/>
    </row>
    <row r="729" spans="1:17" x14ac:dyDescent="0.25">
      <c r="A729" s="93"/>
      <c r="B729" s="94" t="s">
        <v>701</v>
      </c>
      <c r="C729" s="94" t="s">
        <v>733</v>
      </c>
      <c r="D729" s="94" t="s">
        <v>79</v>
      </c>
      <c r="H729" s="114">
        <f>'MATRIZ 2018 COMPLETO HOMOLOGADA'!J729</f>
        <v>13293840.525427328</v>
      </c>
      <c r="I729" s="114">
        <f>'MATRIZ 2018 COMPLETO HOMOLOGADA'!O729</f>
        <v>0</v>
      </c>
      <c r="J729" s="114">
        <f>'MATRIZ 2018 COMPLETO HOMOLOGADA'!R729</f>
        <v>0</v>
      </c>
      <c r="K729" s="114"/>
      <c r="L729" s="114">
        <f t="shared" si="39"/>
        <v>13293840.525427328</v>
      </c>
      <c r="M729" s="114"/>
      <c r="N729" s="114">
        <f>'MATRIZ 2018 COMPLETO HOMOLOGADA'!AI729+'MATRIZ 2018 COMPLETO HOMOLOGADA'!AL729+'MATRIZ 2018 COMPLETO HOMOLOGADA'!AO729</f>
        <v>3433641.549901837</v>
      </c>
      <c r="O729" s="114"/>
      <c r="P729" s="114"/>
      <c r="Q729" s="93"/>
    </row>
    <row r="730" spans="1:17" x14ac:dyDescent="0.25">
      <c r="A730" s="93"/>
      <c r="B730" s="94" t="s">
        <v>701</v>
      </c>
      <c r="C730" s="94" t="s">
        <v>734</v>
      </c>
      <c r="D730" s="94" t="s">
        <v>83</v>
      </c>
      <c r="H730" s="114">
        <f>'MATRIZ 2018 COMPLETO HOMOLOGADA'!J730</f>
        <v>0</v>
      </c>
      <c r="I730" s="114">
        <f>'MATRIZ 2018 COMPLETO HOMOLOGADA'!O730</f>
        <v>964838.70482180861</v>
      </c>
      <c r="J730" s="114">
        <f>'MATRIZ 2018 COMPLETO HOMOLOGADA'!R730</f>
        <v>0</v>
      </c>
      <c r="K730" s="114"/>
      <c r="L730" s="114">
        <f t="shared" si="39"/>
        <v>964838.70482180861</v>
      </c>
      <c r="M730" s="114"/>
      <c r="N730" s="114">
        <f>'MATRIZ 2018 COMPLETO HOMOLOGADA'!AI730+'MATRIZ 2018 COMPLETO HOMOLOGADA'!AL730+'MATRIZ 2018 COMPLETO HOMOLOGADA'!AO730</f>
        <v>554910.68848874385</v>
      </c>
      <c r="O730" s="114"/>
      <c r="P730" s="114"/>
      <c r="Q730" s="93"/>
    </row>
    <row r="731" spans="1:17" x14ac:dyDescent="0.25">
      <c r="A731" s="93"/>
      <c r="B731" s="94" t="s">
        <v>701</v>
      </c>
      <c r="C731" s="94" t="s">
        <v>735</v>
      </c>
      <c r="D731" s="94" t="s">
        <v>79</v>
      </c>
      <c r="H731" s="114">
        <f>'MATRIZ 2018 COMPLETO HOMOLOGADA'!J731</f>
        <v>2130970.0148890591</v>
      </c>
      <c r="I731" s="114">
        <f>'MATRIZ 2018 COMPLETO HOMOLOGADA'!O731</f>
        <v>0</v>
      </c>
      <c r="J731" s="114">
        <f>'MATRIZ 2018 COMPLETO HOMOLOGADA'!R731</f>
        <v>0</v>
      </c>
      <c r="K731" s="114"/>
      <c r="L731" s="114">
        <f t="shared" si="39"/>
        <v>2130970.0148890591</v>
      </c>
      <c r="M731" s="114"/>
      <c r="N731" s="114">
        <f>'MATRIZ 2018 COMPLETO HOMOLOGADA'!AI731+'MATRIZ 2018 COMPLETO HOMOLOGADA'!AL731+'MATRIZ 2018 COMPLETO HOMOLOGADA'!AO731</f>
        <v>609040.24643083208</v>
      </c>
      <c r="O731" s="114"/>
      <c r="P731" s="114"/>
      <c r="Q731" s="93"/>
    </row>
    <row r="732" spans="1:17" x14ac:dyDescent="0.25">
      <c r="A732" s="93"/>
      <c r="B732" s="94" t="s">
        <v>701</v>
      </c>
      <c r="C732" s="94" t="s">
        <v>736</v>
      </c>
      <c r="D732" s="94" t="s">
        <v>79</v>
      </c>
      <c r="H732" s="114">
        <f>'MATRIZ 2018 COMPLETO HOMOLOGADA'!J732</f>
        <v>2674590.0945909037</v>
      </c>
      <c r="I732" s="114">
        <f>'MATRIZ 2018 COMPLETO HOMOLOGADA'!O732</f>
        <v>0</v>
      </c>
      <c r="J732" s="114">
        <f>'MATRIZ 2018 COMPLETO HOMOLOGADA'!R732</f>
        <v>0</v>
      </c>
      <c r="K732" s="114"/>
      <c r="L732" s="114">
        <f t="shared" si="39"/>
        <v>2674590.0945909037</v>
      </c>
      <c r="M732" s="114"/>
      <c r="N732" s="114">
        <f>'MATRIZ 2018 COMPLETO HOMOLOGADA'!AI732+'MATRIZ 2018 COMPLETO HOMOLOGADA'!AL732+'MATRIZ 2018 COMPLETO HOMOLOGADA'!AO732</f>
        <v>1027429.2042170251</v>
      </c>
      <c r="O732" s="114"/>
      <c r="P732" s="114"/>
      <c r="Q732" s="93"/>
    </row>
    <row r="733" spans="1:17" x14ac:dyDescent="0.25">
      <c r="A733" s="93"/>
      <c r="B733" s="94" t="s">
        <v>701</v>
      </c>
      <c r="C733" s="94" t="s">
        <v>737</v>
      </c>
      <c r="D733" s="94" t="s">
        <v>83</v>
      </c>
      <c r="H733" s="114">
        <f>'MATRIZ 2018 COMPLETO HOMOLOGADA'!J733</f>
        <v>0</v>
      </c>
      <c r="I733" s="114">
        <f>'MATRIZ 2018 COMPLETO HOMOLOGADA'!O733</f>
        <v>1046660.1114745028</v>
      </c>
      <c r="J733" s="114">
        <f>'MATRIZ 2018 COMPLETO HOMOLOGADA'!R733</f>
        <v>0</v>
      </c>
      <c r="K733" s="114"/>
      <c r="L733" s="114">
        <f t="shared" si="39"/>
        <v>1046660.1114745028</v>
      </c>
      <c r="M733" s="114"/>
      <c r="N733" s="114">
        <f>'MATRIZ 2018 COMPLETO HOMOLOGADA'!AI733+'MATRIZ 2018 COMPLETO HOMOLOGADA'!AL733+'MATRIZ 2018 COMPLETO HOMOLOGADA'!AO733</f>
        <v>296751.03614655131</v>
      </c>
      <c r="O733" s="114"/>
      <c r="P733" s="114"/>
      <c r="Q733" s="93"/>
    </row>
    <row r="734" spans="1:17" x14ac:dyDescent="0.25">
      <c r="A734" s="93"/>
      <c r="B734" s="94" t="s">
        <v>701</v>
      </c>
      <c r="C734" s="94" t="s">
        <v>738</v>
      </c>
      <c r="D734" s="94" t="s">
        <v>79</v>
      </c>
      <c r="H734" s="114">
        <f>'MATRIZ 2018 COMPLETO HOMOLOGADA'!J734</f>
        <v>1995987.908634823</v>
      </c>
      <c r="I734" s="114">
        <f>'MATRIZ 2018 COMPLETO HOMOLOGADA'!O734</f>
        <v>0</v>
      </c>
      <c r="J734" s="114">
        <f>'MATRIZ 2018 COMPLETO HOMOLOGADA'!R734</f>
        <v>0</v>
      </c>
      <c r="K734" s="114"/>
      <c r="L734" s="114">
        <f t="shared" si="39"/>
        <v>1995987.908634823</v>
      </c>
      <c r="M734" s="114"/>
      <c r="N734" s="114">
        <f>'MATRIZ 2018 COMPLETO HOMOLOGADA'!AI734+'MATRIZ 2018 COMPLETO HOMOLOGADA'!AL734+'MATRIZ 2018 COMPLETO HOMOLOGADA'!AO734</f>
        <v>938023.53142764</v>
      </c>
      <c r="O734" s="114"/>
      <c r="P734" s="114"/>
      <c r="Q734" s="93"/>
    </row>
    <row r="735" spans="1:17" x14ac:dyDescent="0.25">
      <c r="A735" s="93"/>
      <c r="B735" s="94" t="s">
        <v>701</v>
      </c>
      <c r="C735" s="94" t="s">
        <v>739</v>
      </c>
      <c r="D735" s="94" t="s">
        <v>79</v>
      </c>
      <c r="H735" s="114">
        <f>'MATRIZ 2018 COMPLETO HOMOLOGADA'!J735</f>
        <v>2381148.231620884</v>
      </c>
      <c r="I735" s="114">
        <f>'MATRIZ 2018 COMPLETO HOMOLOGADA'!O735</f>
        <v>0</v>
      </c>
      <c r="J735" s="114">
        <f>'MATRIZ 2018 COMPLETO HOMOLOGADA'!R735</f>
        <v>0</v>
      </c>
      <c r="K735" s="114"/>
      <c r="L735" s="114">
        <f t="shared" si="39"/>
        <v>2381148.231620884</v>
      </c>
      <c r="M735" s="114"/>
      <c r="N735" s="114">
        <f>'MATRIZ 2018 COMPLETO HOMOLOGADA'!AI735+'MATRIZ 2018 COMPLETO HOMOLOGADA'!AL735+'MATRIZ 2018 COMPLETO HOMOLOGADA'!AO735</f>
        <v>577785.18550170143</v>
      </c>
      <c r="O735" s="114"/>
      <c r="P735" s="114"/>
      <c r="Q735" s="93"/>
    </row>
    <row r="736" spans="1:17" x14ac:dyDescent="0.25">
      <c r="A736" s="93"/>
      <c r="H736" s="114"/>
      <c r="I736" s="114"/>
      <c r="J736" s="114"/>
      <c r="K736" s="114"/>
      <c r="L736" s="114"/>
      <c r="M736" s="114"/>
      <c r="N736" s="114"/>
      <c r="O736" s="114"/>
      <c r="P736" s="114"/>
      <c r="Q736" s="93"/>
    </row>
    <row r="737" spans="1:17" x14ac:dyDescent="0.25">
      <c r="A737" s="93"/>
      <c r="B737" s="98" t="s">
        <v>740</v>
      </c>
      <c r="C737" s="98" t="s">
        <v>741</v>
      </c>
      <c r="D737" s="98" t="s">
        <v>74</v>
      </c>
      <c r="E737" s="98"/>
      <c r="F737" s="100"/>
      <c r="G737" s="98"/>
      <c r="H737" s="115">
        <f>SUM(H738:H749)</f>
        <v>23776990.851930387</v>
      </c>
      <c r="I737" s="115">
        <f>SUM(I738:I749)</f>
        <v>5134102.4084913349</v>
      </c>
      <c r="J737" s="115">
        <f>SUM(J738:J749)</f>
        <v>4533534.0686669331</v>
      </c>
      <c r="K737" s="115"/>
      <c r="L737" s="115">
        <f>SUM(L738:L749)</f>
        <v>33444627.329088658</v>
      </c>
      <c r="M737" s="115"/>
      <c r="N737" s="115">
        <f>SUM(N738:N749)</f>
        <v>6989720.7555597704</v>
      </c>
      <c r="O737" s="115"/>
      <c r="P737" s="115">
        <f>L737*'DADOS BASE PROPOSTA'!$I$14</f>
        <v>50166.94099363299</v>
      </c>
      <c r="Q737" s="93"/>
    </row>
    <row r="738" spans="1:17" x14ac:dyDescent="0.25">
      <c r="A738" s="93"/>
      <c r="B738" s="94" t="s">
        <v>740</v>
      </c>
      <c r="C738" s="94" t="s">
        <v>34</v>
      </c>
      <c r="D738" s="94" t="s">
        <v>75</v>
      </c>
      <c r="F738" s="68">
        <f>'MATRIZ 2018 COMPLETO HOMOLOGADA'!Q738</f>
        <v>11</v>
      </c>
      <c r="H738" s="114">
        <f>'MATRIZ 2018 COMPLETO HOMOLOGADA'!J738</f>
        <v>0</v>
      </c>
      <c r="I738" s="114">
        <f>SUMIF('MATRIZ 2018 COMPLETO HOMOLOGADA'!D739:D750,"ECR",'MATRIZ 2018 COMPLETO HOMOLOGADA'!O739:O750)</f>
        <v>0</v>
      </c>
      <c r="J738" s="114">
        <f>'MATRIZ 2018 COMPLETO HOMOLOGADA'!R738+'MATRIZ 2018 COMPLETO HOMOLOGADA'!Z738+'MATRIZ 2018 COMPLETO HOMOLOGADA'!AS738+'MATRIZ 2018 COMPLETO HOMOLOGADA'!AW738+'MATRIZ 2018 COMPLETO HOMOLOGADA'!BA738+SUM('MATRIZ 2018 COMPLETO HOMOLOGADA'!Z739:Z750)</f>
        <v>4533534.0686669331</v>
      </c>
      <c r="K738" s="114"/>
      <c r="L738" s="114">
        <f t="shared" ref="L738:L749" si="40">SUM(H738:J738)</f>
        <v>4533534.0686669331</v>
      </c>
      <c r="M738" s="114"/>
      <c r="N738" s="114">
        <f>'MATRIZ 2018 COMPLETO HOMOLOGADA'!AI738+'MATRIZ 2018 COMPLETO HOMOLOGADA'!AL738+'MATRIZ 2018 COMPLETO HOMOLOGADA'!AO738</f>
        <v>0</v>
      </c>
      <c r="O738" s="114"/>
      <c r="P738" s="114"/>
      <c r="Q738" s="93"/>
    </row>
    <row r="739" spans="1:17" x14ac:dyDescent="0.25">
      <c r="A739" s="93"/>
      <c r="B739" s="94" t="s">
        <v>740</v>
      </c>
      <c r="C739" s="94" t="s">
        <v>742</v>
      </c>
      <c r="D739" s="94" t="s">
        <v>79</v>
      </c>
      <c r="H739" s="114">
        <f>'MATRIZ 2018 COMPLETO HOMOLOGADA'!J739</f>
        <v>2052449.9458277298</v>
      </c>
      <c r="I739" s="114">
        <f>'MATRIZ 2018 COMPLETO HOMOLOGADA'!O739</f>
        <v>0</v>
      </c>
      <c r="J739" s="114">
        <f>'MATRIZ 2018 COMPLETO HOMOLOGADA'!R739</f>
        <v>0</v>
      </c>
      <c r="K739" s="114"/>
      <c r="L739" s="114">
        <f t="shared" si="40"/>
        <v>2052449.9458277298</v>
      </c>
      <c r="M739" s="114"/>
      <c r="N739" s="114">
        <f>'MATRIZ 2018 COMPLETO HOMOLOGADA'!AI739+'MATRIZ 2018 COMPLETO HOMOLOGADA'!AL739+'MATRIZ 2018 COMPLETO HOMOLOGADA'!AO739</f>
        <v>512864.96976919496</v>
      </c>
      <c r="O739" s="114"/>
      <c r="P739" s="114"/>
      <c r="Q739" s="93"/>
    </row>
    <row r="740" spans="1:17" x14ac:dyDescent="0.25">
      <c r="A740" s="93"/>
      <c r="B740" s="94" t="s">
        <v>740</v>
      </c>
      <c r="C740" s="94" t="s">
        <v>743</v>
      </c>
      <c r="D740" s="94" t="s">
        <v>79</v>
      </c>
      <c r="H740" s="114">
        <f>'MATRIZ 2018 COMPLETO HOMOLOGADA'!J740</f>
        <v>6142402.5205164151</v>
      </c>
      <c r="I740" s="114">
        <f>'MATRIZ 2018 COMPLETO HOMOLOGADA'!O740</f>
        <v>0</v>
      </c>
      <c r="J740" s="114">
        <f>'MATRIZ 2018 COMPLETO HOMOLOGADA'!R740</f>
        <v>0</v>
      </c>
      <c r="K740" s="114"/>
      <c r="L740" s="114">
        <f t="shared" si="40"/>
        <v>6142402.5205164151</v>
      </c>
      <c r="M740" s="114"/>
      <c r="N740" s="114">
        <f>'MATRIZ 2018 COMPLETO HOMOLOGADA'!AI740+'MATRIZ 2018 COMPLETO HOMOLOGADA'!AL740+'MATRIZ 2018 COMPLETO HOMOLOGADA'!AO740</f>
        <v>1411275.4576496424</v>
      </c>
      <c r="O740" s="114"/>
      <c r="P740" s="114"/>
      <c r="Q740" s="93"/>
    </row>
    <row r="741" spans="1:17" x14ac:dyDescent="0.25">
      <c r="A741" s="93"/>
      <c r="B741" s="94" t="s">
        <v>740</v>
      </c>
      <c r="C741" s="94" t="s">
        <v>744</v>
      </c>
      <c r="D741" s="94" t="s">
        <v>77</v>
      </c>
      <c r="H741" s="114">
        <f>'MATRIZ 2018 COMPLETO HOMOLOGADA'!J741</f>
        <v>0</v>
      </c>
      <c r="I741" s="114">
        <f>'MATRIZ 2018 COMPLETO HOMOLOGADA'!O741</f>
        <v>618959.41703170689</v>
      </c>
      <c r="J741" s="114">
        <f>'MATRIZ 2018 COMPLETO HOMOLOGADA'!R741</f>
        <v>0</v>
      </c>
      <c r="K741" s="114"/>
      <c r="L741" s="114">
        <f t="shared" si="40"/>
        <v>618959.41703170689</v>
      </c>
      <c r="M741" s="114"/>
      <c r="N741" s="114">
        <f>'MATRIZ 2018 COMPLETO HOMOLOGADA'!AI741+'MATRIZ 2018 COMPLETO HOMOLOGADA'!AL741+'MATRIZ 2018 COMPLETO HOMOLOGADA'!AO741</f>
        <v>266897.70509757858</v>
      </c>
      <c r="O741" s="114"/>
      <c r="P741" s="114"/>
      <c r="Q741" s="93"/>
    </row>
    <row r="742" spans="1:17" x14ac:dyDescent="0.25">
      <c r="A742" s="93"/>
      <c r="B742" s="94" t="s">
        <v>740</v>
      </c>
      <c r="C742" s="94" t="s">
        <v>745</v>
      </c>
      <c r="D742" s="94" t="s">
        <v>77</v>
      </c>
      <c r="H742" s="114">
        <f>'MATRIZ 2018 COMPLETO HOMOLOGADA'!J742</f>
        <v>0</v>
      </c>
      <c r="I742" s="114">
        <f>'MATRIZ 2018 COMPLETO HOMOLOGADA'!O742</f>
        <v>632482.06149527756</v>
      </c>
      <c r="J742" s="114">
        <f>'MATRIZ 2018 COMPLETO HOMOLOGADA'!R742</f>
        <v>0</v>
      </c>
      <c r="K742" s="114"/>
      <c r="L742" s="114">
        <f t="shared" si="40"/>
        <v>632482.06149527756</v>
      </c>
      <c r="M742" s="114"/>
      <c r="N742" s="114">
        <f>'MATRIZ 2018 COMPLETO HOMOLOGADA'!AI742+'MATRIZ 2018 COMPLETO HOMOLOGADA'!AL742+'MATRIZ 2018 COMPLETO HOMOLOGADA'!AO742</f>
        <v>183488.43259862484</v>
      </c>
      <c r="O742" s="114"/>
      <c r="P742" s="114"/>
      <c r="Q742" s="93"/>
    </row>
    <row r="743" spans="1:17" x14ac:dyDescent="0.25">
      <c r="A743" s="93"/>
      <c r="B743" s="94" t="s">
        <v>740</v>
      </c>
      <c r="C743" s="94" t="s">
        <v>746</v>
      </c>
      <c r="D743" s="94" t="s">
        <v>77</v>
      </c>
      <c r="H743" s="114">
        <f>'MATRIZ 2018 COMPLETO HOMOLOGADA'!J743</f>
        <v>0</v>
      </c>
      <c r="I743" s="114">
        <f>'MATRIZ 2018 COMPLETO HOMOLOGADA'!O743</f>
        <v>726217.07656026434</v>
      </c>
      <c r="J743" s="114">
        <f>'MATRIZ 2018 COMPLETO HOMOLOGADA'!R743</f>
        <v>0</v>
      </c>
      <c r="K743" s="114"/>
      <c r="L743" s="114">
        <f t="shared" si="40"/>
        <v>726217.07656026434</v>
      </c>
      <c r="M743" s="114"/>
      <c r="N743" s="114">
        <f>'MATRIZ 2018 COMPLETO HOMOLOGADA'!AI743+'MATRIZ 2018 COMPLETO HOMOLOGADA'!AL743+'MATRIZ 2018 COMPLETO HOMOLOGADA'!AO743</f>
        <v>212497.68339807645</v>
      </c>
      <c r="O743" s="114"/>
      <c r="P743" s="114"/>
      <c r="Q743" s="93"/>
    </row>
    <row r="744" spans="1:17" x14ac:dyDescent="0.25">
      <c r="A744" s="93"/>
      <c r="B744" s="94" t="s">
        <v>740</v>
      </c>
      <c r="C744" s="94" t="s">
        <v>747</v>
      </c>
      <c r="D744" s="94" t="s">
        <v>126</v>
      </c>
      <c r="H744" s="114">
        <f>'MATRIZ 2018 COMPLETO HOMOLOGADA'!J744</f>
        <v>0</v>
      </c>
      <c r="I744" s="114">
        <f>'MATRIZ 2018 COMPLETO HOMOLOGADA'!O744</f>
        <v>1441183.3697291948</v>
      </c>
      <c r="J744" s="114">
        <f>'MATRIZ 2018 COMPLETO HOMOLOGADA'!R744</f>
        <v>0</v>
      </c>
      <c r="K744" s="114"/>
      <c r="L744" s="114">
        <f t="shared" si="40"/>
        <v>1441183.3697291948</v>
      </c>
      <c r="M744" s="114"/>
      <c r="N744" s="114">
        <f>'MATRIZ 2018 COMPLETO HOMOLOGADA'!AI744+'MATRIZ 2018 COMPLETO HOMOLOGADA'!AL744+'MATRIZ 2018 COMPLETO HOMOLOGADA'!AO744</f>
        <v>410486.31650895526</v>
      </c>
      <c r="O744" s="114"/>
      <c r="P744" s="114"/>
      <c r="Q744" s="93"/>
    </row>
    <row r="745" spans="1:17" x14ac:dyDescent="0.25">
      <c r="A745" s="93"/>
      <c r="B745" s="94" t="s">
        <v>740</v>
      </c>
      <c r="C745" s="94" t="s">
        <v>748</v>
      </c>
      <c r="D745" s="94" t="s">
        <v>126</v>
      </c>
      <c r="H745" s="114">
        <f>'MATRIZ 2018 COMPLETO HOMOLOGADA'!J745</f>
        <v>0</v>
      </c>
      <c r="I745" s="114">
        <f>'MATRIZ 2018 COMPLETO HOMOLOGADA'!O745</f>
        <v>1715260.4836748915</v>
      </c>
      <c r="J745" s="114">
        <f>'MATRIZ 2018 COMPLETO HOMOLOGADA'!R745</f>
        <v>0</v>
      </c>
      <c r="K745" s="114"/>
      <c r="L745" s="114">
        <f t="shared" si="40"/>
        <v>1715260.4836748915</v>
      </c>
      <c r="M745" s="114"/>
      <c r="N745" s="114">
        <f>'MATRIZ 2018 COMPLETO HOMOLOGADA'!AI745+'MATRIZ 2018 COMPLETO HOMOLOGADA'!AL745+'MATRIZ 2018 COMPLETO HOMOLOGADA'!AO745</f>
        <v>351263.27415359305</v>
      </c>
      <c r="O745" s="114"/>
      <c r="P745" s="114"/>
      <c r="Q745" s="93"/>
    </row>
    <row r="746" spans="1:17" x14ac:dyDescent="0.25">
      <c r="A746" s="93"/>
      <c r="B746" s="94" t="s">
        <v>740</v>
      </c>
      <c r="C746" s="94" t="s">
        <v>749</v>
      </c>
      <c r="D746" s="94" t="s">
        <v>79</v>
      </c>
      <c r="H746" s="114">
        <f>'MATRIZ 2018 COMPLETO HOMOLOGADA'!J746</f>
        <v>1749643.2826172418</v>
      </c>
      <c r="I746" s="114">
        <f>'MATRIZ 2018 COMPLETO HOMOLOGADA'!O746</f>
        <v>0</v>
      </c>
      <c r="J746" s="114">
        <f>'MATRIZ 2018 COMPLETO HOMOLOGADA'!R746</f>
        <v>0</v>
      </c>
      <c r="K746" s="114"/>
      <c r="L746" s="114">
        <f t="shared" si="40"/>
        <v>1749643.2826172418</v>
      </c>
      <c r="M746" s="114"/>
      <c r="N746" s="114">
        <f>'MATRIZ 2018 COMPLETO HOMOLOGADA'!AI746+'MATRIZ 2018 COMPLETO HOMOLOGADA'!AL746+'MATRIZ 2018 COMPLETO HOMOLOGADA'!AO746</f>
        <v>273753.61609733163</v>
      </c>
      <c r="O746" s="114"/>
      <c r="P746" s="114"/>
      <c r="Q746" s="93"/>
    </row>
    <row r="747" spans="1:17" x14ac:dyDescent="0.25">
      <c r="A747" s="93"/>
      <c r="B747" s="94" t="s">
        <v>740</v>
      </c>
      <c r="C747" s="94" t="s">
        <v>508</v>
      </c>
      <c r="D747" s="94" t="s">
        <v>79</v>
      </c>
      <c r="H747" s="114">
        <f>'MATRIZ 2018 COMPLETO HOMOLOGADA'!J747</f>
        <v>8908554.8856961858</v>
      </c>
      <c r="I747" s="114">
        <f>'MATRIZ 2018 COMPLETO HOMOLOGADA'!O747</f>
        <v>0</v>
      </c>
      <c r="J747" s="114">
        <f>'MATRIZ 2018 COMPLETO HOMOLOGADA'!R747</f>
        <v>0</v>
      </c>
      <c r="K747" s="114"/>
      <c r="L747" s="114">
        <f t="shared" si="40"/>
        <v>8908554.8856961858</v>
      </c>
      <c r="M747" s="114"/>
      <c r="N747" s="114">
        <f>'MATRIZ 2018 COMPLETO HOMOLOGADA'!AI747+'MATRIZ 2018 COMPLETO HOMOLOGADA'!AL747+'MATRIZ 2018 COMPLETO HOMOLOGADA'!AO747</f>
        <v>2173110.4480776154</v>
      </c>
      <c r="O747" s="114"/>
      <c r="P747" s="114"/>
      <c r="Q747" s="93"/>
    </row>
    <row r="748" spans="1:17" x14ac:dyDescent="0.25">
      <c r="A748" s="93"/>
      <c r="B748" s="94" t="s">
        <v>740</v>
      </c>
      <c r="C748" s="94" t="s">
        <v>750</v>
      </c>
      <c r="D748" s="94" t="s">
        <v>79</v>
      </c>
      <c r="H748" s="114">
        <f>'MATRIZ 2018 COMPLETO HOMOLOGADA'!J748</f>
        <v>3024644.3318287265</v>
      </c>
      <c r="I748" s="114">
        <f>'MATRIZ 2018 COMPLETO HOMOLOGADA'!O748</f>
        <v>0</v>
      </c>
      <c r="J748" s="114">
        <f>'MATRIZ 2018 COMPLETO HOMOLOGADA'!R748</f>
        <v>0</v>
      </c>
      <c r="K748" s="114"/>
      <c r="L748" s="114">
        <f t="shared" si="40"/>
        <v>3024644.3318287265</v>
      </c>
      <c r="M748" s="114"/>
      <c r="N748" s="114">
        <f>'MATRIZ 2018 COMPLETO HOMOLOGADA'!AI748+'MATRIZ 2018 COMPLETO HOMOLOGADA'!AL748+'MATRIZ 2018 COMPLETO HOMOLOGADA'!AO748</f>
        <v>647905.30549147539</v>
      </c>
      <c r="O748" s="114"/>
      <c r="P748" s="114"/>
      <c r="Q748" s="93"/>
    </row>
    <row r="749" spans="1:17" x14ac:dyDescent="0.25">
      <c r="A749" s="93"/>
      <c r="B749" s="94" t="s">
        <v>740</v>
      </c>
      <c r="C749" s="94" t="s">
        <v>751</v>
      </c>
      <c r="D749" s="94" t="s">
        <v>79</v>
      </c>
      <c r="H749" s="114">
        <f>'MATRIZ 2018 COMPLETO HOMOLOGADA'!J749</f>
        <v>1899295.8854440905</v>
      </c>
      <c r="I749" s="114">
        <f>'MATRIZ 2018 COMPLETO HOMOLOGADA'!O749</f>
        <v>0</v>
      </c>
      <c r="J749" s="114">
        <f>'MATRIZ 2018 COMPLETO HOMOLOGADA'!R749</f>
        <v>0</v>
      </c>
      <c r="K749" s="114"/>
      <c r="L749" s="114">
        <f t="shared" si="40"/>
        <v>1899295.8854440905</v>
      </c>
      <c r="M749" s="114"/>
      <c r="N749" s="114">
        <f>'MATRIZ 2018 COMPLETO HOMOLOGADA'!AI749+'MATRIZ 2018 COMPLETO HOMOLOGADA'!AL749+'MATRIZ 2018 COMPLETO HOMOLOGADA'!AO749</f>
        <v>546177.54671768274</v>
      </c>
      <c r="O749" s="114"/>
      <c r="P749" s="114"/>
      <c r="Q749" s="93"/>
    </row>
    <row r="750" spans="1:17" x14ac:dyDescent="0.25">
      <c r="A750" s="93"/>
      <c r="H750" s="114"/>
      <c r="I750" s="114"/>
      <c r="J750" s="114"/>
      <c r="K750" s="114"/>
      <c r="L750" s="114"/>
      <c r="M750" s="114"/>
      <c r="N750" s="114"/>
      <c r="O750" s="114"/>
      <c r="P750" s="114"/>
      <c r="Q750" s="93"/>
    </row>
    <row r="751" spans="1:17" x14ac:dyDescent="0.25">
      <c r="A751" s="93"/>
      <c r="H751" s="114"/>
      <c r="I751" s="114"/>
      <c r="J751" s="114"/>
      <c r="K751" s="114"/>
      <c r="L751" s="114"/>
      <c r="M751" s="114"/>
      <c r="N751" s="114"/>
      <c r="O751" s="114"/>
      <c r="P751" s="114"/>
      <c r="Q751" s="93"/>
    </row>
    <row r="752" spans="1:17" x14ac:dyDescent="0.25">
      <c r="A752" s="93"/>
      <c r="H752" s="114"/>
      <c r="I752" s="114"/>
      <c r="J752" s="114"/>
      <c r="K752" s="114"/>
      <c r="L752" s="114"/>
      <c r="M752" s="114"/>
      <c r="N752" s="114"/>
      <c r="O752" s="114"/>
      <c r="P752" s="114"/>
      <c r="Q752" s="93"/>
    </row>
    <row r="753" spans="1:17" x14ac:dyDescent="0.25">
      <c r="A753" s="93"/>
      <c r="H753" s="114"/>
      <c r="I753" s="114"/>
      <c r="J753" s="114"/>
      <c r="K753" s="114"/>
      <c r="L753" s="114"/>
      <c r="M753" s="114"/>
      <c r="N753" s="114"/>
      <c r="O753" s="114"/>
      <c r="P753" s="114"/>
      <c r="Q753" s="93"/>
    </row>
    <row r="754" spans="1:17" x14ac:dyDescent="0.25">
      <c r="A754" s="93"/>
      <c r="H754" s="114"/>
      <c r="I754" s="114"/>
      <c r="J754" s="114"/>
      <c r="K754" s="114"/>
      <c r="L754" s="114"/>
      <c r="M754" s="114"/>
      <c r="N754" s="114"/>
      <c r="O754" s="114"/>
      <c r="P754" s="114"/>
      <c r="Q754" s="93"/>
    </row>
    <row r="755" spans="1:17" x14ac:dyDescent="0.25">
      <c r="A755" s="93"/>
      <c r="H755" s="114"/>
      <c r="I755" s="114"/>
      <c r="J755" s="114"/>
      <c r="K755" s="114"/>
      <c r="L755" s="114"/>
      <c r="M755" s="114"/>
      <c r="N755" s="114"/>
      <c r="O755" s="114"/>
      <c r="P755" s="114"/>
      <c r="Q755" s="93"/>
    </row>
    <row r="756" spans="1:17" x14ac:dyDescent="0.25">
      <c r="A756" s="93"/>
      <c r="H756" s="114"/>
      <c r="I756" s="114"/>
      <c r="J756" s="114"/>
      <c r="K756" s="114"/>
      <c r="L756" s="114"/>
      <c r="M756" s="114"/>
      <c r="N756" s="114"/>
      <c r="O756" s="114"/>
      <c r="P756" s="114"/>
      <c r="Q756" s="93"/>
    </row>
    <row r="757" spans="1:17" x14ac:dyDescent="0.25">
      <c r="A757" s="93"/>
      <c r="H757" s="114"/>
      <c r="I757" s="114"/>
      <c r="J757" s="114"/>
      <c r="K757" s="114"/>
      <c r="L757" s="114"/>
      <c r="M757" s="114"/>
      <c r="N757" s="114"/>
      <c r="O757" s="114"/>
      <c r="P757" s="114"/>
      <c r="Q757" s="93"/>
    </row>
    <row r="758" spans="1:17" x14ac:dyDescent="0.25">
      <c r="A758" s="93"/>
      <c r="H758" s="114"/>
      <c r="I758" s="114"/>
      <c r="J758" s="114"/>
      <c r="K758" s="114"/>
      <c r="L758" s="114"/>
      <c r="M758" s="114"/>
      <c r="N758" s="114"/>
      <c r="O758" s="114"/>
      <c r="P758" s="114"/>
      <c r="Q758" s="93"/>
    </row>
    <row r="759" spans="1:17" x14ac:dyDescent="0.25">
      <c r="A759" s="93"/>
      <c r="H759" s="114"/>
      <c r="I759" s="114"/>
      <c r="J759" s="114"/>
      <c r="K759" s="114"/>
      <c r="L759" s="114"/>
      <c r="M759" s="114"/>
      <c r="N759" s="114"/>
      <c r="O759" s="114"/>
      <c r="P759" s="114"/>
      <c r="Q759" s="93"/>
    </row>
    <row r="760" spans="1:17" x14ac:dyDescent="0.25">
      <c r="A760" s="93"/>
      <c r="H760" s="114"/>
      <c r="I760" s="114"/>
      <c r="J760" s="114"/>
      <c r="K760" s="114"/>
      <c r="L760" s="114"/>
      <c r="M760" s="114"/>
      <c r="N760" s="114"/>
      <c r="O760" s="114"/>
      <c r="P760" s="114"/>
      <c r="Q760" s="93"/>
    </row>
    <row r="761" spans="1:17" x14ac:dyDescent="0.25">
      <c r="A761" s="93"/>
      <c r="H761" s="114"/>
      <c r="I761" s="114"/>
      <c r="J761" s="114"/>
      <c r="K761" s="114"/>
      <c r="L761" s="114"/>
      <c r="M761" s="114"/>
      <c r="N761" s="114"/>
      <c r="O761" s="114"/>
      <c r="P761" s="114"/>
      <c r="Q761" s="93"/>
    </row>
    <row r="762" spans="1:17" x14ac:dyDescent="0.25">
      <c r="A762" s="93"/>
      <c r="H762" s="114"/>
      <c r="I762" s="114"/>
      <c r="J762" s="114"/>
      <c r="K762" s="114"/>
      <c r="L762" s="114"/>
      <c r="M762" s="114"/>
      <c r="N762" s="114"/>
      <c r="O762" s="114"/>
      <c r="P762" s="114"/>
      <c r="Q762" s="93"/>
    </row>
    <row r="763" spans="1:17" x14ac:dyDescent="0.25">
      <c r="A763" s="93"/>
      <c r="H763" s="114"/>
      <c r="I763" s="114"/>
      <c r="J763" s="114"/>
      <c r="K763" s="114"/>
      <c r="L763" s="114"/>
      <c r="M763" s="114"/>
      <c r="N763" s="114"/>
      <c r="O763" s="114"/>
      <c r="P763" s="114"/>
      <c r="Q763" s="93"/>
    </row>
    <row r="764" spans="1:17" x14ac:dyDescent="0.25">
      <c r="A764" s="93"/>
      <c r="H764" s="114"/>
      <c r="I764" s="114"/>
      <c r="J764" s="114"/>
      <c r="K764" s="114"/>
      <c r="L764" s="114"/>
      <c r="M764" s="114"/>
      <c r="N764" s="114"/>
      <c r="O764" s="114"/>
      <c r="P764" s="114"/>
      <c r="Q764" s="93"/>
    </row>
    <row r="765" spans="1:17" x14ac:dyDescent="0.25">
      <c r="A765" s="93"/>
      <c r="H765" s="114"/>
      <c r="I765" s="114"/>
      <c r="J765" s="114"/>
      <c r="K765" s="114"/>
      <c r="L765" s="114"/>
      <c r="M765" s="114"/>
      <c r="N765" s="114"/>
      <c r="O765" s="114"/>
      <c r="P765" s="114"/>
      <c r="Q765" s="93"/>
    </row>
    <row r="766" spans="1:17" x14ac:dyDescent="0.25">
      <c r="A766" s="93"/>
      <c r="H766" s="114"/>
      <c r="I766" s="114"/>
      <c r="J766" s="114"/>
      <c r="K766" s="114"/>
      <c r="L766" s="114"/>
      <c r="M766" s="114"/>
      <c r="N766" s="114"/>
      <c r="O766" s="114"/>
      <c r="P766" s="114"/>
      <c r="Q766" s="93"/>
    </row>
    <row r="767" spans="1:17" x14ac:dyDescent="0.25">
      <c r="A767" s="93"/>
      <c r="H767" s="114"/>
      <c r="I767" s="114"/>
      <c r="J767" s="114"/>
      <c r="K767" s="114"/>
      <c r="L767" s="114"/>
      <c r="M767" s="114"/>
      <c r="N767" s="114"/>
      <c r="O767" s="114"/>
      <c r="P767" s="114"/>
      <c r="Q767" s="93"/>
    </row>
    <row r="768" spans="1:17" x14ac:dyDescent="0.25">
      <c r="A768" s="93"/>
      <c r="H768" s="114"/>
      <c r="I768" s="114"/>
      <c r="J768" s="114"/>
      <c r="K768" s="114"/>
      <c r="L768" s="114"/>
      <c r="M768" s="114"/>
      <c r="N768" s="114"/>
      <c r="O768" s="114"/>
      <c r="P768" s="114"/>
      <c r="Q768" s="93"/>
    </row>
    <row r="769" spans="1:17" x14ac:dyDescent="0.25">
      <c r="A769" s="93"/>
      <c r="H769" s="114"/>
      <c r="I769" s="114"/>
      <c r="J769" s="114"/>
      <c r="K769" s="114"/>
      <c r="L769" s="114"/>
      <c r="M769" s="114"/>
      <c r="N769" s="114"/>
      <c r="O769" s="114"/>
      <c r="P769" s="114"/>
      <c r="Q769" s="93"/>
    </row>
    <row r="770" spans="1:17" x14ac:dyDescent="0.25">
      <c r="A770" s="93"/>
      <c r="H770" s="114"/>
      <c r="I770" s="114"/>
      <c r="J770" s="114"/>
      <c r="K770" s="114"/>
      <c r="L770" s="114"/>
      <c r="M770" s="114"/>
      <c r="N770" s="114"/>
      <c r="O770" s="114"/>
      <c r="P770" s="114"/>
      <c r="Q770" s="93"/>
    </row>
    <row r="771" spans="1:17" x14ac:dyDescent="0.25">
      <c r="A771" s="93"/>
      <c r="H771" s="114"/>
      <c r="I771" s="114"/>
      <c r="J771" s="114"/>
      <c r="K771" s="114"/>
      <c r="L771" s="114"/>
      <c r="M771" s="114"/>
      <c r="N771" s="114"/>
      <c r="O771" s="114"/>
      <c r="P771" s="114"/>
      <c r="Q771" s="93"/>
    </row>
    <row r="772" spans="1:17" x14ac:dyDescent="0.25">
      <c r="A772" s="93"/>
      <c r="H772" s="114"/>
      <c r="I772" s="114"/>
      <c r="J772" s="114"/>
      <c r="K772" s="114"/>
      <c r="L772" s="114"/>
      <c r="M772" s="114"/>
      <c r="N772" s="114"/>
      <c r="O772" s="114"/>
      <c r="P772" s="114"/>
      <c r="Q772" s="93"/>
    </row>
    <row r="773" spans="1:17" x14ac:dyDescent="0.25">
      <c r="A773" s="93"/>
      <c r="H773" s="114"/>
      <c r="I773" s="114"/>
      <c r="J773" s="114"/>
      <c r="K773" s="114"/>
      <c r="L773" s="114"/>
      <c r="M773" s="114"/>
      <c r="N773" s="114"/>
      <c r="O773" s="114"/>
      <c r="P773" s="114"/>
      <c r="Q773" s="93"/>
    </row>
    <row r="774" spans="1:17" x14ac:dyDescent="0.25">
      <c r="A774" s="93"/>
      <c r="H774" s="114"/>
      <c r="I774" s="114"/>
      <c r="J774" s="114"/>
      <c r="K774" s="114"/>
      <c r="L774" s="114"/>
      <c r="M774" s="114"/>
      <c r="N774" s="114"/>
      <c r="O774" s="114"/>
      <c r="P774" s="114"/>
      <c r="Q774" s="93"/>
    </row>
    <row r="775" spans="1:17" x14ac:dyDescent="0.25">
      <c r="A775" s="93"/>
      <c r="H775" s="114"/>
      <c r="I775" s="114"/>
      <c r="J775" s="114"/>
      <c r="K775" s="114"/>
      <c r="L775" s="114"/>
      <c r="M775" s="114"/>
      <c r="N775" s="114"/>
      <c r="O775" s="114"/>
      <c r="P775" s="114"/>
      <c r="Q775" s="93"/>
    </row>
    <row r="776" spans="1:17" x14ac:dyDescent="0.25">
      <c r="A776" s="93"/>
      <c r="H776" s="114"/>
      <c r="I776" s="114"/>
      <c r="J776" s="114"/>
      <c r="K776" s="114"/>
      <c r="L776" s="114"/>
      <c r="M776" s="114"/>
      <c r="N776" s="114"/>
      <c r="O776" s="114"/>
      <c r="P776" s="114"/>
      <c r="Q776" s="93"/>
    </row>
    <row r="777" spans="1:17" x14ac:dyDescent="0.25">
      <c r="A777" s="93"/>
      <c r="H777" s="114"/>
      <c r="I777" s="114"/>
      <c r="J777" s="114"/>
      <c r="K777" s="114"/>
      <c r="L777" s="114"/>
      <c r="M777" s="114"/>
      <c r="N777" s="114"/>
      <c r="O777" s="114"/>
      <c r="P777" s="114"/>
      <c r="Q777" s="93"/>
    </row>
    <row r="778" spans="1:17" x14ac:dyDescent="0.25">
      <c r="A778" s="93"/>
      <c r="H778" s="114"/>
      <c r="I778" s="114"/>
      <c r="J778" s="114"/>
      <c r="K778" s="114"/>
      <c r="L778" s="114"/>
      <c r="M778" s="114"/>
      <c r="N778" s="114"/>
      <c r="O778" s="114"/>
      <c r="P778" s="114"/>
      <c r="Q778" s="93"/>
    </row>
    <row r="779" spans="1:17" x14ac:dyDescent="0.25">
      <c r="A779" s="93"/>
      <c r="H779" s="114"/>
      <c r="I779" s="114"/>
      <c r="J779" s="114"/>
      <c r="K779" s="114"/>
      <c r="L779" s="114"/>
      <c r="M779" s="114"/>
      <c r="N779" s="114"/>
      <c r="O779" s="114"/>
      <c r="P779" s="114"/>
      <c r="Q779" s="93"/>
    </row>
    <row r="780" spans="1:17" x14ac:dyDescent="0.25">
      <c r="A780" s="93"/>
      <c r="H780" s="114"/>
      <c r="I780" s="114"/>
      <c r="J780" s="114"/>
      <c r="K780" s="114"/>
      <c r="L780" s="114"/>
      <c r="M780" s="114"/>
      <c r="N780" s="114"/>
      <c r="O780" s="114"/>
      <c r="P780" s="114"/>
      <c r="Q780" s="93"/>
    </row>
    <row r="781" spans="1:17" x14ac:dyDescent="0.25">
      <c r="A781" s="93"/>
      <c r="H781" s="114"/>
      <c r="I781" s="114"/>
      <c r="J781" s="114"/>
      <c r="K781" s="114"/>
      <c r="L781" s="114"/>
      <c r="M781" s="114"/>
      <c r="N781" s="114"/>
      <c r="O781" s="114"/>
      <c r="P781" s="114"/>
      <c r="Q781" s="93"/>
    </row>
    <row r="782" spans="1:17" x14ac:dyDescent="0.25">
      <c r="A782" s="93"/>
      <c r="H782" s="114"/>
      <c r="I782" s="114"/>
      <c r="J782" s="114"/>
      <c r="K782" s="114"/>
      <c r="L782" s="114"/>
      <c r="M782" s="114"/>
      <c r="N782" s="114"/>
      <c r="O782" s="114"/>
      <c r="P782" s="114"/>
      <c r="Q782" s="93"/>
    </row>
    <row r="783" spans="1:17" x14ac:dyDescent="0.25">
      <c r="A783" s="93"/>
      <c r="H783" s="114"/>
      <c r="I783" s="114"/>
      <c r="J783" s="114"/>
      <c r="K783" s="114"/>
      <c r="L783" s="114"/>
      <c r="M783" s="114"/>
      <c r="N783" s="114"/>
      <c r="O783" s="114"/>
      <c r="P783" s="114"/>
      <c r="Q783" s="93"/>
    </row>
    <row r="784" spans="1:17" x14ac:dyDescent="0.25">
      <c r="A784" s="93"/>
      <c r="H784" s="114"/>
      <c r="I784" s="114"/>
      <c r="J784" s="114"/>
      <c r="K784" s="114"/>
      <c r="L784" s="114"/>
      <c r="M784" s="114"/>
      <c r="N784" s="114"/>
      <c r="O784" s="114"/>
      <c r="P784" s="114"/>
      <c r="Q784" s="93"/>
    </row>
    <row r="785" spans="1:17" x14ac:dyDescent="0.25">
      <c r="A785" s="93"/>
      <c r="H785" s="114"/>
      <c r="I785" s="114"/>
      <c r="J785" s="114"/>
      <c r="K785" s="114"/>
      <c r="L785" s="114"/>
      <c r="M785" s="114"/>
      <c r="N785" s="114"/>
      <c r="O785" s="114"/>
      <c r="P785" s="114"/>
      <c r="Q785" s="93"/>
    </row>
    <row r="786" spans="1:17" x14ac:dyDescent="0.25">
      <c r="A786" s="93"/>
      <c r="H786" s="114"/>
      <c r="I786" s="114"/>
      <c r="J786" s="114"/>
      <c r="K786" s="114"/>
      <c r="L786" s="114"/>
      <c r="M786" s="114"/>
      <c r="N786" s="114"/>
      <c r="O786" s="114"/>
      <c r="P786" s="114"/>
      <c r="Q786" s="93"/>
    </row>
    <row r="787" spans="1:17" x14ac:dyDescent="0.25">
      <c r="A787" s="93"/>
      <c r="H787" s="114"/>
      <c r="I787" s="114"/>
      <c r="J787" s="114"/>
      <c r="K787" s="114"/>
      <c r="L787" s="114"/>
      <c r="M787" s="114"/>
      <c r="N787" s="114"/>
      <c r="O787" s="114"/>
      <c r="P787" s="114"/>
      <c r="Q787" s="93"/>
    </row>
    <row r="788" spans="1:17" x14ac:dyDescent="0.25">
      <c r="A788" s="93"/>
      <c r="H788" s="114"/>
      <c r="I788" s="114"/>
      <c r="J788" s="114"/>
      <c r="K788" s="114"/>
      <c r="L788" s="114"/>
      <c r="M788" s="114"/>
      <c r="N788" s="114"/>
      <c r="O788" s="114"/>
      <c r="P788" s="114"/>
      <c r="Q788" s="93"/>
    </row>
    <row r="789" spans="1:17" x14ac:dyDescent="0.25">
      <c r="A789" s="93"/>
      <c r="H789" s="114"/>
      <c r="I789" s="114"/>
      <c r="J789" s="114"/>
      <c r="K789" s="114"/>
      <c r="L789" s="114"/>
      <c r="M789" s="114"/>
      <c r="N789" s="114"/>
      <c r="O789" s="114"/>
      <c r="P789" s="114"/>
      <c r="Q789" s="93"/>
    </row>
    <row r="790" spans="1:17" x14ac:dyDescent="0.25">
      <c r="A790" s="93"/>
      <c r="H790" s="114"/>
      <c r="I790" s="114"/>
      <c r="J790" s="114"/>
      <c r="K790" s="114"/>
      <c r="L790" s="114"/>
      <c r="M790" s="114"/>
      <c r="N790" s="114"/>
      <c r="O790" s="114"/>
      <c r="P790" s="114"/>
      <c r="Q790" s="93"/>
    </row>
    <row r="791" spans="1:17" x14ac:dyDescent="0.25">
      <c r="A791" s="93"/>
      <c r="H791" s="114"/>
      <c r="I791" s="114"/>
      <c r="J791" s="114"/>
      <c r="K791" s="114"/>
      <c r="L791" s="114"/>
      <c r="M791" s="114"/>
      <c r="N791" s="114"/>
      <c r="O791" s="114"/>
      <c r="P791" s="114"/>
      <c r="Q791" s="93"/>
    </row>
    <row r="792" spans="1:17" x14ac:dyDescent="0.25">
      <c r="A792" s="93"/>
      <c r="H792" s="114"/>
      <c r="I792" s="114"/>
      <c r="J792" s="114"/>
      <c r="K792" s="114"/>
      <c r="L792" s="114"/>
      <c r="M792" s="114"/>
      <c r="N792" s="114"/>
      <c r="O792" s="114"/>
      <c r="P792" s="114"/>
      <c r="Q792" s="93"/>
    </row>
    <row r="793" spans="1:17" x14ac:dyDescent="0.25">
      <c r="A793" s="93"/>
      <c r="H793" s="114"/>
      <c r="I793" s="114"/>
      <c r="J793" s="114"/>
      <c r="K793" s="114"/>
      <c r="L793" s="114"/>
      <c r="M793" s="114"/>
      <c r="N793" s="114"/>
      <c r="O793" s="114"/>
      <c r="P793" s="114"/>
      <c r="Q793" s="93"/>
    </row>
    <row r="794" spans="1:17" x14ac:dyDescent="0.25">
      <c r="A794" s="93"/>
      <c r="H794" s="114"/>
      <c r="I794" s="114"/>
      <c r="J794" s="114"/>
      <c r="K794" s="114"/>
      <c r="L794" s="114"/>
      <c r="M794" s="114"/>
      <c r="N794" s="114"/>
      <c r="O794" s="114"/>
      <c r="P794" s="114"/>
      <c r="Q794" s="93"/>
    </row>
    <row r="795" spans="1:17" x14ac:dyDescent="0.25">
      <c r="A795" s="93"/>
      <c r="H795" s="114"/>
      <c r="I795" s="114"/>
      <c r="J795" s="114"/>
      <c r="K795" s="114"/>
      <c r="L795" s="114"/>
      <c r="M795" s="114"/>
      <c r="N795" s="114"/>
      <c r="O795" s="114"/>
      <c r="P795" s="114"/>
      <c r="Q795" s="93"/>
    </row>
    <row r="796" spans="1:17" x14ac:dyDescent="0.25">
      <c r="A796" s="93"/>
      <c r="H796" s="114"/>
      <c r="I796" s="114"/>
      <c r="J796" s="114"/>
      <c r="K796" s="114"/>
      <c r="L796" s="114"/>
      <c r="M796" s="114"/>
      <c r="N796" s="114"/>
      <c r="O796" s="114"/>
      <c r="P796" s="114"/>
      <c r="Q796" s="93"/>
    </row>
    <row r="797" spans="1:17" x14ac:dyDescent="0.25">
      <c r="A797" s="93"/>
      <c r="H797" s="114"/>
      <c r="I797" s="114"/>
      <c r="J797" s="114"/>
      <c r="K797" s="114"/>
      <c r="L797" s="114"/>
      <c r="M797" s="114"/>
      <c r="N797" s="114"/>
      <c r="O797" s="114"/>
      <c r="P797" s="114"/>
      <c r="Q797" s="93"/>
    </row>
    <row r="798" spans="1:17" x14ac:dyDescent="0.25">
      <c r="A798" s="93"/>
      <c r="H798" s="114"/>
      <c r="I798" s="114"/>
      <c r="J798" s="114"/>
      <c r="K798" s="114"/>
      <c r="L798" s="114"/>
      <c r="M798" s="114"/>
      <c r="N798" s="114"/>
      <c r="O798" s="114"/>
      <c r="P798" s="114"/>
      <c r="Q798" s="93"/>
    </row>
    <row r="799" spans="1:17" x14ac:dyDescent="0.25">
      <c r="A799" s="93"/>
      <c r="H799" s="114"/>
      <c r="I799" s="114"/>
      <c r="J799" s="114"/>
      <c r="K799" s="114"/>
      <c r="L799" s="114"/>
      <c r="M799" s="114"/>
      <c r="N799" s="114"/>
      <c r="O799" s="114"/>
      <c r="P799" s="114"/>
      <c r="Q799" s="93"/>
    </row>
    <row r="800" spans="1:17" x14ac:dyDescent="0.25">
      <c r="A800" s="93"/>
      <c r="H800" s="114"/>
      <c r="I800" s="114"/>
      <c r="J800" s="114"/>
      <c r="K800" s="114"/>
      <c r="L800" s="114"/>
      <c r="M800" s="114"/>
      <c r="N800" s="114"/>
      <c r="O800" s="114"/>
      <c r="P800" s="114"/>
      <c r="Q800" s="93"/>
    </row>
    <row r="801" spans="1:17" x14ac:dyDescent="0.25">
      <c r="A801" s="93"/>
      <c r="H801" s="114"/>
      <c r="I801" s="114"/>
      <c r="J801" s="114"/>
      <c r="K801" s="114"/>
      <c r="L801" s="114"/>
      <c r="M801" s="114"/>
      <c r="N801" s="114"/>
      <c r="O801" s="114"/>
      <c r="P801" s="114"/>
      <c r="Q801" s="93"/>
    </row>
    <row r="802" spans="1:17" x14ac:dyDescent="0.25">
      <c r="A802" s="93"/>
      <c r="H802" s="114"/>
      <c r="I802" s="114"/>
      <c r="J802" s="114"/>
      <c r="K802" s="114"/>
      <c r="L802" s="114"/>
      <c r="M802" s="114"/>
      <c r="N802" s="114"/>
      <c r="O802" s="114"/>
      <c r="P802" s="114"/>
      <c r="Q802" s="93"/>
    </row>
    <row r="803" spans="1:17" x14ac:dyDescent="0.25">
      <c r="A803" s="93"/>
      <c r="H803" s="114"/>
      <c r="I803" s="114"/>
      <c r="J803" s="114"/>
      <c r="K803" s="114"/>
      <c r="L803" s="114"/>
      <c r="M803" s="114"/>
      <c r="N803" s="114"/>
      <c r="O803" s="114"/>
      <c r="P803" s="114"/>
      <c r="Q803" s="93"/>
    </row>
    <row r="804" spans="1:17" x14ac:dyDescent="0.25">
      <c r="A804" s="93"/>
      <c r="H804" s="114"/>
      <c r="I804" s="114"/>
      <c r="J804" s="114"/>
      <c r="K804" s="114"/>
      <c r="L804" s="114"/>
      <c r="M804" s="114"/>
      <c r="N804" s="114"/>
      <c r="O804" s="114"/>
      <c r="P804" s="114"/>
      <c r="Q804" s="93"/>
    </row>
    <row r="805" spans="1:17" x14ac:dyDescent="0.25">
      <c r="A805" s="93"/>
      <c r="H805" s="114"/>
      <c r="I805" s="114"/>
      <c r="J805" s="114"/>
      <c r="K805" s="114"/>
      <c r="L805" s="114"/>
      <c r="M805" s="114"/>
      <c r="N805" s="114"/>
      <c r="O805" s="114"/>
      <c r="P805" s="114"/>
      <c r="Q805" s="93"/>
    </row>
    <row r="806" spans="1:17" x14ac:dyDescent="0.25">
      <c r="A806" s="93"/>
      <c r="H806" s="114"/>
      <c r="I806" s="114"/>
      <c r="J806" s="114"/>
      <c r="K806" s="114"/>
      <c r="L806" s="114"/>
      <c r="M806" s="114"/>
      <c r="N806" s="114"/>
      <c r="O806" s="114"/>
      <c r="P806" s="114"/>
      <c r="Q806" s="93"/>
    </row>
    <row r="807" spans="1:17" x14ac:dyDescent="0.25">
      <c r="A807" s="93"/>
      <c r="H807" s="114"/>
      <c r="I807" s="114"/>
      <c r="J807" s="114"/>
      <c r="K807" s="114"/>
      <c r="L807" s="114"/>
      <c r="M807" s="114"/>
      <c r="N807" s="114"/>
      <c r="O807" s="114"/>
      <c r="P807" s="114"/>
      <c r="Q807" s="93"/>
    </row>
    <row r="808" spans="1:17" x14ac:dyDescent="0.25">
      <c r="A808" s="93"/>
      <c r="H808" s="114"/>
      <c r="I808" s="114"/>
      <c r="J808" s="114"/>
      <c r="K808" s="114"/>
      <c r="L808" s="114"/>
      <c r="M808" s="114"/>
      <c r="N808" s="114"/>
      <c r="O808" s="114"/>
      <c r="P808" s="114"/>
      <c r="Q808" s="93"/>
    </row>
    <row r="809" spans="1:17" x14ac:dyDescent="0.25">
      <c r="A809" s="93"/>
      <c r="H809" s="114"/>
      <c r="I809" s="114"/>
      <c r="J809" s="114"/>
      <c r="K809" s="114"/>
      <c r="L809" s="114"/>
      <c r="M809" s="114"/>
      <c r="N809" s="114"/>
      <c r="O809" s="114"/>
      <c r="P809" s="114"/>
      <c r="Q809" s="93"/>
    </row>
    <row r="810" spans="1:17" x14ac:dyDescent="0.25">
      <c r="A810" s="93"/>
      <c r="H810" s="114"/>
      <c r="I810" s="114"/>
      <c r="J810" s="114"/>
      <c r="K810" s="114"/>
      <c r="L810" s="114"/>
      <c r="M810" s="114"/>
      <c r="N810" s="114"/>
      <c r="O810" s="114"/>
      <c r="P810" s="114"/>
      <c r="Q810" s="93"/>
    </row>
    <row r="811" spans="1:17" x14ac:dyDescent="0.25">
      <c r="A811" s="93"/>
      <c r="H811" s="114"/>
      <c r="I811" s="114"/>
      <c r="J811" s="114"/>
      <c r="K811" s="114"/>
      <c r="L811" s="114"/>
      <c r="M811" s="114"/>
      <c r="N811" s="114"/>
      <c r="O811" s="114"/>
      <c r="P811" s="114"/>
      <c r="Q811" s="93"/>
    </row>
    <row r="812" spans="1:17" x14ac:dyDescent="0.25">
      <c r="A812" s="93"/>
      <c r="H812" s="114"/>
      <c r="I812" s="114"/>
      <c r="J812" s="114"/>
      <c r="K812" s="114"/>
      <c r="L812" s="114"/>
      <c r="M812" s="114"/>
      <c r="N812" s="114"/>
      <c r="O812" s="114"/>
      <c r="P812" s="114"/>
      <c r="Q812" s="93"/>
    </row>
    <row r="813" spans="1:17" x14ac:dyDescent="0.25">
      <c r="A813" s="93"/>
      <c r="H813" s="114"/>
      <c r="I813" s="114"/>
      <c r="J813" s="114"/>
      <c r="K813" s="114"/>
      <c r="L813" s="114"/>
      <c r="M813" s="114"/>
      <c r="N813" s="114"/>
      <c r="O813" s="114"/>
      <c r="P813" s="114"/>
      <c r="Q813" s="93"/>
    </row>
    <row r="814" spans="1:17" x14ac:dyDescent="0.25">
      <c r="A814" s="93"/>
      <c r="H814" s="114"/>
      <c r="I814" s="114"/>
      <c r="J814" s="114"/>
      <c r="K814" s="114"/>
      <c r="L814" s="114"/>
      <c r="M814" s="114"/>
      <c r="N814" s="114"/>
      <c r="O814" s="114"/>
      <c r="P814" s="114"/>
      <c r="Q814" s="93"/>
    </row>
    <row r="815" spans="1:17" x14ac:dyDescent="0.25">
      <c r="A815" s="93"/>
      <c r="H815" s="114"/>
      <c r="I815" s="114"/>
      <c r="J815" s="114"/>
      <c r="K815" s="114"/>
      <c r="L815" s="114"/>
      <c r="M815" s="114"/>
      <c r="N815" s="114"/>
      <c r="O815" s="114"/>
      <c r="P815" s="114"/>
      <c r="Q815" s="93"/>
    </row>
    <row r="816" spans="1:17" x14ac:dyDescent="0.25">
      <c r="A816" s="93"/>
      <c r="H816" s="114"/>
      <c r="I816" s="114"/>
      <c r="J816" s="114"/>
      <c r="K816" s="114"/>
      <c r="L816" s="114"/>
      <c r="M816" s="114"/>
      <c r="N816" s="114"/>
      <c r="O816" s="114"/>
      <c r="P816" s="114"/>
      <c r="Q816" s="93"/>
    </row>
    <row r="817" spans="1:17" x14ac:dyDescent="0.25">
      <c r="A817" s="93"/>
      <c r="H817" s="114"/>
      <c r="I817" s="114"/>
      <c r="J817" s="114"/>
      <c r="K817" s="114"/>
      <c r="L817" s="114"/>
      <c r="M817" s="114"/>
      <c r="N817" s="114"/>
      <c r="O817" s="114"/>
      <c r="P817" s="114"/>
      <c r="Q817" s="93"/>
    </row>
    <row r="818" spans="1:17" x14ac:dyDescent="0.25">
      <c r="A818" s="93"/>
      <c r="H818" s="114"/>
      <c r="I818" s="114"/>
      <c r="J818" s="114"/>
      <c r="K818" s="114"/>
      <c r="L818" s="114"/>
      <c r="M818" s="114"/>
      <c r="N818" s="114"/>
      <c r="O818" s="114"/>
      <c r="P818" s="114"/>
      <c r="Q818" s="93"/>
    </row>
    <row r="819" spans="1:17" x14ac:dyDescent="0.25">
      <c r="A819" s="93"/>
      <c r="H819" s="114"/>
      <c r="I819" s="114"/>
      <c r="J819" s="114"/>
      <c r="K819" s="114"/>
      <c r="L819" s="114"/>
      <c r="M819" s="114"/>
      <c r="N819" s="114"/>
      <c r="O819" s="114"/>
      <c r="P819" s="114"/>
      <c r="Q819" s="93"/>
    </row>
    <row r="820" spans="1:17" x14ac:dyDescent="0.25">
      <c r="A820" s="93"/>
      <c r="H820" s="114"/>
      <c r="I820" s="114"/>
      <c r="J820" s="114"/>
      <c r="K820" s="114"/>
      <c r="L820" s="114"/>
      <c r="M820" s="114"/>
      <c r="N820" s="114"/>
      <c r="O820" s="114"/>
      <c r="P820" s="114"/>
      <c r="Q820" s="93"/>
    </row>
    <row r="821" spans="1:17" x14ac:dyDescent="0.25">
      <c r="A821" s="93"/>
      <c r="H821" s="114"/>
      <c r="I821" s="114"/>
      <c r="J821" s="114"/>
      <c r="K821" s="114"/>
      <c r="L821" s="114"/>
      <c r="M821" s="114"/>
      <c r="N821" s="114"/>
      <c r="O821" s="114"/>
      <c r="P821" s="114"/>
      <c r="Q821" s="93"/>
    </row>
    <row r="822" spans="1:17" x14ac:dyDescent="0.25">
      <c r="A822" s="93"/>
      <c r="H822" s="114"/>
      <c r="I822" s="114"/>
      <c r="J822" s="114"/>
      <c r="K822" s="114"/>
      <c r="L822" s="114"/>
      <c r="M822" s="114"/>
      <c r="N822" s="114"/>
      <c r="O822" s="114"/>
      <c r="P822" s="114"/>
      <c r="Q822" s="93"/>
    </row>
    <row r="823" spans="1:17" x14ac:dyDescent="0.25">
      <c r="A823" s="93"/>
      <c r="H823" s="114"/>
      <c r="I823" s="114"/>
      <c r="J823" s="114"/>
      <c r="K823" s="114"/>
      <c r="L823" s="114"/>
      <c r="M823" s="114"/>
      <c r="N823" s="114"/>
      <c r="O823" s="114"/>
      <c r="P823" s="114"/>
      <c r="Q823" s="93"/>
    </row>
    <row r="824" spans="1:17" x14ac:dyDescent="0.25">
      <c r="A824" s="93"/>
      <c r="H824" s="114"/>
      <c r="I824" s="114"/>
      <c r="J824" s="114"/>
      <c r="K824" s="114"/>
      <c r="L824" s="114"/>
      <c r="M824" s="114"/>
      <c r="N824" s="114"/>
      <c r="O824" s="114"/>
      <c r="P824" s="114"/>
      <c r="Q824" s="93"/>
    </row>
    <row r="825" spans="1:17" x14ac:dyDescent="0.25">
      <c r="A825" s="93"/>
      <c r="H825" s="114"/>
      <c r="I825" s="114"/>
      <c r="J825" s="114"/>
      <c r="K825" s="114"/>
      <c r="L825" s="114"/>
      <c r="M825" s="114"/>
      <c r="N825" s="114"/>
      <c r="O825" s="114"/>
      <c r="P825" s="114"/>
      <c r="Q825" s="93"/>
    </row>
    <row r="826" spans="1:17" x14ac:dyDescent="0.25">
      <c r="A826" s="93"/>
      <c r="H826" s="114"/>
      <c r="I826" s="114"/>
      <c r="J826" s="114"/>
      <c r="K826" s="114"/>
      <c r="L826" s="114"/>
      <c r="M826" s="114"/>
      <c r="N826" s="114"/>
      <c r="O826" s="114"/>
      <c r="P826" s="114"/>
      <c r="Q826" s="93"/>
    </row>
    <row r="827" spans="1:17" x14ac:dyDescent="0.25">
      <c r="A827" s="93"/>
      <c r="H827" s="114"/>
      <c r="I827" s="114"/>
      <c r="J827" s="114"/>
      <c r="K827" s="114"/>
      <c r="L827" s="114"/>
      <c r="M827" s="114"/>
      <c r="N827" s="114"/>
      <c r="O827" s="114"/>
      <c r="P827" s="114"/>
      <c r="Q827" s="93"/>
    </row>
    <row r="828" spans="1:17" x14ac:dyDescent="0.25">
      <c r="A828" s="93"/>
      <c r="H828" s="114"/>
      <c r="I828" s="114"/>
      <c r="J828" s="114"/>
      <c r="K828" s="114"/>
      <c r="L828" s="114"/>
      <c r="M828" s="114"/>
      <c r="N828" s="114"/>
      <c r="O828" s="114"/>
      <c r="P828" s="114"/>
      <c r="Q828" s="93"/>
    </row>
    <row r="829" spans="1:17" x14ac:dyDescent="0.25">
      <c r="A829" s="93"/>
      <c r="H829" s="114"/>
      <c r="I829" s="114"/>
      <c r="J829" s="114"/>
      <c r="K829" s="114"/>
      <c r="L829" s="114"/>
      <c r="M829" s="114"/>
      <c r="N829" s="114"/>
      <c r="O829" s="114"/>
      <c r="P829" s="114"/>
      <c r="Q829" s="93"/>
    </row>
    <row r="830" spans="1:17" x14ac:dyDescent="0.25">
      <c r="A830" s="93"/>
      <c r="H830" s="114"/>
      <c r="I830" s="114"/>
      <c r="J830" s="114"/>
      <c r="K830" s="114"/>
      <c r="L830" s="114"/>
      <c r="M830" s="114"/>
      <c r="N830" s="114"/>
      <c r="O830" s="114"/>
      <c r="P830" s="114"/>
      <c r="Q830" s="93"/>
    </row>
    <row r="831" spans="1:17" x14ac:dyDescent="0.25">
      <c r="A831" s="93"/>
      <c r="H831" s="114"/>
      <c r="I831" s="114"/>
      <c r="J831" s="114"/>
      <c r="K831" s="114"/>
      <c r="L831" s="114"/>
      <c r="M831" s="114"/>
      <c r="N831" s="114"/>
      <c r="O831" s="114"/>
      <c r="P831" s="114"/>
      <c r="Q831" s="93"/>
    </row>
    <row r="832" spans="1:17" x14ac:dyDescent="0.25">
      <c r="A832" s="93"/>
      <c r="H832" s="114"/>
      <c r="I832" s="114"/>
      <c r="J832" s="114"/>
      <c r="K832" s="114"/>
      <c r="L832" s="114"/>
      <c r="M832" s="114"/>
      <c r="N832" s="114"/>
      <c r="O832" s="114"/>
      <c r="P832" s="114"/>
      <c r="Q832" s="93"/>
    </row>
    <row r="833" spans="1:17" x14ac:dyDescent="0.25">
      <c r="A833" s="93"/>
      <c r="H833" s="114"/>
      <c r="I833" s="114"/>
      <c r="J833" s="114"/>
      <c r="K833" s="114"/>
      <c r="L833" s="114"/>
      <c r="M833" s="114"/>
      <c r="N833" s="114"/>
      <c r="O833" s="114"/>
      <c r="P833" s="114"/>
      <c r="Q833" s="93"/>
    </row>
    <row r="834" spans="1:17" x14ac:dyDescent="0.25">
      <c r="A834" s="93"/>
      <c r="H834" s="114"/>
      <c r="I834" s="114"/>
      <c r="J834" s="114"/>
      <c r="K834" s="114"/>
      <c r="L834" s="114"/>
      <c r="M834" s="114"/>
      <c r="N834" s="114"/>
      <c r="O834" s="114"/>
      <c r="P834" s="114"/>
      <c r="Q834" s="93"/>
    </row>
    <row r="835" spans="1:17" x14ac:dyDescent="0.25">
      <c r="A835" s="93"/>
      <c r="H835" s="114"/>
      <c r="I835" s="114"/>
      <c r="J835" s="114"/>
      <c r="K835" s="114"/>
      <c r="L835" s="114"/>
      <c r="M835" s="114"/>
      <c r="N835" s="114"/>
      <c r="O835" s="114"/>
      <c r="P835" s="114"/>
      <c r="Q835" s="93"/>
    </row>
    <row r="836" spans="1:17" x14ac:dyDescent="0.25">
      <c r="A836" s="93"/>
      <c r="H836" s="114"/>
      <c r="I836" s="114"/>
      <c r="J836" s="114"/>
      <c r="K836" s="114"/>
      <c r="L836" s="114"/>
      <c r="M836" s="114"/>
      <c r="N836" s="114"/>
      <c r="O836" s="114"/>
      <c r="P836" s="114"/>
      <c r="Q836" s="93"/>
    </row>
    <row r="837" spans="1:17" x14ac:dyDescent="0.25">
      <c r="A837" s="93"/>
      <c r="H837" s="114"/>
      <c r="I837" s="114"/>
      <c r="J837" s="114"/>
      <c r="K837" s="114"/>
      <c r="L837" s="114"/>
      <c r="M837" s="114"/>
      <c r="N837" s="114"/>
      <c r="O837" s="114"/>
      <c r="P837" s="114"/>
      <c r="Q837" s="93"/>
    </row>
    <row r="838" spans="1:17" x14ac:dyDescent="0.25">
      <c r="A838" s="93"/>
      <c r="H838" s="114"/>
      <c r="I838" s="114"/>
      <c r="J838" s="114"/>
      <c r="K838" s="114"/>
      <c r="L838" s="114"/>
      <c r="M838" s="114"/>
      <c r="N838" s="114"/>
      <c r="O838" s="114"/>
      <c r="P838" s="114"/>
      <c r="Q838" s="93"/>
    </row>
    <row r="839" spans="1:17" x14ac:dyDescent="0.25">
      <c r="A839" s="93"/>
      <c r="H839" s="114"/>
      <c r="I839" s="114"/>
      <c r="J839" s="114"/>
      <c r="K839" s="114"/>
      <c r="L839" s="114"/>
      <c r="M839" s="114"/>
      <c r="N839" s="114"/>
      <c r="O839" s="114"/>
      <c r="P839" s="114"/>
      <c r="Q839" s="93"/>
    </row>
    <row r="840" spans="1:17" x14ac:dyDescent="0.25">
      <c r="A840" s="93"/>
      <c r="H840" s="114"/>
      <c r="I840" s="114"/>
      <c r="J840" s="114"/>
      <c r="K840" s="114"/>
      <c r="L840" s="114"/>
      <c r="M840" s="114"/>
      <c r="N840" s="114"/>
      <c r="O840" s="114"/>
      <c r="P840" s="114"/>
      <c r="Q840" s="93"/>
    </row>
    <row r="841" spans="1:17" x14ac:dyDescent="0.25">
      <c r="A841" s="93"/>
      <c r="H841" s="114"/>
      <c r="I841" s="114"/>
      <c r="J841" s="114"/>
      <c r="K841" s="114"/>
      <c r="L841" s="114"/>
      <c r="M841" s="114"/>
      <c r="N841" s="114"/>
      <c r="O841" s="114"/>
      <c r="P841" s="114"/>
      <c r="Q841" s="93"/>
    </row>
    <row r="842" spans="1:17" x14ac:dyDescent="0.25">
      <c r="A842" s="93"/>
      <c r="H842" s="114"/>
      <c r="I842" s="114"/>
      <c r="J842" s="114"/>
      <c r="K842" s="114"/>
      <c r="L842" s="114"/>
      <c r="M842" s="114"/>
      <c r="N842" s="114"/>
      <c r="O842" s="114"/>
      <c r="P842" s="114"/>
      <c r="Q842" s="93"/>
    </row>
    <row r="843" spans="1:17" x14ac:dyDescent="0.25">
      <c r="A843" s="93"/>
      <c r="H843" s="114"/>
      <c r="I843" s="114"/>
      <c r="J843" s="114"/>
      <c r="K843" s="114"/>
      <c r="L843" s="114"/>
      <c r="M843" s="114"/>
      <c r="N843" s="114"/>
      <c r="O843" s="114"/>
      <c r="P843" s="114"/>
      <c r="Q843" s="93"/>
    </row>
    <row r="844" spans="1:17" x14ac:dyDescent="0.25">
      <c r="A844" s="93"/>
      <c r="H844" s="114"/>
      <c r="I844" s="114"/>
      <c r="J844" s="114"/>
      <c r="K844" s="114"/>
      <c r="L844" s="114"/>
      <c r="M844" s="114"/>
      <c r="N844" s="114"/>
      <c r="O844" s="114"/>
      <c r="P844" s="114"/>
      <c r="Q844" s="93"/>
    </row>
    <row r="845" spans="1:17" x14ac:dyDescent="0.25">
      <c r="A845" s="93"/>
      <c r="H845" s="114"/>
      <c r="I845" s="114"/>
      <c r="J845" s="114"/>
      <c r="K845" s="114"/>
      <c r="L845" s="114"/>
      <c r="M845" s="114"/>
      <c r="N845" s="114"/>
      <c r="O845" s="114"/>
      <c r="P845" s="114"/>
      <c r="Q845" s="93"/>
    </row>
    <row r="846" spans="1:17" x14ac:dyDescent="0.25">
      <c r="A846" s="93"/>
      <c r="H846" s="114"/>
      <c r="I846" s="114"/>
      <c r="J846" s="114"/>
      <c r="K846" s="114"/>
      <c r="L846" s="114"/>
      <c r="M846" s="114"/>
      <c r="N846" s="114"/>
      <c r="O846" s="114"/>
      <c r="P846" s="114"/>
      <c r="Q846" s="93"/>
    </row>
    <row r="847" spans="1:17" x14ac:dyDescent="0.25">
      <c r="A847" s="93"/>
      <c r="H847" s="114"/>
      <c r="I847" s="114"/>
      <c r="J847" s="114"/>
      <c r="K847" s="114"/>
      <c r="L847" s="114"/>
      <c r="M847" s="114"/>
      <c r="N847" s="114"/>
      <c r="O847" s="114"/>
      <c r="P847" s="114"/>
      <c r="Q847" s="93"/>
    </row>
    <row r="848" spans="1:17" x14ac:dyDescent="0.25">
      <c r="A848" s="93"/>
      <c r="H848" s="114"/>
      <c r="I848" s="114"/>
      <c r="J848" s="114"/>
      <c r="K848" s="114"/>
      <c r="L848" s="114"/>
      <c r="M848" s="114"/>
      <c r="N848" s="114"/>
      <c r="O848" s="114"/>
      <c r="P848" s="114"/>
      <c r="Q848" s="93"/>
    </row>
    <row r="849" spans="1:17" x14ac:dyDescent="0.25">
      <c r="A849" s="93"/>
      <c r="H849" s="114"/>
      <c r="I849" s="114"/>
      <c r="J849" s="114"/>
      <c r="K849" s="114"/>
      <c r="L849" s="114"/>
      <c r="M849" s="114"/>
      <c r="N849" s="114"/>
      <c r="O849" s="114"/>
      <c r="P849" s="114"/>
      <c r="Q849" s="93"/>
    </row>
    <row r="850" spans="1:17" x14ac:dyDescent="0.25">
      <c r="A850" s="93"/>
      <c r="H850" s="114"/>
      <c r="I850" s="114"/>
      <c r="J850" s="114"/>
      <c r="K850" s="114"/>
      <c r="L850" s="114"/>
      <c r="M850" s="114"/>
      <c r="N850" s="114"/>
      <c r="O850" s="114"/>
      <c r="P850" s="114"/>
      <c r="Q850" s="93"/>
    </row>
    <row r="851" spans="1:17" x14ac:dyDescent="0.25">
      <c r="A851" s="93"/>
      <c r="H851" s="114"/>
      <c r="I851" s="114"/>
      <c r="J851" s="114"/>
      <c r="K851" s="114"/>
      <c r="L851" s="114"/>
      <c r="M851" s="114"/>
      <c r="N851" s="114"/>
      <c r="O851" s="114"/>
      <c r="P851" s="114"/>
      <c r="Q851" s="93"/>
    </row>
    <row r="852" spans="1:17" x14ac:dyDescent="0.25">
      <c r="A852" s="93"/>
      <c r="H852" s="114"/>
      <c r="I852" s="114"/>
      <c r="J852" s="114"/>
      <c r="K852" s="114"/>
      <c r="L852" s="114"/>
      <c r="M852" s="114"/>
      <c r="N852" s="114"/>
      <c r="O852" s="114"/>
      <c r="P852" s="114"/>
      <c r="Q852" s="93"/>
    </row>
    <row r="853" spans="1:17" x14ac:dyDescent="0.25">
      <c r="A853" s="93"/>
      <c r="B853" s="93"/>
      <c r="C853" s="93"/>
      <c r="D853" s="93"/>
      <c r="E853" s="93"/>
      <c r="F853" s="87"/>
      <c r="G853" s="93"/>
      <c r="H853" s="111"/>
      <c r="I853" s="111"/>
      <c r="J853" s="111"/>
      <c r="K853" s="111"/>
      <c r="L853" s="111"/>
      <c r="M853" s="111"/>
      <c r="N853" s="111"/>
      <c r="O853" s="111"/>
      <c r="P853" s="111"/>
      <c r="Q853" s="93"/>
    </row>
    <row r="854" spans="1:17" x14ac:dyDescent="0.25">
      <c r="A854" s="93" t="s">
        <v>760</v>
      </c>
      <c r="B854" s="94" t="s">
        <v>760</v>
      </c>
      <c r="C854" s="94" t="s">
        <v>760</v>
      </c>
      <c r="D854" s="94" t="s">
        <v>760</v>
      </c>
      <c r="E854" s="94" t="s">
        <v>760</v>
      </c>
      <c r="F854" s="68" t="s">
        <v>760</v>
      </c>
      <c r="G854" s="94" t="s">
        <v>760</v>
      </c>
      <c r="H854" s="45" t="s">
        <v>760</v>
      </c>
      <c r="I854" s="45" t="s">
        <v>760</v>
      </c>
      <c r="J854" s="45" t="s">
        <v>760</v>
      </c>
      <c r="K854" s="45" t="s">
        <v>760</v>
      </c>
      <c r="L854" s="45" t="s">
        <v>760</v>
      </c>
      <c r="M854" s="45" t="s">
        <v>760</v>
      </c>
      <c r="N854" s="45" t="s">
        <v>760</v>
      </c>
      <c r="O854" s="45" t="s">
        <v>760</v>
      </c>
      <c r="P854" s="45" t="s">
        <v>760</v>
      </c>
      <c r="Q854" s="94" t="s">
        <v>760</v>
      </c>
    </row>
  </sheetData>
  <sheetProtection formatCells="0" formatColumns="0" formatRows="0" insertColumns="0" insertRows="0" insertHyperlinks="0" deleteColumns="0" deleteRows="0" sort="0" autoFilter="0" pivotTables="0"/>
  <pageMargins left="0.51181102362204722" right="0.51181102362204722" top="0.78740157480314965" bottom="0.78740157480314965" header="0.31496062992125978" footer="0.31496062992125978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topLeftCell="A3" zoomScale="110" zoomScaleNormal="110" workbookViewId="0">
      <selection activeCell="E13" sqref="E13"/>
    </sheetView>
  </sheetViews>
  <sheetFormatPr defaultColWidth="8.85546875" defaultRowHeight="15" x14ac:dyDescent="0.25"/>
  <cols>
    <col min="1" max="1" width="3.140625" style="94" customWidth="1"/>
    <col min="2" max="2" width="4.85546875" style="94" customWidth="1"/>
    <col min="3" max="3" width="39.42578125" style="94" customWidth="1"/>
    <col min="4" max="4" width="1.5703125" style="94" customWidth="1"/>
    <col min="5" max="5" width="20.5703125" style="45" customWidth="1"/>
    <col min="6" max="6" width="1.5703125" style="45" customWidth="1"/>
    <col min="7" max="7" width="17.28515625" style="45" customWidth="1"/>
    <col min="8" max="8" width="4" style="94" customWidth="1"/>
    <col min="9" max="9" width="1.85546875" style="94" customWidth="1"/>
    <col min="10" max="16384" width="8.85546875" style="94"/>
  </cols>
  <sheetData>
    <row r="1" spans="1:8" hidden="1" x14ac:dyDescent="0.25"/>
    <row r="2" spans="1:8" hidden="1" x14ac:dyDescent="0.25"/>
    <row r="3" spans="1:8" x14ac:dyDescent="0.25">
      <c r="A3" s="93"/>
      <c r="B3" s="93"/>
      <c r="C3" s="93"/>
      <c r="D3" s="93"/>
      <c r="E3" s="53"/>
      <c r="F3" s="53"/>
      <c r="G3" s="53"/>
      <c r="H3" s="93"/>
    </row>
    <row r="4" spans="1:8" x14ac:dyDescent="0.25">
      <c r="A4" s="93"/>
      <c r="B4" s="6"/>
      <c r="C4" s="90"/>
      <c r="D4" s="90"/>
      <c r="E4" s="47"/>
      <c r="F4" s="47"/>
      <c r="G4" s="47"/>
      <c r="H4" s="93"/>
    </row>
    <row r="5" spans="1:8" ht="23.25" customHeight="1" x14ac:dyDescent="0.25">
      <c r="A5" s="93"/>
      <c r="B5" s="8"/>
      <c r="C5" s="91"/>
      <c r="D5" s="91"/>
      <c r="E5" s="49"/>
      <c r="F5" s="49"/>
      <c r="G5" s="49"/>
      <c r="H5" s="93"/>
    </row>
    <row r="6" spans="1:8" x14ac:dyDescent="0.25">
      <c r="A6" s="93"/>
      <c r="B6" s="11"/>
      <c r="C6" s="92"/>
      <c r="D6" s="92"/>
      <c r="E6" s="51"/>
      <c r="F6" s="51"/>
      <c r="G6" s="51"/>
      <c r="H6" s="93"/>
    </row>
    <row r="7" spans="1:8" x14ac:dyDescent="0.25">
      <c r="A7" s="93"/>
      <c r="B7" s="93"/>
      <c r="C7" s="93"/>
      <c r="D7" s="93"/>
      <c r="E7" s="53"/>
      <c r="F7" s="53"/>
      <c r="G7" s="53"/>
      <c r="H7" s="93"/>
    </row>
    <row r="8" spans="1:8" ht="30" customHeight="1" x14ac:dyDescent="0.25">
      <c r="A8" s="69"/>
      <c r="B8" s="22" t="s">
        <v>38</v>
      </c>
      <c r="C8" s="23" t="s">
        <v>39</v>
      </c>
      <c r="D8" s="70"/>
      <c r="E8" s="54" t="s">
        <v>831</v>
      </c>
      <c r="F8" s="53"/>
      <c r="G8" s="54" t="s">
        <v>757</v>
      </c>
      <c r="H8" s="93"/>
    </row>
    <row r="9" spans="1:8" ht="13.5" customHeight="1" x14ac:dyDescent="0.25">
      <c r="A9" s="93"/>
      <c r="B9" s="94" t="s">
        <v>72</v>
      </c>
      <c r="C9" s="94" t="s">
        <v>73</v>
      </c>
      <c r="E9" s="114">
        <v>14208217.419577353</v>
      </c>
      <c r="F9" s="114"/>
      <c r="G9" s="114">
        <v>2811247.3566660979</v>
      </c>
      <c r="H9" s="93"/>
    </row>
    <row r="10" spans="1:8" x14ac:dyDescent="0.25">
      <c r="A10" s="93"/>
      <c r="B10" s="94" t="s">
        <v>85</v>
      </c>
      <c r="C10" s="94" t="s">
        <v>86</v>
      </c>
      <c r="E10" s="114">
        <v>49559522.293831654</v>
      </c>
      <c r="F10" s="114"/>
      <c r="G10" s="114">
        <v>10608709.758274322</v>
      </c>
      <c r="H10" s="93"/>
    </row>
    <row r="11" spans="1:8" x14ac:dyDescent="0.25">
      <c r="A11" s="93"/>
      <c r="B11" s="94" t="s">
        <v>103</v>
      </c>
      <c r="C11" s="94" t="s">
        <v>104</v>
      </c>
      <c r="E11" s="114">
        <v>49946274.961447485</v>
      </c>
      <c r="F11" s="114"/>
      <c r="G11" s="114">
        <v>12020283.778676106</v>
      </c>
      <c r="H11" s="93"/>
    </row>
    <row r="12" spans="1:8" x14ac:dyDescent="0.25">
      <c r="A12" s="93"/>
      <c r="B12" s="94" t="s">
        <v>120</v>
      </c>
      <c r="C12" s="94" t="s">
        <v>121</v>
      </c>
      <c r="E12" s="114">
        <v>15166477.993366631</v>
      </c>
      <c r="F12" s="114"/>
      <c r="G12" s="114">
        <v>3657586.210513792</v>
      </c>
      <c r="H12" s="93"/>
    </row>
    <row r="13" spans="1:8" x14ac:dyDescent="0.25">
      <c r="A13" s="93"/>
      <c r="B13" s="94" t="s">
        <v>130</v>
      </c>
      <c r="C13" s="94" t="s">
        <v>131</v>
      </c>
      <c r="E13" s="114">
        <v>41866862.402994946</v>
      </c>
      <c r="F13" s="114"/>
      <c r="G13" s="114">
        <v>10663967.769947257</v>
      </c>
      <c r="H13" s="93"/>
    </row>
    <row r="14" spans="1:8" x14ac:dyDescent="0.25">
      <c r="A14" s="93"/>
      <c r="B14" s="94" t="s">
        <v>130</v>
      </c>
      <c r="C14" s="94" t="s">
        <v>146</v>
      </c>
      <c r="E14" s="114">
        <v>58418140.644389242</v>
      </c>
      <c r="F14" s="114"/>
      <c r="G14" s="114">
        <v>15464519.634129219</v>
      </c>
      <c r="H14" s="93"/>
    </row>
    <row r="15" spans="1:8" x14ac:dyDescent="0.25">
      <c r="A15" s="93"/>
      <c r="B15" s="94" t="s">
        <v>169</v>
      </c>
      <c r="C15" s="94" t="s">
        <v>170</v>
      </c>
      <c r="E15" s="114">
        <v>81385154.26116927</v>
      </c>
      <c r="F15" s="114"/>
      <c r="G15" s="114">
        <v>23232997.282409318</v>
      </c>
      <c r="H15" s="93"/>
    </row>
    <row r="16" spans="1:8" x14ac:dyDescent="0.25">
      <c r="A16" s="93"/>
      <c r="B16" s="94" t="s">
        <v>201</v>
      </c>
      <c r="C16" s="94" t="s">
        <v>202</v>
      </c>
      <c r="E16" s="114">
        <v>29502095.443667173</v>
      </c>
      <c r="F16" s="114"/>
      <c r="G16" s="114">
        <v>6463735.748737908</v>
      </c>
      <c r="H16" s="93"/>
    </row>
    <row r="17" spans="1:8" x14ac:dyDescent="0.25">
      <c r="A17" s="93"/>
      <c r="B17" s="94" t="s">
        <v>214</v>
      </c>
      <c r="C17" s="94" t="s">
        <v>215</v>
      </c>
      <c r="E17" s="114">
        <v>59711020.745642379</v>
      </c>
      <c r="F17" s="114"/>
      <c r="G17" s="114">
        <v>14691153.637386069</v>
      </c>
      <c r="H17" s="93"/>
    </row>
    <row r="18" spans="1:8" x14ac:dyDescent="0.25">
      <c r="A18" s="93"/>
      <c r="B18" s="94" t="s">
        <v>238</v>
      </c>
      <c r="C18" s="94" t="s">
        <v>239</v>
      </c>
      <c r="E18" s="114">
        <v>36186319.232612178</v>
      </c>
      <c r="F18" s="114"/>
      <c r="G18" s="114">
        <v>7077841.3436754821</v>
      </c>
      <c r="H18" s="93"/>
    </row>
    <row r="19" spans="1:8" x14ac:dyDescent="0.25">
      <c r="A19" s="93"/>
      <c r="B19" s="94" t="s">
        <v>238</v>
      </c>
      <c r="C19" s="94" t="s">
        <v>254</v>
      </c>
      <c r="E19" s="114">
        <v>43494547.165166721</v>
      </c>
      <c r="F19" s="114"/>
      <c r="G19" s="114">
        <v>12270694.243989576</v>
      </c>
      <c r="H19" s="93"/>
    </row>
    <row r="20" spans="1:8" x14ac:dyDescent="0.25">
      <c r="A20" s="93"/>
      <c r="B20" s="94" t="s">
        <v>267</v>
      </c>
      <c r="C20" s="94" t="s">
        <v>268</v>
      </c>
      <c r="E20" s="114">
        <v>82458935.480953202</v>
      </c>
      <c r="F20" s="114"/>
      <c r="G20" s="114">
        <v>19096387.748429414</v>
      </c>
      <c r="H20" s="93"/>
    </row>
    <row r="21" spans="1:8" x14ac:dyDescent="0.25">
      <c r="A21" s="93"/>
      <c r="B21" s="94" t="s">
        <v>296</v>
      </c>
      <c r="C21" s="94" t="s">
        <v>297</v>
      </c>
      <c r="E21" s="114">
        <v>46288995.007507995</v>
      </c>
      <c r="F21" s="114"/>
      <c r="G21" s="114">
        <v>8312652.5401551174</v>
      </c>
      <c r="H21" s="93"/>
    </row>
    <row r="22" spans="1:8" x14ac:dyDescent="0.25">
      <c r="A22" s="93"/>
      <c r="B22" s="94" t="s">
        <v>296</v>
      </c>
      <c r="C22" s="94" t="s">
        <v>307</v>
      </c>
      <c r="E22" s="114">
        <v>41863838.177174836</v>
      </c>
      <c r="F22" s="114"/>
      <c r="G22" s="114">
        <v>10048250.464227891</v>
      </c>
      <c r="H22" s="93"/>
    </row>
    <row r="23" spans="1:8" x14ac:dyDescent="0.25">
      <c r="A23" s="93"/>
      <c r="B23" s="94" t="s">
        <v>296</v>
      </c>
      <c r="C23" s="94" t="s">
        <v>325</v>
      </c>
      <c r="E23" s="114">
        <v>37083269.243721046</v>
      </c>
      <c r="F23" s="114"/>
      <c r="G23" s="114">
        <v>10149612.320532726</v>
      </c>
      <c r="H23" s="93"/>
    </row>
    <row r="24" spans="1:8" x14ac:dyDescent="0.25">
      <c r="A24" s="93"/>
      <c r="B24" s="94" t="s">
        <v>296</v>
      </c>
      <c r="C24" s="94" t="s">
        <v>338</v>
      </c>
      <c r="E24" s="114">
        <v>34681937.431347191</v>
      </c>
      <c r="F24" s="114"/>
      <c r="G24" s="114">
        <v>7010873.975738381</v>
      </c>
      <c r="H24" s="93"/>
    </row>
    <row r="25" spans="1:8" x14ac:dyDescent="0.25">
      <c r="A25" s="93"/>
      <c r="B25" s="94" t="s">
        <v>296</v>
      </c>
      <c r="C25" s="94" t="s">
        <v>349</v>
      </c>
      <c r="E25" s="114">
        <v>38084315.726912208</v>
      </c>
      <c r="F25" s="114"/>
      <c r="G25" s="114">
        <v>12811455.773003131</v>
      </c>
      <c r="H25" s="93"/>
    </row>
    <row r="26" spans="1:8" x14ac:dyDescent="0.25">
      <c r="A26" s="93"/>
      <c r="B26" s="94" t="s">
        <v>296</v>
      </c>
      <c r="C26" s="94" t="s">
        <v>359</v>
      </c>
      <c r="E26" s="114">
        <v>24489930.113961868</v>
      </c>
      <c r="F26" s="114"/>
      <c r="G26" s="114">
        <v>4357023.3903512862</v>
      </c>
      <c r="H26" s="93"/>
    </row>
    <row r="27" spans="1:8" x14ac:dyDescent="0.25">
      <c r="A27" s="93"/>
      <c r="B27" s="94" t="s">
        <v>369</v>
      </c>
      <c r="C27" s="94" t="s">
        <v>370</v>
      </c>
      <c r="E27" s="114">
        <v>22730328.276943095</v>
      </c>
      <c r="F27" s="114"/>
      <c r="G27" s="114">
        <v>4673034.7433100175</v>
      </c>
      <c r="H27" s="93"/>
    </row>
    <row r="28" spans="1:8" x14ac:dyDescent="0.25">
      <c r="A28" s="93"/>
      <c r="B28" s="94" t="s">
        <v>381</v>
      </c>
      <c r="C28" s="94" t="s">
        <v>382</v>
      </c>
      <c r="E28" s="114">
        <v>56915825.240190707</v>
      </c>
      <c r="F28" s="114"/>
      <c r="G28" s="114">
        <v>13547548.67872813</v>
      </c>
      <c r="H28" s="93"/>
    </row>
    <row r="29" spans="1:8" x14ac:dyDescent="0.25">
      <c r="A29" s="93"/>
      <c r="B29" s="94" t="s">
        <v>402</v>
      </c>
      <c r="C29" s="94" t="s">
        <v>403</v>
      </c>
      <c r="E29" s="114">
        <v>45036237.41520264</v>
      </c>
      <c r="F29" s="114"/>
      <c r="G29" s="114">
        <v>12628889.592782797</v>
      </c>
      <c r="H29" s="93"/>
    </row>
    <row r="30" spans="1:8" x14ac:dyDescent="0.25">
      <c r="A30" s="93"/>
      <c r="B30" s="94" t="s">
        <v>422</v>
      </c>
      <c r="C30" s="94" t="s">
        <v>423</v>
      </c>
      <c r="E30" s="114">
        <v>53612131.14088589</v>
      </c>
      <c r="F30" s="114"/>
      <c r="G30" s="114">
        <v>13803138.994617093</v>
      </c>
      <c r="H30" s="93"/>
    </row>
    <row r="31" spans="1:8" x14ac:dyDescent="0.25">
      <c r="A31" s="93"/>
      <c r="B31" s="94" t="s">
        <v>442</v>
      </c>
      <c r="C31" s="94" t="s">
        <v>443</v>
      </c>
      <c r="E31" s="114">
        <v>58880746.592287563</v>
      </c>
      <c r="F31" s="114"/>
      <c r="G31" s="114">
        <v>15346421.804203445</v>
      </c>
      <c r="H31" s="93"/>
    </row>
    <row r="32" spans="1:8" x14ac:dyDescent="0.25">
      <c r="A32" s="93"/>
      <c r="B32" s="94" t="s">
        <v>442</v>
      </c>
      <c r="C32" s="94" t="s">
        <v>459</v>
      </c>
      <c r="E32" s="114">
        <v>18758854.181402832</v>
      </c>
      <c r="F32" s="114"/>
      <c r="G32" s="114">
        <v>5415542.6534294784</v>
      </c>
      <c r="H32" s="93"/>
    </row>
    <row r="33" spans="1:8" x14ac:dyDescent="0.25">
      <c r="A33" s="93"/>
      <c r="B33" s="94" t="s">
        <v>467</v>
      </c>
      <c r="C33" s="94" t="s">
        <v>468</v>
      </c>
      <c r="E33" s="114">
        <v>47331215.948153675</v>
      </c>
      <c r="F33" s="114"/>
      <c r="G33" s="114">
        <v>13331221.257691039</v>
      </c>
      <c r="H33" s="93"/>
    </row>
    <row r="34" spans="1:8" x14ac:dyDescent="0.25">
      <c r="A34" s="93"/>
      <c r="B34" s="94" t="s">
        <v>489</v>
      </c>
      <c r="C34" s="94" t="s">
        <v>490</v>
      </c>
      <c r="E34" s="114">
        <v>49462623.097461276</v>
      </c>
      <c r="F34" s="114"/>
      <c r="G34" s="114">
        <v>10201143.937333787</v>
      </c>
      <c r="H34" s="93"/>
    </row>
    <row r="35" spans="1:8" x14ac:dyDescent="0.25">
      <c r="A35" s="93"/>
      <c r="B35" s="94" t="s">
        <v>516</v>
      </c>
      <c r="C35" s="94" t="s">
        <v>517</v>
      </c>
      <c r="E35" s="114">
        <v>31889106.990955483</v>
      </c>
      <c r="F35" s="114"/>
      <c r="G35" s="114">
        <v>7559847.3678336032</v>
      </c>
      <c r="H35" s="93"/>
    </row>
    <row r="36" spans="1:8" x14ac:dyDescent="0.25">
      <c r="A36" s="93"/>
      <c r="B36" s="94" t="s">
        <v>516</v>
      </c>
      <c r="C36" s="94" t="s">
        <v>525</v>
      </c>
      <c r="E36" s="114">
        <v>43470315.939165033</v>
      </c>
      <c r="F36" s="114"/>
      <c r="G36" s="114">
        <v>7346589.2847925341</v>
      </c>
      <c r="H36" s="93"/>
    </row>
    <row r="37" spans="1:8" x14ac:dyDescent="0.25">
      <c r="A37" s="93"/>
      <c r="B37" s="94" t="s">
        <v>516</v>
      </c>
      <c r="C37" s="94" t="s">
        <v>540</v>
      </c>
      <c r="E37" s="114">
        <v>34082090.516835384</v>
      </c>
      <c r="F37" s="114"/>
      <c r="G37" s="114">
        <v>6622058.8813163582</v>
      </c>
      <c r="H37" s="93"/>
    </row>
    <row r="38" spans="1:8" x14ac:dyDescent="0.25">
      <c r="A38" s="93"/>
      <c r="B38" s="94" t="s">
        <v>516</v>
      </c>
      <c r="C38" s="94" t="s">
        <v>552</v>
      </c>
      <c r="E38" s="114">
        <v>48459178.831946857</v>
      </c>
      <c r="F38" s="114"/>
      <c r="G38" s="114">
        <v>10990390.437151507</v>
      </c>
      <c r="H38" s="93"/>
    </row>
    <row r="39" spans="1:8" x14ac:dyDescent="0.25">
      <c r="A39" s="93"/>
      <c r="B39" s="94" t="s">
        <v>564</v>
      </c>
      <c r="C39" s="94" t="s">
        <v>565</v>
      </c>
      <c r="E39" s="114">
        <v>73572966.1393549</v>
      </c>
      <c r="F39" s="114"/>
      <c r="G39" s="114">
        <v>20212877.793399546</v>
      </c>
      <c r="H39" s="93"/>
    </row>
    <row r="40" spans="1:8" x14ac:dyDescent="0.25">
      <c r="A40" s="93"/>
      <c r="B40" s="94" t="s">
        <v>586</v>
      </c>
      <c r="C40" s="94" t="s">
        <v>587</v>
      </c>
      <c r="E40" s="114">
        <v>30750164.385576744</v>
      </c>
      <c r="F40" s="114"/>
      <c r="G40" s="114">
        <v>6859981.8031640705</v>
      </c>
      <c r="H40" s="93"/>
    </row>
    <row r="41" spans="1:8" x14ac:dyDescent="0.25">
      <c r="A41" s="93"/>
      <c r="B41" s="94" t="s">
        <v>597</v>
      </c>
      <c r="C41" s="94" t="s">
        <v>598</v>
      </c>
      <c r="E41" s="114">
        <v>13748256.414397899</v>
      </c>
      <c r="F41" s="114"/>
      <c r="G41" s="114">
        <v>2282306.7072637551</v>
      </c>
      <c r="H41" s="93"/>
    </row>
    <row r="42" spans="1:8" x14ac:dyDescent="0.25">
      <c r="A42" s="93"/>
      <c r="B42" s="94" t="s">
        <v>604</v>
      </c>
      <c r="C42" s="94" t="s">
        <v>605</v>
      </c>
      <c r="E42" s="114">
        <v>45140805.929158926</v>
      </c>
      <c r="F42" s="114"/>
      <c r="G42" s="114">
        <v>10315698.252471788</v>
      </c>
      <c r="H42" s="93"/>
    </row>
    <row r="43" spans="1:8" x14ac:dyDescent="0.25">
      <c r="A43" s="93"/>
      <c r="B43" s="94" t="s">
        <v>604</v>
      </c>
      <c r="C43" s="94" t="s">
        <v>623</v>
      </c>
      <c r="E43" s="114">
        <v>31539554.910827167</v>
      </c>
      <c r="F43" s="114"/>
      <c r="G43" s="114">
        <v>11431578.429009227</v>
      </c>
      <c r="H43" s="93"/>
    </row>
    <row r="44" spans="1:8" x14ac:dyDescent="0.25">
      <c r="A44" s="93"/>
      <c r="B44" s="94" t="s">
        <v>604</v>
      </c>
      <c r="C44" s="94" t="s">
        <v>636</v>
      </c>
      <c r="E44" s="114">
        <v>40290065.322799757</v>
      </c>
      <c r="F44" s="114"/>
      <c r="G44" s="114">
        <v>9106251.1854290236</v>
      </c>
      <c r="H44" s="93"/>
    </row>
    <row r="45" spans="1:8" x14ac:dyDescent="0.25">
      <c r="A45" s="93"/>
      <c r="B45" s="94" t="s">
        <v>651</v>
      </c>
      <c r="C45" s="94" t="s">
        <v>652</v>
      </c>
      <c r="E45" s="114">
        <v>46323876.679745987</v>
      </c>
      <c r="F45" s="114"/>
      <c r="G45" s="114">
        <v>12063601.041549465</v>
      </c>
      <c r="H45" s="93"/>
    </row>
    <row r="46" spans="1:8" x14ac:dyDescent="0.25">
      <c r="A46" s="93"/>
      <c r="B46" s="94" t="s">
        <v>651</v>
      </c>
      <c r="C46" s="94" t="s">
        <v>668</v>
      </c>
      <c r="E46" s="114">
        <v>57450381.008560568</v>
      </c>
      <c r="F46" s="114"/>
      <c r="G46" s="114">
        <v>14078286.882613838</v>
      </c>
      <c r="H46" s="93"/>
    </row>
    <row r="47" spans="1:8" x14ac:dyDescent="0.25">
      <c r="A47" s="93"/>
      <c r="B47" s="94" t="s">
        <v>691</v>
      </c>
      <c r="C47" s="94" t="s">
        <v>692</v>
      </c>
      <c r="E47" s="114">
        <v>28309109.058507103</v>
      </c>
      <c r="F47" s="114"/>
      <c r="G47" s="114">
        <v>5692537.8972675242</v>
      </c>
      <c r="H47" s="93"/>
    </row>
    <row r="48" spans="1:8" x14ac:dyDescent="0.25">
      <c r="A48" s="93"/>
      <c r="B48" s="94" t="s">
        <v>701</v>
      </c>
      <c r="C48" s="94" t="s">
        <v>702</v>
      </c>
      <c r="E48" s="114">
        <v>82657030.425125614</v>
      </c>
      <c r="F48" s="114"/>
      <c r="G48" s="114">
        <v>22300993.122221932</v>
      </c>
      <c r="H48" s="93"/>
    </row>
    <row r="49" spans="1:8" x14ac:dyDescent="0.25">
      <c r="A49" s="93"/>
      <c r="B49" s="94" t="s">
        <v>740</v>
      </c>
      <c r="C49" s="94" t="s">
        <v>741</v>
      </c>
      <c r="E49" s="114">
        <v>33444627.329088658</v>
      </c>
      <c r="F49" s="114"/>
      <c r="G49" s="114">
        <v>6989720.7555597704</v>
      </c>
      <c r="H49" s="93"/>
    </row>
    <row r="50" spans="1:8" x14ac:dyDescent="0.25">
      <c r="A50" s="93"/>
      <c r="E50" s="114"/>
      <c r="F50" s="114"/>
      <c r="G50" s="114"/>
      <c r="H50" s="93"/>
    </row>
    <row r="51" spans="1:8" ht="16.5" customHeight="1" x14ac:dyDescent="0.25">
      <c r="A51" s="93"/>
      <c r="B51" s="93"/>
      <c r="C51" s="93" t="s">
        <v>67</v>
      </c>
      <c r="D51" s="93"/>
      <c r="E51" s="111">
        <v>1778251345.5200174</v>
      </c>
      <c r="F51" s="111"/>
      <c r="G51" s="111">
        <v>433548654.47998279</v>
      </c>
      <c r="H51" s="93"/>
    </row>
    <row r="52" spans="1:8" x14ac:dyDescent="0.25">
      <c r="A52" s="93"/>
      <c r="E52" s="114"/>
      <c r="F52" s="114"/>
      <c r="G52" s="114"/>
      <c r="H52" s="93"/>
    </row>
    <row r="53" spans="1:8" x14ac:dyDescent="0.25">
      <c r="A53" s="93"/>
      <c r="E53" s="114"/>
      <c r="F53" s="114"/>
      <c r="G53" s="114"/>
      <c r="H53" s="93"/>
    </row>
    <row r="54" spans="1:8" x14ac:dyDescent="0.25">
      <c r="A54" s="93"/>
      <c r="E54" s="114"/>
      <c r="F54" s="114"/>
      <c r="G54" s="114"/>
      <c r="H54" s="93"/>
    </row>
    <row r="55" spans="1:8" x14ac:dyDescent="0.25">
      <c r="A55" s="93"/>
      <c r="E55" s="114"/>
      <c r="F55" s="114"/>
      <c r="G55" s="114"/>
      <c r="H55" s="93"/>
    </row>
    <row r="56" spans="1:8" x14ac:dyDescent="0.25">
      <c r="A56" s="93"/>
      <c r="E56" s="114"/>
      <c r="F56" s="114"/>
      <c r="G56" s="114"/>
      <c r="H56" s="93"/>
    </row>
    <row r="57" spans="1:8" x14ac:dyDescent="0.25">
      <c r="A57" s="93"/>
      <c r="E57" s="114"/>
      <c r="F57" s="114"/>
      <c r="G57" s="114"/>
      <c r="H57" s="93"/>
    </row>
    <row r="58" spans="1:8" x14ac:dyDescent="0.25">
      <c r="A58" s="93"/>
      <c r="E58" s="114"/>
      <c r="F58" s="114"/>
      <c r="G58" s="114"/>
      <c r="H58" s="93"/>
    </row>
    <row r="59" spans="1:8" x14ac:dyDescent="0.25">
      <c r="A59" s="93"/>
      <c r="E59" s="114"/>
      <c r="F59" s="114"/>
      <c r="G59" s="114"/>
      <c r="H59" s="93"/>
    </row>
    <row r="60" spans="1:8" x14ac:dyDescent="0.25">
      <c r="A60" s="93"/>
      <c r="E60" s="114"/>
      <c r="F60" s="114"/>
      <c r="G60" s="114"/>
      <c r="H60" s="93"/>
    </row>
    <row r="61" spans="1:8" x14ac:dyDescent="0.25">
      <c r="A61" s="93"/>
      <c r="E61" s="114"/>
      <c r="F61" s="114"/>
      <c r="G61" s="114"/>
      <c r="H61" s="93"/>
    </row>
    <row r="62" spans="1:8" x14ac:dyDescent="0.25">
      <c r="A62" s="93"/>
      <c r="E62" s="114"/>
      <c r="F62" s="114"/>
      <c r="G62" s="114"/>
      <c r="H62" s="93"/>
    </row>
    <row r="63" spans="1:8" x14ac:dyDescent="0.25">
      <c r="A63" s="93"/>
      <c r="E63" s="114"/>
      <c r="F63" s="114"/>
      <c r="G63" s="114"/>
      <c r="H63" s="93"/>
    </row>
    <row r="64" spans="1:8" x14ac:dyDescent="0.25">
      <c r="A64" s="93"/>
      <c r="E64" s="114"/>
      <c r="F64" s="114"/>
      <c r="G64" s="114"/>
      <c r="H64" s="93"/>
    </row>
    <row r="65" spans="1:8" x14ac:dyDescent="0.25">
      <c r="A65" s="93"/>
      <c r="E65" s="114"/>
      <c r="F65" s="114"/>
      <c r="G65" s="114"/>
      <c r="H65" s="93"/>
    </row>
    <row r="66" spans="1:8" x14ac:dyDescent="0.25">
      <c r="A66" s="93"/>
      <c r="E66" s="114"/>
      <c r="F66" s="114"/>
      <c r="G66" s="114"/>
      <c r="H66" s="93"/>
    </row>
    <row r="67" spans="1:8" x14ac:dyDescent="0.25">
      <c r="A67" s="93"/>
      <c r="E67" s="114"/>
      <c r="F67" s="114"/>
      <c r="G67" s="114"/>
      <c r="H67" s="93"/>
    </row>
    <row r="68" spans="1:8" x14ac:dyDescent="0.25">
      <c r="A68" s="93"/>
      <c r="E68" s="114"/>
      <c r="F68" s="114"/>
      <c r="G68" s="114"/>
      <c r="H68" s="93"/>
    </row>
    <row r="69" spans="1:8" x14ac:dyDescent="0.25">
      <c r="A69" s="93"/>
      <c r="E69" s="114"/>
      <c r="F69" s="114"/>
      <c r="G69" s="114"/>
      <c r="H69" s="93"/>
    </row>
    <row r="70" spans="1:8" x14ac:dyDescent="0.25">
      <c r="A70" s="93"/>
      <c r="E70" s="114"/>
      <c r="F70" s="114"/>
      <c r="G70" s="114"/>
      <c r="H70" s="93"/>
    </row>
    <row r="71" spans="1:8" x14ac:dyDescent="0.25">
      <c r="A71" s="93"/>
      <c r="E71" s="114"/>
      <c r="F71" s="114"/>
      <c r="G71" s="114"/>
      <c r="H71" s="93"/>
    </row>
    <row r="72" spans="1:8" x14ac:dyDescent="0.25">
      <c r="A72" s="93"/>
      <c r="E72" s="114"/>
      <c r="F72" s="114"/>
      <c r="G72" s="114"/>
      <c r="H72" s="93"/>
    </row>
    <row r="73" spans="1:8" x14ac:dyDescent="0.25">
      <c r="A73" s="93"/>
      <c r="E73" s="114"/>
      <c r="F73" s="114"/>
      <c r="G73" s="114"/>
      <c r="H73" s="93"/>
    </row>
    <row r="74" spans="1:8" x14ac:dyDescent="0.25">
      <c r="A74" s="93"/>
      <c r="E74" s="114"/>
      <c r="F74" s="114"/>
      <c r="G74" s="114"/>
      <c r="H74" s="93"/>
    </row>
    <row r="75" spans="1:8" x14ac:dyDescent="0.25">
      <c r="A75" s="93"/>
      <c r="E75" s="114"/>
      <c r="F75" s="114"/>
      <c r="G75" s="114"/>
      <c r="H75" s="93"/>
    </row>
    <row r="76" spans="1:8" x14ac:dyDescent="0.25">
      <c r="A76" s="93"/>
      <c r="E76" s="114"/>
      <c r="F76" s="114"/>
      <c r="G76" s="114"/>
      <c r="H76" s="93"/>
    </row>
    <row r="77" spans="1:8" x14ac:dyDescent="0.25">
      <c r="A77" s="93"/>
      <c r="E77" s="114"/>
      <c r="F77" s="114"/>
      <c r="G77" s="114"/>
      <c r="H77" s="93"/>
    </row>
    <row r="78" spans="1:8" x14ac:dyDescent="0.25">
      <c r="A78" s="93"/>
      <c r="E78" s="114"/>
      <c r="F78" s="114"/>
      <c r="G78" s="114"/>
      <c r="H78" s="93"/>
    </row>
    <row r="79" spans="1:8" x14ac:dyDescent="0.25">
      <c r="A79" s="93"/>
      <c r="E79" s="114"/>
      <c r="F79" s="114"/>
      <c r="G79" s="114"/>
      <c r="H79" s="93"/>
    </row>
    <row r="80" spans="1:8" x14ac:dyDescent="0.25">
      <c r="A80" s="93"/>
      <c r="E80" s="114"/>
      <c r="F80" s="114"/>
      <c r="G80" s="114"/>
      <c r="H80" s="93"/>
    </row>
    <row r="81" spans="1:8" x14ac:dyDescent="0.25">
      <c r="A81" s="93"/>
      <c r="E81" s="114"/>
      <c r="F81" s="114"/>
      <c r="G81" s="114"/>
      <c r="H81" s="93"/>
    </row>
    <row r="82" spans="1:8" x14ac:dyDescent="0.25">
      <c r="A82" s="93"/>
      <c r="E82" s="114"/>
      <c r="F82" s="114"/>
      <c r="G82" s="114"/>
      <c r="H82" s="93"/>
    </row>
    <row r="83" spans="1:8" x14ac:dyDescent="0.25">
      <c r="A83" s="93"/>
      <c r="E83" s="114"/>
      <c r="F83" s="114"/>
      <c r="G83" s="114"/>
      <c r="H83" s="93"/>
    </row>
    <row r="84" spans="1:8" x14ac:dyDescent="0.25">
      <c r="A84" s="93"/>
      <c r="E84" s="114"/>
      <c r="F84" s="114"/>
      <c r="G84" s="114"/>
      <c r="H84" s="93"/>
    </row>
    <row r="85" spans="1:8" x14ac:dyDescent="0.25">
      <c r="A85" s="93"/>
      <c r="E85" s="114"/>
      <c r="F85" s="114"/>
      <c r="G85" s="114"/>
      <c r="H85" s="93"/>
    </row>
    <row r="86" spans="1:8" x14ac:dyDescent="0.25">
      <c r="A86" s="93"/>
      <c r="E86" s="114"/>
      <c r="F86" s="114"/>
      <c r="G86" s="114"/>
      <c r="H86" s="93"/>
    </row>
    <row r="87" spans="1:8" x14ac:dyDescent="0.25">
      <c r="A87" s="93"/>
      <c r="E87" s="114"/>
      <c r="F87" s="114"/>
      <c r="G87" s="114"/>
      <c r="H87" s="93"/>
    </row>
    <row r="88" spans="1:8" x14ac:dyDescent="0.25">
      <c r="A88" s="93"/>
      <c r="E88" s="114"/>
      <c r="F88" s="114"/>
      <c r="G88" s="114"/>
      <c r="H88" s="93"/>
    </row>
    <row r="89" spans="1:8" x14ac:dyDescent="0.25">
      <c r="A89" s="93"/>
      <c r="E89" s="114"/>
      <c r="F89" s="114"/>
      <c r="G89" s="114"/>
      <c r="H89" s="93"/>
    </row>
    <row r="90" spans="1:8" x14ac:dyDescent="0.25">
      <c r="A90" s="93"/>
      <c r="E90" s="114"/>
      <c r="F90" s="114"/>
      <c r="G90" s="114"/>
      <c r="H90" s="93"/>
    </row>
    <row r="91" spans="1:8" x14ac:dyDescent="0.25">
      <c r="A91" s="93"/>
      <c r="E91" s="114"/>
      <c r="F91" s="114"/>
      <c r="G91" s="114"/>
      <c r="H91" s="93"/>
    </row>
    <row r="92" spans="1:8" x14ac:dyDescent="0.25">
      <c r="A92" s="93"/>
      <c r="E92" s="114"/>
      <c r="F92" s="114"/>
      <c r="G92" s="114"/>
      <c r="H92" s="93"/>
    </row>
    <row r="93" spans="1:8" x14ac:dyDescent="0.25">
      <c r="A93" s="93"/>
      <c r="E93" s="114"/>
      <c r="F93" s="114"/>
      <c r="G93" s="114"/>
      <c r="H93" s="93"/>
    </row>
    <row r="94" spans="1:8" x14ac:dyDescent="0.25">
      <c r="A94" s="93"/>
      <c r="E94" s="114"/>
      <c r="F94" s="114"/>
      <c r="G94" s="114"/>
      <c r="H94" s="93"/>
    </row>
    <row r="95" spans="1:8" x14ac:dyDescent="0.25">
      <c r="A95" s="93"/>
      <c r="E95" s="114"/>
      <c r="F95" s="114"/>
      <c r="G95" s="114"/>
      <c r="H95" s="93"/>
    </row>
    <row r="96" spans="1:8" x14ac:dyDescent="0.25">
      <c r="A96" s="93"/>
      <c r="E96" s="114"/>
      <c r="F96" s="114"/>
      <c r="G96" s="114"/>
      <c r="H96" s="93"/>
    </row>
    <row r="97" spans="1:8" x14ac:dyDescent="0.25">
      <c r="A97" s="93"/>
      <c r="E97" s="114"/>
      <c r="F97" s="114"/>
      <c r="G97" s="114"/>
      <c r="H97" s="93"/>
    </row>
    <row r="98" spans="1:8" x14ac:dyDescent="0.25">
      <c r="A98" s="93"/>
      <c r="E98" s="114"/>
      <c r="F98" s="114"/>
      <c r="G98" s="114"/>
      <c r="H98" s="93"/>
    </row>
    <row r="99" spans="1:8" x14ac:dyDescent="0.25">
      <c r="A99" s="93"/>
      <c r="E99" s="114"/>
      <c r="F99" s="114"/>
      <c r="G99" s="114"/>
      <c r="H99" s="93"/>
    </row>
    <row r="100" spans="1:8" x14ac:dyDescent="0.25">
      <c r="A100" s="93"/>
      <c r="E100" s="114"/>
      <c r="F100" s="114"/>
      <c r="G100" s="114"/>
      <c r="H100" s="93"/>
    </row>
    <row r="101" spans="1:8" x14ac:dyDescent="0.25">
      <c r="A101" s="93"/>
      <c r="E101" s="114"/>
      <c r="F101" s="114"/>
      <c r="G101" s="114"/>
      <c r="H101" s="93"/>
    </row>
    <row r="102" spans="1:8" x14ac:dyDescent="0.25">
      <c r="A102" s="93"/>
      <c r="E102" s="114"/>
      <c r="F102" s="114"/>
      <c r="G102" s="114"/>
      <c r="H102" s="93"/>
    </row>
    <row r="103" spans="1:8" x14ac:dyDescent="0.25">
      <c r="A103" s="93"/>
      <c r="E103" s="114"/>
      <c r="F103" s="114"/>
      <c r="G103" s="114"/>
      <c r="H103" s="93"/>
    </row>
    <row r="104" spans="1:8" x14ac:dyDescent="0.25">
      <c r="A104" s="93"/>
      <c r="E104" s="114"/>
      <c r="F104" s="114"/>
      <c r="G104" s="114"/>
      <c r="H104" s="93"/>
    </row>
    <row r="105" spans="1:8" x14ac:dyDescent="0.25">
      <c r="A105" s="93"/>
      <c r="E105" s="114"/>
      <c r="F105" s="114"/>
      <c r="G105" s="114"/>
      <c r="H105" s="93"/>
    </row>
    <row r="106" spans="1:8" x14ac:dyDescent="0.25">
      <c r="A106" s="93"/>
      <c r="E106" s="114"/>
      <c r="F106" s="114"/>
      <c r="G106" s="114"/>
      <c r="H106" s="93"/>
    </row>
    <row r="107" spans="1:8" x14ac:dyDescent="0.25">
      <c r="A107" s="93"/>
      <c r="E107" s="114"/>
      <c r="F107" s="114"/>
      <c r="G107" s="114"/>
      <c r="H107" s="93"/>
    </row>
    <row r="108" spans="1:8" x14ac:dyDescent="0.25">
      <c r="A108" s="93"/>
      <c r="E108" s="114"/>
      <c r="F108" s="114"/>
      <c r="G108" s="114"/>
      <c r="H108" s="93"/>
    </row>
    <row r="109" spans="1:8" x14ac:dyDescent="0.25">
      <c r="A109" s="93"/>
      <c r="E109" s="114"/>
      <c r="F109" s="114"/>
      <c r="G109" s="114"/>
      <c r="H109" s="93"/>
    </row>
    <row r="110" spans="1:8" x14ac:dyDescent="0.25">
      <c r="A110" s="93"/>
      <c r="E110" s="114"/>
      <c r="F110" s="114"/>
      <c r="G110" s="114"/>
      <c r="H110" s="93"/>
    </row>
    <row r="111" spans="1:8" x14ac:dyDescent="0.25">
      <c r="A111" s="93"/>
      <c r="E111" s="114"/>
      <c r="F111" s="114"/>
      <c r="G111" s="114"/>
      <c r="H111" s="93"/>
    </row>
    <row r="112" spans="1:8" x14ac:dyDescent="0.25">
      <c r="A112" s="93"/>
      <c r="E112" s="114"/>
      <c r="F112" s="114"/>
      <c r="G112" s="114"/>
      <c r="H112" s="93"/>
    </row>
    <row r="113" spans="1:8" x14ac:dyDescent="0.25">
      <c r="A113" s="93"/>
      <c r="E113" s="114"/>
      <c r="F113" s="114"/>
      <c r="G113" s="114"/>
      <c r="H113" s="93"/>
    </row>
    <row r="114" spans="1:8" x14ac:dyDescent="0.25">
      <c r="A114" s="93"/>
      <c r="E114" s="114"/>
      <c r="F114" s="114"/>
      <c r="G114" s="114"/>
      <c r="H114" s="93"/>
    </row>
    <row r="115" spans="1:8" x14ac:dyDescent="0.25">
      <c r="A115" s="93"/>
      <c r="E115" s="114"/>
      <c r="F115" s="114"/>
      <c r="G115" s="114"/>
      <c r="H115" s="93"/>
    </row>
    <row r="116" spans="1:8" x14ac:dyDescent="0.25">
      <c r="A116" s="93"/>
      <c r="E116" s="114"/>
      <c r="F116" s="114"/>
      <c r="G116" s="114"/>
      <c r="H116" s="93"/>
    </row>
    <row r="117" spans="1:8" x14ac:dyDescent="0.25">
      <c r="A117" s="93"/>
      <c r="E117" s="114"/>
      <c r="F117" s="114"/>
      <c r="G117" s="114"/>
      <c r="H117" s="93"/>
    </row>
    <row r="118" spans="1:8" x14ac:dyDescent="0.25">
      <c r="A118" s="93"/>
      <c r="E118" s="114"/>
      <c r="F118" s="114"/>
      <c r="G118" s="114"/>
      <c r="H118" s="93"/>
    </row>
    <row r="119" spans="1:8" x14ac:dyDescent="0.25">
      <c r="A119" s="93"/>
      <c r="E119" s="114"/>
      <c r="F119" s="114"/>
      <c r="G119" s="114"/>
      <c r="H119" s="93"/>
    </row>
    <row r="120" spans="1:8" x14ac:dyDescent="0.25">
      <c r="A120" s="93"/>
      <c r="E120" s="114"/>
      <c r="F120" s="114"/>
      <c r="G120" s="114"/>
      <c r="H120" s="93"/>
    </row>
    <row r="121" spans="1:8" x14ac:dyDescent="0.25">
      <c r="A121" s="93"/>
      <c r="E121" s="114"/>
      <c r="F121" s="114"/>
      <c r="G121" s="114"/>
      <c r="H121" s="93"/>
    </row>
    <row r="122" spans="1:8" x14ac:dyDescent="0.25">
      <c r="A122" s="93"/>
      <c r="E122" s="114"/>
      <c r="F122" s="114"/>
      <c r="G122" s="114"/>
      <c r="H122" s="93"/>
    </row>
    <row r="123" spans="1:8" x14ac:dyDescent="0.25">
      <c r="A123" s="93"/>
      <c r="E123" s="114"/>
      <c r="F123" s="114"/>
      <c r="G123" s="114"/>
      <c r="H123" s="93"/>
    </row>
    <row r="124" spans="1:8" x14ac:dyDescent="0.25">
      <c r="A124" s="93"/>
      <c r="E124" s="114"/>
      <c r="F124" s="114"/>
      <c r="G124" s="114"/>
      <c r="H124" s="93"/>
    </row>
    <row r="125" spans="1:8" x14ac:dyDescent="0.25">
      <c r="A125" s="93"/>
      <c r="E125" s="114"/>
      <c r="F125" s="114"/>
      <c r="G125" s="114"/>
      <c r="H125" s="93"/>
    </row>
    <row r="126" spans="1:8" x14ac:dyDescent="0.25">
      <c r="A126" s="93"/>
      <c r="E126" s="114"/>
      <c r="F126" s="114"/>
      <c r="G126" s="114"/>
      <c r="H126" s="93"/>
    </row>
    <row r="127" spans="1:8" x14ac:dyDescent="0.25">
      <c r="A127" s="93"/>
      <c r="E127" s="114"/>
      <c r="F127" s="114"/>
      <c r="G127" s="114"/>
      <c r="H127" s="93"/>
    </row>
    <row r="128" spans="1:8" x14ac:dyDescent="0.25">
      <c r="A128" s="93"/>
      <c r="E128" s="114"/>
      <c r="F128" s="114"/>
      <c r="G128" s="114"/>
      <c r="H128" s="93"/>
    </row>
    <row r="129" spans="1:8" x14ac:dyDescent="0.25">
      <c r="A129" s="93"/>
      <c r="E129" s="114"/>
      <c r="F129" s="114"/>
      <c r="G129" s="114"/>
      <c r="H129" s="93"/>
    </row>
    <row r="130" spans="1:8" x14ac:dyDescent="0.25">
      <c r="A130" s="93"/>
      <c r="E130" s="114"/>
      <c r="F130" s="114"/>
      <c r="G130" s="114"/>
      <c r="H130" s="93"/>
    </row>
    <row r="131" spans="1:8" x14ac:dyDescent="0.25">
      <c r="A131" s="93"/>
      <c r="E131" s="114"/>
      <c r="F131" s="114"/>
      <c r="G131" s="114"/>
      <c r="H131" s="93"/>
    </row>
    <row r="132" spans="1:8" x14ac:dyDescent="0.25">
      <c r="A132" s="93"/>
      <c r="E132" s="114"/>
      <c r="F132" s="114"/>
      <c r="G132" s="114"/>
      <c r="H132" s="93"/>
    </row>
    <row r="133" spans="1:8" x14ac:dyDescent="0.25">
      <c r="A133" s="93"/>
      <c r="E133" s="114"/>
      <c r="F133" s="114"/>
      <c r="G133" s="114"/>
      <c r="H133" s="93"/>
    </row>
    <row r="134" spans="1:8" x14ac:dyDescent="0.25">
      <c r="A134" s="93"/>
      <c r="E134" s="114"/>
      <c r="F134" s="114"/>
      <c r="G134" s="114"/>
      <c r="H134" s="93"/>
    </row>
    <row r="135" spans="1:8" x14ac:dyDescent="0.25">
      <c r="A135" s="93"/>
      <c r="E135" s="114"/>
      <c r="F135" s="114"/>
      <c r="G135" s="114"/>
      <c r="H135" s="93"/>
    </row>
    <row r="136" spans="1:8" x14ac:dyDescent="0.25">
      <c r="A136" s="93"/>
      <c r="E136" s="114"/>
      <c r="F136" s="114"/>
      <c r="G136" s="114"/>
      <c r="H136" s="93"/>
    </row>
    <row r="137" spans="1:8" x14ac:dyDescent="0.25">
      <c r="A137" s="93"/>
      <c r="E137" s="114"/>
      <c r="F137" s="114"/>
      <c r="G137" s="114"/>
      <c r="H137" s="93"/>
    </row>
    <row r="138" spans="1:8" x14ac:dyDescent="0.25">
      <c r="A138" s="93"/>
      <c r="E138" s="114"/>
      <c r="F138" s="114"/>
      <c r="G138" s="114"/>
      <c r="H138" s="93"/>
    </row>
    <row r="139" spans="1:8" x14ac:dyDescent="0.25">
      <c r="A139" s="93"/>
      <c r="E139" s="114"/>
      <c r="F139" s="114"/>
      <c r="G139" s="114"/>
      <c r="H139" s="93"/>
    </row>
    <row r="140" spans="1:8" x14ac:dyDescent="0.25">
      <c r="A140" s="93"/>
      <c r="E140" s="114"/>
      <c r="F140" s="114"/>
      <c r="G140" s="114"/>
      <c r="H140" s="93"/>
    </row>
    <row r="141" spans="1:8" x14ac:dyDescent="0.25">
      <c r="A141" s="93"/>
      <c r="E141" s="114"/>
      <c r="F141" s="114"/>
      <c r="G141" s="114"/>
      <c r="H141" s="93"/>
    </row>
    <row r="142" spans="1:8" x14ac:dyDescent="0.25">
      <c r="A142" s="93"/>
      <c r="E142" s="114"/>
      <c r="F142" s="114"/>
      <c r="G142" s="114"/>
      <c r="H142" s="93"/>
    </row>
    <row r="143" spans="1:8" x14ac:dyDescent="0.25">
      <c r="A143" s="93"/>
      <c r="E143" s="114"/>
      <c r="F143" s="114"/>
      <c r="G143" s="114"/>
      <c r="H143" s="93"/>
    </row>
    <row r="144" spans="1:8" x14ac:dyDescent="0.25">
      <c r="A144" s="93"/>
      <c r="E144" s="114"/>
      <c r="F144" s="114"/>
      <c r="G144" s="114"/>
      <c r="H144" s="93"/>
    </row>
    <row r="145" spans="1:8" x14ac:dyDescent="0.25">
      <c r="A145" s="93"/>
      <c r="E145" s="114"/>
      <c r="F145" s="114"/>
      <c r="G145" s="114"/>
      <c r="H145" s="93"/>
    </row>
    <row r="146" spans="1:8" x14ac:dyDescent="0.25">
      <c r="A146" s="93"/>
      <c r="E146" s="114"/>
      <c r="F146" s="114"/>
      <c r="G146" s="114"/>
      <c r="H146" s="93"/>
    </row>
    <row r="147" spans="1:8" x14ac:dyDescent="0.25">
      <c r="A147" s="93"/>
      <c r="E147" s="114"/>
      <c r="F147" s="114"/>
      <c r="G147" s="114"/>
      <c r="H147" s="93"/>
    </row>
    <row r="148" spans="1:8" x14ac:dyDescent="0.25">
      <c r="A148" s="93"/>
      <c r="E148" s="114"/>
      <c r="F148" s="114"/>
      <c r="G148" s="114"/>
      <c r="H148" s="93"/>
    </row>
    <row r="149" spans="1:8" x14ac:dyDescent="0.25">
      <c r="A149" s="93"/>
      <c r="E149" s="114"/>
      <c r="F149" s="114"/>
      <c r="G149" s="114"/>
      <c r="H149" s="93"/>
    </row>
    <row r="150" spans="1:8" x14ac:dyDescent="0.25">
      <c r="A150" s="93"/>
      <c r="E150" s="114"/>
      <c r="F150" s="114"/>
      <c r="G150" s="114"/>
      <c r="H150" s="93"/>
    </row>
    <row r="151" spans="1:8" x14ac:dyDescent="0.25">
      <c r="A151" s="93"/>
      <c r="E151" s="114"/>
      <c r="F151" s="114"/>
      <c r="G151" s="114"/>
      <c r="H151" s="93"/>
    </row>
    <row r="152" spans="1:8" x14ac:dyDescent="0.25">
      <c r="A152" s="93"/>
      <c r="E152" s="114"/>
      <c r="F152" s="114"/>
      <c r="G152" s="114"/>
      <c r="H152" s="93"/>
    </row>
    <row r="153" spans="1:8" x14ac:dyDescent="0.25">
      <c r="A153" s="93"/>
      <c r="B153" s="93"/>
      <c r="C153" s="93"/>
      <c r="D153" s="93"/>
      <c r="E153" s="111"/>
      <c r="F153" s="111"/>
      <c r="G153" s="111"/>
      <c r="H153" s="93"/>
    </row>
    <row r="154" spans="1:8" x14ac:dyDescent="0.25">
      <c r="A154" s="93" t="s">
        <v>760</v>
      </c>
      <c r="B154" s="94" t="s">
        <v>760</v>
      </c>
      <c r="C154" s="94" t="s">
        <v>760</v>
      </c>
      <c r="D154" s="94" t="s">
        <v>760</v>
      </c>
      <c r="E154" s="45" t="s">
        <v>760</v>
      </c>
      <c r="F154" s="45" t="s">
        <v>760</v>
      </c>
      <c r="G154" s="45" t="s">
        <v>760</v>
      </c>
      <c r="H154" s="94" t="s">
        <v>760</v>
      </c>
    </row>
  </sheetData>
  <sheetProtection formatCells="0" formatColumns="0" formatRows="0" insertColumns="0" insertRows="0" insertHyperlinks="0" deleteColumns="0" deleteRows="0" sort="0" autoFilter="0" pivotTables="0"/>
  <autoFilter ref="B8:C8"/>
  <pageMargins left="0.51181102362204722" right="0.51181102362204722" top="0.78740157480314965" bottom="0.78740157480314965" header="0.31496062992125978" footer="0.31496062992125978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54"/>
  <sheetViews>
    <sheetView zoomScale="110" zoomScaleNormal="110" workbookViewId="0">
      <pane xSplit="4" ySplit="8" topLeftCell="O576" activePane="bottomRight" state="frozen"/>
      <selection pane="topRight"/>
      <selection pane="bottomLeft"/>
      <selection pane="bottomRight" activeCell="AG582" sqref="AG582"/>
    </sheetView>
  </sheetViews>
  <sheetFormatPr defaultColWidth="8.85546875" defaultRowHeight="15" x14ac:dyDescent="0.25"/>
  <cols>
    <col min="1" max="1" width="3.140625" style="94" customWidth="1"/>
    <col min="2" max="2" width="4.85546875" style="94" customWidth="1"/>
    <col min="3" max="3" width="39.42578125" style="94" customWidth="1"/>
    <col min="4" max="4" width="9.28515625" style="94" customWidth="1"/>
    <col min="5" max="5" width="1.5703125" style="94" customWidth="1"/>
    <col min="6" max="6" width="12.85546875" style="68" customWidth="1"/>
    <col min="7" max="7" width="1.5703125" style="94" customWidth="1"/>
    <col min="8" max="10" width="20.7109375" style="45" customWidth="1"/>
    <col min="11" max="11" width="1.5703125" style="45" customWidth="1"/>
    <col min="12" max="12" width="20.5703125" style="45" customWidth="1"/>
    <col min="13" max="13" width="1.5703125" style="45" customWidth="1"/>
    <col min="14" max="14" width="17.28515625" style="45" customWidth="1"/>
    <col min="15" max="15" width="1.5703125" style="45" customWidth="1"/>
    <col min="16" max="16" width="16.85546875" style="45" customWidth="1"/>
    <col min="17" max="17" width="4" style="94" customWidth="1"/>
    <col min="18" max="18" width="1.85546875" style="94" customWidth="1"/>
    <col min="19" max="19" width="8.85546875" style="94"/>
    <col min="20" max="20" width="4.42578125" style="94" customWidth="1"/>
    <col min="21" max="21" width="20.5703125" style="338" bestFit="1" customWidth="1"/>
    <col min="22" max="22" width="1.7109375" style="338" customWidth="1"/>
    <col min="23" max="23" width="19.7109375" style="338" bestFit="1" customWidth="1"/>
    <col min="24" max="24" width="1.42578125" style="94" customWidth="1"/>
    <col min="25" max="25" width="8.85546875" style="94"/>
    <col min="26" max="26" width="4.140625" style="94" customWidth="1"/>
    <col min="27" max="27" width="18.140625" style="338" customWidth="1"/>
    <col min="28" max="28" width="2.140625" style="94" customWidth="1"/>
    <col min="29" max="29" width="15.28515625" style="94" bestFit="1" customWidth="1"/>
    <col min="30" max="30" width="3.42578125" style="94" customWidth="1"/>
    <col min="31" max="31" width="18.140625" style="94" bestFit="1" customWidth="1"/>
    <col min="32" max="32" width="2.85546875" style="94" customWidth="1"/>
    <col min="33" max="33" width="21.140625" style="94" customWidth="1"/>
    <col min="34" max="16384" width="8.85546875" style="94"/>
  </cols>
  <sheetData>
    <row r="1" spans="1:33" hidden="1" x14ac:dyDescent="0.25"/>
    <row r="2" spans="1:33" hidden="1" x14ac:dyDescent="0.25"/>
    <row r="3" spans="1:33" x14ac:dyDescent="0.25">
      <c r="A3" s="93"/>
      <c r="B3" s="93"/>
      <c r="C3" s="93"/>
      <c r="D3" s="93"/>
      <c r="E3" s="93"/>
      <c r="F3" s="87"/>
      <c r="G3" s="93"/>
      <c r="H3" s="53"/>
      <c r="I3" s="53"/>
      <c r="J3" s="53"/>
      <c r="K3" s="53"/>
      <c r="L3" s="53"/>
      <c r="M3" s="53"/>
      <c r="N3" s="53"/>
      <c r="O3" s="53"/>
      <c r="P3" s="53"/>
      <c r="Q3" s="93"/>
    </row>
    <row r="4" spans="1:33" x14ac:dyDescent="0.25">
      <c r="A4" s="93"/>
      <c r="B4" s="6"/>
      <c r="C4" s="90"/>
      <c r="D4" s="90"/>
      <c r="E4" s="90"/>
      <c r="F4" s="82"/>
      <c r="G4" s="90"/>
      <c r="H4" s="47"/>
      <c r="I4" s="47"/>
      <c r="J4" s="47"/>
      <c r="K4" s="47"/>
      <c r="L4" s="47"/>
      <c r="M4" s="47"/>
      <c r="N4" s="47"/>
      <c r="O4" s="47"/>
      <c r="P4" s="48"/>
      <c r="Q4" s="93"/>
    </row>
    <row r="5" spans="1:33" ht="23.25" customHeight="1" x14ac:dyDescent="0.35">
      <c r="A5" s="93"/>
      <c r="B5" s="8"/>
      <c r="C5" s="91"/>
      <c r="D5" s="10" t="s">
        <v>820</v>
      </c>
      <c r="E5" s="91"/>
      <c r="F5" s="83"/>
      <c r="G5" s="91"/>
      <c r="H5" s="49"/>
      <c r="I5" s="49"/>
      <c r="J5" s="49"/>
      <c r="K5" s="49"/>
      <c r="L5" s="49"/>
      <c r="M5" s="49"/>
      <c r="N5" s="49"/>
      <c r="O5" s="49"/>
      <c r="P5" s="50"/>
      <c r="Q5" s="93"/>
      <c r="U5" s="338">
        <f>L11+N11</f>
        <v>2211800000</v>
      </c>
      <c r="W5" s="338">
        <f>U11+W11</f>
        <v>2188537801.2431588</v>
      </c>
      <c r="AA5" s="338">
        <f>U5-W5</f>
        <v>23262198.756841183</v>
      </c>
      <c r="AC5" s="344">
        <f>AC11+AA11</f>
        <v>23262198.75684154</v>
      </c>
    </row>
    <row r="6" spans="1:33" x14ac:dyDescent="0.25">
      <c r="A6" s="93"/>
      <c r="B6" s="11"/>
      <c r="C6" s="92"/>
      <c r="D6" s="92"/>
      <c r="E6" s="92"/>
      <c r="F6" s="84"/>
      <c r="G6" s="92"/>
      <c r="H6" s="51"/>
      <c r="I6" s="51"/>
      <c r="J6" s="51"/>
      <c r="K6" s="51"/>
      <c r="L6" s="51"/>
      <c r="M6" s="51"/>
      <c r="N6" s="51"/>
      <c r="O6" s="51"/>
      <c r="P6" s="52"/>
      <c r="Q6" s="93"/>
    </row>
    <row r="7" spans="1:33" x14ac:dyDescent="0.25">
      <c r="A7" s="93"/>
      <c r="B7" s="93"/>
      <c r="C7" s="93"/>
      <c r="D7" s="93"/>
      <c r="E7" s="93"/>
      <c r="F7" s="87"/>
      <c r="G7" s="93"/>
      <c r="H7" s="53"/>
      <c r="I7" s="53"/>
      <c r="J7" s="53"/>
      <c r="K7" s="53"/>
      <c r="L7" s="53"/>
      <c r="M7" s="53"/>
      <c r="N7" s="53"/>
      <c r="O7" s="53"/>
      <c r="P7" s="53"/>
      <c r="Q7" s="93"/>
    </row>
    <row r="8" spans="1:33" ht="30" customHeight="1" x14ac:dyDescent="0.25">
      <c r="A8" s="69"/>
      <c r="B8" s="22" t="s">
        <v>38</v>
      </c>
      <c r="C8" s="23" t="s">
        <v>39</v>
      </c>
      <c r="D8" s="24" t="s">
        <v>40</v>
      </c>
      <c r="E8" s="70"/>
      <c r="F8" s="86" t="s">
        <v>753</v>
      </c>
      <c r="G8" s="93"/>
      <c r="H8" s="54" t="s">
        <v>754</v>
      </c>
      <c r="I8" s="54" t="s">
        <v>755</v>
      </c>
      <c r="J8" s="54" t="s">
        <v>756</v>
      </c>
      <c r="K8" s="53"/>
      <c r="L8" s="54" t="s">
        <v>831</v>
      </c>
      <c r="M8" s="53"/>
      <c r="N8" s="54" t="s">
        <v>757</v>
      </c>
      <c r="O8" s="53"/>
      <c r="P8" s="54" t="s">
        <v>758</v>
      </c>
      <c r="Q8" s="93"/>
      <c r="S8" s="343" t="s">
        <v>911</v>
      </c>
      <c r="U8" s="339" t="s">
        <v>909</v>
      </c>
      <c r="V8" s="340"/>
      <c r="W8" s="339" t="s">
        <v>910</v>
      </c>
      <c r="X8" s="341"/>
      <c r="Y8" s="342" t="s">
        <v>912</v>
      </c>
      <c r="AA8" s="346" t="s">
        <v>913</v>
      </c>
      <c r="AC8" s="350" t="s">
        <v>914</v>
      </c>
      <c r="AE8" s="349" t="s">
        <v>915</v>
      </c>
      <c r="AG8" s="354" t="s">
        <v>916</v>
      </c>
    </row>
    <row r="9" spans="1:33" ht="16.5" customHeight="1" x14ac:dyDescent="0.25">
      <c r="A9" s="93"/>
      <c r="B9" s="93"/>
      <c r="C9" s="93"/>
      <c r="D9" s="93"/>
      <c r="E9" s="93"/>
      <c r="F9" s="87"/>
      <c r="G9" s="93"/>
      <c r="H9" s="111"/>
      <c r="I9" s="111"/>
      <c r="J9" s="111"/>
      <c r="K9" s="111"/>
      <c r="L9" s="111"/>
      <c r="M9" s="111"/>
      <c r="N9" s="111"/>
      <c r="O9" s="111"/>
      <c r="P9" s="111"/>
      <c r="Q9" s="93"/>
    </row>
    <row r="10" spans="1:33" ht="16.5" customHeight="1" x14ac:dyDescent="0.25">
      <c r="A10" s="93"/>
      <c r="B10" s="59"/>
      <c r="C10" s="59"/>
      <c r="D10" s="59"/>
      <c r="E10" s="59"/>
      <c r="F10" s="59"/>
      <c r="G10" s="59"/>
      <c r="H10" s="112"/>
      <c r="I10" s="112"/>
      <c r="J10" s="112"/>
      <c r="K10" s="112"/>
      <c r="L10" s="112"/>
      <c r="M10" s="112"/>
      <c r="N10" s="112"/>
      <c r="O10" s="112"/>
      <c r="P10" s="112"/>
      <c r="Q10" s="93"/>
    </row>
    <row r="11" spans="1:33" ht="13.5" customHeight="1" x14ac:dyDescent="0.25">
      <c r="A11" s="93"/>
      <c r="B11" s="59"/>
      <c r="C11" s="59" t="s">
        <v>67</v>
      </c>
      <c r="D11" s="59"/>
      <c r="E11" s="59"/>
      <c r="F11" s="57">
        <f>SUMIF($D$14:$D$1353,"R",F14:F1353)</f>
        <v>606</v>
      </c>
      <c r="G11" s="59"/>
      <c r="H11" s="125">
        <f>SUMIF($D$14:$D$1353,"T",H14:H1353)</f>
        <v>1344386590.8918965</v>
      </c>
      <c r="I11" s="125">
        <f>SUMIF($D$14:$D$1353,"T",I14:I1353)</f>
        <v>181892797.40165547</v>
      </c>
      <c r="J11" s="125">
        <f>SUMIF($D$14:$D$1353,"T",J14:J1353)</f>
        <v>251971957.22646466</v>
      </c>
      <c r="K11" s="112"/>
      <c r="L11" s="125">
        <f>SUMIF($D$14:$D$1353,"T",L14:L1353)</f>
        <v>1778251345.5200174</v>
      </c>
      <c r="M11" s="112"/>
      <c r="N11" s="125">
        <f>SUMIF($D$14:$D$1353,"T",N14:N1353)</f>
        <v>433548654.47998279</v>
      </c>
      <c r="O11" s="112"/>
      <c r="P11" s="125">
        <f>SUMIF($D$14:$D$1353,"T",P14:P1353)</f>
        <v>2667377.018280026</v>
      </c>
      <c r="Q11" s="93"/>
      <c r="S11" s="94">
        <v>700648</v>
      </c>
      <c r="U11" s="338">
        <v>1755129329.814554</v>
      </c>
      <c r="W11" s="338">
        <v>433408471.42860466</v>
      </c>
      <c r="Y11" s="94">
        <v>626479.5</v>
      </c>
      <c r="AA11" s="345">
        <f>L11-U11</f>
        <v>23122015.705463409</v>
      </c>
      <c r="AC11" s="351">
        <f>N11-W11</f>
        <v>140183.05137813091</v>
      </c>
      <c r="AE11" s="352">
        <f>AA11+AC11</f>
        <v>23262198.75684154</v>
      </c>
      <c r="AG11" s="352"/>
    </row>
    <row r="12" spans="1:33" ht="13.5" customHeight="1" x14ac:dyDescent="0.25">
      <c r="A12" s="93"/>
      <c r="B12" s="59"/>
      <c r="C12" s="59"/>
      <c r="D12" s="59"/>
      <c r="E12" s="59"/>
      <c r="F12" s="57"/>
      <c r="G12" s="59"/>
      <c r="H12" s="112"/>
      <c r="I12" s="112"/>
      <c r="J12" s="112"/>
      <c r="K12" s="112"/>
      <c r="L12" s="112"/>
      <c r="M12" s="112"/>
      <c r="N12" s="112"/>
      <c r="O12" s="112"/>
      <c r="P12" s="112"/>
      <c r="Q12" s="93"/>
      <c r="AA12" s="345">
        <f t="shared" ref="AA12:AA75" si="0">L12-U12</f>
        <v>0</v>
      </c>
      <c r="AC12" s="351">
        <f t="shared" ref="AC12:AC75" si="1">N12-W12</f>
        <v>0</v>
      </c>
      <c r="AE12" s="352">
        <f t="shared" ref="AE12:AE75" si="2">AA12+AC12</f>
        <v>0</v>
      </c>
      <c r="AG12" s="352"/>
    </row>
    <row r="13" spans="1:33" ht="13.5" customHeight="1" x14ac:dyDescent="0.25">
      <c r="A13" s="93"/>
      <c r="B13" s="93"/>
      <c r="C13" s="93"/>
      <c r="D13" s="93"/>
      <c r="E13" s="93"/>
      <c r="F13" s="93"/>
      <c r="G13" s="93"/>
      <c r="H13" s="111"/>
      <c r="I13" s="111"/>
      <c r="J13" s="111"/>
      <c r="K13" s="111"/>
      <c r="L13" s="111"/>
      <c r="M13" s="111"/>
      <c r="N13" s="111"/>
      <c r="O13" s="111"/>
      <c r="P13" s="111"/>
      <c r="Q13" s="93"/>
      <c r="AA13" s="345">
        <f t="shared" si="0"/>
        <v>0</v>
      </c>
      <c r="AC13" s="351">
        <f t="shared" si="1"/>
        <v>0</v>
      </c>
      <c r="AE13" s="352">
        <f t="shared" si="2"/>
        <v>0</v>
      </c>
      <c r="AG13" s="352"/>
    </row>
    <row r="14" spans="1:33" x14ac:dyDescent="0.25">
      <c r="A14" s="93"/>
      <c r="D14" s="65"/>
      <c r="F14" s="65"/>
      <c r="H14" s="126"/>
      <c r="I14" s="126"/>
      <c r="J14" s="126"/>
      <c r="K14" s="114"/>
      <c r="L14" s="126"/>
      <c r="M14" s="114"/>
      <c r="N14" s="114"/>
      <c r="O14" s="114"/>
      <c r="P14" s="126"/>
      <c r="Q14" s="93"/>
      <c r="AA14" s="345">
        <f t="shared" si="0"/>
        <v>0</v>
      </c>
      <c r="AC14" s="351">
        <f t="shared" si="1"/>
        <v>0</v>
      </c>
      <c r="AE14" s="352">
        <f t="shared" si="2"/>
        <v>0</v>
      </c>
      <c r="AG14" s="352"/>
    </row>
    <row r="15" spans="1:33" x14ac:dyDescent="0.25">
      <c r="A15" s="93"/>
      <c r="B15" s="98" t="s">
        <v>72</v>
      </c>
      <c r="C15" s="98" t="s">
        <v>73</v>
      </c>
      <c r="D15" s="98" t="s">
        <v>74</v>
      </c>
      <c r="E15" s="98"/>
      <c r="F15" s="100"/>
      <c r="G15" s="98"/>
      <c r="H15" s="115">
        <f>SUM(H16:H22)</f>
        <v>7795895.0806270819</v>
      </c>
      <c r="I15" s="115">
        <f>SUM(I16:I22)</f>
        <v>2327936.7297812011</v>
      </c>
      <c r="J15" s="115">
        <f>SUM(J16:J22)</f>
        <v>4084385.6091690711</v>
      </c>
      <c r="K15" s="115"/>
      <c r="L15" s="115">
        <f>SUM(L16:L22)</f>
        <v>14208217.419577353</v>
      </c>
      <c r="M15" s="115"/>
      <c r="N15" s="115">
        <f>SUM(N16:N22)</f>
        <v>2811247.3566660979</v>
      </c>
      <c r="O15" s="115"/>
      <c r="P15" s="115">
        <f>L15*'DADOS BASE PROPOSTA'!$I$14</f>
        <v>21312.326129366029</v>
      </c>
      <c r="Q15" s="93"/>
      <c r="S15" s="94">
        <v>4618</v>
      </c>
      <c r="U15" s="338">
        <v>14320003.021316046</v>
      </c>
      <c r="W15" s="338">
        <v>2946094.1768343975</v>
      </c>
      <c r="Y15" s="94">
        <v>4277</v>
      </c>
      <c r="AA15" s="345">
        <f t="shared" si="0"/>
        <v>-111785.60173869319</v>
      </c>
      <c r="AC15" s="351">
        <f t="shared" si="1"/>
        <v>-134846.8201682996</v>
      </c>
      <c r="AE15" s="352">
        <f t="shared" si="2"/>
        <v>-246632.42190699279</v>
      </c>
      <c r="AG15" s="352">
        <f t="shared" ref="AG15:AG70" si="3">AA15+AC15</f>
        <v>-246632.42190699279</v>
      </c>
    </row>
    <row r="16" spans="1:33" x14ac:dyDescent="0.25">
      <c r="A16" s="93"/>
      <c r="B16" s="94" t="s">
        <v>72</v>
      </c>
      <c r="C16" s="94" t="s">
        <v>34</v>
      </c>
      <c r="D16" s="94" t="s">
        <v>75</v>
      </c>
      <c r="F16" s="68">
        <f>'MATRIZ 2018 COMPLETO HOMOLOGADA'!Q16</f>
        <v>6</v>
      </c>
      <c r="H16" s="114">
        <f>'MATRIZ 2018 COMPLETO HOMOLOGADA'!J16</f>
        <v>0</v>
      </c>
      <c r="I16" s="114">
        <f>SUMIF('MATRIZ 2018 COMPLETO HOMOLOGADA'!D17:D23,"ECR",'MATRIZ 2018 COMPLETO HOMOLOGADA'!O17:O23)</f>
        <v>0</v>
      </c>
      <c r="J16" s="114">
        <f>'MATRIZ 2018 COMPLETO HOMOLOGADA'!R16+'MATRIZ 2018 COMPLETO HOMOLOGADA'!Z16+'MATRIZ 2018 COMPLETO HOMOLOGADA'!AS16+'MATRIZ 2018 COMPLETO HOMOLOGADA'!AW16+'MATRIZ 2018 COMPLETO HOMOLOGADA'!BA16+SUM('MATRIZ 2018 COMPLETO HOMOLOGADA'!Z17:Z23)</f>
        <v>4084385.6091690711</v>
      </c>
      <c r="K16" s="114"/>
      <c r="L16" s="114">
        <f t="shared" ref="L16:L22" si="4">SUM(H16:J16)</f>
        <v>4084385.6091690711</v>
      </c>
      <c r="M16" s="114"/>
      <c r="N16" s="114">
        <f>'MATRIZ 2018 COMPLETO HOMOLOGADA'!AI16+'MATRIZ 2018 COMPLETO HOMOLOGADA'!AL16+'MATRIZ 2018 COMPLETO HOMOLOGADA'!AO16</f>
        <v>0</v>
      </c>
      <c r="O16" s="114"/>
      <c r="P16" s="114"/>
      <c r="Q16" s="93"/>
      <c r="U16" s="338">
        <v>3843477.0044785105</v>
      </c>
      <c r="W16" s="338">
        <v>0</v>
      </c>
      <c r="AA16" s="345">
        <f t="shared" si="0"/>
        <v>240908.60469056061</v>
      </c>
      <c r="AC16" s="351">
        <f t="shared" si="1"/>
        <v>0</v>
      </c>
      <c r="AE16" s="352">
        <f t="shared" si="2"/>
        <v>240908.60469056061</v>
      </c>
      <c r="AG16" s="352"/>
    </row>
    <row r="17" spans="1:33" x14ac:dyDescent="0.25">
      <c r="A17" s="93"/>
      <c r="B17" s="94" t="s">
        <v>72</v>
      </c>
      <c r="C17" s="94" t="s">
        <v>76</v>
      </c>
      <c r="D17" s="94" t="s">
        <v>77</v>
      </c>
      <c r="H17" s="114">
        <f>'MATRIZ 2018 COMPLETO HOMOLOGADA'!J17</f>
        <v>0</v>
      </c>
      <c r="I17" s="114">
        <f>'MATRIZ 2018 COMPLETO HOMOLOGADA'!O17</f>
        <v>777286.58444529888</v>
      </c>
      <c r="J17" s="114">
        <f>'MATRIZ 2018 COMPLETO HOMOLOGADA'!R17</f>
        <v>0</v>
      </c>
      <c r="K17" s="114"/>
      <c r="L17" s="114">
        <f t="shared" si="4"/>
        <v>777286.58444529888</v>
      </c>
      <c r="M17" s="114"/>
      <c r="N17" s="114">
        <f>'MATRIZ 2018 COMPLETO HOMOLOGADA'!AI17+'MATRIZ 2018 COMPLETO HOMOLOGADA'!AL17+'MATRIZ 2018 COMPLETO HOMOLOGADA'!AO17</f>
        <v>274734.45604979957</v>
      </c>
      <c r="O17" s="114"/>
      <c r="P17" s="114"/>
      <c r="Q17" s="93"/>
      <c r="S17" s="94">
        <v>516.5</v>
      </c>
      <c r="U17" s="338">
        <v>766730.70444114041</v>
      </c>
      <c r="W17" s="338">
        <v>210008.6547608829</v>
      </c>
      <c r="Y17" s="94">
        <v>339</v>
      </c>
      <c r="AA17" s="345">
        <f t="shared" si="0"/>
        <v>10555.880004158476</v>
      </c>
      <c r="AC17" s="351">
        <f t="shared" si="1"/>
        <v>64725.801288916671</v>
      </c>
      <c r="AE17" s="352">
        <f t="shared" si="2"/>
        <v>75281.681293075148</v>
      </c>
      <c r="AG17" s="352"/>
    </row>
    <row r="18" spans="1:33" x14ac:dyDescent="0.25">
      <c r="A18" s="93"/>
      <c r="B18" s="94" t="s">
        <v>72</v>
      </c>
      <c r="C18" s="94" t="s">
        <v>78</v>
      </c>
      <c r="D18" s="94" t="s">
        <v>79</v>
      </c>
      <c r="H18" s="114">
        <f>'MATRIZ 2018 COMPLETO HOMOLOGADA'!J18</f>
        <v>2321833.7468471304</v>
      </c>
      <c r="I18" s="114">
        <f>'MATRIZ 2018 COMPLETO HOMOLOGADA'!O18</f>
        <v>0</v>
      </c>
      <c r="J18" s="114">
        <f>'MATRIZ 2018 COMPLETO HOMOLOGADA'!R18</f>
        <v>0</v>
      </c>
      <c r="K18" s="114"/>
      <c r="L18" s="114">
        <f t="shared" si="4"/>
        <v>2321833.7468471304</v>
      </c>
      <c r="M18" s="114"/>
      <c r="N18" s="114">
        <f>'MATRIZ 2018 COMPLETO HOMOLOGADA'!AI18+'MATRIZ 2018 COMPLETO HOMOLOGADA'!AL18+'MATRIZ 2018 COMPLETO HOMOLOGADA'!AO18</f>
        <v>551119.95374393917</v>
      </c>
      <c r="O18" s="114"/>
      <c r="P18" s="114"/>
      <c r="Q18" s="93"/>
      <c r="S18" s="94">
        <v>921</v>
      </c>
      <c r="U18" s="338">
        <v>2044037.8865218153</v>
      </c>
      <c r="W18" s="338">
        <v>578215.45419518836</v>
      </c>
      <c r="Y18" s="94">
        <v>864.5</v>
      </c>
      <c r="AA18" s="345">
        <f t="shared" si="0"/>
        <v>277795.86032531504</v>
      </c>
      <c r="AC18" s="351">
        <f t="shared" si="1"/>
        <v>-27095.500451249187</v>
      </c>
      <c r="AE18" s="352">
        <f t="shared" si="2"/>
        <v>250700.35987406585</v>
      </c>
      <c r="AG18" s="352"/>
    </row>
    <row r="19" spans="1:33" x14ac:dyDescent="0.25">
      <c r="A19" s="93"/>
      <c r="B19" s="94" t="s">
        <v>72</v>
      </c>
      <c r="C19" s="94" t="s">
        <v>80</v>
      </c>
      <c r="D19" s="94" t="s">
        <v>79</v>
      </c>
      <c r="H19" s="114">
        <f>'MATRIZ 2018 COMPLETO HOMOLOGADA'!J19</f>
        <v>1974774.7685454674</v>
      </c>
      <c r="I19" s="114">
        <f>'MATRIZ 2018 COMPLETO HOMOLOGADA'!O19</f>
        <v>0</v>
      </c>
      <c r="J19" s="114">
        <f>'MATRIZ 2018 COMPLETO HOMOLOGADA'!R19</f>
        <v>0</v>
      </c>
      <c r="K19" s="114"/>
      <c r="L19" s="114">
        <f t="shared" si="4"/>
        <v>1974774.7685454674</v>
      </c>
      <c r="M19" s="114"/>
      <c r="N19" s="114">
        <f>'MATRIZ 2018 COMPLETO HOMOLOGADA'!AI19+'MATRIZ 2018 COMPLETO HOMOLOGADA'!AL19+'MATRIZ 2018 COMPLETO HOMOLOGADA'!AO19</f>
        <v>790127.13939788833</v>
      </c>
      <c r="O19" s="114"/>
      <c r="P19" s="114"/>
      <c r="Q19" s="93"/>
      <c r="S19" s="94">
        <v>1408</v>
      </c>
      <c r="U19" s="338">
        <v>2580995.8217525911</v>
      </c>
      <c r="W19" s="338">
        <v>1005402.037456605</v>
      </c>
      <c r="Y19" s="94">
        <v>1571.5</v>
      </c>
      <c r="AA19" s="345">
        <f t="shared" si="0"/>
        <v>-606221.05320712365</v>
      </c>
      <c r="AC19" s="351">
        <f t="shared" si="1"/>
        <v>-215274.89805871667</v>
      </c>
      <c r="AE19" s="352">
        <f t="shared" si="2"/>
        <v>-821495.95126584033</v>
      </c>
      <c r="AG19" s="352"/>
    </row>
    <row r="20" spans="1:33" x14ac:dyDescent="0.25">
      <c r="A20" s="93"/>
      <c r="B20" s="94" t="s">
        <v>72</v>
      </c>
      <c r="C20" s="94" t="s">
        <v>81</v>
      </c>
      <c r="D20" s="94" t="s">
        <v>79</v>
      </c>
      <c r="H20" s="114">
        <f>'MATRIZ 2018 COMPLETO HOMOLOGADA'!J20</f>
        <v>1749643.2826172418</v>
      </c>
      <c r="I20" s="114">
        <f>'MATRIZ 2018 COMPLETO HOMOLOGADA'!O20</f>
        <v>0</v>
      </c>
      <c r="J20" s="114">
        <f>'MATRIZ 2018 COMPLETO HOMOLOGADA'!R20</f>
        <v>0</v>
      </c>
      <c r="K20" s="114"/>
      <c r="L20" s="114">
        <f t="shared" si="4"/>
        <v>1749643.2826172418</v>
      </c>
      <c r="M20" s="114"/>
      <c r="N20" s="114">
        <f>'MATRIZ 2018 COMPLETO HOMOLOGADA'!AI20+'MATRIZ 2018 COMPLETO HOMOLOGADA'!AL20+'MATRIZ 2018 COMPLETO HOMOLOGADA'!AO20</f>
        <v>339705.43249280297</v>
      </c>
      <c r="O20" s="114"/>
      <c r="P20" s="114"/>
      <c r="Q20" s="93"/>
      <c r="S20" s="94">
        <v>519</v>
      </c>
      <c r="U20" s="338">
        <v>1758751.2904370371</v>
      </c>
      <c r="W20" s="338">
        <v>348039.39321691555</v>
      </c>
      <c r="Y20" s="94">
        <v>465.5</v>
      </c>
      <c r="AA20" s="345">
        <f t="shared" si="0"/>
        <v>-9108.0078197952826</v>
      </c>
      <c r="AC20" s="351">
        <f t="shared" si="1"/>
        <v>-8333.9607241125777</v>
      </c>
      <c r="AE20" s="352">
        <f t="shared" si="2"/>
        <v>-17441.96854390786</v>
      </c>
      <c r="AG20" s="352"/>
    </row>
    <row r="21" spans="1:33" x14ac:dyDescent="0.25">
      <c r="A21" s="93"/>
      <c r="B21" s="94" t="s">
        <v>72</v>
      </c>
      <c r="C21" s="94" t="s">
        <v>82</v>
      </c>
      <c r="D21" s="94" t="s">
        <v>83</v>
      </c>
      <c r="H21" s="114">
        <f>'MATRIZ 2018 COMPLETO HOMOLOGADA'!J21</f>
        <v>0</v>
      </c>
      <c r="I21" s="114">
        <f>'MATRIZ 2018 COMPLETO HOMOLOGADA'!O21</f>
        <v>1550650.1453359025</v>
      </c>
      <c r="J21" s="114">
        <f>'MATRIZ 2018 COMPLETO HOMOLOGADA'!R21</f>
        <v>0</v>
      </c>
      <c r="K21" s="114"/>
      <c r="L21" s="114">
        <f t="shared" si="4"/>
        <v>1550650.1453359025</v>
      </c>
      <c r="M21" s="114"/>
      <c r="N21" s="114">
        <f>'MATRIZ 2018 COMPLETO HOMOLOGADA'!AI21+'MATRIZ 2018 COMPLETO HOMOLOGADA'!AL21+'MATRIZ 2018 COMPLETO HOMOLOGADA'!AO21</f>
        <v>296443.26892977458</v>
      </c>
      <c r="O21" s="114"/>
      <c r="P21" s="114"/>
      <c r="Q21" s="93"/>
      <c r="S21" s="94">
        <v>384.5</v>
      </c>
      <c r="U21" s="338">
        <v>1573992.7184938206</v>
      </c>
      <c r="W21" s="338">
        <v>269834.72834112617</v>
      </c>
      <c r="Y21" s="94">
        <v>288.5</v>
      </c>
      <c r="AA21" s="345">
        <f t="shared" si="0"/>
        <v>-23342.573157918174</v>
      </c>
      <c r="AC21" s="351">
        <f t="shared" si="1"/>
        <v>26608.540588648408</v>
      </c>
      <c r="AE21" s="352">
        <f t="shared" si="2"/>
        <v>3265.9674307302339</v>
      </c>
      <c r="AG21" s="352"/>
    </row>
    <row r="22" spans="1:33" x14ac:dyDescent="0.25">
      <c r="A22" s="93"/>
      <c r="B22" s="94" t="s">
        <v>72</v>
      </c>
      <c r="C22" s="94" t="s">
        <v>84</v>
      </c>
      <c r="D22" s="94" t="s">
        <v>79</v>
      </c>
      <c r="H22" s="114">
        <f>'MATRIZ 2018 COMPLETO HOMOLOGADA'!J22</f>
        <v>1749643.2826172418</v>
      </c>
      <c r="I22" s="114">
        <f>'MATRIZ 2018 COMPLETO HOMOLOGADA'!O22</f>
        <v>0</v>
      </c>
      <c r="J22" s="114">
        <f>'MATRIZ 2018 COMPLETO HOMOLOGADA'!R22</f>
        <v>0</v>
      </c>
      <c r="K22" s="114"/>
      <c r="L22" s="114">
        <f t="shared" si="4"/>
        <v>1749643.2826172418</v>
      </c>
      <c r="M22" s="114"/>
      <c r="N22" s="114">
        <f>'MATRIZ 2018 COMPLETO HOMOLOGADA'!AI22+'MATRIZ 2018 COMPLETO HOMOLOGADA'!AL22+'MATRIZ 2018 COMPLETO HOMOLOGADA'!AO22</f>
        <v>559117.10605189344</v>
      </c>
      <c r="O22" s="114"/>
      <c r="P22" s="114"/>
      <c r="Q22" s="93"/>
      <c r="S22" s="94">
        <v>869</v>
      </c>
      <c r="U22" s="338">
        <v>1752017.5951911304</v>
      </c>
      <c r="W22" s="338">
        <v>534593.90886367939</v>
      </c>
      <c r="Y22" s="94">
        <v>748</v>
      </c>
      <c r="AA22" s="345">
        <f t="shared" si="0"/>
        <v>-2374.3125738885719</v>
      </c>
      <c r="AC22" s="351">
        <f t="shared" si="1"/>
        <v>24523.19718821405</v>
      </c>
      <c r="AE22" s="352">
        <f t="shared" si="2"/>
        <v>22148.884614325478</v>
      </c>
      <c r="AG22" s="352"/>
    </row>
    <row r="23" spans="1:33" x14ac:dyDescent="0.25">
      <c r="A23" s="93"/>
      <c r="H23" s="114"/>
      <c r="I23" s="114"/>
      <c r="J23" s="114"/>
      <c r="K23" s="114"/>
      <c r="L23" s="114"/>
      <c r="M23" s="114"/>
      <c r="N23" s="114"/>
      <c r="O23" s="114"/>
      <c r="P23" s="114"/>
      <c r="Q23" s="93"/>
      <c r="AA23" s="345">
        <f t="shared" si="0"/>
        <v>0</v>
      </c>
      <c r="AC23" s="351">
        <f t="shared" si="1"/>
        <v>0</v>
      </c>
      <c r="AE23" s="352">
        <f t="shared" si="2"/>
        <v>0</v>
      </c>
      <c r="AG23" s="352">
        <f t="shared" si="3"/>
        <v>0</v>
      </c>
    </row>
    <row r="24" spans="1:33" x14ac:dyDescent="0.25">
      <c r="A24" s="93"/>
      <c r="B24" s="98" t="s">
        <v>85</v>
      </c>
      <c r="C24" s="98" t="s">
        <v>86</v>
      </c>
      <c r="D24" s="98" t="s">
        <v>74</v>
      </c>
      <c r="E24" s="98"/>
      <c r="F24" s="100"/>
      <c r="G24" s="98"/>
      <c r="H24" s="115">
        <f>SUM(H25:H41)</f>
        <v>38586867.121545531</v>
      </c>
      <c r="I24" s="115">
        <f>SUM(I25:I41)</f>
        <v>5138512.1245510913</v>
      </c>
      <c r="J24" s="115">
        <f>SUM(J25:J41)</f>
        <v>5834143.0477350336</v>
      </c>
      <c r="K24" s="115"/>
      <c r="L24" s="115">
        <f>SUM(L25:L41)</f>
        <v>49559522.293831654</v>
      </c>
      <c r="M24" s="115"/>
      <c r="N24" s="115">
        <f>SUM(N25:N41)</f>
        <v>10608709.758274322</v>
      </c>
      <c r="O24" s="115"/>
      <c r="P24" s="115">
        <f>L24*'DADOS BASE PROPOSTA'!$I$14</f>
        <v>74339.283440747487</v>
      </c>
      <c r="Q24" s="93"/>
      <c r="S24" s="94">
        <v>16730</v>
      </c>
      <c r="U24" s="338">
        <v>54450142.581936084</v>
      </c>
      <c r="W24" s="338">
        <v>11433575.37808862</v>
      </c>
      <c r="Y24" s="94">
        <v>16718.5</v>
      </c>
      <c r="AA24" s="345">
        <f t="shared" si="0"/>
        <v>-4890620.2881044298</v>
      </c>
      <c r="AC24" s="351">
        <f t="shared" si="1"/>
        <v>-824865.61981429718</v>
      </c>
      <c r="AE24" s="352">
        <f t="shared" si="2"/>
        <v>-5715485.907918727</v>
      </c>
      <c r="AG24" s="352">
        <f t="shared" si="3"/>
        <v>-5715485.907918727</v>
      </c>
    </row>
    <row r="25" spans="1:33" x14ac:dyDescent="0.25">
      <c r="A25" s="93"/>
      <c r="B25" s="94" t="s">
        <v>85</v>
      </c>
      <c r="C25" s="94" t="s">
        <v>34</v>
      </c>
      <c r="D25" s="94" t="s">
        <v>75</v>
      </c>
      <c r="F25" s="68">
        <f>'MATRIZ 2018 COMPLETO HOMOLOGADA'!Q25</f>
        <v>16</v>
      </c>
      <c r="H25" s="114">
        <f>'MATRIZ 2018 COMPLETO HOMOLOGADA'!J25</f>
        <v>0</v>
      </c>
      <c r="I25" s="114">
        <f>SUMIF('MATRIZ 2018 COMPLETO HOMOLOGADA'!D26:D42,"ECR",'MATRIZ 2018 COMPLETO HOMOLOGADA'!O26:O42)</f>
        <v>0</v>
      </c>
      <c r="J25" s="114">
        <f>'MATRIZ 2018 COMPLETO HOMOLOGADA'!R25+'MATRIZ 2018 COMPLETO HOMOLOGADA'!Z25+'MATRIZ 2018 COMPLETO HOMOLOGADA'!AS25+'MATRIZ 2018 COMPLETO HOMOLOGADA'!AW25+'MATRIZ 2018 COMPLETO HOMOLOGADA'!BA25+SUM('MATRIZ 2018 COMPLETO HOMOLOGADA'!Z26:Z42)</f>
        <v>5834143.0477350336</v>
      </c>
      <c r="K25" s="114"/>
      <c r="L25" s="114">
        <f t="shared" ref="L25:L41" si="5">SUM(H25:J25)</f>
        <v>5834143.0477350336</v>
      </c>
      <c r="M25" s="114"/>
      <c r="N25" s="114">
        <f>'MATRIZ 2018 COMPLETO HOMOLOGADA'!AI25+'MATRIZ 2018 COMPLETO HOMOLOGADA'!AL25+'MATRIZ 2018 COMPLETO HOMOLOGADA'!AO25</f>
        <v>0</v>
      </c>
      <c r="O25" s="114"/>
      <c r="P25" s="114"/>
      <c r="Q25" s="93"/>
      <c r="U25" s="338">
        <v>5100741.9510150198</v>
      </c>
      <c r="W25" s="338">
        <v>0</v>
      </c>
      <c r="AA25" s="345">
        <f t="shared" si="0"/>
        <v>733401.09672001377</v>
      </c>
      <c r="AC25" s="351">
        <f t="shared" si="1"/>
        <v>0</v>
      </c>
      <c r="AE25" s="352">
        <f t="shared" si="2"/>
        <v>733401.09672001377</v>
      </c>
      <c r="AG25" s="352"/>
    </row>
    <row r="26" spans="1:33" x14ac:dyDescent="0.25">
      <c r="A26" s="93"/>
      <c r="B26" s="94" t="s">
        <v>85</v>
      </c>
      <c r="C26" s="94" t="s">
        <v>87</v>
      </c>
      <c r="D26" s="94" t="s">
        <v>79</v>
      </c>
      <c r="H26" s="114">
        <f>'MATRIZ 2018 COMPLETO HOMOLOGADA'!J26</f>
        <v>1891437.3054119328</v>
      </c>
      <c r="I26" s="114">
        <f>'MATRIZ 2018 COMPLETO HOMOLOGADA'!O26</f>
        <v>0</v>
      </c>
      <c r="J26" s="114">
        <f>'MATRIZ 2018 COMPLETO HOMOLOGADA'!R26</f>
        <v>0</v>
      </c>
      <c r="K26" s="114"/>
      <c r="L26" s="114">
        <f t="shared" si="5"/>
        <v>1891437.3054119328</v>
      </c>
      <c r="M26" s="114"/>
      <c r="N26" s="114">
        <f>'MATRIZ 2018 COMPLETO HOMOLOGADA'!AI26+'MATRIZ 2018 COMPLETO HOMOLOGADA'!AL26+'MATRIZ 2018 COMPLETO HOMOLOGADA'!AO26</f>
        <v>604874.22895595629</v>
      </c>
      <c r="O26" s="114"/>
      <c r="P26" s="114"/>
      <c r="Q26" s="93"/>
      <c r="S26" s="94">
        <v>930</v>
      </c>
      <c r="U26" s="338">
        <v>2457891.2578715514</v>
      </c>
      <c r="W26" s="338">
        <v>565362.89864309132</v>
      </c>
      <c r="Y26" s="94">
        <v>794.5</v>
      </c>
      <c r="AA26" s="345">
        <f t="shared" si="0"/>
        <v>-566453.95245961868</v>
      </c>
      <c r="AC26" s="351">
        <f t="shared" si="1"/>
        <v>39511.330312864971</v>
      </c>
      <c r="AE26" s="352">
        <f t="shared" si="2"/>
        <v>-526942.62214675371</v>
      </c>
      <c r="AG26" s="352"/>
    </row>
    <row r="27" spans="1:33" x14ac:dyDescent="0.25">
      <c r="A27" s="93"/>
      <c r="B27" s="94" t="s">
        <v>85</v>
      </c>
      <c r="C27" s="94" t="s">
        <v>88</v>
      </c>
      <c r="D27" s="94" t="s">
        <v>77</v>
      </c>
      <c r="H27" s="114">
        <f>'MATRIZ 2018 COMPLETO HOMOLOGADA'!J27</f>
        <v>0</v>
      </c>
      <c r="I27" s="114">
        <f>'MATRIZ 2018 COMPLETO HOMOLOGADA'!O27</f>
        <v>463195.50217156304</v>
      </c>
      <c r="J27" s="114">
        <f>'MATRIZ 2018 COMPLETO HOMOLOGADA'!R27+'MATRIZ 2018 COMPLETO HOMOLOGADA'!Z27+'MATRIZ 2018 COMPLETO HOMOLOGADA'!AS27+'MATRIZ 2018 COMPLETO HOMOLOGADA'!AW27+'MATRIZ 2018 COMPLETO HOMOLOGADA'!BA27</f>
        <v>0</v>
      </c>
      <c r="K27" s="114"/>
      <c r="L27" s="114">
        <f t="shared" si="5"/>
        <v>463195.50217156304</v>
      </c>
      <c r="M27" s="114"/>
      <c r="N27" s="114">
        <f>'MATRIZ 2018 COMPLETO HOMOLOGADA'!AI27+'MATRIZ 2018 COMPLETO HOMOLOGADA'!AL27+'MATRIZ 2018 COMPLETO HOMOLOGADA'!AO27</f>
        <v>18380.143063545205</v>
      </c>
      <c r="O27" s="114"/>
      <c r="P27" s="114"/>
      <c r="Q27" s="93"/>
      <c r="S27" s="94">
        <v>35</v>
      </c>
      <c r="U27" s="338">
        <v>499965.73525072273</v>
      </c>
      <c r="W27" s="338">
        <v>0</v>
      </c>
      <c r="Y27" s="94">
        <v>0</v>
      </c>
      <c r="AA27" s="345">
        <f t="shared" si="0"/>
        <v>-36770.233079159691</v>
      </c>
      <c r="AC27" s="351">
        <f t="shared" si="1"/>
        <v>18380.143063545205</v>
      </c>
      <c r="AE27" s="352">
        <f t="shared" si="2"/>
        <v>-18390.090015614485</v>
      </c>
      <c r="AG27" s="352"/>
    </row>
    <row r="28" spans="1:33" x14ac:dyDescent="0.25">
      <c r="A28" s="93"/>
      <c r="B28" s="94" t="s">
        <v>85</v>
      </c>
      <c r="C28" s="94" t="s">
        <v>89</v>
      </c>
      <c r="D28" s="94" t="s">
        <v>83</v>
      </c>
      <c r="H28" s="114">
        <f>'MATRIZ 2018 COMPLETO HOMOLOGADA'!J28</f>
        <v>0</v>
      </c>
      <c r="I28" s="114">
        <f>'MATRIZ 2018 COMPLETO HOMOLOGADA'!O28</f>
        <v>1308199.0460726358</v>
      </c>
      <c r="J28" s="114">
        <f>'MATRIZ 2018 COMPLETO HOMOLOGADA'!R28</f>
        <v>0</v>
      </c>
      <c r="K28" s="114"/>
      <c r="L28" s="114">
        <f t="shared" si="5"/>
        <v>1308199.0460726358</v>
      </c>
      <c r="M28" s="114"/>
      <c r="N28" s="114">
        <f>'MATRIZ 2018 COMPLETO HOMOLOGADA'!AI28+'MATRIZ 2018 COMPLETO HOMOLOGADA'!AL28+'MATRIZ 2018 COMPLETO HOMOLOGADA'!AO28</f>
        <v>177449.95645202664</v>
      </c>
      <c r="O28" s="114"/>
      <c r="P28" s="114"/>
      <c r="Q28" s="93"/>
      <c r="S28" s="94">
        <v>277</v>
      </c>
      <c r="U28" s="338">
        <v>1405345.9988494464</v>
      </c>
      <c r="W28" s="338">
        <v>184992.64896183641</v>
      </c>
      <c r="Y28" s="94">
        <v>266</v>
      </c>
      <c r="AA28" s="345">
        <f t="shared" si="0"/>
        <v>-97146.95277681062</v>
      </c>
      <c r="AC28" s="351">
        <f t="shared" si="1"/>
        <v>-7542.6925098097709</v>
      </c>
      <c r="AE28" s="352">
        <f t="shared" si="2"/>
        <v>-104689.64528662039</v>
      </c>
      <c r="AG28" s="352"/>
    </row>
    <row r="29" spans="1:33" x14ac:dyDescent="0.25">
      <c r="A29" s="93"/>
      <c r="B29" s="94" t="s">
        <v>85</v>
      </c>
      <c r="C29" s="94" t="s">
        <v>90</v>
      </c>
      <c r="D29" s="94" t="s">
        <v>83</v>
      </c>
      <c r="H29" s="114">
        <f>'MATRIZ 2018 COMPLETO HOMOLOGADA'!J29</f>
        <v>0</v>
      </c>
      <c r="I29" s="114">
        <f>'MATRIZ 2018 COMPLETO HOMOLOGADA'!O29</f>
        <v>1202643.2397477031</v>
      </c>
      <c r="J29" s="114">
        <f>'MATRIZ 2018 COMPLETO HOMOLOGADA'!R29</f>
        <v>0</v>
      </c>
      <c r="K29" s="114"/>
      <c r="L29" s="114">
        <f t="shared" si="5"/>
        <v>1202643.2397477031</v>
      </c>
      <c r="M29" s="114"/>
      <c r="N29" s="114">
        <f>'MATRIZ 2018 COMPLETO HOMOLOGADA'!AI29+'MATRIZ 2018 COMPLETO HOMOLOGADA'!AL29+'MATRIZ 2018 COMPLETO HOMOLOGADA'!AO29</f>
        <v>190182.59888974085</v>
      </c>
      <c r="O29" s="114"/>
      <c r="P29" s="114"/>
      <c r="Q29" s="93"/>
      <c r="S29" s="94">
        <v>311</v>
      </c>
      <c r="U29" s="338">
        <v>1204137.9136128316</v>
      </c>
      <c r="W29" s="338">
        <v>134114.76494327959</v>
      </c>
      <c r="Y29" s="94">
        <v>202</v>
      </c>
      <c r="AA29" s="345">
        <f t="shared" si="0"/>
        <v>-1494.6738651285414</v>
      </c>
      <c r="AC29" s="351">
        <f t="shared" si="1"/>
        <v>56067.833946461265</v>
      </c>
      <c r="AE29" s="352">
        <f t="shared" si="2"/>
        <v>54573.160081332724</v>
      </c>
      <c r="AG29" s="352"/>
    </row>
    <row r="30" spans="1:33" x14ac:dyDescent="0.25">
      <c r="A30" s="93"/>
      <c r="B30" s="94" t="s">
        <v>85</v>
      </c>
      <c r="C30" s="94" t="s">
        <v>91</v>
      </c>
      <c r="D30" s="94" t="s">
        <v>79</v>
      </c>
      <c r="H30" s="114">
        <f>'MATRIZ 2018 COMPLETO HOMOLOGADA'!J30</f>
        <v>12441059.926296253</v>
      </c>
      <c r="I30" s="114">
        <f>'MATRIZ 2018 COMPLETO HOMOLOGADA'!O30</f>
        <v>0</v>
      </c>
      <c r="J30" s="114">
        <f>'MATRIZ 2018 COMPLETO HOMOLOGADA'!R30</f>
        <v>0</v>
      </c>
      <c r="K30" s="114"/>
      <c r="L30" s="114">
        <f t="shared" si="5"/>
        <v>12441059.926296253</v>
      </c>
      <c r="M30" s="114"/>
      <c r="N30" s="114">
        <f>'MATRIZ 2018 COMPLETO HOMOLOGADA'!AI30+'MATRIZ 2018 COMPLETO HOMOLOGADA'!AL30+'MATRIZ 2018 COMPLETO HOMOLOGADA'!AO30</f>
        <v>3339427.9508506716</v>
      </c>
      <c r="O30" s="114"/>
      <c r="P30" s="114"/>
      <c r="Q30" s="93"/>
      <c r="S30" s="94">
        <v>6176.5</v>
      </c>
      <c r="U30" s="338">
        <v>13339713.392238731</v>
      </c>
      <c r="W30" s="338">
        <v>3838652.7439564876</v>
      </c>
      <c r="Y30" s="94">
        <v>6547.5</v>
      </c>
      <c r="AA30" s="345">
        <f t="shared" si="0"/>
        <v>-898653.46594247781</v>
      </c>
      <c r="AC30" s="351">
        <f t="shared" si="1"/>
        <v>-499224.793105816</v>
      </c>
      <c r="AE30" s="352">
        <f t="shared" si="2"/>
        <v>-1397878.2590482938</v>
      </c>
      <c r="AG30" s="352"/>
    </row>
    <row r="31" spans="1:33" x14ac:dyDescent="0.25">
      <c r="A31" s="93"/>
      <c r="B31" s="94" t="s">
        <v>85</v>
      </c>
      <c r="C31" s="94" t="s">
        <v>92</v>
      </c>
      <c r="D31" s="94" t="s">
        <v>79</v>
      </c>
      <c r="H31" s="114">
        <f>'MATRIZ 2018 COMPLETO HOMOLOGADA'!J31</f>
        <v>2210271.4276238582</v>
      </c>
      <c r="I31" s="114">
        <f>'MATRIZ 2018 COMPLETO HOMOLOGADA'!O31</f>
        <v>0</v>
      </c>
      <c r="J31" s="114">
        <f>'MATRIZ 2018 COMPLETO HOMOLOGADA'!R31</f>
        <v>0</v>
      </c>
      <c r="K31" s="114"/>
      <c r="L31" s="114">
        <f t="shared" si="5"/>
        <v>2210271.4276238582</v>
      </c>
      <c r="M31" s="114"/>
      <c r="N31" s="114">
        <f>'MATRIZ 2018 COMPLETO HOMOLOGADA'!AI31+'MATRIZ 2018 COMPLETO HOMOLOGADA'!AL31+'MATRIZ 2018 COMPLETO HOMOLOGADA'!AO31</f>
        <v>525534.37813670561</v>
      </c>
      <c r="O31" s="114"/>
      <c r="P31" s="114"/>
      <c r="Q31" s="93"/>
      <c r="S31" s="94">
        <v>700.5</v>
      </c>
      <c r="U31" s="338">
        <v>2490523.9240274802</v>
      </c>
      <c r="W31" s="338">
        <v>489749.96905532887</v>
      </c>
      <c r="Y31" s="94">
        <v>568.5</v>
      </c>
      <c r="AA31" s="345">
        <f t="shared" si="0"/>
        <v>-280252.49640362198</v>
      </c>
      <c r="AC31" s="351">
        <f t="shared" si="1"/>
        <v>35784.40908137674</v>
      </c>
      <c r="AE31" s="352">
        <f t="shared" si="2"/>
        <v>-244468.08732224524</v>
      </c>
      <c r="AG31" s="352"/>
    </row>
    <row r="32" spans="1:33" x14ac:dyDescent="0.25">
      <c r="A32" s="93"/>
      <c r="B32" s="94" t="s">
        <v>85</v>
      </c>
      <c r="C32" s="94" t="s">
        <v>93</v>
      </c>
      <c r="D32" s="94" t="s">
        <v>79</v>
      </c>
      <c r="H32" s="114">
        <f>'MATRIZ 2018 COMPLETO HOMOLOGADA'!J32</f>
        <v>2095850.59774188</v>
      </c>
      <c r="I32" s="114">
        <f>'MATRIZ 2018 COMPLETO HOMOLOGADA'!O32</f>
        <v>0</v>
      </c>
      <c r="J32" s="114">
        <f>'MATRIZ 2018 COMPLETO HOMOLOGADA'!R32</f>
        <v>0</v>
      </c>
      <c r="K32" s="114"/>
      <c r="L32" s="114">
        <f t="shared" si="5"/>
        <v>2095850.59774188</v>
      </c>
      <c r="M32" s="114"/>
      <c r="N32" s="114">
        <f>'MATRIZ 2018 COMPLETO HOMOLOGADA'!AI32+'MATRIZ 2018 COMPLETO HOMOLOGADA'!AL32+'MATRIZ 2018 COMPLETO HOMOLOGADA'!AO32</f>
        <v>812181.27028155793</v>
      </c>
      <c r="O32" s="114"/>
      <c r="P32" s="114"/>
      <c r="Q32" s="93"/>
      <c r="S32" s="94">
        <v>1360.5</v>
      </c>
      <c r="U32" s="338">
        <v>2737670.7331805085</v>
      </c>
      <c r="W32" s="338">
        <v>942764.97653122852</v>
      </c>
      <c r="Y32" s="94">
        <v>1454.5</v>
      </c>
      <c r="AA32" s="345">
        <f t="shared" si="0"/>
        <v>-641820.13543862849</v>
      </c>
      <c r="AC32" s="351">
        <f t="shared" si="1"/>
        <v>-130583.70624967059</v>
      </c>
      <c r="AE32" s="352">
        <f t="shared" si="2"/>
        <v>-772403.84168829909</v>
      </c>
      <c r="AG32" s="352"/>
    </row>
    <row r="33" spans="1:33" x14ac:dyDescent="0.25">
      <c r="A33" s="93"/>
      <c r="B33" s="94" t="s">
        <v>85</v>
      </c>
      <c r="C33" s="94" t="s">
        <v>94</v>
      </c>
      <c r="D33" s="94" t="s">
        <v>79</v>
      </c>
      <c r="H33" s="114">
        <f>'MATRIZ 2018 COMPLETO HOMOLOGADA'!J33</f>
        <v>1995566.8061945692</v>
      </c>
      <c r="I33" s="114">
        <f>'MATRIZ 2018 COMPLETO HOMOLOGADA'!O33</f>
        <v>0</v>
      </c>
      <c r="J33" s="114">
        <f>'MATRIZ 2018 COMPLETO HOMOLOGADA'!R33</f>
        <v>0</v>
      </c>
      <c r="K33" s="114"/>
      <c r="L33" s="114">
        <f t="shared" si="5"/>
        <v>1995566.8061945692</v>
      </c>
      <c r="M33" s="114"/>
      <c r="N33" s="114">
        <f>'MATRIZ 2018 COMPLETO HOMOLOGADA'!AI33+'MATRIZ 2018 COMPLETO HOMOLOGADA'!AL33+'MATRIZ 2018 COMPLETO HOMOLOGADA'!AO33</f>
        <v>401868.06113675144</v>
      </c>
      <c r="O33" s="114"/>
      <c r="P33" s="114"/>
      <c r="Q33" s="93"/>
      <c r="S33" s="94">
        <v>563.5</v>
      </c>
      <c r="U33" s="338">
        <v>3151096.4913466349</v>
      </c>
      <c r="W33" s="338">
        <v>525549.59691127623</v>
      </c>
      <c r="Y33" s="94">
        <v>685.5</v>
      </c>
      <c r="AA33" s="345">
        <f t="shared" si="0"/>
        <v>-1155529.6851520657</v>
      </c>
      <c r="AC33" s="351">
        <f t="shared" si="1"/>
        <v>-123681.53577452479</v>
      </c>
      <c r="AE33" s="352">
        <f t="shared" si="2"/>
        <v>-1279211.2209265905</v>
      </c>
      <c r="AG33" s="352"/>
    </row>
    <row r="34" spans="1:33" x14ac:dyDescent="0.25">
      <c r="A34" s="93"/>
      <c r="B34" s="94" t="s">
        <v>85</v>
      </c>
      <c r="C34" s="94" t="s">
        <v>95</v>
      </c>
      <c r="D34" s="94" t="s">
        <v>79</v>
      </c>
      <c r="H34" s="114">
        <f>'MATRIZ 2018 COMPLETO HOMOLOGADA'!J34</f>
        <v>3587282.7612946839</v>
      </c>
      <c r="I34" s="114">
        <f>'MATRIZ 2018 COMPLETO HOMOLOGADA'!O34</f>
        <v>0</v>
      </c>
      <c r="J34" s="114">
        <f>'MATRIZ 2018 COMPLETO HOMOLOGADA'!R34</f>
        <v>0</v>
      </c>
      <c r="K34" s="114"/>
      <c r="L34" s="114">
        <f t="shared" si="5"/>
        <v>3587282.7612946839</v>
      </c>
      <c r="M34" s="114"/>
      <c r="N34" s="114">
        <f>'MATRIZ 2018 COMPLETO HOMOLOGADA'!AI34+'MATRIZ 2018 COMPLETO HOMOLOGADA'!AL34+'MATRIZ 2018 COMPLETO HOMOLOGADA'!AO34</f>
        <v>981761.83931062149</v>
      </c>
      <c r="O34" s="114"/>
      <c r="P34" s="114"/>
      <c r="Q34" s="93"/>
      <c r="S34" s="94">
        <v>1530.5</v>
      </c>
      <c r="U34" s="338">
        <v>4379232.560499209</v>
      </c>
      <c r="W34" s="338">
        <v>1215649.2076529763</v>
      </c>
      <c r="Y34" s="94">
        <v>1770</v>
      </c>
      <c r="AA34" s="345">
        <f t="shared" si="0"/>
        <v>-791949.79920452507</v>
      </c>
      <c r="AC34" s="351">
        <f t="shared" si="1"/>
        <v>-233887.36834235478</v>
      </c>
      <c r="AE34" s="352">
        <f t="shared" si="2"/>
        <v>-1025837.1675468798</v>
      </c>
      <c r="AG34" s="352"/>
    </row>
    <row r="35" spans="1:33" x14ac:dyDescent="0.25">
      <c r="A35" s="93"/>
      <c r="B35" s="94" t="s">
        <v>85</v>
      </c>
      <c r="C35" s="94" t="s">
        <v>96</v>
      </c>
      <c r="D35" s="94" t="s">
        <v>79</v>
      </c>
      <c r="H35" s="114">
        <f>'MATRIZ 2018 COMPLETO HOMOLOGADA'!J35</f>
        <v>2071208.8122199886</v>
      </c>
      <c r="I35" s="114">
        <f>'MATRIZ 2018 COMPLETO HOMOLOGADA'!O35</f>
        <v>0</v>
      </c>
      <c r="J35" s="114">
        <f>'MATRIZ 2018 COMPLETO HOMOLOGADA'!R35</f>
        <v>0</v>
      </c>
      <c r="K35" s="114"/>
      <c r="L35" s="114">
        <f t="shared" si="5"/>
        <v>2071208.8122199886</v>
      </c>
      <c r="M35" s="114"/>
      <c r="N35" s="114">
        <f>'MATRIZ 2018 COMPLETO HOMOLOGADA'!AI35+'MATRIZ 2018 COMPLETO HOMOLOGADA'!AL35+'MATRIZ 2018 COMPLETO HOMOLOGADA'!AO35</f>
        <v>537442.46923062275</v>
      </c>
      <c r="O35" s="114"/>
      <c r="P35" s="114"/>
      <c r="Q35" s="93"/>
      <c r="S35" s="94">
        <v>825</v>
      </c>
      <c r="U35" s="338">
        <v>2899859.2572748307</v>
      </c>
      <c r="W35" s="338">
        <v>502234.08139668807</v>
      </c>
      <c r="Y35" s="94">
        <v>704</v>
      </c>
      <c r="AA35" s="345">
        <f t="shared" si="0"/>
        <v>-828650.44505484216</v>
      </c>
      <c r="AC35" s="351">
        <f t="shared" si="1"/>
        <v>35208.387833934685</v>
      </c>
      <c r="AE35" s="352">
        <f t="shared" si="2"/>
        <v>-793442.05722090742</v>
      </c>
      <c r="AG35" s="352"/>
    </row>
    <row r="36" spans="1:33" x14ac:dyDescent="0.25">
      <c r="A36" s="93"/>
      <c r="B36" s="94" t="s">
        <v>85</v>
      </c>
      <c r="C36" s="94" t="s">
        <v>97</v>
      </c>
      <c r="D36" s="94" t="s">
        <v>79</v>
      </c>
      <c r="H36" s="114">
        <f>'MATRIZ 2018 COMPLETO HOMOLOGADA'!J36</f>
        <v>3332129.0446902188</v>
      </c>
      <c r="I36" s="114">
        <f>'MATRIZ 2018 COMPLETO HOMOLOGADA'!O36</f>
        <v>0</v>
      </c>
      <c r="J36" s="114">
        <f>'MATRIZ 2018 COMPLETO HOMOLOGADA'!R36</f>
        <v>0</v>
      </c>
      <c r="K36" s="114"/>
      <c r="L36" s="114">
        <f t="shared" si="5"/>
        <v>3332129.0446902188</v>
      </c>
      <c r="M36" s="114"/>
      <c r="N36" s="114">
        <f>'MATRIZ 2018 COMPLETO HOMOLOGADA'!AI36+'MATRIZ 2018 COMPLETO HOMOLOGADA'!AL36+'MATRIZ 2018 COMPLETO HOMOLOGADA'!AO36</f>
        <v>453547.12216114573</v>
      </c>
      <c r="O36" s="114"/>
      <c r="P36" s="114"/>
      <c r="Q36" s="93"/>
      <c r="S36" s="94">
        <v>703</v>
      </c>
      <c r="U36" s="338">
        <v>3176334.5905800043</v>
      </c>
      <c r="W36" s="338">
        <v>404123.36741693696</v>
      </c>
      <c r="Y36" s="94">
        <v>577</v>
      </c>
      <c r="AA36" s="345">
        <f t="shared" si="0"/>
        <v>155794.45411021449</v>
      </c>
      <c r="AC36" s="351">
        <f t="shared" si="1"/>
        <v>49423.754744208767</v>
      </c>
      <c r="AE36" s="352">
        <f t="shared" si="2"/>
        <v>205218.20885442325</v>
      </c>
      <c r="AG36" s="352"/>
    </row>
    <row r="37" spans="1:33" x14ac:dyDescent="0.25">
      <c r="A37" s="93"/>
      <c r="B37" s="94" t="s">
        <v>85</v>
      </c>
      <c r="C37" s="94" t="s">
        <v>98</v>
      </c>
      <c r="D37" s="94" t="s">
        <v>83</v>
      </c>
      <c r="H37" s="114">
        <f>'MATRIZ 2018 COMPLETO HOMOLOGADA'!J37</f>
        <v>0</v>
      </c>
      <c r="I37" s="114">
        <f>'MATRIZ 2018 COMPLETO HOMOLOGADA'!O37</f>
        <v>1039261.0475159641</v>
      </c>
      <c r="J37" s="114">
        <f>'MATRIZ 2018 COMPLETO HOMOLOGADA'!R37</f>
        <v>0</v>
      </c>
      <c r="K37" s="114"/>
      <c r="L37" s="114">
        <f t="shared" si="5"/>
        <v>1039261.0475159641</v>
      </c>
      <c r="M37" s="114"/>
      <c r="N37" s="114">
        <f>'MATRIZ 2018 COMPLETO HOMOLOGADA'!AI37+'MATRIZ 2018 COMPLETO HOMOLOGADA'!AL37+'MATRIZ 2018 COMPLETO HOMOLOGADA'!AO37</f>
        <v>140670.97403732379</v>
      </c>
      <c r="O37" s="114"/>
      <c r="P37" s="114"/>
      <c r="Q37" s="93"/>
      <c r="S37" s="94">
        <v>236</v>
      </c>
      <c r="U37" s="338">
        <v>1138035.5620853123</v>
      </c>
      <c r="W37" s="338">
        <v>113257.54479625619</v>
      </c>
      <c r="Y37" s="94">
        <v>175</v>
      </c>
      <c r="AA37" s="345">
        <f t="shared" si="0"/>
        <v>-98774.51456934819</v>
      </c>
      <c r="AC37" s="351">
        <f t="shared" si="1"/>
        <v>27413.429241067599</v>
      </c>
      <c r="AE37" s="352">
        <f t="shared" si="2"/>
        <v>-71361.085328280591</v>
      </c>
      <c r="AG37" s="352"/>
    </row>
    <row r="38" spans="1:33" x14ac:dyDescent="0.25">
      <c r="A38" s="93"/>
      <c r="B38" s="94" t="s">
        <v>85</v>
      </c>
      <c r="C38" s="94" t="s">
        <v>99</v>
      </c>
      <c r="D38" s="94" t="s">
        <v>79</v>
      </c>
      <c r="H38" s="114">
        <f>'MATRIZ 2018 COMPLETO HOMOLOGADA'!J38</f>
        <v>2250491.305768203</v>
      </c>
      <c r="I38" s="114">
        <f>'MATRIZ 2018 COMPLETO HOMOLOGADA'!O38</f>
        <v>0</v>
      </c>
      <c r="J38" s="114">
        <f>'MATRIZ 2018 COMPLETO HOMOLOGADA'!R38</f>
        <v>0</v>
      </c>
      <c r="K38" s="114"/>
      <c r="L38" s="114">
        <f t="shared" si="5"/>
        <v>2250491.305768203</v>
      </c>
      <c r="M38" s="114"/>
      <c r="N38" s="114">
        <f>'MATRIZ 2018 COMPLETO HOMOLOGADA'!AI38+'MATRIZ 2018 COMPLETO HOMOLOGADA'!AL38+'MATRIZ 2018 COMPLETO HOMOLOGADA'!AO38</f>
        <v>430334.3120763211</v>
      </c>
      <c r="O38" s="114"/>
      <c r="P38" s="114"/>
      <c r="Q38" s="93"/>
      <c r="S38" s="94">
        <v>558.5</v>
      </c>
      <c r="U38" s="338">
        <v>2239318.9281685064</v>
      </c>
      <c r="W38" s="338">
        <v>412268.44618571381</v>
      </c>
      <c r="Y38" s="94">
        <v>491.5</v>
      </c>
      <c r="AA38" s="345">
        <f t="shared" si="0"/>
        <v>11172.377599696629</v>
      </c>
      <c r="AC38" s="351">
        <f t="shared" si="1"/>
        <v>18065.865890607296</v>
      </c>
      <c r="AE38" s="352">
        <f t="shared" si="2"/>
        <v>29238.243490303925</v>
      </c>
      <c r="AG38" s="352"/>
    </row>
    <row r="39" spans="1:33" x14ac:dyDescent="0.25">
      <c r="A39" s="93"/>
      <c r="B39" s="94" t="s">
        <v>85</v>
      </c>
      <c r="C39" s="94" t="s">
        <v>100</v>
      </c>
      <c r="D39" s="94" t="s">
        <v>79</v>
      </c>
      <c r="H39" s="114">
        <f>'MATRIZ 2018 COMPLETO HOMOLOGADA'!J39</f>
        <v>1749643.2826172418</v>
      </c>
      <c r="I39" s="114">
        <f>'MATRIZ 2018 COMPLETO HOMOLOGADA'!O39</f>
        <v>0</v>
      </c>
      <c r="J39" s="114">
        <f>'MATRIZ 2018 COMPLETO HOMOLOGADA'!R39</f>
        <v>0</v>
      </c>
      <c r="K39" s="114"/>
      <c r="L39" s="114">
        <f t="shared" si="5"/>
        <v>1749643.2826172418</v>
      </c>
      <c r="M39" s="114"/>
      <c r="N39" s="114">
        <f>'MATRIZ 2018 COMPLETO HOMOLOGADA'!AI39+'MATRIZ 2018 COMPLETO HOMOLOGADA'!AL39+'MATRIZ 2018 COMPLETO HOMOLOGADA'!AO39</f>
        <v>388204.21045953804</v>
      </c>
      <c r="O39" s="114"/>
      <c r="P39" s="114"/>
      <c r="Q39" s="93"/>
      <c r="S39" s="94">
        <v>632</v>
      </c>
      <c r="U39" s="338">
        <v>1719973.4019592025</v>
      </c>
      <c r="W39" s="338">
        <v>442481.58086414431</v>
      </c>
      <c r="Y39" s="94">
        <v>663.5</v>
      </c>
      <c r="AA39" s="345">
        <f t="shared" si="0"/>
        <v>29669.880658039358</v>
      </c>
      <c r="AC39" s="351">
        <f t="shared" si="1"/>
        <v>-54277.370404606278</v>
      </c>
      <c r="AE39" s="352">
        <f t="shared" si="2"/>
        <v>-24607.48974656692</v>
      </c>
      <c r="AG39" s="352"/>
    </row>
    <row r="40" spans="1:33" x14ac:dyDescent="0.25">
      <c r="A40" s="93"/>
      <c r="B40" s="94" t="s">
        <v>85</v>
      </c>
      <c r="C40" s="94" t="s">
        <v>101</v>
      </c>
      <c r="D40" s="94" t="s">
        <v>79</v>
      </c>
      <c r="H40" s="114">
        <f>'MATRIZ 2018 COMPLETO HOMOLOGADA'!J40</f>
        <v>4961925.8516867021</v>
      </c>
      <c r="I40" s="114">
        <f>'MATRIZ 2018 COMPLETO HOMOLOGADA'!O40</f>
        <v>0</v>
      </c>
      <c r="J40" s="114">
        <f>'MATRIZ 2018 COMPLETO HOMOLOGADA'!R40</f>
        <v>0</v>
      </c>
      <c r="K40" s="114"/>
      <c r="L40" s="114">
        <f t="shared" si="5"/>
        <v>4961925.8516867021</v>
      </c>
      <c r="M40" s="114"/>
      <c r="N40" s="114">
        <f>'MATRIZ 2018 COMPLETO HOMOLOGADA'!AI40+'MATRIZ 2018 COMPLETO HOMOLOGADA'!AL40+'MATRIZ 2018 COMPLETO HOMOLOGADA'!AO40</f>
        <v>1215771.8146778494</v>
      </c>
      <c r="O40" s="114"/>
      <c r="P40" s="114"/>
      <c r="Q40" s="93"/>
      <c r="S40" s="94">
        <v>1294.5</v>
      </c>
      <c r="U40" s="338">
        <v>5315326.9741782323</v>
      </c>
      <c r="W40" s="338">
        <v>1375364.8433565188</v>
      </c>
      <c r="Y40" s="94">
        <v>1414.5</v>
      </c>
      <c r="AA40" s="345">
        <f t="shared" si="0"/>
        <v>-353401.12249153014</v>
      </c>
      <c r="AC40" s="351">
        <f t="shared" si="1"/>
        <v>-159593.02867866936</v>
      </c>
      <c r="AE40" s="352">
        <f t="shared" si="2"/>
        <v>-512994.1511701995</v>
      </c>
      <c r="AG40" s="352"/>
    </row>
    <row r="41" spans="1:33" x14ac:dyDescent="0.25">
      <c r="A41" s="93"/>
      <c r="B41" s="94" t="s">
        <v>85</v>
      </c>
      <c r="C41" s="94" t="s">
        <v>102</v>
      </c>
      <c r="D41" s="94" t="s">
        <v>83</v>
      </c>
      <c r="H41" s="114">
        <f>'MATRIZ 2018 COMPLETO HOMOLOGADA'!J41</f>
        <v>0</v>
      </c>
      <c r="I41" s="114">
        <f>'MATRIZ 2018 COMPLETO HOMOLOGADA'!O41</f>
        <v>1125213.2890432258</v>
      </c>
      <c r="J41" s="114">
        <f>'MATRIZ 2018 COMPLETO HOMOLOGADA'!R41</f>
        <v>0</v>
      </c>
      <c r="K41" s="114"/>
      <c r="L41" s="114">
        <f t="shared" si="5"/>
        <v>1125213.2890432258</v>
      </c>
      <c r="M41" s="114"/>
      <c r="N41" s="114">
        <f>'MATRIZ 2018 COMPLETO HOMOLOGADA'!AI41+'MATRIZ 2018 COMPLETO HOMOLOGADA'!AL41+'MATRIZ 2018 COMPLETO HOMOLOGADA'!AO41</f>
        <v>391078.42855394405</v>
      </c>
      <c r="O41" s="114"/>
      <c r="P41" s="114"/>
      <c r="Q41" s="93"/>
      <c r="S41" s="94">
        <v>596.5</v>
      </c>
      <c r="U41" s="338">
        <v>1194973.9097978608</v>
      </c>
      <c r="W41" s="338">
        <v>287008.70741685847</v>
      </c>
      <c r="Y41" s="94">
        <v>404.5</v>
      </c>
      <c r="AA41" s="345">
        <f t="shared" si="0"/>
        <v>-69760.620754634961</v>
      </c>
      <c r="AC41" s="351">
        <f t="shared" si="1"/>
        <v>104069.72113708558</v>
      </c>
      <c r="AE41" s="352">
        <f t="shared" si="2"/>
        <v>34309.100382450619</v>
      </c>
      <c r="AG41" s="352"/>
    </row>
    <row r="42" spans="1:33" x14ac:dyDescent="0.25">
      <c r="A42" s="93"/>
      <c r="H42" s="114"/>
      <c r="I42" s="114"/>
      <c r="J42" s="114"/>
      <c r="K42" s="114"/>
      <c r="L42" s="114"/>
      <c r="M42" s="114"/>
      <c r="N42" s="114"/>
      <c r="O42" s="114"/>
      <c r="P42" s="114"/>
      <c r="Q42" s="93"/>
      <c r="AA42" s="345">
        <f t="shared" si="0"/>
        <v>0</v>
      </c>
      <c r="AC42" s="351">
        <f t="shared" si="1"/>
        <v>0</v>
      </c>
      <c r="AE42" s="352">
        <f t="shared" si="2"/>
        <v>0</v>
      </c>
      <c r="AG42" s="352"/>
    </row>
    <row r="43" spans="1:33" x14ac:dyDescent="0.25">
      <c r="A43" s="93"/>
      <c r="B43" s="98" t="s">
        <v>103</v>
      </c>
      <c r="C43" s="98" t="s">
        <v>104</v>
      </c>
      <c r="D43" s="98" t="s">
        <v>74</v>
      </c>
      <c r="E43" s="98"/>
      <c r="F43" s="100"/>
      <c r="G43" s="98"/>
      <c r="H43" s="115">
        <f>SUM(H44:H59)</f>
        <v>37789957.680129685</v>
      </c>
      <c r="I43" s="115">
        <f>SUM(I44:I59)</f>
        <v>6001208.8018023968</v>
      </c>
      <c r="J43" s="115">
        <f>SUM(J44:J59)</f>
        <v>6155108.4795154054</v>
      </c>
      <c r="K43" s="115"/>
      <c r="L43" s="115">
        <f>SUM(L44:L59)</f>
        <v>49946274.961447485</v>
      </c>
      <c r="M43" s="115"/>
      <c r="N43" s="115">
        <f>SUM(N44:N59)</f>
        <v>12020283.778676106</v>
      </c>
      <c r="O43" s="115"/>
      <c r="P43" s="115">
        <f>L43*'DADOS BASE PROPOSTA'!$I$14</f>
        <v>74919.412442171233</v>
      </c>
      <c r="Q43" s="93"/>
      <c r="S43" s="94">
        <v>19281.5</v>
      </c>
      <c r="U43" s="338">
        <v>49708736.285811797</v>
      </c>
      <c r="W43" s="338">
        <v>12001858.176629601</v>
      </c>
      <c r="Y43" s="94">
        <v>17517.5</v>
      </c>
      <c r="AA43" s="345">
        <f t="shared" si="0"/>
        <v>237538.67563568801</v>
      </c>
      <c r="AC43" s="351">
        <f t="shared" si="1"/>
        <v>18425.602046504617</v>
      </c>
      <c r="AE43" s="352">
        <f t="shared" si="2"/>
        <v>255964.27768219262</v>
      </c>
      <c r="AG43" s="352"/>
    </row>
    <row r="44" spans="1:33" x14ac:dyDescent="0.25">
      <c r="A44" s="93"/>
      <c r="B44" s="94" t="s">
        <v>103</v>
      </c>
      <c r="C44" s="94" t="s">
        <v>34</v>
      </c>
      <c r="D44" s="94" t="s">
        <v>75</v>
      </c>
      <c r="F44" s="68">
        <f>'MATRIZ 2018 COMPLETO HOMOLOGADA'!Q44</f>
        <v>15</v>
      </c>
      <c r="H44" s="114">
        <f>'MATRIZ 2018 COMPLETO HOMOLOGADA'!J44</f>
        <v>0</v>
      </c>
      <c r="I44" s="114">
        <f>SUMIF('MATRIZ 2018 COMPLETO HOMOLOGADA'!D45:D60,"ECR",'MATRIZ 2018 COMPLETO HOMOLOGADA'!O45:O60)</f>
        <v>0</v>
      </c>
      <c r="J44" s="114">
        <f>'MATRIZ 2018 COMPLETO HOMOLOGADA'!R44+'MATRIZ 2018 COMPLETO HOMOLOGADA'!Z44+'MATRIZ 2018 COMPLETO HOMOLOGADA'!AS44+'MATRIZ 2018 COMPLETO HOMOLOGADA'!AW44+'MATRIZ 2018 COMPLETO HOMOLOGADA'!BA44+SUM('MATRIZ 2018 COMPLETO HOMOLOGADA'!Z45:Z60)</f>
        <v>6155108.4795154054</v>
      </c>
      <c r="K44" s="114"/>
      <c r="L44" s="114">
        <f t="shared" ref="L44:L59" si="6">SUM(H44:J44)</f>
        <v>6155108.4795154054</v>
      </c>
      <c r="M44" s="114"/>
      <c r="N44" s="114">
        <f>'MATRIZ 2018 COMPLETO HOMOLOGADA'!AI44+'MATRIZ 2018 COMPLETO HOMOLOGADA'!AL44+'MATRIZ 2018 COMPLETO HOMOLOGADA'!AO44</f>
        <v>0</v>
      </c>
      <c r="O44" s="114"/>
      <c r="P44" s="114"/>
      <c r="Q44" s="93"/>
      <c r="U44" s="338">
        <v>4975015.4563613674</v>
      </c>
      <c r="W44" s="338">
        <v>0</v>
      </c>
      <c r="AA44" s="345">
        <f t="shared" si="0"/>
        <v>1180093.023154038</v>
      </c>
      <c r="AC44" s="351">
        <f t="shared" si="1"/>
        <v>0</v>
      </c>
      <c r="AE44" s="352">
        <f t="shared" si="2"/>
        <v>1180093.023154038</v>
      </c>
      <c r="AG44" s="352"/>
    </row>
    <row r="45" spans="1:33" x14ac:dyDescent="0.25">
      <c r="A45" s="93"/>
      <c r="B45" s="94" t="s">
        <v>103</v>
      </c>
      <c r="C45" s="94" t="s">
        <v>105</v>
      </c>
      <c r="D45" s="94" t="s">
        <v>77</v>
      </c>
      <c r="H45" s="114">
        <f>'MATRIZ 2018 COMPLETO HOMOLOGADA'!J45</f>
        <v>0</v>
      </c>
      <c r="I45" s="114">
        <f>'MATRIZ 2018 COMPLETO HOMOLOGADA'!O45</f>
        <v>587197.26913432684</v>
      </c>
      <c r="J45" s="114">
        <f>'MATRIZ 2018 COMPLETO HOMOLOGADA'!R45</f>
        <v>0</v>
      </c>
      <c r="K45" s="114"/>
      <c r="L45" s="114">
        <f t="shared" si="6"/>
        <v>587197.26913432684</v>
      </c>
      <c r="M45" s="114"/>
      <c r="N45" s="114">
        <f>'MATRIZ 2018 COMPLETO HOMOLOGADA'!AI45+'MATRIZ 2018 COMPLETO HOMOLOGADA'!AL45+'MATRIZ 2018 COMPLETO HOMOLOGADA'!AO45</f>
        <v>196687.83009118438</v>
      </c>
      <c r="O45" s="114"/>
      <c r="P45" s="114"/>
      <c r="Q45" s="93"/>
      <c r="S45" s="94">
        <v>316</v>
      </c>
      <c r="U45" s="338">
        <v>605424.76531883515</v>
      </c>
      <c r="W45" s="338">
        <v>121298.37383881005</v>
      </c>
      <c r="Y45" s="94">
        <v>179.5</v>
      </c>
      <c r="AA45" s="345">
        <f t="shared" si="0"/>
        <v>-18227.496184508316</v>
      </c>
      <c r="AC45" s="351">
        <f t="shared" si="1"/>
        <v>75389.456252374337</v>
      </c>
      <c r="AE45" s="352">
        <f t="shared" si="2"/>
        <v>57161.960067866021</v>
      </c>
      <c r="AG45" s="352"/>
    </row>
    <row r="46" spans="1:33" x14ac:dyDescent="0.25">
      <c r="A46" s="93"/>
      <c r="B46" s="94" t="s">
        <v>103</v>
      </c>
      <c r="C46" s="94" t="s">
        <v>106</v>
      </c>
      <c r="D46" s="94" t="s">
        <v>79</v>
      </c>
      <c r="H46" s="114">
        <f>'MATRIZ 2018 COMPLETO HOMOLOGADA'!J46</f>
        <v>1749643.2826172418</v>
      </c>
      <c r="I46" s="114">
        <f>'MATRIZ 2018 COMPLETO HOMOLOGADA'!O46</f>
        <v>0</v>
      </c>
      <c r="J46" s="114">
        <f>'MATRIZ 2018 COMPLETO HOMOLOGADA'!R46</f>
        <v>0</v>
      </c>
      <c r="K46" s="114"/>
      <c r="L46" s="114">
        <f t="shared" si="6"/>
        <v>1749643.2826172418</v>
      </c>
      <c r="M46" s="114"/>
      <c r="N46" s="114">
        <f>'MATRIZ 2018 COMPLETO HOMOLOGADA'!AI46+'MATRIZ 2018 COMPLETO HOMOLOGADA'!AL46+'MATRIZ 2018 COMPLETO HOMOLOGADA'!AO46</f>
        <v>408418.48364409752</v>
      </c>
      <c r="O46" s="114"/>
      <c r="P46" s="114"/>
      <c r="Q46" s="93"/>
      <c r="S46" s="94">
        <v>590</v>
      </c>
      <c r="U46" s="338">
        <v>1762581.306330916</v>
      </c>
      <c r="W46" s="338">
        <v>521829.31569364626</v>
      </c>
      <c r="Y46" s="94">
        <v>683.5</v>
      </c>
      <c r="AA46" s="345">
        <f t="shared" si="0"/>
        <v>-12938.023713674163</v>
      </c>
      <c r="AC46" s="351">
        <f t="shared" si="1"/>
        <v>-113410.83204954874</v>
      </c>
      <c r="AE46" s="352">
        <f t="shared" si="2"/>
        <v>-126348.85576322291</v>
      </c>
      <c r="AG46" s="352"/>
    </row>
    <row r="47" spans="1:33" x14ac:dyDescent="0.25">
      <c r="A47" s="93"/>
      <c r="B47" s="94" t="s">
        <v>103</v>
      </c>
      <c r="C47" s="94" t="s">
        <v>107</v>
      </c>
      <c r="D47" s="94" t="s">
        <v>83</v>
      </c>
      <c r="H47" s="114">
        <f>'MATRIZ 2018 COMPLETO HOMOLOGADA'!J47</f>
        <v>0</v>
      </c>
      <c r="I47" s="114">
        <f>'MATRIZ 2018 COMPLETO HOMOLOGADA'!O47</f>
        <v>1335335.8239396883</v>
      </c>
      <c r="J47" s="114">
        <f>'MATRIZ 2018 COMPLETO HOMOLOGADA'!R47</f>
        <v>0</v>
      </c>
      <c r="K47" s="114"/>
      <c r="L47" s="114">
        <f t="shared" si="6"/>
        <v>1335335.8239396883</v>
      </c>
      <c r="M47" s="114"/>
      <c r="N47" s="114">
        <f>'MATRIZ 2018 COMPLETO HOMOLOGADA'!AI47+'MATRIZ 2018 COMPLETO HOMOLOGADA'!AL47+'MATRIZ 2018 COMPLETO HOMOLOGADA'!AO47</f>
        <v>285576.88514327141</v>
      </c>
      <c r="O47" s="114"/>
      <c r="P47" s="114"/>
      <c r="Q47" s="93"/>
      <c r="S47" s="94">
        <v>427</v>
      </c>
      <c r="U47" s="338">
        <v>1174257.3078991764</v>
      </c>
      <c r="W47" s="338">
        <v>145563.498498737</v>
      </c>
      <c r="Y47" s="94">
        <v>200.5</v>
      </c>
      <c r="AA47" s="345">
        <f t="shared" si="0"/>
        <v>161078.51604051189</v>
      </c>
      <c r="AC47" s="351">
        <f t="shared" si="1"/>
        <v>140013.38664453442</v>
      </c>
      <c r="AE47" s="352">
        <f t="shared" si="2"/>
        <v>301091.90268504631</v>
      </c>
      <c r="AG47" s="352"/>
    </row>
    <row r="48" spans="1:33" x14ac:dyDescent="0.25">
      <c r="A48" s="93"/>
      <c r="B48" s="94" t="s">
        <v>103</v>
      </c>
      <c r="C48" s="94" t="s">
        <v>108</v>
      </c>
      <c r="D48" s="94" t="s">
        <v>83</v>
      </c>
      <c r="H48" s="114">
        <f>'MATRIZ 2018 COMPLETO HOMOLOGADA'!J48</f>
        <v>0</v>
      </c>
      <c r="I48" s="114">
        <f>'MATRIZ 2018 COMPLETO HOMOLOGADA'!O48</f>
        <v>1512086.1767799263</v>
      </c>
      <c r="J48" s="114">
        <f>'MATRIZ 2018 COMPLETO HOMOLOGADA'!R48</f>
        <v>0</v>
      </c>
      <c r="K48" s="114"/>
      <c r="L48" s="114">
        <f t="shared" si="6"/>
        <v>1512086.1767799263</v>
      </c>
      <c r="M48" s="114"/>
      <c r="N48" s="114">
        <f>'MATRIZ 2018 COMPLETO HOMOLOGADA'!AI48+'MATRIZ 2018 COMPLETO HOMOLOGADA'!AL48+'MATRIZ 2018 COMPLETO HOMOLOGADA'!AO48</f>
        <v>559748.40008834959</v>
      </c>
      <c r="O48" s="114"/>
      <c r="P48" s="114"/>
      <c r="Q48" s="93"/>
      <c r="S48" s="94">
        <v>813.5</v>
      </c>
      <c r="U48" s="338">
        <v>1723048.166834943</v>
      </c>
      <c r="W48" s="338">
        <v>568366.62661674677</v>
      </c>
      <c r="Y48" s="94">
        <v>756</v>
      </c>
      <c r="AA48" s="345">
        <f t="shared" si="0"/>
        <v>-210961.99005501671</v>
      </c>
      <c r="AC48" s="351">
        <f t="shared" si="1"/>
        <v>-8618.2265283971792</v>
      </c>
      <c r="AE48" s="352">
        <f t="shared" si="2"/>
        <v>-219580.21658341389</v>
      </c>
      <c r="AG48" s="352"/>
    </row>
    <row r="49" spans="1:33" x14ac:dyDescent="0.25">
      <c r="A49" s="93"/>
      <c r="B49" s="94" t="s">
        <v>103</v>
      </c>
      <c r="C49" s="94" t="s">
        <v>109</v>
      </c>
      <c r="D49" s="94" t="s">
        <v>83</v>
      </c>
      <c r="H49" s="114">
        <f>'MATRIZ 2018 COMPLETO HOMOLOGADA'!J49</f>
        <v>0</v>
      </c>
      <c r="I49" s="114">
        <f>'MATRIZ 2018 COMPLETO HOMOLOGADA'!O49</f>
        <v>1207280.0985616413</v>
      </c>
      <c r="J49" s="114">
        <f>'MATRIZ 2018 COMPLETO HOMOLOGADA'!R49</f>
        <v>0</v>
      </c>
      <c r="K49" s="114"/>
      <c r="L49" s="114">
        <f t="shared" si="6"/>
        <v>1207280.0985616413</v>
      </c>
      <c r="M49" s="114"/>
      <c r="N49" s="114">
        <f>'MATRIZ 2018 COMPLETO HOMOLOGADA'!AI49+'MATRIZ 2018 COMPLETO HOMOLOGADA'!AL49+'MATRIZ 2018 COMPLETO HOMOLOGADA'!AO49</f>
        <v>365424.71769923135</v>
      </c>
      <c r="O49" s="114"/>
      <c r="P49" s="114"/>
      <c r="Q49" s="93"/>
      <c r="S49" s="94">
        <v>614</v>
      </c>
      <c r="U49" s="338">
        <v>1297570.3749369159</v>
      </c>
      <c r="W49" s="338">
        <v>264296.11239998747</v>
      </c>
      <c r="Y49" s="94">
        <v>409</v>
      </c>
      <c r="AA49" s="345">
        <f t="shared" si="0"/>
        <v>-90290.27637527464</v>
      </c>
      <c r="AC49" s="351">
        <f t="shared" si="1"/>
        <v>101128.60529924388</v>
      </c>
      <c r="AE49" s="352">
        <f t="shared" si="2"/>
        <v>10838.328923969239</v>
      </c>
      <c r="AG49" s="352"/>
    </row>
    <row r="50" spans="1:33" x14ac:dyDescent="0.25">
      <c r="A50" s="93"/>
      <c r="B50" s="94" t="s">
        <v>103</v>
      </c>
      <c r="C50" s="94" t="s">
        <v>110</v>
      </c>
      <c r="D50" s="94" t="s">
        <v>79</v>
      </c>
      <c r="H50" s="114">
        <f>'MATRIZ 2018 COMPLETO HOMOLOGADA'!J50</f>
        <v>2332158.0251929397</v>
      </c>
      <c r="I50" s="114">
        <f>'MATRIZ 2018 COMPLETO HOMOLOGADA'!O50</f>
        <v>0</v>
      </c>
      <c r="J50" s="114">
        <f>'MATRIZ 2018 COMPLETO HOMOLOGADA'!R50</f>
        <v>0</v>
      </c>
      <c r="K50" s="114"/>
      <c r="L50" s="114">
        <f t="shared" si="6"/>
        <v>2332158.0251929397</v>
      </c>
      <c r="M50" s="114"/>
      <c r="N50" s="114">
        <f>'MATRIZ 2018 COMPLETO HOMOLOGADA'!AI50+'MATRIZ 2018 COMPLETO HOMOLOGADA'!AL50+'MATRIZ 2018 COMPLETO HOMOLOGADA'!AO50</f>
        <v>736551.05960232276</v>
      </c>
      <c r="O50" s="114"/>
      <c r="P50" s="114"/>
      <c r="Q50" s="93"/>
      <c r="S50" s="94">
        <v>857.5</v>
      </c>
      <c r="U50" s="338">
        <v>2386643.7901416323</v>
      </c>
      <c r="W50" s="338">
        <v>733172.94676035037</v>
      </c>
      <c r="Y50" s="94">
        <v>857</v>
      </c>
      <c r="AA50" s="345">
        <f t="shared" si="0"/>
        <v>-54485.764948692638</v>
      </c>
      <c r="AC50" s="351">
        <f t="shared" si="1"/>
        <v>3378.1128419723827</v>
      </c>
      <c r="AE50" s="352">
        <f t="shared" si="2"/>
        <v>-51107.652106720256</v>
      </c>
      <c r="AG50" s="352"/>
    </row>
    <row r="51" spans="1:33" x14ac:dyDescent="0.25">
      <c r="A51" s="93"/>
      <c r="B51" s="94" t="s">
        <v>103</v>
      </c>
      <c r="C51" s="94" t="s">
        <v>111</v>
      </c>
      <c r="D51" s="94" t="s">
        <v>79</v>
      </c>
      <c r="H51" s="114">
        <f>'MATRIZ 2018 COMPLETO HOMOLOGADA'!J51</f>
        <v>12681427.90666108</v>
      </c>
      <c r="I51" s="114">
        <f>'MATRIZ 2018 COMPLETO HOMOLOGADA'!O51</f>
        <v>0</v>
      </c>
      <c r="J51" s="114">
        <f>'MATRIZ 2018 COMPLETO HOMOLOGADA'!R51</f>
        <v>0</v>
      </c>
      <c r="K51" s="114"/>
      <c r="L51" s="114">
        <f t="shared" si="6"/>
        <v>12681427.90666108</v>
      </c>
      <c r="M51" s="114"/>
      <c r="N51" s="114">
        <f>'MATRIZ 2018 COMPLETO HOMOLOGADA'!AI51+'MATRIZ 2018 COMPLETO HOMOLOGADA'!AL51+'MATRIZ 2018 COMPLETO HOMOLOGADA'!AO51</f>
        <v>3585945.1391703319</v>
      </c>
      <c r="O51" s="114"/>
      <c r="P51" s="114"/>
      <c r="Q51" s="93"/>
      <c r="S51" s="94">
        <v>6412</v>
      </c>
      <c r="U51" s="338">
        <v>13667309.273816338</v>
      </c>
      <c r="W51" s="338">
        <v>3941955.244948098</v>
      </c>
      <c r="Y51" s="94">
        <v>6355.5</v>
      </c>
      <c r="AA51" s="345">
        <f t="shared" si="0"/>
        <v>-985881.36715525761</v>
      </c>
      <c r="AC51" s="351">
        <f t="shared" si="1"/>
        <v>-356010.10577776609</v>
      </c>
      <c r="AE51" s="352">
        <f t="shared" si="2"/>
        <v>-1341891.4729330237</v>
      </c>
      <c r="AG51" s="352"/>
    </row>
    <row r="52" spans="1:33" x14ac:dyDescent="0.25">
      <c r="A52" s="93"/>
      <c r="B52" s="94" t="s">
        <v>103</v>
      </c>
      <c r="C52" s="94" t="s">
        <v>112</v>
      </c>
      <c r="D52" s="94" t="s">
        <v>79</v>
      </c>
      <c r="H52" s="114">
        <f>'MATRIZ 2018 COMPLETO HOMOLOGADA'!J52</f>
        <v>3947362.6105333315</v>
      </c>
      <c r="I52" s="114">
        <f>'MATRIZ 2018 COMPLETO HOMOLOGADA'!O52</f>
        <v>0</v>
      </c>
      <c r="J52" s="114">
        <f>'MATRIZ 2018 COMPLETO HOMOLOGADA'!R52</f>
        <v>0</v>
      </c>
      <c r="K52" s="114"/>
      <c r="L52" s="114">
        <f t="shared" si="6"/>
        <v>3947362.6105333315</v>
      </c>
      <c r="M52" s="114"/>
      <c r="N52" s="114">
        <f>'MATRIZ 2018 COMPLETO HOMOLOGADA'!AI52+'MATRIZ 2018 COMPLETO HOMOLOGADA'!AL52+'MATRIZ 2018 COMPLETO HOMOLOGADA'!AO52</f>
        <v>944260.23750315025</v>
      </c>
      <c r="O52" s="114"/>
      <c r="P52" s="114"/>
      <c r="Q52" s="93"/>
      <c r="S52" s="94">
        <v>1816.5</v>
      </c>
      <c r="U52" s="338">
        <v>4065990.8122705682</v>
      </c>
      <c r="W52" s="338">
        <v>1015706.9768712387</v>
      </c>
      <c r="Y52" s="94">
        <v>1831.5</v>
      </c>
      <c r="AA52" s="345">
        <f t="shared" si="0"/>
        <v>-118628.2017372367</v>
      </c>
      <c r="AC52" s="351">
        <f t="shared" si="1"/>
        <v>-71446.739368088427</v>
      </c>
      <c r="AE52" s="352">
        <f t="shared" si="2"/>
        <v>-190074.94110532512</v>
      </c>
      <c r="AG52" s="352"/>
    </row>
    <row r="53" spans="1:33" x14ac:dyDescent="0.25">
      <c r="A53" s="93"/>
      <c r="B53" s="94" t="s">
        <v>103</v>
      </c>
      <c r="C53" s="94" t="s">
        <v>113</v>
      </c>
      <c r="D53" s="94" t="s">
        <v>79</v>
      </c>
      <c r="H53" s="114">
        <f>'MATRIZ 2018 COMPLETO HOMOLOGADA'!J53</f>
        <v>6019495.0158847785</v>
      </c>
      <c r="I53" s="114">
        <f>'MATRIZ 2018 COMPLETO HOMOLOGADA'!O53</f>
        <v>0</v>
      </c>
      <c r="J53" s="114">
        <f>'MATRIZ 2018 COMPLETO HOMOLOGADA'!R53</f>
        <v>0</v>
      </c>
      <c r="K53" s="114"/>
      <c r="L53" s="114">
        <f t="shared" si="6"/>
        <v>6019495.0158847785</v>
      </c>
      <c r="M53" s="114"/>
      <c r="N53" s="114">
        <f>'MATRIZ 2018 COMPLETO HOMOLOGADA'!AI53+'MATRIZ 2018 COMPLETO HOMOLOGADA'!AL53+'MATRIZ 2018 COMPLETO HOMOLOGADA'!AO53</f>
        <v>1262572.845493576</v>
      </c>
      <c r="O53" s="114"/>
      <c r="P53" s="114"/>
      <c r="Q53" s="93"/>
      <c r="S53" s="94">
        <v>1786</v>
      </c>
      <c r="U53" s="338">
        <v>5616658.0103495177</v>
      </c>
      <c r="W53" s="338">
        <v>1236547.6437802629</v>
      </c>
      <c r="Y53" s="94">
        <v>1420.5</v>
      </c>
      <c r="AA53" s="345">
        <f t="shared" si="0"/>
        <v>402837.00553526077</v>
      </c>
      <c r="AC53" s="351">
        <f t="shared" si="1"/>
        <v>26025.201713313116</v>
      </c>
      <c r="AE53" s="352">
        <f t="shared" si="2"/>
        <v>428862.20724857389</v>
      </c>
      <c r="AG53" s="352"/>
    </row>
    <row r="54" spans="1:33" x14ac:dyDescent="0.25">
      <c r="A54" s="93"/>
      <c r="B54" s="94" t="s">
        <v>103</v>
      </c>
      <c r="C54" s="94" t="s">
        <v>114</v>
      </c>
      <c r="D54" s="94" t="s">
        <v>79</v>
      </c>
      <c r="H54" s="114">
        <f>'MATRIZ 2018 COMPLETO HOMOLOGADA'!J54</f>
        <v>2243692.1588205947</v>
      </c>
      <c r="I54" s="114">
        <f>'MATRIZ 2018 COMPLETO HOMOLOGADA'!O54</f>
        <v>0</v>
      </c>
      <c r="J54" s="114">
        <f>'MATRIZ 2018 COMPLETO HOMOLOGADA'!R54</f>
        <v>0</v>
      </c>
      <c r="K54" s="114"/>
      <c r="L54" s="114">
        <f t="shared" si="6"/>
        <v>2243692.1588205947</v>
      </c>
      <c r="M54" s="114"/>
      <c r="N54" s="114">
        <f>'MATRIZ 2018 COMPLETO HOMOLOGADA'!AI54+'MATRIZ 2018 COMPLETO HOMOLOGADA'!AL54+'MATRIZ 2018 COMPLETO HOMOLOGADA'!AO54</f>
        <v>568319.18856754294</v>
      </c>
      <c r="O54" s="114"/>
      <c r="P54" s="114"/>
      <c r="Q54" s="93"/>
      <c r="S54" s="94">
        <v>824.5</v>
      </c>
      <c r="U54" s="338">
        <v>2482996.7141087097</v>
      </c>
      <c r="W54" s="338">
        <v>571272.74842656543</v>
      </c>
      <c r="Y54" s="94">
        <v>753</v>
      </c>
      <c r="AA54" s="345">
        <f t="shared" si="0"/>
        <v>-239304.55528811505</v>
      </c>
      <c r="AC54" s="351">
        <f t="shared" si="1"/>
        <v>-2953.5598590224981</v>
      </c>
      <c r="AE54" s="352">
        <f t="shared" si="2"/>
        <v>-242258.11514713755</v>
      </c>
      <c r="AG54" s="352"/>
    </row>
    <row r="55" spans="1:33" x14ac:dyDescent="0.25">
      <c r="A55" s="93"/>
      <c r="B55" s="94" t="s">
        <v>103</v>
      </c>
      <c r="C55" s="94" t="s">
        <v>115</v>
      </c>
      <c r="D55" s="94" t="s">
        <v>79</v>
      </c>
      <c r="H55" s="114">
        <f>'MATRIZ 2018 COMPLETO HOMOLOGADA'!J55</f>
        <v>2925331.9014536268</v>
      </c>
      <c r="I55" s="114">
        <f>'MATRIZ 2018 COMPLETO HOMOLOGADA'!O55</f>
        <v>0</v>
      </c>
      <c r="J55" s="114">
        <f>'MATRIZ 2018 COMPLETO HOMOLOGADA'!R55</f>
        <v>0</v>
      </c>
      <c r="K55" s="114"/>
      <c r="L55" s="114">
        <f t="shared" si="6"/>
        <v>2925331.9014536268</v>
      </c>
      <c r="M55" s="114"/>
      <c r="N55" s="114">
        <f>'MATRIZ 2018 COMPLETO HOMOLOGADA'!AI55+'MATRIZ 2018 COMPLETO HOMOLOGADA'!AL55+'MATRIZ 2018 COMPLETO HOMOLOGADA'!AO55</f>
        <v>897339.24276345212</v>
      </c>
      <c r="O55" s="114"/>
      <c r="P55" s="114"/>
      <c r="Q55" s="93"/>
      <c r="S55" s="94">
        <v>1499</v>
      </c>
      <c r="U55" s="338">
        <v>3005027.3696222715</v>
      </c>
      <c r="W55" s="338">
        <v>867181.59998918558</v>
      </c>
      <c r="Y55" s="94">
        <v>1317</v>
      </c>
      <c r="AA55" s="345">
        <f t="shared" si="0"/>
        <v>-79695.4681686447</v>
      </c>
      <c r="AC55" s="351">
        <f t="shared" si="1"/>
        <v>30157.64277426654</v>
      </c>
      <c r="AE55" s="352">
        <f t="shared" si="2"/>
        <v>-49537.82539437816</v>
      </c>
      <c r="AG55" s="352"/>
    </row>
    <row r="56" spans="1:33" x14ac:dyDescent="0.25">
      <c r="A56" s="93"/>
      <c r="B56" s="94" t="s">
        <v>103</v>
      </c>
      <c r="C56" s="94" t="s">
        <v>116</v>
      </c>
      <c r="D56" s="94" t="s">
        <v>79</v>
      </c>
      <c r="H56" s="114">
        <f>'MATRIZ 2018 COMPLETO HOMOLOGADA'!J56</f>
        <v>1758292.6045171809</v>
      </c>
      <c r="I56" s="114">
        <f>'MATRIZ 2018 COMPLETO HOMOLOGADA'!O56</f>
        <v>0</v>
      </c>
      <c r="J56" s="114">
        <f>'MATRIZ 2018 COMPLETO HOMOLOGADA'!R56</f>
        <v>0</v>
      </c>
      <c r="K56" s="114"/>
      <c r="L56" s="114">
        <f t="shared" si="6"/>
        <v>1758292.6045171809</v>
      </c>
      <c r="M56" s="114"/>
      <c r="N56" s="114">
        <f>'MATRIZ 2018 COMPLETO HOMOLOGADA'!AI56+'MATRIZ 2018 COMPLETO HOMOLOGADA'!AL56+'MATRIZ 2018 COMPLETO HOMOLOGADA'!AO56</f>
        <v>446317.1005793644</v>
      </c>
      <c r="O56" s="114"/>
      <c r="P56" s="114"/>
      <c r="Q56" s="93"/>
      <c r="S56" s="94">
        <v>738</v>
      </c>
      <c r="U56" s="338">
        <v>1767322.4094887257</v>
      </c>
      <c r="W56" s="338">
        <v>420868.88432494632</v>
      </c>
      <c r="Y56" s="94">
        <v>626.5</v>
      </c>
      <c r="AA56" s="345">
        <f t="shared" si="0"/>
        <v>-9029.8049715447705</v>
      </c>
      <c r="AC56" s="351">
        <f t="shared" si="1"/>
        <v>25448.216254418076</v>
      </c>
      <c r="AE56" s="352">
        <f t="shared" si="2"/>
        <v>16418.411282873305</v>
      </c>
      <c r="AG56" s="352"/>
    </row>
    <row r="57" spans="1:33" x14ac:dyDescent="0.25">
      <c r="A57" s="93"/>
      <c r="B57" s="94" t="s">
        <v>103</v>
      </c>
      <c r="C57" s="94" t="s">
        <v>117</v>
      </c>
      <c r="D57" s="94" t="s">
        <v>79</v>
      </c>
      <c r="H57" s="114">
        <f>'MATRIZ 2018 COMPLETO HOMOLOGADA'!J57</f>
        <v>1749643.2826172418</v>
      </c>
      <c r="I57" s="114">
        <f>'MATRIZ 2018 COMPLETO HOMOLOGADA'!O57</f>
        <v>0</v>
      </c>
      <c r="J57" s="114">
        <f>'MATRIZ 2018 COMPLETO HOMOLOGADA'!R57</f>
        <v>0</v>
      </c>
      <c r="K57" s="114"/>
      <c r="L57" s="114">
        <f t="shared" si="6"/>
        <v>1749643.2826172418</v>
      </c>
      <c r="M57" s="114"/>
      <c r="N57" s="114">
        <f>'MATRIZ 2018 COMPLETO HOMOLOGADA'!AI57+'MATRIZ 2018 COMPLETO HOMOLOGADA'!AL57+'MATRIZ 2018 COMPLETO HOMOLOGADA'!AO57</f>
        <v>638627.84774723009</v>
      </c>
      <c r="O57" s="114"/>
      <c r="P57" s="114"/>
      <c r="Q57" s="93"/>
      <c r="S57" s="94">
        <v>801</v>
      </c>
      <c r="U57" s="338">
        <v>1720529.4115213873</v>
      </c>
      <c r="W57" s="338">
        <v>703440.26104294579</v>
      </c>
      <c r="Y57" s="94">
        <v>845</v>
      </c>
      <c r="AA57" s="345">
        <f t="shared" si="0"/>
        <v>29113.871095854556</v>
      </c>
      <c r="AC57" s="351">
        <f t="shared" si="1"/>
        <v>-64812.413295715698</v>
      </c>
      <c r="AE57" s="352">
        <f t="shared" si="2"/>
        <v>-35698.542199861142</v>
      </c>
      <c r="AG57" s="352"/>
    </row>
    <row r="58" spans="1:33" x14ac:dyDescent="0.25">
      <c r="A58" s="93"/>
      <c r="B58" s="94" t="s">
        <v>103</v>
      </c>
      <c r="C58" s="94" t="s">
        <v>118</v>
      </c>
      <c r="D58" s="94" t="s">
        <v>79</v>
      </c>
      <c r="H58" s="114">
        <f>'MATRIZ 2018 COMPLETO HOMOLOGADA'!J58</f>
        <v>2382910.8918316648</v>
      </c>
      <c r="I58" s="114">
        <f>'MATRIZ 2018 COMPLETO HOMOLOGADA'!O58</f>
        <v>0</v>
      </c>
      <c r="J58" s="114">
        <f>'MATRIZ 2018 COMPLETO HOMOLOGADA'!R58</f>
        <v>0</v>
      </c>
      <c r="K58" s="114"/>
      <c r="L58" s="114">
        <f t="shared" si="6"/>
        <v>2382910.8918316648</v>
      </c>
      <c r="M58" s="114"/>
      <c r="N58" s="114">
        <f>'MATRIZ 2018 COMPLETO HOMOLOGADA'!AI58+'MATRIZ 2018 COMPLETO HOMOLOGADA'!AL58+'MATRIZ 2018 COMPLETO HOMOLOGADA'!AO58</f>
        <v>690436.28218405298</v>
      </c>
      <c r="O58" s="114"/>
      <c r="P58" s="114"/>
      <c r="Q58" s="93"/>
      <c r="S58" s="94">
        <v>1095</v>
      </c>
      <c r="U58" s="338">
        <v>2091546.5167272117</v>
      </c>
      <c r="W58" s="338">
        <v>567410.23184140364</v>
      </c>
      <c r="Y58" s="94">
        <v>824.5</v>
      </c>
      <c r="AA58" s="345">
        <f t="shared" si="0"/>
        <v>291364.37510445318</v>
      </c>
      <c r="AC58" s="351">
        <f t="shared" si="1"/>
        <v>123026.05034264934</v>
      </c>
      <c r="AE58" s="352">
        <f t="shared" si="2"/>
        <v>414390.42544710252</v>
      </c>
      <c r="AG58" s="352"/>
    </row>
    <row r="59" spans="1:33" x14ac:dyDescent="0.25">
      <c r="A59" s="93"/>
      <c r="B59" s="94" t="s">
        <v>103</v>
      </c>
      <c r="C59" s="94" t="s">
        <v>119</v>
      </c>
      <c r="D59" s="94" t="s">
        <v>83</v>
      </c>
      <c r="H59" s="114">
        <f>'MATRIZ 2018 COMPLETO HOMOLOGADA'!J59</f>
        <v>0</v>
      </c>
      <c r="I59" s="114">
        <f>'MATRIZ 2018 COMPLETO HOMOLOGADA'!O59</f>
        <v>1359309.4333868143</v>
      </c>
      <c r="J59" s="114">
        <f>'MATRIZ 2018 COMPLETO HOMOLOGADA'!R59</f>
        <v>0</v>
      </c>
      <c r="K59" s="114"/>
      <c r="L59" s="114">
        <f t="shared" si="6"/>
        <v>1359309.4333868143</v>
      </c>
      <c r="M59" s="114"/>
      <c r="N59" s="114">
        <f>'MATRIZ 2018 COMPLETO HOMOLOGADA'!AI59+'MATRIZ 2018 COMPLETO HOMOLOGADA'!AL59+'MATRIZ 2018 COMPLETO HOMOLOGADA'!AO59</f>
        <v>434058.51839894592</v>
      </c>
      <c r="O59" s="114"/>
      <c r="P59" s="114"/>
      <c r="Q59" s="93"/>
      <c r="S59" s="94">
        <v>691.5</v>
      </c>
      <c r="U59" s="338">
        <v>1366814.6000832773</v>
      </c>
      <c r="W59" s="338">
        <v>322947.71159667766</v>
      </c>
      <c r="Y59" s="94">
        <v>458.5</v>
      </c>
      <c r="AA59" s="345">
        <f t="shared" si="0"/>
        <v>-7505.1666964630131</v>
      </c>
      <c r="AC59" s="351">
        <f t="shared" si="1"/>
        <v>111110.80680226826</v>
      </c>
      <c r="AE59" s="352">
        <f t="shared" si="2"/>
        <v>103605.64010580524</v>
      </c>
      <c r="AG59" s="352"/>
    </row>
    <row r="60" spans="1:33" x14ac:dyDescent="0.25">
      <c r="A60" s="93"/>
      <c r="H60" s="114"/>
      <c r="I60" s="114"/>
      <c r="J60" s="114"/>
      <c r="K60" s="114"/>
      <c r="L60" s="114"/>
      <c r="M60" s="114"/>
      <c r="N60" s="114"/>
      <c r="O60" s="114"/>
      <c r="P60" s="114"/>
      <c r="Q60" s="93"/>
      <c r="AA60" s="345">
        <f t="shared" si="0"/>
        <v>0</v>
      </c>
      <c r="AC60" s="351">
        <f t="shared" si="1"/>
        <v>0</v>
      </c>
      <c r="AE60" s="352">
        <f t="shared" si="2"/>
        <v>0</v>
      </c>
      <c r="AG60" s="352"/>
    </row>
    <row r="61" spans="1:33" x14ac:dyDescent="0.25">
      <c r="A61" s="93"/>
      <c r="B61" s="98" t="s">
        <v>120</v>
      </c>
      <c r="C61" s="98" t="s">
        <v>121</v>
      </c>
      <c r="D61" s="98" t="s">
        <v>74</v>
      </c>
      <c r="E61" s="98"/>
      <c r="F61" s="100"/>
      <c r="G61" s="98"/>
      <c r="H61" s="115">
        <f>SUM(H62:H67)</f>
        <v>7857345.3607846703</v>
      </c>
      <c r="I61" s="115">
        <f>SUM(I62:I67)</f>
        <v>3072445.9755354235</v>
      </c>
      <c r="J61" s="115">
        <f>SUM(J62:J67)</f>
        <v>4236686.6570465378</v>
      </c>
      <c r="K61" s="115"/>
      <c r="L61" s="115">
        <f>SUM(L62:L67)</f>
        <v>15166477.993366631</v>
      </c>
      <c r="M61" s="115"/>
      <c r="N61" s="115">
        <f>SUM(N62:N67)</f>
        <v>3657586.210513792</v>
      </c>
      <c r="O61" s="115"/>
      <c r="P61" s="115">
        <f>L61*'DADOS BASE PROPOSTA'!$I$14</f>
        <v>22749.716990049947</v>
      </c>
      <c r="Q61" s="93"/>
      <c r="S61" s="94">
        <v>6176</v>
      </c>
      <c r="U61" s="338">
        <v>14774150.460125752</v>
      </c>
      <c r="W61" s="338">
        <v>3344327.7545574247</v>
      </c>
      <c r="Y61" s="94">
        <v>5079.5</v>
      </c>
      <c r="AA61" s="345">
        <f t="shared" si="0"/>
        <v>392327.53324087895</v>
      </c>
      <c r="AC61" s="351">
        <f t="shared" si="1"/>
        <v>313258.45595636731</v>
      </c>
      <c r="AE61" s="352">
        <f t="shared" si="2"/>
        <v>705585.98919724626</v>
      </c>
      <c r="AG61" s="352"/>
    </row>
    <row r="62" spans="1:33" x14ac:dyDescent="0.25">
      <c r="A62" s="93"/>
      <c r="B62" s="94" t="s">
        <v>120</v>
      </c>
      <c r="C62" s="94" t="s">
        <v>34</v>
      </c>
      <c r="D62" s="94" t="s">
        <v>75</v>
      </c>
      <c r="F62" s="68">
        <f>'MATRIZ 2018 COMPLETO HOMOLOGADA'!Q62</f>
        <v>5</v>
      </c>
      <c r="H62" s="114">
        <f>'MATRIZ 2018 COMPLETO HOMOLOGADA'!J62</f>
        <v>0</v>
      </c>
      <c r="I62" s="114">
        <f>SUMIF('MATRIZ 2018 COMPLETO HOMOLOGADA'!D63:D68,"ECR",'MATRIZ 2018 COMPLETO HOMOLOGADA'!O63:O68)</f>
        <v>0</v>
      </c>
      <c r="J62" s="114">
        <f>'MATRIZ 2018 COMPLETO HOMOLOGADA'!R62+'MATRIZ 2018 COMPLETO HOMOLOGADA'!Z62+'MATRIZ 2018 COMPLETO HOMOLOGADA'!AS62+'MATRIZ 2018 COMPLETO HOMOLOGADA'!AW62+'MATRIZ 2018 COMPLETO HOMOLOGADA'!BA62+SUM('MATRIZ 2018 COMPLETO HOMOLOGADA'!Z63:Z68)</f>
        <v>4236686.6570465378</v>
      </c>
      <c r="K62" s="114"/>
      <c r="L62" s="114">
        <f t="shared" ref="L62:L67" si="7">SUM(H62:J62)</f>
        <v>4236686.6570465378</v>
      </c>
      <c r="M62" s="114"/>
      <c r="N62" s="114">
        <f>'MATRIZ 2018 COMPLETO HOMOLOGADA'!AI62+'MATRIZ 2018 COMPLETO HOMOLOGADA'!AL62+'MATRIZ 2018 COMPLETO HOMOLOGADA'!AO62++SUMIF('MATRIZ 2018 COMPLETO HOMOLOGADA'!D63:D68,"ECR",'MATRIZ 2018 COMPLETO HOMOLOGADA'!AO63:AO68)</f>
        <v>19487.250736261361</v>
      </c>
      <c r="O62" s="114"/>
      <c r="P62" s="114"/>
      <c r="Q62" s="93"/>
      <c r="U62" s="338">
        <v>3717750.5098248599</v>
      </c>
      <c r="W62" s="338">
        <v>0</v>
      </c>
      <c r="AA62" s="345">
        <f t="shared" si="0"/>
        <v>518936.14722167794</v>
      </c>
      <c r="AC62" s="351">
        <f t="shared" si="1"/>
        <v>19487.250736261361</v>
      </c>
      <c r="AE62" s="352">
        <f t="shared" si="2"/>
        <v>538423.39795793931</v>
      </c>
      <c r="AG62" s="352"/>
    </row>
    <row r="63" spans="1:33" x14ac:dyDescent="0.25">
      <c r="A63" s="93"/>
      <c r="B63" s="94" t="s">
        <v>120</v>
      </c>
      <c r="C63" s="94" t="s">
        <v>122</v>
      </c>
      <c r="D63" s="94" t="s">
        <v>77</v>
      </c>
      <c r="H63" s="114">
        <f>'MATRIZ 2018 COMPLETO HOMOLOGADA'!J63</f>
        <v>0</v>
      </c>
      <c r="I63" s="114">
        <f>'MATRIZ 2018 COMPLETO HOMOLOGADA'!O63</f>
        <v>485578.84793021047</v>
      </c>
      <c r="J63" s="114">
        <f>'MATRIZ 2018 COMPLETO HOMOLOGADA'!R63</f>
        <v>0</v>
      </c>
      <c r="K63" s="114"/>
      <c r="L63" s="114">
        <f t="shared" si="7"/>
        <v>485578.84793021047</v>
      </c>
      <c r="M63" s="114"/>
      <c r="N63" s="114">
        <f>'MATRIZ 2018 COMPLETO HOMOLOGADA'!AI63+'MATRIZ 2018 COMPLETO HOMOLOGADA'!AL63+'MATRIZ 2018 COMPLETO HOMOLOGADA'!AO63</f>
        <v>82413.230883949102</v>
      </c>
      <c r="O63" s="114"/>
      <c r="P63" s="114"/>
      <c r="Q63" s="93"/>
      <c r="S63" s="94">
        <v>141.5</v>
      </c>
      <c r="U63" s="338">
        <v>499965.73525072273</v>
      </c>
      <c r="W63" s="338">
        <v>0</v>
      </c>
      <c r="Y63" s="94">
        <v>0</v>
      </c>
      <c r="AA63" s="345">
        <f t="shared" si="0"/>
        <v>-14386.887320512265</v>
      </c>
      <c r="AC63" s="351">
        <f t="shared" si="1"/>
        <v>82413.230883949102</v>
      </c>
      <c r="AE63" s="352">
        <f t="shared" si="2"/>
        <v>68026.343563436836</v>
      </c>
      <c r="AG63" s="352"/>
    </row>
    <row r="64" spans="1:33" x14ac:dyDescent="0.25">
      <c r="A64" s="93"/>
      <c r="B64" s="94" t="s">
        <v>120</v>
      </c>
      <c r="C64" s="94" t="s">
        <v>123</v>
      </c>
      <c r="D64" s="94" t="s">
        <v>79</v>
      </c>
      <c r="H64" s="114">
        <f>'MATRIZ 2018 COMPLETO HOMOLOGADA'!J64</f>
        <v>2339683.5743504567</v>
      </c>
      <c r="I64" s="114">
        <f>'MATRIZ 2018 COMPLETO HOMOLOGADA'!O64</f>
        <v>0</v>
      </c>
      <c r="J64" s="114">
        <f>'MATRIZ 2018 COMPLETO HOMOLOGADA'!R64</f>
        <v>0</v>
      </c>
      <c r="K64" s="114"/>
      <c r="L64" s="114">
        <f t="shared" si="7"/>
        <v>2339683.5743504567</v>
      </c>
      <c r="M64" s="114"/>
      <c r="N64" s="114">
        <f>'MATRIZ 2018 COMPLETO HOMOLOGADA'!AI64+'MATRIZ 2018 COMPLETO HOMOLOGADA'!AL64+'MATRIZ 2018 COMPLETO HOMOLOGADA'!AO64</f>
        <v>980608.39766692359</v>
      </c>
      <c r="O64" s="114"/>
      <c r="P64" s="114"/>
      <c r="Q64" s="93"/>
      <c r="S64" s="94">
        <v>1656</v>
      </c>
      <c r="U64" s="338">
        <v>2280620.1091645947</v>
      </c>
      <c r="W64" s="338">
        <v>1244024.7390118304</v>
      </c>
      <c r="Y64" s="94">
        <v>1932.5</v>
      </c>
      <c r="AA64" s="345">
        <f t="shared" si="0"/>
        <v>59063.465185862035</v>
      </c>
      <c r="AC64" s="351">
        <f t="shared" si="1"/>
        <v>-263416.34134490683</v>
      </c>
      <c r="AE64" s="352">
        <f t="shared" si="2"/>
        <v>-204352.8761590448</v>
      </c>
      <c r="AG64" s="352"/>
    </row>
    <row r="65" spans="1:33" x14ac:dyDescent="0.25">
      <c r="A65" s="93"/>
      <c r="B65" s="94" t="s">
        <v>120</v>
      </c>
      <c r="C65" s="94" t="s">
        <v>124</v>
      </c>
      <c r="D65" s="94" t="s">
        <v>79</v>
      </c>
      <c r="H65" s="114">
        <f>'MATRIZ 2018 COMPLETO HOMOLOGADA'!J65</f>
        <v>5517661.7864342136</v>
      </c>
      <c r="I65" s="114">
        <f>'MATRIZ 2018 COMPLETO HOMOLOGADA'!O65</f>
        <v>0</v>
      </c>
      <c r="J65" s="114">
        <f>'MATRIZ 2018 COMPLETO HOMOLOGADA'!R65</f>
        <v>0</v>
      </c>
      <c r="K65" s="114"/>
      <c r="L65" s="114">
        <f t="shared" si="7"/>
        <v>5517661.7864342136</v>
      </c>
      <c r="M65" s="114"/>
      <c r="N65" s="114">
        <f>'MATRIZ 2018 COMPLETO HOMOLOGADA'!AI65+'MATRIZ 2018 COMPLETO HOMOLOGADA'!AL65+'MATRIZ 2018 COMPLETO HOMOLOGADA'!AO65</f>
        <v>1447360.9308919897</v>
      </c>
      <c r="O65" s="114"/>
      <c r="P65" s="114"/>
      <c r="Q65" s="93"/>
      <c r="S65" s="94">
        <v>2569.5</v>
      </c>
      <c r="U65" s="338">
        <v>5744861.9884364409</v>
      </c>
      <c r="W65" s="338">
        <v>1313016.2689656944</v>
      </c>
      <c r="Y65" s="94">
        <v>2019.5</v>
      </c>
      <c r="AA65" s="345">
        <f t="shared" si="0"/>
        <v>-227200.20200222731</v>
      </c>
      <c r="AC65" s="351">
        <f t="shared" si="1"/>
        <v>134344.66192629538</v>
      </c>
      <c r="AE65" s="352">
        <f t="shared" si="2"/>
        <v>-92855.540075931931</v>
      </c>
      <c r="AG65" s="352"/>
    </row>
    <row r="66" spans="1:33" x14ac:dyDescent="0.25">
      <c r="A66" s="93"/>
      <c r="B66" s="94" t="s">
        <v>120</v>
      </c>
      <c r="C66" s="94" t="s">
        <v>125</v>
      </c>
      <c r="D66" s="94" t="s">
        <v>126</v>
      </c>
      <c r="H66" s="114">
        <f>'MATRIZ 2018 COMPLETO HOMOLOGADA'!J66</f>
        <v>0</v>
      </c>
      <c r="I66" s="114">
        <f>'MATRIZ 2018 COMPLETO HOMOLOGADA'!O66</f>
        <v>1405176.5432571187</v>
      </c>
      <c r="J66" s="114">
        <f>'MATRIZ 2018 COMPLETO HOMOLOGADA'!R66</f>
        <v>0</v>
      </c>
      <c r="K66" s="114"/>
      <c r="L66" s="114">
        <f t="shared" si="7"/>
        <v>1405176.5432571187</v>
      </c>
      <c r="M66" s="114"/>
      <c r="N66" s="114">
        <f>'MATRIZ 2018 COMPLETO HOMOLOGADA'!AI66+'MATRIZ 2018 COMPLETO HOMOLOGADA'!AL66+'MATRIZ 2018 COMPLETO HOMOLOGADA'!AO66</f>
        <v>402806.34597527387</v>
      </c>
      <c r="O66" s="114"/>
      <c r="P66" s="114"/>
      <c r="Q66" s="93"/>
      <c r="S66" s="94">
        <v>599.5</v>
      </c>
      <c r="U66" s="338">
        <v>1243336.9151882138</v>
      </c>
      <c r="W66" s="338">
        <v>93797.043778377803</v>
      </c>
      <c r="Y66" s="94">
        <v>104.5</v>
      </c>
      <c r="AA66" s="345">
        <f t="shared" si="0"/>
        <v>161839.62806890486</v>
      </c>
      <c r="AC66" s="351">
        <f t="shared" si="1"/>
        <v>309009.30219689605</v>
      </c>
      <c r="AE66" s="352">
        <f t="shared" si="2"/>
        <v>470848.93026580091</v>
      </c>
      <c r="AG66" s="352"/>
    </row>
    <row r="67" spans="1:33" x14ac:dyDescent="0.25">
      <c r="A67" s="93"/>
      <c r="B67" s="94" t="s">
        <v>120</v>
      </c>
      <c r="C67" s="94" t="s">
        <v>127</v>
      </c>
      <c r="D67" s="94" t="s">
        <v>83</v>
      </c>
      <c r="H67" s="114">
        <f>'MATRIZ 2018 COMPLETO HOMOLOGADA'!J67</f>
        <v>0</v>
      </c>
      <c r="I67" s="114">
        <f>'MATRIZ 2018 COMPLETO HOMOLOGADA'!O67</f>
        <v>1181690.5843480942</v>
      </c>
      <c r="J67" s="114">
        <f>'MATRIZ 2018 COMPLETO HOMOLOGADA'!R67</f>
        <v>0</v>
      </c>
      <c r="K67" s="114"/>
      <c r="L67" s="114">
        <f t="shared" si="7"/>
        <v>1181690.5843480942</v>
      </c>
      <c r="M67" s="114"/>
      <c r="N67" s="114">
        <f>'MATRIZ 2018 COMPLETO HOMOLOGADA'!AI67+'MATRIZ 2018 COMPLETO HOMOLOGADA'!AL67+'MATRIZ 2018 COMPLETO HOMOLOGADA'!AO67</f>
        <v>724910.05435939459</v>
      </c>
      <c r="O67" s="114"/>
      <c r="P67" s="114"/>
      <c r="Q67" s="93"/>
      <c r="S67" s="94">
        <v>1209.5</v>
      </c>
      <c r="U67" s="338">
        <v>1287615.202260921</v>
      </c>
      <c r="W67" s="338">
        <v>693489.70280152245</v>
      </c>
      <c r="Y67" s="94">
        <v>1023</v>
      </c>
      <c r="AA67" s="345">
        <f t="shared" si="0"/>
        <v>-105924.61791282683</v>
      </c>
      <c r="AC67" s="351">
        <f t="shared" si="1"/>
        <v>31420.351557872142</v>
      </c>
      <c r="AE67" s="352">
        <f t="shared" si="2"/>
        <v>-74504.266354954685</v>
      </c>
      <c r="AG67" s="352"/>
    </row>
    <row r="68" spans="1:33" x14ac:dyDescent="0.25">
      <c r="A68" s="93"/>
      <c r="B68" s="94" t="s">
        <v>120</v>
      </c>
      <c r="C68" s="94" t="s">
        <v>128</v>
      </c>
      <c r="D68" s="94" t="s">
        <v>129</v>
      </c>
      <c r="H68" s="114"/>
      <c r="I68" s="114" t="s">
        <v>759</v>
      </c>
      <c r="J68" s="114"/>
      <c r="K68" s="114"/>
      <c r="L68" s="114"/>
      <c r="M68" s="114"/>
      <c r="N68" s="114"/>
      <c r="O68" s="114"/>
      <c r="P68" s="114"/>
      <c r="Q68" s="93"/>
      <c r="S68" s="94">
        <v>0</v>
      </c>
      <c r="AA68" s="345">
        <f t="shared" si="0"/>
        <v>0</v>
      </c>
      <c r="AC68" s="351">
        <f t="shared" si="1"/>
        <v>0</v>
      </c>
      <c r="AE68" s="352">
        <f t="shared" si="2"/>
        <v>0</v>
      </c>
      <c r="AG68" s="352"/>
    </row>
    <row r="69" spans="1:33" x14ac:dyDescent="0.25">
      <c r="A69" s="93"/>
      <c r="H69" s="114"/>
      <c r="I69" s="114"/>
      <c r="J69" s="114"/>
      <c r="K69" s="114"/>
      <c r="L69" s="114"/>
      <c r="M69" s="114"/>
      <c r="N69" s="114"/>
      <c r="O69" s="114"/>
      <c r="P69" s="114"/>
      <c r="Q69" s="93"/>
      <c r="AA69" s="345">
        <f t="shared" si="0"/>
        <v>0</v>
      </c>
      <c r="AC69" s="351">
        <f t="shared" si="1"/>
        <v>0</v>
      </c>
      <c r="AE69" s="352">
        <f t="shared" si="2"/>
        <v>0</v>
      </c>
      <c r="AG69" s="352"/>
    </row>
    <row r="70" spans="1:33" x14ac:dyDescent="0.25">
      <c r="A70" s="93"/>
      <c r="B70" s="98" t="s">
        <v>130</v>
      </c>
      <c r="C70" s="98" t="s">
        <v>131</v>
      </c>
      <c r="D70" s="98" t="s">
        <v>74</v>
      </c>
      <c r="E70" s="98"/>
      <c r="F70" s="100"/>
      <c r="G70" s="98"/>
      <c r="H70" s="115">
        <f>SUM(H71:H85)</f>
        <v>31999262.079258677</v>
      </c>
      <c r="I70" s="115">
        <f>SUM(I71:I85)</f>
        <v>4621538.4127720427</v>
      </c>
      <c r="J70" s="115">
        <f>SUM(J71:J85)</f>
        <v>5246061.910964218</v>
      </c>
      <c r="K70" s="115"/>
      <c r="L70" s="115">
        <f>SUM(L71:L85)</f>
        <v>41866862.402994946</v>
      </c>
      <c r="M70" s="115"/>
      <c r="N70" s="115">
        <f>SUM(N71:N85)</f>
        <v>10663967.769947257</v>
      </c>
      <c r="O70" s="115"/>
      <c r="P70" s="115">
        <f>L70*'DADOS BASE PROPOSTA'!$I$14</f>
        <v>62800.293604492421</v>
      </c>
      <c r="Q70" s="93"/>
      <c r="S70" s="94">
        <v>11264.5</v>
      </c>
      <c r="U70" s="338">
        <v>44843282.145425148</v>
      </c>
      <c r="W70" s="338">
        <v>10484851.509171827</v>
      </c>
      <c r="Y70" s="94">
        <v>9433</v>
      </c>
      <c r="AA70" s="345">
        <f t="shared" si="0"/>
        <v>-2976419.7424302027</v>
      </c>
      <c r="AC70" s="351">
        <f t="shared" si="1"/>
        <v>179116.26077543013</v>
      </c>
      <c r="AE70" s="352">
        <f t="shared" si="2"/>
        <v>-2797303.4816547725</v>
      </c>
      <c r="AG70" s="352">
        <f t="shared" si="3"/>
        <v>-2797303.4816547725</v>
      </c>
    </row>
    <row r="71" spans="1:33" x14ac:dyDescent="0.25">
      <c r="A71" s="93"/>
      <c r="B71" s="94" t="s">
        <v>130</v>
      </c>
      <c r="C71" s="94" t="s">
        <v>34</v>
      </c>
      <c r="D71" s="94" t="s">
        <v>75</v>
      </c>
      <c r="F71" s="68">
        <f>'MATRIZ 2018 COMPLETO HOMOLOGADA'!Q71</f>
        <v>14</v>
      </c>
      <c r="H71" s="114">
        <f>'MATRIZ 2018 COMPLETO HOMOLOGADA'!J71</f>
        <v>0</v>
      </c>
      <c r="I71" s="114">
        <f>SUMIF('MATRIZ 2018 COMPLETO HOMOLOGADA'!D72:D86,"ECR",'MATRIZ 2018 COMPLETO HOMOLOGADA'!O72:O86)</f>
        <v>0</v>
      </c>
      <c r="J71" s="114">
        <f>'MATRIZ 2018 COMPLETO HOMOLOGADA'!R71+'MATRIZ 2018 COMPLETO HOMOLOGADA'!Z71+'MATRIZ 2018 COMPLETO HOMOLOGADA'!AS71+'MATRIZ 2018 COMPLETO HOMOLOGADA'!AW71+'MATRIZ 2018 COMPLETO HOMOLOGADA'!BA71+SUM('MATRIZ 2018 COMPLETO HOMOLOGADA'!Z72:Z86)</f>
        <v>5246061.910964218</v>
      </c>
      <c r="K71" s="114"/>
      <c r="L71" s="114">
        <f t="shared" ref="L71:L85" si="8">SUM(H71:J71)</f>
        <v>5246061.910964218</v>
      </c>
      <c r="M71" s="114"/>
      <c r="N71" s="114">
        <f>'MATRIZ 2018 COMPLETO HOMOLOGADA'!AI71+'MATRIZ 2018 COMPLETO HOMOLOGADA'!AL71+'MATRIZ 2018 COMPLETO HOMOLOGADA'!AO71</f>
        <v>0</v>
      </c>
      <c r="O71" s="114"/>
      <c r="P71" s="114"/>
      <c r="Q71" s="93"/>
      <c r="U71" s="338">
        <v>4849288.9617077177</v>
      </c>
      <c r="W71" s="338">
        <v>0</v>
      </c>
      <c r="AA71" s="345">
        <f t="shared" si="0"/>
        <v>396772.94925650023</v>
      </c>
      <c r="AC71" s="351">
        <f t="shared" si="1"/>
        <v>0</v>
      </c>
      <c r="AE71" s="352">
        <f t="shared" si="2"/>
        <v>396772.94925650023</v>
      </c>
      <c r="AG71" s="352"/>
    </row>
    <row r="72" spans="1:33" x14ac:dyDescent="0.25">
      <c r="A72" s="93"/>
      <c r="B72" s="94" t="s">
        <v>130</v>
      </c>
      <c r="C72" s="94" t="s">
        <v>132</v>
      </c>
      <c r="D72" s="94" t="s">
        <v>126</v>
      </c>
      <c r="H72" s="114">
        <f>'MATRIZ 2018 COMPLETO HOMOLOGADA'!J72</f>
        <v>0</v>
      </c>
      <c r="I72" s="114">
        <f>'MATRIZ 2018 COMPLETO HOMOLOGADA'!O72</f>
        <v>1010037.0986530844</v>
      </c>
      <c r="J72" s="114">
        <f>'MATRIZ 2018 COMPLETO HOMOLOGADA'!R72</f>
        <v>0</v>
      </c>
      <c r="K72" s="114"/>
      <c r="L72" s="114">
        <f t="shared" si="8"/>
        <v>1010037.0986530844</v>
      </c>
      <c r="M72" s="114"/>
      <c r="N72" s="114">
        <f>'MATRIZ 2018 COMPLETO HOMOLOGADA'!AI72+'MATRIZ 2018 COMPLETO HOMOLOGADA'!AL72+'MATRIZ 2018 COMPLETO HOMOLOGADA'!AO72</f>
        <v>138141.27602963187</v>
      </c>
      <c r="O72" s="114"/>
      <c r="P72" s="114"/>
      <c r="Q72" s="93"/>
      <c r="S72" s="94">
        <v>241.5</v>
      </c>
      <c r="U72" s="338">
        <v>1065197.6029850077</v>
      </c>
      <c r="W72" s="338">
        <v>12155.554245149733</v>
      </c>
      <c r="Y72" s="94">
        <v>20</v>
      </c>
      <c r="AA72" s="345">
        <f t="shared" si="0"/>
        <v>-55160.504331923323</v>
      </c>
      <c r="AC72" s="351">
        <f t="shared" si="1"/>
        <v>125985.72178448214</v>
      </c>
      <c r="AE72" s="352">
        <f t="shared" si="2"/>
        <v>70825.21745255882</v>
      </c>
      <c r="AG72" s="352"/>
    </row>
    <row r="73" spans="1:33" x14ac:dyDescent="0.25">
      <c r="A73" s="93"/>
      <c r="B73" s="94" t="s">
        <v>130</v>
      </c>
      <c r="C73" s="94" t="s">
        <v>133</v>
      </c>
      <c r="D73" s="94" t="s">
        <v>79</v>
      </c>
      <c r="H73" s="114">
        <f>'MATRIZ 2018 COMPLETO HOMOLOGADA'!J73</f>
        <v>1829437.8579981287</v>
      </c>
      <c r="I73" s="114">
        <f>'MATRIZ 2018 COMPLETO HOMOLOGADA'!O73</f>
        <v>0</v>
      </c>
      <c r="J73" s="114">
        <f>'MATRIZ 2018 COMPLETO HOMOLOGADA'!R73</f>
        <v>0</v>
      </c>
      <c r="K73" s="114"/>
      <c r="L73" s="114">
        <f t="shared" si="8"/>
        <v>1829437.8579981287</v>
      </c>
      <c r="M73" s="114"/>
      <c r="N73" s="114">
        <f>'MATRIZ 2018 COMPLETO HOMOLOGADA'!AI73+'MATRIZ 2018 COMPLETO HOMOLOGADA'!AL73+'MATRIZ 2018 COMPLETO HOMOLOGADA'!AO73</f>
        <v>472942.34296262241</v>
      </c>
      <c r="O73" s="114"/>
      <c r="P73" s="114"/>
      <c r="Q73" s="93"/>
      <c r="S73" s="94">
        <v>774.5</v>
      </c>
      <c r="U73" s="338">
        <v>1726152.9345195726</v>
      </c>
      <c r="W73" s="338">
        <v>426328.42272719566</v>
      </c>
      <c r="Y73" s="94">
        <v>632.5</v>
      </c>
      <c r="AA73" s="345">
        <f t="shared" si="0"/>
        <v>103284.9234785561</v>
      </c>
      <c r="AC73" s="351">
        <f t="shared" si="1"/>
        <v>46613.920235426747</v>
      </c>
      <c r="AE73" s="352">
        <f t="shared" si="2"/>
        <v>149898.84371398285</v>
      </c>
      <c r="AG73" s="352"/>
    </row>
    <row r="74" spans="1:33" x14ac:dyDescent="0.25">
      <c r="A74" s="93"/>
      <c r="B74" s="94" t="s">
        <v>130</v>
      </c>
      <c r="C74" s="94" t="s">
        <v>134</v>
      </c>
      <c r="D74" s="94" t="s">
        <v>79</v>
      </c>
      <c r="H74" s="114">
        <f>'MATRIZ 2018 COMPLETO HOMOLOGADA'!J74</f>
        <v>4884065.9690727964</v>
      </c>
      <c r="I74" s="114">
        <f>'MATRIZ 2018 COMPLETO HOMOLOGADA'!O74</f>
        <v>0</v>
      </c>
      <c r="J74" s="114">
        <f>'MATRIZ 2018 COMPLETO HOMOLOGADA'!R74</f>
        <v>0</v>
      </c>
      <c r="K74" s="114"/>
      <c r="L74" s="114">
        <f t="shared" si="8"/>
        <v>4884065.9690727964</v>
      </c>
      <c r="M74" s="114"/>
      <c r="N74" s="114">
        <f>'MATRIZ 2018 COMPLETO HOMOLOGADA'!AI74+'MATRIZ 2018 COMPLETO HOMOLOGADA'!AL74+'MATRIZ 2018 COMPLETO HOMOLOGADA'!AO74</f>
        <v>1551366.6664169882</v>
      </c>
      <c r="O74" s="114"/>
      <c r="P74" s="114"/>
      <c r="Q74" s="93"/>
      <c r="S74" s="94">
        <v>1776</v>
      </c>
      <c r="U74" s="338">
        <v>5413048.3567747064</v>
      </c>
      <c r="W74" s="338">
        <v>1610172.2027790642</v>
      </c>
      <c r="Y74" s="94">
        <v>1755.5</v>
      </c>
      <c r="AA74" s="345">
        <f t="shared" si="0"/>
        <v>-528982.38770190999</v>
      </c>
      <c r="AC74" s="351">
        <f t="shared" si="1"/>
        <v>-58805.536362075945</v>
      </c>
      <c r="AE74" s="352">
        <f t="shared" si="2"/>
        <v>-587787.92406398593</v>
      </c>
      <c r="AG74" s="352"/>
    </row>
    <row r="75" spans="1:33" x14ac:dyDescent="0.25">
      <c r="A75" s="93"/>
      <c r="B75" s="94" t="s">
        <v>130</v>
      </c>
      <c r="C75" s="94" t="s">
        <v>135</v>
      </c>
      <c r="D75" s="94" t="s">
        <v>126</v>
      </c>
      <c r="H75" s="114">
        <f>'MATRIZ 2018 COMPLETO HOMOLOGADA'!J75</f>
        <v>0</v>
      </c>
      <c r="I75" s="114">
        <f>'MATRIZ 2018 COMPLETO HOMOLOGADA'!O75</f>
        <v>1287254.3149112472</v>
      </c>
      <c r="J75" s="114">
        <f>'MATRIZ 2018 COMPLETO HOMOLOGADA'!R75</f>
        <v>0</v>
      </c>
      <c r="K75" s="114"/>
      <c r="L75" s="114">
        <f t="shared" si="8"/>
        <v>1287254.3149112472</v>
      </c>
      <c r="M75" s="114"/>
      <c r="N75" s="114">
        <f>'MATRIZ 2018 COMPLETO HOMOLOGADA'!AI75+'MATRIZ 2018 COMPLETO HOMOLOGADA'!AL75+'MATRIZ 2018 COMPLETO HOMOLOGADA'!AO75</f>
        <v>562108.78584723838</v>
      </c>
      <c r="O75" s="114"/>
      <c r="P75" s="114"/>
      <c r="Q75" s="93"/>
      <c r="S75" s="94">
        <v>891.5</v>
      </c>
      <c r="U75" s="338">
        <v>1297586.7339256695</v>
      </c>
      <c r="W75" s="338">
        <v>319806.5000638148</v>
      </c>
      <c r="Y75" s="94">
        <v>438.5</v>
      </c>
      <c r="AA75" s="345">
        <f t="shared" si="0"/>
        <v>-10332.419014422223</v>
      </c>
      <c r="AC75" s="351">
        <f t="shared" si="1"/>
        <v>242302.28578342358</v>
      </c>
      <c r="AE75" s="352">
        <f t="shared" si="2"/>
        <v>231969.86676900135</v>
      </c>
      <c r="AG75" s="352"/>
    </row>
    <row r="76" spans="1:33" x14ac:dyDescent="0.25">
      <c r="A76" s="93"/>
      <c r="B76" s="94" t="s">
        <v>130</v>
      </c>
      <c r="C76" s="94" t="s">
        <v>136</v>
      </c>
      <c r="D76" s="94" t="s">
        <v>79</v>
      </c>
      <c r="H76" s="114">
        <f>'MATRIZ 2018 COMPLETO HOMOLOGADA'!J76</f>
        <v>5697790.5371723855</v>
      </c>
      <c r="I76" s="114">
        <f>'MATRIZ 2018 COMPLETO HOMOLOGADA'!O76</f>
        <v>0</v>
      </c>
      <c r="J76" s="114">
        <f>'MATRIZ 2018 COMPLETO HOMOLOGADA'!R76</f>
        <v>0</v>
      </c>
      <c r="K76" s="114"/>
      <c r="L76" s="114">
        <f t="shared" si="8"/>
        <v>5697790.5371723855</v>
      </c>
      <c r="M76" s="114"/>
      <c r="N76" s="114">
        <f>'MATRIZ 2018 COMPLETO HOMOLOGADA'!AI76+'MATRIZ 2018 COMPLETO HOMOLOGADA'!AL76+'MATRIZ 2018 COMPLETO HOMOLOGADA'!AO76</f>
        <v>2011129.8726014497</v>
      </c>
      <c r="O76" s="114"/>
      <c r="P76" s="114"/>
      <c r="Q76" s="93"/>
      <c r="S76" s="94">
        <v>1414</v>
      </c>
      <c r="U76" s="338">
        <v>5819402.4400748406</v>
      </c>
      <c r="W76" s="338">
        <v>2219547.5206538001</v>
      </c>
      <c r="Y76" s="94">
        <v>1399.5</v>
      </c>
      <c r="AA76" s="345">
        <f t="shared" ref="AA76:AA139" si="9">L76-U76</f>
        <v>-121611.90290245507</v>
      </c>
      <c r="AC76" s="351">
        <f t="shared" ref="AC76:AC139" si="10">N76-W76</f>
        <v>-208417.64805235039</v>
      </c>
      <c r="AE76" s="352">
        <f t="shared" ref="AE76:AE139" si="11">AA76+AC76</f>
        <v>-330029.55095480545</v>
      </c>
      <c r="AG76" s="352"/>
    </row>
    <row r="77" spans="1:33" x14ac:dyDescent="0.25">
      <c r="A77" s="93"/>
      <c r="B77" s="94" t="s">
        <v>130</v>
      </c>
      <c r="C77" s="94" t="s">
        <v>137</v>
      </c>
      <c r="D77" s="94" t="s">
        <v>126</v>
      </c>
      <c r="H77" s="114">
        <f>'MATRIZ 2018 COMPLETO HOMOLOGADA'!J77</f>
        <v>0</v>
      </c>
      <c r="I77" s="114">
        <f>'MATRIZ 2018 COMPLETO HOMOLOGADA'!O77</f>
        <v>485683.05420413805</v>
      </c>
      <c r="J77" s="114">
        <f>'MATRIZ 2018 COMPLETO HOMOLOGADA'!R77</f>
        <v>0</v>
      </c>
      <c r="K77" s="114"/>
      <c r="L77" s="114">
        <f t="shared" si="8"/>
        <v>485683.05420413805</v>
      </c>
      <c r="M77" s="114"/>
      <c r="N77" s="114">
        <f>'MATRIZ 2018 COMPLETO HOMOLOGADA'!AI77+'MATRIZ 2018 COMPLETO HOMOLOGADA'!AL77+'MATRIZ 2018 COMPLETO HOMOLOGADA'!AO77</f>
        <v>45656.129747630235</v>
      </c>
      <c r="O77" s="114"/>
      <c r="P77" s="114"/>
      <c r="Q77" s="93"/>
      <c r="S77" s="94">
        <v>74</v>
      </c>
      <c r="U77" s="338">
        <v>1552075.5003910393</v>
      </c>
      <c r="W77" s="338">
        <v>13396.914372365018</v>
      </c>
      <c r="Y77" s="94">
        <v>20</v>
      </c>
      <c r="AA77" s="345">
        <f t="shared" si="9"/>
        <v>-1066392.4461869013</v>
      </c>
      <c r="AC77" s="351">
        <f t="shared" si="10"/>
        <v>32259.215375265216</v>
      </c>
      <c r="AE77" s="352">
        <f t="shared" si="11"/>
        <v>-1034133.2308116361</v>
      </c>
      <c r="AG77" s="352"/>
    </row>
    <row r="78" spans="1:33" x14ac:dyDescent="0.25">
      <c r="A78" s="93"/>
      <c r="B78" s="94" t="s">
        <v>130</v>
      </c>
      <c r="C78" s="94" t="s">
        <v>138</v>
      </c>
      <c r="D78" s="94" t="s">
        <v>79</v>
      </c>
      <c r="H78" s="114">
        <f>'MATRIZ 2018 COMPLETO HOMOLOGADA'!J78</f>
        <v>2570423.5897453013</v>
      </c>
      <c r="I78" s="114">
        <f>'MATRIZ 2018 COMPLETO HOMOLOGADA'!O78</f>
        <v>0</v>
      </c>
      <c r="J78" s="114">
        <f>'MATRIZ 2018 COMPLETO HOMOLOGADA'!R78</f>
        <v>0</v>
      </c>
      <c r="K78" s="114"/>
      <c r="L78" s="114">
        <f t="shared" si="8"/>
        <v>2570423.5897453013</v>
      </c>
      <c r="M78" s="114"/>
      <c r="N78" s="114">
        <f>'MATRIZ 2018 COMPLETO HOMOLOGADA'!AI78+'MATRIZ 2018 COMPLETO HOMOLOGADA'!AL78+'MATRIZ 2018 COMPLETO HOMOLOGADA'!AO78</f>
        <v>393473.29187432531</v>
      </c>
      <c r="O78" s="114"/>
      <c r="P78" s="114"/>
      <c r="Q78" s="93"/>
      <c r="S78" s="94">
        <v>668.5</v>
      </c>
      <c r="U78" s="338">
        <v>2524383.9566213056</v>
      </c>
      <c r="W78" s="338">
        <v>387563.45818753156</v>
      </c>
      <c r="Y78" s="94">
        <v>595</v>
      </c>
      <c r="AA78" s="345">
        <f t="shared" si="9"/>
        <v>46039.633123995736</v>
      </c>
      <c r="AC78" s="351">
        <f t="shared" si="10"/>
        <v>5909.8336867937469</v>
      </c>
      <c r="AE78" s="352">
        <f t="shared" si="11"/>
        <v>51949.466810789483</v>
      </c>
      <c r="AG78" s="352"/>
    </row>
    <row r="79" spans="1:33" x14ac:dyDescent="0.25">
      <c r="A79" s="93"/>
      <c r="B79" s="94" t="s">
        <v>130</v>
      </c>
      <c r="C79" s="94" t="s">
        <v>139</v>
      </c>
      <c r="D79" s="94" t="s">
        <v>79</v>
      </c>
      <c r="H79" s="114">
        <f>'MATRIZ 2018 COMPLETO HOMOLOGADA'!J79</f>
        <v>4697904.2968034921</v>
      </c>
      <c r="I79" s="114">
        <f>'MATRIZ 2018 COMPLETO HOMOLOGADA'!O79</f>
        <v>0</v>
      </c>
      <c r="J79" s="114">
        <f>'MATRIZ 2018 COMPLETO HOMOLOGADA'!R79</f>
        <v>0</v>
      </c>
      <c r="K79" s="114"/>
      <c r="L79" s="114">
        <f t="shared" si="8"/>
        <v>4697904.2968034921</v>
      </c>
      <c r="M79" s="114"/>
      <c r="N79" s="114">
        <f>'MATRIZ 2018 COMPLETO HOMOLOGADA'!AI79+'MATRIZ 2018 COMPLETO HOMOLOGADA'!AL79+'MATRIZ 2018 COMPLETO HOMOLOGADA'!AO79</f>
        <v>1545476.7524039056</v>
      </c>
      <c r="O79" s="114"/>
      <c r="P79" s="114"/>
      <c r="Q79" s="93"/>
      <c r="S79" s="94">
        <v>1099.5</v>
      </c>
      <c r="U79" s="338">
        <v>5268181.5721216463</v>
      </c>
      <c r="W79" s="338">
        <v>1923910.6156569917</v>
      </c>
      <c r="Y79" s="94">
        <v>1299</v>
      </c>
      <c r="AA79" s="345">
        <f t="shared" si="9"/>
        <v>-570277.27531815413</v>
      </c>
      <c r="AC79" s="351">
        <f t="shared" si="10"/>
        <v>-378433.86325308611</v>
      </c>
      <c r="AE79" s="352">
        <f t="shared" si="11"/>
        <v>-948711.13857124024</v>
      </c>
      <c r="AG79" s="352"/>
    </row>
    <row r="80" spans="1:33" x14ac:dyDescent="0.25">
      <c r="A80" s="93"/>
      <c r="B80" s="94" t="s">
        <v>130</v>
      </c>
      <c r="C80" s="94" t="s">
        <v>140</v>
      </c>
      <c r="D80" s="94" t="s">
        <v>79</v>
      </c>
      <c r="H80" s="114">
        <f>'MATRIZ 2018 COMPLETO HOMOLOGADA'!J80</f>
        <v>4166639.8529623677</v>
      </c>
      <c r="I80" s="114">
        <f>'MATRIZ 2018 COMPLETO HOMOLOGADA'!O80</f>
        <v>0</v>
      </c>
      <c r="J80" s="114">
        <f>'MATRIZ 2018 COMPLETO HOMOLOGADA'!R80</f>
        <v>0</v>
      </c>
      <c r="K80" s="114"/>
      <c r="L80" s="114">
        <f t="shared" si="8"/>
        <v>4166639.8529623677</v>
      </c>
      <c r="M80" s="114"/>
      <c r="N80" s="114">
        <f>'MATRIZ 2018 COMPLETO HOMOLOGADA'!AI80+'MATRIZ 2018 COMPLETO HOMOLOGADA'!AL80+'MATRIZ 2018 COMPLETO HOMOLOGADA'!AO80</f>
        <v>762378.09373679373</v>
      </c>
      <c r="O80" s="114"/>
      <c r="P80" s="114"/>
      <c r="Q80" s="93"/>
      <c r="S80" s="94">
        <v>1239.5</v>
      </c>
      <c r="U80" s="338">
        <v>4602277.0991140595</v>
      </c>
      <c r="W80" s="338">
        <v>802717.59814429504</v>
      </c>
      <c r="Y80" s="94">
        <v>1221</v>
      </c>
      <c r="AA80" s="345">
        <f t="shared" si="9"/>
        <v>-435637.24615169177</v>
      </c>
      <c r="AC80" s="351">
        <f t="shared" si="10"/>
        <v>-40339.504407501314</v>
      </c>
      <c r="AE80" s="352">
        <f t="shared" si="11"/>
        <v>-475976.75055919308</v>
      </c>
      <c r="AG80" s="352"/>
    </row>
    <row r="81" spans="1:33" x14ac:dyDescent="0.25">
      <c r="A81" s="93"/>
      <c r="B81" s="94" t="s">
        <v>130</v>
      </c>
      <c r="C81" s="94" t="s">
        <v>141</v>
      </c>
      <c r="D81" s="94" t="s">
        <v>126</v>
      </c>
      <c r="H81" s="114">
        <f>'MATRIZ 2018 COMPLETO HOMOLOGADA'!J81</f>
        <v>0</v>
      </c>
      <c r="I81" s="114">
        <f>'MATRIZ 2018 COMPLETO HOMOLOGADA'!O81</f>
        <v>1351265.6593055874</v>
      </c>
      <c r="J81" s="114">
        <f>'MATRIZ 2018 COMPLETO HOMOLOGADA'!R81</f>
        <v>0</v>
      </c>
      <c r="K81" s="114"/>
      <c r="L81" s="114">
        <f t="shared" si="8"/>
        <v>1351265.6593055874</v>
      </c>
      <c r="M81" s="114"/>
      <c r="N81" s="114">
        <f>'MATRIZ 2018 COMPLETO HOMOLOGADA'!AI81+'MATRIZ 2018 COMPLETO HOMOLOGADA'!AL81+'MATRIZ 2018 COMPLETO HOMOLOGADA'!AO81</f>
        <v>211734.85033437784</v>
      </c>
      <c r="O81" s="114"/>
      <c r="P81" s="114"/>
      <c r="Q81" s="93"/>
      <c r="S81" s="94">
        <v>326.5</v>
      </c>
      <c r="U81" s="338">
        <v>1184466.8955414121</v>
      </c>
      <c r="W81" s="338">
        <v>76068.005029709529</v>
      </c>
      <c r="Y81" s="94">
        <v>96</v>
      </c>
      <c r="AA81" s="345">
        <f t="shared" si="9"/>
        <v>166798.76376417535</v>
      </c>
      <c r="AC81" s="351">
        <f t="shared" si="10"/>
        <v>135666.8453046683</v>
      </c>
      <c r="AE81" s="352">
        <f t="shared" si="11"/>
        <v>302465.60906884365</v>
      </c>
      <c r="AG81" s="352"/>
    </row>
    <row r="82" spans="1:33" x14ac:dyDescent="0.25">
      <c r="A82" s="93"/>
      <c r="B82" s="94" t="s">
        <v>130</v>
      </c>
      <c r="C82" s="94" t="s">
        <v>142</v>
      </c>
      <c r="D82" s="94" t="s">
        <v>79</v>
      </c>
      <c r="H82" s="114">
        <f>'MATRIZ 2018 COMPLETO HOMOLOGADA'!J82</f>
        <v>1917604.5084046617</v>
      </c>
      <c r="I82" s="114">
        <f>'MATRIZ 2018 COMPLETO HOMOLOGADA'!O82</f>
        <v>0</v>
      </c>
      <c r="J82" s="114">
        <f>'MATRIZ 2018 COMPLETO HOMOLOGADA'!R82</f>
        <v>0</v>
      </c>
      <c r="K82" s="114"/>
      <c r="L82" s="114">
        <f t="shared" si="8"/>
        <v>1917604.5084046617</v>
      </c>
      <c r="M82" s="114"/>
      <c r="N82" s="114">
        <f>'MATRIZ 2018 COMPLETO HOMOLOGADA'!AI82+'MATRIZ 2018 COMPLETO HOMOLOGADA'!AL82+'MATRIZ 2018 COMPLETO HOMOLOGADA'!AO82</f>
        <v>459319.41589789046</v>
      </c>
      <c r="O82" s="114"/>
      <c r="P82" s="114"/>
      <c r="Q82" s="93"/>
      <c r="S82" s="94">
        <v>778.5</v>
      </c>
      <c r="U82" s="338">
        <v>2203849.6194229876</v>
      </c>
      <c r="W82" s="338">
        <v>383364.27883264015</v>
      </c>
      <c r="Y82" s="94">
        <v>588.5</v>
      </c>
      <c r="AA82" s="345">
        <f t="shared" si="9"/>
        <v>-286245.1110183259</v>
      </c>
      <c r="AC82" s="351">
        <f t="shared" si="10"/>
        <v>75955.13706525031</v>
      </c>
      <c r="AE82" s="352">
        <f t="shared" si="11"/>
        <v>-210289.97395307559</v>
      </c>
      <c r="AG82" s="352"/>
    </row>
    <row r="83" spans="1:33" x14ac:dyDescent="0.25">
      <c r="A83" s="93"/>
      <c r="B83" s="94" t="s">
        <v>130</v>
      </c>
      <c r="C83" s="94" t="s">
        <v>143</v>
      </c>
      <c r="D83" s="94" t="s">
        <v>79</v>
      </c>
      <c r="H83" s="114">
        <f>'MATRIZ 2018 COMPLETO HOMOLOGADA'!J83</f>
        <v>2730042.1520038117</v>
      </c>
      <c r="I83" s="114">
        <f>'MATRIZ 2018 COMPLETO HOMOLOGADA'!O83</f>
        <v>0</v>
      </c>
      <c r="J83" s="114">
        <f>'MATRIZ 2018 COMPLETO HOMOLOGADA'!R83</f>
        <v>0</v>
      </c>
      <c r="K83" s="114"/>
      <c r="L83" s="114">
        <f t="shared" si="8"/>
        <v>2730042.1520038117</v>
      </c>
      <c r="M83" s="114"/>
      <c r="N83" s="114">
        <f>'MATRIZ 2018 COMPLETO HOMOLOGADA'!AI83+'MATRIZ 2018 COMPLETO HOMOLOGADA'!AL83+'MATRIZ 2018 COMPLETO HOMOLOGADA'!AO83</f>
        <v>1839761.0244297604</v>
      </c>
      <c r="O83" s="114"/>
      <c r="P83" s="114"/>
      <c r="Q83" s="93"/>
      <c r="S83" s="94">
        <v>933.5</v>
      </c>
      <c r="U83" s="338">
        <v>2351155.8218551618</v>
      </c>
      <c r="W83" s="338">
        <v>1806469.0726294012</v>
      </c>
      <c r="Y83" s="94">
        <v>645.5</v>
      </c>
      <c r="AA83" s="345">
        <f t="shared" si="9"/>
        <v>378886.33014864987</v>
      </c>
      <c r="AC83" s="351">
        <f t="shared" si="10"/>
        <v>33291.95180035918</v>
      </c>
      <c r="AE83" s="352">
        <f t="shared" si="11"/>
        <v>412178.28194900905</v>
      </c>
      <c r="AG83" s="352"/>
    </row>
    <row r="84" spans="1:33" x14ac:dyDescent="0.25">
      <c r="A84" s="93"/>
      <c r="B84" s="94" t="s">
        <v>130</v>
      </c>
      <c r="C84" s="94" t="s">
        <v>144</v>
      </c>
      <c r="D84" s="94" t="s">
        <v>79</v>
      </c>
      <c r="H84" s="114">
        <f>'MATRIZ 2018 COMPLETO HOMOLOGADA'!J84</f>
        <v>3505353.3150957348</v>
      </c>
      <c r="I84" s="114">
        <f>'MATRIZ 2018 COMPLETO HOMOLOGADA'!O84</f>
        <v>0</v>
      </c>
      <c r="J84" s="114">
        <f>'MATRIZ 2018 COMPLETO HOMOLOGADA'!R84</f>
        <v>0</v>
      </c>
      <c r="K84" s="114"/>
      <c r="L84" s="114">
        <f t="shared" si="8"/>
        <v>3505353.3150957348</v>
      </c>
      <c r="M84" s="114"/>
      <c r="N84" s="114">
        <f>'MATRIZ 2018 COMPLETO HOMOLOGADA'!AI84+'MATRIZ 2018 COMPLETO HOMOLOGADA'!AL84+'MATRIZ 2018 COMPLETO HOMOLOGADA'!AO84</f>
        <v>593272.5157221664</v>
      </c>
      <c r="O84" s="114"/>
      <c r="P84" s="114"/>
      <c r="Q84" s="93"/>
      <c r="S84" s="94">
        <v>928</v>
      </c>
      <c r="U84" s="338">
        <v>3434139.149978979</v>
      </c>
      <c r="W84" s="338">
        <v>489264.80696238304</v>
      </c>
      <c r="Y84" s="94">
        <v>702</v>
      </c>
      <c r="AA84" s="345">
        <f t="shared" si="9"/>
        <v>71214.165116755757</v>
      </c>
      <c r="AC84" s="351">
        <f t="shared" si="10"/>
        <v>104007.70875978336</v>
      </c>
      <c r="AE84" s="352">
        <f t="shared" si="11"/>
        <v>175221.87387653912</v>
      </c>
      <c r="AG84" s="352"/>
    </row>
    <row r="85" spans="1:33" x14ac:dyDescent="0.25">
      <c r="A85" s="93"/>
      <c r="B85" s="94" t="s">
        <v>130</v>
      </c>
      <c r="C85" s="94" t="s">
        <v>145</v>
      </c>
      <c r="D85" s="94" t="s">
        <v>126</v>
      </c>
      <c r="H85" s="114">
        <f>'MATRIZ 2018 COMPLETO HOMOLOGADA'!J85</f>
        <v>0</v>
      </c>
      <c r="I85" s="114">
        <f>'MATRIZ 2018 COMPLETO HOMOLOGADA'!O85</f>
        <v>487298.28569798573</v>
      </c>
      <c r="J85" s="114">
        <f>'MATRIZ 2018 COMPLETO HOMOLOGADA'!R85</f>
        <v>0</v>
      </c>
      <c r="K85" s="114"/>
      <c r="L85" s="114">
        <f t="shared" si="8"/>
        <v>487298.28569798573</v>
      </c>
      <c r="M85" s="114"/>
      <c r="N85" s="114">
        <f>'MATRIZ 2018 COMPLETO HOMOLOGADA'!AI85+'MATRIZ 2018 COMPLETO HOMOLOGADA'!AL85+'MATRIZ 2018 COMPLETO HOMOLOGADA'!AO85</f>
        <v>77206.751942476403</v>
      </c>
      <c r="O85" s="114"/>
      <c r="P85" s="114"/>
      <c r="Q85" s="93"/>
      <c r="S85" s="94">
        <v>119</v>
      </c>
      <c r="U85" s="338">
        <v>1552075.5003910393</v>
      </c>
      <c r="W85" s="338">
        <v>14086.558887484622</v>
      </c>
      <c r="Y85" s="94">
        <v>20</v>
      </c>
      <c r="AA85" s="345">
        <f t="shared" si="9"/>
        <v>-1064777.2146930536</v>
      </c>
      <c r="AC85" s="351">
        <f t="shared" si="10"/>
        <v>63120.193054991782</v>
      </c>
      <c r="AE85" s="352">
        <f t="shared" si="11"/>
        <v>-1001657.0216380619</v>
      </c>
      <c r="AG85" s="352"/>
    </row>
    <row r="86" spans="1:33" x14ac:dyDescent="0.25">
      <c r="A86" s="93"/>
      <c r="H86" s="114"/>
      <c r="I86" s="114"/>
      <c r="J86" s="114"/>
      <c r="K86" s="114"/>
      <c r="L86" s="114"/>
      <c r="M86" s="114"/>
      <c r="N86" s="114"/>
      <c r="O86" s="114"/>
      <c r="P86" s="114"/>
      <c r="Q86" s="93"/>
      <c r="AA86" s="345">
        <f t="shared" si="9"/>
        <v>0</v>
      </c>
      <c r="AC86" s="351">
        <f t="shared" si="10"/>
        <v>0</v>
      </c>
      <c r="AE86" s="352">
        <f t="shared" si="11"/>
        <v>0</v>
      </c>
      <c r="AG86" s="352"/>
    </row>
    <row r="87" spans="1:33" x14ac:dyDescent="0.25">
      <c r="A87" s="93"/>
      <c r="B87" s="98" t="s">
        <v>130</v>
      </c>
      <c r="C87" s="98" t="s">
        <v>146</v>
      </c>
      <c r="D87" s="98" t="s">
        <v>74</v>
      </c>
      <c r="E87" s="98"/>
      <c r="F87" s="100"/>
      <c r="G87" s="98"/>
      <c r="H87" s="115">
        <f>SUM(H88:H110)</f>
        <v>42145327.203870147</v>
      </c>
      <c r="I87" s="115">
        <f>SUM(I88:I110)</f>
        <v>9983075.1803937741</v>
      </c>
      <c r="J87" s="115">
        <f>SUM(J88:J110)</f>
        <v>6289738.260125326</v>
      </c>
      <c r="K87" s="115"/>
      <c r="L87" s="115">
        <f>SUM(L88:L110)</f>
        <v>58418140.644389242</v>
      </c>
      <c r="M87" s="115"/>
      <c r="N87" s="115">
        <f>SUM(N88:N110)</f>
        <v>15464519.634129219</v>
      </c>
      <c r="O87" s="115"/>
      <c r="P87" s="115">
        <f>L87*'DADOS BASE PROPOSTA'!$I$14</f>
        <v>87627.210966583865</v>
      </c>
      <c r="Q87" s="93"/>
      <c r="S87" s="94">
        <v>28433</v>
      </c>
      <c r="U87" s="338">
        <v>62518161.899865881</v>
      </c>
      <c r="W87" s="338">
        <v>17098505.857536796</v>
      </c>
      <c r="Y87" s="94">
        <v>28950</v>
      </c>
      <c r="AA87" s="345">
        <f t="shared" si="9"/>
        <v>-4100021.2554766387</v>
      </c>
      <c r="AC87" s="351">
        <f t="shared" si="10"/>
        <v>-1633986.2234075777</v>
      </c>
      <c r="AE87" s="352">
        <f t="shared" si="11"/>
        <v>-5734007.4788842164</v>
      </c>
      <c r="AG87" s="352">
        <f t="shared" ref="AG87" si="12">AA87+AC87</f>
        <v>-5734007.4788842164</v>
      </c>
    </row>
    <row r="88" spans="1:33" x14ac:dyDescent="0.25">
      <c r="A88" s="93"/>
      <c r="B88" s="94" t="s">
        <v>130</v>
      </c>
      <c r="C88" s="94" t="s">
        <v>34</v>
      </c>
      <c r="D88" s="94" t="s">
        <v>75</v>
      </c>
      <c r="F88" s="68">
        <f>'MATRIZ 2018 COMPLETO HOMOLOGADA'!Q88</f>
        <v>22</v>
      </c>
      <c r="H88" s="114">
        <f>'MATRIZ 2018 COMPLETO HOMOLOGADA'!J88</f>
        <v>0</v>
      </c>
      <c r="I88" s="114">
        <f>SUMIF('MATRIZ 2018 COMPLETO HOMOLOGADA'!D89:D111,"ECR",'MATRIZ 2018 COMPLETO HOMOLOGADA'!O89:O111)</f>
        <v>0</v>
      </c>
      <c r="J88" s="114">
        <f>'MATRIZ 2018 COMPLETO HOMOLOGADA'!R88+'MATRIZ 2018 COMPLETO HOMOLOGADA'!Z88+'MATRIZ 2018 COMPLETO HOMOLOGADA'!AS88+'MATRIZ 2018 COMPLETO HOMOLOGADA'!AW88+'MATRIZ 2018 COMPLETO HOMOLOGADA'!BA88+SUM('MATRIZ 2018 COMPLETO HOMOLOGADA'!Z89:Z111)</f>
        <v>6289738.260125326</v>
      </c>
      <c r="K88" s="114"/>
      <c r="L88" s="114">
        <f t="shared" ref="L88:L110" si="13">SUM(H88:J88)</f>
        <v>6289738.260125326</v>
      </c>
      <c r="M88" s="114"/>
      <c r="N88" s="114">
        <f>'MATRIZ 2018 COMPLETO HOMOLOGADA'!AI88+'MATRIZ 2018 COMPLETO HOMOLOGADA'!AL88+'MATRIZ 2018 COMPLETO HOMOLOGADA'!AO88</f>
        <v>0</v>
      </c>
      <c r="O88" s="114"/>
      <c r="P88" s="114"/>
      <c r="Q88" s="93"/>
      <c r="U88" s="338">
        <v>5855100.9189369231</v>
      </c>
      <c r="W88" s="338">
        <v>0</v>
      </c>
      <c r="AA88" s="345">
        <f t="shared" si="9"/>
        <v>434637.34118840285</v>
      </c>
      <c r="AC88" s="351">
        <f t="shared" si="10"/>
        <v>0</v>
      </c>
      <c r="AE88" s="352">
        <f t="shared" si="11"/>
        <v>434637.34118840285</v>
      </c>
      <c r="AG88" s="352"/>
    </row>
    <row r="89" spans="1:33" x14ac:dyDescent="0.25">
      <c r="A89" s="93"/>
      <c r="B89" s="94" t="s">
        <v>130</v>
      </c>
      <c r="C89" s="94" t="s">
        <v>147</v>
      </c>
      <c r="D89" s="94" t="s">
        <v>77</v>
      </c>
      <c r="H89" s="114">
        <f>'MATRIZ 2018 COMPLETO HOMOLOGADA'!J89</f>
        <v>0</v>
      </c>
      <c r="I89" s="114">
        <f>'MATRIZ 2018 COMPLETO HOMOLOGADA'!O89</f>
        <v>454804.45059700409</v>
      </c>
      <c r="J89" s="114">
        <f>'MATRIZ 2018 COMPLETO HOMOLOGADA'!R89</f>
        <v>0</v>
      </c>
      <c r="K89" s="114"/>
      <c r="L89" s="114">
        <f t="shared" si="13"/>
        <v>454804.45059700409</v>
      </c>
      <c r="M89" s="114"/>
      <c r="N89" s="114">
        <f>'MATRIZ 2018 COMPLETO HOMOLOGADA'!AI89+'MATRIZ 2018 COMPLETO HOMOLOGADA'!AL89+'MATRIZ 2018 COMPLETO HOMOLOGADA'!AO89</f>
        <v>35210.608806951997</v>
      </c>
      <c r="O89" s="114"/>
      <c r="P89" s="114"/>
      <c r="Q89" s="93"/>
      <c r="S89" s="94">
        <v>0</v>
      </c>
      <c r="U89" s="338">
        <v>499965.73525072273</v>
      </c>
      <c r="W89" s="338">
        <v>0</v>
      </c>
      <c r="Y89" s="94">
        <v>0</v>
      </c>
      <c r="AA89" s="345">
        <f t="shared" si="9"/>
        <v>-45161.284653718641</v>
      </c>
      <c r="AC89" s="351">
        <f t="shared" si="10"/>
        <v>35210.608806951997</v>
      </c>
      <c r="AE89" s="352">
        <f t="shared" si="11"/>
        <v>-9950.6758467666441</v>
      </c>
      <c r="AG89" s="352"/>
    </row>
    <row r="90" spans="1:33" x14ac:dyDescent="0.25">
      <c r="A90" s="93"/>
      <c r="B90" s="94" t="s">
        <v>130</v>
      </c>
      <c r="C90" s="94" t="s">
        <v>148</v>
      </c>
      <c r="D90" s="94" t="s">
        <v>79</v>
      </c>
      <c r="H90" s="114">
        <f>'MATRIZ 2018 COMPLETO HOMOLOGADA'!J90</f>
        <v>3250098.4191356497</v>
      </c>
      <c r="I90" s="114">
        <f>'MATRIZ 2018 COMPLETO HOMOLOGADA'!O90</f>
        <v>0</v>
      </c>
      <c r="J90" s="114">
        <f>'MATRIZ 2018 COMPLETO HOMOLOGADA'!R90</f>
        <v>0</v>
      </c>
      <c r="K90" s="114"/>
      <c r="L90" s="114">
        <f t="shared" si="13"/>
        <v>3250098.4191356497</v>
      </c>
      <c r="M90" s="114"/>
      <c r="N90" s="114">
        <f>'MATRIZ 2018 COMPLETO HOMOLOGADA'!AI90+'MATRIZ 2018 COMPLETO HOMOLOGADA'!AL90+'MATRIZ 2018 COMPLETO HOMOLOGADA'!AO90</f>
        <v>696869.99558069964</v>
      </c>
      <c r="O90" s="114"/>
      <c r="P90" s="114"/>
      <c r="Q90" s="93"/>
      <c r="S90" s="94">
        <v>1327</v>
      </c>
      <c r="U90" s="338">
        <v>3513137.4746345333</v>
      </c>
      <c r="W90" s="338">
        <v>770201.34965217719</v>
      </c>
      <c r="Y90" s="94">
        <v>1349.5</v>
      </c>
      <c r="AA90" s="345">
        <f t="shared" si="9"/>
        <v>-263039.05549888359</v>
      </c>
      <c r="AC90" s="351">
        <f t="shared" si="10"/>
        <v>-73331.354071477544</v>
      </c>
      <c r="AE90" s="352">
        <f t="shared" si="11"/>
        <v>-336370.40957036114</v>
      </c>
      <c r="AG90" s="352"/>
    </row>
    <row r="91" spans="1:33" x14ac:dyDescent="0.25">
      <c r="A91" s="93"/>
      <c r="B91" s="94" t="s">
        <v>130</v>
      </c>
      <c r="C91" s="94" t="s">
        <v>149</v>
      </c>
      <c r="D91" s="94" t="s">
        <v>83</v>
      </c>
      <c r="H91" s="114">
        <f>'MATRIZ 2018 COMPLETO HOMOLOGADA'!J91</f>
        <v>0</v>
      </c>
      <c r="I91" s="114">
        <f>'MATRIZ 2018 COMPLETO HOMOLOGADA'!O91</f>
        <v>1004852.8873773569</v>
      </c>
      <c r="J91" s="114">
        <f>'MATRIZ 2018 COMPLETO HOMOLOGADA'!R91</f>
        <v>0</v>
      </c>
      <c r="K91" s="114"/>
      <c r="L91" s="114">
        <f t="shared" si="13"/>
        <v>1004852.8873773569</v>
      </c>
      <c r="M91" s="114"/>
      <c r="N91" s="114">
        <f>'MATRIZ 2018 COMPLETO HOMOLOGADA'!AI91+'MATRIZ 2018 COMPLETO HOMOLOGADA'!AL91+'MATRIZ 2018 COMPLETO HOMOLOGADA'!AO91</f>
        <v>233697.61274841271</v>
      </c>
      <c r="O91" s="114"/>
      <c r="P91" s="114"/>
      <c r="Q91" s="93"/>
      <c r="S91" s="94">
        <v>400</v>
      </c>
      <c r="U91" s="338">
        <v>1227158.8194812639</v>
      </c>
      <c r="W91" s="338">
        <v>329242.33064787986</v>
      </c>
      <c r="Y91" s="94">
        <v>519</v>
      </c>
      <c r="AA91" s="345">
        <f t="shared" si="9"/>
        <v>-222305.93210390699</v>
      </c>
      <c r="AC91" s="351">
        <f t="shared" si="10"/>
        <v>-95544.717899467156</v>
      </c>
      <c r="AE91" s="352">
        <f t="shared" si="11"/>
        <v>-317850.65000337415</v>
      </c>
      <c r="AG91" s="352"/>
    </row>
    <row r="92" spans="1:33" x14ac:dyDescent="0.25">
      <c r="A92" s="93"/>
      <c r="B92" s="94" t="s">
        <v>130</v>
      </c>
      <c r="C92" s="94" t="s">
        <v>150</v>
      </c>
      <c r="D92" s="94" t="s">
        <v>79</v>
      </c>
      <c r="H92" s="114">
        <f>'MATRIZ 2018 COMPLETO HOMOLOGADA'!J92</f>
        <v>1813630.3238877545</v>
      </c>
      <c r="I92" s="114">
        <f>'MATRIZ 2018 COMPLETO HOMOLOGADA'!O92</f>
        <v>0</v>
      </c>
      <c r="J92" s="114">
        <f>'MATRIZ 2018 COMPLETO HOMOLOGADA'!R92</f>
        <v>0</v>
      </c>
      <c r="K92" s="114"/>
      <c r="L92" s="114">
        <f t="shared" si="13"/>
        <v>1813630.3238877545</v>
      </c>
      <c r="M92" s="114"/>
      <c r="N92" s="114">
        <f>'MATRIZ 2018 COMPLETO HOMOLOGADA'!AI92+'MATRIZ 2018 COMPLETO HOMOLOGADA'!AL92+'MATRIZ 2018 COMPLETO HOMOLOGADA'!AO92</f>
        <v>572224.59339821944</v>
      </c>
      <c r="O92" s="114"/>
      <c r="P92" s="114"/>
      <c r="Q92" s="93"/>
      <c r="S92" s="94">
        <v>1029.5</v>
      </c>
      <c r="U92" s="338">
        <v>1723175.2438029419</v>
      </c>
      <c r="W92" s="338">
        <v>562369.29168747854</v>
      </c>
      <c r="Y92" s="94">
        <v>927.5</v>
      </c>
      <c r="AA92" s="345">
        <f t="shared" si="9"/>
        <v>90455.080084812595</v>
      </c>
      <c r="AC92" s="351">
        <f t="shared" si="10"/>
        <v>9855.3017107408959</v>
      </c>
      <c r="AE92" s="352">
        <f t="shared" si="11"/>
        <v>100310.38179555349</v>
      </c>
      <c r="AG92" s="352"/>
    </row>
    <row r="93" spans="1:33" x14ac:dyDescent="0.25">
      <c r="A93" s="93"/>
      <c r="B93" s="94" t="s">
        <v>130</v>
      </c>
      <c r="C93" s="94" t="s">
        <v>151</v>
      </c>
      <c r="D93" s="94" t="s">
        <v>83</v>
      </c>
      <c r="H93" s="114">
        <f>'MATRIZ 2018 COMPLETO HOMOLOGADA'!J93</f>
        <v>0</v>
      </c>
      <c r="I93" s="114">
        <f>'MATRIZ 2018 COMPLETO HOMOLOGADA'!O93</f>
        <v>1048713.2156395759</v>
      </c>
      <c r="J93" s="114">
        <f>'MATRIZ 2018 COMPLETO HOMOLOGADA'!R93</f>
        <v>0</v>
      </c>
      <c r="K93" s="114"/>
      <c r="L93" s="114">
        <f t="shared" si="13"/>
        <v>1048713.2156395759</v>
      </c>
      <c r="M93" s="114"/>
      <c r="N93" s="114">
        <f>'MATRIZ 2018 COMPLETO HOMOLOGADA'!AI93+'MATRIZ 2018 COMPLETO HOMOLOGADA'!AL93+'MATRIZ 2018 COMPLETO HOMOLOGADA'!AO93</f>
        <v>174132.22387644573</v>
      </c>
      <c r="O93" s="114"/>
      <c r="P93" s="114"/>
      <c r="Q93" s="93"/>
      <c r="S93" s="94">
        <v>246</v>
      </c>
      <c r="U93" s="338">
        <v>1024909.2076887421</v>
      </c>
      <c r="W93" s="338">
        <v>89873.006813735832</v>
      </c>
      <c r="Y93" s="94">
        <v>112.5</v>
      </c>
      <c r="AA93" s="345">
        <f t="shared" si="9"/>
        <v>23804.007950833766</v>
      </c>
      <c r="AC93" s="351">
        <f t="shared" si="10"/>
        <v>84259.217062709897</v>
      </c>
      <c r="AE93" s="352">
        <f t="shared" si="11"/>
        <v>108063.22501354366</v>
      </c>
      <c r="AG93" s="352"/>
    </row>
    <row r="94" spans="1:33" x14ac:dyDescent="0.25">
      <c r="A94" s="93"/>
      <c r="B94" s="94" t="s">
        <v>130</v>
      </c>
      <c r="C94" s="94" t="s">
        <v>152</v>
      </c>
      <c r="D94" s="94" t="s">
        <v>79</v>
      </c>
      <c r="H94" s="114">
        <f>'MATRIZ 2018 COMPLETO HOMOLOGADA'!J94</f>
        <v>2959971.1664918419</v>
      </c>
      <c r="I94" s="114">
        <f>'MATRIZ 2018 COMPLETO HOMOLOGADA'!O94</f>
        <v>0</v>
      </c>
      <c r="J94" s="114">
        <f>'MATRIZ 2018 COMPLETO HOMOLOGADA'!R94</f>
        <v>0</v>
      </c>
      <c r="K94" s="114"/>
      <c r="L94" s="114">
        <f t="shared" si="13"/>
        <v>2959971.1664918419</v>
      </c>
      <c r="M94" s="114"/>
      <c r="N94" s="114">
        <f>'MATRIZ 2018 COMPLETO HOMOLOGADA'!AI94+'MATRIZ 2018 COMPLETO HOMOLOGADA'!AL94+'MATRIZ 2018 COMPLETO HOMOLOGADA'!AO94</f>
        <v>1024701.5463604567</v>
      </c>
      <c r="O94" s="114"/>
      <c r="P94" s="114"/>
      <c r="Q94" s="93"/>
      <c r="S94" s="94">
        <v>1798</v>
      </c>
      <c r="U94" s="338">
        <v>3209990.497424677</v>
      </c>
      <c r="W94" s="338">
        <v>1037777.4131149042</v>
      </c>
      <c r="Y94" s="94">
        <v>1676</v>
      </c>
      <c r="AA94" s="345">
        <f t="shared" si="9"/>
        <v>-250019.33093283512</v>
      </c>
      <c r="AC94" s="351">
        <f t="shared" si="10"/>
        <v>-13075.866754447459</v>
      </c>
      <c r="AE94" s="352">
        <f t="shared" si="11"/>
        <v>-263095.19768728258</v>
      </c>
      <c r="AG94" s="352"/>
    </row>
    <row r="95" spans="1:33" x14ac:dyDescent="0.25">
      <c r="A95" s="93"/>
      <c r="B95" s="94" t="s">
        <v>130</v>
      </c>
      <c r="C95" s="94" t="s">
        <v>153</v>
      </c>
      <c r="D95" s="94" t="s">
        <v>83</v>
      </c>
      <c r="H95" s="114">
        <f>'MATRIZ 2018 COMPLETO HOMOLOGADA'!J95</f>
        <v>0</v>
      </c>
      <c r="I95" s="114">
        <f>'MATRIZ 2018 COMPLETO HOMOLOGADA'!O95</f>
        <v>1415890.299691854</v>
      </c>
      <c r="J95" s="114">
        <f>'MATRIZ 2018 COMPLETO HOMOLOGADA'!R95</f>
        <v>0</v>
      </c>
      <c r="K95" s="114"/>
      <c r="L95" s="114">
        <f t="shared" si="13"/>
        <v>1415890.299691854</v>
      </c>
      <c r="M95" s="114"/>
      <c r="N95" s="114">
        <f>'MATRIZ 2018 COMPLETO HOMOLOGADA'!AI95+'MATRIZ 2018 COMPLETO HOMOLOGADA'!AL95+'MATRIZ 2018 COMPLETO HOMOLOGADA'!AO95</f>
        <v>539233.1190078787</v>
      </c>
      <c r="O95" s="114"/>
      <c r="P95" s="114"/>
      <c r="Q95" s="93"/>
      <c r="S95" s="94">
        <v>1010.5</v>
      </c>
      <c r="U95" s="338">
        <v>1572327.3728337192</v>
      </c>
      <c r="W95" s="338">
        <v>502857.60831212939</v>
      </c>
      <c r="Y95" s="94">
        <v>867.5</v>
      </c>
      <c r="AA95" s="345">
        <f t="shared" si="9"/>
        <v>-156437.0731418652</v>
      </c>
      <c r="AC95" s="351">
        <f t="shared" si="10"/>
        <v>36375.510695749312</v>
      </c>
      <c r="AE95" s="352">
        <f t="shared" si="11"/>
        <v>-120061.56244611589</v>
      </c>
      <c r="AG95" s="352"/>
    </row>
    <row r="96" spans="1:33" x14ac:dyDescent="0.25">
      <c r="A96" s="93"/>
      <c r="B96" s="94" t="s">
        <v>130</v>
      </c>
      <c r="C96" s="94" t="s">
        <v>154</v>
      </c>
      <c r="D96" s="94" t="s">
        <v>83</v>
      </c>
      <c r="H96" s="114">
        <f>'MATRIZ 2018 COMPLETO HOMOLOGADA'!J96</f>
        <v>0</v>
      </c>
      <c r="I96" s="114">
        <f>'MATRIZ 2018 COMPLETO HOMOLOGADA'!O96</f>
        <v>1583865.2744383535</v>
      </c>
      <c r="J96" s="114">
        <f>'MATRIZ 2018 COMPLETO HOMOLOGADA'!R96</f>
        <v>0</v>
      </c>
      <c r="K96" s="114"/>
      <c r="L96" s="114">
        <f t="shared" si="13"/>
        <v>1583865.2744383535</v>
      </c>
      <c r="M96" s="114"/>
      <c r="N96" s="114">
        <f>'MATRIZ 2018 COMPLETO HOMOLOGADA'!AI96+'MATRIZ 2018 COMPLETO HOMOLOGADA'!AL96+'MATRIZ 2018 COMPLETO HOMOLOGADA'!AO96</f>
        <v>665165.42256872822</v>
      </c>
      <c r="O96" s="114"/>
      <c r="P96" s="114"/>
      <c r="Q96" s="93"/>
      <c r="S96" s="94">
        <v>1202</v>
      </c>
      <c r="U96" s="338">
        <v>1655206.6052756095</v>
      </c>
      <c r="W96" s="338">
        <v>629423.12729383947</v>
      </c>
      <c r="Y96" s="94">
        <v>1047.5</v>
      </c>
      <c r="AA96" s="345">
        <f t="shared" si="9"/>
        <v>-71341.330837256042</v>
      </c>
      <c r="AC96" s="351">
        <f t="shared" si="10"/>
        <v>35742.295274888747</v>
      </c>
      <c r="AE96" s="352">
        <f t="shared" si="11"/>
        <v>-35599.035562367295</v>
      </c>
      <c r="AG96" s="352"/>
    </row>
    <row r="97" spans="1:33" x14ac:dyDescent="0.25">
      <c r="A97" s="93"/>
      <c r="B97" s="94" t="s">
        <v>130</v>
      </c>
      <c r="C97" s="94" t="s">
        <v>155</v>
      </c>
      <c r="D97" s="94" t="s">
        <v>79</v>
      </c>
      <c r="H97" s="114">
        <f>'MATRIZ 2018 COMPLETO HOMOLOGADA'!J97</f>
        <v>1749643.2826172416</v>
      </c>
      <c r="I97" s="114">
        <f>'MATRIZ 2018 COMPLETO HOMOLOGADA'!O97</f>
        <v>0</v>
      </c>
      <c r="J97" s="114">
        <f>'MATRIZ 2018 COMPLETO HOMOLOGADA'!R97</f>
        <v>0</v>
      </c>
      <c r="K97" s="114"/>
      <c r="L97" s="114">
        <f t="shared" si="13"/>
        <v>1749643.2826172416</v>
      </c>
      <c r="M97" s="114"/>
      <c r="N97" s="114">
        <f>'MATRIZ 2018 COMPLETO HOMOLOGADA'!AI97+'MATRIZ 2018 COMPLETO HOMOLOGADA'!AL97+'MATRIZ 2018 COMPLETO HOMOLOGADA'!AO97</f>
        <v>340568.48566354392</v>
      </c>
      <c r="O97" s="114"/>
      <c r="P97" s="114"/>
      <c r="Q97" s="93"/>
      <c r="S97" s="94">
        <v>616.5</v>
      </c>
      <c r="U97" s="338">
        <v>1719973.4019592023</v>
      </c>
      <c r="W97" s="338">
        <v>351839.03957481432</v>
      </c>
      <c r="Y97" s="94">
        <v>586.5</v>
      </c>
      <c r="AA97" s="345">
        <f t="shared" si="9"/>
        <v>29669.880658039358</v>
      </c>
      <c r="AC97" s="351">
        <f t="shared" si="10"/>
        <v>-11270.553911270399</v>
      </c>
      <c r="AE97" s="352">
        <f t="shared" si="11"/>
        <v>18399.326746768958</v>
      </c>
      <c r="AG97" s="352"/>
    </row>
    <row r="98" spans="1:33" x14ac:dyDescent="0.25">
      <c r="A98" s="93"/>
      <c r="B98" s="94" t="s">
        <v>130</v>
      </c>
      <c r="C98" s="94" t="s">
        <v>156</v>
      </c>
      <c r="D98" s="94" t="s">
        <v>83</v>
      </c>
      <c r="H98" s="114">
        <f>'MATRIZ 2018 COMPLETO HOMOLOGADA'!J98</f>
        <v>0</v>
      </c>
      <c r="I98" s="114">
        <f>'MATRIZ 2018 COMPLETO HOMOLOGADA'!O98</f>
        <v>1363993.1143975414</v>
      </c>
      <c r="J98" s="114">
        <f>'MATRIZ 2018 COMPLETO HOMOLOGADA'!R98</f>
        <v>0</v>
      </c>
      <c r="K98" s="114"/>
      <c r="L98" s="114">
        <f t="shared" si="13"/>
        <v>1363993.1143975414</v>
      </c>
      <c r="M98" s="114"/>
      <c r="N98" s="114">
        <f>'MATRIZ 2018 COMPLETO HOMOLOGADA'!AI98+'MATRIZ 2018 COMPLETO HOMOLOGADA'!AL98+'MATRIZ 2018 COMPLETO HOMOLOGADA'!AO98</f>
        <v>523869.59187597921</v>
      </c>
      <c r="O98" s="114"/>
      <c r="P98" s="114"/>
      <c r="Q98" s="93"/>
      <c r="S98" s="94">
        <v>887</v>
      </c>
      <c r="U98" s="338">
        <v>1529928.9794143185</v>
      </c>
      <c r="W98" s="338">
        <v>532899.3019290989</v>
      </c>
      <c r="Y98" s="94">
        <v>831</v>
      </c>
      <c r="AA98" s="345">
        <f t="shared" si="9"/>
        <v>-165935.86501677707</v>
      </c>
      <c r="AC98" s="351">
        <f t="shared" si="10"/>
        <v>-9029.710053119692</v>
      </c>
      <c r="AE98" s="352">
        <f t="shared" si="11"/>
        <v>-174965.57506989676</v>
      </c>
      <c r="AG98" s="352"/>
    </row>
    <row r="99" spans="1:33" x14ac:dyDescent="0.25">
      <c r="A99" s="93"/>
      <c r="B99" s="94" t="s">
        <v>130</v>
      </c>
      <c r="C99" s="94" t="s">
        <v>157</v>
      </c>
      <c r="D99" s="94" t="s">
        <v>79</v>
      </c>
      <c r="H99" s="114">
        <f>'MATRIZ 2018 COMPLETO HOMOLOGADA'!J99</f>
        <v>1749643.2826172418</v>
      </c>
      <c r="I99" s="114">
        <f>'MATRIZ 2018 COMPLETO HOMOLOGADA'!O99</f>
        <v>0</v>
      </c>
      <c r="J99" s="114">
        <f>'MATRIZ 2018 COMPLETO HOMOLOGADA'!R99</f>
        <v>0</v>
      </c>
      <c r="K99" s="114"/>
      <c r="L99" s="114">
        <f t="shared" si="13"/>
        <v>1749643.2826172418</v>
      </c>
      <c r="M99" s="114"/>
      <c r="N99" s="114">
        <f>'MATRIZ 2018 COMPLETO HOMOLOGADA'!AI99+'MATRIZ 2018 COMPLETO HOMOLOGADA'!AL99+'MATRIZ 2018 COMPLETO HOMOLOGADA'!AO99</f>
        <v>405547.19621430623</v>
      </c>
      <c r="O99" s="114"/>
      <c r="P99" s="114"/>
      <c r="Q99" s="93"/>
      <c r="S99" s="94">
        <v>704</v>
      </c>
      <c r="U99" s="338">
        <v>1725761.6454360033</v>
      </c>
      <c r="W99" s="338">
        <v>365033.60332431766</v>
      </c>
      <c r="Y99" s="94">
        <v>570.5</v>
      </c>
      <c r="AA99" s="345">
        <f t="shared" si="9"/>
        <v>23881.637181238504</v>
      </c>
      <c r="AC99" s="351">
        <f t="shared" si="10"/>
        <v>40513.592889988562</v>
      </c>
      <c r="AE99" s="352">
        <f t="shared" si="11"/>
        <v>64395.230071227066</v>
      </c>
      <c r="AG99" s="352"/>
    </row>
    <row r="100" spans="1:33" x14ac:dyDescent="0.25">
      <c r="A100" s="93"/>
      <c r="B100" s="94" t="s">
        <v>130</v>
      </c>
      <c r="C100" s="94" t="s">
        <v>158</v>
      </c>
      <c r="D100" s="94" t="s">
        <v>83</v>
      </c>
      <c r="H100" s="114">
        <f>'MATRIZ 2018 COMPLETO HOMOLOGADA'!J100</f>
        <v>0</v>
      </c>
      <c r="I100" s="114">
        <f>'MATRIZ 2018 COMPLETO HOMOLOGADA'!O100</f>
        <v>1082273.7918333665</v>
      </c>
      <c r="J100" s="114">
        <f>'MATRIZ 2018 COMPLETO HOMOLOGADA'!R100</f>
        <v>0</v>
      </c>
      <c r="K100" s="114"/>
      <c r="L100" s="114">
        <f t="shared" si="13"/>
        <v>1082273.7918333665</v>
      </c>
      <c r="M100" s="114"/>
      <c r="N100" s="114">
        <f>'MATRIZ 2018 COMPLETO HOMOLOGADA'!AI100+'MATRIZ 2018 COMPLETO HOMOLOGADA'!AL100+'MATRIZ 2018 COMPLETO HOMOLOGADA'!AO100</f>
        <v>294282.57737944595</v>
      </c>
      <c r="O100" s="114"/>
      <c r="P100" s="114"/>
      <c r="Q100" s="93"/>
      <c r="S100" s="94">
        <v>520.5</v>
      </c>
      <c r="U100" s="338">
        <v>1170170.5296382539</v>
      </c>
      <c r="W100" s="338">
        <v>281170.22808007651</v>
      </c>
      <c r="Y100" s="94">
        <v>451.5</v>
      </c>
      <c r="AA100" s="345">
        <f t="shared" si="9"/>
        <v>-87896.737804887351</v>
      </c>
      <c r="AC100" s="351">
        <f t="shared" si="10"/>
        <v>13112.349299369438</v>
      </c>
      <c r="AE100" s="352">
        <f t="shared" si="11"/>
        <v>-74784.388505517913</v>
      </c>
      <c r="AG100" s="352"/>
    </row>
    <row r="101" spans="1:33" x14ac:dyDescent="0.25">
      <c r="A101" s="93"/>
      <c r="B101" s="94" t="s">
        <v>130</v>
      </c>
      <c r="C101" s="94" t="s">
        <v>159</v>
      </c>
      <c r="D101" s="94" t="s">
        <v>83</v>
      </c>
      <c r="H101" s="114">
        <f>'MATRIZ 2018 COMPLETO HOMOLOGADA'!J101</f>
        <v>0</v>
      </c>
      <c r="I101" s="114">
        <f>'MATRIZ 2018 COMPLETO HOMOLOGADA'!O101</f>
        <v>461561.53493634093</v>
      </c>
      <c r="J101" s="114">
        <f>'MATRIZ 2018 COMPLETO HOMOLOGADA'!R101</f>
        <v>0</v>
      </c>
      <c r="K101" s="114"/>
      <c r="L101" s="114">
        <f t="shared" si="13"/>
        <v>461561.53493634093</v>
      </c>
      <c r="M101" s="114"/>
      <c r="N101" s="114">
        <f>'MATRIZ 2018 COMPLETO HOMOLOGADA'!AI101+'MATRIZ 2018 COMPLETO HOMOLOGADA'!AL101+'MATRIZ 2018 COMPLETO HOMOLOGADA'!AO101</f>
        <v>74023.999310219791</v>
      </c>
      <c r="O101" s="114"/>
      <c r="P101" s="114"/>
      <c r="Q101" s="93"/>
      <c r="S101" s="94">
        <v>149.5</v>
      </c>
      <c r="U101" s="338">
        <v>1008808.992033664</v>
      </c>
      <c r="W101" s="338">
        <v>0</v>
      </c>
      <c r="Y101" s="94">
        <v>0</v>
      </c>
      <c r="AA101" s="345">
        <f t="shared" si="9"/>
        <v>-547247.45709732315</v>
      </c>
      <c r="AC101" s="351">
        <f t="shared" si="10"/>
        <v>74023.999310219791</v>
      </c>
      <c r="AE101" s="352">
        <f t="shared" si="11"/>
        <v>-473223.45778710337</v>
      </c>
      <c r="AG101" s="352"/>
    </row>
    <row r="102" spans="1:33" x14ac:dyDescent="0.25">
      <c r="A102" s="93"/>
      <c r="B102" s="94" t="s">
        <v>130</v>
      </c>
      <c r="C102" s="94" t="s">
        <v>160</v>
      </c>
      <c r="D102" s="94" t="s">
        <v>79</v>
      </c>
      <c r="H102" s="114">
        <f>'MATRIZ 2018 COMPLETO HOMOLOGADA'!J102</f>
        <v>1749643.2826172416</v>
      </c>
      <c r="I102" s="114">
        <f>'MATRIZ 2018 COMPLETO HOMOLOGADA'!O102</f>
        <v>0</v>
      </c>
      <c r="J102" s="114">
        <f>'MATRIZ 2018 COMPLETO HOMOLOGADA'!R102</f>
        <v>0</v>
      </c>
      <c r="K102" s="114"/>
      <c r="L102" s="114">
        <f t="shared" si="13"/>
        <v>1749643.2826172416</v>
      </c>
      <c r="M102" s="114"/>
      <c r="N102" s="114">
        <f>'MATRIZ 2018 COMPLETO HOMOLOGADA'!AI102+'MATRIZ 2018 COMPLETO HOMOLOGADA'!AL102+'MATRIZ 2018 COMPLETO HOMOLOGADA'!AO102</f>
        <v>515917.78500169393</v>
      </c>
      <c r="O102" s="114"/>
      <c r="P102" s="114"/>
      <c r="Q102" s="93"/>
      <c r="S102" s="94">
        <v>908.5</v>
      </c>
      <c r="U102" s="338">
        <v>1994301.8190102461</v>
      </c>
      <c r="W102" s="338">
        <v>684475.47304301709</v>
      </c>
      <c r="Y102" s="94">
        <v>1110</v>
      </c>
      <c r="AA102" s="345">
        <f t="shared" si="9"/>
        <v>-244658.53639300447</v>
      </c>
      <c r="AC102" s="351">
        <f t="shared" si="10"/>
        <v>-168557.68804132316</v>
      </c>
      <c r="AE102" s="352">
        <f t="shared" si="11"/>
        <v>-413216.22443432763</v>
      </c>
      <c r="AG102" s="352"/>
    </row>
    <row r="103" spans="1:33" x14ac:dyDescent="0.25">
      <c r="A103" s="93"/>
      <c r="B103" s="94" t="s">
        <v>130</v>
      </c>
      <c r="C103" s="94" t="s">
        <v>161</v>
      </c>
      <c r="D103" s="94" t="s">
        <v>79</v>
      </c>
      <c r="H103" s="114">
        <f>'MATRIZ 2018 COMPLETO HOMOLOGADA'!J103</f>
        <v>1786609.1367022523</v>
      </c>
      <c r="I103" s="114">
        <f>'MATRIZ 2018 COMPLETO HOMOLOGADA'!O103</f>
        <v>0</v>
      </c>
      <c r="J103" s="114">
        <f>'MATRIZ 2018 COMPLETO HOMOLOGADA'!R103</f>
        <v>0</v>
      </c>
      <c r="K103" s="114"/>
      <c r="L103" s="114">
        <f t="shared" si="13"/>
        <v>1786609.1367022523</v>
      </c>
      <c r="M103" s="114"/>
      <c r="N103" s="114">
        <f>'MATRIZ 2018 COMPLETO HOMOLOGADA'!AI103+'MATRIZ 2018 COMPLETO HOMOLOGADA'!AL103+'MATRIZ 2018 COMPLETO HOMOLOGADA'!AO103</f>
        <v>561675.39725431998</v>
      </c>
      <c r="O103" s="114"/>
      <c r="P103" s="114"/>
      <c r="Q103" s="93"/>
      <c r="S103" s="94">
        <v>988.5</v>
      </c>
      <c r="U103" s="338">
        <v>1730046.0437975659</v>
      </c>
      <c r="W103" s="338">
        <v>559582.61646349251</v>
      </c>
      <c r="Y103" s="94">
        <v>900.5</v>
      </c>
      <c r="AA103" s="345">
        <f t="shared" si="9"/>
        <v>56563.092904686462</v>
      </c>
      <c r="AC103" s="351">
        <f t="shared" si="10"/>
        <v>2092.7807908274699</v>
      </c>
      <c r="AE103" s="352">
        <f t="shared" si="11"/>
        <v>58655.873695513932</v>
      </c>
      <c r="AG103" s="352"/>
    </row>
    <row r="104" spans="1:33" x14ac:dyDescent="0.25">
      <c r="A104" s="93"/>
      <c r="B104" s="94" t="s">
        <v>130</v>
      </c>
      <c r="C104" s="94" t="s">
        <v>162</v>
      </c>
      <c r="D104" s="94" t="s">
        <v>79</v>
      </c>
      <c r="H104" s="114">
        <f>'MATRIZ 2018 COMPLETO HOMOLOGADA'!J104</f>
        <v>15614021.278832955</v>
      </c>
      <c r="I104" s="114">
        <f>'MATRIZ 2018 COMPLETO HOMOLOGADA'!O104</f>
        <v>0</v>
      </c>
      <c r="J104" s="114">
        <f>'MATRIZ 2018 COMPLETO HOMOLOGADA'!R104</f>
        <v>0</v>
      </c>
      <c r="K104" s="114"/>
      <c r="L104" s="114">
        <f t="shared" si="13"/>
        <v>15614021.278832955</v>
      </c>
      <c r="M104" s="114"/>
      <c r="N104" s="114">
        <f>'MATRIZ 2018 COMPLETO HOMOLOGADA'!AI104+'MATRIZ 2018 COMPLETO HOMOLOGADA'!AL104+'MATRIZ 2018 COMPLETO HOMOLOGADA'!AO104</f>
        <v>4645226.0107842013</v>
      </c>
      <c r="O104" s="114"/>
      <c r="P104" s="114"/>
      <c r="Q104" s="93"/>
      <c r="S104" s="94">
        <v>9468.5</v>
      </c>
      <c r="U104" s="338">
        <v>15340864.98967105</v>
      </c>
      <c r="W104" s="338">
        <v>5287720.3137365645</v>
      </c>
      <c r="Y104" s="94">
        <v>9922.5</v>
      </c>
      <c r="AA104" s="345">
        <f t="shared" si="9"/>
        <v>273156.28916190565</v>
      </c>
      <c r="AC104" s="351">
        <f t="shared" si="10"/>
        <v>-642494.30295236316</v>
      </c>
      <c r="AE104" s="352">
        <f t="shared" si="11"/>
        <v>-369338.01379045751</v>
      </c>
      <c r="AG104" s="352"/>
    </row>
    <row r="105" spans="1:33" x14ac:dyDescent="0.25">
      <c r="A105" s="93"/>
      <c r="B105" s="94" t="s">
        <v>130</v>
      </c>
      <c r="C105" s="94" t="s">
        <v>163</v>
      </c>
      <c r="D105" s="94" t="s">
        <v>79</v>
      </c>
      <c r="H105" s="114">
        <f>'MATRIZ 2018 COMPLETO HOMOLOGADA'!J105</f>
        <v>1895040.2949959119</v>
      </c>
      <c r="I105" s="114">
        <f>'MATRIZ 2018 COMPLETO HOMOLOGADA'!O105</f>
        <v>0</v>
      </c>
      <c r="J105" s="114">
        <f>'MATRIZ 2018 COMPLETO HOMOLOGADA'!R105</f>
        <v>0</v>
      </c>
      <c r="K105" s="114"/>
      <c r="L105" s="114">
        <f t="shared" si="13"/>
        <v>1895040.2949959119</v>
      </c>
      <c r="M105" s="114"/>
      <c r="N105" s="114">
        <f>'MATRIZ 2018 COMPLETO HOMOLOGADA'!AI105+'MATRIZ 2018 COMPLETO HOMOLOGADA'!AL105+'MATRIZ 2018 COMPLETO HOMOLOGADA'!AO105</f>
        <v>542902.34066760261</v>
      </c>
      <c r="O105" s="114"/>
      <c r="P105" s="114"/>
      <c r="Q105" s="93"/>
      <c r="S105" s="94">
        <v>915</v>
      </c>
      <c r="U105" s="338">
        <v>2147305.6722274204</v>
      </c>
      <c r="W105" s="338">
        <v>582062.12205062597</v>
      </c>
      <c r="Y105" s="94">
        <v>903.5</v>
      </c>
      <c r="AA105" s="345">
        <f t="shared" si="9"/>
        <v>-252265.37723150849</v>
      </c>
      <c r="AC105" s="351">
        <f t="shared" si="10"/>
        <v>-39159.781383023364</v>
      </c>
      <c r="AE105" s="352">
        <f t="shared" si="11"/>
        <v>-291425.15861453186</v>
      </c>
      <c r="AG105" s="352"/>
    </row>
    <row r="106" spans="1:33" x14ac:dyDescent="0.25">
      <c r="A106" s="93"/>
      <c r="B106" s="94" t="s">
        <v>130</v>
      </c>
      <c r="C106" s="94" t="s">
        <v>164</v>
      </c>
      <c r="D106" s="94" t="s">
        <v>83</v>
      </c>
      <c r="H106" s="114">
        <f>'MATRIZ 2018 COMPLETO HOMOLOGADA'!J106</f>
        <v>0</v>
      </c>
      <c r="I106" s="114">
        <f>'MATRIZ 2018 COMPLETO HOMOLOGADA'!O106</f>
        <v>471251.43544910953</v>
      </c>
      <c r="J106" s="114">
        <f>'MATRIZ 2018 COMPLETO HOMOLOGADA'!R106</f>
        <v>0</v>
      </c>
      <c r="K106" s="114"/>
      <c r="L106" s="114">
        <f t="shared" si="13"/>
        <v>471251.43544910953</v>
      </c>
      <c r="M106" s="114"/>
      <c r="N106" s="114">
        <f>'MATRIZ 2018 COMPLETO HOMOLOGADA'!AI106+'MATRIZ 2018 COMPLETO HOMOLOGADA'!AL106+'MATRIZ 2018 COMPLETO HOMOLOGADA'!AO106</f>
        <v>255841.75771340771</v>
      </c>
      <c r="O106" s="114"/>
      <c r="P106" s="114"/>
      <c r="Q106" s="93"/>
      <c r="S106" s="94">
        <v>447</v>
      </c>
      <c r="U106" s="338">
        <v>1065246.4581128836</v>
      </c>
      <c r="W106" s="338">
        <v>55828.250840751687</v>
      </c>
      <c r="Y106" s="94">
        <v>53.5</v>
      </c>
      <c r="AA106" s="345">
        <f t="shared" si="9"/>
        <v>-593995.02266377409</v>
      </c>
      <c r="AC106" s="351">
        <f t="shared" si="10"/>
        <v>200013.50687265603</v>
      </c>
      <c r="AE106" s="352">
        <f t="shared" si="11"/>
        <v>-393981.51579111803</v>
      </c>
      <c r="AG106" s="352"/>
    </row>
    <row r="107" spans="1:33" x14ac:dyDescent="0.25">
      <c r="A107" s="93"/>
      <c r="B107" s="94" t="s">
        <v>130</v>
      </c>
      <c r="C107" s="94" t="s">
        <v>165</v>
      </c>
      <c r="D107" s="94" t="s">
        <v>83</v>
      </c>
      <c r="H107" s="114">
        <f>'MATRIZ 2018 COMPLETO HOMOLOGADA'!J107</f>
        <v>0</v>
      </c>
      <c r="I107" s="114">
        <f>'MATRIZ 2018 COMPLETO HOMOLOGADA'!O107</f>
        <v>1095869.1760332722</v>
      </c>
      <c r="J107" s="114">
        <f>'MATRIZ 2018 COMPLETO HOMOLOGADA'!R107</f>
        <v>0</v>
      </c>
      <c r="K107" s="114"/>
      <c r="L107" s="114">
        <f t="shared" si="13"/>
        <v>1095869.1760332722</v>
      </c>
      <c r="M107" s="114"/>
      <c r="N107" s="114">
        <f>'MATRIZ 2018 COMPLETO HOMOLOGADA'!AI107+'MATRIZ 2018 COMPLETO HOMOLOGADA'!AL107+'MATRIZ 2018 COMPLETO HOMOLOGADA'!AO107</f>
        <v>416000.81803796801</v>
      </c>
      <c r="O107" s="114"/>
      <c r="P107" s="114"/>
      <c r="Q107" s="93"/>
      <c r="S107" s="94">
        <v>689.5</v>
      </c>
      <c r="U107" s="338">
        <v>1309322.6995465981</v>
      </c>
      <c r="W107" s="338">
        <v>614601.30019357277</v>
      </c>
      <c r="Y107" s="94">
        <v>934.5</v>
      </c>
      <c r="AA107" s="345">
        <f t="shared" si="9"/>
        <v>-213453.52351332596</v>
      </c>
      <c r="AC107" s="351">
        <f t="shared" si="10"/>
        <v>-198600.48215560475</v>
      </c>
      <c r="AE107" s="352">
        <f t="shared" si="11"/>
        <v>-412054.00566893071</v>
      </c>
      <c r="AG107" s="352"/>
    </row>
    <row r="108" spans="1:33" x14ac:dyDescent="0.25">
      <c r="A108" s="93"/>
      <c r="B108" s="94" t="s">
        <v>130</v>
      </c>
      <c r="C108" s="94" t="s">
        <v>166</v>
      </c>
      <c r="D108" s="94" t="s">
        <v>79</v>
      </c>
      <c r="H108" s="114">
        <f>'MATRIZ 2018 COMPLETO HOMOLOGADA'!J108</f>
        <v>2992649.1947793248</v>
      </c>
      <c r="I108" s="114">
        <f>'MATRIZ 2018 COMPLETO HOMOLOGADA'!O108</f>
        <v>0</v>
      </c>
      <c r="J108" s="114">
        <f>'MATRIZ 2018 COMPLETO HOMOLOGADA'!R108</f>
        <v>0</v>
      </c>
      <c r="K108" s="114"/>
      <c r="L108" s="114">
        <f t="shared" si="13"/>
        <v>2992649.1947793248</v>
      </c>
      <c r="M108" s="114"/>
      <c r="N108" s="114">
        <f>'MATRIZ 2018 COMPLETO HOMOLOGADA'!AI108+'MATRIZ 2018 COMPLETO HOMOLOGADA'!AL108+'MATRIZ 2018 COMPLETO HOMOLOGADA'!AO108</f>
        <v>1029089.7500858248</v>
      </c>
      <c r="O108" s="114"/>
      <c r="P108" s="114"/>
      <c r="Q108" s="93"/>
      <c r="S108" s="94">
        <v>1814</v>
      </c>
      <c r="U108" s="338">
        <v>3467693.2186245746</v>
      </c>
      <c r="W108" s="338">
        <v>1341873.547831401</v>
      </c>
      <c r="Y108" s="94">
        <v>2178.5</v>
      </c>
      <c r="AA108" s="345">
        <f t="shared" si="9"/>
        <v>-475044.02384524979</v>
      </c>
      <c r="AC108" s="351">
        <f t="shared" si="10"/>
        <v>-312783.79774557624</v>
      </c>
      <c r="AE108" s="352">
        <f t="shared" si="11"/>
        <v>-787827.82159082603</v>
      </c>
      <c r="AG108" s="352"/>
    </row>
    <row r="109" spans="1:33" x14ac:dyDescent="0.25">
      <c r="A109" s="93"/>
      <c r="B109" s="94" t="s">
        <v>130</v>
      </c>
      <c r="C109" s="94" t="s">
        <v>167</v>
      </c>
      <c r="D109" s="94" t="s">
        <v>79</v>
      </c>
      <c r="H109" s="114">
        <f>'MATRIZ 2018 COMPLETO HOMOLOGADA'!J109</f>
        <v>2374985.1909588082</v>
      </c>
      <c r="I109" s="114">
        <f>'MATRIZ 2018 COMPLETO HOMOLOGADA'!O109</f>
        <v>0</v>
      </c>
      <c r="J109" s="114">
        <f>'MATRIZ 2018 COMPLETO HOMOLOGADA'!R109</f>
        <v>0</v>
      </c>
      <c r="K109" s="114"/>
      <c r="L109" s="114">
        <f t="shared" si="13"/>
        <v>2374985.1909588082</v>
      </c>
      <c r="M109" s="114"/>
      <c r="N109" s="114">
        <f>'MATRIZ 2018 COMPLETO HOMOLOGADA'!AI109+'MATRIZ 2018 COMPLETO HOMOLOGADA'!AL109+'MATRIZ 2018 COMPLETO HOMOLOGADA'!AO109</f>
        <v>610868.80902216863</v>
      </c>
      <c r="O109" s="114"/>
      <c r="P109" s="114"/>
      <c r="Q109" s="93"/>
      <c r="S109" s="94">
        <v>994.5</v>
      </c>
      <c r="U109" s="338">
        <v>2376370.1125359992</v>
      </c>
      <c r="W109" s="338">
        <v>657242.55658856919</v>
      </c>
      <c r="Y109" s="94">
        <v>979.5</v>
      </c>
      <c r="AA109" s="345">
        <f t="shared" si="9"/>
        <v>-1384.9215771909803</v>
      </c>
      <c r="AC109" s="351">
        <f t="shared" si="10"/>
        <v>-46373.747566400561</v>
      </c>
      <c r="AE109" s="352">
        <f t="shared" si="11"/>
        <v>-47758.669143591542</v>
      </c>
      <c r="AG109" s="352"/>
    </row>
    <row r="110" spans="1:33" x14ac:dyDescent="0.25">
      <c r="A110" s="93"/>
      <c r="B110" s="94" t="s">
        <v>130</v>
      </c>
      <c r="C110" s="94" t="s">
        <v>168</v>
      </c>
      <c r="D110" s="94" t="s">
        <v>79</v>
      </c>
      <c r="H110" s="114">
        <f>'MATRIZ 2018 COMPLETO HOMOLOGADA'!J110</f>
        <v>4209392.3502339236</v>
      </c>
      <c r="I110" s="114">
        <f>'MATRIZ 2018 COMPLETO HOMOLOGADA'!O110</f>
        <v>0</v>
      </c>
      <c r="J110" s="114">
        <f>'MATRIZ 2018 COMPLETO HOMOLOGADA'!R110</f>
        <v>0</v>
      </c>
      <c r="K110" s="114"/>
      <c r="L110" s="114">
        <f t="shared" si="13"/>
        <v>4209392.3502339236</v>
      </c>
      <c r="M110" s="114"/>
      <c r="N110" s="114">
        <f>'MATRIZ 2018 COMPLETO HOMOLOGADA'!AI110+'MATRIZ 2018 COMPLETO HOMOLOGADA'!AL110+'MATRIZ 2018 COMPLETO HOMOLOGADA'!AO110</f>
        <v>1307469.9927707454</v>
      </c>
      <c r="O110" s="114"/>
      <c r="P110" s="114"/>
      <c r="Q110" s="93"/>
      <c r="S110" s="94">
        <v>2317</v>
      </c>
      <c r="U110" s="338">
        <v>5651395.462528971</v>
      </c>
      <c r="W110" s="338">
        <v>1862433.3763583507</v>
      </c>
      <c r="Y110" s="94">
        <v>3028.5</v>
      </c>
      <c r="AA110" s="345">
        <f t="shared" si="9"/>
        <v>-1442003.1122950474</v>
      </c>
      <c r="AC110" s="351">
        <f t="shared" si="10"/>
        <v>-554963.38358760532</v>
      </c>
      <c r="AE110" s="352">
        <f t="shared" si="11"/>
        <v>-1996966.4958826527</v>
      </c>
      <c r="AG110" s="352"/>
    </row>
    <row r="111" spans="1:33" x14ac:dyDescent="0.25">
      <c r="A111" s="93"/>
      <c r="H111" s="114"/>
      <c r="I111" s="114"/>
      <c r="J111" s="114"/>
      <c r="K111" s="114"/>
      <c r="L111" s="114"/>
      <c r="M111" s="114"/>
      <c r="N111" s="114"/>
      <c r="O111" s="114"/>
      <c r="P111" s="114"/>
      <c r="Q111" s="93"/>
      <c r="AA111" s="345">
        <f t="shared" si="9"/>
        <v>0</v>
      </c>
      <c r="AC111" s="351">
        <f t="shared" si="10"/>
        <v>0</v>
      </c>
      <c r="AE111" s="352">
        <f t="shared" si="11"/>
        <v>0</v>
      </c>
      <c r="AG111" s="352"/>
    </row>
    <row r="112" spans="1:33" x14ac:dyDescent="0.25">
      <c r="A112" s="93"/>
      <c r="B112" s="98" t="s">
        <v>169</v>
      </c>
      <c r="C112" s="98" t="s">
        <v>170</v>
      </c>
      <c r="D112" s="98" t="s">
        <v>74</v>
      </c>
      <c r="E112" s="98"/>
      <c r="F112" s="100"/>
      <c r="G112" s="98"/>
      <c r="H112" s="115">
        <f>SUM(H113:H143)</f>
        <v>66147859.66379565</v>
      </c>
      <c r="I112" s="115">
        <f>SUM(I113:I143)</f>
        <v>7417541.0161967082</v>
      </c>
      <c r="J112" s="115">
        <f>SUM(J113:J143)</f>
        <v>7819753.5811769161</v>
      </c>
      <c r="K112" s="115"/>
      <c r="L112" s="115">
        <f>SUM(L113:L143)</f>
        <v>81385154.26116927</v>
      </c>
      <c r="M112" s="115"/>
      <c r="N112" s="115">
        <f>SUM(N113:N143)</f>
        <v>23232997.282409318</v>
      </c>
      <c r="O112" s="115"/>
      <c r="P112" s="115">
        <f>L112*'DADOS BASE PROPOSTA'!$I$14</f>
        <v>122077.73139175391</v>
      </c>
      <c r="Q112" s="93"/>
      <c r="S112" s="94">
        <v>35746.5</v>
      </c>
      <c r="U112" s="338">
        <v>76304238.940683246</v>
      </c>
      <c r="W112" s="338">
        <v>19041720.662546195</v>
      </c>
      <c r="Y112" s="94">
        <v>27474.5</v>
      </c>
      <c r="AA112" s="345">
        <f t="shared" si="9"/>
        <v>5080915.320486024</v>
      </c>
      <c r="AC112" s="351">
        <f t="shared" si="10"/>
        <v>4191276.6198631227</v>
      </c>
      <c r="AE112" s="352">
        <f t="shared" si="11"/>
        <v>9272191.9403491467</v>
      </c>
      <c r="AG112" s="352"/>
    </row>
    <row r="113" spans="1:33" x14ac:dyDescent="0.25">
      <c r="A113" s="93"/>
      <c r="B113" s="94" t="s">
        <v>169</v>
      </c>
      <c r="C113" s="94" t="s">
        <v>34</v>
      </c>
      <c r="D113" s="94" t="s">
        <v>75</v>
      </c>
      <c r="F113" s="68">
        <f>'MATRIZ 2018 COMPLETO HOMOLOGADA'!Q113</f>
        <v>30</v>
      </c>
      <c r="H113" s="114">
        <f>'MATRIZ 2018 COMPLETO HOMOLOGADA'!J113</f>
        <v>0</v>
      </c>
      <c r="I113" s="114">
        <f>SUMIF('MATRIZ 2018 COMPLETO HOMOLOGADA'!D114:D144,"ECR",'MATRIZ 2018 COMPLETO HOMOLOGADA'!O114:O144)</f>
        <v>0</v>
      </c>
      <c r="J113" s="114">
        <f>'MATRIZ 2018 COMPLETO HOMOLOGADA'!R113+'MATRIZ 2018 COMPLETO HOMOLOGADA'!Z113+'MATRIZ 2018 COMPLETO HOMOLOGADA'!AS113+'MATRIZ 2018 COMPLETO HOMOLOGADA'!AW113+'MATRIZ 2018 COMPLETO HOMOLOGADA'!BA113+SUM('MATRIZ 2018 COMPLETO HOMOLOGADA'!Z114:Z144)</f>
        <v>7819753.5811769161</v>
      </c>
      <c r="K113" s="114"/>
      <c r="L113" s="114">
        <f t="shared" ref="L113:L143" si="14">SUM(H113:J113)</f>
        <v>7819753.5811769161</v>
      </c>
      <c r="M113" s="114"/>
      <c r="N113" s="114">
        <f>'MATRIZ 2018 COMPLETO HOMOLOGADA'!AI113+'MATRIZ 2018 COMPLETO HOMOLOGADA'!AL113+'MATRIZ 2018 COMPLETO HOMOLOGADA'!AO113</f>
        <v>0</v>
      </c>
      <c r="O113" s="114"/>
      <c r="P113" s="114"/>
      <c r="Q113" s="93"/>
      <c r="U113" s="338">
        <v>6860912.8761661304</v>
      </c>
      <c r="W113" s="338">
        <v>0</v>
      </c>
      <c r="AA113" s="345">
        <f t="shared" si="9"/>
        <v>958840.70501078572</v>
      </c>
      <c r="AC113" s="351">
        <f t="shared" si="10"/>
        <v>0</v>
      </c>
      <c r="AE113" s="352">
        <f t="shared" si="11"/>
        <v>958840.70501078572</v>
      </c>
      <c r="AG113" s="352"/>
    </row>
    <row r="114" spans="1:33" x14ac:dyDescent="0.25">
      <c r="A114" s="93"/>
      <c r="B114" s="94" t="s">
        <v>169</v>
      </c>
      <c r="C114" s="94" t="s">
        <v>171</v>
      </c>
      <c r="D114" s="94" t="s">
        <v>79</v>
      </c>
      <c r="H114" s="114">
        <f>'MATRIZ 2018 COMPLETO HOMOLOGADA'!J114</f>
        <v>2304054.7086289534</v>
      </c>
      <c r="I114" s="114">
        <f>'MATRIZ 2018 COMPLETO HOMOLOGADA'!O114</f>
        <v>0</v>
      </c>
      <c r="J114" s="114">
        <f>'MATRIZ 2018 COMPLETO HOMOLOGADA'!R114</f>
        <v>0</v>
      </c>
      <c r="K114" s="114"/>
      <c r="L114" s="114">
        <f t="shared" si="14"/>
        <v>2304054.7086289534</v>
      </c>
      <c r="M114" s="114"/>
      <c r="N114" s="114">
        <f>'MATRIZ 2018 COMPLETO HOMOLOGADA'!AI114+'MATRIZ 2018 COMPLETO HOMOLOGADA'!AL114+'MATRIZ 2018 COMPLETO HOMOLOGADA'!AO114</f>
        <v>902853.82089878013</v>
      </c>
      <c r="O114" s="114"/>
      <c r="P114" s="114"/>
      <c r="Q114" s="93"/>
      <c r="S114" s="94">
        <v>1423.5</v>
      </c>
      <c r="U114" s="338">
        <v>1957606.438633845</v>
      </c>
      <c r="W114" s="338">
        <v>657579.2323187798</v>
      </c>
      <c r="Y114" s="94">
        <v>955</v>
      </c>
      <c r="AA114" s="345">
        <f t="shared" si="9"/>
        <v>346448.26999510848</v>
      </c>
      <c r="AC114" s="351">
        <f t="shared" si="10"/>
        <v>245274.58858000033</v>
      </c>
      <c r="AE114" s="352">
        <f t="shared" si="11"/>
        <v>591722.85857510881</v>
      </c>
      <c r="AG114" s="352"/>
    </row>
    <row r="115" spans="1:33" x14ac:dyDescent="0.25">
      <c r="A115" s="93"/>
      <c r="B115" s="94" t="s">
        <v>169</v>
      </c>
      <c r="C115" s="94" t="s">
        <v>172</v>
      </c>
      <c r="D115" s="94" t="s">
        <v>79</v>
      </c>
      <c r="H115" s="114">
        <f>'MATRIZ 2018 COMPLETO HOMOLOGADA'!J115</f>
        <v>1749643.2826172418</v>
      </c>
      <c r="I115" s="114">
        <f>'MATRIZ 2018 COMPLETO HOMOLOGADA'!O115</f>
        <v>0</v>
      </c>
      <c r="J115" s="114">
        <f>'MATRIZ 2018 COMPLETO HOMOLOGADA'!R115</f>
        <v>0</v>
      </c>
      <c r="K115" s="114"/>
      <c r="L115" s="114">
        <f t="shared" si="14"/>
        <v>1749643.2826172418</v>
      </c>
      <c r="M115" s="114"/>
      <c r="N115" s="114">
        <f>'MATRIZ 2018 COMPLETO HOMOLOGADA'!AI115+'MATRIZ 2018 COMPLETO HOMOLOGADA'!AL115+'MATRIZ 2018 COMPLETO HOMOLOGADA'!AO115</f>
        <v>626113.9430758839</v>
      </c>
      <c r="O115" s="114"/>
      <c r="P115" s="114"/>
      <c r="Q115" s="93"/>
      <c r="S115" s="94">
        <v>1070</v>
      </c>
      <c r="U115" s="338">
        <v>1719973.4019592025</v>
      </c>
      <c r="W115" s="338">
        <v>673802.9841804381</v>
      </c>
      <c r="Y115" s="94">
        <v>1060.5</v>
      </c>
      <c r="AA115" s="345">
        <f t="shared" si="9"/>
        <v>29669.880658039358</v>
      </c>
      <c r="AC115" s="351">
        <f t="shared" si="10"/>
        <v>-47689.041104554199</v>
      </c>
      <c r="AE115" s="352">
        <f t="shared" si="11"/>
        <v>-18019.160446514841</v>
      </c>
      <c r="AG115" s="352"/>
    </row>
    <row r="116" spans="1:33" x14ac:dyDescent="0.25">
      <c r="A116" s="93"/>
      <c r="B116" s="94" t="s">
        <v>169</v>
      </c>
      <c r="C116" s="94" t="s">
        <v>173</v>
      </c>
      <c r="D116" s="94" t="s">
        <v>77</v>
      </c>
      <c r="H116" s="114">
        <f>'MATRIZ 2018 COMPLETO HOMOLOGADA'!J116</f>
        <v>0</v>
      </c>
      <c r="I116" s="114">
        <f>'MATRIZ 2018 COMPLETO HOMOLOGADA'!O116</f>
        <v>493232.31054707547</v>
      </c>
      <c r="J116" s="114">
        <f>'MATRIZ 2018 COMPLETO HOMOLOGADA'!R116</f>
        <v>0</v>
      </c>
      <c r="K116" s="114"/>
      <c r="L116" s="114">
        <f t="shared" si="14"/>
        <v>493232.31054707547</v>
      </c>
      <c r="M116" s="114"/>
      <c r="N116" s="114">
        <f>'MATRIZ 2018 COMPLETO HOMOLOGADA'!AI116+'MATRIZ 2018 COMPLETO HOMOLOGADA'!AL116+'MATRIZ 2018 COMPLETO HOMOLOGADA'!AO116</f>
        <v>46617.688791535948</v>
      </c>
      <c r="O116" s="114"/>
      <c r="P116" s="114"/>
      <c r="Q116" s="93"/>
      <c r="S116" s="94">
        <v>77.5</v>
      </c>
      <c r="U116" s="338">
        <v>531250.80690022686</v>
      </c>
      <c r="W116" s="338">
        <v>24491.145336200483</v>
      </c>
      <c r="Y116" s="94">
        <v>37.5</v>
      </c>
      <c r="AA116" s="345">
        <f t="shared" si="9"/>
        <v>-38018.496353151393</v>
      </c>
      <c r="AC116" s="351">
        <f t="shared" si="10"/>
        <v>22126.543455335464</v>
      </c>
      <c r="AE116" s="352">
        <f t="shared" si="11"/>
        <v>-15891.952897815929</v>
      </c>
      <c r="AG116" s="352"/>
    </row>
    <row r="117" spans="1:33" x14ac:dyDescent="0.25">
      <c r="A117" s="93"/>
      <c r="B117" s="94" t="s">
        <v>169</v>
      </c>
      <c r="C117" s="94" t="s">
        <v>174</v>
      </c>
      <c r="D117" s="94" t="s">
        <v>77</v>
      </c>
      <c r="H117" s="114">
        <f>'MATRIZ 2018 COMPLETO HOMOLOGADA'!J117</f>
        <v>0</v>
      </c>
      <c r="I117" s="114">
        <f>'MATRIZ 2018 COMPLETO HOMOLOGADA'!O117</f>
        <v>572212.01099764812</v>
      </c>
      <c r="J117" s="114">
        <f>'MATRIZ 2018 COMPLETO HOMOLOGADA'!R117</f>
        <v>0</v>
      </c>
      <c r="K117" s="114"/>
      <c r="L117" s="114">
        <f t="shared" si="14"/>
        <v>572212.01099764812</v>
      </c>
      <c r="M117" s="114"/>
      <c r="N117" s="114">
        <f>'MATRIZ 2018 COMPLETO HOMOLOGADA'!AI117+'MATRIZ 2018 COMPLETO HOMOLOGADA'!AL117+'MATRIZ 2018 COMPLETO HOMOLOGADA'!AO117</f>
        <v>189521.43658994735</v>
      </c>
      <c r="O117" s="114"/>
      <c r="P117" s="114"/>
      <c r="Q117" s="93"/>
      <c r="S117" s="94">
        <v>309</v>
      </c>
      <c r="U117" s="338">
        <v>519261.85736361681</v>
      </c>
      <c r="W117" s="338">
        <v>49942.866961317559</v>
      </c>
      <c r="Y117" s="94">
        <v>75</v>
      </c>
      <c r="AA117" s="345">
        <f t="shared" si="9"/>
        <v>52950.153634031303</v>
      </c>
      <c r="AC117" s="351">
        <f t="shared" si="10"/>
        <v>139578.56962862978</v>
      </c>
      <c r="AE117" s="352">
        <f t="shared" si="11"/>
        <v>192528.72326266108</v>
      </c>
      <c r="AG117" s="352"/>
    </row>
    <row r="118" spans="1:33" x14ac:dyDescent="0.25">
      <c r="A118" s="93"/>
      <c r="B118" s="94" t="s">
        <v>169</v>
      </c>
      <c r="C118" s="94" t="s">
        <v>175</v>
      </c>
      <c r="D118" s="94" t="s">
        <v>77</v>
      </c>
      <c r="H118" s="114">
        <f>'MATRIZ 2018 COMPLETO HOMOLOGADA'!J118</f>
        <v>0</v>
      </c>
      <c r="I118" s="114">
        <f>'MATRIZ 2018 COMPLETO HOMOLOGADA'!O118</f>
        <v>233973.18653950113</v>
      </c>
      <c r="J118" s="114">
        <f>'MATRIZ 2018 COMPLETO HOMOLOGADA'!R118</f>
        <v>0</v>
      </c>
      <c r="K118" s="114"/>
      <c r="L118" s="114">
        <f t="shared" si="14"/>
        <v>233973.18653950113</v>
      </c>
      <c r="M118" s="114"/>
      <c r="N118" s="114">
        <f>'MATRIZ 2018 COMPLETO HOMOLOGADA'!AI118+'MATRIZ 2018 COMPLETO HOMOLOGADA'!AL118+'MATRIZ 2018 COMPLETO HOMOLOGADA'!AO118</f>
        <v>155248.53605078912</v>
      </c>
      <c r="O118" s="114"/>
      <c r="P118" s="114"/>
      <c r="Q118" s="93"/>
      <c r="S118" s="94">
        <v>269.5</v>
      </c>
      <c r="U118" s="338">
        <v>499965.73525072273</v>
      </c>
      <c r="W118" s="338">
        <v>0</v>
      </c>
      <c r="Y118" s="94">
        <v>0</v>
      </c>
      <c r="AA118" s="345">
        <f t="shared" si="9"/>
        <v>-265992.54871122161</v>
      </c>
      <c r="AC118" s="351">
        <f t="shared" si="10"/>
        <v>155248.53605078912</v>
      </c>
      <c r="AE118" s="352">
        <f t="shared" si="11"/>
        <v>-110744.01266043249</v>
      </c>
      <c r="AG118" s="352"/>
    </row>
    <row r="119" spans="1:33" x14ac:dyDescent="0.25">
      <c r="A119" s="93"/>
      <c r="B119" s="94" t="s">
        <v>169</v>
      </c>
      <c r="C119" s="94" t="s">
        <v>176</v>
      </c>
      <c r="D119" s="94" t="s">
        <v>79</v>
      </c>
      <c r="H119" s="114">
        <f>'MATRIZ 2018 COMPLETO HOMOLOGADA'!J119</f>
        <v>1749643.2826172418</v>
      </c>
      <c r="I119" s="114">
        <f>'MATRIZ 2018 COMPLETO HOMOLOGADA'!O119</f>
        <v>0</v>
      </c>
      <c r="J119" s="114">
        <f>'MATRIZ 2018 COMPLETO HOMOLOGADA'!R119</f>
        <v>0</v>
      </c>
      <c r="K119" s="114"/>
      <c r="L119" s="114">
        <f t="shared" si="14"/>
        <v>1749643.2826172418</v>
      </c>
      <c r="M119" s="114"/>
      <c r="N119" s="114">
        <f>'MATRIZ 2018 COMPLETO HOMOLOGADA'!AI119+'MATRIZ 2018 COMPLETO HOMOLOGADA'!AL119+'MATRIZ 2018 COMPLETO HOMOLOGADA'!AO119</f>
        <v>591005.96209220879</v>
      </c>
      <c r="O119" s="114"/>
      <c r="P119" s="114"/>
      <c r="Q119" s="93"/>
      <c r="S119" s="94">
        <v>956.5</v>
      </c>
      <c r="U119" s="338">
        <v>1719973.4019592027</v>
      </c>
      <c r="W119" s="338">
        <v>469246.23208536109</v>
      </c>
      <c r="Y119" s="94">
        <v>699.5</v>
      </c>
      <c r="AA119" s="345">
        <f t="shared" si="9"/>
        <v>29669.880658039125</v>
      </c>
      <c r="AC119" s="351">
        <f t="shared" si="10"/>
        <v>121759.73000684771</v>
      </c>
      <c r="AE119" s="352">
        <f t="shared" si="11"/>
        <v>151429.61066488683</v>
      </c>
      <c r="AG119" s="352"/>
    </row>
    <row r="120" spans="1:33" x14ac:dyDescent="0.25">
      <c r="A120" s="93"/>
      <c r="B120" s="94" t="s">
        <v>169</v>
      </c>
      <c r="C120" s="94" t="s">
        <v>177</v>
      </c>
      <c r="D120" s="94" t="s">
        <v>83</v>
      </c>
      <c r="H120" s="114">
        <f>'MATRIZ 2018 COMPLETO HOMOLOGADA'!J120</f>
        <v>0</v>
      </c>
      <c r="I120" s="114">
        <f>'MATRIZ 2018 COMPLETO HOMOLOGADA'!O120</f>
        <v>959907.80137846165</v>
      </c>
      <c r="J120" s="114">
        <f>'MATRIZ 2018 COMPLETO HOMOLOGADA'!R120</f>
        <v>0</v>
      </c>
      <c r="K120" s="114"/>
      <c r="L120" s="114">
        <f t="shared" si="14"/>
        <v>959907.80137846165</v>
      </c>
      <c r="M120" s="114"/>
      <c r="N120" s="114">
        <f>'MATRIZ 2018 COMPLETO HOMOLOGADA'!AI120+'MATRIZ 2018 COMPLETO HOMOLOGADA'!AL120+'MATRIZ 2018 COMPLETO HOMOLOGADA'!AO120</f>
        <v>367535.62362310378</v>
      </c>
      <c r="O120" s="114"/>
      <c r="P120" s="114"/>
      <c r="Q120" s="93"/>
      <c r="S120" s="94">
        <v>577</v>
      </c>
      <c r="U120" s="338">
        <v>1008808.992033664</v>
      </c>
      <c r="W120" s="338">
        <v>0</v>
      </c>
      <c r="Y120" s="94">
        <v>0</v>
      </c>
      <c r="AA120" s="345">
        <f t="shared" si="9"/>
        <v>-48901.190655202372</v>
      </c>
      <c r="AC120" s="351">
        <f t="shared" si="10"/>
        <v>367535.62362310378</v>
      </c>
      <c r="AE120" s="352">
        <f t="shared" si="11"/>
        <v>318634.4329679014</v>
      </c>
      <c r="AG120" s="352"/>
    </row>
    <row r="121" spans="1:33" x14ac:dyDescent="0.25">
      <c r="A121" s="93"/>
      <c r="B121" s="94" t="s">
        <v>169</v>
      </c>
      <c r="C121" s="94" t="s">
        <v>178</v>
      </c>
      <c r="D121" s="94" t="s">
        <v>83</v>
      </c>
      <c r="H121" s="114">
        <f>'MATRIZ 2018 COMPLETO HOMOLOGADA'!J121</f>
        <v>0</v>
      </c>
      <c r="I121" s="114">
        <f>'MATRIZ 2018 COMPLETO HOMOLOGADA'!O121</f>
        <v>1156895.3670521304</v>
      </c>
      <c r="J121" s="114">
        <f>'MATRIZ 2018 COMPLETO HOMOLOGADA'!R121</f>
        <v>0</v>
      </c>
      <c r="K121" s="114"/>
      <c r="L121" s="114">
        <f t="shared" si="14"/>
        <v>1156895.3670521304</v>
      </c>
      <c r="M121" s="114"/>
      <c r="N121" s="114">
        <f>'MATRIZ 2018 COMPLETO HOMOLOGADA'!AI121+'MATRIZ 2018 COMPLETO HOMOLOGADA'!AL121+'MATRIZ 2018 COMPLETO HOMOLOGADA'!AO121</f>
        <v>360004.7528073276</v>
      </c>
      <c r="O121" s="114"/>
      <c r="P121" s="114"/>
      <c r="Q121" s="93"/>
      <c r="S121" s="94">
        <v>583.5</v>
      </c>
      <c r="U121" s="338">
        <v>1137186.5850952994</v>
      </c>
      <c r="W121" s="338">
        <v>468557.08017346647</v>
      </c>
      <c r="Y121" s="94">
        <v>699.5</v>
      </c>
      <c r="AA121" s="345">
        <f t="shared" si="9"/>
        <v>19708.781956830993</v>
      </c>
      <c r="AC121" s="351">
        <f t="shared" si="10"/>
        <v>-108552.32736613887</v>
      </c>
      <c r="AE121" s="352">
        <f t="shared" si="11"/>
        <v>-88843.545409307873</v>
      </c>
      <c r="AG121" s="352"/>
    </row>
    <row r="122" spans="1:33" x14ac:dyDescent="0.25">
      <c r="A122" s="93"/>
      <c r="B122" s="94" t="s">
        <v>169</v>
      </c>
      <c r="C122" s="94" t="s">
        <v>179</v>
      </c>
      <c r="D122" s="94" t="s">
        <v>79</v>
      </c>
      <c r="H122" s="114">
        <f>'MATRIZ 2018 COMPLETO HOMOLOGADA'!J122</f>
        <v>1860117.5382743611</v>
      </c>
      <c r="I122" s="114">
        <f>'MATRIZ 2018 COMPLETO HOMOLOGADA'!O122</f>
        <v>0</v>
      </c>
      <c r="J122" s="114">
        <f>'MATRIZ 2018 COMPLETO HOMOLOGADA'!R122</f>
        <v>0</v>
      </c>
      <c r="K122" s="114"/>
      <c r="L122" s="114">
        <f t="shared" si="14"/>
        <v>1860117.5382743611</v>
      </c>
      <c r="M122" s="114"/>
      <c r="N122" s="114">
        <f>'MATRIZ 2018 COMPLETO HOMOLOGADA'!AI122+'MATRIZ 2018 COMPLETO HOMOLOGADA'!AL122+'MATRIZ 2018 COMPLETO HOMOLOGADA'!AO122</f>
        <v>637357.42646796885</v>
      </c>
      <c r="O122" s="114"/>
      <c r="P122" s="114"/>
      <c r="Q122" s="93"/>
      <c r="S122" s="94">
        <v>1021</v>
      </c>
      <c r="U122" s="338">
        <v>1719973.4019592025</v>
      </c>
      <c r="W122" s="338">
        <v>588606.22103573801</v>
      </c>
      <c r="Y122" s="94">
        <v>868.5</v>
      </c>
      <c r="AA122" s="345">
        <f t="shared" si="9"/>
        <v>140144.13631515857</v>
      </c>
      <c r="AC122" s="351">
        <f t="shared" si="10"/>
        <v>48751.20543223084</v>
      </c>
      <c r="AE122" s="352">
        <f t="shared" si="11"/>
        <v>188895.34174738941</v>
      </c>
      <c r="AG122" s="352"/>
    </row>
    <row r="123" spans="1:33" x14ac:dyDescent="0.25">
      <c r="A123" s="93"/>
      <c r="B123" s="94" t="s">
        <v>169</v>
      </c>
      <c r="C123" s="94" t="s">
        <v>180</v>
      </c>
      <c r="D123" s="94" t="s">
        <v>79</v>
      </c>
      <c r="H123" s="114">
        <f>'MATRIZ 2018 COMPLETO HOMOLOGADA'!J123</f>
        <v>1749643.2826172418</v>
      </c>
      <c r="I123" s="114">
        <f>'MATRIZ 2018 COMPLETO HOMOLOGADA'!O123</f>
        <v>0</v>
      </c>
      <c r="J123" s="114">
        <f>'MATRIZ 2018 COMPLETO HOMOLOGADA'!R123</f>
        <v>0</v>
      </c>
      <c r="K123" s="114"/>
      <c r="L123" s="114">
        <f t="shared" si="14"/>
        <v>1749643.2826172418</v>
      </c>
      <c r="M123" s="114"/>
      <c r="N123" s="114">
        <f>'MATRIZ 2018 COMPLETO HOMOLOGADA'!AI123+'MATRIZ 2018 COMPLETO HOMOLOGADA'!AL123+'MATRIZ 2018 COMPLETO HOMOLOGADA'!AO123</f>
        <v>344772.19614989986</v>
      </c>
      <c r="O123" s="114"/>
      <c r="P123" s="114"/>
      <c r="Q123" s="93"/>
      <c r="S123" s="94">
        <v>615</v>
      </c>
      <c r="U123" s="338">
        <v>1407387.6390137509</v>
      </c>
      <c r="W123" s="338">
        <v>362213.93663105619</v>
      </c>
      <c r="Y123" s="94">
        <v>595</v>
      </c>
      <c r="AA123" s="345">
        <f t="shared" si="9"/>
        <v>342255.6436034909</v>
      </c>
      <c r="AC123" s="351">
        <f t="shared" si="10"/>
        <v>-17441.740481156332</v>
      </c>
      <c r="AE123" s="352">
        <f t="shared" si="11"/>
        <v>324813.90312233457</v>
      </c>
      <c r="AG123" s="352"/>
    </row>
    <row r="124" spans="1:33" x14ac:dyDescent="0.25">
      <c r="A124" s="93"/>
      <c r="B124" s="94" t="s">
        <v>169</v>
      </c>
      <c r="C124" s="94" t="s">
        <v>181</v>
      </c>
      <c r="D124" s="94" t="s">
        <v>79</v>
      </c>
      <c r="H124" s="114">
        <f>'MATRIZ 2018 COMPLETO HOMOLOGADA'!J124</f>
        <v>3113177.7382287937</v>
      </c>
      <c r="I124" s="114">
        <f>'MATRIZ 2018 COMPLETO HOMOLOGADA'!O124</f>
        <v>0</v>
      </c>
      <c r="J124" s="114">
        <f>'MATRIZ 2018 COMPLETO HOMOLOGADA'!R124</f>
        <v>0</v>
      </c>
      <c r="K124" s="114"/>
      <c r="L124" s="114">
        <f t="shared" si="14"/>
        <v>3113177.7382287937</v>
      </c>
      <c r="M124" s="114"/>
      <c r="N124" s="114">
        <f>'MATRIZ 2018 COMPLETO HOMOLOGADA'!AI124+'MATRIZ 2018 COMPLETO HOMOLOGADA'!AL124+'MATRIZ 2018 COMPLETO HOMOLOGADA'!AO124</f>
        <v>1118027.6874811384</v>
      </c>
      <c r="O124" s="114"/>
      <c r="P124" s="114"/>
      <c r="Q124" s="93"/>
      <c r="S124" s="94">
        <v>1831</v>
      </c>
      <c r="U124" s="338">
        <v>2876290.5559205236</v>
      </c>
      <c r="W124" s="338">
        <v>869126.49751530902</v>
      </c>
      <c r="Y124" s="94">
        <v>1311</v>
      </c>
      <c r="AA124" s="345">
        <f t="shared" si="9"/>
        <v>236887.18230827013</v>
      </c>
      <c r="AC124" s="351">
        <f t="shared" si="10"/>
        <v>248901.18996582937</v>
      </c>
      <c r="AE124" s="352">
        <f t="shared" si="11"/>
        <v>485788.3722740995</v>
      </c>
      <c r="AG124" s="352"/>
    </row>
    <row r="125" spans="1:33" x14ac:dyDescent="0.25">
      <c r="A125" s="93"/>
      <c r="B125" s="94" t="s">
        <v>169</v>
      </c>
      <c r="C125" s="94" t="s">
        <v>182</v>
      </c>
      <c r="D125" s="94" t="s">
        <v>79</v>
      </c>
      <c r="H125" s="114">
        <f>'MATRIZ 2018 COMPLETO HOMOLOGADA'!J125</f>
        <v>2109881.5777900345</v>
      </c>
      <c r="I125" s="114">
        <f>'MATRIZ 2018 COMPLETO HOMOLOGADA'!O125</f>
        <v>0</v>
      </c>
      <c r="J125" s="114">
        <f>'MATRIZ 2018 COMPLETO HOMOLOGADA'!R125</f>
        <v>0</v>
      </c>
      <c r="K125" s="114"/>
      <c r="L125" s="114">
        <f t="shared" si="14"/>
        <v>2109881.5777900345</v>
      </c>
      <c r="M125" s="114"/>
      <c r="N125" s="114">
        <f>'MATRIZ 2018 COMPLETO HOMOLOGADA'!AI125+'MATRIZ 2018 COMPLETO HOMOLOGADA'!AL125+'MATRIZ 2018 COMPLETO HOMOLOGADA'!AO125</f>
        <v>641278.71876371629</v>
      </c>
      <c r="O125" s="114"/>
      <c r="P125" s="114"/>
      <c r="Q125" s="93"/>
      <c r="S125" s="94">
        <v>1077.5</v>
      </c>
      <c r="U125" s="338">
        <v>1719973.4019592025</v>
      </c>
      <c r="W125" s="338">
        <v>547008.94656867825</v>
      </c>
      <c r="Y125" s="94">
        <v>846.5</v>
      </c>
      <c r="AA125" s="345">
        <f t="shared" si="9"/>
        <v>389908.17583083198</v>
      </c>
      <c r="AC125" s="351">
        <f t="shared" si="10"/>
        <v>94269.772195038036</v>
      </c>
      <c r="AE125" s="352">
        <f t="shared" si="11"/>
        <v>484177.94802587002</v>
      </c>
      <c r="AG125" s="352"/>
    </row>
    <row r="126" spans="1:33" x14ac:dyDescent="0.25">
      <c r="A126" s="93"/>
      <c r="B126" s="94" t="s">
        <v>169</v>
      </c>
      <c r="C126" s="94" t="s">
        <v>183</v>
      </c>
      <c r="D126" s="94" t="s">
        <v>79</v>
      </c>
      <c r="H126" s="114">
        <f>'MATRIZ 2018 COMPLETO HOMOLOGADA'!J126</f>
        <v>4999283.7995778434</v>
      </c>
      <c r="I126" s="114">
        <f>'MATRIZ 2018 COMPLETO HOMOLOGADA'!O126</f>
        <v>0</v>
      </c>
      <c r="J126" s="114">
        <f>'MATRIZ 2018 COMPLETO HOMOLOGADA'!R126</f>
        <v>0</v>
      </c>
      <c r="K126" s="114"/>
      <c r="L126" s="114">
        <f t="shared" si="14"/>
        <v>4999283.7995778434</v>
      </c>
      <c r="M126" s="114"/>
      <c r="N126" s="114">
        <f>'MATRIZ 2018 COMPLETO HOMOLOGADA'!AI126+'MATRIZ 2018 COMPLETO HOMOLOGADA'!AL126+'MATRIZ 2018 COMPLETO HOMOLOGADA'!AO126</f>
        <v>1594674.1680005023</v>
      </c>
      <c r="O126" s="114"/>
      <c r="P126" s="114"/>
      <c r="Q126" s="93"/>
      <c r="S126" s="94">
        <v>1520</v>
      </c>
      <c r="U126" s="338">
        <v>5034686.3021924952</v>
      </c>
      <c r="W126" s="338">
        <v>1574686.9378380619</v>
      </c>
      <c r="Y126" s="94">
        <v>1382.5</v>
      </c>
      <c r="AA126" s="345">
        <f t="shared" si="9"/>
        <v>-35402.502614651807</v>
      </c>
      <c r="AC126" s="351">
        <f t="shared" si="10"/>
        <v>19987.230162440334</v>
      </c>
      <c r="AE126" s="352">
        <f t="shared" si="11"/>
        <v>-15415.272452211473</v>
      </c>
      <c r="AG126" s="352"/>
    </row>
    <row r="127" spans="1:33" x14ac:dyDescent="0.25">
      <c r="A127" s="93"/>
      <c r="B127" s="94" t="s">
        <v>169</v>
      </c>
      <c r="C127" s="94" t="s">
        <v>184</v>
      </c>
      <c r="D127" s="94" t="s">
        <v>79</v>
      </c>
      <c r="H127" s="114">
        <f>'MATRIZ 2018 COMPLETO HOMOLOGADA'!J127</f>
        <v>15315002.621429576</v>
      </c>
      <c r="I127" s="114">
        <f>'MATRIZ 2018 COMPLETO HOMOLOGADA'!O127</f>
        <v>0</v>
      </c>
      <c r="J127" s="114">
        <f>'MATRIZ 2018 COMPLETO HOMOLOGADA'!R127</f>
        <v>0</v>
      </c>
      <c r="K127" s="114"/>
      <c r="L127" s="114">
        <f t="shared" si="14"/>
        <v>15315002.621429576</v>
      </c>
      <c r="M127" s="114"/>
      <c r="N127" s="114">
        <f>'MATRIZ 2018 COMPLETO HOMOLOGADA'!AI127+'MATRIZ 2018 COMPLETO HOMOLOGADA'!AL127+'MATRIZ 2018 COMPLETO HOMOLOGADA'!AO127</f>
        <v>3945050.7039044215</v>
      </c>
      <c r="O127" s="114"/>
      <c r="P127" s="114"/>
      <c r="Q127" s="93"/>
      <c r="S127" s="94">
        <v>7614.5</v>
      </c>
      <c r="U127" s="338">
        <v>13630636.599962372</v>
      </c>
      <c r="W127" s="338">
        <v>3542833.9454485085</v>
      </c>
      <c r="Y127" s="94">
        <v>6147</v>
      </c>
      <c r="AA127" s="345">
        <f t="shared" si="9"/>
        <v>1684366.0214672033</v>
      </c>
      <c r="AC127" s="351">
        <f t="shared" si="10"/>
        <v>402216.75845591305</v>
      </c>
      <c r="AE127" s="352">
        <f t="shared" si="11"/>
        <v>2086582.7799231163</v>
      </c>
      <c r="AG127" s="352"/>
    </row>
    <row r="128" spans="1:33" x14ac:dyDescent="0.25">
      <c r="A128" s="93"/>
      <c r="B128" s="94" t="s">
        <v>169</v>
      </c>
      <c r="C128" s="94" t="s">
        <v>185</v>
      </c>
      <c r="D128" s="94" t="s">
        <v>83</v>
      </c>
      <c r="H128" s="114">
        <f>'MATRIZ 2018 COMPLETO HOMOLOGADA'!J128</f>
        <v>0</v>
      </c>
      <c r="I128" s="114">
        <f>'MATRIZ 2018 COMPLETO HOMOLOGADA'!O128</f>
        <v>461085.71262436471</v>
      </c>
      <c r="J128" s="114">
        <f>'MATRIZ 2018 COMPLETO HOMOLOGADA'!R128</f>
        <v>0</v>
      </c>
      <c r="K128" s="114"/>
      <c r="L128" s="114">
        <f t="shared" si="14"/>
        <v>461085.71262436471</v>
      </c>
      <c r="M128" s="114"/>
      <c r="N128" s="114">
        <f>'MATRIZ 2018 COMPLETO HOMOLOGADA'!AI128+'MATRIZ 2018 COMPLETO HOMOLOGADA'!AL128+'MATRIZ 2018 COMPLETO HOMOLOGADA'!AO128</f>
        <v>135996.39160001496</v>
      </c>
      <c r="O128" s="114"/>
      <c r="P128" s="114"/>
      <c r="Q128" s="93"/>
      <c r="S128" s="94">
        <v>233.5</v>
      </c>
      <c r="U128" s="338">
        <v>1008808.992033664</v>
      </c>
      <c r="W128" s="338">
        <v>0</v>
      </c>
      <c r="Y128" s="94">
        <v>0</v>
      </c>
      <c r="AA128" s="345">
        <f t="shared" si="9"/>
        <v>-547723.27940929937</v>
      </c>
      <c r="AC128" s="351">
        <f t="shared" si="10"/>
        <v>135996.39160001496</v>
      </c>
      <c r="AE128" s="352">
        <f t="shared" si="11"/>
        <v>-411726.88780928438</v>
      </c>
      <c r="AG128" s="352"/>
    </row>
    <row r="129" spans="1:33" x14ac:dyDescent="0.25">
      <c r="A129" s="93"/>
      <c r="B129" s="94" t="s">
        <v>169</v>
      </c>
      <c r="C129" s="94" t="s">
        <v>186</v>
      </c>
      <c r="D129" s="94" t="s">
        <v>79</v>
      </c>
      <c r="H129" s="114">
        <f>'MATRIZ 2018 COMPLETO HOMOLOGADA'!J129</f>
        <v>4191493.9181621699</v>
      </c>
      <c r="I129" s="114">
        <f>'MATRIZ 2018 COMPLETO HOMOLOGADA'!O129</f>
        <v>0</v>
      </c>
      <c r="J129" s="114">
        <f>'MATRIZ 2018 COMPLETO HOMOLOGADA'!R129</f>
        <v>0</v>
      </c>
      <c r="K129" s="114"/>
      <c r="L129" s="114">
        <f t="shared" si="14"/>
        <v>4191493.9181621699</v>
      </c>
      <c r="M129" s="114"/>
      <c r="N129" s="114">
        <f>'MATRIZ 2018 COMPLETO HOMOLOGADA'!AI129+'MATRIZ 2018 COMPLETO HOMOLOGADA'!AL129+'MATRIZ 2018 COMPLETO HOMOLOGADA'!AO129</f>
        <v>2650046.7934502037</v>
      </c>
      <c r="O129" s="114"/>
      <c r="P129" s="114"/>
      <c r="Q129" s="93"/>
      <c r="S129" s="94">
        <v>2007</v>
      </c>
      <c r="U129" s="338">
        <v>3671965.1415597615</v>
      </c>
      <c r="W129" s="338">
        <v>1965667.6260521554</v>
      </c>
      <c r="Y129" s="94">
        <v>1816.5</v>
      </c>
      <c r="AA129" s="345">
        <f t="shared" si="9"/>
        <v>519528.77660240838</v>
      </c>
      <c r="AC129" s="351">
        <f t="shared" si="10"/>
        <v>684379.16739804833</v>
      </c>
      <c r="AE129" s="352">
        <f t="shared" si="11"/>
        <v>1203907.9440004567</v>
      </c>
      <c r="AG129" s="352"/>
    </row>
    <row r="130" spans="1:33" x14ac:dyDescent="0.25">
      <c r="A130" s="93"/>
      <c r="B130" s="94" t="s">
        <v>169</v>
      </c>
      <c r="C130" s="94" t="s">
        <v>187</v>
      </c>
      <c r="D130" s="94" t="s">
        <v>83</v>
      </c>
      <c r="H130" s="114">
        <f>'MATRIZ 2018 COMPLETO HOMOLOGADA'!J130</f>
        <v>0</v>
      </c>
      <c r="I130" s="114">
        <f>'MATRIZ 2018 COMPLETO HOMOLOGADA'!O130</f>
        <v>1025121.9346751114</v>
      </c>
      <c r="J130" s="114">
        <f>'MATRIZ 2018 COMPLETO HOMOLOGADA'!R130</f>
        <v>0</v>
      </c>
      <c r="K130" s="114"/>
      <c r="L130" s="114">
        <f t="shared" si="14"/>
        <v>1025121.9346751114</v>
      </c>
      <c r="M130" s="114"/>
      <c r="N130" s="114">
        <f>'MATRIZ 2018 COMPLETO HOMOLOGADA'!AI130+'MATRIZ 2018 COMPLETO HOMOLOGADA'!AL130+'MATRIZ 2018 COMPLETO HOMOLOGADA'!AO130</f>
        <v>227839.97823251711</v>
      </c>
      <c r="O130" s="114"/>
      <c r="P130" s="114"/>
      <c r="Q130" s="93"/>
      <c r="S130" s="94">
        <v>380.5</v>
      </c>
      <c r="U130" s="338">
        <v>1048452.6949185111</v>
      </c>
      <c r="W130" s="338">
        <v>104022.65433837338</v>
      </c>
      <c r="Y130" s="94">
        <v>160</v>
      </c>
      <c r="AA130" s="345">
        <f t="shared" si="9"/>
        <v>-23330.760243399651</v>
      </c>
      <c r="AC130" s="351">
        <f t="shared" si="10"/>
        <v>123817.32389414373</v>
      </c>
      <c r="AE130" s="352">
        <f t="shared" si="11"/>
        <v>100486.56365074408</v>
      </c>
      <c r="AG130" s="352"/>
    </row>
    <row r="131" spans="1:33" x14ac:dyDescent="0.25">
      <c r="A131" s="93"/>
      <c r="B131" s="94" t="s">
        <v>169</v>
      </c>
      <c r="C131" s="94" t="s">
        <v>188</v>
      </c>
      <c r="D131" s="94" t="s">
        <v>79</v>
      </c>
      <c r="H131" s="114">
        <f>'MATRIZ 2018 COMPLETO HOMOLOGADA'!J131</f>
        <v>1584897.0360769462</v>
      </c>
      <c r="I131" s="114">
        <f>'MATRIZ 2018 COMPLETO HOMOLOGADA'!O131</f>
        <v>0</v>
      </c>
      <c r="J131" s="114">
        <f>'MATRIZ 2018 COMPLETO HOMOLOGADA'!R131</f>
        <v>0</v>
      </c>
      <c r="K131" s="114"/>
      <c r="L131" s="114">
        <f t="shared" si="14"/>
        <v>1584897.0360769462</v>
      </c>
      <c r="M131" s="114"/>
      <c r="N131" s="114">
        <f>'MATRIZ 2018 COMPLETO HOMOLOGADA'!AI131+'MATRIZ 2018 COMPLETO HOMOLOGADA'!AL131+'MATRIZ 2018 COMPLETO HOMOLOGADA'!AO131</f>
        <v>306800.63910049031</v>
      </c>
      <c r="O131" s="114"/>
      <c r="P131" s="114"/>
      <c r="Q131" s="93"/>
      <c r="S131" s="94">
        <v>498</v>
      </c>
      <c r="U131" s="338">
        <v>1205517.1757275218</v>
      </c>
      <c r="W131" s="338">
        <v>261858.89051380334</v>
      </c>
      <c r="Y131" s="94">
        <v>391.5</v>
      </c>
      <c r="AA131" s="345">
        <f t="shared" si="9"/>
        <v>379379.86034942442</v>
      </c>
      <c r="AC131" s="351">
        <f t="shared" si="10"/>
        <v>44941.748586686968</v>
      </c>
      <c r="AE131" s="352">
        <f t="shared" si="11"/>
        <v>424321.60893611138</v>
      </c>
      <c r="AG131" s="352"/>
    </row>
    <row r="132" spans="1:33" x14ac:dyDescent="0.25">
      <c r="A132" s="93"/>
      <c r="B132" s="94" t="s">
        <v>169</v>
      </c>
      <c r="C132" s="94" t="s">
        <v>189</v>
      </c>
      <c r="D132" s="94" t="s">
        <v>79</v>
      </c>
      <c r="H132" s="114">
        <f>'MATRIZ 2018 COMPLETO HOMOLOGADA'!J132</f>
        <v>3571538.9289036337</v>
      </c>
      <c r="I132" s="114">
        <f>'MATRIZ 2018 COMPLETO HOMOLOGADA'!O132</f>
        <v>0</v>
      </c>
      <c r="J132" s="114">
        <f>'MATRIZ 2018 COMPLETO HOMOLOGADA'!R132</f>
        <v>0</v>
      </c>
      <c r="K132" s="114"/>
      <c r="L132" s="114">
        <f t="shared" si="14"/>
        <v>3571538.9289036337</v>
      </c>
      <c r="M132" s="114"/>
      <c r="N132" s="114">
        <f>'MATRIZ 2018 COMPLETO HOMOLOGADA'!AI132+'MATRIZ 2018 COMPLETO HOMOLOGADA'!AL132+'MATRIZ 2018 COMPLETO HOMOLOGADA'!AO132</f>
        <v>1007265.3936915975</v>
      </c>
      <c r="O132" s="114"/>
      <c r="P132" s="114"/>
      <c r="Q132" s="93"/>
      <c r="S132" s="94">
        <v>1662</v>
      </c>
      <c r="U132" s="338">
        <v>3280104.4770076759</v>
      </c>
      <c r="W132" s="338">
        <v>890290.13762230647</v>
      </c>
      <c r="Y132" s="94">
        <v>1336.5</v>
      </c>
      <c r="AA132" s="345">
        <f t="shared" si="9"/>
        <v>291434.45189595781</v>
      </c>
      <c r="AC132" s="351">
        <f t="shared" si="10"/>
        <v>116975.25606929103</v>
      </c>
      <c r="AE132" s="352">
        <f t="shared" si="11"/>
        <v>408409.70796524885</v>
      </c>
      <c r="AG132" s="352"/>
    </row>
    <row r="133" spans="1:33" x14ac:dyDescent="0.25">
      <c r="A133" s="93"/>
      <c r="B133" s="94" t="s">
        <v>169</v>
      </c>
      <c r="C133" s="94" t="s">
        <v>190</v>
      </c>
      <c r="D133" s="94" t="s">
        <v>79</v>
      </c>
      <c r="H133" s="114">
        <f>'MATRIZ 2018 COMPLETO HOMOLOGADA'!J133</f>
        <v>3155228.6450064816</v>
      </c>
      <c r="I133" s="114">
        <f>'MATRIZ 2018 COMPLETO HOMOLOGADA'!O133</f>
        <v>0</v>
      </c>
      <c r="J133" s="114">
        <f>'MATRIZ 2018 COMPLETO HOMOLOGADA'!R133</f>
        <v>0</v>
      </c>
      <c r="K133" s="114"/>
      <c r="L133" s="114">
        <f t="shared" si="14"/>
        <v>3155228.6450064816</v>
      </c>
      <c r="M133" s="114"/>
      <c r="N133" s="114">
        <f>'MATRIZ 2018 COMPLETO HOMOLOGADA'!AI133+'MATRIZ 2018 COMPLETO HOMOLOGADA'!AL133+'MATRIZ 2018 COMPLETO HOMOLOGADA'!AO133</f>
        <v>952748.53228740615</v>
      </c>
      <c r="O133" s="114"/>
      <c r="P133" s="114"/>
      <c r="Q133" s="93"/>
      <c r="S133" s="94">
        <v>1699.5</v>
      </c>
      <c r="U133" s="338">
        <v>3410864.8402602025</v>
      </c>
      <c r="W133" s="338">
        <v>931407.26562271593</v>
      </c>
      <c r="Y133" s="94">
        <v>1530</v>
      </c>
      <c r="AA133" s="345">
        <f t="shared" si="9"/>
        <v>-255636.19525372097</v>
      </c>
      <c r="AC133" s="351">
        <f t="shared" si="10"/>
        <v>21341.266664690222</v>
      </c>
      <c r="AE133" s="352">
        <f t="shared" si="11"/>
        <v>-234294.92858903075</v>
      </c>
      <c r="AG133" s="352"/>
    </row>
    <row r="134" spans="1:33" x14ac:dyDescent="0.25">
      <c r="A134" s="93"/>
      <c r="B134" s="94" t="s">
        <v>169</v>
      </c>
      <c r="C134" s="94" t="s">
        <v>191</v>
      </c>
      <c r="D134" s="94" t="s">
        <v>79</v>
      </c>
      <c r="H134" s="114">
        <f>'MATRIZ 2018 COMPLETO HOMOLOGADA'!J134</f>
        <v>3794142.7758361259</v>
      </c>
      <c r="I134" s="114">
        <f>'MATRIZ 2018 COMPLETO HOMOLOGADA'!O134</f>
        <v>0</v>
      </c>
      <c r="J134" s="114">
        <f>'MATRIZ 2018 COMPLETO HOMOLOGADA'!R134</f>
        <v>0</v>
      </c>
      <c r="K134" s="114"/>
      <c r="L134" s="114">
        <f t="shared" si="14"/>
        <v>3794142.7758361259</v>
      </c>
      <c r="M134" s="114"/>
      <c r="N134" s="114">
        <f>'MATRIZ 2018 COMPLETO HOMOLOGADA'!AI134+'MATRIZ 2018 COMPLETO HOMOLOGADA'!AL134+'MATRIZ 2018 COMPLETO HOMOLOGADA'!AO134</f>
        <v>1278835.3110891103</v>
      </c>
      <c r="O134" s="114"/>
      <c r="P134" s="114"/>
      <c r="Q134" s="93"/>
      <c r="S134" s="94">
        <v>2265</v>
      </c>
      <c r="U134" s="338">
        <v>3766387.504809537</v>
      </c>
      <c r="W134" s="338">
        <v>1120792.278918114</v>
      </c>
      <c r="Y134" s="94">
        <v>1799</v>
      </c>
      <c r="AA134" s="345">
        <f t="shared" si="9"/>
        <v>27755.271026588976</v>
      </c>
      <c r="AC134" s="351">
        <f t="shared" si="10"/>
        <v>158043.0321709963</v>
      </c>
      <c r="AE134" s="352">
        <f t="shared" si="11"/>
        <v>185798.30319758528</v>
      </c>
      <c r="AG134" s="352"/>
    </row>
    <row r="135" spans="1:33" x14ac:dyDescent="0.25">
      <c r="A135" s="93"/>
      <c r="B135" s="94" t="s">
        <v>169</v>
      </c>
      <c r="C135" s="94" t="s">
        <v>192</v>
      </c>
      <c r="D135" s="94" t="s">
        <v>79</v>
      </c>
      <c r="H135" s="114">
        <f>'MATRIZ 2018 COMPLETO HOMOLOGADA'!J135</f>
        <v>1749643.2826172418</v>
      </c>
      <c r="I135" s="114">
        <f>'MATRIZ 2018 COMPLETO HOMOLOGADA'!O135</f>
        <v>0</v>
      </c>
      <c r="J135" s="114">
        <f>'MATRIZ 2018 COMPLETO HOMOLOGADA'!R135</f>
        <v>0</v>
      </c>
      <c r="K135" s="114"/>
      <c r="L135" s="114">
        <f t="shared" si="14"/>
        <v>1749643.2826172418</v>
      </c>
      <c r="M135" s="114"/>
      <c r="N135" s="114">
        <f>'MATRIZ 2018 COMPLETO HOMOLOGADA'!AI135+'MATRIZ 2018 COMPLETO HOMOLOGADA'!AL135+'MATRIZ 2018 COMPLETO HOMOLOGADA'!AO135</f>
        <v>370318.38555292855</v>
      </c>
      <c r="O135" s="114"/>
      <c r="P135" s="114"/>
      <c r="Q135" s="93"/>
      <c r="S135" s="94">
        <v>591.5</v>
      </c>
      <c r="U135" s="338">
        <v>1368238.476474161</v>
      </c>
      <c r="W135" s="338">
        <v>415635.19437785522</v>
      </c>
      <c r="Y135" s="94">
        <v>611.5</v>
      </c>
      <c r="AA135" s="345">
        <f t="shared" si="9"/>
        <v>381404.80614308082</v>
      </c>
      <c r="AC135" s="351">
        <f t="shared" si="10"/>
        <v>-45316.808824926673</v>
      </c>
      <c r="AE135" s="352">
        <f t="shared" si="11"/>
        <v>336087.99731815414</v>
      </c>
      <c r="AG135" s="352"/>
    </row>
    <row r="136" spans="1:33" x14ac:dyDescent="0.25">
      <c r="A136" s="93"/>
      <c r="B136" s="94" t="s">
        <v>169</v>
      </c>
      <c r="C136" s="94" t="s">
        <v>193</v>
      </c>
      <c r="D136" s="94" t="s">
        <v>83</v>
      </c>
      <c r="H136" s="114">
        <f>'MATRIZ 2018 COMPLETO HOMOLOGADA'!J136</f>
        <v>0</v>
      </c>
      <c r="I136" s="114">
        <f>'MATRIZ 2018 COMPLETO HOMOLOGADA'!O136</f>
        <v>942277.89656406979</v>
      </c>
      <c r="J136" s="114">
        <f>'MATRIZ 2018 COMPLETO HOMOLOGADA'!R136</f>
        <v>0</v>
      </c>
      <c r="K136" s="114"/>
      <c r="L136" s="114">
        <f t="shared" si="14"/>
        <v>942277.89656406979</v>
      </c>
      <c r="M136" s="114"/>
      <c r="N136" s="114">
        <f>'MATRIZ 2018 COMPLETO HOMOLOGADA'!AI136+'MATRIZ 2018 COMPLETO HOMOLOGADA'!AL136+'MATRIZ 2018 COMPLETO HOMOLOGADA'!AO136</f>
        <v>118499.15731525912</v>
      </c>
      <c r="O136" s="114"/>
      <c r="P136" s="114"/>
      <c r="Q136" s="93"/>
      <c r="S136" s="94">
        <v>197</v>
      </c>
      <c r="U136" s="338">
        <v>1008808.992033664</v>
      </c>
      <c r="W136" s="338">
        <v>0</v>
      </c>
      <c r="Y136" s="94">
        <v>0</v>
      </c>
      <c r="AA136" s="345">
        <f t="shared" si="9"/>
        <v>-66531.095469594235</v>
      </c>
      <c r="AC136" s="351">
        <f t="shared" si="10"/>
        <v>118499.15731525912</v>
      </c>
      <c r="AE136" s="352">
        <f t="shared" si="11"/>
        <v>51968.061845664881</v>
      </c>
      <c r="AG136" s="352"/>
    </row>
    <row r="137" spans="1:33" x14ac:dyDescent="0.25">
      <c r="A137" s="93"/>
      <c r="B137" s="94" t="s">
        <v>169</v>
      </c>
      <c r="C137" s="94" t="s">
        <v>194</v>
      </c>
      <c r="D137" s="94" t="s">
        <v>79</v>
      </c>
      <c r="H137" s="114">
        <f>'MATRIZ 2018 COMPLETO HOMOLOGADA'!J137</f>
        <v>2497637.0377392354</v>
      </c>
      <c r="I137" s="114">
        <f>'MATRIZ 2018 COMPLETO HOMOLOGADA'!O137</f>
        <v>0</v>
      </c>
      <c r="J137" s="114">
        <f>'MATRIZ 2018 COMPLETO HOMOLOGADA'!R137</f>
        <v>0</v>
      </c>
      <c r="K137" s="114"/>
      <c r="L137" s="114">
        <f t="shared" si="14"/>
        <v>2497637.0377392354</v>
      </c>
      <c r="M137" s="114"/>
      <c r="N137" s="114">
        <f>'MATRIZ 2018 COMPLETO HOMOLOGADA'!AI137+'MATRIZ 2018 COMPLETO HOMOLOGADA'!AL137+'MATRIZ 2018 COMPLETO HOMOLOGADA'!AO137</f>
        <v>919119.04804670287</v>
      </c>
      <c r="O137" s="114"/>
      <c r="P137" s="114"/>
      <c r="Q137" s="93"/>
      <c r="S137" s="94">
        <v>1403.5</v>
      </c>
      <c r="U137" s="338">
        <v>2555418.8140714644</v>
      </c>
      <c r="W137" s="338">
        <v>791290.56131273927</v>
      </c>
      <c r="Y137" s="94">
        <v>912</v>
      </c>
      <c r="AA137" s="345">
        <f t="shared" si="9"/>
        <v>-57781.77633222891</v>
      </c>
      <c r="AC137" s="351">
        <f t="shared" si="10"/>
        <v>127828.4867339636</v>
      </c>
      <c r="AE137" s="352">
        <f t="shared" si="11"/>
        <v>70046.710401734686</v>
      </c>
      <c r="AG137" s="352"/>
    </row>
    <row r="138" spans="1:33" x14ac:dyDescent="0.25">
      <c r="A138" s="93"/>
      <c r="B138" s="94" t="s">
        <v>169</v>
      </c>
      <c r="C138" s="94" t="s">
        <v>195</v>
      </c>
      <c r="D138" s="94" t="s">
        <v>79</v>
      </c>
      <c r="H138" s="114">
        <f>'MATRIZ 2018 COMPLETO HOMOLOGADA'!J138</f>
        <v>4211293.2020944217</v>
      </c>
      <c r="I138" s="114">
        <f>'MATRIZ 2018 COMPLETO HOMOLOGADA'!O138</f>
        <v>0</v>
      </c>
      <c r="J138" s="114">
        <f>'MATRIZ 2018 COMPLETO HOMOLOGADA'!R138</f>
        <v>0</v>
      </c>
      <c r="K138" s="114"/>
      <c r="L138" s="114">
        <f t="shared" si="14"/>
        <v>4211293.2020944217</v>
      </c>
      <c r="M138" s="114"/>
      <c r="N138" s="114">
        <f>'MATRIZ 2018 COMPLETO HOMOLOGADA'!AI138+'MATRIZ 2018 COMPLETO HOMOLOGADA'!AL138+'MATRIZ 2018 COMPLETO HOMOLOGADA'!AO138</f>
        <v>1436143.3876944412</v>
      </c>
      <c r="O138" s="114"/>
      <c r="P138" s="114"/>
      <c r="Q138" s="93"/>
      <c r="S138" s="94">
        <v>2702</v>
      </c>
      <c r="U138" s="338">
        <v>4146058.0385389514</v>
      </c>
      <c r="W138" s="338">
        <v>1198631.2024954977</v>
      </c>
      <c r="Y138" s="94">
        <v>2076.5</v>
      </c>
      <c r="AA138" s="345">
        <f t="shared" si="9"/>
        <v>65235.163555470295</v>
      </c>
      <c r="AC138" s="351">
        <f t="shared" si="10"/>
        <v>237512.1851989436</v>
      </c>
      <c r="AE138" s="352">
        <f t="shared" si="11"/>
        <v>302747.34875441389</v>
      </c>
      <c r="AG138" s="352"/>
    </row>
    <row r="139" spans="1:33" x14ac:dyDescent="0.25">
      <c r="A139" s="93"/>
      <c r="B139" s="94" t="s">
        <v>169</v>
      </c>
      <c r="C139" s="94" t="s">
        <v>196</v>
      </c>
      <c r="D139" s="94" t="s">
        <v>79</v>
      </c>
      <c r="H139" s="114">
        <f>'MATRIZ 2018 COMPLETO HOMOLOGADA'!J139</f>
        <v>1546956.3731323886</v>
      </c>
      <c r="I139" s="114">
        <f>'MATRIZ 2018 COMPLETO HOMOLOGADA'!O139</f>
        <v>0</v>
      </c>
      <c r="J139" s="114">
        <f>'MATRIZ 2018 COMPLETO HOMOLOGADA'!R139</f>
        <v>0</v>
      </c>
      <c r="K139" s="114"/>
      <c r="L139" s="114">
        <f t="shared" si="14"/>
        <v>1546956.3731323886</v>
      </c>
      <c r="M139" s="114"/>
      <c r="N139" s="114">
        <f>'MATRIZ 2018 COMPLETO HOMOLOGADA'!AI139+'MATRIZ 2018 COMPLETO HOMOLOGADA'!AL139+'MATRIZ 2018 COMPLETO HOMOLOGADA'!AO139</f>
        <v>309007.44024638797</v>
      </c>
      <c r="O139" s="114"/>
      <c r="P139" s="114"/>
      <c r="Q139" s="93"/>
      <c r="S139" s="94">
        <v>520</v>
      </c>
      <c r="U139" s="338">
        <v>1225718.3464938309</v>
      </c>
      <c r="W139" s="338">
        <v>280346.15967464901</v>
      </c>
      <c r="Y139" s="94">
        <v>434.5</v>
      </c>
      <c r="AA139" s="345">
        <f t="shared" si="9"/>
        <v>321238.02663855767</v>
      </c>
      <c r="AC139" s="351">
        <f t="shared" si="10"/>
        <v>28661.280571738956</v>
      </c>
      <c r="AE139" s="352">
        <f t="shared" si="11"/>
        <v>349899.30721029663</v>
      </c>
      <c r="AG139" s="352"/>
    </row>
    <row r="140" spans="1:33" x14ac:dyDescent="0.25">
      <c r="A140" s="93"/>
      <c r="B140" s="94" t="s">
        <v>169</v>
      </c>
      <c r="C140" s="94" t="s">
        <v>197</v>
      </c>
      <c r="D140" s="94" t="s">
        <v>79</v>
      </c>
      <c r="H140" s="114">
        <f>'MATRIZ 2018 COMPLETO HOMOLOGADA'!J140</f>
        <v>1395294.0672112445</v>
      </c>
      <c r="I140" s="114">
        <f>'MATRIZ 2018 COMPLETO HOMOLOGADA'!O140</f>
        <v>0</v>
      </c>
      <c r="J140" s="114">
        <f>'MATRIZ 2018 COMPLETO HOMOLOGADA'!R140</f>
        <v>0</v>
      </c>
      <c r="K140" s="114"/>
      <c r="L140" s="114">
        <f t="shared" si="14"/>
        <v>1395294.0672112445</v>
      </c>
      <c r="M140" s="114"/>
      <c r="N140" s="114">
        <f>'MATRIZ 2018 COMPLETO HOMOLOGADA'!AI140+'MATRIZ 2018 COMPLETO HOMOLOGADA'!AL140+'MATRIZ 2018 COMPLETO HOMOLOGADA'!AO140</f>
        <v>159761.00154423158</v>
      </c>
      <c r="O140" s="114"/>
      <c r="P140" s="114"/>
      <c r="Q140" s="93"/>
      <c r="S140" s="94">
        <v>264</v>
      </c>
      <c r="U140" s="338">
        <v>1562467.9348846115</v>
      </c>
      <c r="W140" s="338">
        <v>177400.269386828</v>
      </c>
      <c r="Y140" s="94">
        <v>270</v>
      </c>
      <c r="AA140" s="345">
        <f t="shared" ref="AA140:AA203" si="15">L140-U140</f>
        <v>-167173.86767336703</v>
      </c>
      <c r="AC140" s="351">
        <f t="shared" ref="AC140:AC203" si="16">N140-W140</f>
        <v>-17639.267842596426</v>
      </c>
      <c r="AE140" s="352">
        <f t="shared" ref="AE140:AE203" si="17">AA140+AC140</f>
        <v>-184813.13551596345</v>
      </c>
      <c r="AG140" s="352"/>
    </row>
    <row r="141" spans="1:33" x14ac:dyDescent="0.25">
      <c r="A141" s="93"/>
      <c r="B141" s="94" t="s">
        <v>169</v>
      </c>
      <c r="C141" s="94" t="s">
        <v>198</v>
      </c>
      <c r="D141" s="94" t="s">
        <v>79</v>
      </c>
      <c r="H141" s="114">
        <f>'MATRIZ 2018 COMPLETO HOMOLOGADA'!J141</f>
        <v>1749643.2826172418</v>
      </c>
      <c r="I141" s="114">
        <f>'MATRIZ 2018 COMPLETO HOMOLOGADA'!O141</f>
        <v>0</v>
      </c>
      <c r="J141" s="114">
        <f>'MATRIZ 2018 COMPLETO HOMOLOGADA'!R141</f>
        <v>0</v>
      </c>
      <c r="K141" s="114"/>
      <c r="L141" s="114">
        <f t="shared" si="14"/>
        <v>1749643.2826172418</v>
      </c>
      <c r="M141" s="114"/>
      <c r="N141" s="114">
        <f>'MATRIZ 2018 COMPLETO HOMOLOGADA'!AI141+'MATRIZ 2018 COMPLETO HOMOLOGADA'!AL141+'MATRIZ 2018 COMPLETO HOMOLOGADA'!AO141</f>
        <v>683376.77198840876</v>
      </c>
      <c r="O141" s="114"/>
      <c r="P141" s="114"/>
      <c r="Q141" s="93"/>
      <c r="S141" s="94">
        <v>1171.5</v>
      </c>
      <c r="U141" s="338">
        <v>1719973.4019592025</v>
      </c>
      <c r="W141" s="338">
        <v>436091.13555378816</v>
      </c>
      <c r="Y141" s="94">
        <v>688.5</v>
      </c>
      <c r="AA141" s="345">
        <f t="shared" si="15"/>
        <v>29669.880658039358</v>
      </c>
      <c r="AC141" s="351">
        <f t="shared" si="16"/>
        <v>247285.6364346206</v>
      </c>
      <c r="AE141" s="352">
        <f t="shared" si="17"/>
        <v>276955.51709265995</v>
      </c>
      <c r="AG141" s="352"/>
    </row>
    <row r="142" spans="1:33" x14ac:dyDescent="0.25">
      <c r="A142" s="93"/>
      <c r="B142" s="94" t="s">
        <v>169</v>
      </c>
      <c r="C142" s="94" t="s">
        <v>199</v>
      </c>
      <c r="D142" s="94" t="s">
        <v>79</v>
      </c>
      <c r="H142" s="114">
        <f>'MATRIZ 2018 COMPLETO HOMOLOGADA'!J142</f>
        <v>1749643.2826172416</v>
      </c>
      <c r="I142" s="114">
        <f>'MATRIZ 2018 COMPLETO HOMOLOGADA'!O142</f>
        <v>0</v>
      </c>
      <c r="J142" s="114">
        <f>'MATRIZ 2018 COMPLETO HOMOLOGADA'!R142</f>
        <v>0</v>
      </c>
      <c r="K142" s="114"/>
      <c r="L142" s="114">
        <f t="shared" si="14"/>
        <v>1749643.2826172416</v>
      </c>
      <c r="M142" s="114"/>
      <c r="N142" s="114">
        <f>'MATRIZ 2018 COMPLETO HOMOLOGADA'!AI142+'MATRIZ 2018 COMPLETO HOMOLOGADA'!AL142+'MATRIZ 2018 COMPLETO HOMOLOGADA'!AO142</f>
        <v>337460.74488970195</v>
      </c>
      <c r="O142" s="114"/>
      <c r="P142" s="114"/>
      <c r="Q142" s="93"/>
      <c r="S142" s="94">
        <v>570.5</v>
      </c>
      <c r="U142" s="338">
        <v>1313533.3894376368</v>
      </c>
      <c r="W142" s="338">
        <v>221900.80858365278</v>
      </c>
      <c r="Y142" s="94">
        <v>345.5</v>
      </c>
      <c r="AA142" s="345">
        <f t="shared" si="15"/>
        <v>436109.89317960478</v>
      </c>
      <c r="AC142" s="351">
        <f t="shared" si="16"/>
        <v>115559.93630604917</v>
      </c>
      <c r="AE142" s="352">
        <f t="shared" si="17"/>
        <v>551669.8294856539</v>
      </c>
      <c r="AG142" s="352"/>
    </row>
    <row r="143" spans="1:33" x14ac:dyDescent="0.25">
      <c r="A143" s="93"/>
      <c r="B143" s="94" t="s">
        <v>169</v>
      </c>
      <c r="C143" s="94" t="s">
        <v>200</v>
      </c>
      <c r="D143" s="94" t="s">
        <v>126</v>
      </c>
      <c r="H143" s="114">
        <f>'MATRIZ 2018 COMPLETO HOMOLOGADA'!J143</f>
        <v>0</v>
      </c>
      <c r="I143" s="114">
        <f>'MATRIZ 2018 COMPLETO HOMOLOGADA'!O143</f>
        <v>1572834.7958183447</v>
      </c>
      <c r="J143" s="114">
        <f>'MATRIZ 2018 COMPLETO HOMOLOGADA'!R143</f>
        <v>0</v>
      </c>
      <c r="K143" s="114"/>
      <c r="L143" s="114">
        <f t="shared" si="14"/>
        <v>1572834.7958183447</v>
      </c>
      <c r="M143" s="114"/>
      <c r="N143" s="114">
        <f>'MATRIZ 2018 COMPLETO HOMOLOGADA'!AI143+'MATRIZ 2018 COMPLETO HOMOLOGADA'!AL143+'MATRIZ 2018 COMPLETO HOMOLOGADA'!AO143</f>
        <v>819715.64098268724</v>
      </c>
      <c r="O143" s="114"/>
      <c r="P143" s="114"/>
      <c r="Q143" s="93"/>
      <c r="S143" s="94">
        <v>635.5</v>
      </c>
      <c r="U143" s="338">
        <v>1668032.7241034177</v>
      </c>
      <c r="W143" s="338">
        <v>418290.45200080017</v>
      </c>
      <c r="Y143" s="94">
        <v>425</v>
      </c>
      <c r="AA143" s="345">
        <f t="shared" si="15"/>
        <v>-95197.928285073023</v>
      </c>
      <c r="AC143" s="351">
        <f t="shared" si="16"/>
        <v>401425.18898188707</v>
      </c>
      <c r="AE143" s="352">
        <f t="shared" si="17"/>
        <v>306227.26069681405</v>
      </c>
      <c r="AG143" s="352"/>
    </row>
    <row r="144" spans="1:33" x14ac:dyDescent="0.25">
      <c r="A144" s="93"/>
      <c r="H144" s="114"/>
      <c r="I144" s="114"/>
      <c r="J144" s="114"/>
      <c r="K144" s="114"/>
      <c r="L144" s="114"/>
      <c r="M144" s="114"/>
      <c r="N144" s="114"/>
      <c r="O144" s="114"/>
      <c r="P144" s="114"/>
      <c r="Q144" s="93"/>
      <c r="AA144" s="345">
        <f t="shared" si="15"/>
        <v>0</v>
      </c>
      <c r="AC144" s="351">
        <f t="shared" si="16"/>
        <v>0</v>
      </c>
      <c r="AE144" s="352">
        <f t="shared" si="17"/>
        <v>0</v>
      </c>
      <c r="AG144" s="352"/>
    </row>
    <row r="145" spans="1:33" x14ac:dyDescent="0.25">
      <c r="A145" s="93"/>
      <c r="B145" s="98" t="s">
        <v>201</v>
      </c>
      <c r="C145" s="98" t="s">
        <v>202</v>
      </c>
      <c r="D145" s="98" t="s">
        <v>74</v>
      </c>
      <c r="E145" s="98"/>
      <c r="F145" s="100"/>
      <c r="G145" s="98"/>
      <c r="H145" s="115">
        <f>SUM(H146:H157)</f>
        <v>22312717.56104894</v>
      </c>
      <c r="I145" s="115">
        <f>SUM(I146:I157)</f>
        <v>1392725.0047029366</v>
      </c>
      <c r="J145" s="115">
        <f>SUM(J146:J157)</f>
        <v>5796652.8779152948</v>
      </c>
      <c r="K145" s="115"/>
      <c r="L145" s="115">
        <f>SUM(L146:L157)</f>
        <v>29502095.443667173</v>
      </c>
      <c r="M145" s="115"/>
      <c r="N145" s="115">
        <f>SUM(N146:N157)</f>
        <v>6463735.748737908</v>
      </c>
      <c r="O145" s="115"/>
      <c r="P145" s="115">
        <f>L145*'DADOS BASE PROPOSTA'!$I$14</f>
        <v>44253.143165500762</v>
      </c>
      <c r="Q145" s="93"/>
      <c r="S145" s="94">
        <v>12361.5</v>
      </c>
      <c r="U145" s="338">
        <v>24342419.981735729</v>
      </c>
      <c r="W145" s="338">
        <v>6153656.7274609059</v>
      </c>
      <c r="Y145" s="94">
        <v>9524.5</v>
      </c>
      <c r="AA145" s="345">
        <f t="shared" si="15"/>
        <v>5159675.4619314447</v>
      </c>
      <c r="AC145" s="351">
        <f t="shared" si="16"/>
        <v>310079.02127700206</v>
      </c>
      <c r="AE145" s="352">
        <f t="shared" si="17"/>
        <v>5469754.4832084468</v>
      </c>
      <c r="AG145" s="352"/>
    </row>
    <row r="146" spans="1:33" x14ac:dyDescent="0.25">
      <c r="A146" s="93"/>
      <c r="B146" s="94" t="s">
        <v>201</v>
      </c>
      <c r="C146" s="94" t="s">
        <v>34</v>
      </c>
      <c r="D146" s="94" t="s">
        <v>75</v>
      </c>
      <c r="F146" s="68">
        <f>'MATRIZ 2018 COMPLETO HOMOLOGADA'!Q146</f>
        <v>11</v>
      </c>
      <c r="H146" s="114">
        <f>'MATRIZ 2018 COMPLETO HOMOLOGADA'!J146</f>
        <v>0</v>
      </c>
      <c r="I146" s="114">
        <f>SUMIF('MATRIZ 2018 COMPLETO HOMOLOGADA'!D147:D158,"ECR",'MATRIZ 2018 COMPLETO HOMOLOGADA'!O147:O158)</f>
        <v>0</v>
      </c>
      <c r="J146" s="114">
        <f>'MATRIZ 2018 COMPLETO HOMOLOGADA'!R146+'MATRIZ 2018 COMPLETO HOMOLOGADA'!Z146+'MATRIZ 2018 COMPLETO HOMOLOGADA'!AS146+'MATRIZ 2018 COMPLETO HOMOLOGADA'!AW146+'MATRIZ 2018 COMPLETO HOMOLOGADA'!BA146+SUM('MATRIZ 2018 COMPLETO HOMOLOGADA'!Z147:Z158)</f>
        <v>5796652.8779152948</v>
      </c>
      <c r="K146" s="114"/>
      <c r="L146" s="114">
        <f t="shared" ref="L146:L157" si="18">SUM(H146:J146)</f>
        <v>5796652.8779152948</v>
      </c>
      <c r="M146" s="114"/>
      <c r="N146" s="114">
        <f>'MATRIZ 2018 COMPLETO HOMOLOGADA'!AI146+'MATRIZ 2018 COMPLETO HOMOLOGADA'!AL146+'MATRIZ 2018 COMPLETO HOMOLOGADA'!AO146</f>
        <v>0</v>
      </c>
      <c r="O146" s="114"/>
      <c r="P146" s="114"/>
      <c r="Q146" s="93"/>
      <c r="U146" s="338">
        <v>4472109.4777467651</v>
      </c>
      <c r="W146" s="338">
        <v>0</v>
      </c>
      <c r="AA146" s="345">
        <f t="shared" si="15"/>
        <v>1324543.4001685297</v>
      </c>
      <c r="AC146" s="351">
        <f t="shared" si="16"/>
        <v>0</v>
      </c>
      <c r="AE146" s="352">
        <f t="shared" si="17"/>
        <v>1324543.4001685297</v>
      </c>
      <c r="AG146" s="352"/>
    </row>
    <row r="147" spans="1:33" x14ac:dyDescent="0.25">
      <c r="A147" s="93"/>
      <c r="B147" s="94" t="s">
        <v>201</v>
      </c>
      <c r="C147" s="94" t="s">
        <v>203</v>
      </c>
      <c r="D147" s="94" t="s">
        <v>77</v>
      </c>
      <c r="H147" s="114">
        <f>'MATRIZ 2018 COMPLETO HOMOLOGADA'!J147</f>
        <v>0</v>
      </c>
      <c r="I147" s="114">
        <f>'MATRIZ 2018 COMPLETO HOMOLOGADA'!O147</f>
        <v>230359.04472345597</v>
      </c>
      <c r="J147" s="114">
        <f>'MATRIZ 2018 COMPLETO HOMOLOGADA'!R147</f>
        <v>0</v>
      </c>
      <c r="K147" s="114"/>
      <c r="L147" s="114">
        <f t="shared" si="18"/>
        <v>230359.04472345597</v>
      </c>
      <c r="M147" s="114"/>
      <c r="N147" s="114">
        <f>'MATRIZ 2018 COMPLETO HOMOLOGADA'!AI147+'MATRIZ 2018 COMPLETO HOMOLOGADA'!AL147+'MATRIZ 2018 COMPLETO HOMOLOGADA'!AO147</f>
        <v>68177.12499574633</v>
      </c>
      <c r="O147" s="114"/>
      <c r="P147" s="114"/>
      <c r="Q147" s="93"/>
      <c r="S147" s="94">
        <v>158</v>
      </c>
      <c r="U147" s="338">
        <v>500051.08502813277</v>
      </c>
      <c r="W147" s="338">
        <v>37040.224619888242</v>
      </c>
      <c r="Y147" s="94">
        <v>79</v>
      </c>
      <c r="AA147" s="345">
        <f t="shared" si="15"/>
        <v>-269692.0403046768</v>
      </c>
      <c r="AC147" s="351">
        <f t="shared" si="16"/>
        <v>31136.900375858088</v>
      </c>
      <c r="AE147" s="352">
        <f t="shared" si="17"/>
        <v>-238555.13992881871</v>
      </c>
      <c r="AG147" s="352"/>
    </row>
    <row r="148" spans="1:33" x14ac:dyDescent="0.25">
      <c r="A148" s="93"/>
      <c r="B148" s="94" t="s">
        <v>201</v>
      </c>
      <c r="C148" s="94" t="s">
        <v>204</v>
      </c>
      <c r="D148" s="94" t="s">
        <v>79</v>
      </c>
      <c r="H148" s="114">
        <f>'MATRIZ 2018 COMPLETO HOMOLOGADA'!J148</f>
        <v>2906429.3895048918</v>
      </c>
      <c r="I148" s="114">
        <f>'MATRIZ 2018 COMPLETO HOMOLOGADA'!O148</f>
        <v>0</v>
      </c>
      <c r="J148" s="114">
        <f>'MATRIZ 2018 COMPLETO HOMOLOGADA'!R148</f>
        <v>0</v>
      </c>
      <c r="K148" s="114"/>
      <c r="L148" s="114">
        <f t="shared" si="18"/>
        <v>2906429.3895048918</v>
      </c>
      <c r="M148" s="114"/>
      <c r="N148" s="114">
        <f>'MATRIZ 2018 COMPLETO HOMOLOGADA'!AI148+'MATRIZ 2018 COMPLETO HOMOLOGADA'!AL148+'MATRIZ 2018 COMPLETO HOMOLOGADA'!AO148</f>
        <v>1038048.4710328846</v>
      </c>
      <c r="O148" s="114"/>
      <c r="P148" s="114"/>
      <c r="Q148" s="93"/>
      <c r="S148" s="94">
        <v>2342.5</v>
      </c>
      <c r="U148" s="338">
        <v>1872240.8538185102</v>
      </c>
      <c r="W148" s="338">
        <v>776343.04434541229</v>
      </c>
      <c r="Y148" s="94">
        <v>1582.5</v>
      </c>
      <c r="AA148" s="345">
        <f t="shared" si="15"/>
        <v>1034188.5356863816</v>
      </c>
      <c r="AC148" s="351">
        <f t="shared" si="16"/>
        <v>261705.42668747227</v>
      </c>
      <c r="AE148" s="352">
        <f t="shared" si="17"/>
        <v>1295893.9623738539</v>
      </c>
      <c r="AG148" s="352"/>
    </row>
    <row r="149" spans="1:33" x14ac:dyDescent="0.25">
      <c r="A149" s="93"/>
      <c r="B149" s="94" t="s">
        <v>201</v>
      </c>
      <c r="C149" s="94" t="s">
        <v>205</v>
      </c>
      <c r="D149" s="94" t="s">
        <v>83</v>
      </c>
      <c r="H149" s="114">
        <f>'MATRIZ 2018 COMPLETO HOMOLOGADA'!J149</f>
        <v>0</v>
      </c>
      <c r="I149" s="114">
        <f>'MATRIZ 2018 COMPLETO HOMOLOGADA'!O149</f>
        <v>1162365.9599794806</v>
      </c>
      <c r="J149" s="114">
        <f>'MATRIZ 2018 COMPLETO HOMOLOGADA'!R149</f>
        <v>0</v>
      </c>
      <c r="K149" s="114"/>
      <c r="L149" s="114">
        <f t="shared" si="18"/>
        <v>1162365.9599794806</v>
      </c>
      <c r="M149" s="114"/>
      <c r="N149" s="114">
        <f>'MATRIZ 2018 COMPLETO HOMOLOGADA'!AI149+'MATRIZ 2018 COMPLETO HOMOLOGADA'!AL149+'MATRIZ 2018 COMPLETO HOMOLOGADA'!AO149</f>
        <v>308984.77043255785</v>
      </c>
      <c r="O149" s="114"/>
      <c r="P149" s="114"/>
      <c r="Q149" s="93"/>
      <c r="S149" s="94">
        <v>632.5</v>
      </c>
      <c r="U149" s="338">
        <v>1157569.2547878523</v>
      </c>
      <c r="W149" s="338">
        <v>187537.70272804075</v>
      </c>
      <c r="Y149" s="94">
        <v>329.5</v>
      </c>
      <c r="AA149" s="345">
        <f t="shared" si="15"/>
        <v>4796.705191628309</v>
      </c>
      <c r="AC149" s="351">
        <f t="shared" si="16"/>
        <v>121447.0677045171</v>
      </c>
      <c r="AE149" s="352">
        <f t="shared" si="17"/>
        <v>126243.77289614541</v>
      </c>
      <c r="AG149" s="352"/>
    </row>
    <row r="150" spans="1:33" x14ac:dyDescent="0.25">
      <c r="A150" s="93"/>
      <c r="B150" s="94" t="s">
        <v>201</v>
      </c>
      <c r="C150" s="94" t="s">
        <v>206</v>
      </c>
      <c r="D150" s="94" t="s">
        <v>79</v>
      </c>
      <c r="H150" s="114">
        <f>'MATRIZ 2018 COMPLETO HOMOLOGADA'!J150</f>
        <v>1701041.5922907647</v>
      </c>
      <c r="I150" s="114">
        <f>'MATRIZ 2018 COMPLETO HOMOLOGADA'!O150</f>
        <v>0</v>
      </c>
      <c r="J150" s="114">
        <f>'MATRIZ 2018 COMPLETO HOMOLOGADA'!R150</f>
        <v>0</v>
      </c>
      <c r="K150" s="114"/>
      <c r="L150" s="114">
        <f t="shared" si="18"/>
        <v>1701041.5922907647</v>
      </c>
      <c r="M150" s="114"/>
      <c r="N150" s="114">
        <f>'MATRIZ 2018 COMPLETO HOMOLOGADA'!AI150+'MATRIZ 2018 COMPLETO HOMOLOGADA'!AL150+'MATRIZ 2018 COMPLETO HOMOLOGADA'!AO150</f>
        <v>256958.7211073857</v>
      </c>
      <c r="O150" s="114"/>
      <c r="P150" s="114"/>
      <c r="Q150" s="93"/>
      <c r="S150" s="94">
        <v>595.5</v>
      </c>
      <c r="U150" s="338">
        <v>1103573.9116231392</v>
      </c>
      <c r="W150" s="338">
        <v>227164.41554855512</v>
      </c>
      <c r="Y150" s="94">
        <v>484.5</v>
      </c>
      <c r="AA150" s="345">
        <f t="shared" si="15"/>
        <v>597467.68066762551</v>
      </c>
      <c r="AC150" s="351">
        <f t="shared" si="16"/>
        <v>29794.305558830587</v>
      </c>
      <c r="AE150" s="352">
        <f t="shared" si="17"/>
        <v>627261.98622645612</v>
      </c>
      <c r="AG150" s="352"/>
    </row>
    <row r="151" spans="1:33" x14ac:dyDescent="0.25">
      <c r="A151" s="93"/>
      <c r="B151" s="94" t="s">
        <v>201</v>
      </c>
      <c r="C151" s="94" t="s">
        <v>207</v>
      </c>
      <c r="D151" s="94" t="s">
        <v>79</v>
      </c>
      <c r="H151" s="114">
        <f>'MATRIZ 2018 COMPLETO HOMOLOGADA'!J151</f>
        <v>1974149.1987284701</v>
      </c>
      <c r="I151" s="114">
        <f>'MATRIZ 2018 COMPLETO HOMOLOGADA'!O151</f>
        <v>0</v>
      </c>
      <c r="J151" s="114">
        <f>'MATRIZ 2018 COMPLETO HOMOLOGADA'!R151</f>
        <v>0</v>
      </c>
      <c r="K151" s="114"/>
      <c r="L151" s="114">
        <f t="shared" si="18"/>
        <v>1974149.1987284701</v>
      </c>
      <c r="M151" s="114"/>
      <c r="N151" s="114">
        <f>'MATRIZ 2018 COMPLETO HOMOLOGADA'!AI151+'MATRIZ 2018 COMPLETO HOMOLOGADA'!AL151+'MATRIZ 2018 COMPLETO HOMOLOGADA'!AO151</f>
        <v>528681.18249294441</v>
      </c>
      <c r="O151" s="114"/>
      <c r="P151" s="114"/>
      <c r="Q151" s="93"/>
      <c r="S151" s="94">
        <v>1132.5</v>
      </c>
      <c r="U151" s="338">
        <v>2032641.6557575031</v>
      </c>
      <c r="W151" s="338">
        <v>526881.97714413423</v>
      </c>
      <c r="Y151" s="94">
        <v>996</v>
      </c>
      <c r="AA151" s="345">
        <f t="shared" si="15"/>
        <v>-58492.457029032987</v>
      </c>
      <c r="AC151" s="351">
        <f t="shared" si="16"/>
        <v>1799.205348810181</v>
      </c>
      <c r="AE151" s="352">
        <f t="shared" si="17"/>
        <v>-56693.251680222806</v>
      </c>
      <c r="AG151" s="352"/>
    </row>
    <row r="152" spans="1:33" x14ac:dyDescent="0.25">
      <c r="A152" s="93"/>
      <c r="B152" s="94" t="s">
        <v>201</v>
      </c>
      <c r="C152" s="94" t="s">
        <v>208</v>
      </c>
      <c r="D152" s="94" t="s">
        <v>79</v>
      </c>
      <c r="H152" s="114">
        <f>'MATRIZ 2018 COMPLETO HOMOLOGADA'!J152</f>
        <v>6402399.9437425779</v>
      </c>
      <c r="I152" s="114">
        <f>'MATRIZ 2018 COMPLETO HOMOLOGADA'!O152</f>
        <v>0</v>
      </c>
      <c r="J152" s="114">
        <f>'MATRIZ 2018 COMPLETO HOMOLOGADA'!R152</f>
        <v>0</v>
      </c>
      <c r="K152" s="114"/>
      <c r="L152" s="114">
        <f t="shared" si="18"/>
        <v>6402399.9437425779</v>
      </c>
      <c r="M152" s="114"/>
      <c r="N152" s="114">
        <f>'MATRIZ 2018 COMPLETO HOMOLOGADA'!AI152+'MATRIZ 2018 COMPLETO HOMOLOGADA'!AL152+'MATRIZ 2018 COMPLETO HOMOLOGADA'!AO152</f>
        <v>1457820.3105098312</v>
      </c>
      <c r="O152" s="114"/>
      <c r="P152" s="114"/>
      <c r="Q152" s="93"/>
      <c r="S152" s="94">
        <v>1639.5</v>
      </c>
      <c r="U152" s="338">
        <v>4966391.8436519131</v>
      </c>
      <c r="W152" s="338">
        <v>1737549.2721828511</v>
      </c>
      <c r="Y152" s="94">
        <v>1367</v>
      </c>
      <c r="AA152" s="345">
        <f t="shared" si="15"/>
        <v>1436008.1000906648</v>
      </c>
      <c r="AC152" s="351">
        <f t="shared" si="16"/>
        <v>-279728.96167301992</v>
      </c>
      <c r="AE152" s="352">
        <f t="shared" si="17"/>
        <v>1156279.1384176449</v>
      </c>
      <c r="AG152" s="352"/>
    </row>
    <row r="153" spans="1:33" x14ac:dyDescent="0.25">
      <c r="A153" s="93"/>
      <c r="B153" s="94" t="s">
        <v>201</v>
      </c>
      <c r="C153" s="94" t="s">
        <v>209</v>
      </c>
      <c r="D153" s="94" t="s">
        <v>79</v>
      </c>
      <c r="H153" s="114">
        <f>'MATRIZ 2018 COMPLETO HOMOLOGADA'!J153</f>
        <v>1749643.2826172418</v>
      </c>
      <c r="I153" s="114">
        <f>'MATRIZ 2018 COMPLETO HOMOLOGADA'!O153</f>
        <v>0</v>
      </c>
      <c r="J153" s="114">
        <f>'MATRIZ 2018 COMPLETO HOMOLOGADA'!R153</f>
        <v>0</v>
      </c>
      <c r="K153" s="114"/>
      <c r="L153" s="114">
        <f t="shared" si="18"/>
        <v>1749643.2826172418</v>
      </c>
      <c r="M153" s="114"/>
      <c r="N153" s="114">
        <f>'MATRIZ 2018 COMPLETO HOMOLOGADA'!AI153+'MATRIZ 2018 COMPLETO HOMOLOGADA'!AL153+'MATRIZ 2018 COMPLETO HOMOLOGADA'!AO153</f>
        <v>425538.08191311936</v>
      </c>
      <c r="O153" s="114"/>
      <c r="P153" s="114"/>
      <c r="Q153" s="93"/>
      <c r="S153" s="94">
        <v>965.5</v>
      </c>
      <c r="U153" s="338">
        <v>1208711.2376803881</v>
      </c>
      <c r="W153" s="338">
        <v>357464.97446663334</v>
      </c>
      <c r="Y153" s="94">
        <v>724</v>
      </c>
      <c r="AA153" s="345">
        <f t="shared" si="15"/>
        <v>540932.04493685369</v>
      </c>
      <c r="AC153" s="351">
        <f t="shared" si="16"/>
        <v>68073.107446486014</v>
      </c>
      <c r="AE153" s="352">
        <f t="shared" si="17"/>
        <v>609005.15238333971</v>
      </c>
      <c r="AG153" s="352"/>
    </row>
    <row r="154" spans="1:33" x14ac:dyDescent="0.25">
      <c r="A154" s="93"/>
      <c r="B154" s="94" t="s">
        <v>201</v>
      </c>
      <c r="C154" s="94" t="s">
        <v>210</v>
      </c>
      <c r="D154" s="94" t="s">
        <v>79</v>
      </c>
      <c r="H154" s="114">
        <f>'MATRIZ 2018 COMPLETO HOMOLOGADA'!J154</f>
        <v>2008014.513280584</v>
      </c>
      <c r="I154" s="114">
        <f>'MATRIZ 2018 COMPLETO HOMOLOGADA'!O154</f>
        <v>0</v>
      </c>
      <c r="J154" s="114">
        <f>'MATRIZ 2018 COMPLETO HOMOLOGADA'!R154</f>
        <v>0</v>
      </c>
      <c r="K154" s="114"/>
      <c r="L154" s="114">
        <f t="shared" si="18"/>
        <v>2008014.513280584</v>
      </c>
      <c r="M154" s="114"/>
      <c r="N154" s="114">
        <f>'MATRIZ 2018 COMPLETO HOMOLOGADA'!AI154+'MATRIZ 2018 COMPLETO HOMOLOGADA'!AL154+'MATRIZ 2018 COMPLETO HOMOLOGADA'!AO154</f>
        <v>551280.15066329204</v>
      </c>
      <c r="O154" s="114"/>
      <c r="P154" s="114"/>
      <c r="Q154" s="93"/>
      <c r="S154" s="94">
        <v>1223</v>
      </c>
      <c r="U154" s="338">
        <v>1791296.91555038</v>
      </c>
      <c r="W154" s="338">
        <v>536257.28108598571</v>
      </c>
      <c r="Y154" s="94">
        <v>1062</v>
      </c>
      <c r="AA154" s="345">
        <f t="shared" si="15"/>
        <v>216717.597730204</v>
      </c>
      <c r="AC154" s="351">
        <f t="shared" si="16"/>
        <v>15022.869577306323</v>
      </c>
      <c r="AE154" s="352">
        <f t="shared" si="17"/>
        <v>231740.46730751032</v>
      </c>
      <c r="AG154" s="352"/>
    </row>
    <row r="155" spans="1:33" x14ac:dyDescent="0.25">
      <c r="A155" s="93"/>
      <c r="B155" s="94" t="s">
        <v>201</v>
      </c>
      <c r="C155" s="94" t="s">
        <v>211</v>
      </c>
      <c r="D155" s="94" t="s">
        <v>79</v>
      </c>
      <c r="H155" s="114">
        <f>'MATRIZ 2018 COMPLETO HOMOLOGADA'!J155</f>
        <v>1749643.2826172416</v>
      </c>
      <c r="I155" s="114">
        <f>'MATRIZ 2018 COMPLETO HOMOLOGADA'!O155</f>
        <v>0</v>
      </c>
      <c r="J155" s="114">
        <f>'MATRIZ 2018 COMPLETO HOMOLOGADA'!R155</f>
        <v>0</v>
      </c>
      <c r="K155" s="114"/>
      <c r="L155" s="114">
        <f t="shared" si="18"/>
        <v>1749643.2826172416</v>
      </c>
      <c r="M155" s="114"/>
      <c r="N155" s="114">
        <f>'MATRIZ 2018 COMPLETO HOMOLOGADA'!AI155+'MATRIZ 2018 COMPLETO HOMOLOGADA'!AL155+'MATRIZ 2018 COMPLETO HOMOLOGADA'!AO155</f>
        <v>499730.0373141176</v>
      </c>
      <c r="O155" s="114"/>
      <c r="P155" s="114"/>
      <c r="Q155" s="93"/>
      <c r="S155" s="94">
        <v>1133.5</v>
      </c>
      <c r="U155" s="338">
        <v>1253817.9825884856</v>
      </c>
      <c r="W155" s="338">
        <v>461309.31641555839</v>
      </c>
      <c r="Y155" s="94">
        <v>953.5</v>
      </c>
      <c r="AA155" s="345">
        <f t="shared" si="15"/>
        <v>495825.30002875603</v>
      </c>
      <c r="AC155" s="351">
        <f t="shared" si="16"/>
        <v>38420.720898559201</v>
      </c>
      <c r="AE155" s="352">
        <f t="shared" si="17"/>
        <v>534246.02092731523</v>
      </c>
      <c r="AG155" s="352"/>
    </row>
    <row r="156" spans="1:33" x14ac:dyDescent="0.25">
      <c r="A156" s="93"/>
      <c r="B156" s="94" t="s">
        <v>201</v>
      </c>
      <c r="C156" s="94" t="s">
        <v>212</v>
      </c>
      <c r="D156" s="94" t="s">
        <v>79</v>
      </c>
      <c r="H156" s="114">
        <f>'MATRIZ 2018 COMPLETO HOMOLOGADA'!J156</f>
        <v>2578256.3309192923</v>
      </c>
      <c r="I156" s="114">
        <f>'MATRIZ 2018 COMPLETO HOMOLOGADA'!O156</f>
        <v>0</v>
      </c>
      <c r="J156" s="114">
        <f>'MATRIZ 2018 COMPLETO HOMOLOGADA'!R156</f>
        <v>0</v>
      </c>
      <c r="K156" s="114"/>
      <c r="L156" s="114">
        <f t="shared" si="18"/>
        <v>2578256.3309192923</v>
      </c>
      <c r="M156" s="114"/>
      <c r="N156" s="114">
        <f>'MATRIZ 2018 COMPLETO HOMOLOGADA'!AI156+'MATRIZ 2018 COMPLETO HOMOLOGADA'!AL156+'MATRIZ 2018 COMPLETO HOMOLOGADA'!AO156</f>
        <v>645619.93845696887</v>
      </c>
      <c r="O156" s="114"/>
      <c r="P156" s="114"/>
      <c r="Q156" s="93"/>
      <c r="S156" s="94">
        <v>1427</v>
      </c>
      <c r="U156" s="338">
        <v>2285757.416749469</v>
      </c>
      <c r="W156" s="338">
        <v>578248.17216942762</v>
      </c>
      <c r="Y156" s="94">
        <v>1160</v>
      </c>
      <c r="AA156" s="345">
        <f t="shared" si="15"/>
        <v>292498.91416982329</v>
      </c>
      <c r="AC156" s="351">
        <f t="shared" si="16"/>
        <v>67371.76628754125</v>
      </c>
      <c r="AE156" s="352">
        <f t="shared" si="17"/>
        <v>359870.68045736453</v>
      </c>
      <c r="AG156" s="352"/>
    </row>
    <row r="157" spans="1:33" x14ac:dyDescent="0.25">
      <c r="A157" s="93"/>
      <c r="B157" s="94" t="s">
        <v>201</v>
      </c>
      <c r="C157" s="94" t="s">
        <v>213</v>
      </c>
      <c r="D157" s="94" t="s">
        <v>79</v>
      </c>
      <c r="H157" s="114">
        <f>'MATRIZ 2018 COMPLETO HOMOLOGADA'!J157</f>
        <v>1243140.0273478788</v>
      </c>
      <c r="I157" s="114">
        <f>'MATRIZ 2018 COMPLETO HOMOLOGADA'!O157</f>
        <v>0</v>
      </c>
      <c r="J157" s="114">
        <f>'MATRIZ 2018 COMPLETO HOMOLOGADA'!R157</f>
        <v>0</v>
      </c>
      <c r="K157" s="114"/>
      <c r="L157" s="114">
        <f t="shared" si="18"/>
        <v>1243140.0273478788</v>
      </c>
      <c r="M157" s="114"/>
      <c r="N157" s="114">
        <f>'MATRIZ 2018 COMPLETO HOMOLOGADA'!AI157+'MATRIZ 2018 COMPLETO HOMOLOGADA'!AL157+'MATRIZ 2018 COMPLETO HOMOLOGADA'!AO157</f>
        <v>682896.9598190611</v>
      </c>
      <c r="O157" s="114"/>
      <c r="P157" s="114"/>
      <c r="Q157" s="93"/>
      <c r="S157" s="94">
        <v>1112</v>
      </c>
      <c r="U157" s="338">
        <v>1698258.3467531861</v>
      </c>
      <c r="W157" s="338">
        <v>727860.34675441915</v>
      </c>
      <c r="Y157" s="94">
        <v>786.5</v>
      </c>
      <c r="AA157" s="345">
        <f t="shared" si="15"/>
        <v>-455118.31940530729</v>
      </c>
      <c r="AC157" s="351">
        <f t="shared" si="16"/>
        <v>-44963.386935358052</v>
      </c>
      <c r="AE157" s="352">
        <f t="shared" si="17"/>
        <v>-500081.70634066535</v>
      </c>
      <c r="AG157" s="352"/>
    </row>
    <row r="158" spans="1:33" x14ac:dyDescent="0.25">
      <c r="A158" s="93"/>
      <c r="H158" s="114"/>
      <c r="I158" s="114"/>
      <c r="J158" s="114"/>
      <c r="K158" s="114"/>
      <c r="L158" s="114"/>
      <c r="M158" s="114"/>
      <c r="N158" s="114"/>
      <c r="O158" s="114"/>
      <c r="P158" s="114"/>
      <c r="Q158" s="93"/>
      <c r="AA158" s="345">
        <f t="shared" si="15"/>
        <v>0</v>
      </c>
      <c r="AC158" s="351">
        <f t="shared" si="16"/>
        <v>0</v>
      </c>
      <c r="AE158" s="352">
        <f t="shared" si="17"/>
        <v>0</v>
      </c>
      <c r="AG158" s="352"/>
    </row>
    <row r="159" spans="1:33" x14ac:dyDescent="0.25">
      <c r="A159" s="93"/>
      <c r="B159" s="98" t="s">
        <v>214</v>
      </c>
      <c r="C159" s="98" t="s">
        <v>215</v>
      </c>
      <c r="D159" s="98" t="s">
        <v>74</v>
      </c>
      <c r="E159" s="98"/>
      <c r="F159" s="100"/>
      <c r="G159" s="98"/>
      <c r="H159" s="115">
        <f>SUM(H160:H181)</f>
        <v>49268211.876336902</v>
      </c>
      <c r="I159" s="115">
        <f>SUM(I160:I181)</f>
        <v>3932954.7478930606</v>
      </c>
      <c r="J159" s="115">
        <f>SUM(J160:J181)</f>
        <v>6509854.1214124132</v>
      </c>
      <c r="K159" s="115"/>
      <c r="L159" s="115">
        <f>SUM(L160:L181)</f>
        <v>59711020.745642379</v>
      </c>
      <c r="M159" s="115"/>
      <c r="N159" s="115">
        <f>SUM(N160:N181)</f>
        <v>14691153.637386069</v>
      </c>
      <c r="O159" s="115"/>
      <c r="P159" s="115">
        <f>L159*'DADOS BASE PROPOSTA'!$I$14</f>
        <v>89566.531118463565</v>
      </c>
      <c r="Q159" s="93"/>
      <c r="S159" s="94">
        <v>24148.5</v>
      </c>
      <c r="U159" s="338">
        <v>58244327.986914672</v>
      </c>
      <c r="W159" s="338">
        <v>15828743.969908519</v>
      </c>
      <c r="Y159" s="94">
        <v>21373.5</v>
      </c>
      <c r="AA159" s="345">
        <f t="shared" si="15"/>
        <v>1466692.758727707</v>
      </c>
      <c r="AC159" s="351">
        <f t="shared" si="16"/>
        <v>-1137590.33252245</v>
      </c>
      <c r="AE159" s="352">
        <f t="shared" si="17"/>
        <v>329102.42620525695</v>
      </c>
      <c r="AG159" s="352"/>
    </row>
    <row r="160" spans="1:33" x14ac:dyDescent="0.25">
      <c r="A160" s="93"/>
      <c r="B160" s="94" t="s">
        <v>214</v>
      </c>
      <c r="C160" s="94" t="s">
        <v>34</v>
      </c>
      <c r="D160" s="94" t="s">
        <v>75</v>
      </c>
      <c r="F160" s="68">
        <f>'MATRIZ 2018 COMPLETO HOMOLOGADA'!Q160</f>
        <v>21</v>
      </c>
      <c r="H160" s="114">
        <f>'MATRIZ 2018 COMPLETO HOMOLOGADA'!J160</f>
        <v>0</v>
      </c>
      <c r="I160" s="114">
        <f>SUMIF('MATRIZ 2018 COMPLETO HOMOLOGADA'!D161:D182,"ECR",'MATRIZ 2018 COMPLETO HOMOLOGADA'!O161:O182)</f>
        <v>13714.068479443156</v>
      </c>
      <c r="J160" s="114">
        <f>'MATRIZ 2018 COMPLETO HOMOLOGADA'!R160+'MATRIZ 2018 COMPLETO HOMOLOGADA'!Z160+'MATRIZ 2018 COMPLETO HOMOLOGADA'!AS160+'MATRIZ 2018 COMPLETO HOMOLOGADA'!AW160+'MATRIZ 2018 COMPLETO HOMOLOGADA'!BA160+SUM('MATRIZ 2018 COMPLETO HOMOLOGADA'!Z161:Z182)</f>
        <v>6509854.1214124132</v>
      </c>
      <c r="K160" s="114"/>
      <c r="L160" s="114">
        <f t="shared" ref="L160:L181" si="19">SUM(H160:J160)</f>
        <v>6523568.1898918562</v>
      </c>
      <c r="M160" s="114"/>
      <c r="N160" s="114">
        <f>'MATRIZ 2018 COMPLETO HOMOLOGADA'!AI160+'MATRIZ 2018 COMPLETO HOMOLOGADA'!AL160+'MATRIZ 2018 COMPLETO HOMOLOGADA'!AO160+SUMIF('MATRIZ 2018 COMPLETO HOMOLOGADA'!D161:D182,"ECR",'MATRIZ 2018 COMPLETO HOMOLOGADA'!AI161:AI182)+SUMIF('MATRIZ 2018 COMPLETO HOMOLOGADA'!D161:D182,"ECR",'MATRIZ 2018 COMPLETO HOMOLOGADA'!AO161:AO182)</f>
        <v>215963.77245994972</v>
      </c>
      <c r="O160" s="114"/>
      <c r="P160" s="114"/>
      <c r="Q160" s="93"/>
      <c r="U160" s="338">
        <v>5729805.7816896224</v>
      </c>
      <c r="W160" s="338">
        <v>0</v>
      </c>
      <c r="AA160" s="345">
        <f t="shared" si="15"/>
        <v>793762.40820223372</v>
      </c>
      <c r="AC160" s="351">
        <f t="shared" si="16"/>
        <v>215963.77245994972</v>
      </c>
      <c r="AE160" s="352">
        <f t="shared" si="17"/>
        <v>1009726.1806621834</v>
      </c>
      <c r="AG160" s="352"/>
    </row>
    <row r="161" spans="1:33" x14ac:dyDescent="0.25">
      <c r="A161" s="93"/>
      <c r="B161" s="94" t="s">
        <v>214</v>
      </c>
      <c r="C161" s="94" t="s">
        <v>216</v>
      </c>
      <c r="D161" s="94" t="s">
        <v>79</v>
      </c>
      <c r="H161" s="114">
        <f>'MATRIZ 2018 COMPLETO HOMOLOGADA'!J161</f>
        <v>4617204.3151370585</v>
      </c>
      <c r="I161" s="114">
        <f>'MATRIZ 2018 COMPLETO HOMOLOGADA'!O161</f>
        <v>0</v>
      </c>
      <c r="J161" s="114">
        <f>'MATRIZ 2018 COMPLETO HOMOLOGADA'!R161</f>
        <v>0</v>
      </c>
      <c r="K161" s="114"/>
      <c r="L161" s="114">
        <f t="shared" si="19"/>
        <v>4617204.3151370585</v>
      </c>
      <c r="M161" s="114"/>
      <c r="N161" s="114">
        <f>'MATRIZ 2018 COMPLETO HOMOLOGADA'!AI161+'MATRIZ 2018 COMPLETO HOMOLOGADA'!AL161+'MATRIZ 2018 COMPLETO HOMOLOGADA'!AO161</f>
        <v>1150432.4454504463</v>
      </c>
      <c r="O161" s="114"/>
      <c r="P161" s="114"/>
      <c r="Q161" s="93"/>
      <c r="S161" s="94">
        <v>1191</v>
      </c>
      <c r="U161" s="338">
        <v>4840061.9949178603</v>
      </c>
      <c r="W161" s="338">
        <v>1225171.6014150418</v>
      </c>
      <c r="Y161" s="94">
        <v>1148</v>
      </c>
      <c r="AA161" s="345">
        <f t="shared" si="15"/>
        <v>-222857.67978080176</v>
      </c>
      <c r="AC161" s="351">
        <f t="shared" si="16"/>
        <v>-74739.155964595499</v>
      </c>
      <c r="AE161" s="352">
        <f t="shared" si="17"/>
        <v>-297596.83574539726</v>
      </c>
      <c r="AG161" s="352"/>
    </row>
    <row r="162" spans="1:33" x14ac:dyDescent="0.25">
      <c r="A162" s="93"/>
      <c r="B162" s="94" t="s">
        <v>214</v>
      </c>
      <c r="C162" s="94" t="s">
        <v>217</v>
      </c>
      <c r="D162" s="94" t="s">
        <v>79</v>
      </c>
      <c r="H162" s="114">
        <f>'MATRIZ 2018 COMPLETO HOMOLOGADA'!J162</f>
        <v>2112944.147906424</v>
      </c>
      <c r="I162" s="114">
        <f>'MATRIZ 2018 COMPLETO HOMOLOGADA'!O162</f>
        <v>0</v>
      </c>
      <c r="J162" s="114">
        <f>'MATRIZ 2018 COMPLETO HOMOLOGADA'!R162</f>
        <v>0</v>
      </c>
      <c r="K162" s="114"/>
      <c r="L162" s="114">
        <f t="shared" si="19"/>
        <v>2112944.147906424</v>
      </c>
      <c r="M162" s="114"/>
      <c r="N162" s="114">
        <f>'MATRIZ 2018 COMPLETO HOMOLOGADA'!AI162+'MATRIZ 2018 COMPLETO HOMOLOGADA'!AL162+'MATRIZ 2018 COMPLETO HOMOLOGADA'!AO162</f>
        <v>516592.18611926178</v>
      </c>
      <c r="O162" s="114"/>
      <c r="P162" s="114"/>
      <c r="Q162" s="93"/>
      <c r="S162" s="94">
        <v>1039.5</v>
      </c>
      <c r="U162" s="338">
        <v>1755696.3344978017</v>
      </c>
      <c r="W162" s="338">
        <v>476168.21043309383</v>
      </c>
      <c r="Y162" s="94">
        <v>882</v>
      </c>
      <c r="AA162" s="345">
        <f t="shared" si="15"/>
        <v>357247.81340862229</v>
      </c>
      <c r="AC162" s="351">
        <f t="shared" si="16"/>
        <v>40423.975686167949</v>
      </c>
      <c r="AE162" s="352">
        <f t="shared" si="17"/>
        <v>397671.78909479023</v>
      </c>
      <c r="AG162" s="352"/>
    </row>
    <row r="163" spans="1:33" x14ac:dyDescent="0.25">
      <c r="A163" s="93"/>
      <c r="B163" s="94" t="s">
        <v>214</v>
      </c>
      <c r="C163" s="94" t="s">
        <v>218</v>
      </c>
      <c r="D163" s="94" t="s">
        <v>77</v>
      </c>
      <c r="H163" s="114">
        <f>'MATRIZ 2018 COMPLETO HOMOLOGADA'!J163</f>
        <v>0</v>
      </c>
      <c r="I163" s="114">
        <f>'MATRIZ 2018 COMPLETO HOMOLOGADA'!O163</f>
        <v>552865.09915682755</v>
      </c>
      <c r="J163" s="114">
        <f>'MATRIZ 2018 COMPLETO HOMOLOGADA'!R163</f>
        <v>0</v>
      </c>
      <c r="K163" s="114"/>
      <c r="L163" s="114">
        <f t="shared" si="19"/>
        <v>552865.09915682755</v>
      </c>
      <c r="M163" s="114"/>
      <c r="N163" s="114">
        <f>'MATRIZ 2018 COMPLETO HOMOLOGADA'!AI163+'MATRIZ 2018 COMPLETO HOMOLOGADA'!AL163+'MATRIZ 2018 COMPLETO HOMOLOGADA'!AO163</f>
        <v>103874.61651510812</v>
      </c>
      <c r="O163" s="114"/>
      <c r="P163" s="114"/>
      <c r="Q163" s="93"/>
      <c r="S163" s="94">
        <v>186.5</v>
      </c>
      <c r="U163" s="338">
        <v>526009.99524268054</v>
      </c>
      <c r="W163" s="338">
        <v>61994.264522964841</v>
      </c>
      <c r="Y163" s="94">
        <v>102.5</v>
      </c>
      <c r="AA163" s="345">
        <f t="shared" si="15"/>
        <v>26855.10391414701</v>
      </c>
      <c r="AC163" s="351">
        <f t="shared" si="16"/>
        <v>41880.351992143282</v>
      </c>
      <c r="AE163" s="352">
        <f t="shared" si="17"/>
        <v>68735.455906290299</v>
      </c>
      <c r="AG163" s="352"/>
    </row>
    <row r="164" spans="1:33" x14ac:dyDescent="0.25">
      <c r="A164" s="93"/>
      <c r="B164" s="94" t="s">
        <v>214</v>
      </c>
      <c r="C164" s="94" t="s">
        <v>219</v>
      </c>
      <c r="D164" s="94" t="s">
        <v>126</v>
      </c>
      <c r="H164" s="114">
        <f>'MATRIZ 2018 COMPLETO HOMOLOGADA'!J164</f>
        <v>0</v>
      </c>
      <c r="I164" s="114">
        <f>'MATRIZ 2018 COMPLETO HOMOLOGADA'!O164</f>
        <v>993529.35984998289</v>
      </c>
      <c r="J164" s="114">
        <f>'MATRIZ 2018 COMPLETO HOMOLOGADA'!R164</f>
        <v>0</v>
      </c>
      <c r="K164" s="114"/>
      <c r="L164" s="114">
        <f t="shared" si="19"/>
        <v>993529.35984998289</v>
      </c>
      <c r="M164" s="114"/>
      <c r="N164" s="114">
        <f>'MATRIZ 2018 COMPLETO HOMOLOGADA'!AI164+'MATRIZ 2018 COMPLETO HOMOLOGADA'!AL164+'MATRIZ 2018 COMPLETO HOMOLOGADA'!AO164</f>
        <v>149718.68295181167</v>
      </c>
      <c r="O164" s="114"/>
      <c r="P164" s="114"/>
      <c r="Q164" s="93"/>
      <c r="S164" s="94">
        <v>267.5</v>
      </c>
      <c r="U164" s="338">
        <v>1101626.3188597944</v>
      </c>
      <c r="W164" s="338">
        <v>99675.544810227817</v>
      </c>
      <c r="Y164" s="94">
        <v>164</v>
      </c>
      <c r="AA164" s="345">
        <f t="shared" si="15"/>
        <v>-108096.95900981151</v>
      </c>
      <c r="AC164" s="351">
        <f t="shared" si="16"/>
        <v>50043.138141583855</v>
      </c>
      <c r="AE164" s="352">
        <f t="shared" si="17"/>
        <v>-58053.82086822766</v>
      </c>
      <c r="AG164" s="352"/>
    </row>
    <row r="165" spans="1:33" x14ac:dyDescent="0.25">
      <c r="A165" s="93"/>
      <c r="B165" s="94" t="s">
        <v>214</v>
      </c>
      <c r="C165" s="94" t="s">
        <v>220</v>
      </c>
      <c r="D165" s="94" t="s">
        <v>79</v>
      </c>
      <c r="H165" s="114">
        <f>'MATRIZ 2018 COMPLETO HOMOLOGADA'!J165</f>
        <v>2564200.9053034363</v>
      </c>
      <c r="I165" s="114">
        <f>'MATRIZ 2018 COMPLETO HOMOLOGADA'!O165</f>
        <v>0</v>
      </c>
      <c r="J165" s="114">
        <f>'MATRIZ 2018 COMPLETO HOMOLOGADA'!R165</f>
        <v>0</v>
      </c>
      <c r="K165" s="114"/>
      <c r="L165" s="114">
        <f t="shared" si="19"/>
        <v>2564200.9053034363</v>
      </c>
      <c r="M165" s="114"/>
      <c r="N165" s="114">
        <f>'MATRIZ 2018 COMPLETO HOMOLOGADA'!AI165+'MATRIZ 2018 COMPLETO HOMOLOGADA'!AL165+'MATRIZ 2018 COMPLETO HOMOLOGADA'!AO165</f>
        <v>665466.19755781349</v>
      </c>
      <c r="O165" s="114"/>
      <c r="P165" s="114"/>
      <c r="Q165" s="93"/>
      <c r="S165" s="94">
        <v>1300</v>
      </c>
      <c r="U165" s="338">
        <v>2487489.7431717659</v>
      </c>
      <c r="W165" s="338">
        <v>690777.50813780515</v>
      </c>
      <c r="Y165" s="94">
        <v>1217</v>
      </c>
      <c r="AA165" s="345">
        <f t="shared" si="15"/>
        <v>76711.162131670397</v>
      </c>
      <c r="AC165" s="351">
        <f t="shared" si="16"/>
        <v>-25311.310579991667</v>
      </c>
      <c r="AE165" s="352">
        <f t="shared" si="17"/>
        <v>51399.85155167873</v>
      </c>
      <c r="AG165" s="352"/>
    </row>
    <row r="166" spans="1:33" x14ac:dyDescent="0.25">
      <c r="A166" s="93"/>
      <c r="B166" s="94" t="s">
        <v>214</v>
      </c>
      <c r="C166" s="94" t="s">
        <v>221</v>
      </c>
      <c r="D166" s="94" t="s">
        <v>79</v>
      </c>
      <c r="H166" s="114">
        <f>'MATRIZ 2018 COMPLETO HOMOLOGADA'!J166</f>
        <v>2784626.2517232453</v>
      </c>
      <c r="I166" s="114">
        <f>'MATRIZ 2018 COMPLETO HOMOLOGADA'!O166</f>
        <v>0</v>
      </c>
      <c r="J166" s="114">
        <f>'MATRIZ 2018 COMPLETO HOMOLOGADA'!R166</f>
        <v>0</v>
      </c>
      <c r="K166" s="114"/>
      <c r="L166" s="114">
        <f t="shared" si="19"/>
        <v>2784626.2517232453</v>
      </c>
      <c r="M166" s="114"/>
      <c r="N166" s="114">
        <f>'MATRIZ 2018 COMPLETO HOMOLOGADA'!AI166+'MATRIZ 2018 COMPLETO HOMOLOGADA'!AL166+'MATRIZ 2018 COMPLETO HOMOLOGADA'!AO166</f>
        <v>1140472.8627450406</v>
      </c>
      <c r="O166" s="114"/>
      <c r="P166" s="114"/>
      <c r="Q166" s="93"/>
      <c r="S166" s="94">
        <v>2160.5</v>
      </c>
      <c r="U166" s="338">
        <v>2941695.265939754</v>
      </c>
      <c r="W166" s="338">
        <v>1113053.187042675</v>
      </c>
      <c r="Y166" s="94">
        <v>1941.5</v>
      </c>
      <c r="AA166" s="345">
        <f t="shared" si="15"/>
        <v>-157069.01421650872</v>
      </c>
      <c r="AC166" s="351">
        <f t="shared" si="16"/>
        <v>27419.675702365581</v>
      </c>
      <c r="AE166" s="352">
        <f t="shared" si="17"/>
        <v>-129649.33851414314</v>
      </c>
      <c r="AG166" s="352"/>
    </row>
    <row r="167" spans="1:33" x14ac:dyDescent="0.25">
      <c r="A167" s="93"/>
      <c r="B167" s="94" t="s">
        <v>214</v>
      </c>
      <c r="C167" s="94" t="s">
        <v>222</v>
      </c>
      <c r="D167" s="94" t="s">
        <v>83</v>
      </c>
      <c r="H167" s="114">
        <f>'MATRIZ 2018 COMPLETO HOMOLOGADA'!J167</f>
        <v>0</v>
      </c>
      <c r="I167" s="114">
        <f>'MATRIZ 2018 COMPLETO HOMOLOGADA'!O167</f>
        <v>1081914.5829753759</v>
      </c>
      <c r="J167" s="114">
        <f>'MATRIZ 2018 COMPLETO HOMOLOGADA'!R167</f>
        <v>0</v>
      </c>
      <c r="K167" s="114"/>
      <c r="L167" s="114">
        <f t="shared" si="19"/>
        <v>1081914.5829753759</v>
      </c>
      <c r="M167" s="114"/>
      <c r="N167" s="114">
        <f>'MATRIZ 2018 COMPLETO HOMOLOGADA'!AI167+'MATRIZ 2018 COMPLETO HOMOLOGADA'!AL167+'MATRIZ 2018 COMPLETO HOMOLOGADA'!AO167</f>
        <v>155775.50420729804</v>
      </c>
      <c r="O167" s="114"/>
      <c r="P167" s="114"/>
      <c r="Q167" s="93"/>
      <c r="S167" s="94">
        <v>273</v>
      </c>
      <c r="U167" s="338">
        <v>1072696.0338650947</v>
      </c>
      <c r="W167" s="338">
        <v>89532.227405803103</v>
      </c>
      <c r="Y167" s="94">
        <v>144.5</v>
      </c>
      <c r="AA167" s="345">
        <f t="shared" si="15"/>
        <v>9218.5491102812812</v>
      </c>
      <c r="AC167" s="351">
        <f t="shared" si="16"/>
        <v>66243.27680149494</v>
      </c>
      <c r="AE167" s="352">
        <f t="shared" si="17"/>
        <v>75461.825911776221</v>
      </c>
      <c r="AG167" s="352"/>
    </row>
    <row r="168" spans="1:33" x14ac:dyDescent="0.25">
      <c r="A168" s="93"/>
      <c r="B168" s="94" t="s">
        <v>214</v>
      </c>
      <c r="C168" s="94" t="s">
        <v>223</v>
      </c>
      <c r="D168" s="94" t="s">
        <v>79</v>
      </c>
      <c r="H168" s="114">
        <f>'MATRIZ 2018 COMPLETO HOMOLOGADA'!J168</f>
        <v>2320378.9222920276</v>
      </c>
      <c r="I168" s="114">
        <f>'MATRIZ 2018 COMPLETO HOMOLOGADA'!O168</f>
        <v>0</v>
      </c>
      <c r="J168" s="114">
        <f>'MATRIZ 2018 COMPLETO HOMOLOGADA'!R168</f>
        <v>0</v>
      </c>
      <c r="K168" s="114"/>
      <c r="L168" s="114">
        <f t="shared" si="19"/>
        <v>2320378.9222920276</v>
      </c>
      <c r="M168" s="114"/>
      <c r="N168" s="114">
        <f>'MATRIZ 2018 COMPLETO HOMOLOGADA'!AI168+'MATRIZ 2018 COMPLETO HOMOLOGADA'!AL168+'MATRIZ 2018 COMPLETO HOMOLOGADA'!AO168</f>
        <v>766069.71121072338</v>
      </c>
      <c r="O168" s="114"/>
      <c r="P168" s="114"/>
      <c r="Q168" s="93"/>
      <c r="S168" s="94">
        <v>1297</v>
      </c>
      <c r="U168" s="338">
        <v>2503952.5138602387</v>
      </c>
      <c r="W168" s="338">
        <v>845272.83767045604</v>
      </c>
      <c r="Y168" s="94">
        <v>1192</v>
      </c>
      <c r="AA168" s="345">
        <f t="shared" si="15"/>
        <v>-183573.59156821109</v>
      </c>
      <c r="AC168" s="351">
        <f t="shared" si="16"/>
        <v>-79203.126459732652</v>
      </c>
      <c r="AE168" s="352">
        <f t="shared" si="17"/>
        <v>-262776.71802794375</v>
      </c>
      <c r="AG168" s="352"/>
    </row>
    <row r="169" spans="1:33" x14ac:dyDescent="0.25">
      <c r="A169" s="93"/>
      <c r="B169" s="94" t="s">
        <v>214</v>
      </c>
      <c r="C169" s="94" t="s">
        <v>224</v>
      </c>
      <c r="D169" s="94" t="s">
        <v>79</v>
      </c>
      <c r="H169" s="114">
        <f>'MATRIZ 2018 COMPLETO HOMOLOGADA'!J169</f>
        <v>1749643.2826172416</v>
      </c>
      <c r="I169" s="114">
        <f>'MATRIZ 2018 COMPLETO HOMOLOGADA'!O169</f>
        <v>0</v>
      </c>
      <c r="J169" s="114">
        <f>'MATRIZ 2018 COMPLETO HOMOLOGADA'!R169</f>
        <v>0</v>
      </c>
      <c r="K169" s="114"/>
      <c r="L169" s="114">
        <f t="shared" si="19"/>
        <v>1749643.2826172416</v>
      </c>
      <c r="M169" s="114"/>
      <c r="N169" s="114">
        <f>'MATRIZ 2018 COMPLETO HOMOLOGADA'!AI169+'MATRIZ 2018 COMPLETO HOMOLOGADA'!AL169+'MATRIZ 2018 COMPLETO HOMOLOGADA'!AO169</f>
        <v>587327.56548547419</v>
      </c>
      <c r="O169" s="114"/>
      <c r="P169" s="114"/>
      <c r="Q169" s="93"/>
      <c r="S169" s="94">
        <v>1036</v>
      </c>
      <c r="U169" s="338">
        <v>1778335.0267233751</v>
      </c>
      <c r="W169" s="338">
        <v>684212.81705673481</v>
      </c>
      <c r="Y169" s="94">
        <v>1106</v>
      </c>
      <c r="AA169" s="345">
        <f t="shared" si="15"/>
        <v>-28691.744106133468</v>
      </c>
      <c r="AC169" s="351">
        <f t="shared" si="16"/>
        <v>-96885.251571260625</v>
      </c>
      <c r="AE169" s="352">
        <f t="shared" si="17"/>
        <v>-125576.99567739409</v>
      </c>
      <c r="AG169" s="352"/>
    </row>
    <row r="170" spans="1:33" x14ac:dyDescent="0.25">
      <c r="A170" s="93"/>
      <c r="B170" s="94" t="s">
        <v>214</v>
      </c>
      <c r="C170" s="94" t="s">
        <v>225</v>
      </c>
      <c r="D170" s="94" t="s">
        <v>79</v>
      </c>
      <c r="H170" s="114">
        <f>'MATRIZ 2018 COMPLETO HOMOLOGADA'!J170</f>
        <v>1749643.2826172416</v>
      </c>
      <c r="I170" s="114">
        <f>'MATRIZ 2018 COMPLETO HOMOLOGADA'!O170</f>
        <v>0</v>
      </c>
      <c r="J170" s="114">
        <f>'MATRIZ 2018 COMPLETO HOMOLOGADA'!R170</f>
        <v>0</v>
      </c>
      <c r="K170" s="114"/>
      <c r="L170" s="114">
        <f t="shared" si="19"/>
        <v>1749643.2826172416</v>
      </c>
      <c r="M170" s="114"/>
      <c r="N170" s="114">
        <f>'MATRIZ 2018 COMPLETO HOMOLOGADA'!AI170+'MATRIZ 2018 COMPLETO HOMOLOGADA'!AL170+'MATRIZ 2018 COMPLETO HOMOLOGADA'!AO170</f>
        <v>343015.0624747182</v>
      </c>
      <c r="O170" s="114"/>
      <c r="P170" s="114"/>
      <c r="Q170" s="93"/>
      <c r="S170" s="94">
        <v>579</v>
      </c>
      <c r="U170" s="338">
        <v>1719973.4019592025</v>
      </c>
      <c r="W170" s="338">
        <v>277238.6572638278</v>
      </c>
      <c r="Y170" s="94">
        <v>431</v>
      </c>
      <c r="AA170" s="345">
        <f t="shared" si="15"/>
        <v>29669.880658039125</v>
      </c>
      <c r="AC170" s="351">
        <f t="shared" si="16"/>
        <v>65776.4052108904</v>
      </c>
      <c r="AE170" s="352">
        <f t="shared" si="17"/>
        <v>95446.285868929524</v>
      </c>
      <c r="AG170" s="352"/>
    </row>
    <row r="171" spans="1:33" x14ac:dyDescent="0.25">
      <c r="A171" s="93"/>
      <c r="B171" s="94" t="s">
        <v>214</v>
      </c>
      <c r="C171" s="94" t="s">
        <v>226</v>
      </c>
      <c r="D171" s="94" t="s">
        <v>79</v>
      </c>
      <c r="H171" s="114">
        <f>'MATRIZ 2018 COMPLETO HOMOLOGADA'!J171</f>
        <v>4628185.8166125724</v>
      </c>
      <c r="I171" s="114">
        <f>'MATRIZ 2018 COMPLETO HOMOLOGADA'!O171</f>
        <v>0</v>
      </c>
      <c r="J171" s="114">
        <f>'MATRIZ 2018 COMPLETO HOMOLOGADA'!R171</f>
        <v>0</v>
      </c>
      <c r="K171" s="114"/>
      <c r="L171" s="114">
        <f t="shared" si="19"/>
        <v>4628185.8166125724</v>
      </c>
      <c r="M171" s="114"/>
      <c r="N171" s="114">
        <f>'MATRIZ 2018 COMPLETO HOMOLOGADA'!AI171+'MATRIZ 2018 COMPLETO HOMOLOGADA'!AL171+'MATRIZ 2018 COMPLETO HOMOLOGADA'!AO171</f>
        <v>1251475.3487312859</v>
      </c>
      <c r="O171" s="114"/>
      <c r="P171" s="114"/>
      <c r="Q171" s="93"/>
      <c r="S171" s="94">
        <v>1085.5</v>
      </c>
      <c r="U171" s="338">
        <v>4920543.4652502025</v>
      </c>
      <c r="W171" s="338">
        <v>1575778.541217319</v>
      </c>
      <c r="Y171" s="94">
        <v>1131.5</v>
      </c>
      <c r="AA171" s="345">
        <f t="shared" si="15"/>
        <v>-292357.64863763005</v>
      </c>
      <c r="AC171" s="351">
        <f t="shared" si="16"/>
        <v>-324303.19248603308</v>
      </c>
      <c r="AE171" s="352">
        <f t="shared" si="17"/>
        <v>-616660.84112366312</v>
      </c>
      <c r="AG171" s="352"/>
    </row>
    <row r="172" spans="1:33" x14ac:dyDescent="0.25">
      <c r="A172" s="93"/>
      <c r="B172" s="94" t="s">
        <v>214</v>
      </c>
      <c r="C172" s="94" t="s">
        <v>227</v>
      </c>
      <c r="D172" s="94" t="s">
        <v>79</v>
      </c>
      <c r="H172" s="114">
        <f>'MATRIZ 2018 COMPLETO HOMOLOGADA'!J172</f>
        <v>1749643.2826172416</v>
      </c>
      <c r="I172" s="114">
        <f>'MATRIZ 2018 COMPLETO HOMOLOGADA'!O172</f>
        <v>0</v>
      </c>
      <c r="J172" s="114">
        <f>'MATRIZ 2018 COMPLETO HOMOLOGADA'!R172</f>
        <v>0</v>
      </c>
      <c r="K172" s="114"/>
      <c r="L172" s="114">
        <f t="shared" si="19"/>
        <v>1749643.2826172416</v>
      </c>
      <c r="M172" s="114"/>
      <c r="N172" s="114">
        <f>'MATRIZ 2018 COMPLETO HOMOLOGADA'!AI172+'MATRIZ 2018 COMPLETO HOMOLOGADA'!AL172+'MATRIZ 2018 COMPLETO HOMOLOGADA'!AO172</f>
        <v>546973.09798172407</v>
      </c>
      <c r="O172" s="114"/>
      <c r="P172" s="114"/>
      <c r="Q172" s="93"/>
      <c r="S172" s="94">
        <v>1047</v>
      </c>
      <c r="U172" s="338">
        <v>1720218.8430923417</v>
      </c>
      <c r="W172" s="338">
        <v>578705.11622591002</v>
      </c>
      <c r="Y172" s="94">
        <v>1016</v>
      </c>
      <c r="AA172" s="345">
        <f t="shared" si="15"/>
        <v>29424.439524899935</v>
      </c>
      <c r="AC172" s="351">
        <f t="shared" si="16"/>
        <v>-31732.018244185951</v>
      </c>
      <c r="AE172" s="352">
        <f t="shared" si="17"/>
        <v>-2307.5787192860153</v>
      </c>
      <c r="AG172" s="352"/>
    </row>
    <row r="173" spans="1:33" x14ac:dyDescent="0.25">
      <c r="A173" s="93"/>
      <c r="B173" s="94" t="s">
        <v>214</v>
      </c>
      <c r="C173" s="94" t="s">
        <v>228</v>
      </c>
      <c r="D173" s="94" t="s">
        <v>126</v>
      </c>
      <c r="H173" s="114">
        <f>'MATRIZ 2018 COMPLETO HOMOLOGADA'!J173</f>
        <v>0</v>
      </c>
      <c r="I173" s="114">
        <f>'MATRIZ 2018 COMPLETO HOMOLOGADA'!O173</f>
        <v>1290931.6374314311</v>
      </c>
      <c r="J173" s="114">
        <f>'MATRIZ 2018 COMPLETO HOMOLOGADA'!R173</f>
        <v>0</v>
      </c>
      <c r="K173" s="114"/>
      <c r="L173" s="114">
        <f t="shared" si="19"/>
        <v>1290931.6374314311</v>
      </c>
      <c r="M173" s="114"/>
      <c r="N173" s="114">
        <f>'MATRIZ 2018 COMPLETO HOMOLOGADA'!AI173+'MATRIZ 2018 COMPLETO HOMOLOGADA'!AL173+'MATRIZ 2018 COMPLETO HOMOLOGADA'!AO173</f>
        <v>174856.98934210232</v>
      </c>
      <c r="O173" s="114"/>
      <c r="P173" s="114"/>
      <c r="Q173" s="93"/>
      <c r="S173" s="94">
        <v>304.5</v>
      </c>
      <c r="U173" s="338">
        <v>1273568.8726718291</v>
      </c>
      <c r="W173" s="338">
        <v>143102.66304812059</v>
      </c>
      <c r="Y173" s="94">
        <v>229.5</v>
      </c>
      <c r="AA173" s="345">
        <f t="shared" si="15"/>
        <v>17362.764759602025</v>
      </c>
      <c r="AC173" s="351">
        <f t="shared" si="16"/>
        <v>31754.326293981721</v>
      </c>
      <c r="AE173" s="352">
        <f t="shared" si="17"/>
        <v>49117.091053583747</v>
      </c>
      <c r="AG173" s="352"/>
    </row>
    <row r="174" spans="1:33" x14ac:dyDescent="0.25">
      <c r="A174" s="93"/>
      <c r="B174" s="94" t="s">
        <v>214</v>
      </c>
      <c r="C174" s="94" t="s">
        <v>229</v>
      </c>
      <c r="D174" s="94" t="s">
        <v>79</v>
      </c>
      <c r="H174" s="114">
        <f>'MATRIZ 2018 COMPLETO HOMOLOGADA'!J174</f>
        <v>2068755.0844159157</v>
      </c>
      <c r="I174" s="114">
        <f>'MATRIZ 2018 COMPLETO HOMOLOGADA'!O174</f>
        <v>0</v>
      </c>
      <c r="J174" s="114">
        <f>'MATRIZ 2018 COMPLETO HOMOLOGADA'!R174</f>
        <v>0</v>
      </c>
      <c r="K174" s="114"/>
      <c r="L174" s="114">
        <f t="shared" si="19"/>
        <v>2068755.0844159157</v>
      </c>
      <c r="M174" s="114"/>
      <c r="N174" s="114">
        <f>'MATRIZ 2018 COMPLETO HOMOLOGADA'!AI174+'MATRIZ 2018 COMPLETO HOMOLOGADA'!AL174+'MATRIZ 2018 COMPLETO HOMOLOGADA'!AO174</f>
        <v>810394.35498374456</v>
      </c>
      <c r="O174" s="114"/>
      <c r="P174" s="114"/>
      <c r="Q174" s="93"/>
      <c r="S174" s="94">
        <v>1519.5</v>
      </c>
      <c r="U174" s="338">
        <v>1793325.1452351445</v>
      </c>
      <c r="W174" s="338">
        <v>537214.23762534815</v>
      </c>
      <c r="Y174" s="94">
        <v>927.5</v>
      </c>
      <c r="AA174" s="345">
        <f t="shared" si="15"/>
        <v>275429.93918077112</v>
      </c>
      <c r="AC174" s="351">
        <f t="shared" si="16"/>
        <v>273180.11735839641</v>
      </c>
      <c r="AE174" s="352">
        <f t="shared" si="17"/>
        <v>548610.05653916753</v>
      </c>
      <c r="AG174" s="352"/>
    </row>
    <row r="175" spans="1:33" x14ac:dyDescent="0.25">
      <c r="A175" s="93"/>
      <c r="B175" s="94" t="s">
        <v>214</v>
      </c>
      <c r="C175" s="94" t="s">
        <v>230</v>
      </c>
      <c r="D175" s="94" t="s">
        <v>79</v>
      </c>
      <c r="H175" s="114">
        <f>'MATRIZ 2018 COMPLETO HOMOLOGADA'!J175</f>
        <v>2107980.7520670067</v>
      </c>
      <c r="I175" s="114">
        <f>'MATRIZ 2018 COMPLETO HOMOLOGADA'!O175</f>
        <v>0</v>
      </c>
      <c r="J175" s="114">
        <f>'MATRIZ 2018 COMPLETO HOMOLOGADA'!R175</f>
        <v>0</v>
      </c>
      <c r="K175" s="114"/>
      <c r="L175" s="114">
        <f t="shared" si="19"/>
        <v>2107980.7520670067</v>
      </c>
      <c r="M175" s="114"/>
      <c r="N175" s="114">
        <f>'MATRIZ 2018 COMPLETO HOMOLOGADA'!AI175+'MATRIZ 2018 COMPLETO HOMOLOGADA'!AL175+'MATRIZ 2018 COMPLETO HOMOLOGADA'!AO175</f>
        <v>317576.52543031896</v>
      </c>
      <c r="O175" s="114"/>
      <c r="P175" s="114"/>
      <c r="Q175" s="93"/>
      <c r="S175" s="94">
        <v>569.5</v>
      </c>
      <c r="U175" s="338">
        <v>1971705.8198973804</v>
      </c>
      <c r="W175" s="338">
        <v>312980.14975646307</v>
      </c>
      <c r="Y175" s="94">
        <v>520.5</v>
      </c>
      <c r="AA175" s="345">
        <f t="shared" si="15"/>
        <v>136274.93216962623</v>
      </c>
      <c r="AC175" s="351">
        <f t="shared" si="16"/>
        <v>4596.3756738558877</v>
      </c>
      <c r="AE175" s="352">
        <f t="shared" si="17"/>
        <v>140871.30784348212</v>
      </c>
      <c r="AG175" s="352"/>
    </row>
    <row r="176" spans="1:33" x14ac:dyDescent="0.25">
      <c r="A176" s="93"/>
      <c r="B176" s="94" t="s">
        <v>214</v>
      </c>
      <c r="C176" s="94" t="s">
        <v>231</v>
      </c>
      <c r="D176" s="94" t="s">
        <v>79</v>
      </c>
      <c r="H176" s="114">
        <f>'MATRIZ 2018 COMPLETO HOMOLOGADA'!J176</f>
        <v>3804075.2295197812</v>
      </c>
      <c r="I176" s="114">
        <f>'MATRIZ 2018 COMPLETO HOMOLOGADA'!O176</f>
        <v>0</v>
      </c>
      <c r="J176" s="114">
        <f>'MATRIZ 2018 COMPLETO HOMOLOGADA'!R176</f>
        <v>0</v>
      </c>
      <c r="K176" s="114"/>
      <c r="L176" s="114">
        <f t="shared" si="19"/>
        <v>3804075.2295197812</v>
      </c>
      <c r="M176" s="114"/>
      <c r="N176" s="114">
        <f>'MATRIZ 2018 COMPLETO HOMOLOGADA'!AI176+'MATRIZ 2018 COMPLETO HOMOLOGADA'!AL176+'MATRIZ 2018 COMPLETO HOMOLOGADA'!AO176</f>
        <v>1563031.8385969773</v>
      </c>
      <c r="O176" s="114"/>
      <c r="P176" s="114"/>
      <c r="Q176" s="93"/>
      <c r="S176" s="94">
        <v>1029.5</v>
      </c>
      <c r="U176" s="338">
        <v>4102071.1752963713</v>
      </c>
      <c r="W176" s="338">
        <v>2816022.1942638271</v>
      </c>
      <c r="Y176" s="94">
        <v>1024.5</v>
      </c>
      <c r="AA176" s="345">
        <f t="shared" si="15"/>
        <v>-297995.94577659015</v>
      </c>
      <c r="AC176" s="351">
        <f t="shared" si="16"/>
        <v>-1252990.3556668498</v>
      </c>
      <c r="AE176" s="352">
        <f t="shared" si="17"/>
        <v>-1550986.3014434399</v>
      </c>
      <c r="AG176" s="352"/>
    </row>
    <row r="177" spans="1:33" x14ac:dyDescent="0.25">
      <c r="A177" s="93"/>
      <c r="B177" s="94" t="s">
        <v>214</v>
      </c>
      <c r="C177" s="94" t="s">
        <v>232</v>
      </c>
      <c r="D177" s="94" t="s">
        <v>79</v>
      </c>
      <c r="H177" s="114">
        <f>'MATRIZ 2018 COMPLETO HOMOLOGADA'!J177</f>
        <v>2072857.4377385364</v>
      </c>
      <c r="I177" s="114">
        <f>'MATRIZ 2018 COMPLETO HOMOLOGADA'!O177</f>
        <v>0</v>
      </c>
      <c r="J177" s="114">
        <f>'MATRIZ 2018 COMPLETO HOMOLOGADA'!R177</f>
        <v>0</v>
      </c>
      <c r="K177" s="114"/>
      <c r="L177" s="114">
        <f t="shared" si="19"/>
        <v>2072857.4377385364</v>
      </c>
      <c r="M177" s="114"/>
      <c r="N177" s="114">
        <f>'MATRIZ 2018 COMPLETO HOMOLOGADA'!AI177+'MATRIZ 2018 COMPLETO HOMOLOGADA'!AL177+'MATRIZ 2018 COMPLETO HOMOLOGADA'!AO177</f>
        <v>475780.42987491511</v>
      </c>
      <c r="O177" s="114"/>
      <c r="P177" s="114"/>
      <c r="Q177" s="93"/>
      <c r="S177" s="94">
        <v>928.5</v>
      </c>
      <c r="U177" s="338">
        <v>2080924.5744726614</v>
      </c>
      <c r="W177" s="338">
        <v>490874.43358046695</v>
      </c>
      <c r="Y177" s="94">
        <v>882</v>
      </c>
      <c r="AA177" s="345">
        <f t="shared" si="15"/>
        <v>-8067.1367341249716</v>
      </c>
      <c r="AC177" s="351">
        <f t="shared" si="16"/>
        <v>-15094.003705551848</v>
      </c>
      <c r="AE177" s="352">
        <f t="shared" si="17"/>
        <v>-23161.140439676819</v>
      </c>
      <c r="AG177" s="352"/>
    </row>
    <row r="178" spans="1:33" x14ac:dyDescent="0.25">
      <c r="A178" s="93"/>
      <c r="B178" s="94" t="s">
        <v>214</v>
      </c>
      <c r="C178" s="94" t="s">
        <v>233</v>
      </c>
      <c r="D178" s="94" t="s">
        <v>79</v>
      </c>
      <c r="H178" s="114">
        <f>'MATRIZ 2018 COMPLETO HOMOLOGADA'!J178</f>
        <v>2554061.0171713512</v>
      </c>
      <c r="I178" s="114">
        <f>'MATRIZ 2018 COMPLETO HOMOLOGADA'!O178</f>
        <v>0</v>
      </c>
      <c r="J178" s="114">
        <f>'MATRIZ 2018 COMPLETO HOMOLOGADA'!R178</f>
        <v>0</v>
      </c>
      <c r="K178" s="114"/>
      <c r="L178" s="114">
        <f t="shared" si="19"/>
        <v>2554061.0171713512</v>
      </c>
      <c r="M178" s="114"/>
      <c r="N178" s="114">
        <f>'MATRIZ 2018 COMPLETO HOMOLOGADA'!AI178+'MATRIZ 2018 COMPLETO HOMOLOGADA'!AL178+'MATRIZ 2018 COMPLETO HOMOLOGADA'!AO178</f>
        <v>922756.98752828874</v>
      </c>
      <c r="O178" s="114"/>
      <c r="P178" s="114"/>
      <c r="Q178" s="93"/>
      <c r="S178" s="94">
        <v>1743.5</v>
      </c>
      <c r="U178" s="338">
        <v>2551905.5215805685</v>
      </c>
      <c r="W178" s="338">
        <v>888113.8771296941</v>
      </c>
      <c r="Y178" s="94">
        <v>1520</v>
      </c>
      <c r="AA178" s="345">
        <f t="shared" si="15"/>
        <v>2155.4955907827243</v>
      </c>
      <c r="AC178" s="351">
        <f t="shared" si="16"/>
        <v>34643.110398594639</v>
      </c>
      <c r="AE178" s="352">
        <f t="shared" si="17"/>
        <v>36798.605989377364</v>
      </c>
      <c r="AG178" s="352"/>
    </row>
    <row r="179" spans="1:33" x14ac:dyDescent="0.25">
      <c r="A179" s="93"/>
      <c r="B179" s="94" t="s">
        <v>214</v>
      </c>
      <c r="C179" s="94" t="s">
        <v>234</v>
      </c>
      <c r="D179" s="94" t="s">
        <v>79</v>
      </c>
      <c r="H179" s="114">
        <f>'MATRIZ 2018 COMPLETO HOMOLOGADA'!J179</f>
        <v>2066213.4847193384</v>
      </c>
      <c r="I179" s="114">
        <f>'MATRIZ 2018 COMPLETO HOMOLOGADA'!O179</f>
        <v>0</v>
      </c>
      <c r="J179" s="114">
        <f>'MATRIZ 2018 COMPLETO HOMOLOGADA'!R179</f>
        <v>0</v>
      </c>
      <c r="K179" s="114"/>
      <c r="L179" s="114">
        <f t="shared" si="19"/>
        <v>2066213.4847193384</v>
      </c>
      <c r="M179" s="114"/>
      <c r="N179" s="114">
        <f>'MATRIZ 2018 COMPLETO HOMOLOGADA'!AI179+'MATRIZ 2018 COMPLETO HOMOLOGADA'!AL179+'MATRIZ 2018 COMPLETO HOMOLOGADA'!AO179</f>
        <v>374301.67690605874</v>
      </c>
      <c r="O179" s="114"/>
      <c r="P179" s="114"/>
      <c r="Q179" s="93"/>
      <c r="S179" s="94">
        <v>721.5</v>
      </c>
      <c r="U179" s="338">
        <v>1730031.6528125803</v>
      </c>
      <c r="W179" s="338">
        <v>346517.70452987577</v>
      </c>
      <c r="Y179" s="94">
        <v>615</v>
      </c>
      <c r="AA179" s="345">
        <f t="shared" si="15"/>
        <v>336181.83190675802</v>
      </c>
      <c r="AC179" s="351">
        <f t="shared" si="16"/>
        <v>27783.972376182966</v>
      </c>
      <c r="AE179" s="352">
        <f t="shared" si="17"/>
        <v>363965.80428294098</v>
      </c>
      <c r="AG179" s="352"/>
    </row>
    <row r="180" spans="1:33" x14ac:dyDescent="0.25">
      <c r="A180" s="93"/>
      <c r="B180" s="94" t="s">
        <v>214</v>
      </c>
      <c r="C180" s="94" t="s">
        <v>235</v>
      </c>
      <c r="D180" s="94" t="s">
        <v>79</v>
      </c>
      <c r="H180" s="114">
        <f>'MATRIZ 2018 COMPLETO HOMOLOGADA'!J180</f>
        <v>1749643.2826172416</v>
      </c>
      <c r="I180" s="114">
        <f>'MATRIZ 2018 COMPLETO HOMOLOGADA'!O180</f>
        <v>0</v>
      </c>
      <c r="J180" s="114">
        <f>'MATRIZ 2018 COMPLETO HOMOLOGADA'!R180</f>
        <v>0</v>
      </c>
      <c r="K180" s="114"/>
      <c r="L180" s="114">
        <f t="shared" si="19"/>
        <v>1749643.2826172416</v>
      </c>
      <c r="M180" s="114"/>
      <c r="N180" s="114">
        <f>'MATRIZ 2018 COMPLETO HOMOLOGADA'!AI180+'MATRIZ 2018 COMPLETO HOMOLOGADA'!AL180+'MATRIZ 2018 COMPLETO HOMOLOGADA'!AO180</f>
        <v>378296.58652796497</v>
      </c>
      <c r="O180" s="114"/>
      <c r="P180" s="114"/>
      <c r="Q180" s="93"/>
      <c r="S180" s="94">
        <v>834.5</v>
      </c>
      <c r="U180" s="338">
        <v>1719973.4019592027</v>
      </c>
      <c r="W180" s="338">
        <v>325301.90228654112</v>
      </c>
      <c r="Y180" s="94">
        <v>660.5</v>
      </c>
      <c r="AA180" s="345">
        <f t="shared" si="15"/>
        <v>29669.880658038892</v>
      </c>
      <c r="AC180" s="351">
        <f t="shared" si="16"/>
        <v>52994.684241423849</v>
      </c>
      <c r="AE180" s="352">
        <f t="shared" si="17"/>
        <v>82664.564899462741</v>
      </c>
      <c r="AG180" s="352"/>
    </row>
    <row r="181" spans="1:33" x14ac:dyDescent="0.25">
      <c r="A181" s="93"/>
      <c r="B181" s="94" t="s">
        <v>214</v>
      </c>
      <c r="C181" s="94" t="s">
        <v>236</v>
      </c>
      <c r="D181" s="94" t="s">
        <v>79</v>
      </c>
      <c r="H181" s="114">
        <f>'MATRIZ 2018 COMPLETO HOMOLOGADA'!J181</f>
        <v>8568155.3812612407</v>
      </c>
      <c r="I181" s="114">
        <f>'MATRIZ 2018 COMPLETO HOMOLOGADA'!O181</f>
        <v>0</v>
      </c>
      <c r="J181" s="114">
        <f>'MATRIZ 2018 COMPLETO HOMOLOGADA'!R181</f>
        <v>0</v>
      </c>
      <c r="K181" s="114"/>
      <c r="L181" s="114">
        <f t="shared" si="19"/>
        <v>8568155.3812612407</v>
      </c>
      <c r="M181" s="114"/>
      <c r="N181" s="114">
        <f>'MATRIZ 2018 COMPLETO HOMOLOGADA'!AI181+'MATRIZ 2018 COMPLETO HOMOLOGADA'!AL181+'MATRIZ 2018 COMPLETO HOMOLOGADA'!AO181</f>
        <v>2081001.1943050411</v>
      </c>
      <c r="O181" s="114"/>
      <c r="P181" s="114"/>
      <c r="Q181" s="93"/>
      <c r="S181" s="94">
        <v>4829</v>
      </c>
      <c r="U181" s="338">
        <v>7834699.9659698103</v>
      </c>
      <c r="W181" s="338">
        <v>2098538.6996599976</v>
      </c>
      <c r="Y181" s="94">
        <v>4498</v>
      </c>
      <c r="AA181" s="345">
        <f t="shared" si="15"/>
        <v>733455.41529143043</v>
      </c>
      <c r="AC181" s="351">
        <f t="shared" si="16"/>
        <v>-17537.505354956491</v>
      </c>
      <c r="AE181" s="352">
        <f t="shared" si="17"/>
        <v>715917.90993647394</v>
      </c>
      <c r="AG181" s="352"/>
    </row>
    <row r="182" spans="1:33" x14ac:dyDescent="0.25">
      <c r="A182" s="93"/>
      <c r="B182" s="94" t="s">
        <v>214</v>
      </c>
      <c r="C182" s="94" t="s">
        <v>237</v>
      </c>
      <c r="D182" s="94" t="s">
        <v>129</v>
      </c>
      <c r="H182" s="114"/>
      <c r="I182" s="114" t="s">
        <v>759</v>
      </c>
      <c r="J182" s="114"/>
      <c r="K182" s="114"/>
      <c r="L182" s="114"/>
      <c r="M182" s="114"/>
      <c r="N182" s="114"/>
      <c r="O182" s="114"/>
      <c r="P182" s="114"/>
      <c r="Q182" s="93"/>
      <c r="S182" s="94">
        <v>206</v>
      </c>
      <c r="U182" s="338">
        <v>88017.137949391006</v>
      </c>
      <c r="W182" s="338">
        <v>152497.5948263254</v>
      </c>
      <c r="Y182" s="94">
        <v>20</v>
      </c>
      <c r="AA182" s="345">
        <f t="shared" si="15"/>
        <v>-88017.137949391006</v>
      </c>
      <c r="AC182" s="351">
        <f t="shared" si="16"/>
        <v>-152497.5948263254</v>
      </c>
      <c r="AE182" s="352">
        <f t="shared" si="17"/>
        <v>-240514.7327757164</v>
      </c>
      <c r="AG182" s="352"/>
    </row>
    <row r="183" spans="1:33" x14ac:dyDescent="0.25">
      <c r="A183" s="93"/>
      <c r="H183" s="114"/>
      <c r="I183" s="114"/>
      <c r="J183" s="114"/>
      <c r="K183" s="114"/>
      <c r="L183" s="114"/>
      <c r="M183" s="114"/>
      <c r="N183" s="114"/>
      <c r="O183" s="114"/>
      <c r="P183" s="114"/>
      <c r="Q183" s="93"/>
      <c r="AA183" s="345">
        <f t="shared" si="15"/>
        <v>0</v>
      </c>
      <c r="AC183" s="351">
        <f t="shared" si="16"/>
        <v>0</v>
      </c>
      <c r="AE183" s="352">
        <f t="shared" si="17"/>
        <v>0</v>
      </c>
      <c r="AG183" s="352"/>
    </row>
    <row r="184" spans="1:33" x14ac:dyDescent="0.25">
      <c r="A184" s="93"/>
      <c r="B184" s="98" t="s">
        <v>238</v>
      </c>
      <c r="C184" s="98" t="s">
        <v>239</v>
      </c>
      <c r="D184" s="98" t="s">
        <v>74</v>
      </c>
      <c r="E184" s="98"/>
      <c r="F184" s="100"/>
      <c r="G184" s="98"/>
      <c r="H184" s="115">
        <f>SUM(H185:H199)</f>
        <v>23189841.775486246</v>
      </c>
      <c r="I184" s="115">
        <f>SUM(I185:I199)</f>
        <v>7608414.8185951458</v>
      </c>
      <c r="J184" s="115">
        <f>SUM(J185:J199)</f>
        <v>5388062.638530788</v>
      </c>
      <c r="K184" s="115"/>
      <c r="L184" s="115">
        <f>SUM(L185:L199)</f>
        <v>36186319.232612178</v>
      </c>
      <c r="M184" s="115"/>
      <c r="N184" s="115">
        <f>SUM(N185:N199)</f>
        <v>7077841.3436754821</v>
      </c>
      <c r="O184" s="115"/>
      <c r="P184" s="115">
        <f>L184*'DADOS BASE PROPOSTA'!$I$14</f>
        <v>54279.478848918268</v>
      </c>
      <c r="Q184" s="93"/>
      <c r="S184" s="94">
        <v>13949.5</v>
      </c>
      <c r="U184" s="338">
        <v>35837919.929315597</v>
      </c>
      <c r="W184" s="338">
        <v>7737274.5855897376</v>
      </c>
      <c r="Y184" s="94">
        <v>13632</v>
      </c>
      <c r="AA184" s="345">
        <f t="shared" si="15"/>
        <v>348399.30329658091</v>
      </c>
      <c r="AC184" s="351">
        <f t="shared" si="16"/>
        <v>-659433.24191425554</v>
      </c>
      <c r="AE184" s="352">
        <f t="shared" si="17"/>
        <v>-311033.93861767463</v>
      </c>
      <c r="AG184" s="352">
        <f t="shared" ref="AG184:AG201" si="20">AA184+AC184</f>
        <v>-311033.93861767463</v>
      </c>
    </row>
    <row r="185" spans="1:33" x14ac:dyDescent="0.25">
      <c r="A185" s="93"/>
      <c r="B185" s="94" t="s">
        <v>238</v>
      </c>
      <c r="C185" s="94" t="s">
        <v>34</v>
      </c>
      <c r="D185" s="94" t="s">
        <v>75</v>
      </c>
      <c r="F185" s="68">
        <f>'MATRIZ 2018 COMPLETO HOMOLOGADA'!Q185</f>
        <v>14</v>
      </c>
      <c r="H185" s="114">
        <f>'MATRIZ 2018 COMPLETO HOMOLOGADA'!J185</f>
        <v>0</v>
      </c>
      <c r="I185" s="114">
        <f>SUMIF('MATRIZ 2018 COMPLETO HOMOLOGADA'!D186:D200,"ECR",'MATRIZ 2018 COMPLETO HOMOLOGADA'!O186:O200)</f>
        <v>0</v>
      </c>
      <c r="J185" s="114">
        <f>'MATRIZ 2018 COMPLETO HOMOLOGADA'!R185+'MATRIZ 2018 COMPLETO HOMOLOGADA'!Z185+'MATRIZ 2018 COMPLETO HOMOLOGADA'!AS185+'MATRIZ 2018 COMPLETO HOMOLOGADA'!AW185+'MATRIZ 2018 COMPLETO HOMOLOGADA'!BA185+SUM('MATRIZ 2018 COMPLETO HOMOLOGADA'!Z186:Z200)</f>
        <v>5388062.638530788</v>
      </c>
      <c r="K185" s="114"/>
      <c r="L185" s="114">
        <f t="shared" ref="L185:L199" si="21">SUM(H185:J185)</f>
        <v>5388062.638530788</v>
      </c>
      <c r="M185" s="114"/>
      <c r="N185" s="114">
        <f>'MATRIZ 2018 COMPLETO HOMOLOGADA'!AI185+'MATRIZ 2018 COMPLETO HOMOLOGADA'!AL185+'MATRIZ 2018 COMPLETO HOMOLOGADA'!AO185</f>
        <v>0</v>
      </c>
      <c r="O185" s="114"/>
      <c r="P185" s="114"/>
      <c r="Q185" s="93"/>
      <c r="U185" s="338">
        <v>4849288.9617077177</v>
      </c>
      <c r="W185" s="338">
        <v>0</v>
      </c>
      <c r="AA185" s="345">
        <f t="shared" si="15"/>
        <v>538773.67682307027</v>
      </c>
      <c r="AC185" s="351">
        <f t="shared" si="16"/>
        <v>0</v>
      </c>
      <c r="AE185" s="352">
        <f t="shared" si="17"/>
        <v>538773.67682307027</v>
      </c>
      <c r="AG185" s="352"/>
    </row>
    <row r="186" spans="1:33" x14ac:dyDescent="0.25">
      <c r="A186" s="93"/>
      <c r="B186" s="94" t="s">
        <v>238</v>
      </c>
      <c r="C186" s="94" t="s">
        <v>240</v>
      </c>
      <c r="D186" s="94" t="s">
        <v>83</v>
      </c>
      <c r="H186" s="114">
        <f>'MATRIZ 2018 COMPLETO HOMOLOGADA'!J186</f>
        <v>0</v>
      </c>
      <c r="I186" s="114">
        <f>'MATRIZ 2018 COMPLETO HOMOLOGADA'!O186</f>
        <v>1234345.4304602342</v>
      </c>
      <c r="J186" s="114">
        <f>'MATRIZ 2018 COMPLETO HOMOLOGADA'!R186</f>
        <v>0</v>
      </c>
      <c r="K186" s="114"/>
      <c r="L186" s="114">
        <f t="shared" si="21"/>
        <v>1234345.4304602342</v>
      </c>
      <c r="M186" s="114"/>
      <c r="N186" s="114">
        <f>'MATRIZ 2018 COMPLETO HOMOLOGADA'!AI186+'MATRIZ 2018 COMPLETO HOMOLOGADA'!AL186+'MATRIZ 2018 COMPLETO HOMOLOGADA'!AO186</f>
        <v>247516.61906853371</v>
      </c>
      <c r="O186" s="114"/>
      <c r="P186" s="114"/>
      <c r="Q186" s="93"/>
      <c r="S186" s="94">
        <v>433.5</v>
      </c>
      <c r="U186" s="338">
        <v>1381300.1853876722</v>
      </c>
      <c r="W186" s="338">
        <v>239971.35255078314</v>
      </c>
      <c r="Y186" s="94">
        <v>363.5</v>
      </c>
      <c r="AA186" s="345">
        <f t="shared" si="15"/>
        <v>-146954.75492743799</v>
      </c>
      <c r="AC186" s="351">
        <f t="shared" si="16"/>
        <v>7545.2665177505696</v>
      </c>
      <c r="AE186" s="352">
        <f t="shared" si="17"/>
        <v>-139409.48840968742</v>
      </c>
      <c r="AG186" s="352"/>
    </row>
    <row r="187" spans="1:33" x14ac:dyDescent="0.25">
      <c r="A187" s="93"/>
      <c r="B187" s="94" t="s">
        <v>238</v>
      </c>
      <c r="C187" s="94" t="s">
        <v>241</v>
      </c>
      <c r="D187" s="94" t="s">
        <v>79</v>
      </c>
      <c r="H187" s="114">
        <f>'MATRIZ 2018 COMPLETO HOMOLOGADA'!J187</f>
        <v>1923972.1323149402</v>
      </c>
      <c r="I187" s="114">
        <f>'MATRIZ 2018 COMPLETO HOMOLOGADA'!O187</f>
        <v>0</v>
      </c>
      <c r="J187" s="114">
        <f>'MATRIZ 2018 COMPLETO HOMOLOGADA'!R187</f>
        <v>0</v>
      </c>
      <c r="K187" s="114"/>
      <c r="L187" s="114">
        <f t="shared" si="21"/>
        <v>1923972.1323149402</v>
      </c>
      <c r="M187" s="114"/>
      <c r="N187" s="114">
        <f>'MATRIZ 2018 COMPLETO HOMOLOGADA'!AI187+'MATRIZ 2018 COMPLETO HOMOLOGADA'!AL187+'MATRIZ 2018 COMPLETO HOMOLOGADA'!AO187</f>
        <v>498116.6839502104</v>
      </c>
      <c r="O187" s="114"/>
      <c r="P187" s="114"/>
      <c r="Q187" s="93"/>
      <c r="S187" s="94">
        <v>923</v>
      </c>
      <c r="U187" s="338">
        <v>1830656.1787074059</v>
      </c>
      <c r="W187" s="338">
        <v>577409.17639497027</v>
      </c>
      <c r="Y187" s="94">
        <v>966</v>
      </c>
      <c r="AA187" s="345">
        <f t="shared" si="15"/>
        <v>93315.953607534291</v>
      </c>
      <c r="AC187" s="351">
        <f t="shared" si="16"/>
        <v>-79292.492444759875</v>
      </c>
      <c r="AE187" s="352">
        <f t="shared" si="17"/>
        <v>14023.461162774416</v>
      </c>
      <c r="AG187" s="352"/>
    </row>
    <row r="188" spans="1:33" x14ac:dyDescent="0.25">
      <c r="A188" s="93"/>
      <c r="B188" s="94" t="s">
        <v>238</v>
      </c>
      <c r="C188" s="94" t="s">
        <v>242</v>
      </c>
      <c r="D188" s="94" t="s">
        <v>83</v>
      </c>
      <c r="H188" s="114">
        <f>'MATRIZ 2018 COMPLETO HOMOLOGADA'!J188</f>
        <v>0</v>
      </c>
      <c r="I188" s="114">
        <f>'MATRIZ 2018 COMPLETO HOMOLOGADA'!O188</f>
        <v>1540162.1098606482</v>
      </c>
      <c r="J188" s="114">
        <f>'MATRIZ 2018 COMPLETO HOMOLOGADA'!R188</f>
        <v>0</v>
      </c>
      <c r="K188" s="114"/>
      <c r="L188" s="114">
        <f t="shared" si="21"/>
        <v>1540162.1098606482</v>
      </c>
      <c r="M188" s="114"/>
      <c r="N188" s="114">
        <f>'MATRIZ 2018 COMPLETO HOMOLOGADA'!AI188+'MATRIZ 2018 COMPLETO HOMOLOGADA'!AL188+'MATRIZ 2018 COMPLETO HOMOLOGADA'!AO188</f>
        <v>436816.86438259017</v>
      </c>
      <c r="O188" s="114"/>
      <c r="P188" s="114"/>
      <c r="Q188" s="93"/>
      <c r="S188" s="94">
        <v>793</v>
      </c>
      <c r="U188" s="338">
        <v>1736331.9249683237</v>
      </c>
      <c r="W188" s="338">
        <v>466146.94072087039</v>
      </c>
      <c r="Y188" s="94">
        <v>713</v>
      </c>
      <c r="AA188" s="345">
        <f t="shared" si="15"/>
        <v>-196169.8151076755</v>
      </c>
      <c r="AC188" s="351">
        <f t="shared" si="16"/>
        <v>-29330.076338280225</v>
      </c>
      <c r="AE188" s="352">
        <f t="shared" si="17"/>
        <v>-225499.89144595573</v>
      </c>
      <c r="AG188" s="352"/>
    </row>
    <row r="189" spans="1:33" x14ac:dyDescent="0.25">
      <c r="A189" s="93"/>
      <c r="B189" s="94" t="s">
        <v>238</v>
      </c>
      <c r="C189" s="94" t="s">
        <v>243</v>
      </c>
      <c r="D189" s="94" t="s">
        <v>83</v>
      </c>
      <c r="H189" s="114">
        <f>'MATRIZ 2018 COMPLETO HOMOLOGADA'!J189</f>
        <v>0</v>
      </c>
      <c r="I189" s="114">
        <f>'MATRIZ 2018 COMPLETO HOMOLOGADA'!O189</f>
        <v>1253399.4849472505</v>
      </c>
      <c r="J189" s="114">
        <f>'MATRIZ 2018 COMPLETO HOMOLOGADA'!R189</f>
        <v>0</v>
      </c>
      <c r="K189" s="114"/>
      <c r="L189" s="114">
        <f t="shared" si="21"/>
        <v>1253399.4849472505</v>
      </c>
      <c r="M189" s="114"/>
      <c r="N189" s="114">
        <f>'MATRIZ 2018 COMPLETO HOMOLOGADA'!AI189+'MATRIZ 2018 COMPLETO HOMOLOGADA'!AL189+'MATRIZ 2018 COMPLETO HOMOLOGADA'!AO189</f>
        <v>213886.81328603864</v>
      </c>
      <c r="O189" s="114"/>
      <c r="P189" s="114"/>
      <c r="Q189" s="93"/>
      <c r="S189" s="94">
        <v>399</v>
      </c>
      <c r="U189" s="338">
        <v>1368363.4788849461</v>
      </c>
      <c r="W189" s="338">
        <v>204349.27944992771</v>
      </c>
      <c r="Y189" s="94">
        <v>341.5</v>
      </c>
      <c r="AA189" s="345">
        <f t="shared" si="15"/>
        <v>-114963.99393769563</v>
      </c>
      <c r="AC189" s="351">
        <f t="shared" si="16"/>
        <v>9537.5338361109316</v>
      </c>
      <c r="AE189" s="352">
        <f t="shared" si="17"/>
        <v>-105426.4601015847</v>
      </c>
      <c r="AG189" s="352"/>
    </row>
    <row r="190" spans="1:33" x14ac:dyDescent="0.25">
      <c r="A190" s="93"/>
      <c r="B190" s="94" t="s">
        <v>238</v>
      </c>
      <c r="C190" s="94" t="s">
        <v>244</v>
      </c>
      <c r="D190" s="94" t="s">
        <v>79</v>
      </c>
      <c r="H190" s="114">
        <f>'MATRIZ 2018 COMPLETO HOMOLOGADA'!J190</f>
        <v>1936023.2062866695</v>
      </c>
      <c r="I190" s="114">
        <f>'MATRIZ 2018 COMPLETO HOMOLOGADA'!O190</f>
        <v>0</v>
      </c>
      <c r="J190" s="114">
        <f>'MATRIZ 2018 COMPLETO HOMOLOGADA'!R190</f>
        <v>0</v>
      </c>
      <c r="K190" s="114"/>
      <c r="L190" s="114">
        <f t="shared" si="21"/>
        <v>1936023.2062866695</v>
      </c>
      <c r="M190" s="114"/>
      <c r="N190" s="114">
        <f>'MATRIZ 2018 COMPLETO HOMOLOGADA'!AI190+'MATRIZ 2018 COMPLETO HOMOLOGADA'!AL190+'MATRIZ 2018 COMPLETO HOMOLOGADA'!AO190</f>
        <v>460089.28036461893</v>
      </c>
      <c r="O190" s="114"/>
      <c r="P190" s="114"/>
      <c r="Q190" s="93"/>
      <c r="S190" s="94">
        <v>891.5</v>
      </c>
      <c r="U190" s="338">
        <v>2116579.3429254671</v>
      </c>
      <c r="W190" s="338">
        <v>529431.18272885866</v>
      </c>
      <c r="Y190" s="94">
        <v>912</v>
      </c>
      <c r="AA190" s="345">
        <f t="shared" si="15"/>
        <v>-180556.13663879759</v>
      </c>
      <c r="AC190" s="351">
        <f t="shared" si="16"/>
        <v>-69341.902364239737</v>
      </c>
      <c r="AE190" s="352">
        <f t="shared" si="17"/>
        <v>-249898.03900303732</v>
      </c>
      <c r="AG190" s="352"/>
    </row>
    <row r="191" spans="1:33" x14ac:dyDescent="0.25">
      <c r="A191" s="93"/>
      <c r="B191" s="94" t="s">
        <v>238</v>
      </c>
      <c r="C191" s="94" t="s">
        <v>245</v>
      </c>
      <c r="D191" s="94" t="s">
        <v>79</v>
      </c>
      <c r="H191" s="114">
        <f>'MATRIZ 2018 COMPLETO HOMOLOGADA'!J191</f>
        <v>9212156.723356707</v>
      </c>
      <c r="I191" s="114">
        <f>'MATRIZ 2018 COMPLETO HOMOLOGADA'!O191</f>
        <v>0</v>
      </c>
      <c r="J191" s="114">
        <f>'MATRIZ 2018 COMPLETO HOMOLOGADA'!R191</f>
        <v>0</v>
      </c>
      <c r="K191" s="114"/>
      <c r="L191" s="114">
        <f t="shared" si="21"/>
        <v>9212156.723356707</v>
      </c>
      <c r="M191" s="114"/>
      <c r="N191" s="114">
        <f>'MATRIZ 2018 COMPLETO HOMOLOGADA'!AI191+'MATRIZ 2018 COMPLETO HOMOLOGADA'!AL191+'MATRIZ 2018 COMPLETO HOMOLOGADA'!AO191</f>
        <v>2249790.1444365806</v>
      </c>
      <c r="O191" s="114"/>
      <c r="P191" s="114"/>
      <c r="Q191" s="93"/>
      <c r="S191" s="94">
        <v>4909</v>
      </c>
      <c r="U191" s="338">
        <v>9125738.9040728007</v>
      </c>
      <c r="W191" s="338">
        <v>2596522.7338330788</v>
      </c>
      <c r="Y191" s="94">
        <v>5095.5</v>
      </c>
      <c r="AA191" s="345">
        <f t="shared" si="15"/>
        <v>86417.81928390637</v>
      </c>
      <c r="AC191" s="351">
        <f t="shared" si="16"/>
        <v>-346732.58939649817</v>
      </c>
      <c r="AE191" s="352">
        <f t="shared" si="17"/>
        <v>-260314.7701125918</v>
      </c>
      <c r="AG191" s="352"/>
    </row>
    <row r="192" spans="1:33" x14ac:dyDescent="0.25">
      <c r="A192" s="93"/>
      <c r="B192" s="94" t="s">
        <v>238</v>
      </c>
      <c r="C192" s="94" t="s">
        <v>246</v>
      </c>
      <c r="D192" s="94" t="s">
        <v>83</v>
      </c>
      <c r="H192" s="114">
        <f>'MATRIZ 2018 COMPLETO HOMOLOGADA'!J192</f>
        <v>0</v>
      </c>
      <c r="I192" s="114">
        <f>'MATRIZ 2018 COMPLETO HOMOLOGADA'!O192</f>
        <v>1284472.5114783277</v>
      </c>
      <c r="J192" s="114">
        <f>'MATRIZ 2018 COMPLETO HOMOLOGADA'!R192</f>
        <v>0</v>
      </c>
      <c r="K192" s="114"/>
      <c r="L192" s="114">
        <f t="shared" si="21"/>
        <v>1284472.5114783277</v>
      </c>
      <c r="M192" s="114"/>
      <c r="N192" s="114">
        <f>'MATRIZ 2018 COMPLETO HOMOLOGADA'!AI192+'MATRIZ 2018 COMPLETO HOMOLOGADA'!AL192+'MATRIZ 2018 COMPLETO HOMOLOGADA'!AO192</f>
        <v>225534.3799262344</v>
      </c>
      <c r="O192" s="114"/>
      <c r="P192" s="114"/>
      <c r="Q192" s="93"/>
      <c r="S192" s="94">
        <v>446</v>
      </c>
      <c r="U192" s="338">
        <v>1258843.104048894</v>
      </c>
      <c r="W192" s="338">
        <v>170165.13893998737</v>
      </c>
      <c r="Y192" s="94">
        <v>270.5</v>
      </c>
      <c r="AA192" s="345">
        <f t="shared" si="15"/>
        <v>25629.407429433661</v>
      </c>
      <c r="AC192" s="351">
        <f t="shared" si="16"/>
        <v>55369.240986247023</v>
      </c>
      <c r="AE192" s="352">
        <f t="shared" si="17"/>
        <v>80998.648415680684</v>
      </c>
      <c r="AG192" s="352"/>
    </row>
    <row r="193" spans="1:33" x14ac:dyDescent="0.25">
      <c r="A193" s="93"/>
      <c r="B193" s="94" t="s">
        <v>238</v>
      </c>
      <c r="C193" s="94" t="s">
        <v>247</v>
      </c>
      <c r="D193" s="94" t="s">
        <v>79</v>
      </c>
      <c r="H193" s="114">
        <f>'MATRIZ 2018 COMPLETO HOMOLOGADA'!J193</f>
        <v>1804840.8864374962</v>
      </c>
      <c r="I193" s="114">
        <f>'MATRIZ 2018 COMPLETO HOMOLOGADA'!O193</f>
        <v>0</v>
      </c>
      <c r="J193" s="114">
        <f>'MATRIZ 2018 COMPLETO HOMOLOGADA'!R193</f>
        <v>0</v>
      </c>
      <c r="K193" s="114"/>
      <c r="L193" s="114">
        <f t="shared" si="21"/>
        <v>1804840.8864374962</v>
      </c>
      <c r="M193" s="114"/>
      <c r="N193" s="114">
        <f>'MATRIZ 2018 COMPLETO HOMOLOGADA'!AI193+'MATRIZ 2018 COMPLETO HOMOLOGADA'!AL193+'MATRIZ 2018 COMPLETO HOMOLOGADA'!AO193</f>
        <v>403266.58536001691</v>
      </c>
      <c r="O193" s="114"/>
      <c r="P193" s="114"/>
      <c r="Q193" s="93"/>
      <c r="S193" s="94">
        <v>715</v>
      </c>
      <c r="U193" s="338">
        <v>1795817.3155122283</v>
      </c>
      <c r="W193" s="338">
        <v>393977.65532441757</v>
      </c>
      <c r="Y193" s="94">
        <v>612</v>
      </c>
      <c r="AA193" s="345">
        <f t="shared" si="15"/>
        <v>9023.5709252678789</v>
      </c>
      <c r="AC193" s="351">
        <f t="shared" si="16"/>
        <v>9288.9300355993328</v>
      </c>
      <c r="AE193" s="352">
        <f t="shared" si="17"/>
        <v>18312.500960867212</v>
      </c>
      <c r="AG193" s="352"/>
    </row>
    <row r="194" spans="1:33" x14ac:dyDescent="0.25">
      <c r="A194" s="93"/>
      <c r="B194" s="94" t="s">
        <v>238</v>
      </c>
      <c r="C194" s="94" t="s">
        <v>248</v>
      </c>
      <c r="D194" s="94" t="s">
        <v>79</v>
      </c>
      <c r="H194" s="114">
        <f>'MATRIZ 2018 COMPLETO HOMOLOGADA'!J194</f>
        <v>2069726.4895812767</v>
      </c>
      <c r="I194" s="114">
        <f>'MATRIZ 2018 COMPLETO HOMOLOGADA'!O194</f>
        <v>0</v>
      </c>
      <c r="J194" s="114">
        <f>'MATRIZ 2018 COMPLETO HOMOLOGADA'!R194</f>
        <v>0</v>
      </c>
      <c r="K194" s="114"/>
      <c r="L194" s="114">
        <f t="shared" si="21"/>
        <v>2069726.4895812767</v>
      </c>
      <c r="M194" s="114"/>
      <c r="N194" s="114">
        <f>'MATRIZ 2018 COMPLETO HOMOLOGADA'!AI194+'MATRIZ 2018 COMPLETO HOMOLOGADA'!AL194+'MATRIZ 2018 COMPLETO HOMOLOGADA'!AO194</f>
        <v>440820.87883742235</v>
      </c>
      <c r="O194" s="114"/>
      <c r="P194" s="114"/>
      <c r="Q194" s="93"/>
      <c r="S194" s="94">
        <v>861.5</v>
      </c>
      <c r="U194" s="338">
        <v>1895594.3288992941</v>
      </c>
      <c r="W194" s="338">
        <v>428650.33531911799</v>
      </c>
      <c r="Y194" s="94">
        <v>760</v>
      </c>
      <c r="AA194" s="345">
        <f t="shared" si="15"/>
        <v>174132.16068198252</v>
      </c>
      <c r="AC194" s="351">
        <f t="shared" si="16"/>
        <v>12170.543518304359</v>
      </c>
      <c r="AE194" s="352">
        <f t="shared" si="17"/>
        <v>186302.70420028688</v>
      </c>
      <c r="AG194" s="352"/>
    </row>
    <row r="195" spans="1:33" x14ac:dyDescent="0.25">
      <c r="A195" s="93"/>
      <c r="B195" s="94" t="s">
        <v>238</v>
      </c>
      <c r="C195" s="94" t="s">
        <v>249</v>
      </c>
      <c r="D195" s="94" t="s">
        <v>79</v>
      </c>
      <c r="H195" s="114">
        <f>'MATRIZ 2018 COMPLETO HOMOLOGADA'!J195</f>
        <v>2243892.427070281</v>
      </c>
      <c r="I195" s="114">
        <f>'MATRIZ 2018 COMPLETO HOMOLOGADA'!O195</f>
        <v>0</v>
      </c>
      <c r="J195" s="114">
        <f>'MATRIZ 2018 COMPLETO HOMOLOGADA'!R195</f>
        <v>0</v>
      </c>
      <c r="K195" s="114"/>
      <c r="L195" s="114">
        <f t="shared" si="21"/>
        <v>2243892.427070281</v>
      </c>
      <c r="M195" s="114"/>
      <c r="N195" s="114">
        <f>'MATRIZ 2018 COMPLETO HOMOLOGADA'!AI195+'MATRIZ 2018 COMPLETO HOMOLOGADA'!AL195+'MATRIZ 2018 COMPLETO HOMOLOGADA'!AO195</f>
        <v>539718.33259593381</v>
      </c>
      <c r="O195" s="114"/>
      <c r="P195" s="114"/>
      <c r="Q195" s="93"/>
      <c r="S195" s="94">
        <v>1064.5</v>
      </c>
      <c r="U195" s="338">
        <v>2026603.629157756</v>
      </c>
      <c r="W195" s="338">
        <v>576154.2854194328</v>
      </c>
      <c r="Y195" s="94">
        <v>1044.5</v>
      </c>
      <c r="AA195" s="345">
        <f t="shared" si="15"/>
        <v>217288.79791252501</v>
      </c>
      <c r="AC195" s="351">
        <f t="shared" si="16"/>
        <v>-36435.952823498985</v>
      </c>
      <c r="AE195" s="352">
        <f t="shared" si="17"/>
        <v>180852.84508902603</v>
      </c>
      <c r="AG195" s="352"/>
    </row>
    <row r="196" spans="1:33" x14ac:dyDescent="0.25">
      <c r="A196" s="93"/>
      <c r="B196" s="94" t="s">
        <v>238</v>
      </c>
      <c r="C196" s="94" t="s">
        <v>250</v>
      </c>
      <c r="D196" s="94" t="s">
        <v>79</v>
      </c>
      <c r="H196" s="114">
        <f>'MATRIZ 2018 COMPLETO HOMOLOGADA'!J196</f>
        <v>1749643.2826172418</v>
      </c>
      <c r="I196" s="114">
        <f>'MATRIZ 2018 COMPLETO HOMOLOGADA'!O196</f>
        <v>0</v>
      </c>
      <c r="J196" s="114">
        <f>'MATRIZ 2018 COMPLETO HOMOLOGADA'!R196</f>
        <v>0</v>
      </c>
      <c r="K196" s="114"/>
      <c r="L196" s="114">
        <f t="shared" si="21"/>
        <v>1749643.2826172418</v>
      </c>
      <c r="M196" s="114"/>
      <c r="N196" s="114">
        <f>'MATRIZ 2018 COMPLETO HOMOLOGADA'!AI196+'MATRIZ 2018 COMPLETO HOMOLOGADA'!AL196+'MATRIZ 2018 COMPLETO HOMOLOGADA'!AO196</f>
        <v>430249.73930687748</v>
      </c>
      <c r="O196" s="114"/>
      <c r="P196" s="114"/>
      <c r="Q196" s="93"/>
      <c r="S196" s="94">
        <v>764.5</v>
      </c>
      <c r="U196" s="338">
        <v>1809322.2293147254</v>
      </c>
      <c r="W196" s="338">
        <v>496422.33508710092</v>
      </c>
      <c r="Y196" s="94">
        <v>787</v>
      </c>
      <c r="AA196" s="345">
        <f t="shared" si="15"/>
        <v>-59678.946697483538</v>
      </c>
      <c r="AC196" s="351">
        <f t="shared" si="16"/>
        <v>-66172.595780223433</v>
      </c>
      <c r="AE196" s="352">
        <f t="shared" si="17"/>
        <v>-125851.54247770697</v>
      </c>
      <c r="AG196" s="352"/>
    </row>
    <row r="197" spans="1:33" x14ac:dyDescent="0.25">
      <c r="A197" s="93"/>
      <c r="B197" s="94" t="s">
        <v>238</v>
      </c>
      <c r="C197" s="94" t="s">
        <v>251</v>
      </c>
      <c r="D197" s="94" t="s">
        <v>83</v>
      </c>
      <c r="H197" s="114">
        <f>'MATRIZ 2018 COMPLETO HOMOLOGADA'!J197</f>
        <v>0</v>
      </c>
      <c r="I197" s="114">
        <f>'MATRIZ 2018 COMPLETO HOMOLOGADA'!O197</f>
        <v>1098672.7507398026</v>
      </c>
      <c r="J197" s="114">
        <f>'MATRIZ 2018 COMPLETO HOMOLOGADA'!R197</f>
        <v>0</v>
      </c>
      <c r="K197" s="114"/>
      <c r="L197" s="114">
        <f t="shared" si="21"/>
        <v>1098672.7507398026</v>
      </c>
      <c r="M197" s="114"/>
      <c r="N197" s="114">
        <f>'MATRIZ 2018 COMPLETO HOMOLOGADA'!AI197+'MATRIZ 2018 COMPLETO HOMOLOGADA'!AL197+'MATRIZ 2018 COMPLETO HOMOLOGADA'!AO197</f>
        <v>261985.6189810287</v>
      </c>
      <c r="O197" s="114"/>
      <c r="P197" s="114"/>
      <c r="Q197" s="93"/>
      <c r="S197" s="94">
        <v>469</v>
      </c>
      <c r="U197" s="338">
        <v>1217349.2012695258</v>
      </c>
      <c r="W197" s="338">
        <v>283399.21689020761</v>
      </c>
      <c r="Y197" s="94">
        <v>449</v>
      </c>
      <c r="AA197" s="345">
        <f t="shared" si="15"/>
        <v>-118676.4505297232</v>
      </c>
      <c r="AC197" s="351">
        <f t="shared" si="16"/>
        <v>-21413.597909178905</v>
      </c>
      <c r="AE197" s="352">
        <f t="shared" si="17"/>
        <v>-140090.0484389021</v>
      </c>
      <c r="AG197" s="352"/>
    </row>
    <row r="198" spans="1:33" x14ac:dyDescent="0.25">
      <c r="A198" s="93"/>
      <c r="B198" s="94" t="s">
        <v>238</v>
      </c>
      <c r="C198" s="94" t="s">
        <v>252</v>
      </c>
      <c r="D198" s="94" t="s">
        <v>79</v>
      </c>
      <c r="H198" s="114">
        <f>'MATRIZ 2018 COMPLETO HOMOLOGADA'!J198</f>
        <v>2249586.6278216313</v>
      </c>
      <c r="I198" s="114">
        <f>'MATRIZ 2018 COMPLETO HOMOLOGADA'!O198</f>
        <v>0</v>
      </c>
      <c r="J198" s="114">
        <f>'MATRIZ 2018 COMPLETO HOMOLOGADA'!R198</f>
        <v>0</v>
      </c>
      <c r="K198" s="114"/>
      <c r="L198" s="114">
        <f t="shared" si="21"/>
        <v>2249586.6278216313</v>
      </c>
      <c r="M198" s="114"/>
      <c r="N198" s="114">
        <f>'MATRIZ 2018 COMPLETO HOMOLOGADA'!AI198+'MATRIZ 2018 COMPLETO HOMOLOGADA'!AL198+'MATRIZ 2018 COMPLETO HOMOLOGADA'!AO198</f>
        <v>481230.67280717409</v>
      </c>
      <c r="O198" s="114"/>
      <c r="P198" s="114"/>
      <c r="Q198" s="93"/>
      <c r="S198" s="94">
        <v>927.5</v>
      </c>
      <c r="U198" s="338">
        <v>2158302.3136005276</v>
      </c>
      <c r="W198" s="338">
        <v>558928.73838928435</v>
      </c>
      <c r="Y198" s="94">
        <v>970.5</v>
      </c>
      <c r="AA198" s="345">
        <f t="shared" si="15"/>
        <v>91284.314221103676</v>
      </c>
      <c r="AC198" s="351">
        <f t="shared" si="16"/>
        <v>-77698.065582110255</v>
      </c>
      <c r="AE198" s="352">
        <f t="shared" si="17"/>
        <v>13586.24863899342</v>
      </c>
      <c r="AG198" s="352"/>
    </row>
    <row r="199" spans="1:33" x14ac:dyDescent="0.25">
      <c r="A199" s="93"/>
      <c r="B199" s="94" t="s">
        <v>238</v>
      </c>
      <c r="C199" s="94" t="s">
        <v>253</v>
      </c>
      <c r="D199" s="94" t="s">
        <v>83</v>
      </c>
      <c r="H199" s="114">
        <f>'MATRIZ 2018 COMPLETO HOMOLOGADA'!J199</f>
        <v>0</v>
      </c>
      <c r="I199" s="114">
        <f>'MATRIZ 2018 COMPLETO HOMOLOGADA'!O199</f>
        <v>1197362.5311088825</v>
      </c>
      <c r="J199" s="114">
        <f>'MATRIZ 2018 COMPLETO HOMOLOGADA'!R199</f>
        <v>0</v>
      </c>
      <c r="K199" s="114"/>
      <c r="L199" s="114">
        <f t="shared" si="21"/>
        <v>1197362.5311088825</v>
      </c>
      <c r="M199" s="114"/>
      <c r="N199" s="114">
        <f>'MATRIZ 2018 COMPLETO HOMOLOGADA'!AI199+'MATRIZ 2018 COMPLETO HOMOLOGADA'!AL199+'MATRIZ 2018 COMPLETO HOMOLOGADA'!AO199</f>
        <v>188818.73037222246</v>
      </c>
      <c r="O199" s="114"/>
      <c r="P199" s="114"/>
      <c r="Q199" s="93"/>
      <c r="S199" s="94">
        <v>352.5</v>
      </c>
      <c r="U199" s="338">
        <v>1267828.8308583128</v>
      </c>
      <c r="W199" s="338">
        <v>215746.21454170119</v>
      </c>
      <c r="Y199" s="94">
        <v>347</v>
      </c>
      <c r="AA199" s="345">
        <f t="shared" si="15"/>
        <v>-70466.299749430269</v>
      </c>
      <c r="AC199" s="351">
        <f t="shared" si="16"/>
        <v>-26927.484169478732</v>
      </c>
      <c r="AE199" s="352">
        <f t="shared" si="17"/>
        <v>-97393.783918909001</v>
      </c>
      <c r="AG199" s="352"/>
    </row>
    <row r="200" spans="1:33" x14ac:dyDescent="0.25">
      <c r="A200" s="93"/>
      <c r="H200" s="114"/>
      <c r="I200" s="114"/>
      <c r="J200" s="114"/>
      <c r="K200" s="114"/>
      <c r="L200" s="114"/>
      <c r="M200" s="114"/>
      <c r="N200" s="114"/>
      <c r="O200" s="114"/>
      <c r="P200" s="114"/>
      <c r="Q200" s="93"/>
      <c r="AA200" s="345">
        <f t="shared" si="15"/>
        <v>0</v>
      </c>
      <c r="AC200" s="351">
        <f t="shared" si="16"/>
        <v>0</v>
      </c>
      <c r="AE200" s="352">
        <f t="shared" si="17"/>
        <v>0</v>
      </c>
      <c r="AG200" s="352">
        <f t="shared" si="20"/>
        <v>0</v>
      </c>
    </row>
    <row r="201" spans="1:33" x14ac:dyDescent="0.25">
      <c r="A201" s="93"/>
      <c r="B201" s="98" t="s">
        <v>238</v>
      </c>
      <c r="C201" s="98" t="s">
        <v>254</v>
      </c>
      <c r="D201" s="98" t="s">
        <v>74</v>
      </c>
      <c r="E201" s="98"/>
      <c r="F201" s="100"/>
      <c r="G201" s="98"/>
      <c r="H201" s="115">
        <f>SUM(H202:H214)</f>
        <v>30179272.523733653</v>
      </c>
      <c r="I201" s="115">
        <f>SUM(I202:I214)</f>
        <v>6153590.4582185764</v>
      </c>
      <c r="J201" s="115">
        <f>SUM(J202:J214)</f>
        <v>7161684.1832144987</v>
      </c>
      <c r="K201" s="115"/>
      <c r="L201" s="115">
        <f>SUM(L202:L214)</f>
        <v>43494547.165166721</v>
      </c>
      <c r="M201" s="115"/>
      <c r="N201" s="115">
        <f>SUM(N202:N214)</f>
        <v>12270694.243989576</v>
      </c>
      <c r="O201" s="115"/>
      <c r="P201" s="115">
        <f>L201*'DADOS BASE PROPOSTA'!$I$14</f>
        <v>65241.820747750084</v>
      </c>
      <c r="Q201" s="93"/>
      <c r="S201" s="94">
        <v>14202</v>
      </c>
      <c r="U201" s="338">
        <v>47222910.739196867</v>
      </c>
      <c r="W201" s="338">
        <v>13278681.540923528</v>
      </c>
      <c r="Y201" s="94">
        <v>14205</v>
      </c>
      <c r="AA201" s="345">
        <f t="shared" si="15"/>
        <v>-3728363.574030146</v>
      </c>
      <c r="AC201" s="351">
        <f t="shared" si="16"/>
        <v>-1007987.2969339527</v>
      </c>
      <c r="AE201" s="352">
        <f t="shared" si="17"/>
        <v>-4736350.8709640987</v>
      </c>
      <c r="AG201" s="352">
        <f t="shared" si="20"/>
        <v>-4736350.8709640987</v>
      </c>
    </row>
    <row r="202" spans="1:33" x14ac:dyDescent="0.25">
      <c r="A202" s="93"/>
      <c r="B202" s="94" t="s">
        <v>238</v>
      </c>
      <c r="C202" s="94" t="s">
        <v>34</v>
      </c>
      <c r="D202" s="94" t="s">
        <v>75</v>
      </c>
      <c r="F202" s="68">
        <f>'MATRIZ 2018 COMPLETO HOMOLOGADA'!Q202</f>
        <v>12</v>
      </c>
      <c r="H202" s="114">
        <f>'MATRIZ 2018 COMPLETO HOMOLOGADA'!J202</f>
        <v>0</v>
      </c>
      <c r="I202" s="114">
        <f>SUMIF('MATRIZ 2018 COMPLETO HOMOLOGADA'!D203:D215,"ECR",'MATRIZ 2018 COMPLETO HOMOLOGADA'!O203:O215)</f>
        <v>0</v>
      </c>
      <c r="J202" s="114">
        <f>'MATRIZ 2018 COMPLETO HOMOLOGADA'!R202+'MATRIZ 2018 COMPLETO HOMOLOGADA'!Z202+'MATRIZ 2018 COMPLETO HOMOLOGADA'!AS202+'MATRIZ 2018 COMPLETO HOMOLOGADA'!AW202+'MATRIZ 2018 COMPLETO HOMOLOGADA'!BA202+SUM('MATRIZ 2018 COMPLETO HOMOLOGADA'!Z203:Z215)</f>
        <v>7161684.1832144987</v>
      </c>
      <c r="K202" s="114"/>
      <c r="L202" s="114">
        <f t="shared" ref="L202:L214" si="22">SUM(H202:J202)</f>
        <v>7161684.1832144987</v>
      </c>
      <c r="M202" s="114"/>
      <c r="N202" s="114">
        <f>'MATRIZ 2018 COMPLETO HOMOLOGADA'!AI202+'MATRIZ 2018 COMPLETO HOMOLOGADA'!AL202+'MATRIZ 2018 COMPLETO HOMOLOGADA'!AO202</f>
        <v>0</v>
      </c>
      <c r="O202" s="114"/>
      <c r="P202" s="114"/>
      <c r="Q202" s="93"/>
      <c r="U202" s="338">
        <v>4597835.9724004157</v>
      </c>
      <c r="W202" s="338">
        <v>0</v>
      </c>
      <c r="AA202" s="345">
        <f t="shared" si="15"/>
        <v>2563848.210814083</v>
      </c>
      <c r="AC202" s="351">
        <f t="shared" si="16"/>
        <v>0</v>
      </c>
      <c r="AE202" s="352">
        <f t="shared" si="17"/>
        <v>2563848.210814083</v>
      </c>
      <c r="AG202" s="352"/>
    </row>
    <row r="203" spans="1:33" x14ac:dyDescent="0.25">
      <c r="A203" s="93"/>
      <c r="B203" s="94" t="s">
        <v>238</v>
      </c>
      <c r="C203" s="94" t="s">
        <v>255</v>
      </c>
      <c r="D203" s="94" t="s">
        <v>77</v>
      </c>
      <c r="H203" s="114">
        <f>'MATRIZ 2018 COMPLETO HOMOLOGADA'!J203</f>
        <v>0</v>
      </c>
      <c r="I203" s="114">
        <f>'MATRIZ 2018 COMPLETO HOMOLOGADA'!O203</f>
        <v>648192.75352530926</v>
      </c>
      <c r="J203" s="114">
        <f>'MATRIZ 2018 COMPLETO HOMOLOGADA'!R203</f>
        <v>0</v>
      </c>
      <c r="K203" s="114"/>
      <c r="L203" s="114">
        <f t="shared" si="22"/>
        <v>648192.75352530926</v>
      </c>
      <c r="M203" s="114"/>
      <c r="N203" s="114">
        <f>'MATRIZ 2018 COMPLETO HOMOLOGADA'!AI203+'MATRIZ 2018 COMPLETO HOMOLOGADA'!AL203+'MATRIZ 2018 COMPLETO HOMOLOGADA'!AO203</f>
        <v>193451.31385663399</v>
      </c>
      <c r="O203" s="114"/>
      <c r="P203" s="114"/>
      <c r="Q203" s="93"/>
      <c r="S203" s="94">
        <v>399.5</v>
      </c>
      <c r="U203" s="338">
        <v>673127.22409584071</v>
      </c>
      <c r="W203" s="338">
        <v>97837.037302154786</v>
      </c>
      <c r="Y203" s="94">
        <v>186</v>
      </c>
      <c r="AA203" s="345">
        <f t="shared" si="15"/>
        <v>-24934.470570531441</v>
      </c>
      <c r="AC203" s="351">
        <f t="shared" si="16"/>
        <v>95614.276554479206</v>
      </c>
      <c r="AE203" s="352">
        <f t="shared" si="17"/>
        <v>70679.805983947765</v>
      </c>
      <c r="AG203" s="352"/>
    </row>
    <row r="204" spans="1:33" x14ac:dyDescent="0.25">
      <c r="A204" s="93"/>
      <c r="B204" s="94" t="s">
        <v>238</v>
      </c>
      <c r="C204" s="94" t="s">
        <v>256</v>
      </c>
      <c r="D204" s="94" t="s">
        <v>77</v>
      </c>
      <c r="H204" s="114">
        <f>'MATRIZ 2018 COMPLETO HOMOLOGADA'!J204</f>
        <v>0</v>
      </c>
      <c r="I204" s="114">
        <f>'MATRIZ 2018 COMPLETO HOMOLOGADA'!O204</f>
        <v>685378.06872427417</v>
      </c>
      <c r="J204" s="114">
        <f>'MATRIZ 2018 COMPLETO HOMOLOGADA'!R204</f>
        <v>0</v>
      </c>
      <c r="K204" s="114"/>
      <c r="L204" s="114">
        <f t="shared" si="22"/>
        <v>685378.06872427417</v>
      </c>
      <c r="M204" s="114"/>
      <c r="N204" s="114">
        <f>'MATRIZ 2018 COMPLETO HOMOLOGADA'!AI204+'MATRIZ 2018 COMPLETO HOMOLOGADA'!AL204+'MATRIZ 2018 COMPLETO HOMOLOGADA'!AO204</f>
        <v>255674.89775477001</v>
      </c>
      <c r="O204" s="114"/>
      <c r="P204" s="114"/>
      <c r="Q204" s="93"/>
      <c r="S204" s="94">
        <v>469</v>
      </c>
      <c r="U204" s="338">
        <v>693990.68646504928</v>
      </c>
      <c r="W204" s="338">
        <v>169020.11378513198</v>
      </c>
      <c r="Y204" s="94">
        <v>285.5</v>
      </c>
      <c r="AA204" s="345">
        <f t="shared" ref="AA204:AA267" si="23">L204-U204</f>
        <v>-8612.6177407751093</v>
      </c>
      <c r="AC204" s="351">
        <f t="shared" ref="AC204:AC267" si="24">N204-W204</f>
        <v>86654.783969638025</v>
      </c>
      <c r="AE204" s="352">
        <f t="shared" ref="AE204:AE267" si="25">AA204+AC204</f>
        <v>78042.166228862916</v>
      </c>
      <c r="AG204" s="352"/>
    </row>
    <row r="205" spans="1:33" x14ac:dyDescent="0.25">
      <c r="A205" s="93"/>
      <c r="B205" s="94" t="s">
        <v>238</v>
      </c>
      <c r="C205" s="94" t="s">
        <v>257</v>
      </c>
      <c r="D205" s="94" t="s">
        <v>77</v>
      </c>
      <c r="H205" s="114">
        <f>'MATRIZ 2018 COMPLETO HOMOLOGADA'!J205</f>
        <v>0</v>
      </c>
      <c r="I205" s="114">
        <f>'MATRIZ 2018 COMPLETO HOMOLOGADA'!O205</f>
        <v>655995.78493113967</v>
      </c>
      <c r="J205" s="114">
        <f>'MATRIZ 2018 COMPLETO HOMOLOGADA'!R205</f>
        <v>0</v>
      </c>
      <c r="K205" s="114"/>
      <c r="L205" s="114">
        <f t="shared" si="22"/>
        <v>655995.78493113967</v>
      </c>
      <c r="M205" s="114"/>
      <c r="N205" s="114">
        <f>'MATRIZ 2018 COMPLETO HOMOLOGADA'!AI205+'MATRIZ 2018 COMPLETO HOMOLOGADA'!AL205+'MATRIZ 2018 COMPLETO HOMOLOGADA'!AO205</f>
        <v>121734.97538080339</v>
      </c>
      <c r="O205" s="114"/>
      <c r="P205" s="114"/>
      <c r="Q205" s="93"/>
      <c r="S205" s="94">
        <v>214</v>
      </c>
      <c r="U205" s="338">
        <v>664127.24577421846</v>
      </c>
      <c r="W205" s="338">
        <v>108232.12096264555</v>
      </c>
      <c r="Y205" s="94">
        <v>179</v>
      </c>
      <c r="AA205" s="345">
        <f t="shared" si="23"/>
        <v>-8131.4608430787921</v>
      </c>
      <c r="AC205" s="351">
        <f t="shared" si="24"/>
        <v>13502.854418157833</v>
      </c>
      <c r="AE205" s="352">
        <f t="shared" si="25"/>
        <v>5371.3935750790406</v>
      </c>
      <c r="AG205" s="352"/>
    </row>
    <row r="206" spans="1:33" x14ac:dyDescent="0.25">
      <c r="A206" s="93"/>
      <c r="B206" s="94" t="s">
        <v>238</v>
      </c>
      <c r="C206" s="94" t="s">
        <v>258</v>
      </c>
      <c r="D206" s="94" t="s">
        <v>77</v>
      </c>
      <c r="H206" s="114">
        <f>'MATRIZ 2018 COMPLETO HOMOLOGADA'!J206</f>
        <v>0</v>
      </c>
      <c r="I206" s="114">
        <f>'MATRIZ 2018 COMPLETO HOMOLOGADA'!O206</f>
        <v>591418.3232656091</v>
      </c>
      <c r="J206" s="114">
        <f>'MATRIZ 2018 COMPLETO HOMOLOGADA'!R206</f>
        <v>0</v>
      </c>
      <c r="K206" s="114"/>
      <c r="L206" s="114">
        <f t="shared" si="22"/>
        <v>591418.3232656091</v>
      </c>
      <c r="M206" s="114"/>
      <c r="N206" s="114">
        <f>'MATRIZ 2018 COMPLETO HOMOLOGADA'!AI206+'MATRIZ 2018 COMPLETO HOMOLOGADA'!AL206+'MATRIZ 2018 COMPLETO HOMOLOGADA'!AO206</f>
        <v>166116.59036547664</v>
      </c>
      <c r="O206" s="114"/>
      <c r="P206" s="114"/>
      <c r="Q206" s="93"/>
      <c r="S206" s="94">
        <v>293</v>
      </c>
      <c r="U206" s="338">
        <v>612494.91028782853</v>
      </c>
      <c r="W206" s="338">
        <v>152821.39500399251</v>
      </c>
      <c r="Y206" s="94">
        <v>259</v>
      </c>
      <c r="AA206" s="345">
        <f t="shared" si="23"/>
        <v>-21076.587022219435</v>
      </c>
      <c r="AC206" s="351">
        <f t="shared" si="24"/>
        <v>13295.195361484133</v>
      </c>
      <c r="AE206" s="352">
        <f t="shared" si="25"/>
        <v>-7781.3916607353021</v>
      </c>
      <c r="AG206" s="352"/>
    </row>
    <row r="207" spans="1:33" x14ac:dyDescent="0.25">
      <c r="A207" s="93"/>
      <c r="B207" s="94" t="s">
        <v>238</v>
      </c>
      <c r="C207" s="94" t="s">
        <v>259</v>
      </c>
      <c r="D207" s="94" t="s">
        <v>126</v>
      </c>
      <c r="H207" s="114">
        <f>'MATRIZ 2018 COMPLETO HOMOLOGADA'!J207</f>
        <v>0</v>
      </c>
      <c r="I207" s="114">
        <f>'MATRIZ 2018 COMPLETO HOMOLOGADA'!O207</f>
        <v>1110450.0650697239</v>
      </c>
      <c r="J207" s="114">
        <f>'MATRIZ 2018 COMPLETO HOMOLOGADA'!R207</f>
        <v>0</v>
      </c>
      <c r="K207" s="114"/>
      <c r="L207" s="114">
        <f t="shared" si="22"/>
        <v>1110450.0650697239</v>
      </c>
      <c r="M207" s="114"/>
      <c r="N207" s="114">
        <f>'MATRIZ 2018 COMPLETO HOMOLOGADA'!AI207+'MATRIZ 2018 COMPLETO HOMOLOGADA'!AL207+'MATRIZ 2018 COMPLETO HOMOLOGADA'!AO207</f>
        <v>274306.07213285193</v>
      </c>
      <c r="O207" s="114"/>
      <c r="P207" s="114"/>
      <c r="Q207" s="93"/>
      <c r="S207" s="94">
        <v>424.5</v>
      </c>
      <c r="U207" s="338">
        <v>1368774.040358929</v>
      </c>
      <c r="W207" s="338">
        <v>227254.94749078422</v>
      </c>
      <c r="Y207" s="94">
        <v>285.5</v>
      </c>
      <c r="AA207" s="345">
        <f t="shared" si="23"/>
        <v>-258323.97528920509</v>
      </c>
      <c r="AC207" s="351">
        <f t="shared" si="24"/>
        <v>47051.124642067705</v>
      </c>
      <c r="AE207" s="352">
        <f t="shared" si="25"/>
        <v>-211272.85064713738</v>
      </c>
      <c r="AG207" s="352"/>
    </row>
    <row r="208" spans="1:33" x14ac:dyDescent="0.25">
      <c r="A208" s="93"/>
      <c r="B208" s="94" t="s">
        <v>238</v>
      </c>
      <c r="C208" s="94" t="s">
        <v>260</v>
      </c>
      <c r="D208" s="94" t="s">
        <v>79</v>
      </c>
      <c r="H208" s="114">
        <f>'MATRIZ 2018 COMPLETO HOMOLOGADA'!J208</f>
        <v>5857002.6251477432</v>
      </c>
      <c r="I208" s="114">
        <f>'MATRIZ 2018 COMPLETO HOMOLOGADA'!O208</f>
        <v>0</v>
      </c>
      <c r="J208" s="114">
        <f>'MATRIZ 2018 COMPLETO HOMOLOGADA'!R208</f>
        <v>0</v>
      </c>
      <c r="K208" s="114"/>
      <c r="L208" s="114">
        <f t="shared" si="22"/>
        <v>5857002.6251477432</v>
      </c>
      <c r="M208" s="114"/>
      <c r="N208" s="114">
        <f>'MATRIZ 2018 COMPLETO HOMOLOGADA'!AI208+'MATRIZ 2018 COMPLETO HOMOLOGADA'!AL208+'MATRIZ 2018 COMPLETO HOMOLOGADA'!AO208</f>
        <v>2501981.0330066788</v>
      </c>
      <c r="O208" s="114"/>
      <c r="P208" s="114"/>
      <c r="Q208" s="93"/>
      <c r="S208" s="94">
        <v>2075.5</v>
      </c>
      <c r="U208" s="338">
        <v>6439643.0943406951</v>
      </c>
      <c r="W208" s="338">
        <v>2650640.1212707129</v>
      </c>
      <c r="Y208" s="94">
        <v>2090.5</v>
      </c>
      <c r="AA208" s="345">
        <f t="shared" si="23"/>
        <v>-582640.46919295192</v>
      </c>
      <c r="AC208" s="351">
        <f t="shared" si="24"/>
        <v>-148659.08826403413</v>
      </c>
      <c r="AE208" s="352">
        <f t="shared" si="25"/>
        <v>-731299.55745698605</v>
      </c>
      <c r="AG208" s="352"/>
    </row>
    <row r="209" spans="1:33" x14ac:dyDescent="0.25">
      <c r="A209" s="93"/>
      <c r="B209" s="94" t="s">
        <v>238</v>
      </c>
      <c r="C209" s="94" t="s">
        <v>261</v>
      </c>
      <c r="D209" s="94" t="s">
        <v>79</v>
      </c>
      <c r="H209" s="114">
        <f>'MATRIZ 2018 COMPLETO HOMOLOGADA'!J209</f>
        <v>3234098.4981477279</v>
      </c>
      <c r="I209" s="114">
        <f>'MATRIZ 2018 COMPLETO HOMOLOGADA'!O209</f>
        <v>0</v>
      </c>
      <c r="J209" s="114">
        <f>'MATRIZ 2018 COMPLETO HOMOLOGADA'!R209</f>
        <v>0</v>
      </c>
      <c r="K209" s="114"/>
      <c r="L209" s="114">
        <f t="shared" si="22"/>
        <v>3234098.4981477279</v>
      </c>
      <c r="M209" s="114"/>
      <c r="N209" s="114">
        <f>'MATRIZ 2018 COMPLETO HOMOLOGADA'!AI209+'MATRIZ 2018 COMPLETO HOMOLOGADA'!AL209+'MATRIZ 2018 COMPLETO HOMOLOGADA'!AO209</f>
        <v>965195.19452682277</v>
      </c>
      <c r="O209" s="114"/>
      <c r="P209" s="114"/>
      <c r="Q209" s="93"/>
      <c r="S209" s="94">
        <v>1234</v>
      </c>
      <c r="U209" s="338">
        <v>4469685.3097655419</v>
      </c>
      <c r="W209" s="338">
        <v>1124431.6990998187</v>
      </c>
      <c r="Y209" s="94">
        <v>1191</v>
      </c>
      <c r="AA209" s="345">
        <f t="shared" si="23"/>
        <v>-1235586.811617814</v>
      </c>
      <c r="AC209" s="351">
        <f t="shared" si="24"/>
        <v>-159236.50457299594</v>
      </c>
      <c r="AE209" s="352">
        <f t="shared" si="25"/>
        <v>-1394823.3161908099</v>
      </c>
      <c r="AG209" s="352"/>
    </row>
    <row r="210" spans="1:33" x14ac:dyDescent="0.25">
      <c r="A210" s="93"/>
      <c r="B210" s="94" t="s">
        <v>238</v>
      </c>
      <c r="C210" s="94" t="s">
        <v>262</v>
      </c>
      <c r="D210" s="94" t="s">
        <v>79</v>
      </c>
      <c r="H210" s="114">
        <f>'MATRIZ 2018 COMPLETO HOMOLOGADA'!J210</f>
        <v>4611541.0896886801</v>
      </c>
      <c r="I210" s="114">
        <f>'MATRIZ 2018 COMPLETO HOMOLOGADA'!O210</f>
        <v>0</v>
      </c>
      <c r="J210" s="114">
        <f>'MATRIZ 2018 COMPLETO HOMOLOGADA'!R210</f>
        <v>0</v>
      </c>
      <c r="K210" s="114"/>
      <c r="L210" s="114">
        <f t="shared" si="22"/>
        <v>4611541.0896886801</v>
      </c>
      <c r="M210" s="114"/>
      <c r="N210" s="114">
        <f>'MATRIZ 2018 COMPLETO HOMOLOGADA'!AI210+'MATRIZ 2018 COMPLETO HOMOLOGADA'!AL210+'MATRIZ 2018 COMPLETO HOMOLOGADA'!AO210</f>
        <v>1277418.173101915</v>
      </c>
      <c r="O210" s="114"/>
      <c r="P210" s="114"/>
      <c r="Q210" s="93"/>
      <c r="S210" s="94">
        <v>1504.5</v>
      </c>
      <c r="U210" s="338">
        <v>5536282.3605655413</v>
      </c>
      <c r="W210" s="338">
        <v>1504891.9342651707</v>
      </c>
      <c r="Y210" s="94">
        <v>1646.5</v>
      </c>
      <c r="AA210" s="345">
        <f t="shared" si="23"/>
        <v>-924741.27087686118</v>
      </c>
      <c r="AC210" s="351">
        <f t="shared" si="24"/>
        <v>-227473.76116325567</v>
      </c>
      <c r="AE210" s="352">
        <f t="shared" si="25"/>
        <v>-1152215.0320401168</v>
      </c>
      <c r="AG210" s="352"/>
    </row>
    <row r="211" spans="1:33" x14ac:dyDescent="0.25">
      <c r="A211" s="93"/>
      <c r="B211" s="94" t="s">
        <v>238</v>
      </c>
      <c r="C211" s="94" t="s">
        <v>263</v>
      </c>
      <c r="D211" s="94" t="s">
        <v>126</v>
      </c>
      <c r="H211" s="114">
        <f>'MATRIZ 2018 COMPLETO HOMOLOGADA'!J211</f>
        <v>0</v>
      </c>
      <c r="I211" s="114">
        <f>'MATRIZ 2018 COMPLETO HOMOLOGADA'!O211</f>
        <v>1148585.465833229</v>
      </c>
      <c r="J211" s="114">
        <f>'MATRIZ 2018 COMPLETO HOMOLOGADA'!R211</f>
        <v>0</v>
      </c>
      <c r="K211" s="114"/>
      <c r="L211" s="114">
        <f t="shared" si="22"/>
        <v>1148585.465833229</v>
      </c>
      <c r="M211" s="114"/>
      <c r="N211" s="114">
        <f>'MATRIZ 2018 COMPLETO HOMOLOGADA'!AI211+'MATRIZ 2018 COMPLETO HOMOLOGADA'!AL211+'MATRIZ 2018 COMPLETO HOMOLOGADA'!AO211</f>
        <v>226896.87633713902</v>
      </c>
      <c r="O211" s="114"/>
      <c r="P211" s="114"/>
      <c r="Q211" s="93"/>
      <c r="S211" s="94">
        <v>383.5</v>
      </c>
      <c r="U211" s="338">
        <v>1270224.3556329671</v>
      </c>
      <c r="W211" s="338">
        <v>161563.17967300722</v>
      </c>
      <c r="Y211" s="94">
        <v>242.5</v>
      </c>
      <c r="AA211" s="345">
        <f t="shared" si="23"/>
        <v>-121638.88979973807</v>
      </c>
      <c r="AC211" s="351">
        <f t="shared" si="24"/>
        <v>65333.696664131799</v>
      </c>
      <c r="AE211" s="352">
        <f t="shared" si="25"/>
        <v>-56305.193135606271</v>
      </c>
      <c r="AG211" s="352"/>
    </row>
    <row r="212" spans="1:33" x14ac:dyDescent="0.25">
      <c r="A212" s="93"/>
      <c r="B212" s="94" t="s">
        <v>238</v>
      </c>
      <c r="C212" s="94" t="s">
        <v>264</v>
      </c>
      <c r="D212" s="94" t="s">
        <v>79</v>
      </c>
      <c r="H212" s="114">
        <f>'MATRIZ 2018 COMPLETO HOMOLOGADA'!J212</f>
        <v>9609902.1234563515</v>
      </c>
      <c r="I212" s="114">
        <f>'MATRIZ 2018 COMPLETO HOMOLOGADA'!O212</f>
        <v>0</v>
      </c>
      <c r="J212" s="114">
        <f>'MATRIZ 2018 COMPLETO HOMOLOGADA'!R212</f>
        <v>0</v>
      </c>
      <c r="K212" s="114"/>
      <c r="L212" s="114">
        <f t="shared" si="22"/>
        <v>9609902.1234563515</v>
      </c>
      <c r="M212" s="114"/>
      <c r="N212" s="114">
        <f>'MATRIZ 2018 COMPLETO HOMOLOGADA'!AI212+'MATRIZ 2018 COMPLETO HOMOLOGADA'!AL212+'MATRIZ 2018 COMPLETO HOMOLOGADA'!AO212</f>
        <v>2666699.1684990251</v>
      </c>
      <c r="O212" s="114"/>
      <c r="P212" s="114"/>
      <c r="Q212" s="93"/>
      <c r="S212" s="94">
        <v>4551</v>
      </c>
      <c r="U212" s="338">
        <v>11520094.839633919</v>
      </c>
      <c r="W212" s="338">
        <v>3426436.9892306104</v>
      </c>
      <c r="Y212" s="94">
        <v>5277</v>
      </c>
      <c r="AA212" s="345">
        <f t="shared" si="23"/>
        <v>-1910192.7161775678</v>
      </c>
      <c r="AC212" s="351">
        <f t="shared" si="24"/>
        <v>-759737.82073158538</v>
      </c>
      <c r="AE212" s="352">
        <f t="shared" si="25"/>
        <v>-2669930.5369091532</v>
      </c>
      <c r="AG212" s="352"/>
    </row>
    <row r="213" spans="1:33" x14ac:dyDescent="0.25">
      <c r="A213" s="93"/>
      <c r="B213" s="94" t="s">
        <v>238</v>
      </c>
      <c r="C213" s="94" t="s">
        <v>265</v>
      </c>
      <c r="D213" s="94" t="s">
        <v>83</v>
      </c>
      <c r="H213" s="114">
        <f>'MATRIZ 2018 COMPLETO HOMOLOGADA'!J213</f>
        <v>0</v>
      </c>
      <c r="I213" s="114">
        <f>'MATRIZ 2018 COMPLETO HOMOLOGADA'!O213</f>
        <v>1313569.9968692916</v>
      </c>
      <c r="J213" s="114">
        <f>'MATRIZ 2018 COMPLETO HOMOLOGADA'!R213</f>
        <v>0</v>
      </c>
      <c r="K213" s="114"/>
      <c r="L213" s="114">
        <f t="shared" si="22"/>
        <v>1313569.9968692916</v>
      </c>
      <c r="M213" s="114"/>
      <c r="N213" s="114">
        <f>'MATRIZ 2018 COMPLETO HOMOLOGADA'!AI213+'MATRIZ 2018 COMPLETO HOMOLOGADA'!AL213+'MATRIZ 2018 COMPLETO HOMOLOGADA'!AO213</f>
        <v>326118.53607914835</v>
      </c>
      <c r="O213" s="114"/>
      <c r="P213" s="114"/>
      <c r="Q213" s="93"/>
      <c r="S213" s="94">
        <v>401</v>
      </c>
      <c r="U213" s="338">
        <v>1749696.245695516</v>
      </c>
      <c r="W213" s="338">
        <v>332791.66824756679</v>
      </c>
      <c r="Y213" s="94">
        <v>373.5</v>
      </c>
      <c r="AA213" s="345">
        <f t="shared" si="23"/>
        <v>-436126.24882622436</v>
      </c>
      <c r="AC213" s="351">
        <f t="shared" si="24"/>
        <v>-6673.1321684184368</v>
      </c>
      <c r="AE213" s="352">
        <f t="shared" si="25"/>
        <v>-442799.38099464279</v>
      </c>
      <c r="AG213" s="352"/>
    </row>
    <row r="214" spans="1:33" x14ac:dyDescent="0.25">
      <c r="A214" s="93"/>
      <c r="B214" s="94" t="s">
        <v>238</v>
      </c>
      <c r="C214" s="94" t="s">
        <v>266</v>
      </c>
      <c r="D214" s="94" t="s">
        <v>79</v>
      </c>
      <c r="H214" s="114">
        <f>'MATRIZ 2018 COMPLETO HOMOLOGADA'!J214</f>
        <v>6866728.1872931505</v>
      </c>
      <c r="I214" s="114">
        <f>'MATRIZ 2018 COMPLETO HOMOLOGADA'!O214</f>
        <v>0</v>
      </c>
      <c r="J214" s="114">
        <f>'MATRIZ 2018 COMPLETO HOMOLOGADA'!R214</f>
        <v>0</v>
      </c>
      <c r="K214" s="114"/>
      <c r="L214" s="114">
        <f t="shared" si="22"/>
        <v>6866728.1872931505</v>
      </c>
      <c r="M214" s="114"/>
      <c r="N214" s="114">
        <f>'MATRIZ 2018 COMPLETO HOMOLOGADA'!AI214+'MATRIZ 2018 COMPLETO HOMOLOGADA'!AL214+'MATRIZ 2018 COMPLETO HOMOLOGADA'!AO214</f>
        <v>3295101.4129483118</v>
      </c>
      <c r="O214" s="114"/>
      <c r="P214" s="114"/>
      <c r="Q214" s="93"/>
      <c r="S214" s="94">
        <v>2252.5</v>
      </c>
      <c r="U214" s="338">
        <v>7626934.4541804083</v>
      </c>
      <c r="W214" s="338">
        <v>3322760.3345919335</v>
      </c>
      <c r="Y214" s="94">
        <v>2189</v>
      </c>
      <c r="AA214" s="345">
        <f t="shared" si="23"/>
        <v>-760206.26688725781</v>
      </c>
      <c r="AC214" s="351">
        <f t="shared" si="24"/>
        <v>-27658.921643621754</v>
      </c>
      <c r="AE214" s="352">
        <f t="shared" si="25"/>
        <v>-787865.18853087956</v>
      </c>
      <c r="AG214" s="352"/>
    </row>
    <row r="215" spans="1:33" x14ac:dyDescent="0.25">
      <c r="A215" s="93"/>
      <c r="H215" s="114"/>
      <c r="I215" s="114"/>
      <c r="J215" s="114"/>
      <c r="K215" s="114"/>
      <c r="L215" s="114"/>
      <c r="M215" s="114"/>
      <c r="N215" s="114"/>
      <c r="O215" s="114"/>
      <c r="P215" s="114"/>
      <c r="Q215" s="93"/>
      <c r="AA215" s="345">
        <f t="shared" si="23"/>
        <v>0</v>
      </c>
      <c r="AC215" s="351">
        <f t="shared" si="24"/>
        <v>0</v>
      </c>
      <c r="AE215" s="352">
        <f t="shared" si="25"/>
        <v>0</v>
      </c>
      <c r="AG215" s="352"/>
    </row>
    <row r="216" spans="1:33" x14ac:dyDescent="0.25">
      <c r="A216" s="93"/>
      <c r="B216" s="98" t="s">
        <v>267</v>
      </c>
      <c r="C216" s="98" t="s">
        <v>268</v>
      </c>
      <c r="D216" s="98" t="s">
        <v>74</v>
      </c>
      <c r="E216" s="98"/>
      <c r="F216" s="100"/>
      <c r="G216" s="98"/>
      <c r="H216" s="115">
        <f>SUM(H217:H245)</f>
        <v>65712126.09522181</v>
      </c>
      <c r="I216" s="115">
        <f>SUM(I217:I245)</f>
        <v>7897118.5993999112</v>
      </c>
      <c r="J216" s="115">
        <f>SUM(J217:J245)</f>
        <v>8849690.7863315139</v>
      </c>
      <c r="K216" s="115"/>
      <c r="L216" s="115">
        <f>SUM(L217:L245)</f>
        <v>82458935.480953202</v>
      </c>
      <c r="M216" s="115"/>
      <c r="N216" s="115">
        <f>SUM(N217:N245)</f>
        <v>19096387.748429414</v>
      </c>
      <c r="O216" s="115"/>
      <c r="P216" s="115">
        <f>L216*'DADOS BASE PROPOSTA'!$I$14</f>
        <v>123688.40322142981</v>
      </c>
      <c r="Q216" s="93"/>
      <c r="S216" s="94">
        <v>30237.5</v>
      </c>
      <c r="U216" s="338">
        <v>79952816.294990122</v>
      </c>
      <c r="W216" s="338">
        <v>17374603.379821409</v>
      </c>
      <c r="Y216" s="94">
        <v>25069</v>
      </c>
      <c r="AA216" s="345">
        <f t="shared" si="23"/>
        <v>2506119.1859630793</v>
      </c>
      <c r="AC216" s="351">
        <f t="shared" si="24"/>
        <v>1721784.3686080053</v>
      </c>
      <c r="AE216" s="352">
        <f t="shared" si="25"/>
        <v>4227903.5545710847</v>
      </c>
      <c r="AG216" s="352"/>
    </row>
    <row r="217" spans="1:33" x14ac:dyDescent="0.25">
      <c r="A217" s="93"/>
      <c r="B217" s="94" t="s">
        <v>267</v>
      </c>
      <c r="C217" s="94" t="s">
        <v>34</v>
      </c>
      <c r="D217" s="94" t="s">
        <v>75</v>
      </c>
      <c r="F217" s="68">
        <f>'MATRIZ 2018 COMPLETO HOMOLOGADA'!Q217</f>
        <v>28</v>
      </c>
      <c r="H217" s="114">
        <f>'MATRIZ 2018 COMPLETO HOMOLOGADA'!J217</f>
        <v>0</v>
      </c>
      <c r="I217" s="114">
        <f>SUMIF('MATRIZ 2018 COMPLETO HOMOLOGADA'!D218:D246,"ECR",'MATRIZ 2018 COMPLETO HOMOLOGADA'!O218:O246)</f>
        <v>0</v>
      </c>
      <c r="J217" s="114">
        <f>'MATRIZ 2018 COMPLETO HOMOLOGADA'!R217+'MATRIZ 2018 COMPLETO HOMOLOGADA'!Z217+'MATRIZ 2018 COMPLETO HOMOLOGADA'!AS217+'MATRIZ 2018 COMPLETO HOMOLOGADA'!AW217+'MATRIZ 2018 COMPLETO HOMOLOGADA'!BA217+SUM('MATRIZ 2018 COMPLETO HOMOLOGADA'!Z218:Z246)</f>
        <v>8849690.7863315139</v>
      </c>
      <c r="K217" s="114"/>
      <c r="L217" s="114">
        <f t="shared" ref="L217:L245" si="26">SUM(H217:J217)</f>
        <v>8849690.7863315139</v>
      </c>
      <c r="M217" s="114"/>
      <c r="N217" s="114">
        <f>'MATRIZ 2018 COMPLETO HOMOLOGADA'!AI217+'MATRIZ 2018 COMPLETO HOMOLOGADA'!AL217+'MATRIZ 2018 COMPLETO HOMOLOGADA'!AO217</f>
        <v>0</v>
      </c>
      <c r="O217" s="114"/>
      <c r="P217" s="114"/>
      <c r="Q217" s="93"/>
      <c r="U217" s="338">
        <v>6609459.8868588293</v>
      </c>
      <c r="W217" s="338">
        <v>0</v>
      </c>
      <c r="AA217" s="345">
        <f t="shared" si="23"/>
        <v>2240230.8994726846</v>
      </c>
      <c r="AC217" s="351">
        <f t="shared" si="24"/>
        <v>0</v>
      </c>
      <c r="AE217" s="352">
        <f t="shared" si="25"/>
        <v>2240230.8994726846</v>
      </c>
      <c r="AG217" s="352"/>
    </row>
    <row r="218" spans="1:33" x14ac:dyDescent="0.25">
      <c r="A218" s="93"/>
      <c r="B218" s="94" t="s">
        <v>267</v>
      </c>
      <c r="C218" s="94" t="s">
        <v>269</v>
      </c>
      <c r="D218" s="94" t="s">
        <v>79</v>
      </c>
      <c r="H218" s="114">
        <f>'MATRIZ 2018 COMPLETO HOMOLOGADA'!J218</f>
        <v>3303411.5572443069</v>
      </c>
      <c r="I218" s="114">
        <f>'MATRIZ 2018 COMPLETO HOMOLOGADA'!O218</f>
        <v>0</v>
      </c>
      <c r="J218" s="114">
        <f>'MATRIZ 2018 COMPLETO HOMOLOGADA'!R218</f>
        <v>0</v>
      </c>
      <c r="K218" s="114"/>
      <c r="L218" s="114">
        <f t="shared" si="26"/>
        <v>3303411.5572443069</v>
      </c>
      <c r="M218" s="114"/>
      <c r="N218" s="114">
        <f>'MATRIZ 2018 COMPLETO HOMOLOGADA'!AI218+'MATRIZ 2018 COMPLETO HOMOLOGADA'!AL218+'MATRIZ 2018 COMPLETO HOMOLOGADA'!AO218</f>
        <v>552606.14486385777</v>
      </c>
      <c r="O218" s="114"/>
      <c r="P218" s="114"/>
      <c r="Q218" s="93"/>
      <c r="S218" s="94">
        <v>970</v>
      </c>
      <c r="U218" s="338">
        <v>2964311.5901217815</v>
      </c>
      <c r="W218" s="338">
        <v>494273.3715842836</v>
      </c>
      <c r="Y218" s="94">
        <v>799</v>
      </c>
      <c r="AA218" s="345">
        <f t="shared" si="23"/>
        <v>339099.96712252544</v>
      </c>
      <c r="AC218" s="351">
        <f t="shared" si="24"/>
        <v>58332.773279574176</v>
      </c>
      <c r="AE218" s="352">
        <f t="shared" si="25"/>
        <v>397432.74040209962</v>
      </c>
      <c r="AG218" s="352"/>
    </row>
    <row r="219" spans="1:33" x14ac:dyDescent="0.25">
      <c r="A219" s="93"/>
      <c r="B219" s="94" t="s">
        <v>267</v>
      </c>
      <c r="C219" s="94" t="s">
        <v>270</v>
      </c>
      <c r="D219" s="94" t="s">
        <v>79</v>
      </c>
      <c r="H219" s="114">
        <f>'MATRIZ 2018 COMPLETO HOMOLOGADA'!J219</f>
        <v>1747715.8146115514</v>
      </c>
      <c r="I219" s="114">
        <f>'MATRIZ 2018 COMPLETO HOMOLOGADA'!O219</f>
        <v>0</v>
      </c>
      <c r="J219" s="114">
        <f>'MATRIZ 2018 COMPLETO HOMOLOGADA'!R219</f>
        <v>0</v>
      </c>
      <c r="K219" s="114"/>
      <c r="L219" s="114">
        <f t="shared" si="26"/>
        <v>1747715.8146115514</v>
      </c>
      <c r="M219" s="114"/>
      <c r="N219" s="114">
        <f>'MATRIZ 2018 COMPLETO HOMOLOGADA'!AI219+'MATRIZ 2018 COMPLETO HOMOLOGADA'!AL219+'MATRIZ 2018 COMPLETO HOMOLOGADA'!AO219</f>
        <v>319957.6361523433</v>
      </c>
      <c r="O219" s="114"/>
      <c r="P219" s="114"/>
      <c r="Q219" s="93"/>
      <c r="S219" s="94">
        <v>485</v>
      </c>
      <c r="U219" s="338">
        <v>1719973.4019592025</v>
      </c>
      <c r="W219" s="338">
        <v>315822.33600334002</v>
      </c>
      <c r="Y219" s="94">
        <v>441</v>
      </c>
      <c r="AA219" s="345">
        <f t="shared" si="23"/>
        <v>27742.412652348867</v>
      </c>
      <c r="AC219" s="351">
        <f t="shared" si="24"/>
        <v>4135.3001490032766</v>
      </c>
      <c r="AE219" s="352">
        <f t="shared" si="25"/>
        <v>31877.712801352143</v>
      </c>
      <c r="AG219" s="352"/>
    </row>
    <row r="220" spans="1:33" x14ac:dyDescent="0.25">
      <c r="A220" s="93"/>
      <c r="B220" s="94" t="s">
        <v>267</v>
      </c>
      <c r="C220" s="94" t="s">
        <v>271</v>
      </c>
      <c r="D220" s="94" t="s">
        <v>83</v>
      </c>
      <c r="H220" s="114">
        <f>'MATRIZ 2018 COMPLETO HOMOLOGADA'!J220</f>
        <v>0</v>
      </c>
      <c r="I220" s="114">
        <f>'MATRIZ 2018 COMPLETO HOMOLOGADA'!O220</f>
        <v>460283.47303522134</v>
      </c>
      <c r="J220" s="114">
        <f>'MATRIZ 2018 COMPLETO HOMOLOGADA'!R220</f>
        <v>0</v>
      </c>
      <c r="K220" s="114"/>
      <c r="L220" s="114">
        <f t="shared" si="26"/>
        <v>460283.47303522134</v>
      </c>
      <c r="M220" s="114"/>
      <c r="N220" s="114">
        <f>'MATRIZ 2018 COMPLETO HOMOLOGADA'!AI220+'MATRIZ 2018 COMPLETO HOMOLOGADA'!AL220+'MATRIZ 2018 COMPLETO HOMOLOGADA'!AO220</f>
        <v>27572.381306033483</v>
      </c>
      <c r="O220" s="114"/>
      <c r="P220" s="114"/>
      <c r="Q220" s="93"/>
      <c r="S220" s="94">
        <v>39</v>
      </c>
      <c r="U220" s="338">
        <v>1008808.992033664</v>
      </c>
      <c r="W220" s="338">
        <v>0</v>
      </c>
      <c r="Y220" s="94">
        <v>0</v>
      </c>
      <c r="AA220" s="345">
        <f t="shared" si="23"/>
        <v>-548525.51899844268</v>
      </c>
      <c r="AC220" s="351">
        <f t="shared" si="24"/>
        <v>27572.381306033483</v>
      </c>
      <c r="AE220" s="352">
        <f t="shared" si="25"/>
        <v>-520953.13769240922</v>
      </c>
      <c r="AG220" s="352"/>
    </row>
    <row r="221" spans="1:33" x14ac:dyDescent="0.25">
      <c r="A221" s="93"/>
      <c r="B221" s="94" t="s">
        <v>267</v>
      </c>
      <c r="C221" s="94" t="s">
        <v>272</v>
      </c>
      <c r="D221" s="94" t="s">
        <v>77</v>
      </c>
      <c r="H221" s="114">
        <f>'MATRIZ 2018 COMPLETO HOMOLOGADA'!J221</f>
        <v>0</v>
      </c>
      <c r="I221" s="114">
        <f>'MATRIZ 2018 COMPLETO HOMOLOGADA'!O221</f>
        <v>476748.41735491203</v>
      </c>
      <c r="J221" s="114">
        <f>'MATRIZ 2018 COMPLETO HOMOLOGADA'!R221</f>
        <v>0</v>
      </c>
      <c r="K221" s="114"/>
      <c r="L221" s="114">
        <f t="shared" si="26"/>
        <v>476748.41735491203</v>
      </c>
      <c r="M221" s="114"/>
      <c r="N221" s="114">
        <f>'MATRIZ 2018 COMPLETO HOMOLOGADA'!AI221+'MATRIZ 2018 COMPLETO HOMOLOGADA'!AL221+'MATRIZ 2018 COMPLETO HOMOLOGADA'!AO221</f>
        <v>74624.396180961849</v>
      </c>
      <c r="O221" s="114"/>
      <c r="P221" s="114"/>
      <c r="Q221" s="93"/>
      <c r="S221" s="94">
        <v>123.5</v>
      </c>
      <c r="U221" s="338">
        <v>499965.73525072273</v>
      </c>
      <c r="W221" s="338">
        <v>0</v>
      </c>
      <c r="Y221" s="94">
        <v>0</v>
      </c>
      <c r="AA221" s="345">
        <f t="shared" si="23"/>
        <v>-23217.317895810702</v>
      </c>
      <c r="AC221" s="351">
        <f t="shared" si="24"/>
        <v>74624.396180961849</v>
      </c>
      <c r="AE221" s="352">
        <f t="shared" si="25"/>
        <v>51407.078285151147</v>
      </c>
      <c r="AG221" s="352"/>
    </row>
    <row r="222" spans="1:33" x14ac:dyDescent="0.25">
      <c r="A222" s="93"/>
      <c r="B222" s="94" t="s">
        <v>267</v>
      </c>
      <c r="C222" s="94" t="s">
        <v>273</v>
      </c>
      <c r="D222" s="94" t="s">
        <v>77</v>
      </c>
      <c r="H222" s="114">
        <f>'MATRIZ 2018 COMPLETO HOMOLOGADA'!J222</f>
        <v>0</v>
      </c>
      <c r="I222" s="114">
        <f>'MATRIZ 2018 COMPLETO HOMOLOGADA'!O222</f>
        <v>516564.91513873317</v>
      </c>
      <c r="J222" s="114">
        <f>'MATRIZ 2018 COMPLETO HOMOLOGADA'!R222</f>
        <v>0</v>
      </c>
      <c r="K222" s="114"/>
      <c r="L222" s="114">
        <f t="shared" si="26"/>
        <v>516564.91513873317</v>
      </c>
      <c r="M222" s="114"/>
      <c r="N222" s="114">
        <f>'MATRIZ 2018 COMPLETO HOMOLOGADA'!AI222+'MATRIZ 2018 COMPLETO HOMOLOGADA'!AL222+'MATRIZ 2018 COMPLETO HOMOLOGADA'!AO222</f>
        <v>103096.16922687492</v>
      </c>
      <c r="O222" s="114"/>
      <c r="P222" s="114"/>
      <c r="Q222" s="93"/>
      <c r="S222" s="94">
        <v>184.5</v>
      </c>
      <c r="U222" s="338">
        <v>501488.24976769683</v>
      </c>
      <c r="W222" s="338">
        <v>24271.700232292627</v>
      </c>
      <c r="Y222" s="94">
        <v>40</v>
      </c>
      <c r="AA222" s="345">
        <f t="shared" si="23"/>
        <v>15076.665371036332</v>
      </c>
      <c r="AC222" s="351">
        <f t="shared" si="24"/>
        <v>78824.46899458229</v>
      </c>
      <c r="AE222" s="352">
        <f t="shared" si="25"/>
        <v>93901.134365618622</v>
      </c>
      <c r="AG222" s="352"/>
    </row>
    <row r="223" spans="1:33" x14ac:dyDescent="0.25">
      <c r="A223" s="93"/>
      <c r="B223" s="94" t="s">
        <v>267</v>
      </c>
      <c r="C223" s="94" t="s">
        <v>274</v>
      </c>
      <c r="D223" s="94" t="s">
        <v>77</v>
      </c>
      <c r="H223" s="114">
        <f>'MATRIZ 2018 COMPLETO HOMOLOGADA'!J223</f>
        <v>0</v>
      </c>
      <c r="I223" s="114">
        <f>'MATRIZ 2018 COMPLETO HOMOLOGADA'!O223</f>
        <v>514610.35796685476</v>
      </c>
      <c r="J223" s="114">
        <f>'MATRIZ 2018 COMPLETO HOMOLOGADA'!R223</f>
        <v>0</v>
      </c>
      <c r="K223" s="114"/>
      <c r="L223" s="114">
        <f t="shared" si="26"/>
        <v>514610.35796685476</v>
      </c>
      <c r="M223" s="114"/>
      <c r="N223" s="114">
        <f>'MATRIZ 2018 COMPLETO HOMOLOGADA'!AI223+'MATRIZ 2018 COMPLETO HOMOLOGADA'!AL223+'MATRIZ 2018 COMPLETO HOMOLOGADA'!AO223</f>
        <v>137576.6403278996</v>
      </c>
      <c r="O223" s="114"/>
      <c r="P223" s="114"/>
      <c r="Q223" s="93"/>
      <c r="S223" s="94">
        <v>227</v>
      </c>
      <c r="U223" s="338">
        <v>499965.73525072273</v>
      </c>
      <c r="W223" s="338">
        <v>0</v>
      </c>
      <c r="Y223" s="94">
        <v>0</v>
      </c>
      <c r="AA223" s="345">
        <f t="shared" si="23"/>
        <v>14644.622716132028</v>
      </c>
      <c r="AC223" s="351">
        <f t="shared" si="24"/>
        <v>137576.6403278996</v>
      </c>
      <c r="AE223" s="352">
        <f t="shared" si="25"/>
        <v>152221.26304403163</v>
      </c>
      <c r="AG223" s="352"/>
    </row>
    <row r="224" spans="1:33" x14ac:dyDescent="0.25">
      <c r="A224" s="93"/>
      <c r="B224" s="94" t="s">
        <v>267</v>
      </c>
      <c r="C224" s="94" t="s">
        <v>275</v>
      </c>
      <c r="D224" s="94" t="s">
        <v>79</v>
      </c>
      <c r="H224" s="114">
        <f>'MATRIZ 2018 COMPLETO HOMOLOGADA'!J224</f>
        <v>1749643.2826172418</v>
      </c>
      <c r="I224" s="114">
        <f>'MATRIZ 2018 COMPLETO HOMOLOGADA'!O224</f>
        <v>0</v>
      </c>
      <c r="J224" s="114">
        <f>'MATRIZ 2018 COMPLETO HOMOLOGADA'!R224</f>
        <v>0</v>
      </c>
      <c r="K224" s="114"/>
      <c r="L224" s="114">
        <f t="shared" si="26"/>
        <v>1749643.2826172418</v>
      </c>
      <c r="M224" s="114"/>
      <c r="N224" s="114">
        <f>'MATRIZ 2018 COMPLETO HOMOLOGADA'!AI224+'MATRIZ 2018 COMPLETO HOMOLOGADA'!AL224+'MATRIZ 2018 COMPLETO HOMOLOGADA'!AO224</f>
        <v>502532.23227298394</v>
      </c>
      <c r="O224" s="114"/>
      <c r="P224" s="114"/>
      <c r="Q224" s="93"/>
      <c r="S224" s="94">
        <v>853.5</v>
      </c>
      <c r="U224" s="338">
        <v>1719973.4019592025</v>
      </c>
      <c r="W224" s="338">
        <v>440480.67555877543</v>
      </c>
      <c r="Y224" s="94">
        <v>689</v>
      </c>
      <c r="AA224" s="345">
        <f t="shared" si="23"/>
        <v>29669.880658039358</v>
      </c>
      <c r="AC224" s="351">
        <f t="shared" si="24"/>
        <v>62051.556714208506</v>
      </c>
      <c r="AE224" s="352">
        <f t="shared" si="25"/>
        <v>91721.437372247863</v>
      </c>
      <c r="AG224" s="352"/>
    </row>
    <row r="225" spans="1:33" x14ac:dyDescent="0.25">
      <c r="A225" s="93"/>
      <c r="B225" s="94" t="s">
        <v>267</v>
      </c>
      <c r="C225" s="94" t="s">
        <v>276</v>
      </c>
      <c r="D225" s="94" t="s">
        <v>79</v>
      </c>
      <c r="H225" s="114">
        <f>'MATRIZ 2018 COMPLETO HOMOLOGADA'!J225</f>
        <v>2207079.9193016859</v>
      </c>
      <c r="I225" s="114">
        <f>'MATRIZ 2018 COMPLETO HOMOLOGADA'!O225</f>
        <v>0</v>
      </c>
      <c r="J225" s="114">
        <f>'MATRIZ 2018 COMPLETO HOMOLOGADA'!R225</f>
        <v>0</v>
      </c>
      <c r="K225" s="114"/>
      <c r="L225" s="114">
        <f t="shared" si="26"/>
        <v>2207079.9193016859</v>
      </c>
      <c r="M225" s="114"/>
      <c r="N225" s="114">
        <f>'MATRIZ 2018 COMPLETO HOMOLOGADA'!AI225+'MATRIZ 2018 COMPLETO HOMOLOGADA'!AL225+'MATRIZ 2018 COMPLETO HOMOLOGADA'!AO225</f>
        <v>649798.40949641797</v>
      </c>
      <c r="O225" s="114"/>
      <c r="P225" s="114"/>
      <c r="Q225" s="93"/>
      <c r="S225" s="94">
        <v>1021.5</v>
      </c>
      <c r="U225" s="338">
        <v>2118255.4809300471</v>
      </c>
      <c r="W225" s="338">
        <v>519169.25366235693</v>
      </c>
      <c r="Y225" s="94">
        <v>749</v>
      </c>
      <c r="AA225" s="345">
        <f t="shared" si="23"/>
        <v>88824.438371638767</v>
      </c>
      <c r="AC225" s="351">
        <f t="shared" si="24"/>
        <v>130629.15583406104</v>
      </c>
      <c r="AE225" s="352">
        <f t="shared" si="25"/>
        <v>219453.5942056998</v>
      </c>
      <c r="AG225" s="352"/>
    </row>
    <row r="226" spans="1:33" x14ac:dyDescent="0.25">
      <c r="A226" s="93"/>
      <c r="B226" s="94" t="s">
        <v>267</v>
      </c>
      <c r="C226" s="94" t="s">
        <v>277</v>
      </c>
      <c r="D226" s="94" t="s">
        <v>79</v>
      </c>
      <c r="H226" s="114">
        <f>'MATRIZ 2018 COMPLETO HOMOLOGADA'!J226</f>
        <v>2137340.4381987979</v>
      </c>
      <c r="I226" s="114">
        <f>'MATRIZ 2018 COMPLETO HOMOLOGADA'!O226</f>
        <v>0</v>
      </c>
      <c r="J226" s="114">
        <f>'MATRIZ 2018 COMPLETO HOMOLOGADA'!R226</f>
        <v>0</v>
      </c>
      <c r="K226" s="114"/>
      <c r="L226" s="114">
        <f t="shared" si="26"/>
        <v>2137340.4381987979</v>
      </c>
      <c r="M226" s="114"/>
      <c r="N226" s="114">
        <f>'MATRIZ 2018 COMPLETO HOMOLOGADA'!AI226+'MATRIZ 2018 COMPLETO HOMOLOGADA'!AL226+'MATRIZ 2018 COMPLETO HOMOLOGADA'!AO226</f>
        <v>605133.48107398092</v>
      </c>
      <c r="O226" s="114"/>
      <c r="P226" s="114"/>
      <c r="Q226" s="93"/>
      <c r="S226" s="94">
        <v>913.5</v>
      </c>
      <c r="U226" s="338">
        <v>2033085.8574453082</v>
      </c>
      <c r="W226" s="338">
        <v>516318.13752903801</v>
      </c>
      <c r="Y226" s="94">
        <v>718</v>
      </c>
      <c r="AA226" s="345">
        <f t="shared" si="23"/>
        <v>104254.58075348963</v>
      </c>
      <c r="AC226" s="351">
        <f t="shared" si="24"/>
        <v>88815.343544942909</v>
      </c>
      <c r="AE226" s="352">
        <f t="shared" si="25"/>
        <v>193069.92429843254</v>
      </c>
      <c r="AG226" s="352"/>
    </row>
    <row r="227" spans="1:33" x14ac:dyDescent="0.25">
      <c r="A227" s="93"/>
      <c r="B227" s="94" t="s">
        <v>267</v>
      </c>
      <c r="C227" s="94" t="s">
        <v>278</v>
      </c>
      <c r="D227" s="94" t="s">
        <v>79</v>
      </c>
      <c r="H227" s="114">
        <f>'MATRIZ 2018 COMPLETO HOMOLOGADA'!J227</f>
        <v>3683215.6926506655</v>
      </c>
      <c r="I227" s="114">
        <f>'MATRIZ 2018 COMPLETO HOMOLOGADA'!O227</f>
        <v>0</v>
      </c>
      <c r="J227" s="114">
        <f>'MATRIZ 2018 COMPLETO HOMOLOGADA'!R227</f>
        <v>0</v>
      </c>
      <c r="K227" s="114"/>
      <c r="L227" s="114">
        <f t="shared" si="26"/>
        <v>3683215.6926506655</v>
      </c>
      <c r="M227" s="114"/>
      <c r="N227" s="114">
        <f>'MATRIZ 2018 COMPLETO HOMOLOGADA'!AI227+'MATRIZ 2018 COMPLETO HOMOLOGADA'!AL227+'MATRIZ 2018 COMPLETO HOMOLOGADA'!AO227</f>
        <v>1363388.3334408926</v>
      </c>
      <c r="O227" s="114"/>
      <c r="P227" s="114"/>
      <c r="Q227" s="93"/>
      <c r="S227" s="94">
        <v>1824.5</v>
      </c>
      <c r="U227" s="338">
        <v>4226129.4777032733</v>
      </c>
      <c r="W227" s="338">
        <v>1390473.8865058664</v>
      </c>
      <c r="Y227" s="94">
        <v>1689.5</v>
      </c>
      <c r="AA227" s="345">
        <f t="shared" si="23"/>
        <v>-542913.78505260777</v>
      </c>
      <c r="AC227" s="351">
        <f t="shared" si="24"/>
        <v>-27085.553064973792</v>
      </c>
      <c r="AE227" s="352">
        <f t="shared" si="25"/>
        <v>-569999.33811758156</v>
      </c>
      <c r="AG227" s="352"/>
    </row>
    <row r="228" spans="1:33" x14ac:dyDescent="0.25">
      <c r="A228" s="93"/>
      <c r="B228" s="94" t="s">
        <v>267</v>
      </c>
      <c r="C228" s="94" t="s">
        <v>279</v>
      </c>
      <c r="D228" s="94" t="s">
        <v>79</v>
      </c>
      <c r="H228" s="114">
        <f>'MATRIZ 2018 COMPLETO HOMOLOGADA'!J228</f>
        <v>4578000.4146872172</v>
      </c>
      <c r="I228" s="114">
        <f>'MATRIZ 2018 COMPLETO HOMOLOGADA'!O228</f>
        <v>0</v>
      </c>
      <c r="J228" s="114">
        <f>'MATRIZ 2018 COMPLETO HOMOLOGADA'!R228</f>
        <v>0</v>
      </c>
      <c r="K228" s="114"/>
      <c r="L228" s="114">
        <f t="shared" si="26"/>
        <v>4578000.4146872172</v>
      </c>
      <c r="M228" s="114"/>
      <c r="N228" s="114">
        <f>'MATRIZ 2018 COMPLETO HOMOLOGADA'!AI228+'MATRIZ 2018 COMPLETO HOMOLOGADA'!AL228+'MATRIZ 2018 COMPLETO HOMOLOGADA'!AO228</f>
        <v>1172433.9465721357</v>
      </c>
      <c r="O228" s="114"/>
      <c r="P228" s="114"/>
      <c r="Q228" s="93"/>
      <c r="S228" s="94">
        <v>1565</v>
      </c>
      <c r="U228" s="338">
        <v>3357095.793914753</v>
      </c>
      <c r="W228" s="338">
        <v>928549.57367131335</v>
      </c>
      <c r="Y228" s="94">
        <v>1069</v>
      </c>
      <c r="AA228" s="345">
        <f t="shared" si="23"/>
        <v>1220904.6207724642</v>
      </c>
      <c r="AC228" s="351">
        <f t="shared" si="24"/>
        <v>243884.37290082232</v>
      </c>
      <c r="AE228" s="352">
        <f t="shared" si="25"/>
        <v>1464788.9936732864</v>
      </c>
      <c r="AG228" s="352"/>
    </row>
    <row r="229" spans="1:33" x14ac:dyDescent="0.25">
      <c r="A229" s="93"/>
      <c r="B229" s="94" t="s">
        <v>267</v>
      </c>
      <c r="C229" s="94" t="s">
        <v>280</v>
      </c>
      <c r="D229" s="94" t="s">
        <v>79</v>
      </c>
      <c r="H229" s="114">
        <f>'MATRIZ 2018 COMPLETO HOMOLOGADA'!J229</f>
        <v>5274211.4424845418</v>
      </c>
      <c r="I229" s="114">
        <f>'MATRIZ 2018 COMPLETO HOMOLOGADA'!O229</f>
        <v>0</v>
      </c>
      <c r="J229" s="114">
        <f>'MATRIZ 2018 COMPLETO HOMOLOGADA'!R229</f>
        <v>0</v>
      </c>
      <c r="K229" s="114"/>
      <c r="L229" s="114">
        <f t="shared" si="26"/>
        <v>5274211.4424845418</v>
      </c>
      <c r="M229" s="114"/>
      <c r="N229" s="114">
        <f>'MATRIZ 2018 COMPLETO HOMOLOGADA'!AI229+'MATRIZ 2018 COMPLETO HOMOLOGADA'!AL229+'MATRIZ 2018 COMPLETO HOMOLOGADA'!AO229</f>
        <v>1471146.5395211554</v>
      </c>
      <c r="O229" s="114"/>
      <c r="P229" s="114"/>
      <c r="Q229" s="93"/>
      <c r="S229" s="94">
        <v>1893.5</v>
      </c>
      <c r="U229" s="338">
        <v>4952887.8397919796</v>
      </c>
      <c r="W229" s="338">
        <v>1500567.2870505205</v>
      </c>
      <c r="Y229" s="94">
        <v>1729.5</v>
      </c>
      <c r="AA229" s="345">
        <f t="shared" si="23"/>
        <v>321323.60269256216</v>
      </c>
      <c r="AC229" s="351">
        <f t="shared" si="24"/>
        <v>-29420.747529365122</v>
      </c>
      <c r="AE229" s="352">
        <f t="shared" si="25"/>
        <v>291902.85516319703</v>
      </c>
      <c r="AG229" s="352"/>
    </row>
    <row r="230" spans="1:33" x14ac:dyDescent="0.25">
      <c r="A230" s="93"/>
      <c r="B230" s="94" t="s">
        <v>267</v>
      </c>
      <c r="C230" s="94" t="s">
        <v>281</v>
      </c>
      <c r="D230" s="94" t="s">
        <v>83</v>
      </c>
      <c r="H230" s="114">
        <f>'MATRIZ 2018 COMPLETO HOMOLOGADA'!J230</f>
        <v>0</v>
      </c>
      <c r="I230" s="114">
        <f>'MATRIZ 2018 COMPLETO HOMOLOGADA'!O230</f>
        <v>1290831.2496074522</v>
      </c>
      <c r="J230" s="114">
        <f>'MATRIZ 2018 COMPLETO HOMOLOGADA'!R230</f>
        <v>0</v>
      </c>
      <c r="K230" s="114"/>
      <c r="L230" s="114">
        <f t="shared" si="26"/>
        <v>1290831.2496074522</v>
      </c>
      <c r="M230" s="114"/>
      <c r="N230" s="114">
        <f>'MATRIZ 2018 COMPLETO HOMOLOGADA'!AI230+'MATRIZ 2018 COMPLETO HOMOLOGADA'!AL230+'MATRIZ 2018 COMPLETO HOMOLOGADA'!AO230</f>
        <v>285522.60730962921</v>
      </c>
      <c r="O230" s="114"/>
      <c r="P230" s="114"/>
      <c r="Q230" s="93"/>
      <c r="S230" s="94">
        <v>427.5</v>
      </c>
      <c r="U230" s="338">
        <v>1278223.9214138214</v>
      </c>
      <c r="W230" s="338">
        <v>203729.85563161716</v>
      </c>
      <c r="Y230" s="94">
        <v>281</v>
      </c>
      <c r="AA230" s="345">
        <f t="shared" si="23"/>
        <v>12607.32819363079</v>
      </c>
      <c r="AC230" s="351">
        <f t="shared" si="24"/>
        <v>81792.75167801205</v>
      </c>
      <c r="AE230" s="352">
        <f t="shared" si="25"/>
        <v>94400.07987164284</v>
      </c>
      <c r="AG230" s="352"/>
    </row>
    <row r="231" spans="1:33" x14ac:dyDescent="0.25">
      <c r="A231" s="93"/>
      <c r="B231" s="94" t="s">
        <v>267</v>
      </c>
      <c r="C231" s="94" t="s">
        <v>282</v>
      </c>
      <c r="D231" s="94" t="s">
        <v>83</v>
      </c>
      <c r="H231" s="114">
        <f>'MATRIZ 2018 COMPLETO HOMOLOGADA'!J231</f>
        <v>0</v>
      </c>
      <c r="I231" s="114">
        <f>'MATRIZ 2018 COMPLETO HOMOLOGADA'!O231</f>
        <v>1040403.9576892919</v>
      </c>
      <c r="J231" s="114">
        <f>'MATRIZ 2018 COMPLETO HOMOLOGADA'!R231</f>
        <v>0</v>
      </c>
      <c r="K231" s="114"/>
      <c r="L231" s="114">
        <f t="shared" si="26"/>
        <v>1040403.9576892919</v>
      </c>
      <c r="M231" s="114"/>
      <c r="N231" s="114">
        <f>'MATRIZ 2018 COMPLETO HOMOLOGADA'!AI231+'MATRIZ 2018 COMPLETO HOMOLOGADA'!AL231+'MATRIZ 2018 COMPLETO HOMOLOGADA'!AO231</f>
        <v>276809.80326965387</v>
      </c>
      <c r="O231" s="114"/>
      <c r="P231" s="114"/>
      <c r="Q231" s="93"/>
      <c r="S231" s="94">
        <v>441.5</v>
      </c>
      <c r="U231" s="338">
        <v>1021073.1495281268</v>
      </c>
      <c r="W231" s="338">
        <v>253554.41361487354</v>
      </c>
      <c r="Y231" s="94">
        <v>372.5</v>
      </c>
      <c r="AA231" s="345">
        <f t="shared" si="23"/>
        <v>19330.8081611651</v>
      </c>
      <c r="AC231" s="351">
        <f t="shared" si="24"/>
        <v>23255.389654780331</v>
      </c>
      <c r="AE231" s="352">
        <f t="shared" si="25"/>
        <v>42586.19781594543</v>
      </c>
      <c r="AG231" s="352"/>
    </row>
    <row r="232" spans="1:33" x14ac:dyDescent="0.25">
      <c r="A232" s="93"/>
      <c r="B232" s="94" t="s">
        <v>267</v>
      </c>
      <c r="C232" s="94" t="s">
        <v>283</v>
      </c>
      <c r="D232" s="94" t="s">
        <v>79</v>
      </c>
      <c r="H232" s="114">
        <f>'MATRIZ 2018 COMPLETO HOMOLOGADA'!J232</f>
        <v>4670731.7979512829</v>
      </c>
      <c r="I232" s="114">
        <f>'MATRIZ 2018 COMPLETO HOMOLOGADA'!O232</f>
        <v>0</v>
      </c>
      <c r="J232" s="114">
        <f>'MATRIZ 2018 COMPLETO HOMOLOGADA'!R232</f>
        <v>0</v>
      </c>
      <c r="K232" s="114"/>
      <c r="L232" s="114">
        <f t="shared" si="26"/>
        <v>4670731.7979512829</v>
      </c>
      <c r="M232" s="114"/>
      <c r="N232" s="114">
        <f>'MATRIZ 2018 COMPLETO HOMOLOGADA'!AI232+'MATRIZ 2018 COMPLETO HOMOLOGADA'!AL232+'MATRIZ 2018 COMPLETO HOMOLOGADA'!AO232</f>
        <v>1111066.5982283717</v>
      </c>
      <c r="O232" s="114"/>
      <c r="P232" s="114"/>
      <c r="Q232" s="93"/>
      <c r="S232" s="94">
        <v>2153</v>
      </c>
      <c r="U232" s="338">
        <v>3484830.2085070871</v>
      </c>
      <c r="W232" s="338">
        <v>769829.99693879369</v>
      </c>
      <c r="Y232" s="94">
        <v>1373.5</v>
      </c>
      <c r="AA232" s="345">
        <f t="shared" si="23"/>
        <v>1185901.5894441959</v>
      </c>
      <c r="AC232" s="351">
        <f t="shared" si="24"/>
        <v>341236.60128957801</v>
      </c>
      <c r="AE232" s="352">
        <f t="shared" si="25"/>
        <v>1527138.1907337739</v>
      </c>
      <c r="AG232" s="352"/>
    </row>
    <row r="233" spans="1:33" x14ac:dyDescent="0.25">
      <c r="A233" s="93"/>
      <c r="B233" s="94" t="s">
        <v>267</v>
      </c>
      <c r="C233" s="94" t="s">
        <v>284</v>
      </c>
      <c r="D233" s="94" t="s">
        <v>83</v>
      </c>
      <c r="H233" s="114">
        <f>'MATRIZ 2018 COMPLETO HOMOLOGADA'!J233</f>
        <v>0</v>
      </c>
      <c r="I233" s="114">
        <f>'MATRIZ 2018 COMPLETO HOMOLOGADA'!O233</f>
        <v>459213.8918193907</v>
      </c>
      <c r="J233" s="114">
        <f>'MATRIZ 2018 COMPLETO HOMOLOGADA'!R233</f>
        <v>0</v>
      </c>
      <c r="K233" s="114"/>
      <c r="L233" s="114">
        <f t="shared" si="26"/>
        <v>459213.8918193907</v>
      </c>
      <c r="M233" s="114"/>
      <c r="N233" s="114">
        <f>'MATRIZ 2018 COMPLETO HOMOLOGADA'!AI233+'MATRIZ 2018 COMPLETO HOMOLOGADA'!AL233+'MATRIZ 2018 COMPLETO HOMOLOGADA'!AO233</f>
        <v>12085.284996869166</v>
      </c>
      <c r="O233" s="114"/>
      <c r="P233" s="114"/>
      <c r="Q233" s="93"/>
      <c r="S233" s="94">
        <v>19</v>
      </c>
      <c r="U233" s="338">
        <v>1008808.992033664</v>
      </c>
      <c r="W233" s="338">
        <v>0</v>
      </c>
      <c r="Y233" s="94">
        <v>0</v>
      </c>
      <c r="AA233" s="345">
        <f t="shared" si="23"/>
        <v>-549595.10021427332</v>
      </c>
      <c r="AC233" s="351">
        <f t="shared" si="24"/>
        <v>12085.284996869166</v>
      </c>
      <c r="AE233" s="352">
        <f t="shared" si="25"/>
        <v>-537509.81521740416</v>
      </c>
      <c r="AG233" s="352"/>
    </row>
    <row r="234" spans="1:33" x14ac:dyDescent="0.25">
      <c r="A234" s="93"/>
      <c r="B234" s="94" t="s">
        <v>267</v>
      </c>
      <c r="C234" s="94" t="s">
        <v>285</v>
      </c>
      <c r="D234" s="94" t="s">
        <v>83</v>
      </c>
      <c r="H234" s="114">
        <f>'MATRIZ 2018 COMPLETO HOMOLOGADA'!J234</f>
        <v>0</v>
      </c>
      <c r="I234" s="114">
        <f>'MATRIZ 2018 COMPLETO HOMOLOGADA'!O234</f>
        <v>1005354.1414544745</v>
      </c>
      <c r="J234" s="114">
        <f>'MATRIZ 2018 COMPLETO HOMOLOGADA'!R234</f>
        <v>0</v>
      </c>
      <c r="K234" s="114"/>
      <c r="L234" s="114">
        <f t="shared" si="26"/>
        <v>1005354.1414544745</v>
      </c>
      <c r="M234" s="114"/>
      <c r="N234" s="114">
        <f>'MATRIZ 2018 COMPLETO HOMOLOGADA'!AI234+'MATRIZ 2018 COMPLETO HOMOLOGADA'!AL234+'MATRIZ 2018 COMPLETO HOMOLOGADA'!AO234</f>
        <v>111560.43420134971</v>
      </c>
      <c r="O234" s="114"/>
      <c r="P234" s="114"/>
      <c r="Q234" s="93"/>
      <c r="S234" s="94">
        <v>199</v>
      </c>
      <c r="U234" s="338">
        <v>1009472.6188126623</v>
      </c>
      <c r="W234" s="338">
        <v>12175.258374153149</v>
      </c>
      <c r="Y234" s="94">
        <v>20</v>
      </c>
      <c r="AA234" s="345">
        <f t="shared" si="23"/>
        <v>-4118.4773581877816</v>
      </c>
      <c r="AC234" s="351">
        <f t="shared" si="24"/>
        <v>99385.175827196566</v>
      </c>
      <c r="AE234" s="352">
        <f t="shared" si="25"/>
        <v>95266.698469008785</v>
      </c>
      <c r="AG234" s="352"/>
    </row>
    <row r="235" spans="1:33" x14ac:dyDescent="0.25">
      <c r="A235" s="93"/>
      <c r="B235" s="94" t="s">
        <v>267</v>
      </c>
      <c r="C235" s="94" t="s">
        <v>286</v>
      </c>
      <c r="D235" s="94" t="s">
        <v>79</v>
      </c>
      <c r="H235" s="114">
        <f>'MATRIZ 2018 COMPLETO HOMOLOGADA'!J235</f>
        <v>1893199.4443080237</v>
      </c>
      <c r="I235" s="114">
        <f>'MATRIZ 2018 COMPLETO HOMOLOGADA'!O235</f>
        <v>0</v>
      </c>
      <c r="J235" s="114">
        <f>'MATRIZ 2018 COMPLETO HOMOLOGADA'!R235</f>
        <v>0</v>
      </c>
      <c r="K235" s="114"/>
      <c r="L235" s="114">
        <f t="shared" si="26"/>
        <v>1893199.4443080237</v>
      </c>
      <c r="M235" s="114"/>
      <c r="N235" s="114">
        <f>'MATRIZ 2018 COMPLETO HOMOLOGADA'!AI235+'MATRIZ 2018 COMPLETO HOMOLOGADA'!AL235+'MATRIZ 2018 COMPLETO HOMOLOGADA'!AO235</f>
        <v>540150.23109620844</v>
      </c>
      <c r="O235" s="114"/>
      <c r="P235" s="114"/>
      <c r="Q235" s="93"/>
      <c r="S235" s="94">
        <v>889.5</v>
      </c>
      <c r="U235" s="338">
        <v>1721623.4582285681</v>
      </c>
      <c r="W235" s="338">
        <v>489485.87062838464</v>
      </c>
      <c r="Y235" s="94">
        <v>741</v>
      </c>
      <c r="AA235" s="345">
        <f t="shared" si="23"/>
        <v>171575.98607945559</v>
      </c>
      <c r="AC235" s="351">
        <f t="shared" si="24"/>
        <v>50664.360467823804</v>
      </c>
      <c r="AE235" s="352">
        <f t="shared" si="25"/>
        <v>222240.34654727939</v>
      </c>
      <c r="AG235" s="352"/>
    </row>
    <row r="236" spans="1:33" x14ac:dyDescent="0.25">
      <c r="A236" s="93"/>
      <c r="B236" s="94" t="s">
        <v>267</v>
      </c>
      <c r="C236" s="94" t="s">
        <v>139</v>
      </c>
      <c r="D236" s="94" t="s">
        <v>79</v>
      </c>
      <c r="H236" s="114">
        <f>'MATRIZ 2018 COMPLETO HOMOLOGADA'!J236</f>
        <v>3016410.6638371199</v>
      </c>
      <c r="I236" s="114">
        <f>'MATRIZ 2018 COMPLETO HOMOLOGADA'!O236</f>
        <v>0</v>
      </c>
      <c r="J236" s="114">
        <f>'MATRIZ 2018 COMPLETO HOMOLOGADA'!R236</f>
        <v>0</v>
      </c>
      <c r="K236" s="114"/>
      <c r="L236" s="114">
        <f t="shared" si="26"/>
        <v>3016410.6638371199</v>
      </c>
      <c r="M236" s="114"/>
      <c r="N236" s="114">
        <f>'MATRIZ 2018 COMPLETO HOMOLOGADA'!AI236+'MATRIZ 2018 COMPLETO HOMOLOGADA'!AL236+'MATRIZ 2018 COMPLETO HOMOLOGADA'!AO236</f>
        <v>774302.58651602606</v>
      </c>
      <c r="O236" s="114"/>
      <c r="P236" s="114"/>
      <c r="Q236" s="93"/>
      <c r="S236" s="94">
        <v>1363.5</v>
      </c>
      <c r="U236" s="338">
        <v>2876775.809609801</v>
      </c>
      <c r="W236" s="338">
        <v>886426.56981922255</v>
      </c>
      <c r="Y236" s="94">
        <v>1437.5</v>
      </c>
      <c r="AA236" s="345">
        <f t="shared" si="23"/>
        <v>139634.85422731889</v>
      </c>
      <c r="AC236" s="351">
        <f t="shared" si="24"/>
        <v>-112123.9833031965</v>
      </c>
      <c r="AE236" s="352">
        <f t="shared" si="25"/>
        <v>27510.870924122399</v>
      </c>
      <c r="AG236" s="352"/>
    </row>
    <row r="237" spans="1:33" x14ac:dyDescent="0.25">
      <c r="A237" s="93"/>
      <c r="B237" s="94" t="s">
        <v>267</v>
      </c>
      <c r="C237" s="94" t="s">
        <v>287</v>
      </c>
      <c r="D237" s="94" t="s">
        <v>79</v>
      </c>
      <c r="H237" s="114">
        <f>'MATRIZ 2018 COMPLETO HOMOLOGADA'!J237</f>
        <v>1749643.2826172418</v>
      </c>
      <c r="I237" s="114">
        <f>'MATRIZ 2018 COMPLETO HOMOLOGADA'!O237</f>
        <v>0</v>
      </c>
      <c r="J237" s="114">
        <f>'MATRIZ 2018 COMPLETO HOMOLOGADA'!R237</f>
        <v>0</v>
      </c>
      <c r="K237" s="114"/>
      <c r="L237" s="114">
        <f t="shared" si="26"/>
        <v>1749643.2826172418</v>
      </c>
      <c r="M237" s="114"/>
      <c r="N237" s="114">
        <f>'MATRIZ 2018 COMPLETO HOMOLOGADA'!AI237+'MATRIZ 2018 COMPLETO HOMOLOGADA'!AL237+'MATRIZ 2018 COMPLETO HOMOLOGADA'!AO237</f>
        <v>444367.21623807313</v>
      </c>
      <c r="O237" s="114"/>
      <c r="P237" s="114"/>
      <c r="Q237" s="93"/>
      <c r="S237" s="94">
        <v>701</v>
      </c>
      <c r="U237" s="338">
        <v>1719973.4019592025</v>
      </c>
      <c r="W237" s="338">
        <v>393391.93075668829</v>
      </c>
      <c r="Y237" s="94">
        <v>583</v>
      </c>
      <c r="AA237" s="345">
        <f t="shared" si="23"/>
        <v>29669.880658039358</v>
      </c>
      <c r="AC237" s="351">
        <f t="shared" si="24"/>
        <v>50975.285481384839</v>
      </c>
      <c r="AE237" s="352">
        <f t="shared" si="25"/>
        <v>80645.166139424196</v>
      </c>
      <c r="AG237" s="352"/>
    </row>
    <row r="238" spans="1:33" x14ac:dyDescent="0.25">
      <c r="A238" s="93"/>
      <c r="B238" s="94" t="s">
        <v>267</v>
      </c>
      <c r="C238" s="94" t="s">
        <v>288</v>
      </c>
      <c r="D238" s="94" t="s">
        <v>83</v>
      </c>
      <c r="H238" s="114">
        <f>'MATRIZ 2018 COMPLETO HOMOLOGADA'!J238</f>
        <v>0</v>
      </c>
      <c r="I238" s="114">
        <f>'MATRIZ 2018 COMPLETO HOMOLOGADA'!O238</f>
        <v>1180373.7655292954</v>
      </c>
      <c r="J238" s="114">
        <f>'MATRIZ 2018 COMPLETO HOMOLOGADA'!R238</f>
        <v>0</v>
      </c>
      <c r="K238" s="114"/>
      <c r="L238" s="114">
        <f t="shared" si="26"/>
        <v>1180373.7655292954</v>
      </c>
      <c r="M238" s="114"/>
      <c r="N238" s="114">
        <f>'MATRIZ 2018 COMPLETO HOMOLOGADA'!AI238+'MATRIZ 2018 COMPLETO HOMOLOGADA'!AL238+'MATRIZ 2018 COMPLETO HOMOLOGADA'!AO238</f>
        <v>490787.25497071759</v>
      </c>
      <c r="O238" s="114"/>
      <c r="P238" s="114"/>
      <c r="Q238" s="93"/>
      <c r="S238" s="94">
        <v>914</v>
      </c>
      <c r="U238" s="338">
        <v>1021970.6189661009</v>
      </c>
      <c r="W238" s="338">
        <v>148702.62550581989</v>
      </c>
      <c r="Y238" s="94">
        <v>255</v>
      </c>
      <c r="AA238" s="345">
        <f t="shared" si="23"/>
        <v>158403.14656319458</v>
      </c>
      <c r="AC238" s="351">
        <f t="shared" si="24"/>
        <v>342084.62946489768</v>
      </c>
      <c r="AE238" s="352">
        <f t="shared" si="25"/>
        <v>500487.77602809225</v>
      </c>
      <c r="AG238" s="352"/>
    </row>
    <row r="239" spans="1:33" x14ac:dyDescent="0.25">
      <c r="A239" s="93"/>
      <c r="B239" s="94" t="s">
        <v>267</v>
      </c>
      <c r="C239" s="94" t="s">
        <v>289</v>
      </c>
      <c r="D239" s="94" t="s">
        <v>79</v>
      </c>
      <c r="H239" s="114">
        <f>'MATRIZ 2018 COMPLETO HOMOLOGADA'!J239</f>
        <v>2228671.5089182653</v>
      </c>
      <c r="I239" s="114">
        <f>'MATRIZ 2018 COMPLETO HOMOLOGADA'!O239</f>
        <v>0</v>
      </c>
      <c r="J239" s="114">
        <f>'MATRIZ 2018 COMPLETO HOMOLOGADA'!R239</f>
        <v>0</v>
      </c>
      <c r="K239" s="114"/>
      <c r="L239" s="114">
        <f t="shared" si="26"/>
        <v>2228671.5089182653</v>
      </c>
      <c r="M239" s="114"/>
      <c r="N239" s="114">
        <f>'MATRIZ 2018 COMPLETO HOMOLOGADA'!AI239+'MATRIZ 2018 COMPLETO HOMOLOGADA'!AL239+'MATRIZ 2018 COMPLETO HOMOLOGADA'!AO239</f>
        <v>759819.75843405596</v>
      </c>
      <c r="O239" s="114"/>
      <c r="P239" s="114"/>
      <c r="Q239" s="93"/>
      <c r="S239" s="94">
        <v>1458</v>
      </c>
      <c r="U239" s="338">
        <v>2738599.7344097337</v>
      </c>
      <c r="W239" s="338">
        <v>702192.39195905812</v>
      </c>
      <c r="Y239" s="94">
        <v>1254</v>
      </c>
      <c r="AA239" s="345">
        <f t="shared" si="23"/>
        <v>-509928.22549146833</v>
      </c>
      <c r="AC239" s="351">
        <f t="shared" si="24"/>
        <v>57627.366474997834</v>
      </c>
      <c r="AE239" s="352">
        <f t="shared" si="25"/>
        <v>-452300.85901647049</v>
      </c>
      <c r="AG239" s="352"/>
    </row>
    <row r="240" spans="1:33" x14ac:dyDescent="0.25">
      <c r="A240" s="93"/>
      <c r="B240" s="94" t="s">
        <v>267</v>
      </c>
      <c r="C240" s="94" t="s">
        <v>290</v>
      </c>
      <c r="D240" s="94" t="s">
        <v>79</v>
      </c>
      <c r="H240" s="114">
        <f>'MATRIZ 2018 COMPLETO HOMOLOGADA'!J240</f>
        <v>7972255.5975049566</v>
      </c>
      <c r="I240" s="114">
        <f>'MATRIZ 2018 COMPLETO HOMOLOGADA'!O240</f>
        <v>0</v>
      </c>
      <c r="J240" s="114">
        <f>'MATRIZ 2018 COMPLETO HOMOLOGADA'!R240</f>
        <v>0</v>
      </c>
      <c r="K240" s="114"/>
      <c r="L240" s="114">
        <f t="shared" si="26"/>
        <v>7972255.5975049566</v>
      </c>
      <c r="M240" s="114"/>
      <c r="N240" s="114">
        <f>'MATRIZ 2018 COMPLETO HOMOLOGADA'!AI240+'MATRIZ 2018 COMPLETO HOMOLOGADA'!AL240+'MATRIZ 2018 COMPLETO HOMOLOGADA'!AO240</f>
        <v>1855746.651585314</v>
      </c>
      <c r="O240" s="114"/>
      <c r="P240" s="114"/>
      <c r="Q240" s="93"/>
      <c r="S240" s="94">
        <v>2621.5</v>
      </c>
      <c r="U240" s="338">
        <v>8248461.3687092289</v>
      </c>
      <c r="W240" s="338">
        <v>1775151.9545718578</v>
      </c>
      <c r="Y240" s="94">
        <v>2238</v>
      </c>
      <c r="AA240" s="345">
        <f t="shared" si="23"/>
        <v>-276205.77120427229</v>
      </c>
      <c r="AC240" s="351">
        <f t="shared" si="24"/>
        <v>80594.697013456142</v>
      </c>
      <c r="AE240" s="352">
        <f t="shared" si="25"/>
        <v>-195611.07419081614</v>
      </c>
      <c r="AG240" s="352"/>
    </row>
    <row r="241" spans="1:33" x14ac:dyDescent="0.25">
      <c r="A241" s="93"/>
      <c r="B241" s="94" t="s">
        <v>267</v>
      </c>
      <c r="C241" s="94" t="s">
        <v>291</v>
      </c>
      <c r="D241" s="94" t="s">
        <v>79</v>
      </c>
      <c r="H241" s="114">
        <f>'MATRIZ 2018 COMPLETO HOMOLOGADA'!J241</f>
        <v>11374877.704782896</v>
      </c>
      <c r="I241" s="114">
        <f>'MATRIZ 2018 COMPLETO HOMOLOGADA'!O241</f>
        <v>0</v>
      </c>
      <c r="J241" s="114">
        <f>'MATRIZ 2018 COMPLETO HOMOLOGADA'!R241</f>
        <v>0</v>
      </c>
      <c r="K241" s="114"/>
      <c r="L241" s="114">
        <f t="shared" si="26"/>
        <v>11374877.704782896</v>
      </c>
      <c r="M241" s="114"/>
      <c r="N241" s="114">
        <f>'MATRIZ 2018 COMPLETO HOMOLOGADA'!AI241+'MATRIZ 2018 COMPLETO HOMOLOGADA'!AL241+'MATRIZ 2018 COMPLETO HOMOLOGADA'!AO241</f>
        <v>3354806.2391357343</v>
      </c>
      <c r="O241" s="114"/>
      <c r="P241" s="114"/>
      <c r="Q241" s="93"/>
      <c r="S241" s="94">
        <v>5786</v>
      </c>
      <c r="U241" s="338">
        <v>13143522.88122886</v>
      </c>
      <c r="W241" s="338">
        <v>3587419.2774045537</v>
      </c>
      <c r="Y241" s="94">
        <v>5782</v>
      </c>
      <c r="AA241" s="345">
        <f t="shared" si="23"/>
        <v>-1768645.1764459647</v>
      </c>
      <c r="AC241" s="351">
        <f t="shared" si="24"/>
        <v>-232613.03826881945</v>
      </c>
      <c r="AE241" s="352">
        <f t="shared" si="25"/>
        <v>-2001258.2147147842</v>
      </c>
      <c r="AG241" s="352"/>
    </row>
    <row r="242" spans="1:33" x14ac:dyDescent="0.25">
      <c r="A242" s="93"/>
      <c r="B242" s="94" t="s">
        <v>267</v>
      </c>
      <c r="C242" s="94" t="s">
        <v>292</v>
      </c>
      <c r="D242" s="94" t="s">
        <v>79</v>
      </c>
      <c r="H242" s="114">
        <f>'MATRIZ 2018 COMPLETO HOMOLOGADA'!J242</f>
        <v>2636412.2463298021</v>
      </c>
      <c r="I242" s="114">
        <f>'MATRIZ 2018 COMPLETO HOMOLOGADA'!O242</f>
        <v>0</v>
      </c>
      <c r="J242" s="114">
        <f>'MATRIZ 2018 COMPLETO HOMOLOGADA'!R242</f>
        <v>0</v>
      </c>
      <c r="K242" s="114"/>
      <c r="L242" s="114">
        <f t="shared" si="26"/>
        <v>2636412.2463298021</v>
      </c>
      <c r="M242" s="114"/>
      <c r="N242" s="114">
        <f>'MATRIZ 2018 COMPLETO HOMOLOGADA'!AI242+'MATRIZ 2018 COMPLETO HOMOLOGADA'!AL242+'MATRIZ 2018 COMPLETO HOMOLOGADA'!AO242</f>
        <v>577853.04255525942</v>
      </c>
      <c r="O242" s="114"/>
      <c r="P242" s="114"/>
      <c r="Q242" s="93"/>
      <c r="S242" s="94">
        <v>811.5</v>
      </c>
      <c r="U242" s="338">
        <v>2498393.7493780418</v>
      </c>
      <c r="W242" s="338">
        <v>463161.56880674587</v>
      </c>
      <c r="Y242" s="94">
        <v>597.5</v>
      </c>
      <c r="AA242" s="345">
        <f t="shared" si="23"/>
        <v>138018.49695176026</v>
      </c>
      <c r="AC242" s="351">
        <f t="shared" si="24"/>
        <v>114691.47374851356</v>
      </c>
      <c r="AE242" s="352">
        <f t="shared" si="25"/>
        <v>252709.97070027381</v>
      </c>
      <c r="AG242" s="352"/>
    </row>
    <row r="243" spans="1:33" x14ac:dyDescent="0.25">
      <c r="A243" s="93"/>
      <c r="B243" s="94" t="s">
        <v>267</v>
      </c>
      <c r="C243" s="94" t="s">
        <v>293</v>
      </c>
      <c r="D243" s="94" t="s">
        <v>79</v>
      </c>
      <c r="H243" s="114">
        <f>'MATRIZ 2018 COMPLETO HOMOLOGADA'!J243</f>
        <v>2653951.360723597</v>
      </c>
      <c r="I243" s="114">
        <f>'MATRIZ 2018 COMPLETO HOMOLOGADA'!O243</f>
        <v>0</v>
      </c>
      <c r="J243" s="114">
        <f>'MATRIZ 2018 COMPLETO HOMOLOGADA'!R243</f>
        <v>0</v>
      </c>
      <c r="K243" s="114"/>
      <c r="L243" s="114">
        <f t="shared" si="26"/>
        <v>2653951.360723597</v>
      </c>
      <c r="M243" s="114"/>
      <c r="N243" s="114">
        <f>'MATRIZ 2018 COMPLETO HOMOLOGADA'!AI243+'MATRIZ 2018 COMPLETO HOMOLOGADA'!AL243+'MATRIZ 2018 COMPLETO HOMOLOGADA'!AO243</f>
        <v>619843.44608099235</v>
      </c>
      <c r="O243" s="114"/>
      <c r="P243" s="114"/>
      <c r="Q243" s="93"/>
      <c r="S243" s="94">
        <v>1049.5</v>
      </c>
      <c r="U243" s="338">
        <v>2267868.2202633154</v>
      </c>
      <c r="W243" s="338">
        <v>631655.6105898465</v>
      </c>
      <c r="Y243" s="94">
        <v>985</v>
      </c>
      <c r="AA243" s="345">
        <f t="shared" si="23"/>
        <v>386083.14046028163</v>
      </c>
      <c r="AC243" s="351">
        <f t="shared" si="24"/>
        <v>-11812.164508854155</v>
      </c>
      <c r="AE243" s="352">
        <f t="shared" si="25"/>
        <v>374270.97595142748</v>
      </c>
      <c r="AG243" s="352"/>
    </row>
    <row r="244" spans="1:33" x14ac:dyDescent="0.25">
      <c r="A244" s="93"/>
      <c r="B244" s="94" t="s">
        <v>267</v>
      </c>
      <c r="C244" s="94" t="s">
        <v>294</v>
      </c>
      <c r="D244" s="94" t="s">
        <v>83</v>
      </c>
      <c r="H244" s="114">
        <f>'MATRIZ 2018 COMPLETO HOMOLOGADA'!J244</f>
        <v>0</v>
      </c>
      <c r="I244" s="114">
        <f>'MATRIZ 2018 COMPLETO HOMOLOGADA'!O244</f>
        <v>952734.42980428564</v>
      </c>
      <c r="J244" s="114">
        <f>'MATRIZ 2018 COMPLETO HOMOLOGADA'!R244</f>
        <v>0</v>
      </c>
      <c r="K244" s="114"/>
      <c r="L244" s="114">
        <f t="shared" si="26"/>
        <v>952734.42980428564</v>
      </c>
      <c r="M244" s="114"/>
      <c r="N244" s="114">
        <f>'MATRIZ 2018 COMPLETO HOMOLOGADA'!AI244+'MATRIZ 2018 COMPLETO HOMOLOGADA'!AL244+'MATRIZ 2018 COMPLETO HOMOLOGADA'!AO244</f>
        <v>115404.91282047718</v>
      </c>
      <c r="O244" s="114"/>
      <c r="P244" s="114"/>
      <c r="Q244" s="93"/>
      <c r="S244" s="94">
        <v>186.5</v>
      </c>
      <c r="U244" s="338">
        <v>1010284.5337167612</v>
      </c>
      <c r="W244" s="338">
        <v>54081.198587246712</v>
      </c>
      <c r="Y244" s="94">
        <v>80.5</v>
      </c>
      <c r="AA244" s="345">
        <f t="shared" si="23"/>
        <v>-57550.103912475519</v>
      </c>
      <c r="AC244" s="351">
        <f t="shared" si="24"/>
        <v>61323.714233230472</v>
      </c>
      <c r="AE244" s="352">
        <f t="shared" si="25"/>
        <v>3773.6103207549531</v>
      </c>
      <c r="AG244" s="352"/>
    </row>
    <row r="245" spans="1:33" x14ac:dyDescent="0.25">
      <c r="A245" s="93"/>
      <c r="B245" s="94" t="s">
        <v>267</v>
      </c>
      <c r="C245" s="94" t="s">
        <v>295</v>
      </c>
      <c r="D245" s="94" t="s">
        <v>79</v>
      </c>
      <c r="H245" s="114">
        <f>'MATRIZ 2018 COMPLETO HOMOLOGADA'!J245</f>
        <v>2835353.9264526139</v>
      </c>
      <c r="I245" s="114">
        <f>'MATRIZ 2018 COMPLETO HOMOLOGADA'!O245</f>
        <v>0</v>
      </c>
      <c r="J245" s="114">
        <f>'MATRIZ 2018 COMPLETO HOMOLOGADA'!R245</f>
        <v>0</v>
      </c>
      <c r="K245" s="114"/>
      <c r="L245" s="114">
        <f t="shared" si="26"/>
        <v>2835353.9264526139</v>
      </c>
      <c r="M245" s="114"/>
      <c r="N245" s="114">
        <f>'MATRIZ 2018 COMPLETO HOMOLOGADA'!AI245+'MATRIZ 2018 COMPLETO HOMOLOGADA'!AL245+'MATRIZ 2018 COMPLETO HOMOLOGADA'!AO245</f>
        <v>786395.37055514473</v>
      </c>
      <c r="O245" s="114"/>
      <c r="P245" s="114"/>
      <c r="Q245" s="93"/>
      <c r="S245" s="94">
        <v>1116</v>
      </c>
      <c r="U245" s="338">
        <v>2691532.185237959</v>
      </c>
      <c r="W245" s="338">
        <v>873718.63483476196</v>
      </c>
      <c r="Y245" s="94">
        <v>1144.5</v>
      </c>
      <c r="AA245" s="345">
        <f t="shared" si="23"/>
        <v>143821.74121465487</v>
      </c>
      <c r="AC245" s="351">
        <f t="shared" si="24"/>
        <v>-87323.264279617229</v>
      </c>
      <c r="AE245" s="352">
        <f t="shared" si="25"/>
        <v>56498.476935037645</v>
      </c>
      <c r="AG245" s="352"/>
    </row>
    <row r="246" spans="1:33" x14ac:dyDescent="0.25">
      <c r="A246" s="93"/>
      <c r="H246" s="114"/>
      <c r="I246" s="114"/>
      <c r="J246" s="114"/>
      <c r="K246" s="114"/>
      <c r="L246" s="114"/>
      <c r="M246" s="114"/>
      <c r="N246" s="114"/>
      <c r="O246" s="114"/>
      <c r="P246" s="114"/>
      <c r="Q246" s="93"/>
      <c r="AA246" s="345">
        <f t="shared" si="23"/>
        <v>0</v>
      </c>
      <c r="AC246" s="351">
        <f t="shared" si="24"/>
        <v>0</v>
      </c>
      <c r="AE246" s="352">
        <f t="shared" si="25"/>
        <v>0</v>
      </c>
      <c r="AG246" s="352"/>
    </row>
    <row r="247" spans="1:33" x14ac:dyDescent="0.25">
      <c r="A247" s="93"/>
      <c r="B247" s="98" t="s">
        <v>296</v>
      </c>
      <c r="C247" s="98" t="s">
        <v>297</v>
      </c>
      <c r="D247" s="98" t="s">
        <v>74</v>
      </c>
      <c r="E247" s="98"/>
      <c r="F247" s="100"/>
      <c r="G247" s="98"/>
      <c r="H247" s="115">
        <f>SUM(H248:H257)</f>
        <v>41846560.152319372</v>
      </c>
      <c r="I247" s="115">
        <f>SUM(I248:I257)</f>
        <v>0</v>
      </c>
      <c r="J247" s="115">
        <f>SUM(J248:J257)</f>
        <v>4442434.8551886193</v>
      </c>
      <c r="K247" s="115"/>
      <c r="L247" s="115">
        <f>SUM(L248:L257)</f>
        <v>46288995.007507995</v>
      </c>
      <c r="M247" s="115"/>
      <c r="N247" s="115">
        <f>SUM(N248:N257)</f>
        <v>8312652.5401551174</v>
      </c>
      <c r="O247" s="115"/>
      <c r="P247" s="115">
        <f>L247*'DADOS BASE PROPOSTA'!$I$14</f>
        <v>69433.492511261997</v>
      </c>
      <c r="Q247" s="93"/>
      <c r="S247" s="94">
        <v>17609</v>
      </c>
      <c r="U247" s="338">
        <v>48116938.705557294</v>
      </c>
      <c r="W247" s="338">
        <v>8542130.4089966509</v>
      </c>
      <c r="Y247" s="94">
        <v>16608</v>
      </c>
      <c r="AA247" s="345">
        <f t="shared" si="23"/>
        <v>-1827943.6980492994</v>
      </c>
      <c r="AC247" s="351">
        <f t="shared" si="24"/>
        <v>-229477.86884153355</v>
      </c>
      <c r="AE247" s="352">
        <f t="shared" si="25"/>
        <v>-2057421.566890833</v>
      </c>
      <c r="AG247" s="352">
        <f t="shared" ref="AG247" si="27">AA247+AC247</f>
        <v>-2057421.566890833</v>
      </c>
    </row>
    <row r="248" spans="1:33" x14ac:dyDescent="0.25">
      <c r="A248" s="93"/>
      <c r="B248" s="94" t="s">
        <v>296</v>
      </c>
      <c r="C248" s="94" t="s">
        <v>34</v>
      </c>
      <c r="D248" s="94" t="s">
        <v>75</v>
      </c>
      <c r="F248" s="68">
        <f>'MATRIZ 2018 COMPLETO HOMOLOGADA'!Q248</f>
        <v>9</v>
      </c>
      <c r="H248" s="114">
        <f>'MATRIZ 2018 COMPLETO HOMOLOGADA'!J248</f>
        <v>0</v>
      </c>
      <c r="I248" s="114">
        <f>SUMIF('MATRIZ 2018 COMPLETO HOMOLOGADA'!D249:D258,"ECR",'MATRIZ 2018 COMPLETO HOMOLOGADA'!O249:O258)</f>
        <v>0</v>
      </c>
      <c r="J248" s="114">
        <f>'MATRIZ 2018 COMPLETO HOMOLOGADA'!R248+'MATRIZ 2018 COMPLETO HOMOLOGADA'!Z248+'MATRIZ 2018 COMPLETO HOMOLOGADA'!AS248+'MATRIZ 2018 COMPLETO HOMOLOGADA'!AW248+'MATRIZ 2018 COMPLETO HOMOLOGADA'!BA248+SUM('MATRIZ 2018 COMPLETO HOMOLOGADA'!Z249:Z258)</f>
        <v>4442434.8551886193</v>
      </c>
      <c r="K248" s="114"/>
      <c r="L248" s="114">
        <f t="shared" ref="L248:L257" si="28">SUM(H248:J248)</f>
        <v>4442434.8551886193</v>
      </c>
      <c r="M248" s="114"/>
      <c r="N248" s="114">
        <f>'MATRIZ 2018 COMPLETO HOMOLOGADA'!AI248+'MATRIZ 2018 COMPLETO HOMOLOGADA'!AL248+'MATRIZ 2018 COMPLETO HOMOLOGADA'!AO248</f>
        <v>0</v>
      </c>
      <c r="O248" s="114"/>
      <c r="P248" s="114"/>
      <c r="Q248" s="93"/>
      <c r="U248" s="338">
        <v>4220656.4884394631</v>
      </c>
      <c r="W248" s="338">
        <v>0</v>
      </c>
      <c r="AA248" s="345">
        <f t="shared" si="23"/>
        <v>221778.36674915627</v>
      </c>
      <c r="AC248" s="351">
        <f t="shared" si="24"/>
        <v>0</v>
      </c>
      <c r="AE248" s="352">
        <f t="shared" si="25"/>
        <v>221778.36674915627</v>
      </c>
      <c r="AG248" s="352"/>
    </row>
    <row r="249" spans="1:33" x14ac:dyDescent="0.25">
      <c r="A249" s="93"/>
      <c r="B249" s="94" t="s">
        <v>296</v>
      </c>
      <c r="C249" s="94" t="s">
        <v>298</v>
      </c>
      <c r="D249" s="94" t="s">
        <v>79</v>
      </c>
      <c r="H249" s="114">
        <f>'MATRIZ 2018 COMPLETO HOMOLOGADA'!J249</f>
        <v>3793179.1488794717</v>
      </c>
      <c r="I249" s="114">
        <f>'MATRIZ 2018 COMPLETO HOMOLOGADA'!O249</f>
        <v>0</v>
      </c>
      <c r="J249" s="114">
        <f>'MATRIZ 2018 COMPLETO HOMOLOGADA'!R249</f>
        <v>0</v>
      </c>
      <c r="K249" s="114"/>
      <c r="L249" s="114">
        <f t="shared" si="28"/>
        <v>3793179.1488794717</v>
      </c>
      <c r="M249" s="114"/>
      <c r="N249" s="114">
        <f>'MATRIZ 2018 COMPLETO HOMOLOGADA'!AI249+'MATRIZ 2018 COMPLETO HOMOLOGADA'!AL249+'MATRIZ 2018 COMPLETO HOMOLOGADA'!AO249</f>
        <v>732531.0451325808</v>
      </c>
      <c r="O249" s="114"/>
      <c r="P249" s="114"/>
      <c r="Q249" s="93"/>
      <c r="S249" s="94">
        <v>1530</v>
      </c>
      <c r="U249" s="338">
        <v>4329592.0443438301</v>
      </c>
      <c r="W249" s="338">
        <v>785082.40350124682</v>
      </c>
      <c r="Y249" s="94">
        <v>1509.5</v>
      </c>
      <c r="AA249" s="345">
        <f t="shared" si="23"/>
        <v>-536412.89546435839</v>
      </c>
      <c r="AC249" s="351">
        <f t="shared" si="24"/>
        <v>-52551.358368666028</v>
      </c>
      <c r="AE249" s="352">
        <f t="shared" si="25"/>
        <v>-588964.25383302441</v>
      </c>
      <c r="AG249" s="352"/>
    </row>
    <row r="250" spans="1:33" x14ac:dyDescent="0.25">
      <c r="A250" s="93"/>
      <c r="B250" s="94" t="s">
        <v>296</v>
      </c>
      <c r="C250" s="94" t="s">
        <v>299</v>
      </c>
      <c r="D250" s="94" t="s">
        <v>79</v>
      </c>
      <c r="H250" s="114">
        <f>'MATRIZ 2018 COMPLETO HOMOLOGADA'!J250</f>
        <v>21471632.872288506</v>
      </c>
      <c r="I250" s="114">
        <f>'MATRIZ 2018 COMPLETO HOMOLOGADA'!O250</f>
        <v>0</v>
      </c>
      <c r="J250" s="114">
        <f>'MATRIZ 2018 COMPLETO HOMOLOGADA'!R250</f>
        <v>0</v>
      </c>
      <c r="K250" s="114"/>
      <c r="L250" s="114">
        <f t="shared" si="28"/>
        <v>21471632.872288506</v>
      </c>
      <c r="M250" s="114"/>
      <c r="N250" s="114">
        <f>'MATRIZ 2018 COMPLETO HOMOLOGADA'!AI250+'MATRIZ 2018 COMPLETO HOMOLOGADA'!AL250+'MATRIZ 2018 COMPLETO HOMOLOGADA'!AO250</f>
        <v>4455218.3650650699</v>
      </c>
      <c r="O250" s="114"/>
      <c r="P250" s="114"/>
      <c r="Q250" s="93"/>
      <c r="S250" s="94">
        <v>9922.5</v>
      </c>
      <c r="U250" s="338">
        <v>22329690.05975356</v>
      </c>
      <c r="W250" s="338">
        <v>4537124.7590142693</v>
      </c>
      <c r="Y250" s="94">
        <v>9256</v>
      </c>
      <c r="AA250" s="345">
        <f t="shared" si="23"/>
        <v>-858057.18746505305</v>
      </c>
      <c r="AC250" s="351">
        <f t="shared" si="24"/>
        <v>-81906.393949199468</v>
      </c>
      <c r="AE250" s="352">
        <f t="shared" si="25"/>
        <v>-939963.58141425252</v>
      </c>
      <c r="AG250" s="352"/>
    </row>
    <row r="251" spans="1:33" x14ac:dyDescent="0.25">
      <c r="A251" s="93"/>
      <c r="B251" s="94" t="s">
        <v>296</v>
      </c>
      <c r="C251" s="94" t="s">
        <v>300</v>
      </c>
      <c r="D251" s="94" t="s">
        <v>79</v>
      </c>
      <c r="H251" s="114">
        <f>'MATRIZ 2018 COMPLETO HOMOLOGADA'!J251</f>
        <v>1749643.2826172418</v>
      </c>
      <c r="I251" s="114">
        <f>'MATRIZ 2018 COMPLETO HOMOLOGADA'!O251</f>
        <v>0</v>
      </c>
      <c r="J251" s="114">
        <f>'MATRIZ 2018 COMPLETO HOMOLOGADA'!R251</f>
        <v>0</v>
      </c>
      <c r="K251" s="114"/>
      <c r="L251" s="114">
        <f t="shared" si="28"/>
        <v>1749643.2826172418</v>
      </c>
      <c r="M251" s="114"/>
      <c r="N251" s="114">
        <f>'MATRIZ 2018 COMPLETO HOMOLOGADA'!AI251+'MATRIZ 2018 COMPLETO HOMOLOGADA'!AL251+'MATRIZ 2018 COMPLETO HOMOLOGADA'!AO251</f>
        <v>210649.96124942429</v>
      </c>
      <c r="O251" s="114"/>
      <c r="P251" s="114"/>
      <c r="Q251" s="93"/>
      <c r="S251" s="94">
        <v>427</v>
      </c>
      <c r="U251" s="338">
        <v>1484114.8198226749</v>
      </c>
      <c r="W251" s="338">
        <v>212199.62599242551</v>
      </c>
      <c r="Y251" s="94">
        <v>396</v>
      </c>
      <c r="AA251" s="345">
        <f t="shared" si="23"/>
        <v>265528.46279456699</v>
      </c>
      <c r="AC251" s="351">
        <f t="shared" si="24"/>
        <v>-1549.6647430012235</v>
      </c>
      <c r="AE251" s="352">
        <f t="shared" si="25"/>
        <v>263978.79805156577</v>
      </c>
      <c r="AG251" s="352"/>
    </row>
    <row r="252" spans="1:33" x14ac:dyDescent="0.25">
      <c r="A252" s="93"/>
      <c r="B252" s="94" t="s">
        <v>296</v>
      </c>
      <c r="C252" s="94" t="s">
        <v>301</v>
      </c>
      <c r="D252" s="94" t="s">
        <v>79</v>
      </c>
      <c r="H252" s="114">
        <f>'MATRIZ 2018 COMPLETO HOMOLOGADA'!J252</f>
        <v>2165975.4243854219</v>
      </c>
      <c r="I252" s="114">
        <f>'MATRIZ 2018 COMPLETO HOMOLOGADA'!O252</f>
        <v>0</v>
      </c>
      <c r="J252" s="114">
        <f>'MATRIZ 2018 COMPLETO HOMOLOGADA'!R252</f>
        <v>0</v>
      </c>
      <c r="K252" s="114"/>
      <c r="L252" s="114">
        <f t="shared" si="28"/>
        <v>2165975.4243854219</v>
      </c>
      <c r="M252" s="114"/>
      <c r="N252" s="114">
        <f>'MATRIZ 2018 COMPLETO HOMOLOGADA'!AI252+'MATRIZ 2018 COMPLETO HOMOLOGADA'!AL252+'MATRIZ 2018 COMPLETO HOMOLOGADA'!AO252</f>
        <v>421144.56197136646</v>
      </c>
      <c r="O252" s="114"/>
      <c r="P252" s="114"/>
      <c r="Q252" s="93"/>
      <c r="S252" s="94">
        <v>791</v>
      </c>
      <c r="U252" s="338">
        <v>2479388.5221619923</v>
      </c>
      <c r="W252" s="338">
        <v>433955.24982364685</v>
      </c>
      <c r="Y252" s="94">
        <v>750.5</v>
      </c>
      <c r="AA252" s="345">
        <f t="shared" si="23"/>
        <v>-313413.09777657036</v>
      </c>
      <c r="AC252" s="351">
        <f t="shared" si="24"/>
        <v>-12810.687852280389</v>
      </c>
      <c r="AE252" s="352">
        <f t="shared" si="25"/>
        <v>-326223.78562885075</v>
      </c>
      <c r="AG252" s="352"/>
    </row>
    <row r="253" spans="1:33" x14ac:dyDescent="0.25">
      <c r="A253" s="93"/>
      <c r="B253" s="94" t="s">
        <v>296</v>
      </c>
      <c r="C253" s="94" t="s">
        <v>302</v>
      </c>
      <c r="D253" s="94" t="s">
        <v>79</v>
      </c>
      <c r="H253" s="114">
        <f>'MATRIZ 2018 COMPLETO HOMOLOGADA'!J253</f>
        <v>2494629.91780579</v>
      </c>
      <c r="I253" s="114">
        <f>'MATRIZ 2018 COMPLETO HOMOLOGADA'!O253</f>
        <v>0</v>
      </c>
      <c r="J253" s="114">
        <f>'MATRIZ 2018 COMPLETO HOMOLOGADA'!R253</f>
        <v>0</v>
      </c>
      <c r="K253" s="114"/>
      <c r="L253" s="114">
        <f t="shared" si="28"/>
        <v>2494629.91780579</v>
      </c>
      <c r="M253" s="114"/>
      <c r="N253" s="114">
        <f>'MATRIZ 2018 COMPLETO HOMOLOGADA'!AI253+'MATRIZ 2018 COMPLETO HOMOLOGADA'!AL253+'MATRIZ 2018 COMPLETO HOMOLOGADA'!AO253</f>
        <v>477303.01345267403</v>
      </c>
      <c r="O253" s="114"/>
      <c r="P253" s="114"/>
      <c r="Q253" s="93"/>
      <c r="S253" s="94">
        <v>982</v>
      </c>
      <c r="U253" s="338">
        <v>2636740.5928853136</v>
      </c>
      <c r="W253" s="338">
        <v>502369.15428865515</v>
      </c>
      <c r="Y253" s="94">
        <v>951.5</v>
      </c>
      <c r="AA253" s="345">
        <f t="shared" si="23"/>
        <v>-142110.67507952359</v>
      </c>
      <c r="AC253" s="351">
        <f t="shared" si="24"/>
        <v>-25066.140835981118</v>
      </c>
      <c r="AE253" s="352">
        <f t="shared" si="25"/>
        <v>-167176.8159155047</v>
      </c>
      <c r="AG253" s="352"/>
    </row>
    <row r="254" spans="1:33" x14ac:dyDescent="0.25">
      <c r="A254" s="93"/>
      <c r="B254" s="94" t="s">
        <v>296</v>
      </c>
      <c r="C254" s="94" t="s">
        <v>303</v>
      </c>
      <c r="D254" s="94" t="s">
        <v>79</v>
      </c>
      <c r="H254" s="114">
        <f>'MATRIZ 2018 COMPLETO HOMOLOGADA'!J254</f>
        <v>3017111.8992690551</v>
      </c>
      <c r="I254" s="114">
        <f>'MATRIZ 2018 COMPLETO HOMOLOGADA'!O254</f>
        <v>0</v>
      </c>
      <c r="J254" s="114">
        <f>'MATRIZ 2018 COMPLETO HOMOLOGADA'!R254</f>
        <v>0</v>
      </c>
      <c r="K254" s="114"/>
      <c r="L254" s="114">
        <f t="shared" si="28"/>
        <v>3017111.8992690551</v>
      </c>
      <c r="M254" s="114"/>
      <c r="N254" s="114">
        <f>'MATRIZ 2018 COMPLETO HOMOLOGADA'!AI254+'MATRIZ 2018 COMPLETO HOMOLOGADA'!AL254+'MATRIZ 2018 COMPLETO HOMOLOGADA'!AO254</f>
        <v>607020.78335968149</v>
      </c>
      <c r="O254" s="114"/>
      <c r="P254" s="114"/>
      <c r="Q254" s="93"/>
      <c r="S254" s="94">
        <v>1166</v>
      </c>
      <c r="U254" s="338">
        <v>3299488.3301530587</v>
      </c>
      <c r="W254" s="338">
        <v>655597.34156671201</v>
      </c>
      <c r="Y254" s="94">
        <v>1159.5</v>
      </c>
      <c r="AA254" s="345">
        <f t="shared" si="23"/>
        <v>-282376.43088400364</v>
      </c>
      <c r="AC254" s="351">
        <f t="shared" si="24"/>
        <v>-48576.558207030524</v>
      </c>
      <c r="AE254" s="352">
        <f t="shared" si="25"/>
        <v>-330952.98909103416</v>
      </c>
      <c r="AG254" s="352"/>
    </row>
    <row r="255" spans="1:33" x14ac:dyDescent="0.25">
      <c r="A255" s="93"/>
      <c r="B255" s="94" t="s">
        <v>296</v>
      </c>
      <c r="C255" s="94" t="s">
        <v>304</v>
      </c>
      <c r="D255" s="94" t="s">
        <v>79</v>
      </c>
      <c r="H255" s="114">
        <f>'MATRIZ 2018 COMPLETO HOMOLOGADA'!J255</f>
        <v>1971269.1667957162</v>
      </c>
      <c r="I255" s="114">
        <f>'MATRIZ 2018 COMPLETO HOMOLOGADA'!O255</f>
        <v>0</v>
      </c>
      <c r="J255" s="114">
        <f>'MATRIZ 2018 COMPLETO HOMOLOGADA'!R255</f>
        <v>0</v>
      </c>
      <c r="K255" s="114"/>
      <c r="L255" s="114">
        <f t="shared" si="28"/>
        <v>1971269.1667957162</v>
      </c>
      <c r="M255" s="114"/>
      <c r="N255" s="114">
        <f>'MATRIZ 2018 COMPLETO HOMOLOGADA'!AI255+'MATRIZ 2018 COMPLETO HOMOLOGADA'!AL255+'MATRIZ 2018 COMPLETO HOMOLOGADA'!AO255</f>
        <v>457384.5386239228</v>
      </c>
      <c r="O255" s="114"/>
      <c r="P255" s="114"/>
      <c r="Q255" s="93"/>
      <c r="S255" s="94">
        <v>796.5</v>
      </c>
      <c r="U255" s="338">
        <v>1849265.5773885837</v>
      </c>
      <c r="W255" s="338">
        <v>449261.30163908884</v>
      </c>
      <c r="Y255" s="94">
        <v>720.5</v>
      </c>
      <c r="AA255" s="345">
        <f t="shared" si="23"/>
        <v>122003.58940713247</v>
      </c>
      <c r="AC255" s="351">
        <f t="shared" si="24"/>
        <v>8123.2369848339586</v>
      </c>
      <c r="AE255" s="352">
        <f t="shared" si="25"/>
        <v>130126.82639196643</v>
      </c>
      <c r="AG255" s="352"/>
    </row>
    <row r="256" spans="1:33" x14ac:dyDescent="0.25">
      <c r="A256" s="93"/>
      <c r="B256" s="94" t="s">
        <v>296</v>
      </c>
      <c r="C256" s="94" t="s">
        <v>305</v>
      </c>
      <c r="D256" s="94" t="s">
        <v>79</v>
      </c>
      <c r="H256" s="114">
        <f>'MATRIZ 2018 COMPLETO HOMOLOGADA'!J256</f>
        <v>2572828.3073318419</v>
      </c>
      <c r="I256" s="114">
        <f>'MATRIZ 2018 COMPLETO HOMOLOGADA'!O256</f>
        <v>0</v>
      </c>
      <c r="J256" s="114">
        <f>'MATRIZ 2018 COMPLETO HOMOLOGADA'!R256</f>
        <v>0</v>
      </c>
      <c r="K256" s="114"/>
      <c r="L256" s="114">
        <f t="shared" si="28"/>
        <v>2572828.3073318419</v>
      </c>
      <c r="M256" s="114"/>
      <c r="N256" s="114">
        <f>'MATRIZ 2018 COMPLETO HOMOLOGADA'!AI256+'MATRIZ 2018 COMPLETO HOMOLOGADA'!AL256+'MATRIZ 2018 COMPLETO HOMOLOGADA'!AO256</f>
        <v>501743.09342729161</v>
      </c>
      <c r="O256" s="114"/>
      <c r="P256" s="114"/>
      <c r="Q256" s="93"/>
      <c r="S256" s="94">
        <v>1044</v>
      </c>
      <c r="U256" s="338">
        <v>2806520.7536855577</v>
      </c>
      <c r="W256" s="338">
        <v>519715.45971270511</v>
      </c>
      <c r="Y256" s="94">
        <v>995.5</v>
      </c>
      <c r="AA256" s="345">
        <f t="shared" si="23"/>
        <v>-233692.44635371584</v>
      </c>
      <c r="AC256" s="351">
        <f t="shared" si="24"/>
        <v>-17972.366285413504</v>
      </c>
      <c r="AE256" s="352">
        <f t="shared" si="25"/>
        <v>-251664.81263912935</v>
      </c>
      <c r="AG256" s="352"/>
    </row>
    <row r="257" spans="1:33" x14ac:dyDescent="0.25">
      <c r="A257" s="93"/>
      <c r="B257" s="94" t="s">
        <v>296</v>
      </c>
      <c r="C257" s="94" t="s">
        <v>306</v>
      </c>
      <c r="D257" s="94" t="s">
        <v>79</v>
      </c>
      <c r="H257" s="114">
        <f>'MATRIZ 2018 COMPLETO HOMOLOGADA'!J257</f>
        <v>2610290.1329463245</v>
      </c>
      <c r="I257" s="114">
        <f>'MATRIZ 2018 COMPLETO HOMOLOGADA'!O257</f>
        <v>0</v>
      </c>
      <c r="J257" s="114">
        <f>'MATRIZ 2018 COMPLETO HOMOLOGADA'!R257</f>
        <v>0</v>
      </c>
      <c r="K257" s="114"/>
      <c r="L257" s="114">
        <f t="shared" si="28"/>
        <v>2610290.1329463245</v>
      </c>
      <c r="M257" s="114"/>
      <c r="N257" s="114">
        <f>'MATRIZ 2018 COMPLETO HOMOLOGADA'!AI257+'MATRIZ 2018 COMPLETO HOMOLOGADA'!AL257+'MATRIZ 2018 COMPLETO HOMOLOGADA'!AO257</f>
        <v>449657.17787310592</v>
      </c>
      <c r="O257" s="114"/>
      <c r="P257" s="114"/>
      <c r="Q257" s="93"/>
      <c r="S257" s="94">
        <v>950</v>
      </c>
      <c r="U257" s="338">
        <v>2681481.5169232613</v>
      </c>
      <c r="W257" s="338">
        <v>446825.11345790059</v>
      </c>
      <c r="Y257" s="94">
        <v>869</v>
      </c>
      <c r="AA257" s="345">
        <f t="shared" si="23"/>
        <v>-71191.383976936806</v>
      </c>
      <c r="AC257" s="351">
        <f t="shared" si="24"/>
        <v>2832.0644152053283</v>
      </c>
      <c r="AE257" s="352">
        <f t="shared" si="25"/>
        <v>-68359.319561731478</v>
      </c>
      <c r="AG257" s="352"/>
    </row>
    <row r="258" spans="1:33" x14ac:dyDescent="0.25">
      <c r="A258" s="93"/>
      <c r="H258" s="114"/>
      <c r="I258" s="114"/>
      <c r="J258" s="114"/>
      <c r="K258" s="114"/>
      <c r="L258" s="114"/>
      <c r="M258" s="114"/>
      <c r="N258" s="114"/>
      <c r="O258" s="114"/>
      <c r="P258" s="114"/>
      <c r="Q258" s="93"/>
      <c r="AA258" s="345">
        <f t="shared" si="23"/>
        <v>0</v>
      </c>
      <c r="AC258" s="351">
        <f t="shared" si="24"/>
        <v>0</v>
      </c>
      <c r="AE258" s="352">
        <f t="shared" si="25"/>
        <v>0</v>
      </c>
      <c r="AG258" s="352"/>
    </row>
    <row r="259" spans="1:33" x14ac:dyDescent="0.25">
      <c r="A259" s="93"/>
      <c r="B259" s="98" t="s">
        <v>296</v>
      </c>
      <c r="C259" s="98" t="s">
        <v>307</v>
      </c>
      <c r="D259" s="98" t="s">
        <v>74</v>
      </c>
      <c r="E259" s="98"/>
      <c r="F259" s="100"/>
      <c r="G259" s="98"/>
      <c r="H259" s="115">
        <f>SUM(H260:H277)</f>
        <v>31021150.293047912</v>
      </c>
      <c r="I259" s="115">
        <f>SUM(I260:I277)</f>
        <v>5298783.8096094066</v>
      </c>
      <c r="J259" s="115">
        <f>SUM(J260:J277)</f>
        <v>5543904.0745175248</v>
      </c>
      <c r="K259" s="115"/>
      <c r="L259" s="115">
        <f>SUM(L260:L277)</f>
        <v>41863838.177174836</v>
      </c>
      <c r="M259" s="115"/>
      <c r="N259" s="115">
        <f>SUM(N260:N277)</f>
        <v>10048250.464227891</v>
      </c>
      <c r="O259" s="115"/>
      <c r="P259" s="115">
        <f>L259*'DADOS BASE PROPOSTA'!$I$14</f>
        <v>62795.757265762259</v>
      </c>
      <c r="Q259" s="93"/>
      <c r="S259" s="94">
        <v>15357</v>
      </c>
      <c r="U259" s="338">
        <v>41339636.260812059</v>
      </c>
      <c r="W259" s="338">
        <v>10113192.586556206</v>
      </c>
      <c r="Y259" s="94">
        <v>13824</v>
      </c>
      <c r="AA259" s="345">
        <f t="shared" si="23"/>
        <v>524201.91636277735</v>
      </c>
      <c r="AC259" s="351">
        <f t="shared" si="24"/>
        <v>-64942.12232831493</v>
      </c>
      <c r="AE259" s="352">
        <f t="shared" si="25"/>
        <v>459259.79403446242</v>
      </c>
      <c r="AG259" s="352"/>
    </row>
    <row r="260" spans="1:33" x14ac:dyDescent="0.25">
      <c r="A260" s="93"/>
      <c r="B260" s="94" t="s">
        <v>296</v>
      </c>
      <c r="C260" s="94" t="s">
        <v>34</v>
      </c>
      <c r="D260" s="94" t="s">
        <v>75</v>
      </c>
      <c r="F260" s="68">
        <f>'MATRIZ 2018 COMPLETO HOMOLOGADA'!Q260</f>
        <v>17</v>
      </c>
      <c r="H260" s="114">
        <f>'MATRIZ 2018 COMPLETO HOMOLOGADA'!J260</f>
        <v>0</v>
      </c>
      <c r="I260" s="114">
        <f>SUMIF('MATRIZ 2018 COMPLETO HOMOLOGADA'!D261:D278,"ECR",'MATRIZ 2018 COMPLETO HOMOLOGADA'!O261:O278)</f>
        <v>0</v>
      </c>
      <c r="J260" s="114">
        <f>'MATRIZ 2018 COMPLETO HOMOLOGADA'!R260+'MATRIZ 2018 COMPLETO HOMOLOGADA'!Z260+'MATRIZ 2018 COMPLETO HOMOLOGADA'!AS260+'MATRIZ 2018 COMPLETO HOMOLOGADA'!AW260+'MATRIZ 2018 COMPLETO HOMOLOGADA'!BA260+SUM('MATRIZ 2018 COMPLETO HOMOLOGADA'!Z261:Z278)</f>
        <v>5543904.0745175248</v>
      </c>
      <c r="K260" s="114"/>
      <c r="L260" s="114">
        <f t="shared" ref="L260:L277" si="29">SUM(H260:J260)</f>
        <v>5543904.0745175248</v>
      </c>
      <c r="M260" s="114"/>
      <c r="N260" s="114">
        <f>'MATRIZ 2018 COMPLETO HOMOLOGADA'!AI260+'MATRIZ 2018 COMPLETO HOMOLOGADA'!AL260+'MATRIZ 2018 COMPLETO HOMOLOGADA'!AO260</f>
        <v>0</v>
      </c>
      <c r="O260" s="114"/>
      <c r="P260" s="114"/>
      <c r="Q260" s="93"/>
      <c r="U260" s="338">
        <v>5226468.4456686713</v>
      </c>
      <c r="W260" s="338">
        <v>0</v>
      </c>
      <c r="AA260" s="345">
        <f t="shared" si="23"/>
        <v>317435.62884885352</v>
      </c>
      <c r="AC260" s="351">
        <f t="shared" si="24"/>
        <v>0</v>
      </c>
      <c r="AE260" s="352">
        <f t="shared" si="25"/>
        <v>317435.62884885352</v>
      </c>
      <c r="AG260" s="352"/>
    </row>
    <row r="261" spans="1:33" x14ac:dyDescent="0.25">
      <c r="A261" s="93"/>
      <c r="B261" s="94" t="s">
        <v>296</v>
      </c>
      <c r="C261" s="94" t="s">
        <v>308</v>
      </c>
      <c r="D261" s="94" t="s">
        <v>77</v>
      </c>
      <c r="H261" s="114">
        <f>'MATRIZ 2018 COMPLETO HOMOLOGADA'!J261</f>
        <v>0</v>
      </c>
      <c r="I261" s="114">
        <f>'MATRIZ 2018 COMPLETO HOMOLOGADA'!O261</f>
        <v>495718.60378225753</v>
      </c>
      <c r="J261" s="114">
        <f>'MATRIZ 2018 COMPLETO HOMOLOGADA'!R261</f>
        <v>0</v>
      </c>
      <c r="K261" s="114"/>
      <c r="L261" s="114">
        <f t="shared" si="29"/>
        <v>495718.60378225753</v>
      </c>
      <c r="M261" s="114"/>
      <c r="N261" s="114">
        <f>'MATRIZ 2018 COMPLETO HOMOLOGADA'!AI261+'MATRIZ 2018 COMPLETO HOMOLOGADA'!AL261+'MATRIZ 2018 COMPLETO HOMOLOGADA'!AO261</f>
        <v>39225.644423548692</v>
      </c>
      <c r="O261" s="114"/>
      <c r="P261" s="114"/>
      <c r="Q261" s="93"/>
      <c r="S261" s="94">
        <v>78.5</v>
      </c>
      <c r="U261" s="338">
        <v>499965.73525072273</v>
      </c>
      <c r="W261" s="338">
        <v>0</v>
      </c>
      <c r="Y261" s="94">
        <v>0</v>
      </c>
      <c r="AA261" s="345">
        <f t="shared" si="23"/>
        <v>-4247.1314684652025</v>
      </c>
      <c r="AC261" s="351">
        <f t="shared" si="24"/>
        <v>39225.644423548692</v>
      </c>
      <c r="AE261" s="352">
        <f t="shared" si="25"/>
        <v>34978.51295508349</v>
      </c>
      <c r="AG261" s="352"/>
    </row>
    <row r="262" spans="1:33" x14ac:dyDescent="0.25">
      <c r="A262" s="93"/>
      <c r="B262" s="94" t="s">
        <v>296</v>
      </c>
      <c r="C262" s="94" t="s">
        <v>309</v>
      </c>
      <c r="D262" s="94" t="s">
        <v>77</v>
      </c>
      <c r="H262" s="114">
        <f>'MATRIZ 2018 COMPLETO HOMOLOGADA'!J262</f>
        <v>0</v>
      </c>
      <c r="I262" s="114">
        <f>'MATRIZ 2018 COMPLETO HOMOLOGADA'!O262</f>
        <v>769169.33219565335</v>
      </c>
      <c r="J262" s="114">
        <f>'MATRIZ 2018 COMPLETO HOMOLOGADA'!R262</f>
        <v>0</v>
      </c>
      <c r="K262" s="114"/>
      <c r="L262" s="114">
        <f t="shared" si="29"/>
        <v>769169.33219565335</v>
      </c>
      <c r="M262" s="114"/>
      <c r="N262" s="114">
        <f>'MATRIZ 2018 COMPLETO HOMOLOGADA'!AI262+'MATRIZ 2018 COMPLETO HOMOLOGADA'!AL262+'MATRIZ 2018 COMPLETO HOMOLOGADA'!AO262</f>
        <v>210419.57750383788</v>
      </c>
      <c r="O262" s="114"/>
      <c r="P262" s="114"/>
      <c r="Q262" s="93"/>
      <c r="S262" s="94">
        <v>430.5</v>
      </c>
      <c r="U262" s="338">
        <v>774774.9650977964</v>
      </c>
      <c r="W262" s="338">
        <v>176269.29423586096</v>
      </c>
      <c r="Y262" s="94">
        <v>332</v>
      </c>
      <c r="AA262" s="345">
        <f t="shared" si="23"/>
        <v>-5605.6329021430574</v>
      </c>
      <c r="AC262" s="351">
        <f t="shared" si="24"/>
        <v>34150.28326797692</v>
      </c>
      <c r="AE262" s="352">
        <f t="shared" si="25"/>
        <v>28544.650365833862</v>
      </c>
      <c r="AG262" s="352"/>
    </row>
    <row r="263" spans="1:33" x14ac:dyDescent="0.25">
      <c r="A263" s="93"/>
      <c r="B263" s="94" t="s">
        <v>296</v>
      </c>
      <c r="C263" s="94" t="s">
        <v>310</v>
      </c>
      <c r="D263" s="94" t="s">
        <v>77</v>
      </c>
      <c r="H263" s="114">
        <f>'MATRIZ 2018 COMPLETO HOMOLOGADA'!J263</f>
        <v>0</v>
      </c>
      <c r="I263" s="114">
        <f>'MATRIZ 2018 COMPLETO HOMOLOGADA'!O263</f>
        <v>550900.59716117603</v>
      </c>
      <c r="J263" s="114">
        <f>'MATRIZ 2018 COMPLETO HOMOLOGADA'!R263</f>
        <v>0</v>
      </c>
      <c r="K263" s="114"/>
      <c r="L263" s="114">
        <f t="shared" si="29"/>
        <v>550900.59716117603</v>
      </c>
      <c r="M263" s="114"/>
      <c r="N263" s="114">
        <f>'MATRIZ 2018 COMPLETO HOMOLOGADA'!AI263+'MATRIZ 2018 COMPLETO HOMOLOGADA'!AL263+'MATRIZ 2018 COMPLETO HOMOLOGADA'!AO263</f>
        <v>69794.552613454347</v>
      </c>
      <c r="O263" s="114"/>
      <c r="P263" s="114"/>
      <c r="Q263" s="93"/>
      <c r="S263" s="94">
        <v>145.5</v>
      </c>
      <c r="U263" s="338">
        <v>516390.10674155504</v>
      </c>
      <c r="W263" s="338">
        <v>11984.829526776371</v>
      </c>
      <c r="Y263" s="94">
        <v>23</v>
      </c>
      <c r="AA263" s="345">
        <f t="shared" si="23"/>
        <v>34510.490419620997</v>
      </c>
      <c r="AC263" s="351">
        <f t="shared" si="24"/>
        <v>57809.723086677972</v>
      </c>
      <c r="AE263" s="352">
        <f t="shared" si="25"/>
        <v>92320.213506298969</v>
      </c>
      <c r="AG263" s="352"/>
    </row>
    <row r="264" spans="1:33" x14ac:dyDescent="0.25">
      <c r="A264" s="93"/>
      <c r="B264" s="94" t="s">
        <v>296</v>
      </c>
      <c r="C264" s="94" t="s">
        <v>311</v>
      </c>
      <c r="D264" s="94" t="s">
        <v>77</v>
      </c>
      <c r="H264" s="114">
        <f>'MATRIZ 2018 COMPLETO HOMOLOGADA'!J264</f>
        <v>0</v>
      </c>
      <c r="I264" s="114">
        <f>'MATRIZ 2018 COMPLETO HOMOLOGADA'!O264</f>
        <v>865491.51630800858</v>
      </c>
      <c r="J264" s="114">
        <f>'MATRIZ 2018 COMPLETO HOMOLOGADA'!R264</f>
        <v>0</v>
      </c>
      <c r="K264" s="114"/>
      <c r="L264" s="114">
        <f t="shared" si="29"/>
        <v>865491.51630800858</v>
      </c>
      <c r="M264" s="114"/>
      <c r="N264" s="114">
        <f>'MATRIZ 2018 COMPLETO HOMOLOGADA'!AI264+'MATRIZ 2018 COMPLETO HOMOLOGADA'!AL264+'MATRIZ 2018 COMPLETO HOMOLOGADA'!AO264</f>
        <v>271923.20657789987</v>
      </c>
      <c r="O264" s="114"/>
      <c r="P264" s="114"/>
      <c r="Q264" s="93"/>
      <c r="S264" s="94">
        <v>526</v>
      </c>
      <c r="U264" s="338">
        <v>894196.98468554253</v>
      </c>
      <c r="W264" s="338">
        <v>218693.73704423819</v>
      </c>
      <c r="Y264" s="94">
        <v>389.5</v>
      </c>
      <c r="AA264" s="345">
        <f t="shared" si="23"/>
        <v>-28705.468377533951</v>
      </c>
      <c r="AC264" s="351">
        <f t="shared" si="24"/>
        <v>53229.469533661671</v>
      </c>
      <c r="AE264" s="352">
        <f t="shared" si="25"/>
        <v>24524.001156127721</v>
      </c>
      <c r="AG264" s="352"/>
    </row>
    <row r="265" spans="1:33" x14ac:dyDescent="0.25">
      <c r="A265" s="93"/>
      <c r="B265" s="94" t="s">
        <v>296</v>
      </c>
      <c r="C265" s="94" t="s">
        <v>312</v>
      </c>
      <c r="D265" s="94" t="s">
        <v>77</v>
      </c>
      <c r="H265" s="114">
        <f>'MATRIZ 2018 COMPLETO HOMOLOGADA'!J265</f>
        <v>0</v>
      </c>
      <c r="I265" s="114">
        <f>'MATRIZ 2018 COMPLETO HOMOLOGADA'!O265</f>
        <v>623832.86617489986</v>
      </c>
      <c r="J265" s="114">
        <f>'MATRIZ 2018 COMPLETO HOMOLOGADA'!R265</f>
        <v>0</v>
      </c>
      <c r="K265" s="114"/>
      <c r="L265" s="114">
        <f t="shared" si="29"/>
        <v>623832.86617489986</v>
      </c>
      <c r="M265" s="114"/>
      <c r="N265" s="114">
        <f>'MATRIZ 2018 COMPLETO HOMOLOGADA'!AI265+'MATRIZ 2018 COMPLETO HOMOLOGADA'!AL265+'MATRIZ 2018 COMPLETO HOMOLOGADA'!AO265</f>
        <v>106204.79362737222</v>
      </c>
      <c r="O265" s="114"/>
      <c r="P265" s="114"/>
      <c r="Q265" s="93"/>
      <c r="S265" s="94">
        <v>208</v>
      </c>
      <c r="U265" s="338">
        <v>649050.94321196864</v>
      </c>
      <c r="W265" s="338">
        <v>92336.997897385343</v>
      </c>
      <c r="Y265" s="94">
        <v>166.5</v>
      </c>
      <c r="AA265" s="345">
        <f t="shared" si="23"/>
        <v>-25218.077037068782</v>
      </c>
      <c r="AC265" s="351">
        <f t="shared" si="24"/>
        <v>13867.795729986872</v>
      </c>
      <c r="AE265" s="352">
        <f t="shared" si="25"/>
        <v>-11350.28130708191</v>
      </c>
      <c r="AG265" s="352"/>
    </row>
    <row r="266" spans="1:33" x14ac:dyDescent="0.25">
      <c r="A266" s="93"/>
      <c r="B266" s="94" t="s">
        <v>296</v>
      </c>
      <c r="C266" s="94" t="s">
        <v>313</v>
      </c>
      <c r="D266" s="94" t="s">
        <v>77</v>
      </c>
      <c r="H266" s="114">
        <f>'MATRIZ 2018 COMPLETO HOMOLOGADA'!J266</f>
        <v>0</v>
      </c>
      <c r="I266" s="114">
        <f>'MATRIZ 2018 COMPLETO HOMOLOGADA'!O266</f>
        <v>658406.11226763227</v>
      </c>
      <c r="J266" s="114">
        <f>'MATRIZ 2018 COMPLETO HOMOLOGADA'!R266</f>
        <v>0</v>
      </c>
      <c r="K266" s="114"/>
      <c r="L266" s="114">
        <f t="shared" si="29"/>
        <v>658406.11226763227</v>
      </c>
      <c r="M266" s="114"/>
      <c r="N266" s="114">
        <f>'MATRIZ 2018 COMPLETO HOMOLOGADA'!AI266+'MATRIZ 2018 COMPLETO HOMOLOGADA'!AL266+'MATRIZ 2018 COMPLETO HOMOLOGADA'!AO266</f>
        <v>194063.61367961325</v>
      </c>
      <c r="O266" s="114"/>
      <c r="P266" s="114"/>
      <c r="Q266" s="93"/>
      <c r="S266" s="94">
        <v>367</v>
      </c>
      <c r="U266" s="338">
        <v>684100.97500224295</v>
      </c>
      <c r="W266" s="338">
        <v>191809.75144586031</v>
      </c>
      <c r="Y266" s="94">
        <v>334</v>
      </c>
      <c r="AA266" s="345">
        <f t="shared" si="23"/>
        <v>-25694.86273461068</v>
      </c>
      <c r="AC266" s="351">
        <f t="shared" si="24"/>
        <v>2253.8622337529378</v>
      </c>
      <c r="AE266" s="352">
        <f t="shared" si="25"/>
        <v>-23441.000500857743</v>
      </c>
      <c r="AG266" s="352"/>
    </row>
    <row r="267" spans="1:33" x14ac:dyDescent="0.25">
      <c r="A267" s="93"/>
      <c r="B267" s="94" t="s">
        <v>296</v>
      </c>
      <c r="C267" s="94" t="s">
        <v>314</v>
      </c>
      <c r="D267" s="94" t="s">
        <v>79</v>
      </c>
      <c r="H267" s="114">
        <f>'MATRIZ 2018 COMPLETO HOMOLOGADA'!J267</f>
        <v>6345834.0487407558</v>
      </c>
      <c r="I267" s="114">
        <f>'MATRIZ 2018 COMPLETO HOMOLOGADA'!O267</f>
        <v>0</v>
      </c>
      <c r="J267" s="114">
        <f>'MATRIZ 2018 COMPLETO HOMOLOGADA'!R267</f>
        <v>0</v>
      </c>
      <c r="K267" s="114"/>
      <c r="L267" s="114">
        <f t="shared" si="29"/>
        <v>6345834.0487407558</v>
      </c>
      <c r="M267" s="114"/>
      <c r="N267" s="114">
        <f>'MATRIZ 2018 COMPLETO HOMOLOGADA'!AI267+'MATRIZ 2018 COMPLETO HOMOLOGADA'!AL267+'MATRIZ 2018 COMPLETO HOMOLOGADA'!AO267</f>
        <v>2088983.2630871027</v>
      </c>
      <c r="O267" s="114"/>
      <c r="P267" s="114"/>
      <c r="Q267" s="93"/>
      <c r="S267" s="94">
        <v>1912</v>
      </c>
      <c r="U267" s="338">
        <v>6206116.4907475887</v>
      </c>
      <c r="W267" s="338">
        <v>2221594.5061325827</v>
      </c>
      <c r="Y267" s="94">
        <v>1898</v>
      </c>
      <c r="AA267" s="345">
        <f t="shared" si="23"/>
        <v>139717.55799316708</v>
      </c>
      <c r="AC267" s="351">
        <f t="shared" si="24"/>
        <v>-132611.24304547999</v>
      </c>
      <c r="AE267" s="352">
        <f t="shared" si="25"/>
        <v>7106.3149476870894</v>
      </c>
      <c r="AG267" s="352"/>
    </row>
    <row r="268" spans="1:33" x14ac:dyDescent="0.25">
      <c r="A268" s="93"/>
      <c r="B268" s="94" t="s">
        <v>296</v>
      </c>
      <c r="C268" s="94" t="s">
        <v>315</v>
      </c>
      <c r="D268" s="94" t="s">
        <v>79</v>
      </c>
      <c r="H268" s="114">
        <f>'MATRIZ 2018 COMPLETO HOMOLOGADA'!J268</f>
        <v>2301685.2094071228</v>
      </c>
      <c r="I268" s="114">
        <f>'MATRIZ 2018 COMPLETO HOMOLOGADA'!O268</f>
        <v>0</v>
      </c>
      <c r="J268" s="114">
        <f>'MATRIZ 2018 COMPLETO HOMOLOGADA'!R268</f>
        <v>0</v>
      </c>
      <c r="K268" s="114"/>
      <c r="L268" s="114">
        <f t="shared" si="29"/>
        <v>2301685.2094071228</v>
      </c>
      <c r="M268" s="114"/>
      <c r="N268" s="114">
        <f>'MATRIZ 2018 COMPLETO HOMOLOGADA'!AI268+'MATRIZ 2018 COMPLETO HOMOLOGADA'!AL268+'MATRIZ 2018 COMPLETO HOMOLOGADA'!AO268</f>
        <v>421170.07896117755</v>
      </c>
      <c r="O268" s="114"/>
      <c r="P268" s="114"/>
      <c r="Q268" s="93"/>
      <c r="S268" s="94">
        <v>803.5</v>
      </c>
      <c r="U268" s="338">
        <v>2066486.4326708354</v>
      </c>
      <c r="W268" s="338">
        <v>409799.11493527074</v>
      </c>
      <c r="Y268" s="94">
        <v>712.5</v>
      </c>
      <c r="AA268" s="345">
        <f t="shared" ref="AA268:AA331" si="30">L268-U268</f>
        <v>235198.7767362874</v>
      </c>
      <c r="AC268" s="351">
        <f t="shared" ref="AC268:AC331" si="31">N268-W268</f>
        <v>11370.964025906811</v>
      </c>
      <c r="AE268" s="352">
        <f t="shared" ref="AE268:AE331" si="32">AA268+AC268</f>
        <v>246569.74076219421</v>
      </c>
      <c r="AG268" s="352"/>
    </row>
    <row r="269" spans="1:33" x14ac:dyDescent="0.25">
      <c r="A269" s="93"/>
      <c r="B269" s="94" t="s">
        <v>296</v>
      </c>
      <c r="C269" s="94" t="s">
        <v>316</v>
      </c>
      <c r="D269" s="94" t="s">
        <v>79</v>
      </c>
      <c r="H269" s="114">
        <f>'MATRIZ 2018 COMPLETO HOMOLOGADA'!J269</f>
        <v>3342384.3226078809</v>
      </c>
      <c r="I269" s="114">
        <f>'MATRIZ 2018 COMPLETO HOMOLOGADA'!O269</f>
        <v>0</v>
      </c>
      <c r="J269" s="114">
        <f>'MATRIZ 2018 COMPLETO HOMOLOGADA'!R269</f>
        <v>0</v>
      </c>
      <c r="K269" s="114"/>
      <c r="L269" s="114">
        <f t="shared" si="29"/>
        <v>3342384.3226078809</v>
      </c>
      <c r="M269" s="114"/>
      <c r="N269" s="114">
        <f>'MATRIZ 2018 COMPLETO HOMOLOGADA'!AI269+'MATRIZ 2018 COMPLETO HOMOLOGADA'!AL269+'MATRIZ 2018 COMPLETO HOMOLOGADA'!AO269</f>
        <v>681576.81382746552</v>
      </c>
      <c r="O269" s="114"/>
      <c r="P269" s="114"/>
      <c r="Q269" s="93"/>
      <c r="S269" s="94">
        <v>1374</v>
      </c>
      <c r="U269" s="338">
        <v>3159570.9805684807</v>
      </c>
      <c r="W269" s="338">
        <v>674594.20245339908</v>
      </c>
      <c r="Y269" s="94">
        <v>1252</v>
      </c>
      <c r="AA269" s="345">
        <f t="shared" si="30"/>
        <v>182813.34203940025</v>
      </c>
      <c r="AC269" s="351">
        <f t="shared" si="31"/>
        <v>6982.6113740664441</v>
      </c>
      <c r="AE269" s="352">
        <f t="shared" si="32"/>
        <v>189795.95341346669</v>
      </c>
      <c r="AG269" s="352"/>
    </row>
    <row r="270" spans="1:33" x14ac:dyDescent="0.25">
      <c r="A270" s="93"/>
      <c r="B270" s="94" t="s">
        <v>296</v>
      </c>
      <c r="C270" s="94" t="s">
        <v>317</v>
      </c>
      <c r="D270" s="94" t="s">
        <v>79</v>
      </c>
      <c r="H270" s="114">
        <f>'MATRIZ 2018 COMPLETO HOMOLOGADA'!J270</f>
        <v>1858235.9442825734</v>
      </c>
      <c r="I270" s="114">
        <f>'MATRIZ 2018 COMPLETO HOMOLOGADA'!O270</f>
        <v>0</v>
      </c>
      <c r="J270" s="114">
        <f>'MATRIZ 2018 COMPLETO HOMOLOGADA'!R270</f>
        <v>0</v>
      </c>
      <c r="K270" s="114"/>
      <c r="L270" s="114">
        <f t="shared" si="29"/>
        <v>1858235.9442825734</v>
      </c>
      <c r="M270" s="114"/>
      <c r="N270" s="114">
        <f>'MATRIZ 2018 COMPLETO HOMOLOGADA'!AI270+'MATRIZ 2018 COMPLETO HOMOLOGADA'!AL270+'MATRIZ 2018 COMPLETO HOMOLOGADA'!AO270</f>
        <v>581467.03294561408</v>
      </c>
      <c r="O270" s="114"/>
      <c r="P270" s="114"/>
      <c r="Q270" s="93"/>
      <c r="S270" s="94">
        <v>1176.5</v>
      </c>
      <c r="U270" s="338">
        <v>1720507.3019772104</v>
      </c>
      <c r="W270" s="338">
        <v>519395.45529021631</v>
      </c>
      <c r="Y270" s="94">
        <v>967.5</v>
      </c>
      <c r="AA270" s="345">
        <f t="shared" si="30"/>
        <v>137728.64230536297</v>
      </c>
      <c r="AC270" s="351">
        <f t="shared" si="31"/>
        <v>62071.577655397763</v>
      </c>
      <c r="AE270" s="352">
        <f t="shared" si="32"/>
        <v>199800.21996076073</v>
      </c>
      <c r="AG270" s="352"/>
    </row>
    <row r="271" spans="1:33" x14ac:dyDescent="0.25">
      <c r="A271" s="93"/>
      <c r="B271" s="94" t="s">
        <v>296</v>
      </c>
      <c r="C271" s="94" t="s">
        <v>318</v>
      </c>
      <c r="D271" s="94" t="s">
        <v>79</v>
      </c>
      <c r="H271" s="114">
        <f>'MATRIZ 2018 COMPLETO HOMOLOGADA'!J271</f>
        <v>1772319.1002281064</v>
      </c>
      <c r="I271" s="114">
        <f>'MATRIZ 2018 COMPLETO HOMOLOGADA'!O271</f>
        <v>0</v>
      </c>
      <c r="J271" s="114">
        <f>'MATRIZ 2018 COMPLETO HOMOLOGADA'!R271</f>
        <v>0</v>
      </c>
      <c r="K271" s="114"/>
      <c r="L271" s="114">
        <f t="shared" si="29"/>
        <v>1772319.1002281064</v>
      </c>
      <c r="M271" s="114"/>
      <c r="N271" s="114">
        <f>'MATRIZ 2018 COMPLETO HOMOLOGADA'!AI271+'MATRIZ 2018 COMPLETO HOMOLOGADA'!AL271+'MATRIZ 2018 COMPLETO HOMOLOGADA'!AO271</f>
        <v>514912.51769341459</v>
      </c>
      <c r="O271" s="114"/>
      <c r="P271" s="114"/>
      <c r="Q271" s="93"/>
      <c r="S271" s="94">
        <v>988</v>
      </c>
      <c r="U271" s="338">
        <v>2144186.3817673512</v>
      </c>
      <c r="W271" s="338">
        <v>508805.79123637918</v>
      </c>
      <c r="Y271" s="94">
        <v>890</v>
      </c>
      <c r="AA271" s="345">
        <f t="shared" si="30"/>
        <v>-371867.28153924481</v>
      </c>
      <c r="AC271" s="351">
        <f t="shared" si="31"/>
        <v>6106.7264570354018</v>
      </c>
      <c r="AE271" s="352">
        <f t="shared" si="32"/>
        <v>-365760.55508220941</v>
      </c>
      <c r="AG271" s="352"/>
    </row>
    <row r="272" spans="1:33" x14ac:dyDescent="0.25">
      <c r="A272" s="93"/>
      <c r="B272" s="94" t="s">
        <v>296</v>
      </c>
      <c r="C272" s="94" t="s">
        <v>319</v>
      </c>
      <c r="D272" s="94" t="s">
        <v>79</v>
      </c>
      <c r="H272" s="114">
        <f>'MATRIZ 2018 COMPLETO HOMOLOGADA'!J272</f>
        <v>2005318.06338802</v>
      </c>
      <c r="I272" s="114">
        <f>'MATRIZ 2018 COMPLETO HOMOLOGADA'!O272</f>
        <v>0</v>
      </c>
      <c r="J272" s="114">
        <f>'MATRIZ 2018 COMPLETO HOMOLOGADA'!R272</f>
        <v>0</v>
      </c>
      <c r="K272" s="114"/>
      <c r="L272" s="114">
        <f t="shared" si="29"/>
        <v>2005318.06338802</v>
      </c>
      <c r="M272" s="114"/>
      <c r="N272" s="114">
        <f>'MATRIZ 2018 COMPLETO HOMOLOGADA'!AI272+'MATRIZ 2018 COMPLETO HOMOLOGADA'!AL272+'MATRIZ 2018 COMPLETO HOMOLOGADA'!AO272</f>
        <v>435616.5825751368</v>
      </c>
      <c r="O272" s="114"/>
      <c r="P272" s="114"/>
      <c r="Q272" s="93"/>
      <c r="S272" s="94">
        <v>877</v>
      </c>
      <c r="U272" s="338">
        <v>2121076.1230097902</v>
      </c>
      <c r="W272" s="338">
        <v>443757.30856131268</v>
      </c>
      <c r="Y272" s="94">
        <v>817</v>
      </c>
      <c r="AA272" s="345">
        <f t="shared" si="30"/>
        <v>-115758.05962177017</v>
      </c>
      <c r="AC272" s="351">
        <f t="shared" si="31"/>
        <v>-8140.7259861758794</v>
      </c>
      <c r="AE272" s="352">
        <f t="shared" si="32"/>
        <v>-123898.78560794605</v>
      </c>
      <c r="AG272" s="352"/>
    </row>
    <row r="273" spans="1:33" x14ac:dyDescent="0.25">
      <c r="A273" s="93"/>
      <c r="B273" s="94" t="s">
        <v>296</v>
      </c>
      <c r="C273" s="94" t="s">
        <v>320</v>
      </c>
      <c r="D273" s="94" t="s">
        <v>79</v>
      </c>
      <c r="H273" s="114">
        <f>'MATRIZ 2018 COMPLETO HOMOLOGADA'!J273</f>
        <v>6636542.9606036907</v>
      </c>
      <c r="I273" s="114">
        <f>'MATRIZ 2018 COMPLETO HOMOLOGADA'!O273</f>
        <v>0</v>
      </c>
      <c r="J273" s="114">
        <f>'MATRIZ 2018 COMPLETO HOMOLOGADA'!R273</f>
        <v>0</v>
      </c>
      <c r="K273" s="114"/>
      <c r="L273" s="114">
        <f t="shared" si="29"/>
        <v>6636542.9606036907</v>
      </c>
      <c r="M273" s="114"/>
      <c r="N273" s="114">
        <f>'MATRIZ 2018 COMPLETO HOMOLOGADA'!AI273+'MATRIZ 2018 COMPLETO HOMOLOGADA'!AL273+'MATRIZ 2018 COMPLETO HOMOLOGADA'!AO273</f>
        <v>1945888.0987755035</v>
      </c>
      <c r="O273" s="114"/>
      <c r="P273" s="114"/>
      <c r="Q273" s="93"/>
      <c r="S273" s="94">
        <v>3537</v>
      </c>
      <c r="U273" s="338">
        <v>6802158.3872214481</v>
      </c>
      <c r="W273" s="338">
        <v>2180154.02863253</v>
      </c>
      <c r="Y273" s="94">
        <v>3573</v>
      </c>
      <c r="AA273" s="345">
        <f t="shared" si="30"/>
        <v>-165615.42661775742</v>
      </c>
      <c r="AC273" s="351">
        <f t="shared" si="31"/>
        <v>-234265.92985702655</v>
      </c>
      <c r="AE273" s="352">
        <f t="shared" si="32"/>
        <v>-399881.35647478397</v>
      </c>
      <c r="AG273" s="352"/>
    </row>
    <row r="274" spans="1:33" x14ac:dyDescent="0.25">
      <c r="A274" s="93"/>
      <c r="B274" s="94" t="s">
        <v>296</v>
      </c>
      <c r="C274" s="94" t="s">
        <v>321</v>
      </c>
      <c r="D274" s="94" t="s">
        <v>79</v>
      </c>
      <c r="H274" s="114">
        <f>'MATRIZ 2018 COMPLETO HOMOLOGADA'!J274</f>
        <v>1322112.0072536774</v>
      </c>
      <c r="I274" s="114">
        <f>'MATRIZ 2018 COMPLETO HOMOLOGADA'!O274</f>
        <v>0</v>
      </c>
      <c r="J274" s="114">
        <f>'MATRIZ 2018 COMPLETO HOMOLOGADA'!R274</f>
        <v>0</v>
      </c>
      <c r="K274" s="114"/>
      <c r="L274" s="114">
        <f t="shared" si="29"/>
        <v>1322112.0072536774</v>
      </c>
      <c r="M274" s="114"/>
      <c r="N274" s="114">
        <f>'MATRIZ 2018 COMPLETO HOMOLOGADA'!AI274+'MATRIZ 2018 COMPLETO HOMOLOGADA'!AL274+'MATRIZ 2018 COMPLETO HOMOLOGADA'!AO274</f>
        <v>366005.37042603287</v>
      </c>
      <c r="O274" s="114"/>
      <c r="P274" s="114"/>
      <c r="Q274" s="93"/>
      <c r="S274" s="94">
        <v>655</v>
      </c>
      <c r="U274" s="338">
        <v>1088951.7242597346</v>
      </c>
      <c r="W274" s="338">
        <v>222996.24588418851</v>
      </c>
      <c r="Y274" s="94">
        <v>367.5</v>
      </c>
      <c r="AA274" s="345">
        <f t="shared" si="30"/>
        <v>233160.28299394273</v>
      </c>
      <c r="AC274" s="351">
        <f t="shared" si="31"/>
        <v>143009.12454184436</v>
      </c>
      <c r="AE274" s="352">
        <f t="shared" si="32"/>
        <v>376169.40753578709</v>
      </c>
      <c r="AG274" s="352"/>
    </row>
    <row r="275" spans="1:33" x14ac:dyDescent="0.25">
      <c r="A275" s="93"/>
      <c r="B275" s="94" t="s">
        <v>296</v>
      </c>
      <c r="C275" s="94" t="s">
        <v>322</v>
      </c>
      <c r="D275" s="94" t="s">
        <v>79</v>
      </c>
      <c r="H275" s="114">
        <f>'MATRIZ 2018 COMPLETO HOMOLOGADA'!J275</f>
        <v>1493801.2685130348</v>
      </c>
      <c r="I275" s="114">
        <f>'MATRIZ 2018 COMPLETO HOMOLOGADA'!O275</f>
        <v>0</v>
      </c>
      <c r="J275" s="114">
        <f>'MATRIZ 2018 COMPLETO HOMOLOGADA'!R275</f>
        <v>0</v>
      </c>
      <c r="K275" s="114"/>
      <c r="L275" s="114">
        <f t="shared" si="29"/>
        <v>1493801.2685130348</v>
      </c>
      <c r="M275" s="114"/>
      <c r="N275" s="114">
        <f>'MATRIZ 2018 COMPLETO HOMOLOGADA'!AI275+'MATRIZ 2018 COMPLETO HOMOLOGADA'!AL275+'MATRIZ 2018 COMPLETO HOMOLOGADA'!AO275</f>
        <v>206892.50185357436</v>
      </c>
      <c r="O275" s="114"/>
      <c r="P275" s="114"/>
      <c r="Q275" s="93"/>
      <c r="S275" s="94">
        <v>399.5</v>
      </c>
      <c r="U275" s="338">
        <v>1199335.5449388379</v>
      </c>
      <c r="W275" s="338">
        <v>209573.25488472503</v>
      </c>
      <c r="Y275" s="94">
        <v>372.5</v>
      </c>
      <c r="AA275" s="345">
        <f t="shared" si="30"/>
        <v>294465.72357419692</v>
      </c>
      <c r="AC275" s="351">
        <f t="shared" si="31"/>
        <v>-2680.7530311506707</v>
      </c>
      <c r="AE275" s="352">
        <f t="shared" si="32"/>
        <v>291784.97054304625</v>
      </c>
      <c r="AG275" s="352"/>
    </row>
    <row r="276" spans="1:33" x14ac:dyDescent="0.25">
      <c r="A276" s="93"/>
      <c r="B276" s="94" t="s">
        <v>296</v>
      </c>
      <c r="C276" s="94" t="s">
        <v>323</v>
      </c>
      <c r="D276" s="94" t="s">
        <v>83</v>
      </c>
      <c r="H276" s="114">
        <f>'MATRIZ 2018 COMPLETO HOMOLOGADA'!J276</f>
        <v>0</v>
      </c>
      <c r="I276" s="114">
        <f>'MATRIZ 2018 COMPLETO HOMOLOGADA'!O276</f>
        <v>1335264.7817197787</v>
      </c>
      <c r="J276" s="114">
        <f>'MATRIZ 2018 COMPLETO HOMOLOGADA'!R276</f>
        <v>0</v>
      </c>
      <c r="K276" s="114"/>
      <c r="L276" s="114">
        <f t="shared" si="29"/>
        <v>1335264.7817197787</v>
      </c>
      <c r="M276" s="114"/>
      <c r="N276" s="114">
        <f>'MATRIZ 2018 COMPLETO HOMOLOGADA'!AI276+'MATRIZ 2018 COMPLETO HOMOLOGADA'!AL276+'MATRIZ 2018 COMPLETO HOMOLOGADA'!AO276</f>
        <v>383778.65432118345</v>
      </c>
      <c r="O276" s="114"/>
      <c r="P276" s="114"/>
      <c r="Q276" s="93"/>
      <c r="S276" s="94">
        <v>707.5</v>
      </c>
      <c r="U276" s="338">
        <v>1387198.0616040183</v>
      </c>
      <c r="W276" s="338">
        <v>309788.18179906317</v>
      </c>
      <c r="Y276" s="94">
        <v>515.5</v>
      </c>
      <c r="AA276" s="345">
        <f t="shared" si="30"/>
        <v>-51933.279884239659</v>
      </c>
      <c r="AC276" s="351">
        <f t="shared" si="31"/>
        <v>73990.472522120283</v>
      </c>
      <c r="AE276" s="352">
        <f t="shared" si="32"/>
        <v>22057.192637880624</v>
      </c>
      <c r="AG276" s="352"/>
    </row>
    <row r="277" spans="1:33" x14ac:dyDescent="0.25">
      <c r="A277" s="93"/>
      <c r="B277" s="94" t="s">
        <v>296</v>
      </c>
      <c r="C277" s="94" t="s">
        <v>324</v>
      </c>
      <c r="D277" s="94" t="s">
        <v>79</v>
      </c>
      <c r="H277" s="114">
        <f>'MATRIZ 2018 COMPLETO HOMOLOGADA'!J277</f>
        <v>3942917.3680230477</v>
      </c>
      <c r="I277" s="114">
        <f>'MATRIZ 2018 COMPLETO HOMOLOGADA'!O277</f>
        <v>0</v>
      </c>
      <c r="J277" s="114">
        <f>'MATRIZ 2018 COMPLETO HOMOLOGADA'!R277</f>
        <v>0</v>
      </c>
      <c r="K277" s="114"/>
      <c r="L277" s="114">
        <f t="shared" si="29"/>
        <v>3942917.3680230477</v>
      </c>
      <c r="M277" s="114"/>
      <c r="N277" s="114">
        <f>'MATRIZ 2018 COMPLETO HOMOLOGADA'!AI277+'MATRIZ 2018 COMPLETO HOMOLOGADA'!AL277+'MATRIZ 2018 COMPLETO HOMOLOGADA'!AO277</f>
        <v>1530328.1613359605</v>
      </c>
      <c r="O277" s="114"/>
      <c r="P277" s="114"/>
      <c r="Q277" s="93"/>
      <c r="S277" s="94">
        <v>1171.5</v>
      </c>
      <c r="U277" s="338">
        <v>4199100.6763882628</v>
      </c>
      <c r="W277" s="338">
        <v>1721639.8865964168</v>
      </c>
      <c r="Y277" s="94">
        <v>1213.5</v>
      </c>
      <c r="AA277" s="345">
        <f t="shared" si="30"/>
        <v>-256183.30836521508</v>
      </c>
      <c r="AC277" s="351">
        <f t="shared" si="31"/>
        <v>-191311.72526045633</v>
      </c>
      <c r="AE277" s="352">
        <f t="shared" si="32"/>
        <v>-447495.03362567141</v>
      </c>
      <c r="AG277" s="352"/>
    </row>
    <row r="278" spans="1:33" x14ac:dyDescent="0.25">
      <c r="A278" s="93"/>
      <c r="H278" s="114"/>
      <c r="I278" s="114"/>
      <c r="J278" s="114"/>
      <c r="K278" s="114"/>
      <c r="L278" s="114"/>
      <c r="M278" s="114"/>
      <c r="N278" s="114"/>
      <c r="O278" s="114"/>
      <c r="P278" s="114"/>
      <c r="Q278" s="93"/>
      <c r="AA278" s="345">
        <f t="shared" si="30"/>
        <v>0</v>
      </c>
      <c r="AC278" s="351">
        <f t="shared" si="31"/>
        <v>0</v>
      </c>
      <c r="AE278" s="352">
        <f t="shared" si="32"/>
        <v>0</v>
      </c>
      <c r="AG278" s="352"/>
    </row>
    <row r="279" spans="1:33" x14ac:dyDescent="0.25">
      <c r="A279" s="93"/>
      <c r="B279" s="98" t="s">
        <v>296</v>
      </c>
      <c r="C279" s="98" t="s">
        <v>325</v>
      </c>
      <c r="D279" s="98" t="s">
        <v>74</v>
      </c>
      <c r="E279" s="98"/>
      <c r="F279" s="100"/>
      <c r="G279" s="98"/>
      <c r="H279" s="115">
        <f>SUM(H280:H291)</f>
        <v>23104785.048712466</v>
      </c>
      <c r="I279" s="115">
        <f>SUM(I280:I291)</f>
        <v>3084289.0914174551</v>
      </c>
      <c r="J279" s="115">
        <f>SUM(J280:J291)</f>
        <v>10894195.103591135</v>
      </c>
      <c r="K279" s="115"/>
      <c r="L279" s="115">
        <f>SUM(L280:L291)</f>
        <v>37083269.243721046</v>
      </c>
      <c r="M279" s="115"/>
      <c r="N279" s="115">
        <f>SUM(N280:N291)</f>
        <v>10149612.320532726</v>
      </c>
      <c r="O279" s="115"/>
      <c r="P279" s="115">
        <f>L279*'DADOS BASE PROPOSTA'!$I$14</f>
        <v>55624.903865581568</v>
      </c>
      <c r="Q279" s="93"/>
      <c r="S279" s="94">
        <v>10972.5</v>
      </c>
      <c r="U279" s="338">
        <v>36330815.664791279</v>
      </c>
      <c r="W279" s="338">
        <v>11546419.930640221</v>
      </c>
      <c r="Y279" s="94">
        <v>9521</v>
      </c>
      <c r="AA279" s="345">
        <f t="shared" si="30"/>
        <v>752453.57892976701</v>
      </c>
      <c r="AC279" s="351">
        <f t="shared" si="31"/>
        <v>-1396807.6101074945</v>
      </c>
      <c r="AE279" s="352">
        <f t="shared" si="32"/>
        <v>-644354.03117772751</v>
      </c>
      <c r="AG279" s="352">
        <f t="shared" ref="AG279:AG295" si="33">AA279+AC279</f>
        <v>-644354.03117772751</v>
      </c>
    </row>
    <row r="280" spans="1:33" x14ac:dyDescent="0.25">
      <c r="A280" s="93"/>
      <c r="B280" s="94" t="s">
        <v>296</v>
      </c>
      <c r="C280" s="94" t="s">
        <v>34</v>
      </c>
      <c r="D280" s="94" t="s">
        <v>75</v>
      </c>
      <c r="F280" s="68">
        <f>'MATRIZ 2018 COMPLETO HOMOLOGADA'!Q280</f>
        <v>11</v>
      </c>
      <c r="H280" s="114">
        <f>'MATRIZ 2018 COMPLETO HOMOLOGADA'!J280</f>
        <v>0</v>
      </c>
      <c r="I280" s="114">
        <f>SUMIF('MATRIZ 2018 COMPLETO HOMOLOGADA'!D281:D292,"ECR",'MATRIZ 2018 COMPLETO HOMOLOGADA'!O281:O292)</f>
        <v>0</v>
      </c>
      <c r="J280" s="114">
        <f>'MATRIZ 2018 COMPLETO HOMOLOGADA'!R280+'MATRIZ 2018 COMPLETO HOMOLOGADA'!Z280+'MATRIZ 2018 COMPLETO HOMOLOGADA'!AS280+'MATRIZ 2018 COMPLETO HOMOLOGADA'!AW280+'MATRIZ 2018 COMPLETO HOMOLOGADA'!BA280+SUM('MATRIZ 2018 COMPLETO HOMOLOGADA'!Z281:Z293)</f>
        <v>10894195.103591135</v>
      </c>
      <c r="K280" s="114"/>
      <c r="L280" s="114">
        <f t="shared" ref="L280:L291" si="34">SUM(H280:J280)</f>
        <v>10894195.103591135</v>
      </c>
      <c r="M280" s="114"/>
      <c r="N280" s="114">
        <f>'MATRIZ 2018 COMPLETO HOMOLOGADA'!AI280+'MATRIZ 2018 COMPLETO HOMOLOGADA'!AL280+'MATRIZ 2018 COMPLETO HOMOLOGADA'!AO280+SUMIF('MATRIZ 2018 COMPLETO HOMOLOGADA'!D281:D293,"ECR",'MATRIZ 2018 COMPLETO HOMOLOGADA'!AI281:AI293)+SUMIF('MATRIZ 2018 COMPLETO HOMOLOGADA'!D281:D293,"ECR",'MATRIZ 2018 COMPLETO HOMOLOGADA'!AO281:AO293)</f>
        <v>211931.44025011966</v>
      </c>
      <c r="O280" s="114"/>
      <c r="P280" s="114"/>
      <c r="Q280" s="93"/>
      <c r="U280" s="338">
        <v>4472109.4777467651</v>
      </c>
      <c r="W280" s="338">
        <v>0</v>
      </c>
      <c r="AA280" s="345">
        <f t="shared" si="30"/>
        <v>6422085.6258443696</v>
      </c>
      <c r="AC280" s="351">
        <f t="shared" si="31"/>
        <v>211931.44025011966</v>
      </c>
      <c r="AE280" s="352">
        <f t="shared" si="32"/>
        <v>6634017.0660944898</v>
      </c>
      <c r="AG280" s="352"/>
    </row>
    <row r="281" spans="1:33" x14ac:dyDescent="0.25">
      <c r="A281" s="93"/>
      <c r="B281" s="94" t="s">
        <v>296</v>
      </c>
      <c r="C281" s="94" t="s">
        <v>326</v>
      </c>
      <c r="D281" s="94" t="s">
        <v>79</v>
      </c>
      <c r="H281" s="114">
        <f>'MATRIZ 2018 COMPLETO HOMOLOGADA'!J281</f>
        <v>2489756.2594264355</v>
      </c>
      <c r="I281" s="114">
        <f>'MATRIZ 2018 COMPLETO HOMOLOGADA'!O281</f>
        <v>0</v>
      </c>
      <c r="J281" s="114">
        <f>'MATRIZ 2018 COMPLETO HOMOLOGADA'!R281</f>
        <v>0</v>
      </c>
      <c r="K281" s="114"/>
      <c r="L281" s="114">
        <f t="shared" si="34"/>
        <v>2489756.2594264355</v>
      </c>
      <c r="M281" s="114"/>
      <c r="N281" s="114">
        <f>'MATRIZ 2018 COMPLETO HOMOLOGADA'!AI281+'MATRIZ 2018 COMPLETO HOMOLOGADA'!AL281+'MATRIZ 2018 COMPLETO HOMOLOGADA'!AO281</f>
        <v>747162.98389802501</v>
      </c>
      <c r="O281" s="114"/>
      <c r="P281" s="114"/>
      <c r="Q281" s="93"/>
      <c r="S281" s="94">
        <v>943.5</v>
      </c>
      <c r="U281" s="338">
        <v>2726939.0015040785</v>
      </c>
      <c r="W281" s="338">
        <v>715064.0464428151</v>
      </c>
      <c r="Y281" s="94">
        <v>769</v>
      </c>
      <c r="AA281" s="345">
        <f t="shared" si="30"/>
        <v>-237182.74207764305</v>
      </c>
      <c r="AC281" s="351">
        <f t="shared" si="31"/>
        <v>32098.937455209903</v>
      </c>
      <c r="AE281" s="352">
        <f t="shared" si="32"/>
        <v>-205083.80462243315</v>
      </c>
      <c r="AG281" s="352"/>
    </row>
    <row r="282" spans="1:33" x14ac:dyDescent="0.25">
      <c r="A282" s="93"/>
      <c r="B282" s="94" t="s">
        <v>296</v>
      </c>
      <c r="C282" s="94" t="s">
        <v>327</v>
      </c>
      <c r="D282" s="94" t="s">
        <v>79</v>
      </c>
      <c r="H282" s="114">
        <f>'MATRIZ 2018 COMPLETO HOMOLOGADA'!J282</f>
        <v>1813126.838425037</v>
      </c>
      <c r="I282" s="114">
        <f>'MATRIZ 2018 COMPLETO HOMOLOGADA'!O282</f>
        <v>0</v>
      </c>
      <c r="J282" s="114">
        <f>'MATRIZ 2018 COMPLETO HOMOLOGADA'!R282</f>
        <v>0</v>
      </c>
      <c r="K282" s="114"/>
      <c r="L282" s="114">
        <f t="shared" si="34"/>
        <v>1813126.838425037</v>
      </c>
      <c r="M282" s="114"/>
      <c r="N282" s="114">
        <f>'MATRIZ 2018 COMPLETO HOMOLOGADA'!AI282+'MATRIZ 2018 COMPLETO HOMOLOGADA'!AL282+'MATRIZ 2018 COMPLETO HOMOLOGADA'!AO282</f>
        <v>729000.96357840893</v>
      </c>
      <c r="O282" s="114"/>
      <c r="P282" s="114"/>
      <c r="Q282" s="93"/>
      <c r="S282" s="94">
        <v>964</v>
      </c>
      <c r="U282" s="338">
        <v>2069947.7524746861</v>
      </c>
      <c r="W282" s="338">
        <v>786316.13067980111</v>
      </c>
      <c r="Y282" s="94">
        <v>819.5</v>
      </c>
      <c r="AA282" s="345">
        <f t="shared" si="30"/>
        <v>-256820.91404964915</v>
      </c>
      <c r="AC282" s="351">
        <f t="shared" si="31"/>
        <v>-57315.167101392173</v>
      </c>
      <c r="AE282" s="352">
        <f t="shared" si="32"/>
        <v>-314136.08115104132</v>
      </c>
      <c r="AG282" s="352"/>
    </row>
    <row r="283" spans="1:33" x14ac:dyDescent="0.25">
      <c r="A283" s="93"/>
      <c r="B283" s="94" t="s">
        <v>296</v>
      </c>
      <c r="C283" s="94" t="s">
        <v>328</v>
      </c>
      <c r="D283" s="94" t="s">
        <v>79</v>
      </c>
      <c r="H283" s="114">
        <f>'MATRIZ 2018 COMPLETO HOMOLOGADA'!J283</f>
        <v>2928206.2994595808</v>
      </c>
      <c r="I283" s="114">
        <f>'MATRIZ 2018 COMPLETO HOMOLOGADA'!O283</f>
        <v>0</v>
      </c>
      <c r="J283" s="114">
        <f>'MATRIZ 2018 COMPLETO HOMOLOGADA'!R283</f>
        <v>0</v>
      </c>
      <c r="K283" s="114"/>
      <c r="L283" s="114">
        <f t="shared" si="34"/>
        <v>2928206.2994595808</v>
      </c>
      <c r="M283" s="114"/>
      <c r="N283" s="114">
        <f>'MATRIZ 2018 COMPLETO HOMOLOGADA'!AI283+'MATRIZ 2018 COMPLETO HOMOLOGADA'!AL283+'MATRIZ 2018 COMPLETO HOMOLOGADA'!AO283</f>
        <v>935502.29211795621</v>
      </c>
      <c r="O283" s="114"/>
      <c r="P283" s="114"/>
      <c r="Q283" s="93"/>
      <c r="S283" s="94">
        <v>1063</v>
      </c>
      <c r="U283" s="338">
        <v>3351780.1335015902</v>
      </c>
      <c r="W283" s="338">
        <v>1016886.9652816872</v>
      </c>
      <c r="Y283" s="94">
        <v>884.5</v>
      </c>
      <c r="AA283" s="345">
        <f t="shared" si="30"/>
        <v>-423573.83404200943</v>
      </c>
      <c r="AC283" s="351">
        <f t="shared" si="31"/>
        <v>-81384.673163731</v>
      </c>
      <c r="AE283" s="352">
        <f t="shared" si="32"/>
        <v>-504958.50720574043</v>
      </c>
      <c r="AG283" s="352"/>
    </row>
    <row r="284" spans="1:33" x14ac:dyDescent="0.25">
      <c r="A284" s="93"/>
      <c r="B284" s="94" t="s">
        <v>296</v>
      </c>
      <c r="C284" s="94" t="s">
        <v>329</v>
      </c>
      <c r="D284" s="94" t="s">
        <v>77</v>
      </c>
      <c r="H284" s="114">
        <f>'MATRIZ 2018 COMPLETO HOMOLOGADA'!J284</f>
        <v>0</v>
      </c>
      <c r="I284" s="114">
        <f>'MATRIZ 2018 COMPLETO HOMOLOGADA'!O284</f>
        <v>553492.71102032391</v>
      </c>
      <c r="J284" s="114">
        <f>'MATRIZ 2018 COMPLETO HOMOLOGADA'!R284</f>
        <v>0</v>
      </c>
      <c r="K284" s="114"/>
      <c r="L284" s="114">
        <f t="shared" si="34"/>
        <v>553492.71102032391</v>
      </c>
      <c r="M284" s="114"/>
      <c r="N284" s="114">
        <f>'MATRIZ 2018 COMPLETO HOMOLOGADA'!AI284+'MATRIZ 2018 COMPLETO HOMOLOGADA'!AL284+'MATRIZ 2018 COMPLETO HOMOLOGADA'!AO284</f>
        <v>402577.93471717916</v>
      </c>
      <c r="O284" s="114"/>
      <c r="P284" s="114"/>
      <c r="Q284" s="93"/>
      <c r="S284" s="94">
        <v>479.5</v>
      </c>
      <c r="U284" s="338">
        <v>960702.6959822377</v>
      </c>
      <c r="W284" s="338">
        <v>389121.014722416</v>
      </c>
      <c r="Y284" s="94">
        <v>334.5</v>
      </c>
      <c r="AA284" s="345">
        <f t="shared" si="30"/>
        <v>-407209.98496191378</v>
      </c>
      <c r="AC284" s="351">
        <f t="shared" si="31"/>
        <v>13456.919994763157</v>
      </c>
      <c r="AE284" s="352">
        <f t="shared" si="32"/>
        <v>-393753.06496715063</v>
      </c>
      <c r="AG284" s="352"/>
    </row>
    <row r="285" spans="1:33" x14ac:dyDescent="0.25">
      <c r="A285" s="93"/>
      <c r="B285" s="94" t="s">
        <v>296</v>
      </c>
      <c r="C285" s="94" t="s">
        <v>330</v>
      </c>
      <c r="D285" s="94" t="s">
        <v>77</v>
      </c>
      <c r="H285" s="114">
        <f>'MATRIZ 2018 COMPLETO HOMOLOGADA'!J285</f>
        <v>0</v>
      </c>
      <c r="I285" s="114">
        <f>'MATRIZ 2018 COMPLETO HOMOLOGADA'!O285</f>
        <v>512447.39063741715</v>
      </c>
      <c r="J285" s="114">
        <f>'MATRIZ 2018 COMPLETO HOMOLOGADA'!R285</f>
        <v>0</v>
      </c>
      <c r="K285" s="114"/>
      <c r="L285" s="114">
        <f t="shared" si="34"/>
        <v>512447.39063741715</v>
      </c>
      <c r="M285" s="114"/>
      <c r="N285" s="114">
        <f>'MATRIZ 2018 COMPLETO HOMOLOGADA'!AI285+'MATRIZ 2018 COMPLETO HOMOLOGADA'!AL285+'MATRIZ 2018 COMPLETO HOMOLOGADA'!AO285</f>
        <v>351101.26873489725</v>
      </c>
      <c r="O285" s="114"/>
      <c r="P285" s="114"/>
      <c r="Q285" s="93"/>
      <c r="S285" s="94">
        <v>237.5</v>
      </c>
      <c r="U285" s="338">
        <v>994958.32967141131</v>
      </c>
      <c r="W285" s="338">
        <v>292951.91933305742</v>
      </c>
      <c r="Y285" s="94">
        <v>93.5</v>
      </c>
      <c r="AA285" s="345">
        <f t="shared" si="30"/>
        <v>-482510.93903399416</v>
      </c>
      <c r="AC285" s="351">
        <f t="shared" si="31"/>
        <v>58149.349401839834</v>
      </c>
      <c r="AE285" s="352">
        <f t="shared" si="32"/>
        <v>-424361.58963215433</v>
      </c>
      <c r="AG285" s="352"/>
    </row>
    <row r="286" spans="1:33" x14ac:dyDescent="0.25">
      <c r="A286" s="93"/>
      <c r="B286" s="94" t="s">
        <v>296</v>
      </c>
      <c r="C286" s="94" t="s">
        <v>331</v>
      </c>
      <c r="D286" s="94" t="s">
        <v>83</v>
      </c>
      <c r="H286" s="114">
        <f>'MATRIZ 2018 COMPLETO HOMOLOGADA'!J286</f>
        <v>0</v>
      </c>
      <c r="I286" s="114">
        <f>'MATRIZ 2018 COMPLETO HOMOLOGADA'!O286</f>
        <v>969315.33993768482</v>
      </c>
      <c r="J286" s="114">
        <f>'MATRIZ 2018 COMPLETO HOMOLOGADA'!R286</f>
        <v>0</v>
      </c>
      <c r="K286" s="114"/>
      <c r="L286" s="114">
        <f t="shared" si="34"/>
        <v>969315.33993768482</v>
      </c>
      <c r="M286" s="114"/>
      <c r="N286" s="114">
        <f>'MATRIZ 2018 COMPLETO HOMOLOGADA'!AI286+'MATRIZ 2018 COMPLETO HOMOLOGADA'!AL286+'MATRIZ 2018 COMPLETO HOMOLOGADA'!AO286</f>
        <v>307163.37309359072</v>
      </c>
      <c r="O286" s="114"/>
      <c r="P286" s="114"/>
      <c r="Q286" s="93"/>
      <c r="S286" s="94">
        <v>245</v>
      </c>
      <c r="U286" s="338">
        <v>1395647.2985625421</v>
      </c>
      <c r="W286" s="338">
        <v>257449.43150217432</v>
      </c>
      <c r="Y286" s="94">
        <v>48.5</v>
      </c>
      <c r="AA286" s="345">
        <f t="shared" si="30"/>
        <v>-426331.95862485725</v>
      </c>
      <c r="AC286" s="351">
        <f t="shared" si="31"/>
        <v>49713.941591416398</v>
      </c>
      <c r="AE286" s="352">
        <f t="shared" si="32"/>
        <v>-376618.01703344088</v>
      </c>
      <c r="AG286" s="352"/>
    </row>
    <row r="287" spans="1:33" x14ac:dyDescent="0.25">
      <c r="A287" s="93"/>
      <c r="B287" s="94" t="s">
        <v>296</v>
      </c>
      <c r="C287" s="94" t="s">
        <v>332</v>
      </c>
      <c r="D287" s="94" t="s">
        <v>79</v>
      </c>
      <c r="H287" s="114">
        <f>'MATRIZ 2018 COMPLETO HOMOLOGADA'!J287</f>
        <v>5231229.2818332771</v>
      </c>
      <c r="I287" s="114">
        <f>'MATRIZ 2018 COMPLETO HOMOLOGADA'!O287</f>
        <v>0</v>
      </c>
      <c r="J287" s="114">
        <f>'MATRIZ 2018 COMPLETO HOMOLOGADA'!R287</f>
        <v>0</v>
      </c>
      <c r="K287" s="114"/>
      <c r="L287" s="114">
        <f t="shared" si="34"/>
        <v>5231229.2818332771</v>
      </c>
      <c r="M287" s="114"/>
      <c r="N287" s="114">
        <f>'MATRIZ 2018 COMPLETO HOMOLOGADA'!AI287+'MATRIZ 2018 COMPLETO HOMOLOGADA'!AL287+'MATRIZ 2018 COMPLETO HOMOLOGADA'!AO287</f>
        <v>2401385.351385403</v>
      </c>
      <c r="O287" s="114"/>
      <c r="P287" s="114"/>
      <c r="Q287" s="93"/>
      <c r="S287" s="94">
        <v>2449</v>
      </c>
      <c r="U287" s="338">
        <v>6870580.8011418134</v>
      </c>
      <c r="W287" s="338">
        <v>2845819.6630385313</v>
      </c>
      <c r="Y287" s="94">
        <v>2366.5</v>
      </c>
      <c r="AA287" s="345">
        <f t="shared" si="30"/>
        <v>-1639351.5193085363</v>
      </c>
      <c r="AC287" s="351">
        <f t="shared" si="31"/>
        <v>-444434.31165312836</v>
      </c>
      <c r="AE287" s="352">
        <f t="shared" si="32"/>
        <v>-2083785.8309616647</v>
      </c>
      <c r="AG287" s="352"/>
    </row>
    <row r="288" spans="1:33" x14ac:dyDescent="0.25">
      <c r="A288" s="93"/>
      <c r="B288" s="94" t="s">
        <v>296</v>
      </c>
      <c r="C288" s="94" t="s">
        <v>333</v>
      </c>
      <c r="D288" s="94" t="s">
        <v>79</v>
      </c>
      <c r="H288" s="114">
        <f>'MATRIZ 2018 COMPLETO HOMOLOGADA'!J288</f>
        <v>2134279.4542125454</v>
      </c>
      <c r="I288" s="114">
        <f>'MATRIZ 2018 COMPLETO HOMOLOGADA'!O288</f>
        <v>0</v>
      </c>
      <c r="J288" s="114">
        <f>'MATRIZ 2018 COMPLETO HOMOLOGADA'!R288</f>
        <v>0</v>
      </c>
      <c r="K288" s="114"/>
      <c r="L288" s="114">
        <f t="shared" si="34"/>
        <v>2134279.4542125454</v>
      </c>
      <c r="M288" s="114"/>
      <c r="N288" s="114">
        <f>'MATRIZ 2018 COMPLETO HOMOLOGADA'!AI288+'MATRIZ 2018 COMPLETO HOMOLOGADA'!AL288+'MATRIZ 2018 COMPLETO HOMOLOGADA'!AO288</f>
        <v>867234.95849725674</v>
      </c>
      <c r="O288" s="114"/>
      <c r="P288" s="114"/>
      <c r="Q288" s="93"/>
      <c r="S288" s="94">
        <v>1086</v>
      </c>
      <c r="U288" s="338">
        <v>2815507.4821301117</v>
      </c>
      <c r="W288" s="338">
        <v>1416366.9949476067</v>
      </c>
      <c r="Y288" s="94">
        <v>1073</v>
      </c>
      <c r="AA288" s="345">
        <f t="shared" si="30"/>
        <v>-681228.02791756624</v>
      </c>
      <c r="AC288" s="351">
        <f t="shared" si="31"/>
        <v>-549132.03645034996</v>
      </c>
      <c r="AE288" s="352">
        <f t="shared" si="32"/>
        <v>-1230360.0643679162</v>
      </c>
      <c r="AG288" s="352"/>
    </row>
    <row r="289" spans="1:33" x14ac:dyDescent="0.25">
      <c r="A289" s="93"/>
      <c r="B289" s="94" t="s">
        <v>296</v>
      </c>
      <c r="C289" s="94" t="s">
        <v>334</v>
      </c>
      <c r="D289" s="94" t="s">
        <v>79</v>
      </c>
      <c r="H289" s="114">
        <f>'MATRIZ 2018 COMPLETO HOMOLOGADA'!J289</f>
        <v>1854358.6099738854</v>
      </c>
      <c r="I289" s="114">
        <f>'MATRIZ 2018 COMPLETO HOMOLOGADA'!O289</f>
        <v>0</v>
      </c>
      <c r="J289" s="114">
        <f>'MATRIZ 2018 COMPLETO HOMOLOGADA'!R289</f>
        <v>0</v>
      </c>
      <c r="K289" s="114"/>
      <c r="L289" s="114">
        <f t="shared" si="34"/>
        <v>1854358.6099738854</v>
      </c>
      <c r="M289" s="114"/>
      <c r="N289" s="114">
        <f>'MATRIZ 2018 COMPLETO HOMOLOGADA'!AI289+'MATRIZ 2018 COMPLETO HOMOLOGADA'!AL289+'MATRIZ 2018 COMPLETO HOMOLOGADA'!AO289</f>
        <v>665704.67760248459</v>
      </c>
      <c r="O289" s="114"/>
      <c r="P289" s="114"/>
      <c r="Q289" s="93"/>
      <c r="S289" s="94">
        <v>1120</v>
      </c>
      <c r="U289" s="338">
        <v>2097510.0120912944</v>
      </c>
      <c r="W289" s="338">
        <v>724298.6088866283</v>
      </c>
      <c r="Y289" s="94">
        <v>1035</v>
      </c>
      <c r="AA289" s="345">
        <f t="shared" si="30"/>
        <v>-243151.40211740904</v>
      </c>
      <c r="AC289" s="351">
        <f t="shared" si="31"/>
        <v>-58593.931284143706</v>
      </c>
      <c r="AE289" s="352">
        <f t="shared" si="32"/>
        <v>-301745.33340155275</v>
      </c>
      <c r="AG289" s="352"/>
    </row>
    <row r="290" spans="1:33" x14ac:dyDescent="0.25">
      <c r="A290" s="93"/>
      <c r="B290" s="94" t="s">
        <v>296</v>
      </c>
      <c r="C290" s="94" t="s">
        <v>335</v>
      </c>
      <c r="D290" s="94" t="s">
        <v>79</v>
      </c>
      <c r="H290" s="114">
        <f>'MATRIZ 2018 COMPLETO HOMOLOGADA'!J290</f>
        <v>6653828.3053817032</v>
      </c>
      <c r="I290" s="114">
        <f>'MATRIZ 2018 COMPLETO HOMOLOGADA'!O290</f>
        <v>0</v>
      </c>
      <c r="J290" s="114">
        <f>'MATRIZ 2018 COMPLETO HOMOLOGADA'!R290</f>
        <v>0</v>
      </c>
      <c r="K290" s="114"/>
      <c r="L290" s="114">
        <f t="shared" si="34"/>
        <v>6653828.3053817032</v>
      </c>
      <c r="M290" s="114"/>
      <c r="N290" s="114">
        <f>'MATRIZ 2018 COMPLETO HOMOLOGADA'!AI290+'MATRIZ 2018 COMPLETO HOMOLOGADA'!AL290+'MATRIZ 2018 COMPLETO HOMOLOGADA'!AO290</f>
        <v>2202754.6836828673</v>
      </c>
      <c r="O290" s="114"/>
      <c r="P290" s="114"/>
      <c r="Q290" s="93"/>
      <c r="S290" s="94">
        <v>1984.5</v>
      </c>
      <c r="U290" s="338">
        <v>7012749.0969769889</v>
      </c>
      <c r="W290" s="338">
        <v>2669565.9803535691</v>
      </c>
      <c r="Y290" s="94">
        <v>1868.5</v>
      </c>
      <c r="AA290" s="345">
        <f t="shared" si="30"/>
        <v>-358920.79159528576</v>
      </c>
      <c r="AC290" s="351">
        <f t="shared" si="31"/>
        <v>-466811.29667070182</v>
      </c>
      <c r="AE290" s="352">
        <f t="shared" si="32"/>
        <v>-825732.08826598758</v>
      </c>
      <c r="AG290" s="352"/>
    </row>
    <row r="291" spans="1:33" x14ac:dyDescent="0.25">
      <c r="A291" s="93"/>
      <c r="B291" s="94" t="s">
        <v>296</v>
      </c>
      <c r="C291" s="94" t="s">
        <v>336</v>
      </c>
      <c r="D291" s="94" t="s">
        <v>83</v>
      </c>
      <c r="H291" s="114">
        <f>'MATRIZ 2018 COMPLETO HOMOLOGADA'!J291</f>
        <v>0</v>
      </c>
      <c r="I291" s="114">
        <f>'MATRIZ 2018 COMPLETO HOMOLOGADA'!O291</f>
        <v>1049033.6498220295</v>
      </c>
      <c r="J291" s="114">
        <f>'MATRIZ 2018 COMPLETO HOMOLOGADA'!R291</f>
        <v>0</v>
      </c>
      <c r="K291" s="114"/>
      <c r="L291" s="114">
        <f t="shared" si="34"/>
        <v>1049033.6498220295</v>
      </c>
      <c r="M291" s="114"/>
      <c r="N291" s="114">
        <f>'MATRIZ 2018 COMPLETO HOMOLOGADA'!AI291+'MATRIZ 2018 COMPLETO HOMOLOGADA'!AL291+'MATRIZ 2018 COMPLETO HOMOLOGADA'!AO291</f>
        <v>328092.39297453681</v>
      </c>
      <c r="O291" s="114"/>
      <c r="P291" s="114"/>
      <c r="Q291" s="93"/>
      <c r="S291" s="94">
        <v>400.5</v>
      </c>
      <c r="U291" s="338">
        <v>1315127.6076163177</v>
      </c>
      <c r="W291" s="338">
        <v>250193.23211027496</v>
      </c>
      <c r="Y291" s="94">
        <v>228.5</v>
      </c>
      <c r="AA291" s="345">
        <f t="shared" si="30"/>
        <v>-266093.95779428817</v>
      </c>
      <c r="AC291" s="351">
        <f t="shared" si="31"/>
        <v>77899.160864261852</v>
      </c>
      <c r="AE291" s="352">
        <f t="shared" si="32"/>
        <v>-188194.79693002632</v>
      </c>
      <c r="AG291" s="352"/>
    </row>
    <row r="292" spans="1:33" x14ac:dyDescent="0.25">
      <c r="A292" s="93"/>
      <c r="B292" s="94" t="s">
        <v>296</v>
      </c>
      <c r="C292" s="94" t="s">
        <v>337</v>
      </c>
      <c r="D292" s="94" t="s">
        <v>129</v>
      </c>
      <c r="H292" s="114"/>
      <c r="I292" s="114" t="s">
        <v>759</v>
      </c>
      <c r="J292" s="114"/>
      <c r="K292" s="114"/>
      <c r="L292" s="114"/>
      <c r="M292" s="114"/>
      <c r="N292" s="114"/>
      <c r="O292" s="114"/>
      <c r="P292" s="114"/>
      <c r="Q292" s="93"/>
      <c r="S292" s="94">
        <v>0</v>
      </c>
      <c r="U292" s="338">
        <v>127947.74895685648</v>
      </c>
      <c r="W292" s="338">
        <v>48680.22646876848</v>
      </c>
      <c r="Y292" s="94">
        <v>0</v>
      </c>
      <c r="AA292" s="345">
        <f t="shared" si="30"/>
        <v>-127947.74895685648</v>
      </c>
      <c r="AC292" s="351">
        <f t="shared" si="31"/>
        <v>-48680.22646876848</v>
      </c>
      <c r="AE292" s="352">
        <f t="shared" si="32"/>
        <v>-176627.97542562496</v>
      </c>
      <c r="AG292" s="352"/>
    </row>
    <row r="293" spans="1:33" x14ac:dyDescent="0.25">
      <c r="A293" s="93"/>
      <c r="B293" s="94" t="s">
        <v>296</v>
      </c>
      <c r="C293" s="94" t="s">
        <v>237</v>
      </c>
      <c r="D293" s="94" t="s">
        <v>129</v>
      </c>
      <c r="H293" s="114"/>
      <c r="I293" s="114" t="s">
        <v>759</v>
      </c>
      <c r="J293" s="114"/>
      <c r="K293" s="114"/>
      <c r="L293" s="114"/>
      <c r="M293" s="114"/>
      <c r="N293" s="114"/>
      <c r="O293" s="114"/>
      <c r="P293" s="114"/>
      <c r="Q293" s="93"/>
      <c r="S293" s="94">
        <v>0</v>
      </c>
      <c r="U293" s="338">
        <v>119308.22643458068</v>
      </c>
      <c r="W293" s="338">
        <v>133705.71687289118</v>
      </c>
      <c r="Y293" s="94">
        <v>0</v>
      </c>
      <c r="AA293" s="345">
        <f t="shared" si="30"/>
        <v>-119308.22643458068</v>
      </c>
      <c r="AC293" s="351">
        <f t="shared" si="31"/>
        <v>-133705.71687289118</v>
      </c>
      <c r="AE293" s="352">
        <f t="shared" si="32"/>
        <v>-253013.94330747187</v>
      </c>
      <c r="AG293" s="352"/>
    </row>
    <row r="294" spans="1:33" x14ac:dyDescent="0.25">
      <c r="A294" s="93"/>
      <c r="H294" s="114"/>
      <c r="I294" s="114"/>
      <c r="J294" s="114"/>
      <c r="K294" s="114"/>
      <c r="L294" s="114"/>
      <c r="M294" s="114"/>
      <c r="N294" s="114"/>
      <c r="O294" s="114"/>
      <c r="P294" s="114"/>
      <c r="Q294" s="93"/>
      <c r="AA294" s="345">
        <f t="shared" si="30"/>
        <v>0</v>
      </c>
      <c r="AC294" s="351">
        <f t="shared" si="31"/>
        <v>0</v>
      </c>
      <c r="AE294" s="352">
        <f t="shared" si="32"/>
        <v>0</v>
      </c>
      <c r="AG294" s="352"/>
    </row>
    <row r="295" spans="1:33" x14ac:dyDescent="0.25">
      <c r="A295" s="93"/>
      <c r="B295" s="98" t="s">
        <v>296</v>
      </c>
      <c r="C295" s="98" t="s">
        <v>338</v>
      </c>
      <c r="D295" s="98" t="s">
        <v>74</v>
      </c>
      <c r="E295" s="98"/>
      <c r="F295" s="100"/>
      <c r="G295" s="98"/>
      <c r="H295" s="115">
        <f>SUM(H296:H306)</f>
        <v>26377098.358488135</v>
      </c>
      <c r="I295" s="115">
        <f>SUM(I296:I306)</f>
        <v>1924825.8423609282</v>
      </c>
      <c r="J295" s="115">
        <f>SUM(J296:J306)</f>
        <v>6380013.2304981295</v>
      </c>
      <c r="K295" s="115"/>
      <c r="L295" s="115">
        <f>SUM(L296:L306)</f>
        <v>34681937.431347191</v>
      </c>
      <c r="M295" s="115"/>
      <c r="N295" s="115">
        <f>SUM(N296:N306)</f>
        <v>7010873.975738381</v>
      </c>
      <c r="O295" s="115"/>
      <c r="P295" s="115">
        <f>L295*'DADOS BASE PROPOSTA'!$I$14</f>
        <v>52022.906147020789</v>
      </c>
      <c r="Q295" s="93"/>
      <c r="S295" s="94">
        <v>12372</v>
      </c>
      <c r="U295" s="338">
        <v>35421418.541072704</v>
      </c>
      <c r="W295" s="338">
        <v>7512501.764492441</v>
      </c>
      <c r="Y295" s="94">
        <v>11385.5</v>
      </c>
      <c r="AA295" s="345">
        <f t="shared" si="30"/>
        <v>-739481.10972551256</v>
      </c>
      <c r="AC295" s="351">
        <f t="shared" si="31"/>
        <v>-501627.78875405993</v>
      </c>
      <c r="AE295" s="352">
        <f t="shared" si="32"/>
        <v>-1241108.8984795725</v>
      </c>
      <c r="AG295" s="352">
        <f t="shared" si="33"/>
        <v>-1241108.8984795725</v>
      </c>
    </row>
    <row r="296" spans="1:33" x14ac:dyDescent="0.25">
      <c r="A296" s="93"/>
      <c r="B296" s="94" t="s">
        <v>296</v>
      </c>
      <c r="C296" s="94" t="s">
        <v>34</v>
      </c>
      <c r="D296" s="94" t="s">
        <v>75</v>
      </c>
      <c r="F296" s="68">
        <f>'MATRIZ 2018 COMPLETO HOMOLOGADA'!Q296</f>
        <v>10</v>
      </c>
      <c r="H296" s="114">
        <f>'MATRIZ 2018 COMPLETO HOMOLOGADA'!J296</f>
        <v>0</v>
      </c>
      <c r="I296" s="114">
        <f>SUMIF('MATRIZ 2018 COMPLETO HOMOLOGADA'!D297:D307,"ECR",'MATRIZ 2018 COMPLETO HOMOLOGADA'!O297:O307)</f>
        <v>0</v>
      </c>
      <c r="J296" s="114">
        <f>'MATRIZ 2018 COMPLETO HOMOLOGADA'!R296+'MATRIZ 2018 COMPLETO HOMOLOGADA'!Z296+'MATRIZ 2018 COMPLETO HOMOLOGADA'!AS296+'MATRIZ 2018 COMPLETO HOMOLOGADA'!AW296+'MATRIZ 2018 COMPLETO HOMOLOGADA'!BA296+SUM('MATRIZ 2018 COMPLETO HOMOLOGADA'!Z297:Z307)</f>
        <v>6380013.2304981295</v>
      </c>
      <c r="K296" s="114"/>
      <c r="L296" s="114">
        <f t="shared" ref="L296:L306" si="35">SUM(H296:J296)</f>
        <v>6380013.2304981295</v>
      </c>
      <c r="M296" s="114"/>
      <c r="N296" s="114">
        <f>'MATRIZ 2018 COMPLETO HOMOLOGADA'!AI296+'MATRIZ 2018 COMPLETO HOMOLOGADA'!AL296+'MATRIZ 2018 COMPLETO HOMOLOGADA'!AO296</f>
        <v>0</v>
      </c>
      <c r="O296" s="114"/>
      <c r="P296" s="114"/>
      <c r="Q296" s="93"/>
      <c r="U296" s="338">
        <v>4346382.9830931146</v>
      </c>
      <c r="W296" s="338">
        <v>0</v>
      </c>
      <c r="AA296" s="345">
        <f t="shared" si="30"/>
        <v>2033630.2474050149</v>
      </c>
      <c r="AC296" s="351">
        <f t="shared" si="31"/>
        <v>0</v>
      </c>
      <c r="AE296" s="352">
        <f t="shared" si="32"/>
        <v>2033630.2474050149</v>
      </c>
      <c r="AG296" s="352"/>
    </row>
    <row r="297" spans="1:33" x14ac:dyDescent="0.25">
      <c r="A297" s="93"/>
      <c r="B297" s="94" t="s">
        <v>296</v>
      </c>
      <c r="C297" s="94" t="s">
        <v>339</v>
      </c>
      <c r="D297" s="94" t="s">
        <v>77</v>
      </c>
      <c r="H297" s="114">
        <f>'MATRIZ 2018 COMPLETO HOMOLOGADA'!J297</f>
        <v>0</v>
      </c>
      <c r="I297" s="114">
        <f>'MATRIZ 2018 COMPLETO HOMOLOGADA'!O297</f>
        <v>501026.41734893096</v>
      </c>
      <c r="J297" s="114">
        <f>'MATRIZ 2018 COMPLETO HOMOLOGADA'!R297</f>
        <v>0</v>
      </c>
      <c r="K297" s="114"/>
      <c r="L297" s="114">
        <f t="shared" si="35"/>
        <v>501026.41734893096</v>
      </c>
      <c r="M297" s="114"/>
      <c r="N297" s="114">
        <f>'MATRIZ 2018 COMPLETO HOMOLOGADA'!AI297+'MATRIZ 2018 COMPLETO HOMOLOGADA'!AL297+'MATRIZ 2018 COMPLETO HOMOLOGADA'!AO297</f>
        <v>112784.47750294955</v>
      </c>
      <c r="O297" s="114"/>
      <c r="P297" s="114"/>
      <c r="Q297" s="93"/>
      <c r="S297" s="94">
        <v>204.5</v>
      </c>
      <c r="U297" s="338">
        <v>570095.61832603905</v>
      </c>
      <c r="W297" s="338">
        <v>111996.32973651246</v>
      </c>
      <c r="Y297" s="94">
        <v>187</v>
      </c>
      <c r="AA297" s="345">
        <f t="shared" si="30"/>
        <v>-69069.200977108092</v>
      </c>
      <c r="AC297" s="351">
        <f t="shared" si="31"/>
        <v>788.14776643709047</v>
      </c>
      <c r="AE297" s="352">
        <f t="shared" si="32"/>
        <v>-68281.053210671002</v>
      </c>
      <c r="AG297" s="352"/>
    </row>
    <row r="298" spans="1:33" x14ac:dyDescent="0.25">
      <c r="A298" s="93"/>
      <c r="B298" s="94" t="s">
        <v>296</v>
      </c>
      <c r="C298" s="94" t="s">
        <v>340</v>
      </c>
      <c r="D298" s="94" t="s">
        <v>77</v>
      </c>
      <c r="H298" s="114">
        <f>'MATRIZ 2018 COMPLETO HOMOLOGADA'!J298</f>
        <v>0</v>
      </c>
      <c r="I298" s="114">
        <f>'MATRIZ 2018 COMPLETO HOMOLOGADA'!O298</f>
        <v>229222.00160267192</v>
      </c>
      <c r="J298" s="114">
        <f>'MATRIZ 2018 COMPLETO HOMOLOGADA'!R298</f>
        <v>0</v>
      </c>
      <c r="K298" s="114"/>
      <c r="L298" s="114">
        <f t="shared" si="35"/>
        <v>229222.00160267192</v>
      </c>
      <c r="M298" s="114"/>
      <c r="N298" s="114">
        <f>'MATRIZ 2018 COMPLETO HOMOLOGADA'!AI298+'MATRIZ 2018 COMPLETO HOMOLOGADA'!AL298+'MATRIZ 2018 COMPLETO HOMOLOGADA'!AO298</f>
        <v>16429.755076871632</v>
      </c>
      <c r="O298" s="114"/>
      <c r="P298" s="114"/>
      <c r="Q298" s="93"/>
      <c r="S298" s="94">
        <v>33</v>
      </c>
      <c r="U298" s="338">
        <v>500408.15310338821</v>
      </c>
      <c r="W298" s="338">
        <v>8652.538778333892</v>
      </c>
      <c r="Y298" s="94">
        <v>16</v>
      </c>
      <c r="AA298" s="345">
        <f t="shared" si="30"/>
        <v>-271186.15150071628</v>
      </c>
      <c r="AC298" s="351">
        <f t="shared" si="31"/>
        <v>7777.2162985377399</v>
      </c>
      <c r="AE298" s="352">
        <f t="shared" si="32"/>
        <v>-263408.93520217855</v>
      </c>
      <c r="AG298" s="352"/>
    </row>
    <row r="299" spans="1:33" x14ac:dyDescent="0.25">
      <c r="A299" s="93"/>
      <c r="B299" s="94" t="s">
        <v>296</v>
      </c>
      <c r="C299" s="94" t="s">
        <v>341</v>
      </c>
      <c r="D299" s="94" t="s">
        <v>77</v>
      </c>
      <c r="H299" s="114">
        <f>'MATRIZ 2018 COMPLETO HOMOLOGADA'!J299</f>
        <v>0</v>
      </c>
      <c r="I299" s="114">
        <f>'MATRIZ 2018 COMPLETO HOMOLOGADA'!O299</f>
        <v>229308.81170548621</v>
      </c>
      <c r="J299" s="114">
        <f>'MATRIZ 2018 COMPLETO HOMOLOGADA'!R299</f>
        <v>0</v>
      </c>
      <c r="K299" s="114"/>
      <c r="L299" s="114">
        <f t="shared" si="35"/>
        <v>229308.81170548621</v>
      </c>
      <c r="M299" s="114"/>
      <c r="N299" s="114">
        <f>'MATRIZ 2018 COMPLETO HOMOLOGADA'!AI299+'MATRIZ 2018 COMPLETO HOMOLOGADA'!AL299+'MATRIZ 2018 COMPLETO HOMOLOGADA'!AO299</f>
        <v>21419.194858883176</v>
      </c>
      <c r="O299" s="114"/>
      <c r="P299" s="114"/>
      <c r="Q299" s="93"/>
      <c r="S299" s="94">
        <v>41</v>
      </c>
      <c r="U299" s="338">
        <v>500074.62820246303</v>
      </c>
      <c r="W299" s="338">
        <v>7092.3030975060183</v>
      </c>
      <c r="Y299" s="94">
        <v>12.5</v>
      </c>
      <c r="AA299" s="345">
        <f t="shared" si="30"/>
        <v>-270765.81649697683</v>
      </c>
      <c r="AC299" s="351">
        <f t="shared" si="31"/>
        <v>14326.891761377159</v>
      </c>
      <c r="AE299" s="352">
        <f t="shared" si="32"/>
        <v>-256438.92473559966</v>
      </c>
      <c r="AG299" s="352"/>
    </row>
    <row r="300" spans="1:33" x14ac:dyDescent="0.25">
      <c r="A300" s="93"/>
      <c r="B300" s="94" t="s">
        <v>296</v>
      </c>
      <c r="C300" s="94" t="s">
        <v>342</v>
      </c>
      <c r="D300" s="94" t="s">
        <v>79</v>
      </c>
      <c r="H300" s="114">
        <f>'MATRIZ 2018 COMPLETO HOMOLOGADA'!J300</f>
        <v>7249430.9902835321</v>
      </c>
      <c r="I300" s="114">
        <f>'MATRIZ 2018 COMPLETO HOMOLOGADA'!O300</f>
        <v>0</v>
      </c>
      <c r="J300" s="114">
        <f>'MATRIZ 2018 COMPLETO HOMOLOGADA'!R300</f>
        <v>0</v>
      </c>
      <c r="K300" s="114"/>
      <c r="L300" s="114">
        <f t="shared" si="35"/>
        <v>7249430.9902835321</v>
      </c>
      <c r="M300" s="114"/>
      <c r="N300" s="114">
        <f>'MATRIZ 2018 COMPLETO HOMOLOGADA'!AI300+'MATRIZ 2018 COMPLETO HOMOLOGADA'!AL300+'MATRIZ 2018 COMPLETO HOMOLOGADA'!AO300</f>
        <v>1638483.2550321522</v>
      </c>
      <c r="O300" s="114"/>
      <c r="P300" s="114"/>
      <c r="Q300" s="93"/>
      <c r="S300" s="94">
        <v>2970</v>
      </c>
      <c r="U300" s="338">
        <v>8382131.5805484885</v>
      </c>
      <c r="W300" s="338">
        <v>1742150.574413528</v>
      </c>
      <c r="Y300" s="94">
        <v>2759.5</v>
      </c>
      <c r="AA300" s="345">
        <f t="shared" si="30"/>
        <v>-1132700.5902649565</v>
      </c>
      <c r="AC300" s="351">
        <f t="shared" si="31"/>
        <v>-103667.3193813758</v>
      </c>
      <c r="AE300" s="352">
        <f t="shared" si="32"/>
        <v>-1236367.9096463323</v>
      </c>
      <c r="AG300" s="352"/>
    </row>
    <row r="301" spans="1:33" x14ac:dyDescent="0.25">
      <c r="A301" s="93"/>
      <c r="B301" s="94" t="s">
        <v>296</v>
      </c>
      <c r="C301" s="94" t="s">
        <v>343</v>
      </c>
      <c r="D301" s="94" t="s">
        <v>79</v>
      </c>
      <c r="H301" s="114">
        <f>'MATRIZ 2018 COMPLETO HOMOLOGADA'!J301</f>
        <v>7369791.8949113898</v>
      </c>
      <c r="I301" s="114">
        <f>'MATRIZ 2018 COMPLETO HOMOLOGADA'!O301</f>
        <v>0</v>
      </c>
      <c r="J301" s="114">
        <f>'MATRIZ 2018 COMPLETO HOMOLOGADA'!R301</f>
        <v>0</v>
      </c>
      <c r="K301" s="114"/>
      <c r="L301" s="114">
        <f t="shared" si="35"/>
        <v>7369791.8949113898</v>
      </c>
      <c r="M301" s="114"/>
      <c r="N301" s="114">
        <f>'MATRIZ 2018 COMPLETO HOMOLOGADA'!AI301+'MATRIZ 2018 COMPLETO HOMOLOGADA'!AL301+'MATRIZ 2018 COMPLETO HOMOLOGADA'!AO301</f>
        <v>2225381.3150638859</v>
      </c>
      <c r="O301" s="114"/>
      <c r="P301" s="114"/>
      <c r="Q301" s="93"/>
      <c r="S301" s="94">
        <v>3861</v>
      </c>
      <c r="U301" s="338">
        <v>7308898.7188233463</v>
      </c>
      <c r="W301" s="338">
        <v>2296182.6172751295</v>
      </c>
      <c r="Y301" s="94">
        <v>3550.5</v>
      </c>
      <c r="AA301" s="345">
        <f t="shared" si="30"/>
        <v>60893.176088043489</v>
      </c>
      <c r="AC301" s="351">
        <f t="shared" si="31"/>
        <v>-70801.302211243659</v>
      </c>
      <c r="AE301" s="352">
        <f t="shared" si="32"/>
        <v>-9908.1261232001707</v>
      </c>
      <c r="AG301" s="352"/>
    </row>
    <row r="302" spans="1:33" x14ac:dyDescent="0.25">
      <c r="A302" s="93"/>
      <c r="B302" s="94" t="s">
        <v>296</v>
      </c>
      <c r="C302" s="94" t="s">
        <v>344</v>
      </c>
      <c r="D302" s="94" t="s">
        <v>83</v>
      </c>
      <c r="H302" s="114">
        <f>'MATRIZ 2018 COMPLETO HOMOLOGADA'!J302</f>
        <v>0</v>
      </c>
      <c r="I302" s="114">
        <f>'MATRIZ 2018 COMPLETO HOMOLOGADA'!O302</f>
        <v>965268.61170383927</v>
      </c>
      <c r="J302" s="114">
        <f>'MATRIZ 2018 COMPLETO HOMOLOGADA'!R302</f>
        <v>0</v>
      </c>
      <c r="K302" s="114"/>
      <c r="L302" s="114">
        <f t="shared" si="35"/>
        <v>965268.61170383927</v>
      </c>
      <c r="M302" s="114"/>
      <c r="N302" s="114">
        <f>'MATRIZ 2018 COMPLETO HOMOLOGADA'!AI302+'MATRIZ 2018 COMPLETO HOMOLOGADA'!AL302+'MATRIZ 2018 COMPLETO HOMOLOGADA'!AO302</f>
        <v>38242.621775246487</v>
      </c>
      <c r="O302" s="114"/>
      <c r="P302" s="114"/>
      <c r="Q302" s="93"/>
      <c r="S302" s="94">
        <v>69</v>
      </c>
      <c r="U302" s="338">
        <v>1023689.7076025748</v>
      </c>
      <c r="W302" s="338">
        <v>10532.66328723808</v>
      </c>
      <c r="Y302" s="94">
        <v>17.5</v>
      </c>
      <c r="AA302" s="345">
        <f t="shared" si="30"/>
        <v>-58421.09589873557</v>
      </c>
      <c r="AC302" s="351">
        <f t="shared" si="31"/>
        <v>27709.958488008408</v>
      </c>
      <c r="AE302" s="352">
        <f t="shared" si="32"/>
        <v>-30711.137410727162</v>
      </c>
      <c r="AG302" s="352"/>
    </row>
    <row r="303" spans="1:33" x14ac:dyDescent="0.25">
      <c r="A303" s="93"/>
      <c r="B303" s="94" t="s">
        <v>296</v>
      </c>
      <c r="C303" s="94" t="s">
        <v>345</v>
      </c>
      <c r="D303" s="94" t="s">
        <v>79</v>
      </c>
      <c r="H303" s="114">
        <f>'MATRIZ 2018 COMPLETO HOMOLOGADA'!J303</f>
        <v>2038230.1411442647</v>
      </c>
      <c r="I303" s="114">
        <f>'MATRIZ 2018 COMPLETO HOMOLOGADA'!O303</f>
        <v>0</v>
      </c>
      <c r="J303" s="114">
        <f>'MATRIZ 2018 COMPLETO HOMOLOGADA'!R303</f>
        <v>0</v>
      </c>
      <c r="K303" s="114"/>
      <c r="L303" s="114">
        <f t="shared" si="35"/>
        <v>2038230.1411442647</v>
      </c>
      <c r="M303" s="114"/>
      <c r="N303" s="114">
        <f>'MATRIZ 2018 COMPLETO HOMOLOGADA'!AI303+'MATRIZ 2018 COMPLETO HOMOLOGADA'!AL303+'MATRIZ 2018 COMPLETO HOMOLOGADA'!AO303</f>
        <v>540447.10872072831</v>
      </c>
      <c r="O303" s="114"/>
      <c r="P303" s="114"/>
      <c r="Q303" s="93"/>
      <c r="S303" s="94">
        <v>916</v>
      </c>
      <c r="U303" s="338">
        <v>2603804.0983010181</v>
      </c>
      <c r="W303" s="338">
        <v>660671.85262748506</v>
      </c>
      <c r="Y303" s="94">
        <v>1050</v>
      </c>
      <c r="AA303" s="345">
        <f t="shared" si="30"/>
        <v>-565573.9571567534</v>
      </c>
      <c r="AC303" s="351">
        <f t="shared" si="31"/>
        <v>-120224.74390675675</v>
      </c>
      <c r="AE303" s="352">
        <f t="shared" si="32"/>
        <v>-685798.70106351015</v>
      </c>
      <c r="AG303" s="352"/>
    </row>
    <row r="304" spans="1:33" x14ac:dyDescent="0.25">
      <c r="A304" s="93"/>
      <c r="B304" s="94" t="s">
        <v>296</v>
      </c>
      <c r="C304" s="94" t="s">
        <v>346</v>
      </c>
      <c r="D304" s="94" t="s">
        <v>79</v>
      </c>
      <c r="H304" s="114">
        <f>'MATRIZ 2018 COMPLETO HOMOLOGADA'!J304</f>
        <v>6220358.7669144645</v>
      </c>
      <c r="I304" s="114">
        <f>'MATRIZ 2018 COMPLETO HOMOLOGADA'!O304</f>
        <v>0</v>
      </c>
      <c r="J304" s="114">
        <f>'MATRIZ 2018 COMPLETO HOMOLOGADA'!R304</f>
        <v>0</v>
      </c>
      <c r="K304" s="114"/>
      <c r="L304" s="114">
        <f t="shared" si="35"/>
        <v>6220358.7669144645</v>
      </c>
      <c r="M304" s="114"/>
      <c r="N304" s="114">
        <f>'MATRIZ 2018 COMPLETO HOMOLOGADA'!AI304+'MATRIZ 2018 COMPLETO HOMOLOGADA'!AL304+'MATRIZ 2018 COMPLETO HOMOLOGADA'!AO304</f>
        <v>1487608.0798206085</v>
      </c>
      <c r="O304" s="114"/>
      <c r="P304" s="114"/>
      <c r="Q304" s="93"/>
      <c r="S304" s="94">
        <v>2413</v>
      </c>
      <c r="U304" s="338">
        <v>6745986.2491538655</v>
      </c>
      <c r="W304" s="338">
        <v>1782533.8373675416</v>
      </c>
      <c r="Y304" s="94">
        <v>2147</v>
      </c>
      <c r="AA304" s="345">
        <f t="shared" si="30"/>
        <v>-525627.48223940097</v>
      </c>
      <c r="AC304" s="351">
        <f t="shared" si="31"/>
        <v>-294925.75754693314</v>
      </c>
      <c r="AE304" s="352">
        <f t="shared" si="32"/>
        <v>-820553.2397863341</v>
      </c>
      <c r="AG304" s="352"/>
    </row>
    <row r="305" spans="1:33" x14ac:dyDescent="0.25">
      <c r="A305" s="93"/>
      <c r="B305" s="94" t="s">
        <v>296</v>
      </c>
      <c r="C305" s="94" t="s">
        <v>347</v>
      </c>
      <c r="D305" s="94" t="s">
        <v>79</v>
      </c>
      <c r="H305" s="114">
        <f>'MATRIZ 2018 COMPLETO HOMOLOGADA'!J305</f>
        <v>1749643.2826172418</v>
      </c>
      <c r="I305" s="114">
        <f>'MATRIZ 2018 COMPLETO HOMOLOGADA'!O305</f>
        <v>0</v>
      </c>
      <c r="J305" s="114">
        <f>'MATRIZ 2018 COMPLETO HOMOLOGADA'!R305</f>
        <v>0</v>
      </c>
      <c r="K305" s="114"/>
      <c r="L305" s="114">
        <f t="shared" si="35"/>
        <v>1749643.2826172418</v>
      </c>
      <c r="M305" s="114"/>
      <c r="N305" s="114">
        <f>'MATRIZ 2018 COMPLETO HOMOLOGADA'!AI305+'MATRIZ 2018 COMPLETO HOMOLOGADA'!AL305+'MATRIZ 2018 COMPLETO HOMOLOGADA'!AO305</f>
        <v>448155.4913727438</v>
      </c>
      <c r="O305" s="114"/>
      <c r="P305" s="114"/>
      <c r="Q305" s="93"/>
      <c r="S305" s="94">
        <v>884</v>
      </c>
      <c r="U305" s="338">
        <v>1719973.4019592025</v>
      </c>
      <c r="W305" s="338">
        <v>466113.15234192379</v>
      </c>
      <c r="Y305" s="94">
        <v>846.5</v>
      </c>
      <c r="AA305" s="345">
        <f t="shared" si="30"/>
        <v>29669.880658039358</v>
      </c>
      <c r="AC305" s="351">
        <f t="shared" si="31"/>
        <v>-17957.660969179997</v>
      </c>
      <c r="AE305" s="352">
        <f t="shared" si="32"/>
        <v>11712.219688859361</v>
      </c>
      <c r="AG305" s="352"/>
    </row>
    <row r="306" spans="1:33" x14ac:dyDescent="0.25">
      <c r="A306" s="93"/>
      <c r="B306" s="94" t="s">
        <v>296</v>
      </c>
      <c r="C306" s="94" t="s">
        <v>348</v>
      </c>
      <c r="D306" s="94" t="s">
        <v>79</v>
      </c>
      <c r="H306" s="114">
        <f>'MATRIZ 2018 COMPLETO HOMOLOGADA'!J306</f>
        <v>1749643.2826172418</v>
      </c>
      <c r="I306" s="114">
        <f>'MATRIZ 2018 COMPLETO HOMOLOGADA'!O306</f>
        <v>0</v>
      </c>
      <c r="J306" s="114">
        <f>'MATRIZ 2018 COMPLETO HOMOLOGADA'!R306</f>
        <v>0</v>
      </c>
      <c r="K306" s="114"/>
      <c r="L306" s="114">
        <f t="shared" si="35"/>
        <v>1749643.2826172418</v>
      </c>
      <c r="M306" s="114"/>
      <c r="N306" s="114">
        <f>'MATRIZ 2018 COMPLETO HOMOLOGADA'!AI306+'MATRIZ 2018 COMPLETO HOMOLOGADA'!AL306+'MATRIZ 2018 COMPLETO HOMOLOGADA'!AO306</f>
        <v>481922.67651431053</v>
      </c>
      <c r="O306" s="114"/>
      <c r="P306" s="114"/>
      <c r="Q306" s="93"/>
      <c r="S306" s="94">
        <v>980.5</v>
      </c>
      <c r="U306" s="338">
        <v>1719973.4019592025</v>
      </c>
      <c r="W306" s="338">
        <v>426575.89556724305</v>
      </c>
      <c r="Y306" s="94">
        <v>799</v>
      </c>
      <c r="AA306" s="345">
        <f t="shared" si="30"/>
        <v>29669.880658039358</v>
      </c>
      <c r="AC306" s="351">
        <f t="shared" si="31"/>
        <v>55346.780947067484</v>
      </c>
      <c r="AE306" s="352">
        <f t="shared" si="32"/>
        <v>85016.661605106841</v>
      </c>
      <c r="AG306" s="352"/>
    </row>
    <row r="307" spans="1:33" x14ac:dyDescent="0.25">
      <c r="A307" s="93"/>
      <c r="H307" s="114"/>
      <c r="I307" s="114"/>
      <c r="J307" s="114"/>
      <c r="K307" s="114"/>
      <c r="L307" s="114"/>
      <c r="M307" s="114"/>
      <c r="N307" s="114"/>
      <c r="O307" s="114"/>
      <c r="P307" s="114"/>
      <c r="Q307" s="93"/>
      <c r="AA307" s="345">
        <f t="shared" si="30"/>
        <v>0</v>
      </c>
      <c r="AC307" s="351">
        <f t="shared" si="31"/>
        <v>0</v>
      </c>
      <c r="AE307" s="352">
        <f t="shared" si="32"/>
        <v>0</v>
      </c>
      <c r="AG307" s="352"/>
    </row>
    <row r="308" spans="1:33" x14ac:dyDescent="0.25">
      <c r="A308" s="93"/>
      <c r="B308" s="98" t="s">
        <v>296</v>
      </c>
      <c r="C308" s="98" t="s">
        <v>349</v>
      </c>
      <c r="D308" s="98" t="s">
        <v>74</v>
      </c>
      <c r="E308" s="98"/>
      <c r="F308" s="100"/>
      <c r="G308" s="98"/>
      <c r="H308" s="115">
        <f>SUM(H309:H317)</f>
        <v>27356540.700118247</v>
      </c>
      <c r="I308" s="115">
        <f>SUM(I309:I317)</f>
        <v>1170709.0065121669</v>
      </c>
      <c r="J308" s="115">
        <f>SUM(J309:J317)</f>
        <v>9557066.0202817954</v>
      </c>
      <c r="K308" s="115"/>
      <c r="L308" s="115">
        <f>SUM(L309:L317)</f>
        <v>38084315.726912208</v>
      </c>
      <c r="M308" s="115"/>
      <c r="N308" s="115">
        <f>SUM(N309:N317)</f>
        <v>12811455.773003131</v>
      </c>
      <c r="O308" s="115"/>
      <c r="P308" s="115">
        <f>L308*'DADOS BASE PROPOSTA'!$I$14</f>
        <v>57126.47359036831</v>
      </c>
      <c r="Q308" s="93"/>
      <c r="S308" s="94">
        <v>11816.5</v>
      </c>
      <c r="U308" s="338">
        <v>38023223.401776552</v>
      </c>
      <c r="W308" s="338">
        <v>12381862.680631863</v>
      </c>
      <c r="Y308" s="94">
        <v>12121.5</v>
      </c>
      <c r="AA308" s="345">
        <f t="shared" si="30"/>
        <v>61092.325135655701</v>
      </c>
      <c r="AC308" s="351">
        <f t="shared" si="31"/>
        <v>429593.0923712682</v>
      </c>
      <c r="AE308" s="352">
        <f t="shared" si="32"/>
        <v>490685.4175069239</v>
      </c>
      <c r="AG308" s="352"/>
    </row>
    <row r="309" spans="1:33" x14ac:dyDescent="0.25">
      <c r="A309" s="93"/>
      <c r="B309" s="94" t="s">
        <v>296</v>
      </c>
      <c r="C309" s="94" t="s">
        <v>34</v>
      </c>
      <c r="D309" s="94" t="s">
        <v>75</v>
      </c>
      <c r="F309" s="68">
        <f>'MATRIZ 2018 COMPLETO HOMOLOGADA'!Q309</f>
        <v>8</v>
      </c>
      <c r="H309" s="114">
        <f>'MATRIZ 2018 COMPLETO HOMOLOGADA'!J309</f>
        <v>0</v>
      </c>
      <c r="I309" s="114">
        <f>SUMIF('MATRIZ 2018 COMPLETO HOMOLOGADA'!D310:D318,"ECR",'MATRIZ 2018 COMPLETO HOMOLOGADA'!O310:O318)</f>
        <v>0</v>
      </c>
      <c r="J309" s="114">
        <f>'MATRIZ 2018 COMPLETO HOMOLOGADA'!R309+'MATRIZ 2018 COMPLETO HOMOLOGADA'!Z309+'MATRIZ 2018 COMPLETO HOMOLOGADA'!AS309+'MATRIZ 2018 COMPLETO HOMOLOGADA'!AW309+'MATRIZ 2018 COMPLETO HOMOLOGADA'!BA309+SUM('MATRIZ 2018 COMPLETO HOMOLOGADA'!Z310:Z318)</f>
        <v>9557066.0202817954</v>
      </c>
      <c r="K309" s="114"/>
      <c r="L309" s="114">
        <f t="shared" ref="L309:L317" si="36">SUM(H309:J309)</f>
        <v>9557066.0202817954</v>
      </c>
      <c r="M309" s="114"/>
      <c r="N309" s="114">
        <f>'MATRIZ 2018 COMPLETO HOMOLOGADA'!AI309+'MATRIZ 2018 COMPLETO HOMOLOGADA'!AL309+'MATRIZ 2018 COMPLETO HOMOLOGADA'!AO309+SUMIF('MATRIZ 2018 COMPLETO HOMOLOGADA'!D310:D318,"ECR",'MATRIZ 2018 COMPLETO HOMOLOGADA'!AO310:AO318)</f>
        <v>640408.12466299417</v>
      </c>
      <c r="O309" s="114"/>
      <c r="P309" s="114"/>
      <c r="Q309" s="93"/>
      <c r="U309" s="338">
        <v>4095564.5267821089</v>
      </c>
      <c r="W309" s="338">
        <v>0</v>
      </c>
      <c r="AA309" s="345">
        <f t="shared" si="30"/>
        <v>5461501.4934996869</v>
      </c>
      <c r="AC309" s="351">
        <f t="shared" si="31"/>
        <v>640408.12466299417</v>
      </c>
      <c r="AE309" s="352">
        <f t="shared" si="32"/>
        <v>6101909.6181626813</v>
      </c>
      <c r="AG309" s="352"/>
    </row>
    <row r="310" spans="1:33" x14ac:dyDescent="0.25">
      <c r="A310" s="93"/>
      <c r="B310" s="94" t="s">
        <v>296</v>
      </c>
      <c r="C310" s="94" t="s">
        <v>350</v>
      </c>
      <c r="D310" s="94" t="s">
        <v>77</v>
      </c>
      <c r="H310" s="114">
        <f>'MATRIZ 2018 COMPLETO HOMOLOGADA'!J310</f>
        <v>0</v>
      </c>
      <c r="I310" s="114">
        <f>'MATRIZ 2018 COMPLETO HOMOLOGADA'!O310</f>
        <v>569591.55468750955</v>
      </c>
      <c r="J310" s="114">
        <f>'MATRIZ 2018 COMPLETO HOMOLOGADA'!R310</f>
        <v>0</v>
      </c>
      <c r="K310" s="114"/>
      <c r="L310" s="114">
        <f t="shared" si="36"/>
        <v>569591.55468750955</v>
      </c>
      <c r="M310" s="114"/>
      <c r="N310" s="114">
        <f>'MATRIZ 2018 COMPLETO HOMOLOGADA'!AI310+'MATRIZ 2018 COMPLETO HOMOLOGADA'!AL310+'MATRIZ 2018 COMPLETO HOMOLOGADA'!AO310</f>
        <v>278338.01412274083</v>
      </c>
      <c r="O310" s="114"/>
      <c r="P310" s="114"/>
      <c r="Q310" s="93"/>
      <c r="S310" s="94">
        <v>298</v>
      </c>
      <c r="U310" s="338">
        <v>599153.43200428365</v>
      </c>
      <c r="W310" s="338">
        <v>136099.8273422909</v>
      </c>
      <c r="Y310" s="94">
        <v>217.5</v>
      </c>
      <c r="AA310" s="345">
        <f t="shared" si="30"/>
        <v>-29561.877316774102</v>
      </c>
      <c r="AC310" s="351">
        <f t="shared" si="31"/>
        <v>142238.18678044993</v>
      </c>
      <c r="AE310" s="352">
        <f t="shared" si="32"/>
        <v>112676.30946367583</v>
      </c>
      <c r="AG310" s="352"/>
    </row>
    <row r="311" spans="1:33" x14ac:dyDescent="0.25">
      <c r="A311" s="93"/>
      <c r="B311" s="94" t="s">
        <v>296</v>
      </c>
      <c r="C311" s="94" t="s">
        <v>351</v>
      </c>
      <c r="D311" s="94" t="s">
        <v>77</v>
      </c>
      <c r="H311" s="114">
        <f>'MATRIZ 2018 COMPLETO HOMOLOGADA'!J311</f>
        <v>0</v>
      </c>
      <c r="I311" s="114">
        <f>'MATRIZ 2018 COMPLETO HOMOLOGADA'!O311</f>
        <v>601117.4518246575</v>
      </c>
      <c r="J311" s="114">
        <f>'MATRIZ 2018 COMPLETO HOMOLOGADA'!R311</f>
        <v>0</v>
      </c>
      <c r="K311" s="114"/>
      <c r="L311" s="114">
        <f t="shared" si="36"/>
        <v>601117.4518246575</v>
      </c>
      <c r="M311" s="114"/>
      <c r="N311" s="114">
        <f>'MATRIZ 2018 COMPLETO HOMOLOGADA'!AI311+'MATRIZ 2018 COMPLETO HOMOLOGADA'!AL311+'MATRIZ 2018 COMPLETO HOMOLOGADA'!AO311</f>
        <v>299724.46320552944</v>
      </c>
      <c r="O311" s="114"/>
      <c r="P311" s="114"/>
      <c r="Q311" s="93"/>
      <c r="S311" s="94">
        <v>566</v>
      </c>
      <c r="U311" s="338">
        <v>631116.60998557333</v>
      </c>
      <c r="W311" s="338">
        <v>238314.87986725851</v>
      </c>
      <c r="Y311" s="94">
        <v>425.5</v>
      </c>
      <c r="AA311" s="345">
        <f t="shared" si="30"/>
        <v>-29999.158160915831</v>
      </c>
      <c r="AC311" s="351">
        <f t="shared" si="31"/>
        <v>61409.583338270924</v>
      </c>
      <c r="AE311" s="352">
        <f t="shared" si="32"/>
        <v>31410.425177355093</v>
      </c>
      <c r="AG311" s="352"/>
    </row>
    <row r="312" spans="1:33" x14ac:dyDescent="0.25">
      <c r="A312" s="93"/>
      <c r="B312" s="94" t="s">
        <v>296</v>
      </c>
      <c r="C312" s="94" t="s">
        <v>352</v>
      </c>
      <c r="D312" s="94" t="s">
        <v>79</v>
      </c>
      <c r="H312" s="114">
        <f>'MATRIZ 2018 COMPLETO HOMOLOGADA'!J312</f>
        <v>5916366.1278511537</v>
      </c>
      <c r="I312" s="114">
        <f>'MATRIZ 2018 COMPLETO HOMOLOGADA'!O312</f>
        <v>0</v>
      </c>
      <c r="J312" s="114">
        <f>'MATRIZ 2018 COMPLETO HOMOLOGADA'!R312</f>
        <v>0</v>
      </c>
      <c r="K312" s="114"/>
      <c r="L312" s="114">
        <f t="shared" si="36"/>
        <v>5916366.1278511537</v>
      </c>
      <c r="M312" s="114"/>
      <c r="N312" s="114">
        <f>'MATRIZ 2018 COMPLETO HOMOLOGADA'!AI312+'MATRIZ 2018 COMPLETO HOMOLOGADA'!AL312+'MATRIZ 2018 COMPLETO HOMOLOGADA'!AO312</f>
        <v>2131053.7900174437</v>
      </c>
      <c r="O312" s="114"/>
      <c r="P312" s="114"/>
      <c r="Q312" s="93"/>
      <c r="S312" s="94">
        <v>2026.5</v>
      </c>
      <c r="U312" s="338">
        <v>5868201.833057642</v>
      </c>
      <c r="W312" s="338">
        <v>3019004.9459173735</v>
      </c>
      <c r="Y312" s="94">
        <v>3578</v>
      </c>
      <c r="AA312" s="345">
        <f t="shared" si="30"/>
        <v>48164.294793511741</v>
      </c>
      <c r="AC312" s="351">
        <f t="shared" si="31"/>
        <v>-887951.15589992981</v>
      </c>
      <c r="AE312" s="352">
        <f t="shared" si="32"/>
        <v>-839786.86110641807</v>
      </c>
      <c r="AG312" s="352"/>
    </row>
    <row r="313" spans="1:33" x14ac:dyDescent="0.25">
      <c r="A313" s="93"/>
      <c r="B313" s="94" t="s">
        <v>296</v>
      </c>
      <c r="C313" s="94" t="s">
        <v>353</v>
      </c>
      <c r="D313" s="94" t="s">
        <v>79</v>
      </c>
      <c r="H313" s="114">
        <f>'MATRIZ 2018 COMPLETO HOMOLOGADA'!J313</f>
        <v>6314622.936468387</v>
      </c>
      <c r="I313" s="114">
        <f>'MATRIZ 2018 COMPLETO HOMOLOGADA'!O313</f>
        <v>0</v>
      </c>
      <c r="J313" s="114">
        <f>'MATRIZ 2018 COMPLETO HOMOLOGADA'!R313</f>
        <v>0</v>
      </c>
      <c r="K313" s="114"/>
      <c r="L313" s="114">
        <f t="shared" si="36"/>
        <v>6314622.936468387</v>
      </c>
      <c r="M313" s="114"/>
      <c r="N313" s="114">
        <f>'MATRIZ 2018 COMPLETO HOMOLOGADA'!AI313+'MATRIZ 2018 COMPLETO HOMOLOGADA'!AL313+'MATRIZ 2018 COMPLETO HOMOLOGADA'!AO313</f>
        <v>2534587.225095476</v>
      </c>
      <c r="O313" s="114"/>
      <c r="P313" s="114"/>
      <c r="Q313" s="93"/>
      <c r="S313" s="94">
        <v>2194</v>
      </c>
      <c r="U313" s="338">
        <v>6694186.0153421722</v>
      </c>
      <c r="W313" s="338">
        <v>2554466.8818373438</v>
      </c>
      <c r="Y313" s="94">
        <v>2330</v>
      </c>
      <c r="AA313" s="345">
        <f t="shared" si="30"/>
        <v>-379563.07887378521</v>
      </c>
      <c r="AC313" s="351">
        <f t="shared" si="31"/>
        <v>-19879.656741867773</v>
      </c>
      <c r="AE313" s="352">
        <f t="shared" si="32"/>
        <v>-399442.73561565299</v>
      </c>
      <c r="AG313" s="352"/>
    </row>
    <row r="314" spans="1:33" x14ac:dyDescent="0.25">
      <c r="A314" s="93"/>
      <c r="B314" s="94" t="s">
        <v>296</v>
      </c>
      <c r="C314" s="94" t="s">
        <v>354</v>
      </c>
      <c r="D314" s="94" t="s">
        <v>79</v>
      </c>
      <c r="H314" s="114">
        <f>'MATRIZ 2018 COMPLETO HOMOLOGADA'!J314</f>
        <v>9015873.1126186959</v>
      </c>
      <c r="I314" s="114">
        <f>'MATRIZ 2018 COMPLETO HOMOLOGADA'!O314</f>
        <v>0</v>
      </c>
      <c r="J314" s="114">
        <f>'MATRIZ 2018 COMPLETO HOMOLOGADA'!R314</f>
        <v>0</v>
      </c>
      <c r="K314" s="114"/>
      <c r="L314" s="114">
        <f t="shared" si="36"/>
        <v>9015873.1126186959</v>
      </c>
      <c r="M314" s="114"/>
      <c r="N314" s="114">
        <f>'MATRIZ 2018 COMPLETO HOMOLOGADA'!AI314+'MATRIZ 2018 COMPLETO HOMOLOGADA'!AL314+'MATRIZ 2018 COMPLETO HOMOLOGADA'!AO314</f>
        <v>5195049.1857592696</v>
      </c>
      <c r="O314" s="114"/>
      <c r="P314" s="114"/>
      <c r="Q314" s="93"/>
      <c r="S314" s="94">
        <v>3590.5</v>
      </c>
      <c r="U314" s="338">
        <v>14624513.265307408</v>
      </c>
      <c r="W314" s="338">
        <v>5140010.2609170135</v>
      </c>
      <c r="Y314" s="94">
        <v>3157.5</v>
      </c>
      <c r="AA314" s="345">
        <f t="shared" si="30"/>
        <v>-5608640.1526887119</v>
      </c>
      <c r="AC314" s="351">
        <f t="shared" si="31"/>
        <v>55038.924842256121</v>
      </c>
      <c r="AE314" s="352">
        <f t="shared" si="32"/>
        <v>-5553601.2278464558</v>
      </c>
      <c r="AG314" s="352"/>
    </row>
    <row r="315" spans="1:33" x14ac:dyDescent="0.25">
      <c r="A315" s="93"/>
      <c r="B315" s="94" t="s">
        <v>296</v>
      </c>
      <c r="C315" s="94" t="s">
        <v>355</v>
      </c>
      <c r="D315" s="94" t="s">
        <v>79</v>
      </c>
      <c r="H315" s="114">
        <f>'MATRIZ 2018 COMPLETO HOMOLOGADA'!J315</f>
        <v>1749643.2826172418</v>
      </c>
      <c r="I315" s="114">
        <f>'MATRIZ 2018 COMPLETO HOMOLOGADA'!O315</f>
        <v>0</v>
      </c>
      <c r="J315" s="114">
        <f>'MATRIZ 2018 COMPLETO HOMOLOGADA'!R315</f>
        <v>0</v>
      </c>
      <c r="K315" s="114"/>
      <c r="L315" s="114">
        <f t="shared" si="36"/>
        <v>1749643.2826172418</v>
      </c>
      <c r="M315" s="114"/>
      <c r="N315" s="114">
        <f>'MATRIZ 2018 COMPLETO HOMOLOGADA'!AI315+'MATRIZ 2018 COMPLETO HOMOLOGADA'!AL315+'MATRIZ 2018 COMPLETO HOMOLOGADA'!AO315</f>
        <v>498963.08844508161</v>
      </c>
      <c r="O315" s="114"/>
      <c r="P315" s="114"/>
      <c r="Q315" s="93"/>
      <c r="S315" s="94">
        <v>785</v>
      </c>
      <c r="U315" s="338">
        <v>1722643.8825562103</v>
      </c>
      <c r="W315" s="338">
        <v>357983.53800690884</v>
      </c>
      <c r="Y315" s="94">
        <v>647.5</v>
      </c>
      <c r="AA315" s="345">
        <f t="shared" si="30"/>
        <v>26999.400061031571</v>
      </c>
      <c r="AC315" s="351">
        <f t="shared" si="31"/>
        <v>140979.55043817277</v>
      </c>
      <c r="AE315" s="352">
        <f t="shared" si="32"/>
        <v>167978.95049920434</v>
      </c>
      <c r="AG315" s="352"/>
    </row>
    <row r="316" spans="1:33" x14ac:dyDescent="0.25">
      <c r="A316" s="93"/>
      <c r="B316" s="94" t="s">
        <v>296</v>
      </c>
      <c r="C316" s="94" t="s">
        <v>356</v>
      </c>
      <c r="D316" s="94" t="s">
        <v>79</v>
      </c>
      <c r="H316" s="114">
        <f>'MATRIZ 2018 COMPLETO HOMOLOGADA'!J316</f>
        <v>1907764.4455041878</v>
      </c>
      <c r="I316" s="114">
        <f>'MATRIZ 2018 COMPLETO HOMOLOGADA'!O316</f>
        <v>0</v>
      </c>
      <c r="J316" s="114">
        <f>'MATRIZ 2018 COMPLETO HOMOLOGADA'!R316</f>
        <v>0</v>
      </c>
      <c r="K316" s="114"/>
      <c r="L316" s="114">
        <f t="shared" si="36"/>
        <v>1907764.4455041878</v>
      </c>
      <c r="M316" s="114"/>
      <c r="N316" s="114">
        <f>'MATRIZ 2018 COMPLETO HOMOLOGADA'!AI316+'MATRIZ 2018 COMPLETO HOMOLOGADA'!AL316+'MATRIZ 2018 COMPLETO HOMOLOGADA'!AO316</f>
        <v>624480.16195055621</v>
      </c>
      <c r="O316" s="114"/>
      <c r="P316" s="114"/>
      <c r="Q316" s="93"/>
      <c r="S316" s="94">
        <v>1193</v>
      </c>
      <c r="U316" s="338">
        <v>1721755.8314929788</v>
      </c>
      <c r="W316" s="338">
        <v>410240.88056456693</v>
      </c>
      <c r="Y316" s="94">
        <v>785.5</v>
      </c>
      <c r="AA316" s="345">
        <f t="shared" si="30"/>
        <v>186008.61401120899</v>
      </c>
      <c r="AC316" s="351">
        <f t="shared" si="31"/>
        <v>214239.28138598928</v>
      </c>
      <c r="AE316" s="352">
        <f t="shared" si="32"/>
        <v>400247.89539719827</v>
      </c>
      <c r="AG316" s="352"/>
    </row>
    <row r="317" spans="1:33" x14ac:dyDescent="0.25">
      <c r="A317" s="93"/>
      <c r="B317" s="94" t="s">
        <v>296</v>
      </c>
      <c r="C317" s="94" t="s">
        <v>357</v>
      </c>
      <c r="D317" s="94" t="s">
        <v>79</v>
      </c>
      <c r="H317" s="114">
        <f>'MATRIZ 2018 COMPLETO HOMOLOGADA'!J317</f>
        <v>2452270.7950585815</v>
      </c>
      <c r="I317" s="114">
        <f>'MATRIZ 2018 COMPLETO HOMOLOGADA'!O317</f>
        <v>0</v>
      </c>
      <c r="J317" s="114">
        <f>'MATRIZ 2018 COMPLETO HOMOLOGADA'!R317</f>
        <v>0</v>
      </c>
      <c r="K317" s="114"/>
      <c r="L317" s="114">
        <f t="shared" si="36"/>
        <v>2452270.7950585815</v>
      </c>
      <c r="M317" s="114"/>
      <c r="N317" s="114">
        <f>'MATRIZ 2018 COMPLETO HOMOLOGADA'!AI317+'MATRIZ 2018 COMPLETO HOMOLOGADA'!AL317+'MATRIZ 2018 COMPLETO HOMOLOGADA'!AO317</f>
        <v>608851.71974403947</v>
      </c>
      <c r="O317" s="114"/>
      <c r="P317" s="114"/>
      <c r="Q317" s="93"/>
      <c r="S317" s="94">
        <v>1163.5</v>
      </c>
      <c r="U317" s="338">
        <v>2066088.0052481792</v>
      </c>
      <c r="W317" s="338">
        <v>517728.67698891071</v>
      </c>
      <c r="Y317" s="94">
        <v>965.5</v>
      </c>
      <c r="AA317" s="345">
        <f t="shared" si="30"/>
        <v>386182.78981040232</v>
      </c>
      <c r="AC317" s="351">
        <f t="shared" si="31"/>
        <v>91123.042755128758</v>
      </c>
      <c r="AE317" s="352">
        <f t="shared" si="32"/>
        <v>477305.83256553108</v>
      </c>
      <c r="AG317" s="352"/>
    </row>
    <row r="318" spans="1:33" x14ac:dyDescent="0.25">
      <c r="A318" s="93"/>
      <c r="B318" s="94" t="s">
        <v>296</v>
      </c>
      <c r="C318" s="94" t="s">
        <v>358</v>
      </c>
      <c r="D318" s="94" t="s">
        <v>129</v>
      </c>
      <c r="H318" s="114"/>
      <c r="I318" s="114" t="s">
        <v>759</v>
      </c>
      <c r="J318" s="114"/>
      <c r="K318" s="114"/>
      <c r="L318" s="114"/>
      <c r="M318" s="114"/>
      <c r="N318" s="114"/>
      <c r="O318" s="114"/>
      <c r="P318" s="114"/>
      <c r="Q318" s="93"/>
      <c r="S318" s="94">
        <v>0</v>
      </c>
      <c r="U318" s="338">
        <v>0</v>
      </c>
      <c r="W318" s="338">
        <v>8012.7891901948196</v>
      </c>
      <c r="Y318" s="94">
        <v>14.5</v>
      </c>
      <c r="AA318" s="345">
        <f t="shared" si="30"/>
        <v>0</v>
      </c>
      <c r="AC318" s="351">
        <f t="shared" si="31"/>
        <v>-8012.7891901948196</v>
      </c>
      <c r="AE318" s="352">
        <f t="shared" si="32"/>
        <v>-8012.7891901948196</v>
      </c>
      <c r="AG318" s="352"/>
    </row>
    <row r="319" spans="1:33" x14ac:dyDescent="0.25">
      <c r="A319" s="93"/>
      <c r="H319" s="114"/>
      <c r="I319" s="114"/>
      <c r="J319" s="114"/>
      <c r="K319" s="114"/>
      <c r="L319" s="114"/>
      <c r="M319" s="114"/>
      <c r="N319" s="114"/>
      <c r="O319" s="114"/>
      <c r="P319" s="114"/>
      <c r="Q319" s="93"/>
      <c r="AA319" s="345">
        <f t="shared" si="30"/>
        <v>0</v>
      </c>
      <c r="AC319" s="351">
        <f t="shared" si="31"/>
        <v>0</v>
      </c>
      <c r="AE319" s="352">
        <f t="shared" si="32"/>
        <v>0</v>
      </c>
      <c r="AG319" s="352"/>
    </row>
    <row r="320" spans="1:33" x14ac:dyDescent="0.25">
      <c r="A320" s="93"/>
      <c r="B320" s="98" t="s">
        <v>296</v>
      </c>
      <c r="C320" s="98" t="s">
        <v>359</v>
      </c>
      <c r="D320" s="98" t="s">
        <v>74</v>
      </c>
      <c r="E320" s="98"/>
      <c r="F320" s="100"/>
      <c r="G320" s="98"/>
      <c r="H320" s="115">
        <f>SUM(H321:H330)</f>
        <v>17107357.169874273</v>
      </c>
      <c r="I320" s="115">
        <f>SUM(I321:I330)</f>
        <v>2554019.1662305458</v>
      </c>
      <c r="J320" s="115">
        <f>SUM(J321:J330)</f>
        <v>4828553.7778570475</v>
      </c>
      <c r="K320" s="115"/>
      <c r="L320" s="115">
        <f>SUM(L321:L330)</f>
        <v>24489930.113961868</v>
      </c>
      <c r="M320" s="115"/>
      <c r="N320" s="115">
        <f>SUM(N321:N330)</f>
        <v>4357023.3903512862</v>
      </c>
      <c r="O320" s="115"/>
      <c r="P320" s="115">
        <f>L320*'DADOS BASE PROPOSTA'!$I$14</f>
        <v>36734.8951709428</v>
      </c>
      <c r="Q320" s="93"/>
      <c r="S320" s="94">
        <v>7944</v>
      </c>
      <c r="U320" s="338">
        <v>23692831.580754653</v>
      </c>
      <c r="W320" s="338">
        <v>4514312.3339307969</v>
      </c>
      <c r="Y320" s="94">
        <v>6806</v>
      </c>
      <c r="AA320" s="345">
        <f t="shared" si="30"/>
        <v>797098.53320721537</v>
      </c>
      <c r="AC320" s="351">
        <f t="shared" si="31"/>
        <v>-157288.94357951079</v>
      </c>
      <c r="AE320" s="352">
        <f t="shared" si="32"/>
        <v>639809.58962770458</v>
      </c>
      <c r="AG320" s="352"/>
    </row>
    <row r="321" spans="1:33" x14ac:dyDescent="0.25">
      <c r="A321" s="93"/>
      <c r="B321" s="94" t="s">
        <v>296</v>
      </c>
      <c r="C321" s="94" t="s">
        <v>34</v>
      </c>
      <c r="D321" s="94" t="s">
        <v>75</v>
      </c>
      <c r="F321" s="68">
        <f>'MATRIZ 2018 COMPLETO HOMOLOGADA'!Q321</f>
        <v>9</v>
      </c>
      <c r="H321" s="114">
        <f>'MATRIZ 2018 COMPLETO HOMOLOGADA'!J321</f>
        <v>0</v>
      </c>
      <c r="I321" s="114">
        <f>SUMIF('MATRIZ 2018 COMPLETO HOMOLOGADA'!D322:D331,"ECR",'MATRIZ 2018 COMPLETO HOMOLOGADA'!O322:O331)</f>
        <v>0</v>
      </c>
      <c r="J321" s="114">
        <f>'MATRIZ 2018 COMPLETO HOMOLOGADA'!R321+'MATRIZ 2018 COMPLETO HOMOLOGADA'!Z321+'MATRIZ 2018 COMPLETO HOMOLOGADA'!AS321+'MATRIZ 2018 COMPLETO HOMOLOGADA'!AW321+'MATRIZ 2018 COMPLETO HOMOLOGADA'!BA321+SUM('MATRIZ 2018 COMPLETO HOMOLOGADA'!Z322:Z331)</f>
        <v>4828553.7778570475</v>
      </c>
      <c r="K321" s="114"/>
      <c r="L321" s="114">
        <f t="shared" ref="L321:L330" si="37">SUM(H321:J321)</f>
        <v>4828553.7778570475</v>
      </c>
      <c r="M321" s="114"/>
      <c r="N321" s="114">
        <f>'MATRIZ 2018 COMPLETO HOMOLOGADA'!AI321+'MATRIZ 2018 COMPLETO HOMOLOGADA'!AL321+'MATRIZ 2018 COMPLETO HOMOLOGADA'!AO321</f>
        <v>0</v>
      </c>
      <c r="O321" s="114"/>
      <c r="P321" s="114"/>
      <c r="Q321" s="93"/>
      <c r="U321" s="338">
        <v>4220656.4884394631</v>
      </c>
      <c r="W321" s="338">
        <v>0</v>
      </c>
      <c r="AA321" s="345">
        <f t="shared" si="30"/>
        <v>607897.28941758443</v>
      </c>
      <c r="AC321" s="351">
        <f t="shared" si="31"/>
        <v>0</v>
      </c>
      <c r="AE321" s="352">
        <f t="shared" si="32"/>
        <v>607897.28941758443</v>
      </c>
      <c r="AG321" s="352"/>
    </row>
    <row r="322" spans="1:33" x14ac:dyDescent="0.25">
      <c r="A322" s="93"/>
      <c r="B322" s="94" t="s">
        <v>296</v>
      </c>
      <c r="C322" s="94" t="s">
        <v>360</v>
      </c>
      <c r="D322" s="94" t="s">
        <v>77</v>
      </c>
      <c r="H322" s="114">
        <f>'MATRIZ 2018 COMPLETO HOMOLOGADA'!J322</f>
        <v>0</v>
      </c>
      <c r="I322" s="114">
        <f>'MATRIZ 2018 COMPLETO HOMOLOGADA'!O322</f>
        <v>532661.16329739394</v>
      </c>
      <c r="J322" s="114">
        <f>'MATRIZ 2018 COMPLETO HOMOLOGADA'!R322</f>
        <v>0</v>
      </c>
      <c r="K322" s="114"/>
      <c r="L322" s="114">
        <f t="shared" si="37"/>
        <v>532661.16329739394</v>
      </c>
      <c r="M322" s="114"/>
      <c r="N322" s="114">
        <f>'MATRIZ 2018 COMPLETO HOMOLOGADA'!AI322+'MATRIZ 2018 COMPLETO HOMOLOGADA'!AL322+'MATRIZ 2018 COMPLETO HOMOLOGADA'!AO322</f>
        <v>91091.623350885086</v>
      </c>
      <c r="O322" s="114"/>
      <c r="P322" s="114"/>
      <c r="Q322" s="93"/>
      <c r="S322" s="94">
        <v>168.5</v>
      </c>
      <c r="U322" s="338">
        <v>572680.27780206548</v>
      </c>
      <c r="W322" s="338">
        <v>66928.07495564445</v>
      </c>
      <c r="Y322" s="94">
        <v>114</v>
      </c>
      <c r="AA322" s="345">
        <f t="shared" si="30"/>
        <v>-40019.114504671539</v>
      </c>
      <c r="AC322" s="351">
        <f t="shared" si="31"/>
        <v>24163.548395240636</v>
      </c>
      <c r="AE322" s="352">
        <f t="shared" si="32"/>
        <v>-15855.566109430903</v>
      </c>
      <c r="AG322" s="352"/>
    </row>
    <row r="323" spans="1:33" x14ac:dyDescent="0.25">
      <c r="A323" s="93"/>
      <c r="B323" s="94" t="s">
        <v>296</v>
      </c>
      <c r="C323" s="94" t="s">
        <v>361</v>
      </c>
      <c r="D323" s="94" t="s">
        <v>77</v>
      </c>
      <c r="H323" s="114">
        <f>'MATRIZ 2018 COMPLETO HOMOLOGADA'!J323</f>
        <v>0</v>
      </c>
      <c r="I323" s="114">
        <f>'MATRIZ 2018 COMPLETO HOMOLOGADA'!O323</f>
        <v>839834.31674682628</v>
      </c>
      <c r="J323" s="114">
        <f>'MATRIZ 2018 COMPLETO HOMOLOGADA'!R323</f>
        <v>0</v>
      </c>
      <c r="K323" s="114"/>
      <c r="L323" s="114">
        <f t="shared" si="37"/>
        <v>839834.31674682628</v>
      </c>
      <c r="M323" s="114"/>
      <c r="N323" s="114">
        <f>'MATRIZ 2018 COMPLETO HOMOLOGADA'!AI323+'MATRIZ 2018 COMPLETO HOMOLOGADA'!AL323+'MATRIZ 2018 COMPLETO HOMOLOGADA'!AO323</f>
        <v>450230.37556810619</v>
      </c>
      <c r="O323" s="114"/>
      <c r="P323" s="114"/>
      <c r="Q323" s="93"/>
      <c r="S323" s="94">
        <v>579</v>
      </c>
      <c r="U323" s="338">
        <v>1674515.535231357</v>
      </c>
      <c r="W323" s="338">
        <v>568798.81547765702</v>
      </c>
      <c r="Y323" s="94">
        <v>433</v>
      </c>
      <c r="AA323" s="345">
        <f t="shared" si="30"/>
        <v>-834681.21848453069</v>
      </c>
      <c r="AC323" s="351">
        <f t="shared" si="31"/>
        <v>-118568.43990955083</v>
      </c>
      <c r="AE323" s="352">
        <f t="shared" si="32"/>
        <v>-953249.65839408152</v>
      </c>
      <c r="AG323" s="352"/>
    </row>
    <row r="324" spans="1:33" x14ac:dyDescent="0.25">
      <c r="A324" s="93"/>
      <c r="B324" s="94" t="s">
        <v>296</v>
      </c>
      <c r="C324" s="94" t="s">
        <v>362</v>
      </c>
      <c r="D324" s="94" t="s">
        <v>79</v>
      </c>
      <c r="H324" s="114">
        <f>'MATRIZ 2018 COMPLETO HOMOLOGADA'!J324</f>
        <v>3192767.937379682</v>
      </c>
      <c r="I324" s="114">
        <f>'MATRIZ 2018 COMPLETO HOMOLOGADA'!O324</f>
        <v>0</v>
      </c>
      <c r="J324" s="114">
        <f>'MATRIZ 2018 COMPLETO HOMOLOGADA'!R324</f>
        <v>0</v>
      </c>
      <c r="K324" s="114"/>
      <c r="L324" s="114">
        <f t="shared" si="37"/>
        <v>3192767.937379682</v>
      </c>
      <c r="M324" s="114"/>
      <c r="N324" s="114">
        <f>'MATRIZ 2018 COMPLETO HOMOLOGADA'!AI324+'MATRIZ 2018 COMPLETO HOMOLOGADA'!AL324+'MATRIZ 2018 COMPLETO HOMOLOGADA'!AO324</f>
        <v>546301.55861855845</v>
      </c>
      <c r="O324" s="114"/>
      <c r="P324" s="114"/>
      <c r="Q324" s="93"/>
      <c r="S324" s="94">
        <v>1050</v>
      </c>
      <c r="U324" s="338">
        <v>3117241.1919637807</v>
      </c>
      <c r="W324" s="338">
        <v>589388.66197180364</v>
      </c>
      <c r="Y324" s="94">
        <v>1025.5</v>
      </c>
      <c r="AA324" s="345">
        <f t="shared" si="30"/>
        <v>75526.7454159013</v>
      </c>
      <c r="AC324" s="351">
        <f t="shared" si="31"/>
        <v>-43087.103353245184</v>
      </c>
      <c r="AE324" s="352">
        <f t="shared" si="32"/>
        <v>32439.642062656116</v>
      </c>
      <c r="AG324" s="352"/>
    </row>
    <row r="325" spans="1:33" x14ac:dyDescent="0.25">
      <c r="A325" s="93"/>
      <c r="B325" s="94" t="s">
        <v>296</v>
      </c>
      <c r="C325" s="94" t="s">
        <v>363</v>
      </c>
      <c r="D325" s="94" t="s">
        <v>79</v>
      </c>
      <c r="H325" s="114">
        <f>'MATRIZ 2018 COMPLETO HOMOLOGADA'!J325</f>
        <v>1749643.2826172416</v>
      </c>
      <c r="I325" s="114">
        <f>'MATRIZ 2018 COMPLETO HOMOLOGADA'!O325</f>
        <v>0</v>
      </c>
      <c r="J325" s="114">
        <f>'MATRIZ 2018 COMPLETO HOMOLOGADA'!R325</f>
        <v>0</v>
      </c>
      <c r="K325" s="114"/>
      <c r="L325" s="114">
        <f t="shared" si="37"/>
        <v>1749643.2826172416</v>
      </c>
      <c r="M325" s="114"/>
      <c r="N325" s="114">
        <f>'MATRIZ 2018 COMPLETO HOMOLOGADA'!AI325+'MATRIZ 2018 COMPLETO HOMOLOGADA'!AL325+'MATRIZ 2018 COMPLETO HOMOLOGADA'!AO325</f>
        <v>536832.82403869822</v>
      </c>
      <c r="O325" s="114"/>
      <c r="P325" s="114"/>
      <c r="Q325" s="93"/>
      <c r="S325" s="94">
        <v>941</v>
      </c>
      <c r="U325" s="338">
        <v>1828930.7092211386</v>
      </c>
      <c r="W325" s="338">
        <v>633164.84096484003</v>
      </c>
      <c r="Y325" s="94">
        <v>798.5</v>
      </c>
      <c r="AA325" s="345">
        <f t="shared" si="30"/>
        <v>-79287.426603897009</v>
      </c>
      <c r="AC325" s="351">
        <f t="shared" si="31"/>
        <v>-96332.016926141805</v>
      </c>
      <c r="AE325" s="352">
        <f t="shared" si="32"/>
        <v>-175619.44353003881</v>
      </c>
      <c r="AG325" s="352"/>
    </row>
    <row r="326" spans="1:33" x14ac:dyDescent="0.25">
      <c r="A326" s="93"/>
      <c r="B326" s="94" t="s">
        <v>296</v>
      </c>
      <c r="C326" s="94" t="s">
        <v>364</v>
      </c>
      <c r="D326" s="94" t="s">
        <v>83</v>
      </c>
      <c r="H326" s="114">
        <f>'MATRIZ 2018 COMPLETO HOMOLOGADA'!J326</f>
        <v>0</v>
      </c>
      <c r="I326" s="114">
        <f>'MATRIZ 2018 COMPLETO HOMOLOGADA'!O326</f>
        <v>1181523.6861863257</v>
      </c>
      <c r="J326" s="114">
        <f>'MATRIZ 2018 COMPLETO HOMOLOGADA'!R326</f>
        <v>0</v>
      </c>
      <c r="K326" s="114"/>
      <c r="L326" s="114">
        <f t="shared" si="37"/>
        <v>1181523.6861863257</v>
      </c>
      <c r="M326" s="114"/>
      <c r="N326" s="114">
        <f>'MATRIZ 2018 COMPLETO HOMOLOGADA'!AI326+'MATRIZ 2018 COMPLETO HOMOLOGADA'!AL326+'MATRIZ 2018 COMPLETO HOMOLOGADA'!AO326</f>
        <v>230927.95498296182</v>
      </c>
      <c r="O326" s="114"/>
      <c r="P326" s="114"/>
      <c r="Q326" s="93"/>
      <c r="S326" s="94">
        <v>476</v>
      </c>
      <c r="U326" s="338">
        <v>1182912.6262934341</v>
      </c>
      <c r="W326" s="338">
        <v>166265.59214486671</v>
      </c>
      <c r="Y326" s="94">
        <v>315.5</v>
      </c>
      <c r="AA326" s="345">
        <f t="shared" si="30"/>
        <v>-1388.9401071083266</v>
      </c>
      <c r="AC326" s="351">
        <f t="shared" si="31"/>
        <v>64662.362838095112</v>
      </c>
      <c r="AE326" s="352">
        <f t="shared" si="32"/>
        <v>63273.422730986786</v>
      </c>
      <c r="AG326" s="352"/>
    </row>
    <row r="327" spans="1:33" x14ac:dyDescent="0.25">
      <c r="A327" s="93"/>
      <c r="B327" s="94" t="s">
        <v>296</v>
      </c>
      <c r="C327" s="94" t="s">
        <v>365</v>
      </c>
      <c r="D327" s="94" t="s">
        <v>79</v>
      </c>
      <c r="H327" s="114">
        <f>'MATRIZ 2018 COMPLETO HOMOLOGADA'!J327</f>
        <v>1749643.2826172416</v>
      </c>
      <c r="I327" s="114">
        <f>'MATRIZ 2018 COMPLETO HOMOLOGADA'!O327</f>
        <v>0</v>
      </c>
      <c r="J327" s="114">
        <f>'MATRIZ 2018 COMPLETO HOMOLOGADA'!R327</f>
        <v>0</v>
      </c>
      <c r="K327" s="114"/>
      <c r="L327" s="114">
        <f t="shared" si="37"/>
        <v>1749643.2826172416</v>
      </c>
      <c r="M327" s="114"/>
      <c r="N327" s="114">
        <f>'MATRIZ 2018 COMPLETO HOMOLOGADA'!AI327+'MATRIZ 2018 COMPLETO HOMOLOGADA'!AL327+'MATRIZ 2018 COMPLETO HOMOLOGADA'!AO327</f>
        <v>446112.06150503299</v>
      </c>
      <c r="O327" s="114"/>
      <c r="P327" s="114"/>
      <c r="Q327" s="93"/>
      <c r="S327" s="94">
        <v>858.5</v>
      </c>
      <c r="U327" s="338">
        <v>1721746.3880200244</v>
      </c>
      <c r="W327" s="338">
        <v>398643.83769013017</v>
      </c>
      <c r="Y327" s="94">
        <v>705</v>
      </c>
      <c r="AA327" s="345">
        <f t="shared" si="30"/>
        <v>27896.894597217208</v>
      </c>
      <c r="AC327" s="351">
        <f t="shared" si="31"/>
        <v>47468.223814902827</v>
      </c>
      <c r="AE327" s="352">
        <f t="shared" si="32"/>
        <v>75365.118412120035</v>
      </c>
      <c r="AG327" s="352"/>
    </row>
    <row r="328" spans="1:33" x14ac:dyDescent="0.25">
      <c r="A328" s="93"/>
      <c r="B328" s="94" t="s">
        <v>296</v>
      </c>
      <c r="C328" s="94" t="s">
        <v>366</v>
      </c>
      <c r="D328" s="94" t="s">
        <v>79</v>
      </c>
      <c r="H328" s="114">
        <f>'MATRIZ 2018 COMPLETO HOMOLOGADA'!J328</f>
        <v>4137388.7599204225</v>
      </c>
      <c r="I328" s="114">
        <f>'MATRIZ 2018 COMPLETO HOMOLOGADA'!O328</f>
        <v>0</v>
      </c>
      <c r="J328" s="114">
        <f>'MATRIZ 2018 COMPLETO HOMOLOGADA'!R328</f>
        <v>0</v>
      </c>
      <c r="K328" s="114"/>
      <c r="L328" s="114">
        <f t="shared" si="37"/>
        <v>4137388.7599204225</v>
      </c>
      <c r="M328" s="114"/>
      <c r="N328" s="114">
        <f>'MATRIZ 2018 COMPLETO HOMOLOGADA'!AI328+'MATRIZ 2018 COMPLETO HOMOLOGADA'!AL328+'MATRIZ 2018 COMPLETO HOMOLOGADA'!AO328</f>
        <v>748586.42812439206</v>
      </c>
      <c r="O328" s="114"/>
      <c r="P328" s="114"/>
      <c r="Q328" s="93"/>
      <c r="S328" s="94">
        <v>1462.5</v>
      </c>
      <c r="U328" s="338">
        <v>3497216.2910918663</v>
      </c>
      <c r="W328" s="338">
        <v>713202.34416932648</v>
      </c>
      <c r="Y328" s="94">
        <v>1265</v>
      </c>
      <c r="AA328" s="345">
        <f t="shared" si="30"/>
        <v>640172.46882855613</v>
      </c>
      <c r="AC328" s="351">
        <f t="shared" si="31"/>
        <v>35384.08395506558</v>
      </c>
      <c r="AE328" s="352">
        <f t="shared" si="32"/>
        <v>675556.55278362171</v>
      </c>
      <c r="AG328" s="352"/>
    </row>
    <row r="329" spans="1:33" x14ac:dyDescent="0.25">
      <c r="A329" s="93"/>
      <c r="B329" s="94" t="s">
        <v>296</v>
      </c>
      <c r="C329" s="94" t="s">
        <v>367</v>
      </c>
      <c r="D329" s="94" t="s">
        <v>79</v>
      </c>
      <c r="H329" s="114">
        <f>'MATRIZ 2018 COMPLETO HOMOLOGADA'!J329</f>
        <v>4528270.6247224463</v>
      </c>
      <c r="I329" s="114">
        <f>'MATRIZ 2018 COMPLETO HOMOLOGADA'!O329</f>
        <v>0</v>
      </c>
      <c r="J329" s="114">
        <f>'MATRIZ 2018 COMPLETO HOMOLOGADA'!R329</f>
        <v>0</v>
      </c>
      <c r="K329" s="114"/>
      <c r="L329" s="114">
        <f t="shared" si="37"/>
        <v>4528270.6247224463</v>
      </c>
      <c r="M329" s="114"/>
      <c r="N329" s="114">
        <f>'MATRIZ 2018 COMPLETO HOMOLOGADA'!AI329+'MATRIZ 2018 COMPLETO HOMOLOGADA'!AL329+'MATRIZ 2018 COMPLETO HOMOLOGADA'!AO329</f>
        <v>860761.18964427174</v>
      </c>
      <c r="O329" s="114"/>
      <c r="P329" s="114"/>
      <c r="Q329" s="93"/>
      <c r="S329" s="94">
        <v>1445.5</v>
      </c>
      <c r="U329" s="338">
        <v>4508233.4580050362</v>
      </c>
      <c r="W329" s="338">
        <v>938499.25824165333</v>
      </c>
      <c r="Y329" s="94">
        <v>1276.5</v>
      </c>
      <c r="AA329" s="345">
        <f t="shared" si="30"/>
        <v>20037.166717410088</v>
      </c>
      <c r="AC329" s="351">
        <f t="shared" si="31"/>
        <v>-77738.068597381585</v>
      </c>
      <c r="AE329" s="352">
        <f t="shared" si="32"/>
        <v>-57700.901879971498</v>
      </c>
      <c r="AG329" s="352"/>
    </row>
    <row r="330" spans="1:33" x14ac:dyDescent="0.25">
      <c r="A330" s="93"/>
      <c r="B330" s="94" t="s">
        <v>296</v>
      </c>
      <c r="C330" s="94" t="s">
        <v>368</v>
      </c>
      <c r="D330" s="94" t="s">
        <v>79</v>
      </c>
      <c r="H330" s="114">
        <f>'MATRIZ 2018 COMPLETO HOMOLOGADA'!J330</f>
        <v>1749643.2826172418</v>
      </c>
      <c r="I330" s="114">
        <f>'MATRIZ 2018 COMPLETO HOMOLOGADA'!O330</f>
        <v>0</v>
      </c>
      <c r="J330" s="114">
        <f>'MATRIZ 2018 COMPLETO HOMOLOGADA'!R330</f>
        <v>0</v>
      </c>
      <c r="K330" s="114"/>
      <c r="L330" s="114">
        <f t="shared" si="37"/>
        <v>1749643.2826172418</v>
      </c>
      <c r="M330" s="114"/>
      <c r="N330" s="114">
        <f>'MATRIZ 2018 COMPLETO HOMOLOGADA'!AI330+'MATRIZ 2018 COMPLETO HOMOLOGADA'!AL330+'MATRIZ 2018 COMPLETO HOMOLOGADA'!AO330</f>
        <v>446179.37451837951</v>
      </c>
      <c r="O330" s="114"/>
      <c r="P330" s="114"/>
      <c r="Q330" s="93"/>
      <c r="S330" s="94">
        <v>963</v>
      </c>
      <c r="U330" s="338">
        <v>1368698.6146864896</v>
      </c>
      <c r="W330" s="338">
        <v>439420.9083148748</v>
      </c>
      <c r="Y330" s="94">
        <v>873</v>
      </c>
      <c r="AA330" s="345">
        <f t="shared" si="30"/>
        <v>380944.66793075227</v>
      </c>
      <c r="AC330" s="351">
        <f t="shared" si="31"/>
        <v>6758.4662035047077</v>
      </c>
      <c r="AE330" s="352">
        <f t="shared" si="32"/>
        <v>387703.13413425698</v>
      </c>
      <c r="AG330" s="352"/>
    </row>
    <row r="331" spans="1:33" x14ac:dyDescent="0.25">
      <c r="A331" s="93"/>
      <c r="H331" s="114"/>
      <c r="I331" s="114"/>
      <c r="J331" s="114"/>
      <c r="K331" s="114"/>
      <c r="L331" s="114"/>
      <c r="M331" s="114"/>
      <c r="N331" s="114"/>
      <c r="O331" s="114"/>
      <c r="P331" s="114"/>
      <c r="Q331" s="93"/>
      <c r="AA331" s="345">
        <f t="shared" si="30"/>
        <v>0</v>
      </c>
      <c r="AC331" s="351">
        <f t="shared" si="31"/>
        <v>0</v>
      </c>
      <c r="AE331" s="352">
        <f t="shared" si="32"/>
        <v>0</v>
      </c>
      <c r="AG331" s="352"/>
    </row>
    <row r="332" spans="1:33" x14ac:dyDescent="0.25">
      <c r="A332" s="93"/>
      <c r="B332" s="98" t="s">
        <v>369</v>
      </c>
      <c r="C332" s="98" t="s">
        <v>370</v>
      </c>
      <c r="D332" s="98" t="s">
        <v>74</v>
      </c>
      <c r="E332" s="98"/>
      <c r="F332" s="100"/>
      <c r="G332" s="98"/>
      <c r="H332" s="115">
        <f>SUM(H333:H343)</f>
        <v>14781027.639298346</v>
      </c>
      <c r="I332" s="115">
        <f>SUM(I333:I343)</f>
        <v>3273300.0454768622</v>
      </c>
      <c r="J332" s="115">
        <f>SUM(J333:J343)</f>
        <v>4676000.5921678888</v>
      </c>
      <c r="K332" s="115"/>
      <c r="L332" s="115">
        <f>SUM(L333:L343)</f>
        <v>22730328.276943095</v>
      </c>
      <c r="M332" s="115"/>
      <c r="N332" s="115">
        <f>SUM(N333:N343)</f>
        <v>4673034.7433100175</v>
      </c>
      <c r="O332" s="115"/>
      <c r="P332" s="115">
        <f>L332*'DADOS BASE PROPOSTA'!$I$14</f>
        <v>34095.492415414643</v>
      </c>
      <c r="Q332" s="93"/>
      <c r="S332" s="94">
        <v>7830</v>
      </c>
      <c r="U332" s="338">
        <v>22752857.948749796</v>
      </c>
      <c r="W332" s="338">
        <v>4333918.8865530696</v>
      </c>
      <c r="Y332" s="94">
        <v>6386.5</v>
      </c>
      <c r="AA332" s="345">
        <f t="shared" ref="AA332:AA395" si="38">L332-U332</f>
        <v>-22529.671806700528</v>
      </c>
      <c r="AC332" s="351">
        <f t="shared" ref="AC332:AC395" si="39">N332-W332</f>
        <v>339115.85675694793</v>
      </c>
      <c r="AE332" s="352">
        <f t="shared" ref="AE332:AE395" si="40">AA332+AC332</f>
        <v>316586.18495024741</v>
      </c>
      <c r="AG332" s="352"/>
    </row>
    <row r="333" spans="1:33" x14ac:dyDescent="0.25">
      <c r="A333" s="93"/>
      <c r="B333" s="94" t="s">
        <v>369</v>
      </c>
      <c r="C333" s="94" t="s">
        <v>34</v>
      </c>
      <c r="D333" s="94" t="s">
        <v>75</v>
      </c>
      <c r="F333" s="68">
        <f>'MATRIZ 2018 COMPLETO HOMOLOGADA'!Q333</f>
        <v>10</v>
      </c>
      <c r="H333" s="114">
        <f>'MATRIZ 2018 COMPLETO HOMOLOGADA'!J333</f>
        <v>0</v>
      </c>
      <c r="I333" s="114">
        <f>SUMIF('MATRIZ 2018 COMPLETO HOMOLOGADA'!D334:D344,"ECR",'MATRIZ 2018 COMPLETO HOMOLOGADA'!O334:O344)</f>
        <v>0</v>
      </c>
      <c r="J333" s="114">
        <f>'MATRIZ 2018 COMPLETO HOMOLOGADA'!R333+'MATRIZ 2018 COMPLETO HOMOLOGADA'!Z333+'MATRIZ 2018 COMPLETO HOMOLOGADA'!AS333+'MATRIZ 2018 COMPLETO HOMOLOGADA'!AW333+'MATRIZ 2018 COMPLETO HOMOLOGADA'!BA333+SUM('MATRIZ 2018 COMPLETO HOMOLOGADA'!Z334:Z344)</f>
        <v>4676000.5921678888</v>
      </c>
      <c r="K333" s="114"/>
      <c r="L333" s="114">
        <f t="shared" ref="L333:L343" si="41">SUM(H333:J333)</f>
        <v>4676000.5921678888</v>
      </c>
      <c r="M333" s="114"/>
      <c r="N333" s="114">
        <f>'MATRIZ 2018 COMPLETO HOMOLOGADA'!AI333+'MATRIZ 2018 COMPLETO HOMOLOGADA'!AL333+'MATRIZ 2018 COMPLETO HOMOLOGADA'!AO333</f>
        <v>0</v>
      </c>
      <c r="O333" s="114"/>
      <c r="P333" s="114"/>
      <c r="Q333" s="93"/>
      <c r="U333" s="338">
        <v>4346382.9830931146</v>
      </c>
      <c r="W333" s="338">
        <v>0</v>
      </c>
      <c r="AA333" s="345">
        <f t="shared" si="38"/>
        <v>329617.6090747742</v>
      </c>
      <c r="AC333" s="351">
        <f t="shared" si="39"/>
        <v>0</v>
      </c>
      <c r="AE333" s="352">
        <f t="shared" si="40"/>
        <v>329617.6090747742</v>
      </c>
      <c r="AG333" s="352"/>
    </row>
    <row r="334" spans="1:33" x14ac:dyDescent="0.25">
      <c r="A334" s="93"/>
      <c r="B334" s="94" t="s">
        <v>369</v>
      </c>
      <c r="C334" s="94" t="s">
        <v>371</v>
      </c>
      <c r="D334" s="94" t="s">
        <v>79</v>
      </c>
      <c r="H334" s="114">
        <f>'MATRIZ 2018 COMPLETO HOMOLOGADA'!J334</f>
        <v>1869089.3681730356</v>
      </c>
      <c r="I334" s="114">
        <f>'MATRIZ 2018 COMPLETO HOMOLOGADA'!O334</f>
        <v>0</v>
      </c>
      <c r="J334" s="114">
        <f>'MATRIZ 2018 COMPLETO HOMOLOGADA'!R334</f>
        <v>0</v>
      </c>
      <c r="K334" s="114"/>
      <c r="L334" s="114">
        <f t="shared" si="41"/>
        <v>1869089.3681730356</v>
      </c>
      <c r="M334" s="114"/>
      <c r="N334" s="114">
        <f>'MATRIZ 2018 COMPLETO HOMOLOGADA'!AI334+'MATRIZ 2018 COMPLETO HOMOLOGADA'!AL334+'MATRIZ 2018 COMPLETO HOMOLOGADA'!AO334</f>
        <v>569109.94083769247</v>
      </c>
      <c r="O334" s="114"/>
      <c r="P334" s="114"/>
      <c r="Q334" s="93"/>
      <c r="S334" s="94">
        <v>972</v>
      </c>
      <c r="U334" s="338">
        <v>1993074.9120172311</v>
      </c>
      <c r="W334" s="338">
        <v>568921.80364586995</v>
      </c>
      <c r="Y334" s="94">
        <v>825</v>
      </c>
      <c r="AA334" s="345">
        <f t="shared" si="38"/>
        <v>-123985.54384419555</v>
      </c>
      <c r="AC334" s="351">
        <f t="shared" si="39"/>
        <v>188.13719182251953</v>
      </c>
      <c r="AE334" s="352">
        <f t="shared" si="40"/>
        <v>-123797.40665237303</v>
      </c>
      <c r="AG334" s="352"/>
    </row>
    <row r="335" spans="1:33" x14ac:dyDescent="0.25">
      <c r="A335" s="93"/>
      <c r="B335" s="94" t="s">
        <v>369</v>
      </c>
      <c r="C335" s="94" t="s">
        <v>372</v>
      </c>
      <c r="D335" s="94" t="s">
        <v>79</v>
      </c>
      <c r="H335" s="114">
        <f>'MATRIZ 2018 COMPLETO HOMOLOGADA'!J335</f>
        <v>3465775.2752443845</v>
      </c>
      <c r="I335" s="114">
        <f>'MATRIZ 2018 COMPLETO HOMOLOGADA'!O335</f>
        <v>0</v>
      </c>
      <c r="J335" s="114">
        <f>'MATRIZ 2018 COMPLETO HOMOLOGADA'!R335</f>
        <v>0</v>
      </c>
      <c r="K335" s="114"/>
      <c r="L335" s="114">
        <f t="shared" si="41"/>
        <v>3465775.2752443845</v>
      </c>
      <c r="M335" s="114"/>
      <c r="N335" s="114">
        <f>'MATRIZ 2018 COMPLETO HOMOLOGADA'!AI335+'MATRIZ 2018 COMPLETO HOMOLOGADA'!AL335+'MATRIZ 2018 COMPLETO HOMOLOGADA'!AO335</f>
        <v>772743.33485695848</v>
      </c>
      <c r="O335" s="114"/>
      <c r="P335" s="114"/>
      <c r="Q335" s="93"/>
      <c r="S335" s="94">
        <v>1443.5</v>
      </c>
      <c r="U335" s="338">
        <v>3432220.3283054451</v>
      </c>
      <c r="W335" s="338">
        <v>764634.64221226284</v>
      </c>
      <c r="Y335" s="94">
        <v>1219</v>
      </c>
      <c r="AA335" s="345">
        <f t="shared" si="38"/>
        <v>33554.946938939393</v>
      </c>
      <c r="AC335" s="351">
        <f t="shared" si="39"/>
        <v>8108.692644695635</v>
      </c>
      <c r="AE335" s="352">
        <f t="shared" si="40"/>
        <v>41663.639583635028</v>
      </c>
      <c r="AG335" s="352"/>
    </row>
    <row r="336" spans="1:33" x14ac:dyDescent="0.25">
      <c r="A336" s="93"/>
      <c r="B336" s="94" t="s">
        <v>369</v>
      </c>
      <c r="C336" s="94" t="s">
        <v>373</v>
      </c>
      <c r="D336" s="94" t="s">
        <v>79</v>
      </c>
      <c r="H336" s="114">
        <f>'MATRIZ 2018 COMPLETO HOMOLOGADA'!J336</f>
        <v>1749643.2826172418</v>
      </c>
      <c r="I336" s="114">
        <f>'MATRIZ 2018 COMPLETO HOMOLOGADA'!O336</f>
        <v>0</v>
      </c>
      <c r="J336" s="114">
        <f>'MATRIZ 2018 COMPLETO HOMOLOGADA'!R336</f>
        <v>0</v>
      </c>
      <c r="K336" s="114"/>
      <c r="L336" s="114">
        <f t="shared" si="41"/>
        <v>1749643.2826172418</v>
      </c>
      <c r="M336" s="114"/>
      <c r="N336" s="114">
        <f>'MATRIZ 2018 COMPLETO HOMOLOGADA'!AI336+'MATRIZ 2018 COMPLETO HOMOLOGADA'!AL336+'MATRIZ 2018 COMPLETO HOMOLOGADA'!AO336</f>
        <v>560140.60223877477</v>
      </c>
      <c r="O336" s="114"/>
      <c r="P336" s="114"/>
      <c r="Q336" s="93"/>
      <c r="S336" s="94">
        <v>959.5</v>
      </c>
      <c r="U336" s="338">
        <v>1843497.3333755301</v>
      </c>
      <c r="W336" s="338">
        <v>562569.10983543342</v>
      </c>
      <c r="Y336" s="94">
        <v>798.5</v>
      </c>
      <c r="AA336" s="345">
        <f t="shared" si="38"/>
        <v>-93854.050758288242</v>
      </c>
      <c r="AC336" s="351">
        <f t="shared" si="39"/>
        <v>-2428.5075966586592</v>
      </c>
      <c r="AE336" s="352">
        <f t="shared" si="40"/>
        <v>-96282.558354946901</v>
      </c>
      <c r="AG336" s="352"/>
    </row>
    <row r="337" spans="1:33" x14ac:dyDescent="0.25">
      <c r="A337" s="93"/>
      <c r="B337" s="94" t="s">
        <v>369</v>
      </c>
      <c r="C337" s="94" t="s">
        <v>374</v>
      </c>
      <c r="D337" s="94" t="s">
        <v>79</v>
      </c>
      <c r="H337" s="114">
        <f>'MATRIZ 2018 COMPLETO HOMOLOGADA'!J337</f>
        <v>1750472.8115670185</v>
      </c>
      <c r="I337" s="114">
        <f>'MATRIZ 2018 COMPLETO HOMOLOGADA'!O337</f>
        <v>0</v>
      </c>
      <c r="J337" s="114">
        <f>'MATRIZ 2018 COMPLETO HOMOLOGADA'!R337</f>
        <v>0</v>
      </c>
      <c r="K337" s="114"/>
      <c r="L337" s="114">
        <f t="shared" si="41"/>
        <v>1750472.8115670185</v>
      </c>
      <c r="M337" s="114"/>
      <c r="N337" s="114">
        <f>'MATRIZ 2018 COMPLETO HOMOLOGADA'!AI337+'MATRIZ 2018 COMPLETO HOMOLOGADA'!AL337+'MATRIZ 2018 COMPLETO HOMOLOGADA'!AO337</f>
        <v>466470.66098280542</v>
      </c>
      <c r="O337" s="114"/>
      <c r="P337" s="114"/>
      <c r="Q337" s="93"/>
      <c r="S337" s="94">
        <v>739</v>
      </c>
      <c r="U337" s="338">
        <v>1774116.3641871</v>
      </c>
      <c r="W337" s="338">
        <v>423486.50549679436</v>
      </c>
      <c r="Y337" s="94">
        <v>606.5</v>
      </c>
      <c r="AA337" s="345">
        <f t="shared" si="38"/>
        <v>-23643.552620081464</v>
      </c>
      <c r="AC337" s="351">
        <f t="shared" si="39"/>
        <v>42984.155486011063</v>
      </c>
      <c r="AE337" s="352">
        <f t="shared" si="40"/>
        <v>19340.602865929599</v>
      </c>
      <c r="AG337" s="352"/>
    </row>
    <row r="338" spans="1:33" x14ac:dyDescent="0.25">
      <c r="A338" s="93"/>
      <c r="B338" s="94" t="s">
        <v>369</v>
      </c>
      <c r="C338" s="94" t="s">
        <v>375</v>
      </c>
      <c r="D338" s="94" t="s">
        <v>83</v>
      </c>
      <c r="H338" s="114">
        <f>'MATRIZ 2018 COMPLETO HOMOLOGADA'!J338</f>
        <v>0</v>
      </c>
      <c r="I338" s="114">
        <f>'MATRIZ 2018 COMPLETO HOMOLOGADA'!O338</f>
        <v>1072935.3794904626</v>
      </c>
      <c r="J338" s="114">
        <f>'MATRIZ 2018 COMPLETO HOMOLOGADA'!R338</f>
        <v>0</v>
      </c>
      <c r="K338" s="114"/>
      <c r="L338" s="114">
        <f t="shared" si="41"/>
        <v>1072935.3794904626</v>
      </c>
      <c r="M338" s="114"/>
      <c r="N338" s="114">
        <f>'MATRIZ 2018 COMPLETO HOMOLOGADA'!AI338+'MATRIZ 2018 COMPLETO HOMOLOGADA'!AL338+'MATRIZ 2018 COMPLETO HOMOLOGADA'!AO338</f>
        <v>326850.74897790328</v>
      </c>
      <c r="O338" s="114"/>
      <c r="P338" s="114"/>
      <c r="Q338" s="93"/>
      <c r="S338" s="94">
        <v>578.5</v>
      </c>
      <c r="U338" s="338">
        <v>1083729.6050893813</v>
      </c>
      <c r="W338" s="338">
        <v>218068.42774519869</v>
      </c>
      <c r="Y338" s="94">
        <v>364</v>
      </c>
      <c r="AA338" s="345">
        <f t="shared" si="38"/>
        <v>-10794.22559891874</v>
      </c>
      <c r="AC338" s="351">
        <f t="shared" si="39"/>
        <v>108782.32123270459</v>
      </c>
      <c r="AE338" s="352">
        <f t="shared" si="40"/>
        <v>97988.095633785852</v>
      </c>
      <c r="AG338" s="352"/>
    </row>
    <row r="339" spans="1:33" x14ac:dyDescent="0.25">
      <c r="A339" s="93"/>
      <c r="B339" s="94" t="s">
        <v>369</v>
      </c>
      <c r="C339" s="94" t="s">
        <v>376</v>
      </c>
      <c r="D339" s="94" t="s">
        <v>83</v>
      </c>
      <c r="H339" s="114">
        <f>'MATRIZ 2018 COMPLETO HOMOLOGADA'!J339</f>
        <v>0</v>
      </c>
      <c r="I339" s="114">
        <f>'MATRIZ 2018 COMPLETO HOMOLOGADA'!O339</f>
        <v>1075330.3425960955</v>
      </c>
      <c r="J339" s="114">
        <f>'MATRIZ 2018 COMPLETO HOMOLOGADA'!R339</f>
        <v>0</v>
      </c>
      <c r="K339" s="114"/>
      <c r="L339" s="114">
        <f t="shared" si="41"/>
        <v>1075330.3425960955</v>
      </c>
      <c r="M339" s="114"/>
      <c r="N339" s="114">
        <f>'MATRIZ 2018 COMPLETO HOMOLOGADA'!AI339+'MATRIZ 2018 COMPLETO HOMOLOGADA'!AL339+'MATRIZ 2018 COMPLETO HOMOLOGADA'!AO339</f>
        <v>130050.5993910429</v>
      </c>
      <c r="O339" s="114"/>
      <c r="P339" s="114"/>
      <c r="Q339" s="93"/>
      <c r="S339" s="94">
        <v>227</v>
      </c>
      <c r="U339" s="338">
        <v>1082932.5258265857</v>
      </c>
      <c r="W339" s="338">
        <v>101701.77616767649</v>
      </c>
      <c r="Y339" s="94">
        <v>156</v>
      </c>
      <c r="AA339" s="345">
        <f t="shared" si="38"/>
        <v>-7602.1832304901909</v>
      </c>
      <c r="AC339" s="351">
        <f t="shared" si="39"/>
        <v>28348.823223366402</v>
      </c>
      <c r="AE339" s="352">
        <f t="shared" si="40"/>
        <v>20746.639992876211</v>
      </c>
      <c r="AG339" s="352"/>
    </row>
    <row r="340" spans="1:33" x14ac:dyDescent="0.25">
      <c r="A340" s="93"/>
      <c r="B340" s="94" t="s">
        <v>369</v>
      </c>
      <c r="C340" s="94" t="s">
        <v>377</v>
      </c>
      <c r="D340" s="94" t="s">
        <v>83</v>
      </c>
      <c r="H340" s="114">
        <f>'MATRIZ 2018 COMPLETO HOMOLOGADA'!J340</f>
        <v>0</v>
      </c>
      <c r="I340" s="114">
        <f>'MATRIZ 2018 COMPLETO HOMOLOGADA'!O340</f>
        <v>1125034.3233903043</v>
      </c>
      <c r="J340" s="114">
        <f>'MATRIZ 2018 COMPLETO HOMOLOGADA'!R340</f>
        <v>0</v>
      </c>
      <c r="K340" s="114"/>
      <c r="L340" s="114">
        <f t="shared" si="41"/>
        <v>1125034.3233903043</v>
      </c>
      <c r="M340" s="114"/>
      <c r="N340" s="114">
        <f>'MATRIZ 2018 COMPLETO HOMOLOGADA'!AI340+'MATRIZ 2018 COMPLETO HOMOLOGADA'!AL340+'MATRIZ 2018 COMPLETO HOMOLOGADA'!AO340</f>
        <v>253727.0827399336</v>
      </c>
      <c r="O340" s="114"/>
      <c r="P340" s="114"/>
      <c r="Q340" s="93"/>
      <c r="S340" s="94">
        <v>456.5</v>
      </c>
      <c r="U340" s="338">
        <v>1075740.9220194411</v>
      </c>
      <c r="W340" s="338">
        <v>148311.32054100663</v>
      </c>
      <c r="Y340" s="94">
        <v>240</v>
      </c>
      <c r="AA340" s="345">
        <f t="shared" si="38"/>
        <v>49293.401370863197</v>
      </c>
      <c r="AC340" s="351">
        <f t="shared" si="39"/>
        <v>105415.76219892697</v>
      </c>
      <c r="AE340" s="352">
        <f t="shared" si="40"/>
        <v>154709.16356979017</v>
      </c>
      <c r="AG340" s="352"/>
    </row>
    <row r="341" spans="1:33" x14ac:dyDescent="0.25">
      <c r="A341" s="93"/>
      <c r="B341" s="94" t="s">
        <v>369</v>
      </c>
      <c r="C341" s="94" t="s">
        <v>378</v>
      </c>
      <c r="D341" s="94" t="s">
        <v>79</v>
      </c>
      <c r="H341" s="114">
        <f>'MATRIZ 2018 COMPLETO HOMOLOGADA'!J341</f>
        <v>1843531.2740916011</v>
      </c>
      <c r="I341" s="114">
        <f>'MATRIZ 2018 COMPLETO HOMOLOGADA'!O341</f>
        <v>0</v>
      </c>
      <c r="J341" s="114">
        <f>'MATRIZ 2018 COMPLETO HOMOLOGADA'!R341</f>
        <v>0</v>
      </c>
      <c r="K341" s="114"/>
      <c r="L341" s="114">
        <f t="shared" si="41"/>
        <v>1843531.2740916011</v>
      </c>
      <c r="M341" s="114"/>
      <c r="N341" s="114">
        <f>'MATRIZ 2018 COMPLETO HOMOLOGADA'!AI341+'MATRIZ 2018 COMPLETO HOMOLOGADA'!AL341+'MATRIZ 2018 COMPLETO HOMOLOGADA'!AO341</f>
        <v>591578.07988792576</v>
      </c>
      <c r="O341" s="114"/>
      <c r="P341" s="114"/>
      <c r="Q341" s="93"/>
      <c r="S341" s="94">
        <v>677.5</v>
      </c>
      <c r="U341" s="338">
        <v>1888148.9007672763</v>
      </c>
      <c r="W341" s="338">
        <v>526991.04746773513</v>
      </c>
      <c r="Y341" s="94">
        <v>543.5</v>
      </c>
      <c r="AA341" s="345">
        <f t="shared" si="38"/>
        <v>-44617.626675675157</v>
      </c>
      <c r="AC341" s="351">
        <f t="shared" si="39"/>
        <v>64587.032420190633</v>
      </c>
      <c r="AE341" s="352">
        <f t="shared" si="40"/>
        <v>19969.405744515476</v>
      </c>
      <c r="AG341" s="352"/>
    </row>
    <row r="342" spans="1:33" x14ac:dyDescent="0.25">
      <c r="A342" s="93"/>
      <c r="B342" s="94" t="s">
        <v>369</v>
      </c>
      <c r="C342" s="94" t="s">
        <v>379</v>
      </c>
      <c r="D342" s="94" t="s">
        <v>79</v>
      </c>
      <c r="H342" s="114">
        <f>'MATRIZ 2018 COMPLETO HOMOLOGADA'!J342</f>
        <v>2352872.3449878227</v>
      </c>
      <c r="I342" s="114">
        <f>'MATRIZ 2018 COMPLETO HOMOLOGADA'!O342</f>
        <v>0</v>
      </c>
      <c r="J342" s="114">
        <f>'MATRIZ 2018 COMPLETO HOMOLOGADA'!R342</f>
        <v>0</v>
      </c>
      <c r="K342" s="114"/>
      <c r="L342" s="114">
        <f t="shared" si="41"/>
        <v>2352872.3449878227</v>
      </c>
      <c r="M342" s="114"/>
      <c r="N342" s="114">
        <f>'MATRIZ 2018 COMPLETO HOMOLOGADA'!AI342+'MATRIZ 2018 COMPLETO HOMOLOGADA'!AL342+'MATRIZ 2018 COMPLETO HOMOLOGADA'!AO342</f>
        <v>549476.01385893626</v>
      </c>
      <c r="O342" s="114"/>
      <c r="P342" s="114"/>
      <c r="Q342" s="93"/>
      <c r="S342" s="94">
        <v>965.5</v>
      </c>
      <c r="U342" s="338">
        <v>2229488.9230978652</v>
      </c>
      <c r="W342" s="338">
        <v>516641.07680504501</v>
      </c>
      <c r="Y342" s="94">
        <v>814</v>
      </c>
      <c r="AA342" s="345">
        <f t="shared" si="38"/>
        <v>123383.42188995751</v>
      </c>
      <c r="AC342" s="351">
        <f t="shared" si="39"/>
        <v>32834.937053891248</v>
      </c>
      <c r="AE342" s="352">
        <f t="shared" si="40"/>
        <v>156218.35894384875</v>
      </c>
      <c r="AG342" s="352"/>
    </row>
    <row r="343" spans="1:33" x14ac:dyDescent="0.25">
      <c r="A343" s="93"/>
      <c r="B343" s="94" t="s">
        <v>369</v>
      </c>
      <c r="C343" s="94" t="s">
        <v>380</v>
      </c>
      <c r="D343" s="94" t="s">
        <v>79</v>
      </c>
      <c r="H343" s="114">
        <f>'MATRIZ 2018 COMPLETO HOMOLOGADA'!J343</f>
        <v>1749643.2826172418</v>
      </c>
      <c r="I343" s="114">
        <f>'MATRIZ 2018 COMPLETO HOMOLOGADA'!O343</f>
        <v>0</v>
      </c>
      <c r="J343" s="114">
        <f>'MATRIZ 2018 COMPLETO HOMOLOGADA'!R343</f>
        <v>0</v>
      </c>
      <c r="K343" s="114"/>
      <c r="L343" s="114">
        <f t="shared" si="41"/>
        <v>1749643.2826172418</v>
      </c>
      <c r="M343" s="114"/>
      <c r="N343" s="114">
        <f>'MATRIZ 2018 COMPLETO HOMOLOGADA'!AI343+'MATRIZ 2018 COMPLETO HOMOLOGADA'!AL343+'MATRIZ 2018 COMPLETO HOMOLOGADA'!AO343</f>
        <v>452887.67953804543</v>
      </c>
      <c r="O343" s="114"/>
      <c r="P343" s="114"/>
      <c r="Q343" s="93"/>
      <c r="S343" s="94">
        <v>811</v>
      </c>
      <c r="U343" s="338">
        <v>2003525.1509708264</v>
      </c>
      <c r="W343" s="338">
        <v>502593.1766360469</v>
      </c>
      <c r="Y343" s="94">
        <v>820</v>
      </c>
      <c r="AA343" s="345">
        <f t="shared" si="38"/>
        <v>-253881.86835358455</v>
      </c>
      <c r="AC343" s="351">
        <f t="shared" si="39"/>
        <v>-49705.497098001477</v>
      </c>
      <c r="AE343" s="352">
        <f t="shared" si="40"/>
        <v>-303587.36545158603</v>
      </c>
      <c r="AG343" s="352"/>
    </row>
    <row r="344" spans="1:33" x14ac:dyDescent="0.25">
      <c r="A344" s="93"/>
      <c r="H344" s="114"/>
      <c r="I344" s="114"/>
      <c r="J344" s="114"/>
      <c r="K344" s="114"/>
      <c r="L344" s="114"/>
      <c r="M344" s="114"/>
      <c r="N344" s="114"/>
      <c r="O344" s="114"/>
      <c r="P344" s="114"/>
      <c r="Q344" s="93"/>
      <c r="AA344" s="345">
        <f t="shared" si="38"/>
        <v>0</v>
      </c>
      <c r="AC344" s="351">
        <f t="shared" si="39"/>
        <v>0</v>
      </c>
      <c r="AE344" s="352">
        <f t="shared" si="40"/>
        <v>0</v>
      </c>
      <c r="AG344" s="352"/>
    </row>
    <row r="345" spans="1:33" x14ac:dyDescent="0.25">
      <c r="A345" s="93"/>
      <c r="B345" s="98" t="s">
        <v>381</v>
      </c>
      <c r="C345" s="98" t="s">
        <v>382</v>
      </c>
      <c r="D345" s="98" t="s">
        <v>74</v>
      </c>
      <c r="E345" s="98"/>
      <c r="F345" s="100"/>
      <c r="G345" s="98"/>
      <c r="H345" s="115">
        <f>SUM(H346:H365)</f>
        <v>41814559.823644102</v>
      </c>
      <c r="I345" s="115">
        <f>SUM(I346:I365)</f>
        <v>7269741.1990729095</v>
      </c>
      <c r="J345" s="115">
        <f>SUM(J346:J365)</f>
        <v>7831524.2174736978</v>
      </c>
      <c r="K345" s="115"/>
      <c r="L345" s="115">
        <f>SUM(L346:L365)</f>
        <v>56915825.240190707</v>
      </c>
      <c r="M345" s="115"/>
      <c r="N345" s="115">
        <f>SUM(N346:N365)</f>
        <v>13547548.67872813</v>
      </c>
      <c r="O345" s="115"/>
      <c r="P345" s="115">
        <f>L345*'DADOS BASE PROPOSTA'!$I$14</f>
        <v>85373.737860286055</v>
      </c>
      <c r="Q345" s="93"/>
      <c r="S345" s="94">
        <v>18322.5</v>
      </c>
      <c r="U345" s="338">
        <v>54284291.024667397</v>
      </c>
      <c r="W345" s="338">
        <v>13988702.807219571</v>
      </c>
      <c r="Y345" s="94">
        <v>16331.5</v>
      </c>
      <c r="AA345" s="345">
        <f t="shared" si="38"/>
        <v>2631534.21552331</v>
      </c>
      <c r="AC345" s="351">
        <f t="shared" si="39"/>
        <v>-441154.12849144079</v>
      </c>
      <c r="AE345" s="352">
        <f t="shared" si="40"/>
        <v>2190380.0870318692</v>
      </c>
      <c r="AG345" s="352"/>
    </row>
    <row r="346" spans="1:33" x14ac:dyDescent="0.25">
      <c r="A346" s="93"/>
      <c r="B346" s="94" t="s">
        <v>381</v>
      </c>
      <c r="C346" s="94" t="s">
        <v>34</v>
      </c>
      <c r="D346" s="94" t="s">
        <v>75</v>
      </c>
      <c r="F346" s="68">
        <f>'MATRIZ 2018 COMPLETO HOMOLOGADA'!Q346</f>
        <v>19</v>
      </c>
      <c r="H346" s="114">
        <f>'MATRIZ 2018 COMPLETO HOMOLOGADA'!J346</f>
        <v>0</v>
      </c>
      <c r="I346" s="114">
        <f>SUMIF('MATRIZ 2018 COMPLETO HOMOLOGADA'!D347:D366,"ECR",'MATRIZ 2018 COMPLETO HOMOLOGADA'!O347:O366)</f>
        <v>0</v>
      </c>
      <c r="J346" s="114">
        <f>'MATRIZ 2018 COMPLETO HOMOLOGADA'!R346+'MATRIZ 2018 COMPLETO HOMOLOGADA'!Z346+'MATRIZ 2018 COMPLETO HOMOLOGADA'!AS346+'MATRIZ 2018 COMPLETO HOMOLOGADA'!AW346+'MATRIZ 2018 COMPLETO HOMOLOGADA'!BA346+SUM('MATRIZ 2018 COMPLETO HOMOLOGADA'!Z347:Z366)</f>
        <v>7831524.2174736978</v>
      </c>
      <c r="K346" s="114"/>
      <c r="L346" s="114">
        <f t="shared" ref="L346:L365" si="42">SUM(H346:J346)</f>
        <v>7831524.2174736978</v>
      </c>
      <c r="M346" s="114"/>
      <c r="N346" s="114">
        <f>'MATRIZ 2018 COMPLETO HOMOLOGADA'!AI346+'MATRIZ 2018 COMPLETO HOMOLOGADA'!AL346+'MATRIZ 2018 COMPLETO HOMOLOGADA'!AO346</f>
        <v>0</v>
      </c>
      <c r="O346" s="114"/>
      <c r="P346" s="114"/>
      <c r="Q346" s="93"/>
      <c r="U346" s="338">
        <v>5477921.4349759724</v>
      </c>
      <c r="W346" s="338">
        <v>0</v>
      </c>
      <c r="AA346" s="345">
        <f t="shared" si="38"/>
        <v>2353602.7824977254</v>
      </c>
      <c r="AC346" s="351">
        <f t="shared" si="39"/>
        <v>0</v>
      </c>
      <c r="AE346" s="352">
        <f t="shared" si="40"/>
        <v>2353602.7824977254</v>
      </c>
      <c r="AG346" s="352"/>
    </row>
    <row r="347" spans="1:33" x14ac:dyDescent="0.25">
      <c r="A347" s="93"/>
      <c r="B347" s="94" t="s">
        <v>381</v>
      </c>
      <c r="C347" s="94" t="s">
        <v>383</v>
      </c>
      <c r="D347" s="94" t="s">
        <v>83</v>
      </c>
      <c r="H347" s="114">
        <f>'MATRIZ 2018 COMPLETO HOMOLOGADA'!J347</f>
        <v>0</v>
      </c>
      <c r="I347" s="114">
        <f>'MATRIZ 2018 COMPLETO HOMOLOGADA'!O347</f>
        <v>1204719.4277080446</v>
      </c>
      <c r="J347" s="114">
        <f>'MATRIZ 2018 COMPLETO HOMOLOGADA'!R347</f>
        <v>0</v>
      </c>
      <c r="K347" s="114"/>
      <c r="L347" s="114">
        <f t="shared" si="42"/>
        <v>1204719.4277080446</v>
      </c>
      <c r="M347" s="114"/>
      <c r="N347" s="114">
        <f>'MATRIZ 2018 COMPLETO HOMOLOGADA'!AI347+'MATRIZ 2018 COMPLETO HOMOLOGADA'!AL347+'MATRIZ 2018 COMPLETO HOMOLOGADA'!AO347</f>
        <v>311880.41105435323</v>
      </c>
      <c r="O347" s="114"/>
      <c r="P347" s="114"/>
      <c r="Q347" s="93"/>
      <c r="S347" s="94">
        <v>554</v>
      </c>
      <c r="U347" s="338">
        <v>1153602.0330213818</v>
      </c>
      <c r="W347" s="338">
        <v>271076.31161557394</v>
      </c>
      <c r="Y347" s="94">
        <v>437.5</v>
      </c>
      <c r="AA347" s="345">
        <f t="shared" si="38"/>
        <v>51117.394686662825</v>
      </c>
      <c r="AC347" s="351">
        <f t="shared" si="39"/>
        <v>40804.099438779289</v>
      </c>
      <c r="AE347" s="352">
        <f t="shared" si="40"/>
        <v>91921.494125442114</v>
      </c>
      <c r="AG347" s="352"/>
    </row>
    <row r="348" spans="1:33" x14ac:dyDescent="0.25">
      <c r="A348" s="93"/>
      <c r="B348" s="94" t="s">
        <v>381</v>
      </c>
      <c r="C348" s="94" t="s">
        <v>384</v>
      </c>
      <c r="D348" s="94" t="s">
        <v>77</v>
      </c>
      <c r="H348" s="114">
        <f>'MATRIZ 2018 COMPLETO HOMOLOGADA'!J348</f>
        <v>0</v>
      </c>
      <c r="I348" s="114">
        <f>'MATRIZ 2018 COMPLETO HOMOLOGADA'!O348</f>
        <v>604388.63616490515</v>
      </c>
      <c r="J348" s="114">
        <f>'MATRIZ 2018 COMPLETO HOMOLOGADA'!R348</f>
        <v>0</v>
      </c>
      <c r="K348" s="114"/>
      <c r="L348" s="114">
        <f t="shared" si="42"/>
        <v>604388.63616490515</v>
      </c>
      <c r="M348" s="114"/>
      <c r="N348" s="114">
        <f>'MATRIZ 2018 COMPLETO HOMOLOGADA'!AI348+'MATRIZ 2018 COMPLETO HOMOLOGADA'!AL348+'MATRIZ 2018 COMPLETO HOMOLOGADA'!AO348</f>
        <v>181060.95437239014</v>
      </c>
      <c r="O348" s="114"/>
      <c r="P348" s="114"/>
      <c r="Q348" s="93"/>
      <c r="S348" s="94">
        <v>343</v>
      </c>
      <c r="U348" s="338">
        <v>557405.42920070619</v>
      </c>
      <c r="W348" s="338">
        <v>137017.62127386007</v>
      </c>
      <c r="Y348" s="94">
        <v>239</v>
      </c>
      <c r="AA348" s="345">
        <f t="shared" si="38"/>
        <v>46983.206964198966</v>
      </c>
      <c r="AC348" s="351">
        <f t="shared" si="39"/>
        <v>44043.333098530071</v>
      </c>
      <c r="AE348" s="352">
        <f t="shared" si="40"/>
        <v>91026.540062729036</v>
      </c>
      <c r="AG348" s="352"/>
    </row>
    <row r="349" spans="1:33" x14ac:dyDescent="0.25">
      <c r="A349" s="93"/>
      <c r="B349" s="94" t="s">
        <v>381</v>
      </c>
      <c r="C349" s="94" t="s">
        <v>385</v>
      </c>
      <c r="D349" s="94" t="s">
        <v>77</v>
      </c>
      <c r="H349" s="114">
        <f>'MATRIZ 2018 COMPLETO HOMOLOGADA'!J349</f>
        <v>0</v>
      </c>
      <c r="I349" s="114">
        <f>'MATRIZ 2018 COMPLETO HOMOLOGADA'!O349</f>
        <v>682437.08357186895</v>
      </c>
      <c r="J349" s="114">
        <f>'MATRIZ 2018 COMPLETO HOMOLOGADA'!R349</f>
        <v>0</v>
      </c>
      <c r="K349" s="114"/>
      <c r="L349" s="114">
        <f t="shared" si="42"/>
        <v>682437.08357186895</v>
      </c>
      <c r="M349" s="114"/>
      <c r="N349" s="114">
        <f>'MATRIZ 2018 COMPLETO HOMOLOGADA'!AI349+'MATRIZ 2018 COMPLETO HOMOLOGADA'!AL349+'MATRIZ 2018 COMPLETO HOMOLOGADA'!AO349</f>
        <v>83392.892952117661</v>
      </c>
      <c r="O349" s="114"/>
      <c r="P349" s="114"/>
      <c r="Q349" s="93"/>
      <c r="S349" s="94">
        <v>154</v>
      </c>
      <c r="U349" s="338">
        <v>514089.38802805939</v>
      </c>
      <c r="W349" s="338">
        <v>16760.097122740983</v>
      </c>
      <c r="Y349" s="94">
        <v>28.5</v>
      </c>
      <c r="AA349" s="345">
        <f t="shared" si="38"/>
        <v>168347.69554380956</v>
      </c>
      <c r="AC349" s="351">
        <f t="shared" si="39"/>
        <v>66632.795829376671</v>
      </c>
      <c r="AE349" s="352">
        <f t="shared" si="40"/>
        <v>234980.49137318623</v>
      </c>
      <c r="AG349" s="352"/>
    </row>
    <row r="350" spans="1:33" x14ac:dyDescent="0.25">
      <c r="A350" s="93"/>
      <c r="B350" s="94" t="s">
        <v>381</v>
      </c>
      <c r="C350" s="94" t="s">
        <v>386</v>
      </c>
      <c r="D350" s="94" t="s">
        <v>77</v>
      </c>
      <c r="H350" s="114">
        <f>'MATRIZ 2018 COMPLETO HOMOLOGADA'!J350</f>
        <v>0</v>
      </c>
      <c r="I350" s="114">
        <f>'MATRIZ 2018 COMPLETO HOMOLOGADA'!O350</f>
        <v>589699.00293274748</v>
      </c>
      <c r="J350" s="114">
        <f>'MATRIZ 2018 COMPLETO HOMOLOGADA'!R350</f>
        <v>0</v>
      </c>
      <c r="K350" s="114"/>
      <c r="L350" s="114">
        <f t="shared" si="42"/>
        <v>589699.00293274748</v>
      </c>
      <c r="M350" s="114"/>
      <c r="N350" s="114">
        <f>'MATRIZ 2018 COMPLETO HOMOLOGADA'!AI350+'MATRIZ 2018 COMPLETO HOMOLOGADA'!AL350+'MATRIZ 2018 COMPLETO HOMOLOGADA'!AO350</f>
        <v>188624.34503713547</v>
      </c>
      <c r="O350" s="114"/>
      <c r="P350" s="114"/>
      <c r="Q350" s="93"/>
      <c r="S350" s="94">
        <v>391</v>
      </c>
      <c r="U350" s="338">
        <v>598448.63315832696</v>
      </c>
      <c r="W350" s="338">
        <v>86203.784476842498</v>
      </c>
      <c r="Y350" s="94">
        <v>164.5</v>
      </c>
      <c r="AA350" s="345">
        <f t="shared" si="38"/>
        <v>-8749.6302255794872</v>
      </c>
      <c r="AC350" s="351">
        <f t="shared" si="39"/>
        <v>102420.56056029297</v>
      </c>
      <c r="AE350" s="352">
        <f t="shared" si="40"/>
        <v>93670.930334713485</v>
      </c>
      <c r="AG350" s="352"/>
    </row>
    <row r="351" spans="1:33" x14ac:dyDescent="0.25">
      <c r="A351" s="93"/>
      <c r="B351" s="94" t="s">
        <v>381</v>
      </c>
      <c r="C351" s="94" t="s">
        <v>387</v>
      </c>
      <c r="D351" s="94" t="s">
        <v>77</v>
      </c>
      <c r="H351" s="114">
        <f>'MATRIZ 2018 COMPLETO HOMOLOGADA'!J351</f>
        <v>0</v>
      </c>
      <c r="I351" s="114">
        <f>'MATRIZ 2018 COMPLETO HOMOLOGADA'!O351</f>
        <v>634039.22158177791</v>
      </c>
      <c r="J351" s="114">
        <f>'MATRIZ 2018 COMPLETO HOMOLOGADA'!R351</f>
        <v>0</v>
      </c>
      <c r="K351" s="114"/>
      <c r="L351" s="114">
        <f t="shared" si="42"/>
        <v>634039.22158177791</v>
      </c>
      <c r="M351" s="114"/>
      <c r="N351" s="114">
        <f>'MATRIZ 2018 COMPLETO HOMOLOGADA'!AI351+'MATRIZ 2018 COMPLETO HOMOLOGADA'!AL351+'MATRIZ 2018 COMPLETO HOMOLOGADA'!AO351</f>
        <v>160426.59382281746</v>
      </c>
      <c r="O351" s="114"/>
      <c r="P351" s="114"/>
      <c r="Q351" s="93"/>
      <c r="S351" s="94">
        <v>324</v>
      </c>
      <c r="U351" s="338">
        <v>569639.5061110456</v>
      </c>
      <c r="W351" s="338">
        <v>107565.61085907112</v>
      </c>
      <c r="Y351" s="94">
        <v>200</v>
      </c>
      <c r="AA351" s="345">
        <f t="shared" si="38"/>
        <v>64399.715470732306</v>
      </c>
      <c r="AC351" s="351">
        <f t="shared" si="39"/>
        <v>52860.982963746341</v>
      </c>
      <c r="AE351" s="352">
        <f t="shared" si="40"/>
        <v>117260.69843447865</v>
      </c>
      <c r="AG351" s="352"/>
    </row>
    <row r="352" spans="1:33" x14ac:dyDescent="0.25">
      <c r="A352" s="93"/>
      <c r="B352" s="94" t="s">
        <v>381</v>
      </c>
      <c r="C352" s="94" t="s">
        <v>388</v>
      </c>
      <c r="D352" s="94" t="s">
        <v>77</v>
      </c>
      <c r="H352" s="114">
        <f>'MATRIZ 2018 COMPLETO HOMOLOGADA'!J352</f>
        <v>0</v>
      </c>
      <c r="I352" s="114">
        <f>'MATRIZ 2018 COMPLETO HOMOLOGADA'!O352</f>
        <v>721994.0839906144</v>
      </c>
      <c r="J352" s="114">
        <f>'MATRIZ 2018 COMPLETO HOMOLOGADA'!R352</f>
        <v>0</v>
      </c>
      <c r="K352" s="114"/>
      <c r="L352" s="114">
        <f t="shared" si="42"/>
        <v>721994.0839906144</v>
      </c>
      <c r="M352" s="114"/>
      <c r="N352" s="114">
        <f>'MATRIZ 2018 COMPLETO HOMOLOGADA'!AI352+'MATRIZ 2018 COMPLETO HOMOLOGADA'!AL352+'MATRIZ 2018 COMPLETO HOMOLOGADA'!AO352</f>
        <v>220754.1287862983</v>
      </c>
      <c r="O352" s="114"/>
      <c r="P352" s="114"/>
      <c r="Q352" s="93"/>
      <c r="S352" s="94">
        <v>411.5</v>
      </c>
      <c r="U352" s="338">
        <v>711448.73657120485</v>
      </c>
      <c r="W352" s="338">
        <v>183235.76321352861</v>
      </c>
      <c r="Y352" s="94">
        <v>311</v>
      </c>
      <c r="AA352" s="345">
        <f t="shared" si="38"/>
        <v>10545.347419409547</v>
      </c>
      <c r="AC352" s="351">
        <f t="shared" si="39"/>
        <v>37518.36557276969</v>
      </c>
      <c r="AE352" s="352">
        <f t="shared" si="40"/>
        <v>48063.712992179237</v>
      </c>
      <c r="AG352" s="352"/>
    </row>
    <row r="353" spans="1:33" x14ac:dyDescent="0.25">
      <c r="A353" s="93"/>
      <c r="B353" s="94" t="s">
        <v>381</v>
      </c>
      <c r="C353" s="94" t="s">
        <v>389</v>
      </c>
      <c r="D353" s="94" t="s">
        <v>79</v>
      </c>
      <c r="H353" s="114">
        <f>'MATRIZ 2018 COMPLETO HOMOLOGADA'!J353</f>
        <v>1849879.4273687268</v>
      </c>
      <c r="I353" s="114">
        <f>'MATRIZ 2018 COMPLETO HOMOLOGADA'!O353</f>
        <v>0</v>
      </c>
      <c r="J353" s="114">
        <f>'MATRIZ 2018 COMPLETO HOMOLOGADA'!R353</f>
        <v>0</v>
      </c>
      <c r="K353" s="114"/>
      <c r="L353" s="114">
        <f t="shared" si="42"/>
        <v>1849879.4273687268</v>
      </c>
      <c r="M353" s="114"/>
      <c r="N353" s="114">
        <f>'MATRIZ 2018 COMPLETO HOMOLOGADA'!AI353+'MATRIZ 2018 COMPLETO HOMOLOGADA'!AL353+'MATRIZ 2018 COMPLETO HOMOLOGADA'!AO353</f>
        <v>479840.49950519501</v>
      </c>
      <c r="O353" s="114"/>
      <c r="P353" s="114"/>
      <c r="Q353" s="93"/>
      <c r="S353" s="94">
        <v>890.5</v>
      </c>
      <c r="U353" s="338">
        <v>1957820.6420448031</v>
      </c>
      <c r="W353" s="338">
        <v>419011.20423826791</v>
      </c>
      <c r="Y353" s="94">
        <v>692</v>
      </c>
      <c r="AA353" s="345">
        <f t="shared" si="38"/>
        <v>-107941.21467607631</v>
      </c>
      <c r="AC353" s="351">
        <f t="shared" si="39"/>
        <v>60829.295266927104</v>
      </c>
      <c r="AE353" s="352">
        <f t="shared" si="40"/>
        <v>-47111.91940914921</v>
      </c>
      <c r="AG353" s="352"/>
    </row>
    <row r="354" spans="1:33" x14ac:dyDescent="0.25">
      <c r="A354" s="93"/>
      <c r="B354" s="94" t="s">
        <v>381</v>
      </c>
      <c r="C354" s="94" t="s">
        <v>390</v>
      </c>
      <c r="D354" s="94" t="s">
        <v>79</v>
      </c>
      <c r="H354" s="114">
        <f>'MATRIZ 2018 COMPLETO HOMOLOGADA'!J354</f>
        <v>3055453.0452228123</v>
      </c>
      <c r="I354" s="114">
        <f>'MATRIZ 2018 COMPLETO HOMOLOGADA'!O354</f>
        <v>0</v>
      </c>
      <c r="J354" s="114">
        <f>'MATRIZ 2018 COMPLETO HOMOLOGADA'!R354</f>
        <v>0</v>
      </c>
      <c r="K354" s="114"/>
      <c r="L354" s="114">
        <f t="shared" si="42"/>
        <v>3055453.0452228123</v>
      </c>
      <c r="M354" s="114"/>
      <c r="N354" s="114">
        <f>'MATRIZ 2018 COMPLETO HOMOLOGADA'!AI354+'MATRIZ 2018 COMPLETO HOMOLOGADA'!AL354+'MATRIZ 2018 COMPLETO HOMOLOGADA'!AO354</f>
        <v>844318.70265200082</v>
      </c>
      <c r="O354" s="114"/>
      <c r="P354" s="114"/>
      <c r="Q354" s="93"/>
      <c r="S354" s="94">
        <v>1594</v>
      </c>
      <c r="U354" s="338">
        <v>3440909.9462578604</v>
      </c>
      <c r="W354" s="338">
        <v>786412.0370044302</v>
      </c>
      <c r="Y354" s="94">
        <v>1366.5</v>
      </c>
      <c r="AA354" s="345">
        <f t="shared" si="38"/>
        <v>-385456.90103504807</v>
      </c>
      <c r="AC354" s="351">
        <f t="shared" si="39"/>
        <v>57906.665647570626</v>
      </c>
      <c r="AE354" s="352">
        <f t="shared" si="40"/>
        <v>-327550.23538747744</v>
      </c>
      <c r="AG354" s="352"/>
    </row>
    <row r="355" spans="1:33" x14ac:dyDescent="0.25">
      <c r="A355" s="93"/>
      <c r="B355" s="94" t="s">
        <v>381</v>
      </c>
      <c r="C355" s="94" t="s">
        <v>391</v>
      </c>
      <c r="D355" s="94" t="s">
        <v>79</v>
      </c>
      <c r="H355" s="114">
        <f>'MATRIZ 2018 COMPLETO HOMOLOGADA'!J355</f>
        <v>3833450.0418148749</v>
      </c>
      <c r="I355" s="114">
        <f>'MATRIZ 2018 COMPLETO HOMOLOGADA'!O355</f>
        <v>0</v>
      </c>
      <c r="J355" s="114">
        <f>'MATRIZ 2018 COMPLETO HOMOLOGADA'!R355</f>
        <v>0</v>
      </c>
      <c r="K355" s="114"/>
      <c r="L355" s="114">
        <f t="shared" si="42"/>
        <v>3833450.0418148749</v>
      </c>
      <c r="M355" s="114"/>
      <c r="N355" s="114">
        <f>'MATRIZ 2018 COMPLETO HOMOLOGADA'!AI355+'MATRIZ 2018 COMPLETO HOMOLOGADA'!AL355+'MATRIZ 2018 COMPLETO HOMOLOGADA'!AO355</f>
        <v>1305470.7065861968</v>
      </c>
      <c r="O355" s="114"/>
      <c r="P355" s="114"/>
      <c r="Q355" s="93"/>
      <c r="S355" s="94">
        <v>971.5</v>
      </c>
      <c r="U355" s="338">
        <v>4246318.7072967878</v>
      </c>
      <c r="W355" s="338">
        <v>1535604.6882302135</v>
      </c>
      <c r="Y355" s="94">
        <v>1085</v>
      </c>
      <c r="AA355" s="345">
        <f t="shared" si="38"/>
        <v>-412868.6654819129</v>
      </c>
      <c r="AC355" s="351">
        <f t="shared" si="39"/>
        <v>-230133.98164401669</v>
      </c>
      <c r="AE355" s="352">
        <f t="shared" si="40"/>
        <v>-643002.64712592959</v>
      </c>
      <c r="AG355" s="352"/>
    </row>
    <row r="356" spans="1:33" x14ac:dyDescent="0.25">
      <c r="A356" s="93"/>
      <c r="B356" s="94" t="s">
        <v>381</v>
      </c>
      <c r="C356" s="94" t="s">
        <v>392</v>
      </c>
      <c r="D356" s="94" t="s">
        <v>79</v>
      </c>
      <c r="H356" s="114">
        <f>'MATRIZ 2018 COMPLETO HOMOLOGADA'!J356</f>
        <v>5127796.1852746792</v>
      </c>
      <c r="I356" s="114">
        <f>'MATRIZ 2018 COMPLETO HOMOLOGADA'!O356</f>
        <v>0</v>
      </c>
      <c r="J356" s="114">
        <f>'MATRIZ 2018 COMPLETO HOMOLOGADA'!R356</f>
        <v>0</v>
      </c>
      <c r="K356" s="114"/>
      <c r="L356" s="114">
        <f t="shared" si="42"/>
        <v>5127796.1852746792</v>
      </c>
      <c r="M356" s="114"/>
      <c r="N356" s="114">
        <f>'MATRIZ 2018 COMPLETO HOMOLOGADA'!AI356+'MATRIZ 2018 COMPLETO HOMOLOGADA'!AL356+'MATRIZ 2018 COMPLETO HOMOLOGADA'!AO356</f>
        <v>1059130.092491833</v>
      </c>
      <c r="O356" s="114"/>
      <c r="P356" s="114"/>
      <c r="Q356" s="93"/>
      <c r="S356" s="94">
        <v>1352</v>
      </c>
      <c r="U356" s="338">
        <v>4838905.428757038</v>
      </c>
      <c r="W356" s="338">
        <v>1315259.5950599418</v>
      </c>
      <c r="Y356" s="94">
        <v>1129</v>
      </c>
      <c r="AA356" s="345">
        <f t="shared" si="38"/>
        <v>288890.75651764125</v>
      </c>
      <c r="AC356" s="351">
        <f t="shared" si="39"/>
        <v>-256129.50256810873</v>
      </c>
      <c r="AE356" s="352">
        <f t="shared" si="40"/>
        <v>32761.253949532518</v>
      </c>
      <c r="AG356" s="352"/>
    </row>
    <row r="357" spans="1:33" x14ac:dyDescent="0.25">
      <c r="A357" s="93"/>
      <c r="B357" s="94" t="s">
        <v>381</v>
      </c>
      <c r="C357" s="94" t="s">
        <v>393</v>
      </c>
      <c r="D357" s="94" t="s">
        <v>79</v>
      </c>
      <c r="H357" s="114">
        <f>'MATRIZ 2018 COMPLETO HOMOLOGADA'!J357</f>
        <v>4365300.9735601647</v>
      </c>
      <c r="I357" s="114">
        <f>'MATRIZ 2018 COMPLETO HOMOLOGADA'!O357</f>
        <v>0</v>
      </c>
      <c r="J357" s="114">
        <f>'MATRIZ 2018 COMPLETO HOMOLOGADA'!R357</f>
        <v>0</v>
      </c>
      <c r="K357" s="114"/>
      <c r="L357" s="114">
        <f t="shared" si="42"/>
        <v>4365300.9735601647</v>
      </c>
      <c r="M357" s="114"/>
      <c r="N357" s="114">
        <f>'MATRIZ 2018 COMPLETO HOMOLOGADA'!AI357+'MATRIZ 2018 COMPLETO HOMOLOGADA'!AL357+'MATRIZ 2018 COMPLETO HOMOLOGADA'!AO357</f>
        <v>1082605.6037142491</v>
      </c>
      <c r="O357" s="114"/>
      <c r="P357" s="114"/>
      <c r="Q357" s="93"/>
      <c r="S357" s="94">
        <v>1238</v>
      </c>
      <c r="U357" s="338">
        <v>4070541.4775997857</v>
      </c>
      <c r="W357" s="338">
        <v>1039617.2014712708</v>
      </c>
      <c r="Y357" s="94">
        <v>1041.5</v>
      </c>
      <c r="AA357" s="345">
        <f t="shared" si="38"/>
        <v>294759.49596037902</v>
      </c>
      <c r="AC357" s="351">
        <f t="shared" si="39"/>
        <v>42988.402242978336</v>
      </c>
      <c r="AE357" s="352">
        <f t="shared" si="40"/>
        <v>337747.89820335736</v>
      </c>
      <c r="AG357" s="352"/>
    </row>
    <row r="358" spans="1:33" x14ac:dyDescent="0.25">
      <c r="A358" s="93"/>
      <c r="B358" s="94" t="s">
        <v>381</v>
      </c>
      <c r="C358" s="94" t="s">
        <v>394</v>
      </c>
      <c r="D358" s="94" t="s">
        <v>79</v>
      </c>
      <c r="H358" s="114">
        <f>'MATRIZ 2018 COMPLETO HOMOLOGADA'!J358</f>
        <v>7880075.8097178871</v>
      </c>
      <c r="I358" s="114">
        <f>'MATRIZ 2018 COMPLETO HOMOLOGADA'!O358</f>
        <v>0</v>
      </c>
      <c r="J358" s="114">
        <f>'MATRIZ 2018 COMPLETO HOMOLOGADA'!R358</f>
        <v>0</v>
      </c>
      <c r="K358" s="114"/>
      <c r="L358" s="114">
        <f t="shared" si="42"/>
        <v>7880075.8097178871</v>
      </c>
      <c r="M358" s="114"/>
      <c r="N358" s="114">
        <f>'MATRIZ 2018 COMPLETO HOMOLOGADA'!AI358+'MATRIZ 2018 COMPLETO HOMOLOGADA'!AL358+'MATRIZ 2018 COMPLETO HOMOLOGADA'!AO358</f>
        <v>2077807.2363418613</v>
      </c>
      <c r="O358" s="114"/>
      <c r="P358" s="114"/>
      <c r="Q358" s="93"/>
      <c r="S358" s="94">
        <v>3962</v>
      </c>
      <c r="U358" s="338">
        <v>8726022.7060021553</v>
      </c>
      <c r="W358" s="338">
        <v>2397947.1543938457</v>
      </c>
      <c r="Y358" s="94">
        <v>4219.5</v>
      </c>
      <c r="AA358" s="345">
        <f t="shared" si="38"/>
        <v>-845946.89628426824</v>
      </c>
      <c r="AC358" s="351">
        <f t="shared" si="39"/>
        <v>-320139.91805198439</v>
      </c>
      <c r="AE358" s="352">
        <f t="shared" si="40"/>
        <v>-1166086.8143362526</v>
      </c>
      <c r="AG358" s="352"/>
    </row>
    <row r="359" spans="1:33" x14ac:dyDescent="0.25">
      <c r="A359" s="93"/>
      <c r="B359" s="94" t="s">
        <v>381</v>
      </c>
      <c r="C359" s="94" t="s">
        <v>395</v>
      </c>
      <c r="D359" s="94" t="s">
        <v>79</v>
      </c>
      <c r="H359" s="114">
        <f>'MATRIZ 2018 COMPLETO HOMOLOGADA'!J359</f>
        <v>2317732.7642837935</v>
      </c>
      <c r="I359" s="114">
        <f>'MATRIZ 2018 COMPLETO HOMOLOGADA'!O359</f>
        <v>0</v>
      </c>
      <c r="J359" s="114">
        <f>'MATRIZ 2018 COMPLETO HOMOLOGADA'!R359</f>
        <v>0</v>
      </c>
      <c r="K359" s="114"/>
      <c r="L359" s="114">
        <f t="shared" si="42"/>
        <v>2317732.7642837935</v>
      </c>
      <c r="M359" s="114"/>
      <c r="N359" s="114">
        <f>'MATRIZ 2018 COMPLETO HOMOLOGADA'!AI359+'MATRIZ 2018 COMPLETO HOMOLOGADA'!AL359+'MATRIZ 2018 COMPLETO HOMOLOGADA'!AO359</f>
        <v>1151187.1788500538</v>
      </c>
      <c r="O359" s="114"/>
      <c r="P359" s="114"/>
      <c r="Q359" s="93"/>
      <c r="S359" s="94">
        <v>752</v>
      </c>
      <c r="U359" s="338">
        <v>3068273.4880670863</v>
      </c>
      <c r="W359" s="338">
        <v>1385919.3929368046</v>
      </c>
      <c r="Y359" s="94">
        <v>850</v>
      </c>
      <c r="AA359" s="345">
        <f t="shared" si="38"/>
        <v>-750540.72378329281</v>
      </c>
      <c r="AC359" s="351">
        <f t="shared" si="39"/>
        <v>-234732.21408675076</v>
      </c>
      <c r="AE359" s="352">
        <f t="shared" si="40"/>
        <v>-985272.93787004356</v>
      </c>
      <c r="AG359" s="352"/>
    </row>
    <row r="360" spans="1:33" x14ac:dyDescent="0.25">
      <c r="A360" s="93"/>
      <c r="B360" s="94" t="s">
        <v>381</v>
      </c>
      <c r="C360" s="94" t="s">
        <v>396</v>
      </c>
      <c r="D360" s="94" t="s">
        <v>79</v>
      </c>
      <c r="H360" s="114">
        <f>'MATRIZ 2018 COMPLETO HOMOLOGADA'!J360</f>
        <v>2271741.823959135</v>
      </c>
      <c r="I360" s="114">
        <f>'MATRIZ 2018 COMPLETO HOMOLOGADA'!O360</f>
        <v>0</v>
      </c>
      <c r="J360" s="114">
        <f>'MATRIZ 2018 COMPLETO HOMOLOGADA'!R360</f>
        <v>0</v>
      </c>
      <c r="K360" s="114"/>
      <c r="L360" s="114">
        <f t="shared" si="42"/>
        <v>2271741.823959135</v>
      </c>
      <c r="M360" s="114"/>
      <c r="N360" s="114">
        <f>'MATRIZ 2018 COMPLETO HOMOLOGADA'!AI360+'MATRIZ 2018 COMPLETO HOMOLOGADA'!AL360+'MATRIZ 2018 COMPLETO HOMOLOGADA'!AO360</f>
        <v>641510.00676852104</v>
      </c>
      <c r="O360" s="114"/>
      <c r="P360" s="114"/>
      <c r="Q360" s="93"/>
      <c r="S360" s="94">
        <v>1160</v>
      </c>
      <c r="U360" s="338">
        <v>2378539.6742047318</v>
      </c>
      <c r="W360" s="338">
        <v>652667.70815037226</v>
      </c>
      <c r="Y360" s="94">
        <v>1085.5</v>
      </c>
      <c r="AA360" s="345">
        <f t="shared" si="38"/>
        <v>-106797.85024559684</v>
      </c>
      <c r="AC360" s="351">
        <f t="shared" si="39"/>
        <v>-11157.701381851221</v>
      </c>
      <c r="AE360" s="352">
        <f t="shared" si="40"/>
        <v>-117955.55162744806</v>
      </c>
      <c r="AG360" s="352"/>
    </row>
    <row r="361" spans="1:33" x14ac:dyDescent="0.25">
      <c r="A361" s="93"/>
      <c r="B361" s="94" t="s">
        <v>381</v>
      </c>
      <c r="C361" s="94" t="s">
        <v>397</v>
      </c>
      <c r="D361" s="94" t="s">
        <v>83</v>
      </c>
      <c r="H361" s="114">
        <f>'MATRIZ 2018 COMPLETO HOMOLOGADA'!J361</f>
        <v>0</v>
      </c>
      <c r="I361" s="114">
        <f>'MATRIZ 2018 COMPLETO HOMOLOGADA'!O361</f>
        <v>1567764.8422675515</v>
      </c>
      <c r="J361" s="114">
        <f>'MATRIZ 2018 COMPLETO HOMOLOGADA'!R361</f>
        <v>0</v>
      </c>
      <c r="K361" s="114"/>
      <c r="L361" s="114">
        <f t="shared" si="42"/>
        <v>1567764.8422675515</v>
      </c>
      <c r="M361" s="114"/>
      <c r="N361" s="114">
        <f>'MATRIZ 2018 COMPLETO HOMOLOGADA'!AI361+'MATRIZ 2018 COMPLETO HOMOLOGADA'!AL361+'MATRIZ 2018 COMPLETO HOMOLOGADA'!AO361</f>
        <v>374969.08675564395</v>
      </c>
      <c r="O361" s="114"/>
      <c r="P361" s="114"/>
      <c r="Q361" s="93"/>
      <c r="S361" s="94">
        <v>712.5</v>
      </c>
      <c r="U361" s="338">
        <v>1442330.0300886813</v>
      </c>
      <c r="W361" s="338">
        <v>269043.09198051004</v>
      </c>
      <c r="Y361" s="94">
        <v>456.5</v>
      </c>
      <c r="AA361" s="345">
        <f t="shared" si="38"/>
        <v>125434.8121788702</v>
      </c>
      <c r="AC361" s="351">
        <f t="shared" si="39"/>
        <v>105925.99477513391</v>
      </c>
      <c r="AE361" s="352">
        <f t="shared" si="40"/>
        <v>231360.8069540041</v>
      </c>
      <c r="AG361" s="352"/>
    </row>
    <row r="362" spans="1:33" x14ac:dyDescent="0.25">
      <c r="A362" s="93"/>
      <c r="B362" s="94" t="s">
        <v>381</v>
      </c>
      <c r="C362" s="94" t="s">
        <v>398</v>
      </c>
      <c r="D362" s="94" t="s">
        <v>79</v>
      </c>
      <c r="H362" s="114">
        <f>'MATRIZ 2018 COMPLETO HOMOLOGADA'!J362</f>
        <v>2257054.0915487497</v>
      </c>
      <c r="I362" s="114">
        <f>'MATRIZ 2018 COMPLETO HOMOLOGADA'!O362</f>
        <v>0</v>
      </c>
      <c r="J362" s="114">
        <f>'MATRIZ 2018 COMPLETO HOMOLOGADA'!R362</f>
        <v>0</v>
      </c>
      <c r="K362" s="114"/>
      <c r="L362" s="114">
        <f t="shared" si="42"/>
        <v>2257054.0915487497</v>
      </c>
      <c r="M362" s="114"/>
      <c r="N362" s="114">
        <f>'MATRIZ 2018 COMPLETO HOMOLOGADA'!AI362+'MATRIZ 2018 COMPLETO HOMOLOGADA'!AL362+'MATRIZ 2018 COMPLETO HOMOLOGADA'!AO362</f>
        <v>389186.16146607115</v>
      </c>
      <c r="O362" s="114"/>
      <c r="P362" s="114"/>
      <c r="Q362" s="93"/>
      <c r="S362" s="94">
        <v>721</v>
      </c>
      <c r="U362" s="338">
        <v>1754191.1431800339</v>
      </c>
      <c r="W362" s="338">
        <v>408058.64453050541</v>
      </c>
      <c r="Y362" s="94">
        <v>687</v>
      </c>
      <c r="AA362" s="345">
        <f t="shared" si="38"/>
        <v>502862.94836871582</v>
      </c>
      <c r="AC362" s="351">
        <f t="shared" si="39"/>
        <v>-18872.483064434258</v>
      </c>
      <c r="AE362" s="352">
        <f t="shared" si="40"/>
        <v>483990.46530428156</v>
      </c>
      <c r="AG362" s="352"/>
    </row>
    <row r="363" spans="1:33" x14ac:dyDescent="0.25">
      <c r="A363" s="93"/>
      <c r="B363" s="94" t="s">
        <v>381</v>
      </c>
      <c r="C363" s="94" t="s">
        <v>399</v>
      </c>
      <c r="D363" s="94" t="s">
        <v>79</v>
      </c>
      <c r="H363" s="114">
        <f>'MATRIZ 2018 COMPLETO HOMOLOGADA'!J363</f>
        <v>5882515.1568772476</v>
      </c>
      <c r="I363" s="114">
        <f>'MATRIZ 2018 COMPLETO HOMOLOGADA'!O363</f>
        <v>0</v>
      </c>
      <c r="J363" s="114">
        <f>'MATRIZ 2018 COMPLETO HOMOLOGADA'!R363</f>
        <v>0</v>
      </c>
      <c r="K363" s="114"/>
      <c r="L363" s="114">
        <f t="shared" si="42"/>
        <v>5882515.1568772476</v>
      </c>
      <c r="M363" s="114"/>
      <c r="N363" s="114">
        <f>'MATRIZ 2018 COMPLETO HOMOLOGADA'!AI363+'MATRIZ 2018 COMPLETO HOMOLOGADA'!AL363+'MATRIZ 2018 COMPLETO HOMOLOGADA'!AO363</f>
        <v>2243101.8601163048</v>
      </c>
      <c r="O363" s="114"/>
      <c r="P363" s="114"/>
      <c r="Q363" s="93"/>
      <c r="S363" s="94">
        <v>1392</v>
      </c>
      <c r="U363" s="338">
        <v>5271042.2656080509</v>
      </c>
      <c r="W363" s="338">
        <v>2327999.3611000841</v>
      </c>
      <c r="Y363" s="94">
        <v>1384.5</v>
      </c>
      <c r="AA363" s="345">
        <f t="shared" si="38"/>
        <v>611472.89126919676</v>
      </c>
      <c r="AC363" s="351">
        <f t="shared" si="39"/>
        <v>-84897.500983779319</v>
      </c>
      <c r="AE363" s="352">
        <f t="shared" si="40"/>
        <v>526575.39028541744</v>
      </c>
      <c r="AG363" s="352"/>
    </row>
    <row r="364" spans="1:33" x14ac:dyDescent="0.25">
      <c r="A364" s="93"/>
      <c r="B364" s="94" t="s">
        <v>381</v>
      </c>
      <c r="C364" s="94" t="s">
        <v>400</v>
      </c>
      <c r="D364" s="94" t="s">
        <v>79</v>
      </c>
      <c r="H364" s="114">
        <f>'MATRIZ 2018 COMPLETO HOMOLOGADA'!J364</f>
        <v>2973560.5040160343</v>
      </c>
      <c r="I364" s="114">
        <f>'MATRIZ 2018 COMPLETO HOMOLOGADA'!O364</f>
        <v>0</v>
      </c>
      <c r="J364" s="114">
        <f>'MATRIZ 2018 COMPLETO HOMOLOGADA'!R364</f>
        <v>0</v>
      </c>
      <c r="K364" s="114"/>
      <c r="L364" s="114">
        <f t="shared" si="42"/>
        <v>2973560.5040160343</v>
      </c>
      <c r="M364" s="114"/>
      <c r="N364" s="114">
        <f>'MATRIZ 2018 COMPLETO HOMOLOGADA'!AI364+'MATRIZ 2018 COMPLETO HOMOLOGADA'!AL364+'MATRIZ 2018 COMPLETO HOMOLOGADA'!AO364</f>
        <v>441462.39971546852</v>
      </c>
      <c r="O364" s="114"/>
      <c r="P364" s="114"/>
      <c r="Q364" s="93"/>
      <c r="S364" s="94">
        <v>794</v>
      </c>
      <c r="U364" s="338">
        <v>2354152.5404852377</v>
      </c>
      <c r="W364" s="338">
        <v>441901.56737456721</v>
      </c>
      <c r="Y364" s="94">
        <v>582</v>
      </c>
      <c r="AA364" s="345">
        <f t="shared" si="38"/>
        <v>619407.96353079658</v>
      </c>
      <c r="AC364" s="351">
        <f t="shared" si="39"/>
        <v>-439.16765909868991</v>
      </c>
      <c r="AE364" s="352">
        <f t="shared" si="40"/>
        <v>618968.79587169783</v>
      </c>
      <c r="AG364" s="352"/>
    </row>
    <row r="365" spans="1:33" x14ac:dyDescent="0.25">
      <c r="A365" s="93"/>
      <c r="B365" s="94" t="s">
        <v>381</v>
      </c>
      <c r="C365" s="94" t="s">
        <v>401</v>
      </c>
      <c r="D365" s="94" t="s">
        <v>83</v>
      </c>
      <c r="H365" s="114">
        <f>'MATRIZ 2018 COMPLETO HOMOLOGADA'!J365</f>
        <v>0</v>
      </c>
      <c r="I365" s="114">
        <f>'MATRIZ 2018 COMPLETO HOMOLOGADA'!O365</f>
        <v>1264698.9008553999</v>
      </c>
      <c r="J365" s="114">
        <f>'MATRIZ 2018 COMPLETO HOMOLOGADA'!R365</f>
        <v>0</v>
      </c>
      <c r="K365" s="114"/>
      <c r="L365" s="114">
        <f t="shared" si="42"/>
        <v>1264698.9008553999</v>
      </c>
      <c r="M365" s="114"/>
      <c r="N365" s="114">
        <f>'MATRIZ 2018 COMPLETO HOMOLOGADA'!AI365+'MATRIZ 2018 COMPLETO HOMOLOGADA'!AL365+'MATRIZ 2018 COMPLETO HOMOLOGADA'!AO365</f>
        <v>310819.8177396165</v>
      </c>
      <c r="O365" s="114"/>
      <c r="P365" s="114"/>
      <c r="Q365" s="93"/>
      <c r="S365" s="94">
        <v>605.5</v>
      </c>
      <c r="U365" s="338">
        <v>1152687.8140084506</v>
      </c>
      <c r="W365" s="338">
        <v>207401.97218714352</v>
      </c>
      <c r="Y365" s="94">
        <v>372</v>
      </c>
      <c r="AA365" s="345">
        <f t="shared" si="38"/>
        <v>112011.0868469493</v>
      </c>
      <c r="AC365" s="351">
        <f t="shared" si="39"/>
        <v>103417.84555247298</v>
      </c>
      <c r="AE365" s="352">
        <f t="shared" si="40"/>
        <v>215428.93239942228</v>
      </c>
      <c r="AG365" s="352"/>
    </row>
    <row r="366" spans="1:33" x14ac:dyDescent="0.25">
      <c r="A366" s="93"/>
      <c r="H366" s="114"/>
      <c r="I366" s="114"/>
      <c r="J366" s="114"/>
      <c r="K366" s="114"/>
      <c r="L366" s="114"/>
      <c r="M366" s="114"/>
      <c r="N366" s="114"/>
      <c r="O366" s="114"/>
      <c r="P366" s="114"/>
      <c r="Q366" s="93"/>
      <c r="AA366" s="345">
        <f t="shared" si="38"/>
        <v>0</v>
      </c>
      <c r="AC366" s="351">
        <f t="shared" si="39"/>
        <v>0</v>
      </c>
      <c r="AE366" s="352">
        <f t="shared" si="40"/>
        <v>0</v>
      </c>
      <c r="AG366" s="352"/>
    </row>
    <row r="367" spans="1:33" x14ac:dyDescent="0.25">
      <c r="A367" s="93"/>
      <c r="B367" s="98" t="s">
        <v>402</v>
      </c>
      <c r="C367" s="98" t="s">
        <v>403</v>
      </c>
      <c r="D367" s="98" t="s">
        <v>74</v>
      </c>
      <c r="E367" s="98"/>
      <c r="F367" s="100"/>
      <c r="G367" s="98"/>
      <c r="H367" s="115">
        <f>SUM(H368:H386)</f>
        <v>33408602.310277399</v>
      </c>
      <c r="I367" s="115">
        <f>SUM(I368:I386)</f>
        <v>5921784.3429585118</v>
      </c>
      <c r="J367" s="115">
        <f>SUM(J368:J386)</f>
        <v>5705850.7619667239</v>
      </c>
      <c r="K367" s="115"/>
      <c r="L367" s="115">
        <f>SUM(L368:L386)</f>
        <v>45036237.41520264</v>
      </c>
      <c r="M367" s="115"/>
      <c r="N367" s="115">
        <f>SUM(N368:N386)</f>
        <v>12628889.592782797</v>
      </c>
      <c r="O367" s="115"/>
      <c r="P367" s="115">
        <f>L367*'DADOS BASE PROPOSTA'!$I$14</f>
        <v>67554.356122803962</v>
      </c>
      <c r="Q367" s="93"/>
      <c r="S367" s="94">
        <v>17211</v>
      </c>
      <c r="U367" s="338">
        <v>49220645.449862197</v>
      </c>
      <c r="W367" s="338">
        <v>14278232.017517323</v>
      </c>
      <c r="Y367" s="94">
        <v>17298</v>
      </c>
      <c r="AA367" s="345">
        <f t="shared" si="38"/>
        <v>-4184408.034659557</v>
      </c>
      <c r="AC367" s="351">
        <f t="shared" si="39"/>
        <v>-1649342.4247345254</v>
      </c>
      <c r="AE367" s="352">
        <f t="shared" si="40"/>
        <v>-5833750.4593940824</v>
      </c>
      <c r="AG367" s="352">
        <f t="shared" ref="AG367" si="43">AA367+AC367</f>
        <v>-5833750.4593940824</v>
      </c>
    </row>
    <row r="368" spans="1:33" x14ac:dyDescent="0.25">
      <c r="A368" s="93"/>
      <c r="B368" s="94" t="s">
        <v>402</v>
      </c>
      <c r="C368" s="94" t="s">
        <v>34</v>
      </c>
      <c r="D368" s="94" t="s">
        <v>75</v>
      </c>
      <c r="F368" s="68">
        <f>'MATRIZ 2018 COMPLETO HOMOLOGADA'!Q368</f>
        <v>18</v>
      </c>
      <c r="H368" s="114">
        <f>'MATRIZ 2018 COMPLETO HOMOLOGADA'!J368</f>
        <v>0</v>
      </c>
      <c r="I368" s="114">
        <f>SUMIF('MATRIZ 2018 COMPLETO HOMOLOGADA'!D369:D387,"ECR",'MATRIZ 2018 COMPLETO HOMOLOGADA'!O369:O387)</f>
        <v>0</v>
      </c>
      <c r="J368" s="114">
        <f>'MATRIZ 2018 COMPLETO HOMOLOGADA'!R368+'MATRIZ 2018 COMPLETO HOMOLOGADA'!Z368+'MATRIZ 2018 COMPLETO HOMOLOGADA'!AS368+'MATRIZ 2018 COMPLETO HOMOLOGADA'!AW368+'MATRIZ 2018 COMPLETO HOMOLOGADA'!BA368+SUM('MATRIZ 2018 COMPLETO HOMOLOGADA'!Z369:Z387)</f>
        <v>5705850.7619667239</v>
      </c>
      <c r="K368" s="114"/>
      <c r="L368" s="114">
        <f t="shared" ref="L368:L386" si="44">SUM(H368:J368)</f>
        <v>5705850.7619667239</v>
      </c>
      <c r="M368" s="114"/>
      <c r="N368" s="114">
        <f>'MATRIZ 2018 COMPLETO HOMOLOGADA'!AI368+'MATRIZ 2018 COMPLETO HOMOLOGADA'!AL368+'MATRIZ 2018 COMPLETO HOMOLOGADA'!AO368</f>
        <v>0</v>
      </c>
      <c r="O368" s="114"/>
      <c r="P368" s="114"/>
      <c r="Q368" s="93"/>
      <c r="U368" s="338">
        <v>5352194.9403223209</v>
      </c>
      <c r="W368" s="338">
        <v>0</v>
      </c>
      <c r="AA368" s="345">
        <f t="shared" si="38"/>
        <v>353655.82164440304</v>
      </c>
      <c r="AC368" s="351">
        <f t="shared" si="39"/>
        <v>0</v>
      </c>
      <c r="AE368" s="352">
        <f t="shared" si="40"/>
        <v>353655.82164440304</v>
      </c>
      <c r="AG368" s="352"/>
    </row>
    <row r="369" spans="1:33" x14ac:dyDescent="0.25">
      <c r="A369" s="93"/>
      <c r="B369" s="94" t="s">
        <v>402</v>
      </c>
      <c r="C369" s="94" t="s">
        <v>404</v>
      </c>
      <c r="D369" s="94" t="s">
        <v>79</v>
      </c>
      <c r="H369" s="114">
        <f>'MATRIZ 2018 COMPLETO HOMOLOGADA'!J369</f>
        <v>2800388.2378899949</v>
      </c>
      <c r="I369" s="114">
        <f>'MATRIZ 2018 COMPLETO HOMOLOGADA'!O369</f>
        <v>0</v>
      </c>
      <c r="J369" s="114">
        <f>'MATRIZ 2018 COMPLETO HOMOLOGADA'!R369</f>
        <v>0</v>
      </c>
      <c r="K369" s="114"/>
      <c r="L369" s="114">
        <f t="shared" si="44"/>
        <v>2800388.2378899949</v>
      </c>
      <c r="M369" s="114"/>
      <c r="N369" s="114">
        <f>'MATRIZ 2018 COMPLETO HOMOLOGADA'!AI369+'MATRIZ 2018 COMPLETO HOMOLOGADA'!AL369+'MATRIZ 2018 COMPLETO HOMOLOGADA'!AO369</f>
        <v>917091.51171880402</v>
      </c>
      <c r="O369" s="114"/>
      <c r="P369" s="114"/>
      <c r="Q369" s="93"/>
      <c r="S369" s="94">
        <v>1473</v>
      </c>
      <c r="U369" s="338">
        <v>3223741.5458322326</v>
      </c>
      <c r="W369" s="338">
        <v>1050869.9888041536</v>
      </c>
      <c r="Y369" s="94">
        <v>1532</v>
      </c>
      <c r="AA369" s="345">
        <f t="shared" si="38"/>
        <v>-423353.3079422377</v>
      </c>
      <c r="AC369" s="351">
        <f t="shared" si="39"/>
        <v>-133778.47708534962</v>
      </c>
      <c r="AE369" s="352">
        <f t="shared" si="40"/>
        <v>-557131.78502758732</v>
      </c>
      <c r="AG369" s="352"/>
    </row>
    <row r="370" spans="1:33" x14ac:dyDescent="0.25">
      <c r="A370" s="93"/>
      <c r="B370" s="94" t="s">
        <v>402</v>
      </c>
      <c r="C370" s="94" t="s">
        <v>405</v>
      </c>
      <c r="D370" s="94" t="s">
        <v>79</v>
      </c>
      <c r="H370" s="114">
        <f>'MATRIZ 2018 COMPLETO HOMOLOGADA'!J370</f>
        <v>1251201.412343048</v>
      </c>
      <c r="I370" s="114">
        <f>'MATRIZ 2018 COMPLETO HOMOLOGADA'!O370</f>
        <v>0</v>
      </c>
      <c r="J370" s="114">
        <f>'MATRIZ 2018 COMPLETO HOMOLOGADA'!R370</f>
        <v>0</v>
      </c>
      <c r="K370" s="114"/>
      <c r="L370" s="114">
        <f t="shared" si="44"/>
        <v>1251201.412343048</v>
      </c>
      <c r="M370" s="114"/>
      <c r="N370" s="114">
        <f>'MATRIZ 2018 COMPLETO HOMOLOGADA'!AI370+'MATRIZ 2018 COMPLETO HOMOLOGADA'!AL370+'MATRIZ 2018 COMPLETO HOMOLOGADA'!AO370</f>
        <v>230365.59370673043</v>
      </c>
      <c r="O370" s="114"/>
      <c r="P370" s="114"/>
      <c r="Q370" s="93"/>
      <c r="S370" s="94">
        <v>374.5</v>
      </c>
      <c r="U370" s="338">
        <v>1442133.6681682488</v>
      </c>
      <c r="W370" s="338">
        <v>175370.49442579431</v>
      </c>
      <c r="Y370" s="94">
        <v>254</v>
      </c>
      <c r="AA370" s="345">
        <f t="shared" si="38"/>
        <v>-190932.25582520082</v>
      </c>
      <c r="AC370" s="351">
        <f t="shared" si="39"/>
        <v>54995.09928093612</v>
      </c>
      <c r="AE370" s="352">
        <f t="shared" si="40"/>
        <v>-135937.1565442647</v>
      </c>
      <c r="AG370" s="352"/>
    </row>
    <row r="371" spans="1:33" x14ac:dyDescent="0.25">
      <c r="A371" s="93"/>
      <c r="B371" s="94" t="s">
        <v>402</v>
      </c>
      <c r="C371" s="94" t="s">
        <v>406</v>
      </c>
      <c r="D371" s="94" t="s">
        <v>83</v>
      </c>
      <c r="H371" s="114">
        <f>'MATRIZ 2018 COMPLETO HOMOLOGADA'!J371</f>
        <v>0</v>
      </c>
      <c r="I371" s="114">
        <f>'MATRIZ 2018 COMPLETO HOMOLOGADA'!O371</f>
        <v>1060722.7633539927</v>
      </c>
      <c r="J371" s="114">
        <f>'MATRIZ 2018 COMPLETO HOMOLOGADA'!R371</f>
        <v>0</v>
      </c>
      <c r="K371" s="114"/>
      <c r="L371" s="114">
        <f t="shared" si="44"/>
        <v>1060722.7633539927</v>
      </c>
      <c r="M371" s="114"/>
      <c r="N371" s="114">
        <f>'MATRIZ 2018 COMPLETO HOMOLOGADA'!AI371+'MATRIZ 2018 COMPLETO HOMOLOGADA'!AL371+'MATRIZ 2018 COMPLETO HOMOLOGADA'!AO371</f>
        <v>211202.92144731362</v>
      </c>
      <c r="O371" s="114"/>
      <c r="P371" s="114"/>
      <c r="Q371" s="93"/>
      <c r="S371" s="94">
        <v>384</v>
      </c>
      <c r="U371" s="338">
        <v>1120576.2221514243</v>
      </c>
      <c r="W371" s="338">
        <v>73367.227479809284</v>
      </c>
      <c r="Y371" s="94">
        <v>119</v>
      </c>
      <c r="AA371" s="345">
        <f t="shared" si="38"/>
        <v>-59853.458797431551</v>
      </c>
      <c r="AC371" s="351">
        <f t="shared" si="39"/>
        <v>137835.69396750434</v>
      </c>
      <c r="AE371" s="352">
        <f t="shared" si="40"/>
        <v>77982.235170072789</v>
      </c>
      <c r="AG371" s="352"/>
    </row>
    <row r="372" spans="1:33" x14ac:dyDescent="0.25">
      <c r="A372" s="93"/>
      <c r="B372" s="94" t="s">
        <v>402</v>
      </c>
      <c r="C372" s="94" t="s">
        <v>407</v>
      </c>
      <c r="D372" s="94" t="s">
        <v>77</v>
      </c>
      <c r="H372" s="114">
        <f>'MATRIZ 2018 COMPLETO HOMOLOGADA'!J372</f>
        <v>0</v>
      </c>
      <c r="I372" s="114">
        <f>'MATRIZ 2018 COMPLETO HOMOLOGADA'!O372</f>
        <v>574130.59264447866</v>
      </c>
      <c r="J372" s="114">
        <f>'MATRIZ 2018 COMPLETO HOMOLOGADA'!R372</f>
        <v>0</v>
      </c>
      <c r="K372" s="114"/>
      <c r="L372" s="114">
        <f t="shared" si="44"/>
        <v>574130.59264447866</v>
      </c>
      <c r="M372" s="114"/>
      <c r="N372" s="114">
        <f>'MATRIZ 2018 COMPLETO HOMOLOGADA'!AI372+'MATRIZ 2018 COMPLETO HOMOLOGADA'!AL372+'MATRIZ 2018 COMPLETO HOMOLOGADA'!AO372</f>
        <v>143915.18530473742</v>
      </c>
      <c r="O372" s="114"/>
      <c r="P372" s="114"/>
      <c r="Q372" s="93"/>
      <c r="S372" s="94">
        <v>229</v>
      </c>
      <c r="U372" s="338">
        <v>583933.42760399939</v>
      </c>
      <c r="W372" s="338">
        <v>78764.026400301052</v>
      </c>
      <c r="Y372" s="94">
        <v>110.5</v>
      </c>
      <c r="AA372" s="345">
        <f t="shared" si="38"/>
        <v>-9802.8349595207255</v>
      </c>
      <c r="AC372" s="351">
        <f t="shared" si="39"/>
        <v>65151.158904436365</v>
      </c>
      <c r="AE372" s="352">
        <f t="shared" si="40"/>
        <v>55348.323944915639</v>
      </c>
      <c r="AG372" s="352"/>
    </row>
    <row r="373" spans="1:33" x14ac:dyDescent="0.25">
      <c r="A373" s="93"/>
      <c r="B373" s="94" t="s">
        <v>402</v>
      </c>
      <c r="C373" s="94" t="s">
        <v>408</v>
      </c>
      <c r="D373" s="94" t="s">
        <v>79</v>
      </c>
      <c r="H373" s="114">
        <f>'MATRIZ 2018 COMPLETO HOMOLOGADA'!J373</f>
        <v>7928746.3105137749</v>
      </c>
      <c r="I373" s="114">
        <f>'MATRIZ 2018 COMPLETO HOMOLOGADA'!O373</f>
        <v>0</v>
      </c>
      <c r="J373" s="114">
        <f>'MATRIZ 2018 COMPLETO HOMOLOGADA'!R373</f>
        <v>0</v>
      </c>
      <c r="K373" s="114"/>
      <c r="L373" s="114">
        <f t="shared" si="44"/>
        <v>7928746.3105137749</v>
      </c>
      <c r="M373" s="114"/>
      <c r="N373" s="114">
        <f>'MATRIZ 2018 COMPLETO HOMOLOGADA'!AI373+'MATRIZ 2018 COMPLETO HOMOLOGADA'!AL373+'MATRIZ 2018 COMPLETO HOMOLOGADA'!AO373</f>
        <v>2327504.3989726659</v>
      </c>
      <c r="O373" s="114"/>
      <c r="P373" s="114"/>
      <c r="Q373" s="93"/>
      <c r="S373" s="94">
        <v>4596</v>
      </c>
      <c r="U373" s="338">
        <v>8207834.0670027696</v>
      </c>
      <c r="W373" s="338">
        <v>2918252.1498204991</v>
      </c>
      <c r="Y373" s="94">
        <v>5230.5</v>
      </c>
      <c r="AA373" s="345">
        <f t="shared" si="38"/>
        <v>-279087.7564889947</v>
      </c>
      <c r="AC373" s="351">
        <f t="shared" si="39"/>
        <v>-590747.75084783323</v>
      </c>
      <c r="AE373" s="352">
        <f t="shared" si="40"/>
        <v>-869835.50733682793</v>
      </c>
      <c r="AG373" s="352"/>
    </row>
    <row r="374" spans="1:33" x14ac:dyDescent="0.25">
      <c r="A374" s="93"/>
      <c r="B374" s="94" t="s">
        <v>402</v>
      </c>
      <c r="C374" s="94" t="s">
        <v>409</v>
      </c>
      <c r="D374" s="94" t="s">
        <v>79</v>
      </c>
      <c r="H374" s="114">
        <f>'MATRIZ 2018 COMPLETO HOMOLOGADA'!J374</f>
        <v>2131004.5818854589</v>
      </c>
      <c r="I374" s="114">
        <f>'MATRIZ 2018 COMPLETO HOMOLOGADA'!O374</f>
        <v>0</v>
      </c>
      <c r="J374" s="114">
        <f>'MATRIZ 2018 COMPLETO HOMOLOGADA'!R374</f>
        <v>0</v>
      </c>
      <c r="K374" s="114"/>
      <c r="L374" s="114">
        <f t="shared" si="44"/>
        <v>2131004.5818854589</v>
      </c>
      <c r="M374" s="114"/>
      <c r="N374" s="114">
        <f>'MATRIZ 2018 COMPLETO HOMOLOGADA'!AI374+'MATRIZ 2018 COMPLETO HOMOLOGADA'!AL374+'MATRIZ 2018 COMPLETO HOMOLOGADA'!AO374</f>
        <v>784436.15319033829</v>
      </c>
      <c r="O374" s="114"/>
      <c r="P374" s="114"/>
      <c r="Q374" s="93"/>
      <c r="S374" s="94">
        <v>1181.5</v>
      </c>
      <c r="U374" s="338">
        <v>3405861.6136305435</v>
      </c>
      <c r="W374" s="338">
        <v>1363908.9015258437</v>
      </c>
      <c r="Y374" s="94">
        <v>1920</v>
      </c>
      <c r="AA374" s="345">
        <f t="shared" si="38"/>
        <v>-1274857.0317450846</v>
      </c>
      <c r="AC374" s="351">
        <f t="shared" si="39"/>
        <v>-579472.74833550537</v>
      </c>
      <c r="AE374" s="352">
        <f t="shared" si="40"/>
        <v>-1854329.7800805899</v>
      </c>
      <c r="AG374" s="352"/>
    </row>
    <row r="375" spans="1:33" x14ac:dyDescent="0.25">
      <c r="A375" s="93"/>
      <c r="B375" s="94" t="s">
        <v>402</v>
      </c>
      <c r="C375" s="94" t="s">
        <v>410</v>
      </c>
      <c r="D375" s="94" t="s">
        <v>79</v>
      </c>
      <c r="H375" s="114">
        <f>'MATRIZ 2018 COMPLETO HOMOLOGADA'!J375</f>
        <v>1400621.2867690376</v>
      </c>
      <c r="I375" s="114">
        <f>'MATRIZ 2018 COMPLETO HOMOLOGADA'!O375</f>
        <v>0</v>
      </c>
      <c r="J375" s="114">
        <f>'MATRIZ 2018 COMPLETO HOMOLOGADA'!R375</f>
        <v>0</v>
      </c>
      <c r="K375" s="114"/>
      <c r="L375" s="114">
        <f t="shared" si="44"/>
        <v>1400621.2867690376</v>
      </c>
      <c r="M375" s="114"/>
      <c r="N375" s="114">
        <f>'MATRIZ 2018 COMPLETO HOMOLOGADA'!AI375+'MATRIZ 2018 COMPLETO HOMOLOGADA'!AL375+'MATRIZ 2018 COMPLETO HOMOLOGADA'!AO375</f>
        <v>408890.01950381062</v>
      </c>
      <c r="O375" s="114"/>
      <c r="P375" s="114"/>
      <c r="Q375" s="93"/>
      <c r="S375" s="94">
        <v>562</v>
      </c>
      <c r="U375" s="338">
        <v>1256959.8855978015</v>
      </c>
      <c r="W375" s="338">
        <v>194618.38175226262</v>
      </c>
      <c r="Y375" s="94">
        <v>241.5</v>
      </c>
      <c r="AA375" s="345">
        <f t="shared" si="38"/>
        <v>143661.40117123607</v>
      </c>
      <c r="AC375" s="351">
        <f t="shared" si="39"/>
        <v>214271.637751548</v>
      </c>
      <c r="AE375" s="352">
        <f t="shared" si="40"/>
        <v>357933.03892278404</v>
      </c>
      <c r="AG375" s="352"/>
    </row>
    <row r="376" spans="1:33" x14ac:dyDescent="0.25">
      <c r="A376" s="93"/>
      <c r="B376" s="94" t="s">
        <v>402</v>
      </c>
      <c r="C376" s="94" t="s">
        <v>411</v>
      </c>
      <c r="D376" s="94" t="s">
        <v>83</v>
      </c>
      <c r="H376" s="114">
        <f>'MATRIZ 2018 COMPLETO HOMOLOGADA'!J376</f>
        <v>0</v>
      </c>
      <c r="I376" s="114">
        <f>'MATRIZ 2018 COMPLETO HOMOLOGADA'!O376</f>
        <v>1023607.5025177349</v>
      </c>
      <c r="J376" s="114">
        <f>'MATRIZ 2018 COMPLETO HOMOLOGADA'!R376</f>
        <v>0</v>
      </c>
      <c r="K376" s="114"/>
      <c r="L376" s="114">
        <f t="shared" si="44"/>
        <v>1023607.5025177349</v>
      </c>
      <c r="M376" s="114"/>
      <c r="N376" s="114">
        <f>'MATRIZ 2018 COMPLETO HOMOLOGADA'!AI376+'MATRIZ 2018 COMPLETO HOMOLOGADA'!AL376+'MATRIZ 2018 COMPLETO HOMOLOGADA'!AO376</f>
        <v>206502.21435173147</v>
      </c>
      <c r="O376" s="114"/>
      <c r="P376" s="114"/>
      <c r="Q376" s="93"/>
      <c r="S376" s="94">
        <v>310.5</v>
      </c>
      <c r="U376" s="338">
        <v>1103933.7042709384</v>
      </c>
      <c r="W376" s="338">
        <v>84859.033593790125</v>
      </c>
      <c r="Y376" s="94">
        <v>116</v>
      </c>
      <c r="AA376" s="345">
        <f t="shared" si="38"/>
        <v>-80326.201753203524</v>
      </c>
      <c r="AC376" s="351">
        <f t="shared" si="39"/>
        <v>121643.18075794134</v>
      </c>
      <c r="AE376" s="352">
        <f t="shared" si="40"/>
        <v>41316.979004737819</v>
      </c>
      <c r="AG376" s="352"/>
    </row>
    <row r="377" spans="1:33" x14ac:dyDescent="0.25">
      <c r="A377" s="93"/>
      <c r="B377" s="94" t="s">
        <v>402</v>
      </c>
      <c r="C377" s="94" t="s">
        <v>412</v>
      </c>
      <c r="D377" s="94" t="s">
        <v>79</v>
      </c>
      <c r="H377" s="114">
        <f>'MATRIZ 2018 COMPLETO HOMOLOGADA'!J377</f>
        <v>6582480.2541589402</v>
      </c>
      <c r="I377" s="114">
        <f>'MATRIZ 2018 COMPLETO HOMOLOGADA'!O377</f>
        <v>0</v>
      </c>
      <c r="J377" s="114">
        <f>'MATRIZ 2018 COMPLETO HOMOLOGADA'!R377</f>
        <v>0</v>
      </c>
      <c r="K377" s="114"/>
      <c r="L377" s="114">
        <f t="shared" si="44"/>
        <v>6582480.2541589402</v>
      </c>
      <c r="M377" s="114"/>
      <c r="N377" s="114">
        <f>'MATRIZ 2018 COMPLETO HOMOLOGADA'!AI377+'MATRIZ 2018 COMPLETO HOMOLOGADA'!AL377+'MATRIZ 2018 COMPLETO HOMOLOGADA'!AO377</f>
        <v>2260045.8454832039</v>
      </c>
      <c r="O377" s="114"/>
      <c r="P377" s="114"/>
      <c r="Q377" s="93"/>
      <c r="S377" s="94">
        <v>1626.5</v>
      </c>
      <c r="U377" s="338">
        <v>7146420.5654082736</v>
      </c>
      <c r="W377" s="338">
        <v>2668366.5668381201</v>
      </c>
      <c r="Y377" s="94">
        <v>1691</v>
      </c>
      <c r="AA377" s="345">
        <f t="shared" si="38"/>
        <v>-563940.31124933343</v>
      </c>
      <c r="AC377" s="351">
        <f t="shared" si="39"/>
        <v>-408320.72135491623</v>
      </c>
      <c r="AE377" s="352">
        <f t="shared" si="40"/>
        <v>-972261.03260424966</v>
      </c>
      <c r="AG377" s="352"/>
    </row>
    <row r="378" spans="1:33" x14ac:dyDescent="0.25">
      <c r="A378" s="93"/>
      <c r="B378" s="94" t="s">
        <v>402</v>
      </c>
      <c r="C378" s="94" t="s">
        <v>413</v>
      </c>
      <c r="D378" s="94" t="s">
        <v>79</v>
      </c>
      <c r="H378" s="114">
        <f>'MATRIZ 2018 COMPLETO HOMOLOGADA'!J378</f>
        <v>1749643.2826172418</v>
      </c>
      <c r="I378" s="114">
        <f>'MATRIZ 2018 COMPLETO HOMOLOGADA'!O378</f>
        <v>0</v>
      </c>
      <c r="J378" s="114">
        <f>'MATRIZ 2018 COMPLETO HOMOLOGADA'!R378</f>
        <v>0</v>
      </c>
      <c r="K378" s="114"/>
      <c r="L378" s="114">
        <f t="shared" si="44"/>
        <v>1749643.2826172418</v>
      </c>
      <c r="M378" s="114"/>
      <c r="N378" s="114">
        <f>'MATRIZ 2018 COMPLETO HOMOLOGADA'!AI378+'MATRIZ 2018 COMPLETO HOMOLOGADA'!AL378+'MATRIZ 2018 COMPLETO HOMOLOGADA'!AO378</f>
        <v>532681.38677806442</v>
      </c>
      <c r="O378" s="114"/>
      <c r="P378" s="114"/>
      <c r="Q378" s="93"/>
      <c r="S378" s="94">
        <v>868</v>
      </c>
      <c r="U378" s="338">
        <v>1807136.7598420321</v>
      </c>
      <c r="W378" s="338">
        <v>716346.78061695513</v>
      </c>
      <c r="Y378" s="94">
        <v>1037</v>
      </c>
      <c r="AA378" s="345">
        <f t="shared" si="38"/>
        <v>-57493.477224790258</v>
      </c>
      <c r="AC378" s="351">
        <f t="shared" si="39"/>
        <v>-183665.39383889071</v>
      </c>
      <c r="AE378" s="352">
        <f t="shared" si="40"/>
        <v>-241158.87106368097</v>
      </c>
      <c r="AG378" s="352"/>
    </row>
    <row r="379" spans="1:33" x14ac:dyDescent="0.25">
      <c r="A379" s="93"/>
      <c r="B379" s="94" t="s">
        <v>402</v>
      </c>
      <c r="C379" s="94" t="s">
        <v>414</v>
      </c>
      <c r="D379" s="94" t="s">
        <v>79</v>
      </c>
      <c r="H379" s="114">
        <f>'MATRIZ 2018 COMPLETO HOMOLOGADA'!J379</f>
        <v>1749643.2826172418</v>
      </c>
      <c r="I379" s="114">
        <f>'MATRIZ 2018 COMPLETO HOMOLOGADA'!O379</f>
        <v>0</v>
      </c>
      <c r="J379" s="114">
        <f>'MATRIZ 2018 COMPLETO HOMOLOGADA'!R379</f>
        <v>0</v>
      </c>
      <c r="K379" s="114"/>
      <c r="L379" s="114">
        <f t="shared" si="44"/>
        <v>1749643.2826172418</v>
      </c>
      <c r="M379" s="114"/>
      <c r="N379" s="114">
        <f>'MATRIZ 2018 COMPLETO HOMOLOGADA'!AI379+'MATRIZ 2018 COMPLETO HOMOLOGADA'!AL379+'MATRIZ 2018 COMPLETO HOMOLOGADA'!AO379</f>
        <v>393023.85600751918</v>
      </c>
      <c r="O379" s="114"/>
      <c r="P379" s="114"/>
      <c r="Q379" s="93"/>
      <c r="S379" s="94">
        <v>622.5</v>
      </c>
      <c r="U379" s="338">
        <v>1769540.8507557234</v>
      </c>
      <c r="W379" s="338">
        <v>538993.96810186701</v>
      </c>
      <c r="Y379" s="94">
        <v>777.5</v>
      </c>
      <c r="AA379" s="345">
        <f t="shared" si="38"/>
        <v>-19897.568138481583</v>
      </c>
      <c r="AC379" s="351">
        <f t="shared" si="39"/>
        <v>-145970.11209434783</v>
      </c>
      <c r="AE379" s="352">
        <f t="shared" si="40"/>
        <v>-165867.68023282941</v>
      </c>
      <c r="AG379" s="352"/>
    </row>
    <row r="380" spans="1:33" x14ac:dyDescent="0.25">
      <c r="A380" s="93"/>
      <c r="B380" s="94" t="s">
        <v>402</v>
      </c>
      <c r="C380" s="94" t="s">
        <v>415</v>
      </c>
      <c r="D380" s="94" t="s">
        <v>79</v>
      </c>
      <c r="H380" s="114">
        <f>'MATRIZ 2018 COMPLETO HOMOLOGADA'!J380</f>
        <v>1749643.2826172416</v>
      </c>
      <c r="I380" s="114">
        <f>'MATRIZ 2018 COMPLETO HOMOLOGADA'!O380</f>
        <v>0</v>
      </c>
      <c r="J380" s="114">
        <f>'MATRIZ 2018 COMPLETO HOMOLOGADA'!R380</f>
        <v>0</v>
      </c>
      <c r="K380" s="114"/>
      <c r="L380" s="114">
        <f t="shared" si="44"/>
        <v>1749643.2826172416</v>
      </c>
      <c r="M380" s="114"/>
      <c r="N380" s="114">
        <f>'MATRIZ 2018 COMPLETO HOMOLOGADA'!AI380+'MATRIZ 2018 COMPLETO HOMOLOGADA'!AL380+'MATRIZ 2018 COMPLETO HOMOLOGADA'!AO380</f>
        <v>531399.71733177872</v>
      </c>
      <c r="O380" s="114"/>
      <c r="P380" s="114"/>
      <c r="Q380" s="93"/>
      <c r="S380" s="94">
        <v>915</v>
      </c>
      <c r="U380" s="338">
        <v>1761079.8598943925</v>
      </c>
      <c r="W380" s="338">
        <v>425515.74424967886</v>
      </c>
      <c r="Y380" s="94">
        <v>651.5</v>
      </c>
      <c r="AA380" s="345">
        <f t="shared" si="38"/>
        <v>-11436.577277150936</v>
      </c>
      <c r="AC380" s="351">
        <f t="shared" si="39"/>
        <v>105883.97308209987</v>
      </c>
      <c r="AE380" s="352">
        <f t="shared" si="40"/>
        <v>94447.39580494893</v>
      </c>
      <c r="AG380" s="352"/>
    </row>
    <row r="381" spans="1:33" x14ac:dyDescent="0.25">
      <c r="A381" s="93"/>
      <c r="B381" s="94" t="s">
        <v>402</v>
      </c>
      <c r="C381" s="94" t="s">
        <v>416</v>
      </c>
      <c r="D381" s="94" t="s">
        <v>79</v>
      </c>
      <c r="H381" s="114">
        <f>'MATRIZ 2018 COMPLETO HOMOLOGADA'!J381</f>
        <v>1755204.898592775</v>
      </c>
      <c r="I381" s="114">
        <f>'MATRIZ 2018 COMPLETO HOMOLOGADA'!O381</f>
        <v>0</v>
      </c>
      <c r="J381" s="114">
        <f>'MATRIZ 2018 COMPLETO HOMOLOGADA'!R381</f>
        <v>0</v>
      </c>
      <c r="K381" s="114"/>
      <c r="L381" s="114">
        <f t="shared" si="44"/>
        <v>1755204.898592775</v>
      </c>
      <c r="M381" s="114"/>
      <c r="N381" s="114">
        <f>'MATRIZ 2018 COMPLETO HOMOLOGADA'!AI381+'MATRIZ 2018 COMPLETO HOMOLOGADA'!AL381+'MATRIZ 2018 COMPLETO HOMOLOGADA'!AO381</f>
        <v>1729890.6646053337</v>
      </c>
      <c r="O381" s="114"/>
      <c r="P381" s="114"/>
      <c r="Q381" s="93"/>
      <c r="S381" s="94">
        <v>840</v>
      </c>
      <c r="U381" s="338">
        <v>3115481.8881626441</v>
      </c>
      <c r="W381" s="338">
        <v>2230426.7960053338</v>
      </c>
      <c r="Y381" s="94">
        <v>952.5</v>
      </c>
      <c r="AA381" s="345">
        <f t="shared" si="38"/>
        <v>-1360276.9895698691</v>
      </c>
      <c r="AC381" s="351">
        <f t="shared" si="39"/>
        <v>-500536.13140000007</v>
      </c>
      <c r="AE381" s="352">
        <f t="shared" si="40"/>
        <v>-1860813.1209698692</v>
      </c>
      <c r="AG381" s="352"/>
    </row>
    <row r="382" spans="1:33" x14ac:dyDescent="0.25">
      <c r="A382" s="93"/>
      <c r="B382" s="94" t="s">
        <v>402</v>
      </c>
      <c r="C382" s="94" t="s">
        <v>417</v>
      </c>
      <c r="D382" s="94" t="s">
        <v>83</v>
      </c>
      <c r="H382" s="114">
        <f>'MATRIZ 2018 COMPLETO HOMOLOGADA'!J382</f>
        <v>0</v>
      </c>
      <c r="I382" s="114">
        <f>'MATRIZ 2018 COMPLETO HOMOLOGADA'!O382</f>
        <v>993667.63816502446</v>
      </c>
      <c r="J382" s="114">
        <f>'MATRIZ 2018 COMPLETO HOMOLOGADA'!R382</f>
        <v>0</v>
      </c>
      <c r="K382" s="114"/>
      <c r="L382" s="114">
        <f t="shared" si="44"/>
        <v>993667.63816502446</v>
      </c>
      <c r="M382" s="114"/>
      <c r="N382" s="114">
        <f>'MATRIZ 2018 COMPLETO HOMOLOGADA'!AI382+'MATRIZ 2018 COMPLETO HOMOLOGADA'!AL382+'MATRIZ 2018 COMPLETO HOMOLOGADA'!AO382</f>
        <v>177016.32687079633</v>
      </c>
      <c r="O382" s="114"/>
      <c r="P382" s="114"/>
      <c r="Q382" s="93"/>
      <c r="S382" s="94">
        <v>269.5</v>
      </c>
      <c r="U382" s="338">
        <v>1076909.2553172724</v>
      </c>
      <c r="W382" s="338">
        <v>100146.39643046784</v>
      </c>
      <c r="Y382" s="94">
        <v>144</v>
      </c>
      <c r="AA382" s="345">
        <f t="shared" si="38"/>
        <v>-83241.617152247927</v>
      </c>
      <c r="AC382" s="351">
        <f t="shared" si="39"/>
        <v>76869.930440328491</v>
      </c>
      <c r="AE382" s="352">
        <f t="shared" si="40"/>
        <v>-6371.6867119194358</v>
      </c>
      <c r="AG382" s="352"/>
    </row>
    <row r="383" spans="1:33" x14ac:dyDescent="0.25">
      <c r="A383" s="93"/>
      <c r="B383" s="94" t="s">
        <v>402</v>
      </c>
      <c r="C383" s="94" t="s">
        <v>418</v>
      </c>
      <c r="D383" s="94" t="s">
        <v>83</v>
      </c>
      <c r="H383" s="114">
        <f>'MATRIZ 2018 COMPLETO HOMOLOGADA'!J383</f>
        <v>0</v>
      </c>
      <c r="I383" s="114">
        <f>'MATRIZ 2018 COMPLETO HOMOLOGADA'!O383</f>
        <v>1135715.877573652</v>
      </c>
      <c r="J383" s="114">
        <f>'MATRIZ 2018 COMPLETO HOMOLOGADA'!R383</f>
        <v>0</v>
      </c>
      <c r="K383" s="114"/>
      <c r="L383" s="114">
        <f t="shared" si="44"/>
        <v>1135715.877573652</v>
      </c>
      <c r="M383" s="114"/>
      <c r="N383" s="114">
        <f>'MATRIZ 2018 COMPLETO HOMOLOGADA'!AI383+'MATRIZ 2018 COMPLETO HOMOLOGADA'!AL383+'MATRIZ 2018 COMPLETO HOMOLOGADA'!AO383</f>
        <v>341790.64136689762</v>
      </c>
      <c r="O383" s="114"/>
      <c r="P383" s="114"/>
      <c r="Q383" s="93"/>
      <c r="S383" s="94">
        <v>562.5</v>
      </c>
      <c r="U383" s="338">
        <v>1147598.9263867598</v>
      </c>
      <c r="W383" s="338">
        <v>213884.45373564443</v>
      </c>
      <c r="Y383" s="94">
        <v>313.5</v>
      </c>
      <c r="AA383" s="345">
        <f t="shared" si="38"/>
        <v>-11883.048813107889</v>
      </c>
      <c r="AC383" s="351">
        <f t="shared" si="39"/>
        <v>127906.18763125318</v>
      </c>
      <c r="AE383" s="352">
        <f t="shared" si="40"/>
        <v>116023.13881814529</v>
      </c>
      <c r="AG383" s="352"/>
    </row>
    <row r="384" spans="1:33" x14ac:dyDescent="0.25">
      <c r="A384" s="93"/>
      <c r="B384" s="94" t="s">
        <v>402</v>
      </c>
      <c r="C384" s="94" t="s">
        <v>419</v>
      </c>
      <c r="D384" s="94" t="s">
        <v>83</v>
      </c>
      <c r="H384" s="114">
        <f>'MATRIZ 2018 COMPLETO HOMOLOGADA'!J384</f>
        <v>0</v>
      </c>
      <c r="I384" s="114">
        <f>'MATRIZ 2018 COMPLETO HOMOLOGADA'!O384</f>
        <v>1133939.9687036294</v>
      </c>
      <c r="J384" s="114">
        <f>'MATRIZ 2018 COMPLETO HOMOLOGADA'!R384</f>
        <v>0</v>
      </c>
      <c r="K384" s="114"/>
      <c r="L384" s="114">
        <f t="shared" si="44"/>
        <v>1133939.9687036294</v>
      </c>
      <c r="M384" s="114"/>
      <c r="N384" s="114">
        <f>'MATRIZ 2018 COMPLETO HOMOLOGADA'!AI384+'MATRIZ 2018 COMPLETO HOMOLOGADA'!AL384+'MATRIZ 2018 COMPLETO HOMOLOGADA'!AO384</f>
        <v>219560.97652607979</v>
      </c>
      <c r="O384" s="114"/>
      <c r="P384" s="114"/>
      <c r="Q384" s="93"/>
      <c r="S384" s="94">
        <v>358</v>
      </c>
      <c r="U384" s="338">
        <v>1136389.871175176</v>
      </c>
      <c r="W384" s="338">
        <v>122610.56024401876</v>
      </c>
      <c r="Y384" s="94">
        <v>173</v>
      </c>
      <c r="AA384" s="345">
        <f t="shared" si="38"/>
        <v>-2449.9024715465494</v>
      </c>
      <c r="AC384" s="351">
        <f t="shared" si="39"/>
        <v>96950.416282061022</v>
      </c>
      <c r="AE384" s="352">
        <f t="shared" si="40"/>
        <v>94500.513810514472</v>
      </c>
      <c r="AG384" s="352"/>
    </row>
    <row r="385" spans="1:33" x14ac:dyDescent="0.25">
      <c r="A385" s="93"/>
      <c r="B385" s="94" t="s">
        <v>402</v>
      </c>
      <c r="C385" s="94" t="s">
        <v>420</v>
      </c>
      <c r="D385" s="94" t="s">
        <v>79</v>
      </c>
      <c r="H385" s="114">
        <f>'MATRIZ 2018 COMPLETO HOMOLOGADA'!J385</f>
        <v>1890496.8394811228</v>
      </c>
      <c r="I385" s="114">
        <f>'MATRIZ 2018 COMPLETO HOMOLOGADA'!O385</f>
        <v>0</v>
      </c>
      <c r="J385" s="114">
        <f>'MATRIZ 2018 COMPLETO HOMOLOGADA'!R385</f>
        <v>0</v>
      </c>
      <c r="K385" s="114"/>
      <c r="L385" s="114">
        <f t="shared" si="44"/>
        <v>1890496.8394811228</v>
      </c>
      <c r="M385" s="114"/>
      <c r="N385" s="114">
        <f>'MATRIZ 2018 COMPLETO HOMOLOGADA'!AI385+'MATRIZ 2018 COMPLETO HOMOLOGADA'!AL385+'MATRIZ 2018 COMPLETO HOMOLOGADA'!AO385</f>
        <v>520643.5954470851</v>
      </c>
      <c r="O385" s="114"/>
      <c r="P385" s="114"/>
      <c r="Q385" s="93"/>
      <c r="S385" s="94">
        <v>915</v>
      </c>
      <c r="U385" s="338">
        <v>1751880.6454209425</v>
      </c>
      <c r="W385" s="338">
        <v>516166.60157522035</v>
      </c>
      <c r="Y385" s="94">
        <v>827</v>
      </c>
      <c r="AA385" s="345">
        <f t="shared" si="38"/>
        <v>138616.19406018034</v>
      </c>
      <c r="AC385" s="351">
        <f t="shared" si="39"/>
        <v>4476.9938718647463</v>
      </c>
      <c r="AE385" s="352">
        <f t="shared" si="40"/>
        <v>143093.18793204508</v>
      </c>
      <c r="AG385" s="352"/>
    </row>
    <row r="386" spans="1:33" x14ac:dyDescent="0.25">
      <c r="A386" s="93"/>
      <c r="B386" s="94" t="s">
        <v>402</v>
      </c>
      <c r="C386" s="94" t="s">
        <v>421</v>
      </c>
      <c r="D386" s="94" t="s">
        <v>79</v>
      </c>
      <c r="H386" s="114">
        <f>'MATRIZ 2018 COMPLETO HOMOLOGADA'!J386</f>
        <v>2419528.6407915228</v>
      </c>
      <c r="I386" s="114">
        <f>'MATRIZ 2018 COMPLETO HOMOLOGADA'!O386</f>
        <v>0</v>
      </c>
      <c r="J386" s="114">
        <f>'MATRIZ 2018 COMPLETO HOMOLOGADA'!R386</f>
        <v>0</v>
      </c>
      <c r="K386" s="114"/>
      <c r="L386" s="114">
        <f t="shared" si="44"/>
        <v>2419528.6407915228</v>
      </c>
      <c r="M386" s="114"/>
      <c r="N386" s="114">
        <f>'MATRIZ 2018 COMPLETO HOMOLOGADA'!AI386+'MATRIZ 2018 COMPLETO HOMOLOGADA'!AL386+'MATRIZ 2018 COMPLETO HOMOLOGADA'!AO386</f>
        <v>692928.58416990505</v>
      </c>
      <c r="O386" s="114"/>
      <c r="P386" s="114"/>
      <c r="Q386" s="93"/>
      <c r="S386" s="94">
        <v>1123.5</v>
      </c>
      <c r="U386" s="338">
        <v>2811037.7529187091</v>
      </c>
      <c r="W386" s="338">
        <v>805763.94591756409</v>
      </c>
      <c r="Y386" s="94">
        <v>1207.5</v>
      </c>
      <c r="AA386" s="345">
        <f t="shared" si="38"/>
        <v>-391509.11212718626</v>
      </c>
      <c r="AC386" s="351">
        <f t="shared" si="39"/>
        <v>-112835.36174765904</v>
      </c>
      <c r="AE386" s="352">
        <f t="shared" si="40"/>
        <v>-504344.47387484531</v>
      </c>
      <c r="AG386" s="352"/>
    </row>
    <row r="387" spans="1:33" x14ac:dyDescent="0.25">
      <c r="A387" s="93"/>
      <c r="H387" s="114"/>
      <c r="I387" s="114"/>
      <c r="J387" s="114"/>
      <c r="K387" s="114"/>
      <c r="L387" s="114"/>
      <c r="M387" s="114"/>
      <c r="N387" s="114"/>
      <c r="O387" s="114"/>
      <c r="P387" s="114"/>
      <c r="Q387" s="93"/>
      <c r="AA387" s="345">
        <f t="shared" si="38"/>
        <v>0</v>
      </c>
      <c r="AC387" s="351">
        <f t="shared" si="39"/>
        <v>0</v>
      </c>
      <c r="AE387" s="352">
        <f t="shared" si="40"/>
        <v>0</v>
      </c>
      <c r="AG387" s="352"/>
    </row>
    <row r="388" spans="1:33" x14ac:dyDescent="0.25">
      <c r="A388" s="93"/>
      <c r="B388" s="98" t="s">
        <v>422</v>
      </c>
      <c r="C388" s="98" t="s">
        <v>423</v>
      </c>
      <c r="D388" s="98" t="s">
        <v>74</v>
      </c>
      <c r="E388" s="98"/>
      <c r="F388" s="100"/>
      <c r="G388" s="98"/>
      <c r="H388" s="115">
        <f>SUM(H389:H407)</f>
        <v>37956140.56130904</v>
      </c>
      <c r="I388" s="115">
        <f>SUM(I389:I407)</f>
        <v>6649996.7856862871</v>
      </c>
      <c r="J388" s="115">
        <f>SUM(J389:J407)</f>
        <v>9005993.7938905768</v>
      </c>
      <c r="K388" s="115"/>
      <c r="L388" s="115">
        <f>SUM(L389:L407)</f>
        <v>53612131.14088589</v>
      </c>
      <c r="M388" s="115"/>
      <c r="N388" s="115">
        <f>SUM(N389:N407)</f>
        <v>13803138.994617093</v>
      </c>
      <c r="O388" s="115"/>
      <c r="P388" s="115">
        <f>L388*'DADOS BASE PROPOSTA'!$I$14</f>
        <v>80418.196711328841</v>
      </c>
      <c r="Q388" s="93"/>
      <c r="S388" s="94">
        <v>24321</v>
      </c>
      <c r="U388" s="338">
        <v>51177031.91703853</v>
      </c>
      <c r="W388" s="338">
        <v>13001309.036832811</v>
      </c>
      <c r="Y388" s="94">
        <v>20668.5</v>
      </c>
      <c r="AA388" s="345">
        <f t="shared" si="38"/>
        <v>2435099.2238473594</v>
      </c>
      <c r="AC388" s="351">
        <f t="shared" si="39"/>
        <v>801829.95778428204</v>
      </c>
      <c r="AE388" s="352">
        <f t="shared" si="40"/>
        <v>3236929.1816316415</v>
      </c>
      <c r="AG388" s="352"/>
    </row>
    <row r="389" spans="1:33" x14ac:dyDescent="0.25">
      <c r="A389" s="93"/>
      <c r="B389" s="94" t="s">
        <v>422</v>
      </c>
      <c r="C389" s="94" t="s">
        <v>34</v>
      </c>
      <c r="D389" s="94" t="s">
        <v>75</v>
      </c>
      <c r="F389" s="68">
        <f>'MATRIZ 2018 COMPLETO HOMOLOGADA'!Q389</f>
        <v>18</v>
      </c>
      <c r="H389" s="114">
        <f>'MATRIZ 2018 COMPLETO HOMOLOGADA'!J389</f>
        <v>0</v>
      </c>
      <c r="I389" s="114">
        <f>SUMIF('MATRIZ 2018 COMPLETO HOMOLOGADA'!D390:D408,"ECR",'MATRIZ 2018 COMPLETO HOMOLOGADA'!O390:O408)</f>
        <v>0</v>
      </c>
      <c r="J389" s="114">
        <f>'MATRIZ 2018 COMPLETO HOMOLOGADA'!R389+'MATRIZ 2018 COMPLETO HOMOLOGADA'!Z389+'MATRIZ 2018 COMPLETO HOMOLOGADA'!AS389+'MATRIZ 2018 COMPLETO HOMOLOGADA'!AW389+'MATRIZ 2018 COMPLETO HOMOLOGADA'!BA389+SUM('MATRIZ 2018 COMPLETO HOMOLOGADA'!Z390:Z408)</f>
        <v>9005993.7938905768</v>
      </c>
      <c r="K389" s="114"/>
      <c r="L389" s="114">
        <f t="shared" ref="L389:L407" si="45">SUM(H389:J389)</f>
        <v>9005993.7938905768</v>
      </c>
      <c r="M389" s="114"/>
      <c r="N389" s="114">
        <f>'MATRIZ 2018 COMPLETO HOMOLOGADA'!AI389+'MATRIZ 2018 COMPLETO HOMOLOGADA'!AL389+'MATRIZ 2018 COMPLETO HOMOLOGADA'!AO389</f>
        <v>0</v>
      </c>
      <c r="O389" s="114"/>
      <c r="P389" s="114"/>
      <c r="Q389" s="93"/>
      <c r="U389" s="338">
        <v>5352194.9403223209</v>
      </c>
      <c r="W389" s="338">
        <v>0</v>
      </c>
      <c r="AA389" s="345">
        <f t="shared" si="38"/>
        <v>3653798.8535682559</v>
      </c>
      <c r="AC389" s="351">
        <f t="shared" si="39"/>
        <v>0</v>
      </c>
      <c r="AE389" s="352">
        <f t="shared" si="40"/>
        <v>3653798.8535682559</v>
      </c>
      <c r="AG389" s="352"/>
    </row>
    <row r="390" spans="1:33" x14ac:dyDescent="0.25">
      <c r="A390" s="93"/>
      <c r="B390" s="94" t="s">
        <v>422</v>
      </c>
      <c r="C390" s="94" t="s">
        <v>424</v>
      </c>
      <c r="D390" s="94" t="s">
        <v>77</v>
      </c>
      <c r="H390" s="114">
        <f>'MATRIZ 2018 COMPLETO HOMOLOGADA'!J390</f>
        <v>0</v>
      </c>
      <c r="I390" s="114">
        <f>'MATRIZ 2018 COMPLETO HOMOLOGADA'!O390</f>
        <v>595909.59584562737</v>
      </c>
      <c r="J390" s="114">
        <f>'MATRIZ 2018 COMPLETO HOMOLOGADA'!R390</f>
        <v>0</v>
      </c>
      <c r="K390" s="114"/>
      <c r="L390" s="114">
        <f t="shared" si="45"/>
        <v>595909.59584562737</v>
      </c>
      <c r="M390" s="114"/>
      <c r="N390" s="114">
        <f>'MATRIZ 2018 COMPLETO HOMOLOGADA'!AI390+'MATRIZ 2018 COMPLETO HOMOLOGADA'!AL390+'MATRIZ 2018 COMPLETO HOMOLOGADA'!AO390</f>
        <v>252552.15707551342</v>
      </c>
      <c r="O390" s="114"/>
      <c r="P390" s="114"/>
      <c r="Q390" s="93"/>
      <c r="S390" s="94">
        <v>504.5</v>
      </c>
      <c r="U390" s="338">
        <v>542483.45584047597</v>
      </c>
      <c r="W390" s="338">
        <v>81832.763595955315</v>
      </c>
      <c r="Y390" s="94">
        <v>150.5</v>
      </c>
      <c r="AA390" s="345">
        <f t="shared" si="38"/>
        <v>53426.140005151392</v>
      </c>
      <c r="AC390" s="351">
        <f t="shared" si="39"/>
        <v>170719.39347955812</v>
      </c>
      <c r="AE390" s="352">
        <f t="shared" si="40"/>
        <v>224145.53348470951</v>
      </c>
      <c r="AG390" s="352"/>
    </row>
    <row r="391" spans="1:33" x14ac:dyDescent="0.25">
      <c r="A391" s="93"/>
      <c r="B391" s="94" t="s">
        <v>422</v>
      </c>
      <c r="C391" s="94" t="s">
        <v>425</v>
      </c>
      <c r="D391" s="94" t="s">
        <v>77</v>
      </c>
      <c r="H391" s="114">
        <f>'MATRIZ 2018 COMPLETO HOMOLOGADA'!J391</f>
        <v>0</v>
      </c>
      <c r="I391" s="114">
        <f>'MATRIZ 2018 COMPLETO HOMOLOGADA'!O391</f>
        <v>490045.99211350491</v>
      </c>
      <c r="J391" s="114">
        <f>'MATRIZ 2018 COMPLETO HOMOLOGADA'!R391</f>
        <v>0</v>
      </c>
      <c r="K391" s="114"/>
      <c r="L391" s="114">
        <f t="shared" si="45"/>
        <v>490045.99211350491</v>
      </c>
      <c r="M391" s="114"/>
      <c r="N391" s="114">
        <f>'MATRIZ 2018 COMPLETO HOMOLOGADA'!AI391+'MATRIZ 2018 COMPLETO HOMOLOGADA'!AL391+'MATRIZ 2018 COMPLETO HOMOLOGADA'!AO391</f>
        <v>49426.55515002874</v>
      </c>
      <c r="O391" s="114"/>
      <c r="P391" s="114"/>
      <c r="Q391" s="93"/>
      <c r="S391" s="94">
        <v>101.5</v>
      </c>
      <c r="U391" s="338">
        <v>505270.31335494987</v>
      </c>
      <c r="W391" s="338">
        <v>11637.146317363993</v>
      </c>
      <c r="Y391" s="94">
        <v>22</v>
      </c>
      <c r="AA391" s="345">
        <f t="shared" si="38"/>
        <v>-15224.321241444966</v>
      </c>
      <c r="AC391" s="351">
        <f t="shared" si="39"/>
        <v>37789.408832664747</v>
      </c>
      <c r="AE391" s="352">
        <f t="shared" si="40"/>
        <v>22565.087591219781</v>
      </c>
      <c r="AG391" s="352"/>
    </row>
    <row r="392" spans="1:33" x14ac:dyDescent="0.25">
      <c r="A392" s="93"/>
      <c r="B392" s="94" t="s">
        <v>422</v>
      </c>
      <c r="C392" s="94" t="s">
        <v>426</v>
      </c>
      <c r="D392" s="94" t="s">
        <v>77</v>
      </c>
      <c r="H392" s="114">
        <f>'MATRIZ 2018 COMPLETO HOMOLOGADA'!J392</f>
        <v>0</v>
      </c>
      <c r="I392" s="114">
        <f>'MATRIZ 2018 COMPLETO HOMOLOGADA'!O392</f>
        <v>454804.45059700409</v>
      </c>
      <c r="J392" s="114">
        <f>'MATRIZ 2018 COMPLETO HOMOLOGADA'!R392</f>
        <v>0</v>
      </c>
      <c r="K392" s="114"/>
      <c r="L392" s="114">
        <f t="shared" si="45"/>
        <v>454804.45059700409</v>
      </c>
      <c r="M392" s="114"/>
      <c r="N392" s="114">
        <f>'MATRIZ 2018 COMPLETO HOMOLOGADA'!AI392+'MATRIZ 2018 COMPLETO HOMOLOGADA'!AL392+'MATRIZ 2018 COMPLETO HOMOLOGADA'!AO392</f>
        <v>7042.1217613903991</v>
      </c>
      <c r="O392" s="114"/>
      <c r="P392" s="114"/>
      <c r="Q392" s="93"/>
      <c r="S392" s="94">
        <v>0</v>
      </c>
      <c r="U392" s="338">
        <v>515024.44387961546</v>
      </c>
      <c r="W392" s="338">
        <v>7651.6345127061568</v>
      </c>
      <c r="Y392" s="94">
        <v>0</v>
      </c>
      <c r="AA392" s="345">
        <f t="shared" si="38"/>
        <v>-60219.993282611365</v>
      </c>
      <c r="AC392" s="351">
        <f t="shared" si="39"/>
        <v>-609.51275131575767</v>
      </c>
      <c r="AE392" s="352">
        <f t="shared" si="40"/>
        <v>-60829.506033927122</v>
      </c>
      <c r="AG392" s="352"/>
    </row>
    <row r="393" spans="1:33" x14ac:dyDescent="0.25">
      <c r="A393" s="93"/>
      <c r="B393" s="94" t="s">
        <v>422</v>
      </c>
      <c r="C393" s="94" t="s">
        <v>427</v>
      </c>
      <c r="D393" s="94" t="s">
        <v>79</v>
      </c>
      <c r="H393" s="114">
        <f>'MATRIZ 2018 COMPLETO HOMOLOGADA'!J393</f>
        <v>2258890.7020284478</v>
      </c>
      <c r="I393" s="114">
        <f>'MATRIZ 2018 COMPLETO HOMOLOGADA'!O393</f>
        <v>0</v>
      </c>
      <c r="J393" s="114">
        <f>'MATRIZ 2018 COMPLETO HOMOLOGADA'!R393</f>
        <v>0</v>
      </c>
      <c r="K393" s="114"/>
      <c r="L393" s="114">
        <f t="shared" si="45"/>
        <v>2258890.7020284478</v>
      </c>
      <c r="M393" s="114"/>
      <c r="N393" s="114">
        <f>'MATRIZ 2018 COMPLETO HOMOLOGADA'!AI393+'MATRIZ 2018 COMPLETO HOMOLOGADA'!AL393+'MATRIZ 2018 COMPLETO HOMOLOGADA'!AO393</f>
        <v>760141.19349607755</v>
      </c>
      <c r="O393" s="114"/>
      <c r="P393" s="114"/>
      <c r="Q393" s="93"/>
      <c r="S393" s="94">
        <v>1468.5</v>
      </c>
      <c r="U393" s="338">
        <v>2118859.1683960599</v>
      </c>
      <c r="W393" s="338">
        <v>579797.29547787656</v>
      </c>
      <c r="Y393" s="94">
        <v>1052</v>
      </c>
      <c r="AA393" s="345">
        <f t="shared" si="38"/>
        <v>140031.53363238787</v>
      </c>
      <c r="AC393" s="351">
        <f t="shared" si="39"/>
        <v>180343.898018201</v>
      </c>
      <c r="AE393" s="352">
        <f t="shared" si="40"/>
        <v>320375.43165058887</v>
      </c>
      <c r="AG393" s="352"/>
    </row>
    <row r="394" spans="1:33" x14ac:dyDescent="0.25">
      <c r="A394" s="93"/>
      <c r="B394" s="94" t="s">
        <v>422</v>
      </c>
      <c r="C394" s="94" t="s">
        <v>428</v>
      </c>
      <c r="D394" s="94" t="s">
        <v>79</v>
      </c>
      <c r="H394" s="114">
        <f>'MATRIZ 2018 COMPLETO HOMOLOGADA'!J394</f>
        <v>4223196.5442530951</v>
      </c>
      <c r="I394" s="114">
        <f>'MATRIZ 2018 COMPLETO HOMOLOGADA'!O394</f>
        <v>0</v>
      </c>
      <c r="J394" s="114">
        <f>'MATRIZ 2018 COMPLETO HOMOLOGADA'!R394</f>
        <v>0</v>
      </c>
      <c r="K394" s="114"/>
      <c r="L394" s="114">
        <f t="shared" si="45"/>
        <v>4223196.5442530951</v>
      </c>
      <c r="M394" s="114"/>
      <c r="N394" s="114">
        <f>'MATRIZ 2018 COMPLETO HOMOLOGADA'!AI394+'MATRIZ 2018 COMPLETO HOMOLOGADA'!AL394+'MATRIZ 2018 COMPLETO HOMOLOGADA'!AO394</f>
        <v>1299794.950236703</v>
      </c>
      <c r="O394" s="114"/>
      <c r="P394" s="114"/>
      <c r="Q394" s="93"/>
      <c r="S394" s="94">
        <v>2194.5</v>
      </c>
      <c r="U394" s="338">
        <v>3819936.9949265118</v>
      </c>
      <c r="W394" s="338">
        <v>1260145.6674847344</v>
      </c>
      <c r="Y394" s="94">
        <v>1963.5</v>
      </c>
      <c r="AA394" s="345">
        <f t="shared" si="38"/>
        <v>403259.54932658328</v>
      </c>
      <c r="AC394" s="351">
        <f t="shared" si="39"/>
        <v>39649.282751968596</v>
      </c>
      <c r="AE394" s="352">
        <f t="shared" si="40"/>
        <v>442908.83207855187</v>
      </c>
      <c r="AG394" s="352"/>
    </row>
    <row r="395" spans="1:33" x14ac:dyDescent="0.25">
      <c r="A395" s="93"/>
      <c r="B395" s="94" t="s">
        <v>422</v>
      </c>
      <c r="C395" s="94" t="s">
        <v>429</v>
      </c>
      <c r="D395" s="94" t="s">
        <v>79</v>
      </c>
      <c r="H395" s="114">
        <f>'MATRIZ 2018 COMPLETO HOMOLOGADA'!J395</f>
        <v>5194261.5711588347</v>
      </c>
      <c r="I395" s="114">
        <f>'MATRIZ 2018 COMPLETO HOMOLOGADA'!O395</f>
        <v>0</v>
      </c>
      <c r="J395" s="114">
        <f>'MATRIZ 2018 COMPLETO HOMOLOGADA'!R395</f>
        <v>0</v>
      </c>
      <c r="K395" s="114"/>
      <c r="L395" s="114">
        <f t="shared" si="45"/>
        <v>5194261.5711588347</v>
      </c>
      <c r="M395" s="114"/>
      <c r="N395" s="114">
        <f>'MATRIZ 2018 COMPLETO HOMOLOGADA'!AI395+'MATRIZ 2018 COMPLETO HOMOLOGADA'!AL395+'MATRIZ 2018 COMPLETO HOMOLOGADA'!AO395</f>
        <v>1866341.1001136794</v>
      </c>
      <c r="O395" s="114"/>
      <c r="P395" s="114"/>
      <c r="Q395" s="93"/>
      <c r="S395" s="94">
        <v>3354.5</v>
      </c>
      <c r="U395" s="338">
        <v>5753896.4801448639</v>
      </c>
      <c r="W395" s="338">
        <v>1541795.8858868207</v>
      </c>
      <c r="Y395" s="94">
        <v>2546</v>
      </c>
      <c r="AA395" s="345">
        <f t="shared" si="38"/>
        <v>-559634.90898602922</v>
      </c>
      <c r="AC395" s="351">
        <f t="shared" si="39"/>
        <v>324545.21422685869</v>
      </c>
      <c r="AE395" s="352">
        <f t="shared" si="40"/>
        <v>-235089.69475917052</v>
      </c>
      <c r="AG395" s="352"/>
    </row>
    <row r="396" spans="1:33" x14ac:dyDescent="0.25">
      <c r="A396" s="93"/>
      <c r="B396" s="94" t="s">
        <v>422</v>
      </c>
      <c r="C396" s="94" t="s">
        <v>430</v>
      </c>
      <c r="D396" s="94" t="s">
        <v>83</v>
      </c>
      <c r="H396" s="114">
        <f>'MATRIZ 2018 COMPLETO HOMOLOGADA'!J396</f>
        <v>0</v>
      </c>
      <c r="I396" s="114">
        <f>'MATRIZ 2018 COMPLETO HOMOLOGADA'!O396</f>
        <v>1082863.7750103949</v>
      </c>
      <c r="J396" s="114">
        <f>'MATRIZ 2018 COMPLETO HOMOLOGADA'!R396</f>
        <v>0</v>
      </c>
      <c r="K396" s="114"/>
      <c r="L396" s="114">
        <f t="shared" si="45"/>
        <v>1082863.7750103949</v>
      </c>
      <c r="M396" s="114"/>
      <c r="N396" s="114">
        <f>'MATRIZ 2018 COMPLETO HOMOLOGADA'!AI396+'MATRIZ 2018 COMPLETO HOMOLOGADA'!AL396+'MATRIZ 2018 COMPLETO HOMOLOGADA'!AO396</f>
        <v>78832.190449434042</v>
      </c>
      <c r="O396" s="114"/>
      <c r="P396" s="114"/>
      <c r="Q396" s="93"/>
      <c r="S396" s="94">
        <v>120.5</v>
      </c>
      <c r="U396" s="338">
        <v>1056030.9592912912</v>
      </c>
      <c r="W396" s="338">
        <v>34561.807077596095</v>
      </c>
      <c r="Y396" s="94">
        <v>42</v>
      </c>
      <c r="AA396" s="345">
        <f t="shared" ref="AA396:AA459" si="46">L396-U396</f>
        <v>26832.815719103673</v>
      </c>
      <c r="AC396" s="351">
        <f t="shared" ref="AC396:AC459" si="47">N396-W396</f>
        <v>44270.383371837946</v>
      </c>
      <c r="AE396" s="352">
        <f t="shared" ref="AE396:AE459" si="48">AA396+AC396</f>
        <v>71103.19909094162</v>
      </c>
      <c r="AG396" s="352"/>
    </row>
    <row r="397" spans="1:33" x14ac:dyDescent="0.25">
      <c r="A397" s="93"/>
      <c r="B397" s="94" t="s">
        <v>422</v>
      </c>
      <c r="C397" s="94" t="s">
        <v>431</v>
      </c>
      <c r="D397" s="94" t="s">
        <v>83</v>
      </c>
      <c r="H397" s="114">
        <f>'MATRIZ 2018 COMPLETO HOMOLOGADA'!J397</f>
        <v>0</v>
      </c>
      <c r="I397" s="114">
        <f>'MATRIZ 2018 COMPLETO HOMOLOGADA'!O397</f>
        <v>1019880.1251553011</v>
      </c>
      <c r="J397" s="114">
        <f>'MATRIZ 2018 COMPLETO HOMOLOGADA'!R397</f>
        <v>0</v>
      </c>
      <c r="K397" s="114"/>
      <c r="L397" s="114">
        <f t="shared" si="45"/>
        <v>1019880.1251553011</v>
      </c>
      <c r="M397" s="114"/>
      <c r="N397" s="114">
        <f>'MATRIZ 2018 COMPLETO HOMOLOGADA'!AI397+'MATRIZ 2018 COMPLETO HOMOLOGADA'!AL397+'MATRIZ 2018 COMPLETO HOMOLOGADA'!AO397</f>
        <v>132370.26480068109</v>
      </c>
      <c r="O397" s="114"/>
      <c r="P397" s="114"/>
      <c r="Q397" s="93"/>
      <c r="S397" s="94">
        <v>215.5</v>
      </c>
      <c r="U397" s="338">
        <v>1040355.0114086819</v>
      </c>
      <c r="W397" s="338">
        <v>27009.049020343398</v>
      </c>
      <c r="Y397" s="94">
        <v>40.5</v>
      </c>
      <c r="AA397" s="345">
        <f t="shared" si="46"/>
        <v>-20474.886253380799</v>
      </c>
      <c r="AC397" s="351">
        <f t="shared" si="47"/>
        <v>105361.21578033769</v>
      </c>
      <c r="AE397" s="352">
        <f t="shared" si="48"/>
        <v>84886.329526956892</v>
      </c>
      <c r="AG397" s="352"/>
    </row>
    <row r="398" spans="1:33" x14ac:dyDescent="0.25">
      <c r="A398" s="93"/>
      <c r="B398" s="94" t="s">
        <v>422</v>
      </c>
      <c r="C398" s="94" t="s">
        <v>432</v>
      </c>
      <c r="D398" s="94" t="s">
        <v>79</v>
      </c>
      <c r="H398" s="114">
        <f>'MATRIZ 2018 COMPLETO HOMOLOGADA'!J398</f>
        <v>1749643.2826172418</v>
      </c>
      <c r="I398" s="114">
        <f>'MATRIZ 2018 COMPLETO HOMOLOGADA'!O398</f>
        <v>0</v>
      </c>
      <c r="J398" s="114">
        <f>'MATRIZ 2018 COMPLETO HOMOLOGADA'!R398</f>
        <v>0</v>
      </c>
      <c r="K398" s="114"/>
      <c r="L398" s="114">
        <f t="shared" si="45"/>
        <v>1749643.2826172418</v>
      </c>
      <c r="M398" s="114"/>
      <c r="N398" s="114">
        <f>'MATRIZ 2018 COMPLETO HOMOLOGADA'!AI398+'MATRIZ 2018 COMPLETO HOMOLOGADA'!AL398+'MATRIZ 2018 COMPLETO HOMOLOGADA'!AO398</f>
        <v>379702.69020589662</v>
      </c>
      <c r="O398" s="114"/>
      <c r="P398" s="114"/>
      <c r="Q398" s="93"/>
      <c r="S398" s="94">
        <v>573</v>
      </c>
      <c r="U398" s="338">
        <v>1398384.4140978924</v>
      </c>
      <c r="W398" s="338">
        <v>331887.4475912191</v>
      </c>
      <c r="Y398" s="94">
        <v>459.5</v>
      </c>
      <c r="AA398" s="345">
        <f t="shared" si="46"/>
        <v>351258.86851934949</v>
      </c>
      <c r="AC398" s="351">
        <f t="shared" si="47"/>
        <v>47815.242614677525</v>
      </c>
      <c r="AE398" s="352">
        <f t="shared" si="48"/>
        <v>399074.11113402701</v>
      </c>
      <c r="AG398" s="352"/>
    </row>
    <row r="399" spans="1:33" x14ac:dyDescent="0.25">
      <c r="A399" s="93"/>
      <c r="B399" s="94" t="s">
        <v>422</v>
      </c>
      <c r="C399" s="94" t="s">
        <v>433</v>
      </c>
      <c r="D399" s="94" t="s">
        <v>83</v>
      </c>
      <c r="H399" s="114">
        <f>'MATRIZ 2018 COMPLETO HOMOLOGADA'!J399</f>
        <v>0</v>
      </c>
      <c r="I399" s="114">
        <f>'MATRIZ 2018 COMPLETO HOMOLOGADA'!O399</f>
        <v>995756.43467972998</v>
      </c>
      <c r="J399" s="114">
        <f>'MATRIZ 2018 COMPLETO HOMOLOGADA'!R399</f>
        <v>0</v>
      </c>
      <c r="K399" s="114"/>
      <c r="L399" s="114">
        <f t="shared" si="45"/>
        <v>995756.43467972998</v>
      </c>
      <c r="M399" s="114"/>
      <c r="N399" s="114">
        <f>'MATRIZ 2018 COMPLETO HOMOLOGADA'!AI399+'MATRIZ 2018 COMPLETO HOMOLOGADA'!AL399+'MATRIZ 2018 COMPLETO HOMOLOGADA'!AO399</f>
        <v>68959.198722533329</v>
      </c>
      <c r="O399" s="114"/>
      <c r="P399" s="114"/>
      <c r="Q399" s="93"/>
      <c r="S399" s="94">
        <v>100.5</v>
      </c>
      <c r="U399" s="338">
        <v>1048439.7702609831</v>
      </c>
      <c r="W399" s="338">
        <v>27500.722109808135</v>
      </c>
      <c r="Y399" s="94">
        <v>30.5</v>
      </c>
      <c r="AA399" s="345">
        <f t="shared" si="46"/>
        <v>-52683.335581253166</v>
      </c>
      <c r="AC399" s="351">
        <f t="shared" si="47"/>
        <v>41458.476612725193</v>
      </c>
      <c r="AE399" s="352">
        <f t="shared" si="48"/>
        <v>-11224.858968527973</v>
      </c>
      <c r="AG399" s="352"/>
    </row>
    <row r="400" spans="1:33" x14ac:dyDescent="0.25">
      <c r="A400" s="93"/>
      <c r="B400" s="94" t="s">
        <v>422</v>
      </c>
      <c r="C400" s="94" t="s">
        <v>434</v>
      </c>
      <c r="D400" s="94" t="s">
        <v>83</v>
      </c>
      <c r="H400" s="114">
        <f>'MATRIZ 2018 COMPLETO HOMOLOGADA'!J400</f>
        <v>0</v>
      </c>
      <c r="I400" s="114">
        <f>'MATRIZ 2018 COMPLETO HOMOLOGADA'!O400</f>
        <v>1019879.025614736</v>
      </c>
      <c r="J400" s="114">
        <f>'MATRIZ 2018 COMPLETO HOMOLOGADA'!R400</f>
        <v>0</v>
      </c>
      <c r="K400" s="114"/>
      <c r="L400" s="114">
        <f t="shared" si="45"/>
        <v>1019879.025614736</v>
      </c>
      <c r="M400" s="114"/>
      <c r="N400" s="114">
        <f>'MATRIZ 2018 COMPLETO HOMOLOGADA'!AI400+'MATRIZ 2018 COMPLETO HOMOLOGADA'!AL400+'MATRIZ 2018 COMPLETO HOMOLOGADA'!AO400</f>
        <v>101307.86694492151</v>
      </c>
      <c r="O400" s="114"/>
      <c r="P400" s="114"/>
      <c r="Q400" s="93"/>
      <c r="S400" s="94">
        <v>163</v>
      </c>
      <c r="U400" s="338">
        <v>1043849.1808437561</v>
      </c>
      <c r="W400" s="338">
        <v>51620.038941486549</v>
      </c>
      <c r="Y400" s="94">
        <v>76.5</v>
      </c>
      <c r="AA400" s="345">
        <f t="shared" si="46"/>
        <v>-23970.155229020049</v>
      </c>
      <c r="AC400" s="351">
        <f t="shared" si="47"/>
        <v>49687.828003434959</v>
      </c>
      <c r="AE400" s="352">
        <f t="shared" si="48"/>
        <v>25717.67277441491</v>
      </c>
      <c r="AG400" s="352"/>
    </row>
    <row r="401" spans="1:33" x14ac:dyDescent="0.25">
      <c r="A401" s="93"/>
      <c r="B401" s="94" t="s">
        <v>422</v>
      </c>
      <c r="C401" s="94" t="s">
        <v>435</v>
      </c>
      <c r="D401" s="94" t="s">
        <v>79</v>
      </c>
      <c r="H401" s="114">
        <f>'MATRIZ 2018 COMPLETO HOMOLOGADA'!J401</f>
        <v>12792145.480678771</v>
      </c>
      <c r="I401" s="114">
        <f>'MATRIZ 2018 COMPLETO HOMOLOGADA'!O401</f>
        <v>0</v>
      </c>
      <c r="J401" s="114">
        <f>'MATRIZ 2018 COMPLETO HOMOLOGADA'!R401</f>
        <v>0</v>
      </c>
      <c r="K401" s="114"/>
      <c r="L401" s="114">
        <f t="shared" si="45"/>
        <v>12792145.480678771</v>
      </c>
      <c r="M401" s="114"/>
      <c r="N401" s="114">
        <f>'MATRIZ 2018 COMPLETO HOMOLOGADA'!AI401+'MATRIZ 2018 COMPLETO HOMOLOGADA'!AL401+'MATRIZ 2018 COMPLETO HOMOLOGADA'!AO401</f>
        <v>4501639.0825011181</v>
      </c>
      <c r="O401" s="114"/>
      <c r="P401" s="114"/>
      <c r="Q401" s="93"/>
      <c r="S401" s="94">
        <v>9001</v>
      </c>
      <c r="U401" s="338">
        <v>12856487.856691292</v>
      </c>
      <c r="W401" s="338">
        <v>4653708.4773669709</v>
      </c>
      <c r="Y401" s="94">
        <v>8620.5</v>
      </c>
      <c r="AA401" s="345">
        <f t="shared" si="46"/>
        <v>-64342.376012520865</v>
      </c>
      <c r="AC401" s="351">
        <f t="shared" si="47"/>
        <v>-152069.39486585278</v>
      </c>
      <c r="AE401" s="352">
        <f t="shared" si="48"/>
        <v>-216411.77087837365</v>
      </c>
      <c r="AG401" s="352"/>
    </row>
    <row r="402" spans="1:33" x14ac:dyDescent="0.25">
      <c r="A402" s="93"/>
      <c r="B402" s="94" t="s">
        <v>422</v>
      </c>
      <c r="C402" s="94" t="s">
        <v>436</v>
      </c>
      <c r="D402" s="94" t="s">
        <v>79</v>
      </c>
      <c r="H402" s="114">
        <f>'MATRIZ 2018 COMPLETO HOMOLOGADA'!J402</f>
        <v>1903958.8963582385</v>
      </c>
      <c r="I402" s="114">
        <f>'MATRIZ 2018 COMPLETO HOMOLOGADA'!O402</f>
        <v>0</v>
      </c>
      <c r="J402" s="114">
        <f>'MATRIZ 2018 COMPLETO HOMOLOGADA'!R402</f>
        <v>0</v>
      </c>
      <c r="K402" s="114"/>
      <c r="L402" s="114">
        <f t="shared" si="45"/>
        <v>1903958.8963582385</v>
      </c>
      <c r="M402" s="114"/>
      <c r="N402" s="114">
        <f>'MATRIZ 2018 COMPLETO HOMOLOGADA'!AI402+'MATRIZ 2018 COMPLETO HOMOLOGADA'!AL402+'MATRIZ 2018 COMPLETO HOMOLOGADA'!AO402</f>
        <v>857468.26394967851</v>
      </c>
      <c r="O402" s="114"/>
      <c r="P402" s="114"/>
      <c r="Q402" s="93"/>
      <c r="S402" s="94">
        <v>1331</v>
      </c>
      <c r="U402" s="338">
        <v>2350401.1369489464</v>
      </c>
      <c r="W402" s="338">
        <v>901380.48137535225</v>
      </c>
      <c r="Y402" s="94">
        <v>1298.5</v>
      </c>
      <c r="AA402" s="345">
        <f t="shared" si="46"/>
        <v>-446442.24059070786</v>
      </c>
      <c r="AC402" s="351">
        <f t="shared" si="47"/>
        <v>-43912.217425673734</v>
      </c>
      <c r="AE402" s="352">
        <f t="shared" si="48"/>
        <v>-490354.4580163816</v>
      </c>
      <c r="AG402" s="352"/>
    </row>
    <row r="403" spans="1:33" x14ac:dyDescent="0.25">
      <c r="A403" s="93"/>
      <c r="B403" s="94" t="s">
        <v>422</v>
      </c>
      <c r="C403" s="94" t="s">
        <v>437</v>
      </c>
      <c r="D403" s="94" t="s">
        <v>79</v>
      </c>
      <c r="H403" s="114">
        <f>'MATRIZ 2018 COMPLETO HOMOLOGADA'!J403</f>
        <v>2789874.6335876714</v>
      </c>
      <c r="I403" s="114">
        <f>'MATRIZ 2018 COMPLETO HOMOLOGADA'!O403</f>
        <v>0</v>
      </c>
      <c r="J403" s="114">
        <f>'MATRIZ 2018 COMPLETO HOMOLOGADA'!R403</f>
        <v>0</v>
      </c>
      <c r="K403" s="114"/>
      <c r="L403" s="114">
        <f t="shared" si="45"/>
        <v>2789874.6335876714</v>
      </c>
      <c r="M403" s="114"/>
      <c r="N403" s="114">
        <f>'MATRIZ 2018 COMPLETO HOMOLOGADA'!AI403+'MATRIZ 2018 COMPLETO HOMOLOGADA'!AL403+'MATRIZ 2018 COMPLETO HOMOLOGADA'!AO403</f>
        <v>865653.79053197498</v>
      </c>
      <c r="O403" s="114"/>
      <c r="P403" s="114"/>
      <c r="Q403" s="93"/>
      <c r="S403" s="94">
        <v>1491</v>
      </c>
      <c r="U403" s="338">
        <v>2742986.8996544085</v>
      </c>
      <c r="W403" s="338">
        <v>788807.75395484758</v>
      </c>
      <c r="Y403" s="94">
        <v>1250</v>
      </c>
      <c r="AA403" s="345">
        <f t="shared" si="46"/>
        <v>46887.733933262993</v>
      </c>
      <c r="AC403" s="351">
        <f t="shared" si="47"/>
        <v>76846.036577127408</v>
      </c>
      <c r="AE403" s="352">
        <f t="shared" si="48"/>
        <v>123733.7705103904</v>
      </c>
      <c r="AG403" s="352"/>
    </row>
    <row r="404" spans="1:33" x14ac:dyDescent="0.25">
      <c r="A404" s="93"/>
      <c r="B404" s="94" t="s">
        <v>422</v>
      </c>
      <c r="C404" s="94" t="s">
        <v>438</v>
      </c>
      <c r="D404" s="94" t="s">
        <v>79</v>
      </c>
      <c r="H404" s="114">
        <f>'MATRIZ 2018 COMPLETO HOMOLOGADA'!J404</f>
        <v>1798814.8806522221</v>
      </c>
      <c r="I404" s="114">
        <f>'MATRIZ 2018 COMPLETO HOMOLOGADA'!O404</f>
        <v>0</v>
      </c>
      <c r="J404" s="114">
        <f>'MATRIZ 2018 COMPLETO HOMOLOGADA'!R404</f>
        <v>0</v>
      </c>
      <c r="K404" s="114"/>
      <c r="L404" s="114">
        <f t="shared" si="45"/>
        <v>1798814.8806522221</v>
      </c>
      <c r="M404" s="114"/>
      <c r="N404" s="114">
        <f>'MATRIZ 2018 COMPLETO HOMOLOGADA'!AI404+'MATRIZ 2018 COMPLETO HOMOLOGADA'!AL404+'MATRIZ 2018 COMPLETO HOMOLOGADA'!AO404</f>
        <v>824606.68821326015</v>
      </c>
      <c r="O404" s="114"/>
      <c r="P404" s="114"/>
      <c r="Q404" s="93"/>
      <c r="S404" s="94">
        <v>1173.5</v>
      </c>
      <c r="U404" s="338">
        <v>2195230.6561959246</v>
      </c>
      <c r="W404" s="338">
        <v>742539.58188940701</v>
      </c>
      <c r="Y404" s="94">
        <v>984.5</v>
      </c>
      <c r="AA404" s="345">
        <f t="shared" si="46"/>
        <v>-396415.77554370253</v>
      </c>
      <c r="AC404" s="351">
        <f t="shared" si="47"/>
        <v>82067.106323853135</v>
      </c>
      <c r="AE404" s="352">
        <f t="shared" si="48"/>
        <v>-314348.6692198494</v>
      </c>
      <c r="AG404" s="352"/>
    </row>
    <row r="405" spans="1:33" x14ac:dyDescent="0.25">
      <c r="A405" s="93"/>
      <c r="B405" s="94" t="s">
        <v>422</v>
      </c>
      <c r="C405" s="94" t="s">
        <v>439</v>
      </c>
      <c r="D405" s="94" t="s">
        <v>79</v>
      </c>
      <c r="H405" s="114">
        <f>'MATRIZ 2018 COMPLETO HOMOLOGADA'!J405</f>
        <v>1749643.2826172416</v>
      </c>
      <c r="I405" s="114">
        <f>'MATRIZ 2018 COMPLETO HOMOLOGADA'!O405</f>
        <v>0</v>
      </c>
      <c r="J405" s="114">
        <f>'MATRIZ 2018 COMPLETO HOMOLOGADA'!R405</f>
        <v>0</v>
      </c>
      <c r="K405" s="114"/>
      <c r="L405" s="114">
        <f t="shared" si="45"/>
        <v>1749643.2826172416</v>
      </c>
      <c r="M405" s="114"/>
      <c r="N405" s="114">
        <f>'MATRIZ 2018 COMPLETO HOMOLOGADA'!AI405+'MATRIZ 2018 COMPLETO HOMOLOGADA'!AL405+'MATRIZ 2018 COMPLETO HOMOLOGADA'!AO405</f>
        <v>602630.61813186447</v>
      </c>
      <c r="O405" s="114"/>
      <c r="P405" s="114"/>
      <c r="Q405" s="93"/>
      <c r="S405" s="94">
        <v>925</v>
      </c>
      <c r="U405" s="338">
        <v>1772902.0428416037</v>
      </c>
      <c r="W405" s="338">
        <v>497790.26223996794</v>
      </c>
      <c r="Y405" s="94">
        <v>707.5</v>
      </c>
      <c r="AA405" s="345">
        <f t="shared" si="46"/>
        <v>-23258.760224362137</v>
      </c>
      <c r="AC405" s="351">
        <f t="shared" si="47"/>
        <v>104840.35589189653</v>
      </c>
      <c r="AE405" s="352">
        <f t="shared" si="48"/>
        <v>81581.595667534391</v>
      </c>
      <c r="AG405" s="352"/>
    </row>
    <row r="406" spans="1:33" x14ac:dyDescent="0.25">
      <c r="A406" s="93"/>
      <c r="B406" s="94" t="s">
        <v>422</v>
      </c>
      <c r="C406" s="94" t="s">
        <v>440</v>
      </c>
      <c r="D406" s="94" t="s">
        <v>83</v>
      </c>
      <c r="H406" s="114">
        <f>'MATRIZ 2018 COMPLETO HOMOLOGADA'!J406</f>
        <v>0</v>
      </c>
      <c r="I406" s="114">
        <f>'MATRIZ 2018 COMPLETO HOMOLOGADA'!O406</f>
        <v>990857.38666998944</v>
      </c>
      <c r="J406" s="114">
        <f>'MATRIZ 2018 COMPLETO HOMOLOGADA'!R406</f>
        <v>0</v>
      </c>
      <c r="K406" s="114"/>
      <c r="L406" s="114">
        <f t="shared" si="45"/>
        <v>990857.38666998944</v>
      </c>
      <c r="M406" s="114"/>
      <c r="N406" s="114">
        <f>'MATRIZ 2018 COMPLETO HOMOLOGADA'!AI406+'MATRIZ 2018 COMPLETO HOMOLOGADA'!AL406+'MATRIZ 2018 COMPLETO HOMOLOGADA'!AO406</f>
        <v>106856.82430868335</v>
      </c>
      <c r="O406" s="114"/>
      <c r="P406" s="114"/>
      <c r="Q406" s="93"/>
      <c r="S406" s="94">
        <v>175</v>
      </c>
      <c r="U406" s="338">
        <v>1043568.2710643909</v>
      </c>
      <c r="W406" s="338">
        <v>23203.224571346924</v>
      </c>
      <c r="Y406" s="94">
        <v>35</v>
      </c>
      <c r="AA406" s="345">
        <f t="shared" si="46"/>
        <v>-52710.884394401452</v>
      </c>
      <c r="AC406" s="351">
        <f t="shared" si="47"/>
        <v>83653.599737336423</v>
      </c>
      <c r="AE406" s="352">
        <f t="shared" si="48"/>
        <v>30942.715342934971</v>
      </c>
      <c r="AG406" s="352"/>
    </row>
    <row r="407" spans="1:33" x14ac:dyDescent="0.25">
      <c r="A407" s="93"/>
      <c r="B407" s="94" t="s">
        <v>422</v>
      </c>
      <c r="C407" s="94" t="s">
        <v>441</v>
      </c>
      <c r="D407" s="94" t="s">
        <v>79</v>
      </c>
      <c r="H407" s="114">
        <f>'MATRIZ 2018 COMPLETO HOMOLOGADA'!J407</f>
        <v>3495711.2873572707</v>
      </c>
      <c r="I407" s="114">
        <f>'MATRIZ 2018 COMPLETO HOMOLOGADA'!O407</f>
        <v>0</v>
      </c>
      <c r="J407" s="114">
        <f>'MATRIZ 2018 COMPLETO HOMOLOGADA'!R407</f>
        <v>0</v>
      </c>
      <c r="K407" s="114"/>
      <c r="L407" s="114">
        <f t="shared" si="45"/>
        <v>3495711.2873572707</v>
      </c>
      <c r="M407" s="114"/>
      <c r="N407" s="114">
        <f>'MATRIZ 2018 COMPLETO HOMOLOGADA'!AI407+'MATRIZ 2018 COMPLETO HOMOLOGADA'!AL407+'MATRIZ 2018 COMPLETO HOMOLOGADA'!AO407</f>
        <v>1047813.4380236543</v>
      </c>
      <c r="O407" s="114"/>
      <c r="P407" s="114"/>
      <c r="Q407" s="93"/>
      <c r="S407" s="94">
        <v>1428.5</v>
      </c>
      <c r="U407" s="338">
        <v>4020729.9208745603</v>
      </c>
      <c r="W407" s="338">
        <v>1438439.7974190055</v>
      </c>
      <c r="Y407" s="94">
        <v>1389.5</v>
      </c>
      <c r="AA407" s="345">
        <f t="shared" si="46"/>
        <v>-525018.63351728953</v>
      </c>
      <c r="AC407" s="351">
        <f t="shared" si="47"/>
        <v>-390626.35939535126</v>
      </c>
      <c r="AE407" s="352">
        <f t="shared" si="48"/>
        <v>-915644.9929126408</v>
      </c>
      <c r="AG407" s="352"/>
    </row>
    <row r="408" spans="1:33" x14ac:dyDescent="0.25">
      <c r="A408" s="93"/>
      <c r="H408" s="114"/>
      <c r="I408" s="114"/>
      <c r="J408" s="114"/>
      <c r="K408" s="114"/>
      <c r="L408" s="114"/>
      <c r="M408" s="114"/>
      <c r="N408" s="114"/>
      <c r="O408" s="114"/>
      <c r="P408" s="114"/>
      <c r="Q408" s="93"/>
      <c r="AA408" s="345">
        <f t="shared" si="46"/>
        <v>0</v>
      </c>
      <c r="AC408" s="351">
        <f t="shared" si="47"/>
        <v>0</v>
      </c>
      <c r="AE408" s="352">
        <f t="shared" si="48"/>
        <v>0</v>
      </c>
      <c r="AG408" s="352"/>
    </row>
    <row r="409" spans="1:33" x14ac:dyDescent="0.25">
      <c r="A409" s="93"/>
      <c r="B409" s="98" t="s">
        <v>442</v>
      </c>
      <c r="C409" s="98" t="s">
        <v>443</v>
      </c>
      <c r="D409" s="98" t="s">
        <v>74</v>
      </c>
      <c r="E409" s="98"/>
      <c r="F409" s="100"/>
      <c r="G409" s="98"/>
      <c r="H409" s="115">
        <f>SUM(H410:H425)</f>
        <v>46933901.471576698</v>
      </c>
      <c r="I409" s="115">
        <f>SUM(I410:I425)</f>
        <v>6284132.4501585709</v>
      </c>
      <c r="J409" s="115">
        <f>SUM(J410:J425)</f>
        <v>5662712.6705522994</v>
      </c>
      <c r="K409" s="115"/>
      <c r="L409" s="115">
        <f>SUM(L410:L425)</f>
        <v>58880746.592287563</v>
      </c>
      <c r="M409" s="115"/>
      <c r="N409" s="115">
        <f>SUM(N410:N425)</f>
        <v>15346421.804203445</v>
      </c>
      <c r="O409" s="115"/>
      <c r="P409" s="115">
        <f>L409*'DADOS BASE PROPOSTA'!$I$14</f>
        <v>88321.119888431349</v>
      </c>
      <c r="Q409" s="93"/>
      <c r="S409" s="94">
        <v>23984</v>
      </c>
      <c r="U409" s="338">
        <v>58111639.761456102</v>
      </c>
      <c r="W409" s="338">
        <v>16216734.784469305</v>
      </c>
      <c r="Y409" s="94">
        <v>22966</v>
      </c>
      <c r="AA409" s="345">
        <f t="shared" si="46"/>
        <v>769106.83083146065</v>
      </c>
      <c r="AC409" s="351">
        <f t="shared" si="47"/>
        <v>-870312.98026585951</v>
      </c>
      <c r="AE409" s="352">
        <f t="shared" si="48"/>
        <v>-101206.14943439886</v>
      </c>
      <c r="AG409" s="352">
        <f t="shared" ref="AG409:AG427" si="49">AA409+AC409</f>
        <v>-101206.14943439886</v>
      </c>
    </row>
    <row r="410" spans="1:33" x14ac:dyDescent="0.25">
      <c r="A410" s="93"/>
      <c r="B410" s="94" t="s">
        <v>442</v>
      </c>
      <c r="C410" s="94" t="s">
        <v>34</v>
      </c>
      <c r="D410" s="94" t="s">
        <v>75</v>
      </c>
      <c r="F410" s="68">
        <f>'MATRIZ 2018 COMPLETO HOMOLOGADA'!Q410</f>
        <v>15</v>
      </c>
      <c r="H410" s="114">
        <f>'MATRIZ 2018 COMPLETO HOMOLOGADA'!J410</f>
        <v>0</v>
      </c>
      <c r="I410" s="114">
        <f>SUMIF('MATRIZ 2018 COMPLETO HOMOLOGADA'!D411:D426,"ECR",'MATRIZ 2018 COMPLETO HOMOLOGADA'!O411:O426)</f>
        <v>0</v>
      </c>
      <c r="J410" s="114">
        <f>'MATRIZ 2018 COMPLETO HOMOLOGADA'!R410+'MATRIZ 2018 COMPLETO HOMOLOGADA'!Z410+'MATRIZ 2018 COMPLETO HOMOLOGADA'!AS410+'MATRIZ 2018 COMPLETO HOMOLOGADA'!AW410+'MATRIZ 2018 COMPLETO HOMOLOGADA'!BA410+SUM('MATRIZ 2018 COMPLETO HOMOLOGADA'!Z411:Z426)</f>
        <v>5662712.6705522994</v>
      </c>
      <c r="K410" s="114"/>
      <c r="L410" s="114">
        <f t="shared" ref="L410:L425" si="50">SUM(H410:J410)</f>
        <v>5662712.6705522994</v>
      </c>
      <c r="M410" s="114"/>
      <c r="N410" s="114">
        <f>'MATRIZ 2018 COMPLETO HOMOLOGADA'!AI410+'MATRIZ 2018 COMPLETO HOMOLOGADA'!AL410+'MATRIZ 2018 COMPLETO HOMOLOGADA'!AO410</f>
        <v>0</v>
      </c>
      <c r="O410" s="114"/>
      <c r="P410" s="114"/>
      <c r="Q410" s="93"/>
      <c r="U410" s="338">
        <v>4975015.4563613674</v>
      </c>
      <c r="W410" s="338">
        <v>0</v>
      </c>
      <c r="AA410" s="345">
        <f t="shared" si="46"/>
        <v>687697.21419093199</v>
      </c>
      <c r="AC410" s="351">
        <f t="shared" si="47"/>
        <v>0</v>
      </c>
      <c r="AE410" s="352">
        <f t="shared" si="48"/>
        <v>687697.21419093199</v>
      </c>
      <c r="AG410" s="352"/>
    </row>
    <row r="411" spans="1:33" x14ac:dyDescent="0.25">
      <c r="A411" s="93"/>
      <c r="B411" s="94" t="s">
        <v>442</v>
      </c>
      <c r="C411" s="94" t="s">
        <v>444</v>
      </c>
      <c r="D411" s="94" t="s">
        <v>79</v>
      </c>
      <c r="H411" s="114">
        <f>'MATRIZ 2018 COMPLETO HOMOLOGADA'!J411</f>
        <v>1761974.5843895765</v>
      </c>
      <c r="I411" s="114">
        <f>'MATRIZ 2018 COMPLETO HOMOLOGADA'!O411</f>
        <v>0</v>
      </c>
      <c r="J411" s="114">
        <f>'MATRIZ 2018 COMPLETO HOMOLOGADA'!R411</f>
        <v>0</v>
      </c>
      <c r="K411" s="114"/>
      <c r="L411" s="114">
        <f t="shared" si="50"/>
        <v>1761974.5843895765</v>
      </c>
      <c r="M411" s="114"/>
      <c r="N411" s="114">
        <f>'MATRIZ 2018 COMPLETO HOMOLOGADA'!AI411+'MATRIZ 2018 COMPLETO HOMOLOGADA'!AL411+'MATRIZ 2018 COMPLETO HOMOLOGADA'!AO411</f>
        <v>518001.34317175159</v>
      </c>
      <c r="O411" s="114"/>
      <c r="P411" s="114"/>
      <c r="Q411" s="93"/>
      <c r="S411" s="94">
        <v>888</v>
      </c>
      <c r="U411" s="338">
        <v>1776523.6943441953</v>
      </c>
      <c r="W411" s="338">
        <v>519699.02210876282</v>
      </c>
      <c r="Y411" s="94">
        <v>820.5</v>
      </c>
      <c r="AA411" s="345">
        <f t="shared" si="46"/>
        <v>-14549.109954618849</v>
      </c>
      <c r="AC411" s="351">
        <f t="shared" si="47"/>
        <v>-1697.6789370112238</v>
      </c>
      <c r="AE411" s="352">
        <f t="shared" si="48"/>
        <v>-16246.788891630073</v>
      </c>
      <c r="AG411" s="352"/>
    </row>
    <row r="412" spans="1:33" x14ac:dyDescent="0.25">
      <c r="A412" s="93"/>
      <c r="B412" s="94" t="s">
        <v>442</v>
      </c>
      <c r="C412" s="94" t="s">
        <v>445</v>
      </c>
      <c r="D412" s="94" t="s">
        <v>79</v>
      </c>
      <c r="H412" s="114">
        <f>'MATRIZ 2018 COMPLETO HOMOLOGADA'!J412</f>
        <v>4585412.3819193868</v>
      </c>
      <c r="I412" s="114">
        <f>'MATRIZ 2018 COMPLETO HOMOLOGADA'!O412</f>
        <v>0</v>
      </c>
      <c r="J412" s="114">
        <f>'MATRIZ 2018 COMPLETO HOMOLOGADA'!R412</f>
        <v>0</v>
      </c>
      <c r="K412" s="114"/>
      <c r="L412" s="114">
        <f t="shared" si="50"/>
        <v>4585412.3819193868</v>
      </c>
      <c r="M412" s="114"/>
      <c r="N412" s="114">
        <f>'MATRIZ 2018 COMPLETO HOMOLOGADA'!AI412+'MATRIZ 2018 COMPLETO HOMOLOGADA'!AL412+'MATRIZ 2018 COMPLETO HOMOLOGADA'!AO412</f>
        <v>1315856.612398162</v>
      </c>
      <c r="O412" s="114"/>
      <c r="P412" s="114"/>
      <c r="Q412" s="93"/>
      <c r="S412" s="94">
        <v>1362.5</v>
      </c>
      <c r="U412" s="338">
        <v>4321884.5542680221</v>
      </c>
      <c r="W412" s="338">
        <v>1288549.5963840245</v>
      </c>
      <c r="Y412" s="94">
        <v>1203.5</v>
      </c>
      <c r="AA412" s="345">
        <f t="shared" si="46"/>
        <v>263527.82765136473</v>
      </c>
      <c r="AC412" s="351">
        <f t="shared" si="47"/>
        <v>27307.016014137538</v>
      </c>
      <c r="AE412" s="352">
        <f t="shared" si="48"/>
        <v>290834.84366550227</v>
      </c>
      <c r="AG412" s="352"/>
    </row>
    <row r="413" spans="1:33" x14ac:dyDescent="0.25">
      <c r="A413" s="93"/>
      <c r="B413" s="94" t="s">
        <v>442</v>
      </c>
      <c r="C413" s="94" t="s">
        <v>446</v>
      </c>
      <c r="D413" s="94" t="s">
        <v>79</v>
      </c>
      <c r="H413" s="114">
        <f>'MATRIZ 2018 COMPLETO HOMOLOGADA'!J413</f>
        <v>3680451.8396674921</v>
      </c>
      <c r="I413" s="114">
        <f>'MATRIZ 2018 COMPLETO HOMOLOGADA'!O413</f>
        <v>0</v>
      </c>
      <c r="J413" s="114">
        <f>'MATRIZ 2018 COMPLETO HOMOLOGADA'!R413</f>
        <v>0</v>
      </c>
      <c r="K413" s="114"/>
      <c r="L413" s="114">
        <f t="shared" si="50"/>
        <v>3680451.8396674921</v>
      </c>
      <c r="M413" s="114"/>
      <c r="N413" s="114">
        <f>'MATRIZ 2018 COMPLETO HOMOLOGADA'!AI413+'MATRIZ 2018 COMPLETO HOMOLOGADA'!AL413+'MATRIZ 2018 COMPLETO HOMOLOGADA'!AO413</f>
        <v>1493561.8090374034</v>
      </c>
      <c r="O413" s="114"/>
      <c r="P413" s="114"/>
      <c r="Q413" s="93"/>
      <c r="S413" s="94">
        <v>1190</v>
      </c>
      <c r="U413" s="338">
        <v>3760254.5259003737</v>
      </c>
      <c r="W413" s="338">
        <v>1600875.5858339914</v>
      </c>
      <c r="Y413" s="94">
        <v>1045.5</v>
      </c>
      <c r="AA413" s="345">
        <f t="shared" si="46"/>
        <v>-79802.686232881621</v>
      </c>
      <c r="AC413" s="351">
        <f t="shared" si="47"/>
        <v>-107313.77679658798</v>
      </c>
      <c r="AE413" s="352">
        <f t="shared" si="48"/>
        <v>-187116.4630294696</v>
      </c>
      <c r="AG413" s="352"/>
    </row>
    <row r="414" spans="1:33" x14ac:dyDescent="0.25">
      <c r="A414" s="93"/>
      <c r="B414" s="94" t="s">
        <v>442</v>
      </c>
      <c r="C414" s="94" t="s">
        <v>447</v>
      </c>
      <c r="D414" s="94" t="s">
        <v>83</v>
      </c>
      <c r="H414" s="114">
        <f>'MATRIZ 2018 COMPLETO HOMOLOGADA'!J414</f>
        <v>0</v>
      </c>
      <c r="I414" s="114">
        <f>'MATRIZ 2018 COMPLETO HOMOLOGADA'!O414</f>
        <v>1052565.9612528405</v>
      </c>
      <c r="J414" s="114">
        <f>'MATRIZ 2018 COMPLETO HOMOLOGADA'!R414</f>
        <v>0</v>
      </c>
      <c r="K414" s="114"/>
      <c r="L414" s="114">
        <f t="shared" si="50"/>
        <v>1052565.9612528405</v>
      </c>
      <c r="M414" s="114"/>
      <c r="N414" s="114">
        <f>'MATRIZ 2018 COMPLETO HOMOLOGADA'!AI414+'MATRIZ 2018 COMPLETO HOMOLOGADA'!AL414+'MATRIZ 2018 COMPLETO HOMOLOGADA'!AO414</f>
        <v>291851.46945799817</v>
      </c>
      <c r="O414" s="114"/>
      <c r="P414" s="114"/>
      <c r="Q414" s="93"/>
      <c r="S414" s="94">
        <v>524</v>
      </c>
      <c r="U414" s="338">
        <v>1133036.6188408327</v>
      </c>
      <c r="W414" s="338">
        <v>200196.1127522084</v>
      </c>
      <c r="Y414" s="94">
        <v>331</v>
      </c>
      <c r="AA414" s="345">
        <f t="shared" si="46"/>
        <v>-80470.65758799226</v>
      </c>
      <c r="AC414" s="351">
        <f t="shared" si="47"/>
        <v>91655.356705789774</v>
      </c>
      <c r="AE414" s="352">
        <f t="shared" si="48"/>
        <v>11184.699117797514</v>
      </c>
      <c r="AG414" s="352"/>
    </row>
    <row r="415" spans="1:33" x14ac:dyDescent="0.25">
      <c r="A415" s="93"/>
      <c r="B415" s="94" t="s">
        <v>442</v>
      </c>
      <c r="C415" s="94" t="s">
        <v>448</v>
      </c>
      <c r="D415" s="94" t="s">
        <v>79</v>
      </c>
      <c r="H415" s="114">
        <f>'MATRIZ 2018 COMPLETO HOMOLOGADA'!J415</f>
        <v>2729980.1056757295</v>
      </c>
      <c r="I415" s="114">
        <f>'MATRIZ 2018 COMPLETO HOMOLOGADA'!O415</f>
        <v>0</v>
      </c>
      <c r="J415" s="114">
        <f>'MATRIZ 2018 COMPLETO HOMOLOGADA'!R415</f>
        <v>0</v>
      </c>
      <c r="K415" s="114"/>
      <c r="L415" s="114">
        <f t="shared" si="50"/>
        <v>2729980.1056757295</v>
      </c>
      <c r="M415" s="114"/>
      <c r="N415" s="114">
        <f>'MATRIZ 2018 COMPLETO HOMOLOGADA'!AI415+'MATRIZ 2018 COMPLETO HOMOLOGADA'!AL415+'MATRIZ 2018 COMPLETO HOMOLOGADA'!AO415</f>
        <v>671964.68973689293</v>
      </c>
      <c r="O415" s="114"/>
      <c r="P415" s="114"/>
      <c r="Q415" s="93"/>
      <c r="S415" s="94">
        <v>1189</v>
      </c>
      <c r="U415" s="338">
        <v>3262291.6416258877</v>
      </c>
      <c r="W415" s="338">
        <v>714333.93891570775</v>
      </c>
      <c r="Y415" s="94">
        <v>1164</v>
      </c>
      <c r="AA415" s="345">
        <f t="shared" si="46"/>
        <v>-532311.53595015826</v>
      </c>
      <c r="AC415" s="351">
        <f t="shared" si="47"/>
        <v>-42369.249178814818</v>
      </c>
      <c r="AE415" s="352">
        <f t="shared" si="48"/>
        <v>-574680.78512897308</v>
      </c>
      <c r="AG415" s="352"/>
    </row>
    <row r="416" spans="1:33" x14ac:dyDescent="0.25">
      <c r="A416" s="93"/>
      <c r="B416" s="94" t="s">
        <v>442</v>
      </c>
      <c r="C416" s="94" t="s">
        <v>449</v>
      </c>
      <c r="D416" s="94" t="s">
        <v>79</v>
      </c>
      <c r="H416" s="114">
        <f>'MATRIZ 2018 COMPLETO HOMOLOGADA'!J416</f>
        <v>2468958.9315143432</v>
      </c>
      <c r="I416" s="114">
        <f>'MATRIZ 2018 COMPLETO HOMOLOGADA'!O416</f>
        <v>0</v>
      </c>
      <c r="J416" s="114">
        <f>'MATRIZ 2018 COMPLETO HOMOLOGADA'!R416</f>
        <v>0</v>
      </c>
      <c r="K416" s="114"/>
      <c r="L416" s="114">
        <f t="shared" si="50"/>
        <v>2468958.9315143432</v>
      </c>
      <c r="M416" s="114"/>
      <c r="N416" s="114">
        <f>'MATRIZ 2018 COMPLETO HOMOLOGADA'!AI416+'MATRIZ 2018 COMPLETO HOMOLOGADA'!AL416+'MATRIZ 2018 COMPLETO HOMOLOGADA'!AO416</f>
        <v>808047.24717430468</v>
      </c>
      <c r="O416" s="114"/>
      <c r="P416" s="114"/>
      <c r="Q416" s="93"/>
      <c r="S416" s="94">
        <v>1400.5</v>
      </c>
      <c r="U416" s="338">
        <v>2903545.4218909419</v>
      </c>
      <c r="W416" s="338">
        <v>998948.88420571387</v>
      </c>
      <c r="Y416" s="94">
        <v>1594.5</v>
      </c>
      <c r="AA416" s="345">
        <f t="shared" si="46"/>
        <v>-434586.49037659867</v>
      </c>
      <c r="AC416" s="351">
        <f t="shared" si="47"/>
        <v>-190901.63703140919</v>
      </c>
      <c r="AE416" s="352">
        <f t="shared" si="48"/>
        <v>-625488.12740800786</v>
      </c>
      <c r="AG416" s="352"/>
    </row>
    <row r="417" spans="1:33" x14ac:dyDescent="0.25">
      <c r="A417" s="93"/>
      <c r="B417" s="94" t="s">
        <v>442</v>
      </c>
      <c r="C417" s="94" t="s">
        <v>450</v>
      </c>
      <c r="D417" s="94" t="s">
        <v>83</v>
      </c>
      <c r="H417" s="114">
        <f>'MATRIZ 2018 COMPLETO HOMOLOGADA'!J417</f>
        <v>0</v>
      </c>
      <c r="I417" s="114">
        <f>'MATRIZ 2018 COMPLETO HOMOLOGADA'!O417</f>
        <v>1028399.8398710022</v>
      </c>
      <c r="J417" s="114">
        <f>'MATRIZ 2018 COMPLETO HOMOLOGADA'!R417</f>
        <v>0</v>
      </c>
      <c r="K417" s="114"/>
      <c r="L417" s="114">
        <f t="shared" si="50"/>
        <v>1028399.8398710022</v>
      </c>
      <c r="M417" s="114"/>
      <c r="N417" s="114">
        <f>'MATRIZ 2018 COMPLETO HOMOLOGADA'!AI417+'MATRIZ 2018 COMPLETO HOMOLOGADA'!AL417+'MATRIZ 2018 COMPLETO HOMOLOGADA'!AO417</f>
        <v>254043.05899220036</v>
      </c>
      <c r="O417" s="114"/>
      <c r="P417" s="114"/>
      <c r="Q417" s="93"/>
      <c r="S417" s="94">
        <v>441</v>
      </c>
      <c r="U417" s="338">
        <v>1106831.3789348989</v>
      </c>
      <c r="W417" s="338">
        <v>257397.95277037131</v>
      </c>
      <c r="Y417" s="94">
        <v>411.5</v>
      </c>
      <c r="AA417" s="345">
        <f t="shared" si="46"/>
        <v>-78431.539063896635</v>
      </c>
      <c r="AC417" s="351">
        <f t="shared" si="47"/>
        <v>-3354.8937781709537</v>
      </c>
      <c r="AE417" s="352">
        <f t="shared" si="48"/>
        <v>-81786.432842067588</v>
      </c>
      <c r="AG417" s="352"/>
    </row>
    <row r="418" spans="1:33" x14ac:dyDescent="0.25">
      <c r="A418" s="93"/>
      <c r="B418" s="94" t="s">
        <v>442</v>
      </c>
      <c r="C418" s="94" t="s">
        <v>451</v>
      </c>
      <c r="D418" s="94" t="s">
        <v>79</v>
      </c>
      <c r="H418" s="114">
        <f>'MATRIZ 2018 COMPLETO HOMOLOGADA'!J418</f>
        <v>2333698.0405428414</v>
      </c>
      <c r="I418" s="114">
        <f>'MATRIZ 2018 COMPLETO HOMOLOGADA'!O418</f>
        <v>0</v>
      </c>
      <c r="J418" s="114">
        <f>'MATRIZ 2018 COMPLETO HOMOLOGADA'!R418</f>
        <v>0</v>
      </c>
      <c r="K418" s="114"/>
      <c r="L418" s="114">
        <f t="shared" si="50"/>
        <v>2333698.0405428414</v>
      </c>
      <c r="M418" s="114"/>
      <c r="N418" s="114">
        <f>'MATRIZ 2018 COMPLETO HOMOLOGADA'!AI418+'MATRIZ 2018 COMPLETO HOMOLOGADA'!AL418+'MATRIZ 2018 COMPLETO HOMOLOGADA'!AO418</f>
        <v>1173979.4333248266</v>
      </c>
      <c r="O418" s="114"/>
      <c r="P418" s="114"/>
      <c r="Q418" s="93"/>
      <c r="S418" s="94">
        <v>1900</v>
      </c>
      <c r="U418" s="338">
        <v>1791504.5171622566</v>
      </c>
      <c r="W418" s="338">
        <v>1104187.7026626223</v>
      </c>
      <c r="Y418" s="94">
        <v>1646</v>
      </c>
      <c r="AA418" s="345">
        <f t="shared" si="46"/>
        <v>542193.52338058478</v>
      </c>
      <c r="AC418" s="351">
        <f t="shared" si="47"/>
        <v>69791.730662204325</v>
      </c>
      <c r="AE418" s="352">
        <f t="shared" si="48"/>
        <v>611985.25404278911</v>
      </c>
      <c r="AG418" s="352"/>
    </row>
    <row r="419" spans="1:33" x14ac:dyDescent="0.25">
      <c r="A419" s="93"/>
      <c r="B419" s="94" t="s">
        <v>442</v>
      </c>
      <c r="C419" s="94" t="s">
        <v>452</v>
      </c>
      <c r="D419" s="94" t="s">
        <v>83</v>
      </c>
      <c r="H419" s="114">
        <f>'MATRIZ 2018 COMPLETO HOMOLOGADA'!J419</f>
        <v>0</v>
      </c>
      <c r="I419" s="114">
        <f>'MATRIZ 2018 COMPLETO HOMOLOGADA'!O419</f>
        <v>1065605.1107236193</v>
      </c>
      <c r="J419" s="114">
        <f>'MATRIZ 2018 COMPLETO HOMOLOGADA'!R419</f>
        <v>0</v>
      </c>
      <c r="K419" s="114"/>
      <c r="L419" s="114">
        <f t="shared" si="50"/>
        <v>1065605.1107236193</v>
      </c>
      <c r="M419" s="114"/>
      <c r="N419" s="114">
        <f>'MATRIZ 2018 COMPLETO HOMOLOGADA'!AI419+'MATRIZ 2018 COMPLETO HOMOLOGADA'!AL419+'MATRIZ 2018 COMPLETO HOMOLOGADA'!AO419</f>
        <v>317534.6049444353</v>
      </c>
      <c r="O419" s="114"/>
      <c r="P419" s="114"/>
      <c r="Q419" s="93"/>
      <c r="S419" s="94">
        <v>600.5</v>
      </c>
      <c r="U419" s="338">
        <v>1178705.0487928479</v>
      </c>
      <c r="W419" s="338">
        <v>253544.92593816566</v>
      </c>
      <c r="Y419" s="94">
        <v>441.5</v>
      </c>
      <c r="AA419" s="345">
        <f t="shared" si="46"/>
        <v>-113099.93806922855</v>
      </c>
      <c r="AC419" s="351">
        <f t="shared" si="47"/>
        <v>63989.679006269638</v>
      </c>
      <c r="AE419" s="352">
        <f t="shared" si="48"/>
        <v>-49110.25906295891</v>
      </c>
      <c r="AG419" s="352"/>
    </row>
    <row r="420" spans="1:33" x14ac:dyDescent="0.25">
      <c r="A420" s="93"/>
      <c r="B420" s="94" t="s">
        <v>442</v>
      </c>
      <c r="C420" s="94" t="s">
        <v>453</v>
      </c>
      <c r="D420" s="94" t="s">
        <v>83</v>
      </c>
      <c r="H420" s="114">
        <f>'MATRIZ 2018 COMPLETO HOMOLOGADA'!J420</f>
        <v>0</v>
      </c>
      <c r="I420" s="114">
        <f>'MATRIZ 2018 COMPLETO HOMOLOGADA'!O420</f>
        <v>1075615.1444663787</v>
      </c>
      <c r="J420" s="114">
        <f>'MATRIZ 2018 COMPLETO HOMOLOGADA'!R420</f>
        <v>0</v>
      </c>
      <c r="K420" s="114"/>
      <c r="L420" s="114">
        <f t="shared" si="50"/>
        <v>1075615.1444663787</v>
      </c>
      <c r="M420" s="114"/>
      <c r="N420" s="114">
        <f>'MATRIZ 2018 COMPLETO HOMOLOGADA'!AI420+'MATRIZ 2018 COMPLETO HOMOLOGADA'!AL420+'MATRIZ 2018 COMPLETO HOMOLOGADA'!AO420</f>
        <v>232637.92693937692</v>
      </c>
      <c r="O420" s="114"/>
      <c r="P420" s="114"/>
      <c r="Q420" s="93"/>
      <c r="S420" s="94">
        <v>454</v>
      </c>
      <c r="U420" s="338">
        <v>1132450.419209982</v>
      </c>
      <c r="W420" s="338">
        <v>214270.58608671176</v>
      </c>
      <c r="Y420" s="94">
        <v>385</v>
      </c>
      <c r="AA420" s="345">
        <f t="shared" si="46"/>
        <v>-56835.27474360331</v>
      </c>
      <c r="AC420" s="351">
        <f t="shared" si="47"/>
        <v>18367.340852665162</v>
      </c>
      <c r="AE420" s="352">
        <f t="shared" si="48"/>
        <v>-38467.933890938148</v>
      </c>
      <c r="AG420" s="352"/>
    </row>
    <row r="421" spans="1:33" x14ac:dyDescent="0.25">
      <c r="A421" s="93"/>
      <c r="B421" s="94" t="s">
        <v>442</v>
      </c>
      <c r="C421" s="94" t="s">
        <v>454</v>
      </c>
      <c r="D421" s="94" t="s">
        <v>83</v>
      </c>
      <c r="H421" s="114">
        <f>'MATRIZ 2018 COMPLETO HOMOLOGADA'!J421</f>
        <v>0</v>
      </c>
      <c r="I421" s="114">
        <f>'MATRIZ 2018 COMPLETO HOMOLOGADA'!O421</f>
        <v>1043795.0408406708</v>
      </c>
      <c r="J421" s="114">
        <f>'MATRIZ 2018 COMPLETO HOMOLOGADA'!R421</f>
        <v>0</v>
      </c>
      <c r="K421" s="114"/>
      <c r="L421" s="114">
        <f t="shared" si="50"/>
        <v>1043795.0408406708</v>
      </c>
      <c r="M421" s="114"/>
      <c r="N421" s="114">
        <f>'MATRIZ 2018 COMPLETO HOMOLOGADA'!AI421+'MATRIZ 2018 COMPLETO HOMOLOGADA'!AL421+'MATRIZ 2018 COMPLETO HOMOLOGADA'!AO421</f>
        <v>206692.53508025914</v>
      </c>
      <c r="O421" s="114"/>
      <c r="P421" s="114"/>
      <c r="Q421" s="93"/>
      <c r="S421" s="94">
        <v>336</v>
      </c>
      <c r="U421" s="338">
        <v>1266159.9445024519</v>
      </c>
      <c r="W421" s="338">
        <v>217393.41201117946</v>
      </c>
      <c r="Y421" s="94">
        <v>325.5</v>
      </c>
      <c r="AA421" s="345">
        <f t="shared" si="46"/>
        <v>-222364.90366178111</v>
      </c>
      <c r="AC421" s="351">
        <f t="shared" si="47"/>
        <v>-10700.87693092032</v>
      </c>
      <c r="AE421" s="352">
        <f t="shared" si="48"/>
        <v>-233065.78059270143</v>
      </c>
      <c r="AG421" s="352"/>
    </row>
    <row r="422" spans="1:33" x14ac:dyDescent="0.25">
      <c r="A422" s="93"/>
      <c r="B422" s="94" t="s">
        <v>442</v>
      </c>
      <c r="C422" s="94" t="s">
        <v>455</v>
      </c>
      <c r="D422" s="94" t="s">
        <v>83</v>
      </c>
      <c r="H422" s="114">
        <f>'MATRIZ 2018 COMPLETO HOMOLOGADA'!J422</f>
        <v>0</v>
      </c>
      <c r="I422" s="114">
        <f>'MATRIZ 2018 COMPLETO HOMOLOGADA'!O422</f>
        <v>1018151.35300406</v>
      </c>
      <c r="J422" s="114">
        <f>'MATRIZ 2018 COMPLETO HOMOLOGADA'!R422</f>
        <v>0</v>
      </c>
      <c r="K422" s="114"/>
      <c r="L422" s="114">
        <f t="shared" si="50"/>
        <v>1018151.35300406</v>
      </c>
      <c r="M422" s="114"/>
      <c r="N422" s="114">
        <f>'MATRIZ 2018 COMPLETO HOMOLOGADA'!AI422+'MATRIZ 2018 COMPLETO HOMOLOGADA'!AL422+'MATRIZ 2018 COMPLETO HOMOLOGADA'!AO422</f>
        <v>236967.11360755193</v>
      </c>
      <c r="O422" s="114"/>
      <c r="P422" s="114"/>
      <c r="Q422" s="93"/>
      <c r="S422" s="94">
        <v>460</v>
      </c>
      <c r="U422" s="338">
        <v>1158166.9532360027</v>
      </c>
      <c r="W422" s="338">
        <v>219604.76900815248</v>
      </c>
      <c r="Y422" s="94">
        <v>392.5</v>
      </c>
      <c r="AA422" s="345">
        <f t="shared" si="46"/>
        <v>-140015.60023194272</v>
      </c>
      <c r="AC422" s="351">
        <f t="shared" si="47"/>
        <v>17362.344599399454</v>
      </c>
      <c r="AE422" s="352">
        <f t="shared" si="48"/>
        <v>-122653.25563254327</v>
      </c>
      <c r="AG422" s="352"/>
    </row>
    <row r="423" spans="1:33" x14ac:dyDescent="0.25">
      <c r="A423" s="93"/>
      <c r="B423" s="94" t="s">
        <v>442</v>
      </c>
      <c r="C423" s="94" t="s">
        <v>456</v>
      </c>
      <c r="D423" s="94" t="s">
        <v>79</v>
      </c>
      <c r="H423" s="114">
        <f>'MATRIZ 2018 COMPLETO HOMOLOGADA'!J423</f>
        <v>2625196.8530662474</v>
      </c>
      <c r="I423" s="114">
        <f>'MATRIZ 2018 COMPLETO HOMOLOGADA'!O423</f>
        <v>0</v>
      </c>
      <c r="J423" s="114">
        <f>'MATRIZ 2018 COMPLETO HOMOLOGADA'!R423</f>
        <v>0</v>
      </c>
      <c r="K423" s="114"/>
      <c r="L423" s="114">
        <f t="shared" si="50"/>
        <v>2625196.8530662474</v>
      </c>
      <c r="M423" s="114"/>
      <c r="N423" s="114">
        <f>'MATRIZ 2018 COMPLETO HOMOLOGADA'!AI423+'MATRIZ 2018 COMPLETO HOMOLOGADA'!AL423+'MATRIZ 2018 COMPLETO HOMOLOGADA'!AO423</f>
        <v>958820.97628792911</v>
      </c>
      <c r="O423" s="114"/>
      <c r="P423" s="114"/>
      <c r="Q423" s="93"/>
      <c r="S423" s="94">
        <v>1531.5</v>
      </c>
      <c r="U423" s="338">
        <v>2649075.6091897343</v>
      </c>
      <c r="W423" s="338">
        <v>1446396.8824792737</v>
      </c>
      <c r="Y423" s="94">
        <v>2128</v>
      </c>
      <c r="AA423" s="345">
        <f t="shared" si="46"/>
        <v>-23878.756123486906</v>
      </c>
      <c r="AC423" s="351">
        <f t="shared" si="47"/>
        <v>-487575.90619134461</v>
      </c>
      <c r="AE423" s="352">
        <f t="shared" si="48"/>
        <v>-511454.66231483151</v>
      </c>
      <c r="AG423" s="352"/>
    </row>
    <row r="424" spans="1:33" x14ac:dyDescent="0.25">
      <c r="A424" s="93"/>
      <c r="B424" s="94" t="s">
        <v>442</v>
      </c>
      <c r="C424" s="94" t="s">
        <v>457</v>
      </c>
      <c r="D424" s="94" t="s">
        <v>79</v>
      </c>
      <c r="H424" s="114">
        <f>'MATRIZ 2018 COMPLETO HOMOLOGADA'!J424</f>
        <v>19015577.143378992</v>
      </c>
      <c r="I424" s="114">
        <f>'MATRIZ 2018 COMPLETO HOMOLOGADA'!O424</f>
        <v>0</v>
      </c>
      <c r="J424" s="114">
        <f>'MATRIZ 2018 COMPLETO HOMOLOGADA'!R424</f>
        <v>0</v>
      </c>
      <c r="K424" s="114"/>
      <c r="L424" s="114">
        <f t="shared" si="50"/>
        <v>19015577.143378992</v>
      </c>
      <c r="M424" s="114"/>
      <c r="N424" s="114">
        <f>'MATRIZ 2018 COMPLETO HOMOLOGADA'!AI424+'MATRIZ 2018 COMPLETO HOMOLOGADA'!AL424+'MATRIZ 2018 COMPLETO HOMOLOGADA'!AO424</f>
        <v>4722866.1145183761</v>
      </c>
      <c r="O424" s="114"/>
      <c r="P424" s="114"/>
      <c r="Q424" s="93"/>
      <c r="S424" s="94">
        <v>9262.5</v>
      </c>
      <c r="U424" s="338">
        <v>17314830.373614307</v>
      </c>
      <c r="W424" s="338">
        <v>5039413.5160389086</v>
      </c>
      <c r="Y424" s="94">
        <v>8905.5</v>
      </c>
      <c r="AA424" s="345">
        <f t="shared" si="46"/>
        <v>1700746.7697646841</v>
      </c>
      <c r="AC424" s="351">
        <f t="shared" si="47"/>
        <v>-316547.40152053256</v>
      </c>
      <c r="AE424" s="352">
        <f t="shared" si="48"/>
        <v>1384199.3682441516</v>
      </c>
      <c r="AG424" s="352"/>
    </row>
    <row r="425" spans="1:33" x14ac:dyDescent="0.25">
      <c r="A425" s="93"/>
      <c r="B425" s="94" t="s">
        <v>442</v>
      </c>
      <c r="C425" s="94" t="s">
        <v>458</v>
      </c>
      <c r="D425" s="94" t="s">
        <v>79</v>
      </c>
      <c r="H425" s="114">
        <f>'MATRIZ 2018 COMPLETO HOMOLOGADA'!J425</f>
        <v>7732651.5914220875</v>
      </c>
      <c r="I425" s="114">
        <f>'MATRIZ 2018 COMPLETO HOMOLOGADA'!O425</f>
        <v>0</v>
      </c>
      <c r="J425" s="114">
        <f>'MATRIZ 2018 COMPLETO HOMOLOGADA'!R425</f>
        <v>0</v>
      </c>
      <c r="K425" s="114"/>
      <c r="L425" s="114">
        <f t="shared" si="50"/>
        <v>7732651.5914220875</v>
      </c>
      <c r="M425" s="114"/>
      <c r="N425" s="114">
        <f>'MATRIZ 2018 COMPLETO HOMOLOGADA'!AI425+'MATRIZ 2018 COMPLETO HOMOLOGADA'!AL425+'MATRIZ 2018 COMPLETO HOMOLOGADA'!AO425</f>
        <v>2143596.8695319779</v>
      </c>
      <c r="O425" s="114"/>
      <c r="P425" s="114"/>
      <c r="Q425" s="93"/>
      <c r="S425" s="94">
        <v>2444.5</v>
      </c>
      <c r="U425" s="338">
        <v>8381363.6035820069</v>
      </c>
      <c r="W425" s="338">
        <v>2141921.8972735084</v>
      </c>
      <c r="Y425" s="94">
        <v>2171.5</v>
      </c>
      <c r="AA425" s="345">
        <f t="shared" si="46"/>
        <v>-648712.01215991937</v>
      </c>
      <c r="AC425" s="351">
        <f t="shared" si="47"/>
        <v>1674.9722584695555</v>
      </c>
      <c r="AE425" s="352">
        <f t="shared" si="48"/>
        <v>-647037.03990144981</v>
      </c>
      <c r="AG425" s="352"/>
    </row>
    <row r="426" spans="1:33" x14ac:dyDescent="0.25">
      <c r="A426" s="93"/>
      <c r="H426" s="114"/>
      <c r="I426" s="114"/>
      <c r="J426" s="114"/>
      <c r="K426" s="114"/>
      <c r="L426" s="114"/>
      <c r="M426" s="114"/>
      <c r="N426" s="114"/>
      <c r="O426" s="114"/>
      <c r="P426" s="114"/>
      <c r="Q426" s="93"/>
      <c r="AA426" s="345">
        <f t="shared" si="46"/>
        <v>0</v>
      </c>
      <c r="AC426" s="351">
        <f t="shared" si="47"/>
        <v>0</v>
      </c>
      <c r="AE426" s="352">
        <f t="shared" si="48"/>
        <v>0</v>
      </c>
      <c r="AG426" s="352"/>
    </row>
    <row r="427" spans="1:33" x14ac:dyDescent="0.25">
      <c r="A427" s="93"/>
      <c r="B427" s="98" t="s">
        <v>442</v>
      </c>
      <c r="C427" s="98" t="s">
        <v>459</v>
      </c>
      <c r="D427" s="98" t="s">
        <v>74</v>
      </c>
      <c r="E427" s="98"/>
      <c r="F427" s="100"/>
      <c r="G427" s="98"/>
      <c r="H427" s="115">
        <f>SUM(H428:H435)</f>
        <v>12396408.742966942</v>
      </c>
      <c r="I427" s="115">
        <f>SUM(I428:I435)</f>
        <v>2145698.0460322918</v>
      </c>
      <c r="J427" s="115">
        <f>SUM(J428:J435)</f>
        <v>4216747.3924035979</v>
      </c>
      <c r="K427" s="115"/>
      <c r="L427" s="115">
        <f>SUM(L428:L435)</f>
        <v>18758854.181402832</v>
      </c>
      <c r="M427" s="115"/>
      <c r="N427" s="115">
        <f>SUM(N428:N435)</f>
        <v>5415542.6534294784</v>
      </c>
      <c r="O427" s="115"/>
      <c r="P427" s="115">
        <f>L427*'DADOS BASE PROPOSTA'!$I$14</f>
        <v>28138.28127210425</v>
      </c>
      <c r="Q427" s="93"/>
      <c r="S427" s="94">
        <v>8458.5</v>
      </c>
      <c r="U427" s="338">
        <v>19576739.011334501</v>
      </c>
      <c r="W427" s="338">
        <v>5345094.1636901284</v>
      </c>
      <c r="Y427" s="94">
        <v>7671.5</v>
      </c>
      <c r="AA427" s="345">
        <f t="shared" si="46"/>
        <v>-817884.82993166894</v>
      </c>
      <c r="AC427" s="351">
        <f t="shared" si="47"/>
        <v>70448.489739350043</v>
      </c>
      <c r="AE427" s="352">
        <f t="shared" si="48"/>
        <v>-747436.34019231889</v>
      </c>
      <c r="AG427" s="352">
        <f t="shared" si="49"/>
        <v>-747436.34019231889</v>
      </c>
    </row>
    <row r="428" spans="1:33" x14ac:dyDescent="0.25">
      <c r="A428" s="93"/>
      <c r="B428" s="94" t="s">
        <v>442</v>
      </c>
      <c r="C428" s="94" t="s">
        <v>34</v>
      </c>
      <c r="D428" s="94" t="s">
        <v>75</v>
      </c>
      <c r="F428" s="68">
        <f>'MATRIZ 2018 COMPLETO HOMOLOGADA'!Q428</f>
        <v>7</v>
      </c>
      <c r="H428" s="114">
        <f>'MATRIZ 2018 COMPLETO HOMOLOGADA'!J428</f>
        <v>0</v>
      </c>
      <c r="I428" s="114">
        <f>SUMIF('MATRIZ 2018 COMPLETO HOMOLOGADA'!D429:D436,"ECR",'MATRIZ 2018 COMPLETO HOMOLOGADA'!O429:O436)</f>
        <v>0</v>
      </c>
      <c r="J428" s="114">
        <f>'MATRIZ 2018 COMPLETO HOMOLOGADA'!R428+'MATRIZ 2018 COMPLETO HOMOLOGADA'!Z428+'MATRIZ 2018 COMPLETO HOMOLOGADA'!AS428+'MATRIZ 2018 COMPLETO HOMOLOGADA'!AW428+'MATRIZ 2018 COMPLETO HOMOLOGADA'!BA428+SUM('MATRIZ 2018 COMPLETO HOMOLOGADA'!Z429:Z436)</f>
        <v>4216747.3924035979</v>
      </c>
      <c r="K428" s="114"/>
      <c r="L428" s="114">
        <f t="shared" ref="L428:L435" si="51">SUM(H428:J428)</f>
        <v>4216747.3924035979</v>
      </c>
      <c r="M428" s="114"/>
      <c r="N428" s="114">
        <f>'MATRIZ 2018 COMPLETO HOMOLOGADA'!AI428+'MATRIZ 2018 COMPLETO HOMOLOGADA'!AL428+'MATRIZ 2018 COMPLETO HOMOLOGADA'!AO428</f>
        <v>0</v>
      </c>
      <c r="O428" s="114"/>
      <c r="P428" s="114"/>
      <c r="Q428" s="93"/>
      <c r="U428" s="338">
        <v>3969203.499132162</v>
      </c>
      <c r="W428" s="338">
        <v>0</v>
      </c>
      <c r="AA428" s="345">
        <f t="shared" si="46"/>
        <v>247543.89327143598</v>
      </c>
      <c r="AC428" s="351">
        <f t="shared" si="47"/>
        <v>0</v>
      </c>
      <c r="AE428" s="352">
        <f t="shared" si="48"/>
        <v>247543.89327143598</v>
      </c>
      <c r="AG428" s="352"/>
    </row>
    <row r="429" spans="1:33" x14ac:dyDescent="0.25">
      <c r="A429" s="93"/>
      <c r="B429" s="94" t="s">
        <v>442</v>
      </c>
      <c r="C429" s="94" t="s">
        <v>460</v>
      </c>
      <c r="D429" s="94" t="s">
        <v>79</v>
      </c>
      <c r="H429" s="114">
        <f>'MATRIZ 2018 COMPLETO HOMOLOGADA'!J429</f>
        <v>1749643.2826172416</v>
      </c>
      <c r="I429" s="114">
        <f>'MATRIZ 2018 COMPLETO HOMOLOGADA'!O429</f>
        <v>0</v>
      </c>
      <c r="J429" s="114">
        <f>'MATRIZ 2018 COMPLETO HOMOLOGADA'!R429</f>
        <v>0</v>
      </c>
      <c r="K429" s="114"/>
      <c r="L429" s="114">
        <f t="shared" si="51"/>
        <v>1749643.2826172416</v>
      </c>
      <c r="M429" s="114"/>
      <c r="N429" s="114">
        <f>'MATRIZ 2018 COMPLETO HOMOLOGADA'!AI429+'MATRIZ 2018 COMPLETO HOMOLOGADA'!AL429+'MATRIZ 2018 COMPLETO HOMOLOGADA'!AO429</f>
        <v>734221.84742673126</v>
      </c>
      <c r="O429" s="114"/>
      <c r="P429" s="114"/>
      <c r="Q429" s="93"/>
      <c r="S429" s="94">
        <v>1194</v>
      </c>
      <c r="U429" s="338">
        <v>1730055.7811556719</v>
      </c>
      <c r="W429" s="338">
        <v>497929.30586277542</v>
      </c>
      <c r="Y429" s="94">
        <v>745</v>
      </c>
      <c r="AA429" s="345">
        <f t="shared" si="46"/>
        <v>19587.501461569685</v>
      </c>
      <c r="AC429" s="351">
        <f t="shared" si="47"/>
        <v>236292.54156395583</v>
      </c>
      <c r="AE429" s="352">
        <f t="shared" si="48"/>
        <v>255880.04302552552</v>
      </c>
      <c r="AG429" s="352"/>
    </row>
    <row r="430" spans="1:33" x14ac:dyDescent="0.25">
      <c r="A430" s="93"/>
      <c r="B430" s="94" t="s">
        <v>442</v>
      </c>
      <c r="C430" s="94" t="s">
        <v>461</v>
      </c>
      <c r="D430" s="94" t="s">
        <v>79</v>
      </c>
      <c r="H430" s="114">
        <f>'MATRIZ 2018 COMPLETO HOMOLOGADA'!J430</f>
        <v>1749643.2826172418</v>
      </c>
      <c r="I430" s="114">
        <f>'MATRIZ 2018 COMPLETO HOMOLOGADA'!O430</f>
        <v>0</v>
      </c>
      <c r="J430" s="114">
        <f>'MATRIZ 2018 COMPLETO HOMOLOGADA'!R430</f>
        <v>0</v>
      </c>
      <c r="K430" s="114"/>
      <c r="L430" s="114">
        <f t="shared" si="51"/>
        <v>1749643.2826172418</v>
      </c>
      <c r="M430" s="114"/>
      <c r="N430" s="114">
        <f>'MATRIZ 2018 COMPLETO HOMOLOGADA'!AI430+'MATRIZ 2018 COMPLETO HOMOLOGADA'!AL430+'MATRIZ 2018 COMPLETO HOMOLOGADA'!AO430</f>
        <v>565922.96356521896</v>
      </c>
      <c r="O430" s="114"/>
      <c r="P430" s="114"/>
      <c r="Q430" s="93"/>
      <c r="S430" s="94">
        <v>846</v>
      </c>
      <c r="U430" s="338">
        <v>1739443.03413358</v>
      </c>
      <c r="W430" s="338">
        <v>503547.51665908139</v>
      </c>
      <c r="Y430" s="94">
        <v>688</v>
      </c>
      <c r="AA430" s="345">
        <f t="shared" si="46"/>
        <v>10200.248483661795</v>
      </c>
      <c r="AC430" s="351">
        <f t="shared" si="47"/>
        <v>62375.446906137571</v>
      </c>
      <c r="AE430" s="352">
        <f t="shared" si="48"/>
        <v>72575.695389799366</v>
      </c>
      <c r="AG430" s="352"/>
    </row>
    <row r="431" spans="1:33" x14ac:dyDescent="0.25">
      <c r="A431" s="93"/>
      <c r="B431" s="94" t="s">
        <v>442</v>
      </c>
      <c r="C431" s="94" t="s">
        <v>462</v>
      </c>
      <c r="D431" s="94" t="s">
        <v>79</v>
      </c>
      <c r="H431" s="114">
        <f>'MATRIZ 2018 COMPLETO HOMOLOGADA'!J431</f>
        <v>4139560.9683410008</v>
      </c>
      <c r="I431" s="114">
        <f>'MATRIZ 2018 COMPLETO HOMOLOGADA'!O431</f>
        <v>0</v>
      </c>
      <c r="J431" s="114">
        <f>'MATRIZ 2018 COMPLETO HOMOLOGADA'!R431</f>
        <v>0</v>
      </c>
      <c r="K431" s="114"/>
      <c r="L431" s="114">
        <f t="shared" si="51"/>
        <v>4139560.9683410008</v>
      </c>
      <c r="M431" s="114"/>
      <c r="N431" s="114">
        <f>'MATRIZ 2018 COMPLETO HOMOLOGADA'!AI431+'MATRIZ 2018 COMPLETO HOMOLOGADA'!AL431+'MATRIZ 2018 COMPLETO HOMOLOGADA'!AO431</f>
        <v>1434979.6469850317</v>
      </c>
      <c r="O431" s="114"/>
      <c r="P431" s="114"/>
      <c r="Q431" s="93"/>
      <c r="S431" s="94">
        <v>2539.5</v>
      </c>
      <c r="U431" s="338">
        <v>4731714.6232146416</v>
      </c>
      <c r="W431" s="338">
        <v>1600101.0014312097</v>
      </c>
      <c r="Y431" s="94">
        <v>2607</v>
      </c>
      <c r="AA431" s="345">
        <f t="shared" si="46"/>
        <v>-592153.65487364074</v>
      </c>
      <c r="AC431" s="351">
        <f t="shared" si="47"/>
        <v>-165121.35444617807</v>
      </c>
      <c r="AE431" s="352">
        <f t="shared" si="48"/>
        <v>-757275.00931981881</v>
      </c>
      <c r="AG431" s="352"/>
    </row>
    <row r="432" spans="1:33" x14ac:dyDescent="0.25">
      <c r="A432" s="93"/>
      <c r="B432" s="94" t="s">
        <v>442</v>
      </c>
      <c r="C432" s="94" t="s">
        <v>463</v>
      </c>
      <c r="D432" s="94" t="s">
        <v>79</v>
      </c>
      <c r="H432" s="114">
        <f>'MATRIZ 2018 COMPLETO HOMOLOGADA'!J432</f>
        <v>2768313.5600132672</v>
      </c>
      <c r="I432" s="114">
        <f>'MATRIZ 2018 COMPLETO HOMOLOGADA'!O432</f>
        <v>0</v>
      </c>
      <c r="J432" s="114">
        <f>'MATRIZ 2018 COMPLETO HOMOLOGADA'!R432</f>
        <v>0</v>
      </c>
      <c r="K432" s="114"/>
      <c r="L432" s="114">
        <f t="shared" si="51"/>
        <v>2768313.5600132672</v>
      </c>
      <c r="M432" s="114"/>
      <c r="N432" s="114">
        <f>'MATRIZ 2018 COMPLETO HOMOLOGADA'!AI432+'MATRIZ 2018 COMPLETO HOMOLOGADA'!AL432+'MATRIZ 2018 COMPLETO HOMOLOGADA'!AO432</f>
        <v>1087683.0195238004</v>
      </c>
      <c r="O432" s="114"/>
      <c r="P432" s="114"/>
      <c r="Q432" s="93"/>
      <c r="S432" s="94">
        <v>1280</v>
      </c>
      <c r="U432" s="338">
        <v>3194673.9077315284</v>
      </c>
      <c r="W432" s="338">
        <v>1295118.0914587849</v>
      </c>
      <c r="Y432" s="94">
        <v>1453.5</v>
      </c>
      <c r="AA432" s="345">
        <f t="shared" si="46"/>
        <v>-426360.34771826118</v>
      </c>
      <c r="AC432" s="351">
        <f t="shared" si="47"/>
        <v>-207435.07193498453</v>
      </c>
      <c r="AE432" s="352">
        <f t="shared" si="48"/>
        <v>-633795.41965324571</v>
      </c>
      <c r="AG432" s="352"/>
    </row>
    <row r="433" spans="1:33" x14ac:dyDescent="0.25">
      <c r="A433" s="93"/>
      <c r="B433" s="94" t="s">
        <v>442</v>
      </c>
      <c r="C433" s="94" t="s">
        <v>464</v>
      </c>
      <c r="D433" s="94" t="s">
        <v>79</v>
      </c>
      <c r="H433" s="114">
        <f>'MATRIZ 2018 COMPLETO HOMOLOGADA'!J433</f>
        <v>1989247.6493781919</v>
      </c>
      <c r="I433" s="114">
        <f>'MATRIZ 2018 COMPLETO HOMOLOGADA'!O433</f>
        <v>0</v>
      </c>
      <c r="J433" s="114">
        <f>'MATRIZ 2018 COMPLETO HOMOLOGADA'!R433</f>
        <v>0</v>
      </c>
      <c r="K433" s="114"/>
      <c r="L433" s="114">
        <f t="shared" si="51"/>
        <v>1989247.6493781919</v>
      </c>
      <c r="M433" s="114"/>
      <c r="N433" s="114">
        <f>'MATRIZ 2018 COMPLETO HOMOLOGADA'!AI433+'MATRIZ 2018 COMPLETO HOMOLOGADA'!AL433+'MATRIZ 2018 COMPLETO HOMOLOGADA'!AO433</f>
        <v>730282.30326925358</v>
      </c>
      <c r="O433" s="114"/>
      <c r="P433" s="114"/>
      <c r="Q433" s="93"/>
      <c r="S433" s="94">
        <v>1236</v>
      </c>
      <c r="U433" s="338">
        <v>1929440.5408551909</v>
      </c>
      <c r="W433" s="338">
        <v>790085.92529882223</v>
      </c>
      <c r="Y433" s="94">
        <v>1234.5</v>
      </c>
      <c r="AA433" s="345">
        <f t="shared" si="46"/>
        <v>59807.108523000963</v>
      </c>
      <c r="AC433" s="351">
        <f t="shared" si="47"/>
        <v>-59803.622029568651</v>
      </c>
      <c r="AE433" s="352">
        <f t="shared" si="48"/>
        <v>3.4864934323122725</v>
      </c>
      <c r="AG433" s="352"/>
    </row>
    <row r="434" spans="1:33" x14ac:dyDescent="0.25">
      <c r="A434" s="93"/>
      <c r="B434" s="94" t="s">
        <v>442</v>
      </c>
      <c r="C434" s="94" t="s">
        <v>465</v>
      </c>
      <c r="D434" s="94" t="s">
        <v>126</v>
      </c>
      <c r="H434" s="114">
        <f>'MATRIZ 2018 COMPLETO HOMOLOGADA'!J434</f>
        <v>0</v>
      </c>
      <c r="I434" s="114">
        <f>'MATRIZ 2018 COMPLETO HOMOLOGADA'!O434</f>
        <v>1098065.7213384863</v>
      </c>
      <c r="J434" s="114">
        <f>'MATRIZ 2018 COMPLETO HOMOLOGADA'!R434</f>
        <v>0</v>
      </c>
      <c r="K434" s="114"/>
      <c r="L434" s="114">
        <f t="shared" si="51"/>
        <v>1098065.7213384863</v>
      </c>
      <c r="M434" s="114"/>
      <c r="N434" s="114">
        <f>'MATRIZ 2018 COMPLETO HOMOLOGADA'!AI434+'MATRIZ 2018 COMPLETO HOMOLOGADA'!AL434+'MATRIZ 2018 COMPLETO HOMOLOGADA'!AO434</f>
        <v>406357.11629165418</v>
      </c>
      <c r="O434" s="114"/>
      <c r="P434" s="114"/>
      <c r="Q434" s="93"/>
      <c r="S434" s="94">
        <v>613.5</v>
      </c>
      <c r="U434" s="338">
        <v>1152225.7554724417</v>
      </c>
      <c r="W434" s="338">
        <v>351651.63466368371</v>
      </c>
      <c r="Y434" s="94">
        <v>491</v>
      </c>
      <c r="AA434" s="345">
        <f t="shared" si="46"/>
        <v>-54160.034133955371</v>
      </c>
      <c r="AC434" s="351">
        <f t="shared" si="47"/>
        <v>54705.481627970468</v>
      </c>
      <c r="AE434" s="352">
        <f t="shared" si="48"/>
        <v>545.44749401509762</v>
      </c>
      <c r="AG434" s="352"/>
    </row>
    <row r="435" spans="1:33" x14ac:dyDescent="0.25">
      <c r="A435" s="93"/>
      <c r="B435" s="94" t="s">
        <v>442</v>
      </c>
      <c r="C435" s="94" t="s">
        <v>466</v>
      </c>
      <c r="D435" s="94" t="s">
        <v>83</v>
      </c>
      <c r="H435" s="114">
        <f>'MATRIZ 2018 COMPLETO HOMOLOGADA'!J435</f>
        <v>0</v>
      </c>
      <c r="I435" s="114">
        <f>'MATRIZ 2018 COMPLETO HOMOLOGADA'!O435</f>
        <v>1047632.3246938055</v>
      </c>
      <c r="J435" s="114">
        <f>'MATRIZ 2018 COMPLETO HOMOLOGADA'!R435</f>
        <v>0</v>
      </c>
      <c r="K435" s="114"/>
      <c r="L435" s="114">
        <f t="shared" si="51"/>
        <v>1047632.3246938055</v>
      </c>
      <c r="M435" s="114"/>
      <c r="N435" s="114">
        <f>'MATRIZ 2018 COMPLETO HOMOLOGADA'!AI435+'MATRIZ 2018 COMPLETO HOMOLOGADA'!AL435+'MATRIZ 2018 COMPLETO HOMOLOGADA'!AO435</f>
        <v>456095.75636778865</v>
      </c>
      <c r="O435" s="114"/>
      <c r="P435" s="114"/>
      <c r="Q435" s="93"/>
      <c r="S435" s="94">
        <v>749.5</v>
      </c>
      <c r="U435" s="338">
        <v>1129981.869639284</v>
      </c>
      <c r="W435" s="338">
        <v>306660.68831577175</v>
      </c>
      <c r="Y435" s="94">
        <v>452.5</v>
      </c>
      <c r="AA435" s="345">
        <f t="shared" si="46"/>
        <v>-82349.544945478439</v>
      </c>
      <c r="AC435" s="351">
        <f t="shared" si="47"/>
        <v>149435.0680520169</v>
      </c>
      <c r="AE435" s="352">
        <f t="shared" si="48"/>
        <v>67085.523106538458</v>
      </c>
      <c r="AG435" s="352"/>
    </row>
    <row r="436" spans="1:33" x14ac:dyDescent="0.25">
      <c r="A436" s="93"/>
      <c r="H436" s="114"/>
      <c r="I436" s="114"/>
      <c r="J436" s="114"/>
      <c r="K436" s="114"/>
      <c r="L436" s="114"/>
      <c r="M436" s="114"/>
      <c r="N436" s="114"/>
      <c r="O436" s="114"/>
      <c r="P436" s="114"/>
      <c r="Q436" s="93"/>
      <c r="AA436" s="345">
        <f t="shared" si="46"/>
        <v>0</v>
      </c>
      <c r="AC436" s="351">
        <f t="shared" si="47"/>
        <v>0</v>
      </c>
      <c r="AE436" s="352">
        <f t="shared" si="48"/>
        <v>0</v>
      </c>
      <c r="AG436" s="352"/>
    </row>
    <row r="437" spans="1:33" x14ac:dyDescent="0.25">
      <c r="A437" s="93"/>
      <c r="B437" s="98" t="s">
        <v>467</v>
      </c>
      <c r="C437" s="98" t="s">
        <v>468</v>
      </c>
      <c r="D437" s="98" t="s">
        <v>74</v>
      </c>
      <c r="E437" s="98"/>
      <c r="F437" s="100"/>
      <c r="G437" s="98"/>
      <c r="H437" s="115">
        <f>SUM(H438:H458)</f>
        <v>31961499.447101027</v>
      </c>
      <c r="I437" s="115">
        <f>SUM(I438:I458)</f>
        <v>8823040.5972921103</v>
      </c>
      <c r="J437" s="115">
        <f>SUM(J438:J458)</f>
        <v>6546675.9037605235</v>
      </c>
      <c r="K437" s="115"/>
      <c r="L437" s="115">
        <f>SUM(L438:L458)</f>
        <v>47331215.948153675</v>
      </c>
      <c r="M437" s="115"/>
      <c r="N437" s="115">
        <f>SUM(N438:N458)</f>
        <v>13331221.257691039</v>
      </c>
      <c r="O437" s="115"/>
      <c r="P437" s="115">
        <f>L437*'DADOS BASE PROPOSTA'!$I$14</f>
        <v>70996.823922230513</v>
      </c>
      <c r="Q437" s="93"/>
      <c r="S437" s="94">
        <v>21614.5</v>
      </c>
      <c r="U437" s="338">
        <v>45600343.074733824</v>
      </c>
      <c r="W437" s="338">
        <v>13364776.252401283</v>
      </c>
      <c r="Y437" s="94">
        <v>19269.5</v>
      </c>
      <c r="AA437" s="345">
        <f t="shared" si="46"/>
        <v>1730872.8734198511</v>
      </c>
      <c r="AC437" s="351">
        <f t="shared" si="47"/>
        <v>-33554.994710244238</v>
      </c>
      <c r="AE437" s="352">
        <f t="shared" si="48"/>
        <v>1697317.8787096068</v>
      </c>
      <c r="AG437" s="352"/>
    </row>
    <row r="438" spans="1:33" x14ac:dyDescent="0.25">
      <c r="A438" s="93"/>
      <c r="B438" s="94" t="s">
        <v>467</v>
      </c>
      <c r="C438" s="94" t="s">
        <v>34</v>
      </c>
      <c r="D438" s="94" t="s">
        <v>75</v>
      </c>
      <c r="F438" s="68">
        <f>'MATRIZ 2018 COMPLETO HOMOLOGADA'!Q438</f>
        <v>20</v>
      </c>
      <c r="H438" s="114">
        <f>'MATRIZ 2018 COMPLETO HOMOLOGADA'!J438</f>
        <v>0</v>
      </c>
      <c r="I438" s="114">
        <f>SUMIF('MATRIZ 2018 COMPLETO HOMOLOGADA'!D439:D459,"ECR",'MATRIZ 2018 COMPLETO HOMOLOGADA'!O439:O459)</f>
        <v>0</v>
      </c>
      <c r="J438" s="114">
        <f>'MATRIZ 2018 COMPLETO HOMOLOGADA'!R438+'MATRIZ 2018 COMPLETO HOMOLOGADA'!Z438+'MATRIZ 2018 COMPLETO HOMOLOGADA'!AS438+'MATRIZ 2018 COMPLETO HOMOLOGADA'!AW438+'MATRIZ 2018 COMPLETO HOMOLOGADA'!BA438+SUM('MATRIZ 2018 COMPLETO HOMOLOGADA'!Z439:Z459)</f>
        <v>6546675.9037605235</v>
      </c>
      <c r="K438" s="114"/>
      <c r="L438" s="114">
        <f t="shared" ref="L438:L458" si="52">SUM(H438:J438)</f>
        <v>6546675.9037605235</v>
      </c>
      <c r="M438" s="114"/>
      <c r="N438" s="114">
        <f>'MATRIZ 2018 COMPLETO HOMOLOGADA'!AI438+'MATRIZ 2018 COMPLETO HOMOLOGADA'!AL438+'MATRIZ 2018 COMPLETO HOMOLOGADA'!AO438</f>
        <v>0</v>
      </c>
      <c r="O438" s="114"/>
      <c r="P438" s="114"/>
      <c r="Q438" s="93"/>
      <c r="U438" s="338">
        <v>5603647.929629622</v>
      </c>
      <c r="W438" s="338">
        <v>0</v>
      </c>
      <c r="AA438" s="345">
        <f t="shared" si="46"/>
        <v>943027.97413090151</v>
      </c>
      <c r="AC438" s="351">
        <f t="shared" si="47"/>
        <v>0</v>
      </c>
      <c r="AE438" s="352">
        <f t="shared" si="48"/>
        <v>943027.97413090151</v>
      </c>
      <c r="AG438" s="352"/>
    </row>
    <row r="439" spans="1:33" x14ac:dyDescent="0.25">
      <c r="A439" s="93"/>
      <c r="B439" s="94" t="s">
        <v>467</v>
      </c>
      <c r="C439" s="94" t="s">
        <v>469</v>
      </c>
      <c r="D439" s="94" t="s">
        <v>79</v>
      </c>
      <c r="H439" s="114">
        <f>'MATRIZ 2018 COMPLETO HOMOLOGADA'!J439</f>
        <v>1749643.2826172416</v>
      </c>
      <c r="I439" s="114">
        <f>'MATRIZ 2018 COMPLETO HOMOLOGADA'!O439</f>
        <v>0</v>
      </c>
      <c r="J439" s="114">
        <f>'MATRIZ 2018 COMPLETO HOMOLOGADA'!R439</f>
        <v>0</v>
      </c>
      <c r="K439" s="114"/>
      <c r="L439" s="114">
        <f t="shared" si="52"/>
        <v>1749643.2826172416</v>
      </c>
      <c r="M439" s="114"/>
      <c r="N439" s="114">
        <f>'MATRIZ 2018 COMPLETO HOMOLOGADA'!AI439+'MATRIZ 2018 COMPLETO HOMOLOGADA'!AL439+'MATRIZ 2018 COMPLETO HOMOLOGADA'!AO439</f>
        <v>779746.66079373274</v>
      </c>
      <c r="O439" s="114"/>
      <c r="P439" s="114"/>
      <c r="Q439" s="93"/>
      <c r="S439" s="94">
        <v>999.5</v>
      </c>
      <c r="U439" s="338">
        <v>1987406.0421022987</v>
      </c>
      <c r="W439" s="338">
        <v>1196325.0184280472</v>
      </c>
      <c r="Y439" s="94">
        <v>1511.5</v>
      </c>
      <c r="AA439" s="345">
        <f t="shared" si="46"/>
        <v>-237762.75948505709</v>
      </c>
      <c r="AC439" s="351">
        <f t="shared" si="47"/>
        <v>-416578.35763431445</v>
      </c>
      <c r="AE439" s="352">
        <f t="shared" si="48"/>
        <v>-654341.11711937154</v>
      </c>
      <c r="AG439" s="352"/>
    </row>
    <row r="440" spans="1:33" x14ac:dyDescent="0.25">
      <c r="A440" s="93"/>
      <c r="B440" s="94" t="s">
        <v>467</v>
      </c>
      <c r="C440" s="94" t="s">
        <v>470</v>
      </c>
      <c r="D440" s="94" t="s">
        <v>77</v>
      </c>
      <c r="H440" s="114">
        <f>'MATRIZ 2018 COMPLETO HOMOLOGADA'!J440</f>
        <v>0</v>
      </c>
      <c r="I440" s="114">
        <f>'MATRIZ 2018 COMPLETO HOMOLOGADA'!O440</f>
        <v>510768.70053676807</v>
      </c>
      <c r="J440" s="114">
        <f>'MATRIZ 2018 COMPLETO HOMOLOGADA'!R440</f>
        <v>0</v>
      </c>
      <c r="K440" s="114"/>
      <c r="L440" s="114">
        <f t="shared" si="52"/>
        <v>510768.70053676807</v>
      </c>
      <c r="M440" s="114"/>
      <c r="N440" s="114">
        <f>'MATRIZ 2018 COMPLETO HOMOLOGADA'!AI440+'MATRIZ 2018 COMPLETO HOMOLOGADA'!AL440+'MATRIZ 2018 COMPLETO HOMOLOGADA'!AO440</f>
        <v>62807.499470661853</v>
      </c>
      <c r="O440" s="114"/>
      <c r="P440" s="114"/>
      <c r="Q440" s="93"/>
      <c r="S440" s="94">
        <v>101.5</v>
      </c>
      <c r="U440" s="338">
        <v>501334.52509260189</v>
      </c>
      <c r="W440" s="338">
        <v>71884.326072489421</v>
      </c>
      <c r="Y440" s="94">
        <v>107</v>
      </c>
      <c r="AA440" s="345">
        <f t="shared" si="46"/>
        <v>9434.175444166176</v>
      </c>
      <c r="AC440" s="351">
        <f t="shared" si="47"/>
        <v>-9076.8266018275681</v>
      </c>
      <c r="AE440" s="352">
        <f t="shared" si="48"/>
        <v>357.34884233860794</v>
      </c>
      <c r="AG440" s="352"/>
    </row>
    <row r="441" spans="1:33" x14ac:dyDescent="0.25">
      <c r="A441" s="93"/>
      <c r="B441" s="94" t="s">
        <v>467</v>
      </c>
      <c r="C441" s="94" t="s">
        <v>471</v>
      </c>
      <c r="D441" s="94" t="s">
        <v>77</v>
      </c>
      <c r="H441" s="114">
        <f>'MATRIZ 2018 COMPLETO HOMOLOGADA'!J441</f>
        <v>0</v>
      </c>
      <c r="I441" s="114">
        <f>'MATRIZ 2018 COMPLETO HOMOLOGADA'!O441</f>
        <v>472292.73465287912</v>
      </c>
      <c r="J441" s="114">
        <f>'MATRIZ 2018 COMPLETO HOMOLOGADA'!R441</f>
        <v>0</v>
      </c>
      <c r="K441" s="114"/>
      <c r="L441" s="114">
        <f t="shared" si="52"/>
        <v>472292.73465287912</v>
      </c>
      <c r="M441" s="114"/>
      <c r="N441" s="114">
        <f>'MATRIZ 2018 COMPLETO HOMOLOGADA'!AI441+'MATRIZ 2018 COMPLETO HOMOLOGADA'!AL441+'MATRIZ 2018 COMPLETO HOMOLOGADA'!AO441</f>
        <v>57772.410601831405</v>
      </c>
      <c r="O441" s="114"/>
      <c r="P441" s="114"/>
      <c r="Q441" s="93"/>
      <c r="S441" s="94">
        <v>86.5</v>
      </c>
      <c r="U441" s="338">
        <v>500852.8411527343</v>
      </c>
      <c r="W441" s="338">
        <v>47488.631828722144</v>
      </c>
      <c r="Y441" s="94">
        <v>65.5</v>
      </c>
      <c r="AA441" s="345">
        <f t="shared" si="46"/>
        <v>-28560.106499855174</v>
      </c>
      <c r="AC441" s="351">
        <f t="shared" si="47"/>
        <v>10283.778773109261</v>
      </c>
      <c r="AE441" s="352">
        <f t="shared" si="48"/>
        <v>-18276.327726745913</v>
      </c>
      <c r="AG441" s="352"/>
    </row>
    <row r="442" spans="1:33" x14ac:dyDescent="0.25">
      <c r="A442" s="93"/>
      <c r="B442" s="94" t="s">
        <v>467</v>
      </c>
      <c r="C442" s="94" t="s">
        <v>472</v>
      </c>
      <c r="D442" s="94" t="s">
        <v>77</v>
      </c>
      <c r="H442" s="114">
        <f>'MATRIZ 2018 COMPLETO HOMOLOGADA'!J442</f>
        <v>0</v>
      </c>
      <c r="I442" s="114">
        <f>'MATRIZ 2018 COMPLETO HOMOLOGADA'!O442</f>
        <v>477016.87406362349</v>
      </c>
      <c r="J442" s="114">
        <f>'MATRIZ 2018 COMPLETO HOMOLOGADA'!R442</f>
        <v>0</v>
      </c>
      <c r="K442" s="114"/>
      <c r="L442" s="114">
        <f t="shared" si="52"/>
        <v>477016.87406362349</v>
      </c>
      <c r="M442" s="114"/>
      <c r="N442" s="114">
        <f>'MATRIZ 2018 COMPLETO HOMOLOGADA'!AI442+'MATRIZ 2018 COMPLETO HOMOLOGADA'!AL442+'MATRIZ 2018 COMPLETO HOMOLOGADA'!AO442</f>
        <v>111081.71910348089</v>
      </c>
      <c r="O442" s="114"/>
      <c r="P442" s="114"/>
      <c r="Q442" s="93"/>
      <c r="S442" s="94">
        <v>158</v>
      </c>
      <c r="U442" s="338">
        <v>565888.53238359233</v>
      </c>
      <c r="W442" s="338">
        <v>56855.250650878588</v>
      </c>
      <c r="Y442" s="94">
        <v>40</v>
      </c>
      <c r="AA442" s="345">
        <f t="shared" si="46"/>
        <v>-88871.658319968847</v>
      </c>
      <c r="AC442" s="351">
        <f t="shared" si="47"/>
        <v>54226.468452602305</v>
      </c>
      <c r="AE442" s="352">
        <f t="shared" si="48"/>
        <v>-34645.189867366542</v>
      </c>
      <c r="AG442" s="352"/>
    </row>
    <row r="443" spans="1:33" x14ac:dyDescent="0.25">
      <c r="A443" s="93"/>
      <c r="B443" s="94" t="s">
        <v>467</v>
      </c>
      <c r="C443" s="94" t="s">
        <v>473</v>
      </c>
      <c r="D443" s="94" t="s">
        <v>83</v>
      </c>
      <c r="H443" s="114">
        <f>'MATRIZ 2018 COMPLETO HOMOLOGADA'!J443</f>
        <v>0</v>
      </c>
      <c r="I443" s="114">
        <f>'MATRIZ 2018 COMPLETO HOMOLOGADA'!O443</f>
        <v>1258353.9788067057</v>
      </c>
      <c r="J443" s="114">
        <f>'MATRIZ 2018 COMPLETO HOMOLOGADA'!R443</f>
        <v>0</v>
      </c>
      <c r="K443" s="114"/>
      <c r="L443" s="114">
        <f t="shared" si="52"/>
        <v>1258353.9788067057</v>
      </c>
      <c r="M443" s="114"/>
      <c r="N443" s="114">
        <f>'MATRIZ 2018 COMPLETO HOMOLOGADA'!AI443+'MATRIZ 2018 COMPLETO HOMOLOGADA'!AL443+'MATRIZ 2018 COMPLETO HOMOLOGADA'!AO443</f>
        <v>269336.49869254563</v>
      </c>
      <c r="O443" s="114"/>
      <c r="P443" s="114"/>
      <c r="Q443" s="93"/>
      <c r="S443" s="94">
        <v>461</v>
      </c>
      <c r="U443" s="338">
        <v>1171151.6625137073</v>
      </c>
      <c r="W443" s="338">
        <v>173502.46133370933</v>
      </c>
      <c r="Y443" s="94">
        <v>273.5</v>
      </c>
      <c r="AA443" s="345">
        <f t="shared" si="46"/>
        <v>87202.316292998381</v>
      </c>
      <c r="AC443" s="351">
        <f t="shared" si="47"/>
        <v>95834.0373588363</v>
      </c>
      <c r="AE443" s="352">
        <f t="shared" si="48"/>
        <v>183036.35365183468</v>
      </c>
      <c r="AG443" s="352"/>
    </row>
    <row r="444" spans="1:33" x14ac:dyDescent="0.25">
      <c r="A444" s="93"/>
      <c r="B444" s="94" t="s">
        <v>467</v>
      </c>
      <c r="C444" s="94" t="s">
        <v>474</v>
      </c>
      <c r="D444" s="94" t="s">
        <v>83</v>
      </c>
      <c r="H444" s="114">
        <f>'MATRIZ 2018 COMPLETO HOMOLOGADA'!J444</f>
        <v>0</v>
      </c>
      <c r="I444" s="114">
        <f>'MATRIZ 2018 COMPLETO HOMOLOGADA'!O444</f>
        <v>1349627.1612789438</v>
      </c>
      <c r="J444" s="114">
        <f>'MATRIZ 2018 COMPLETO HOMOLOGADA'!R444</f>
        <v>0</v>
      </c>
      <c r="K444" s="114"/>
      <c r="L444" s="114">
        <f t="shared" si="52"/>
        <v>1349627.1612789438</v>
      </c>
      <c r="M444" s="114"/>
      <c r="N444" s="114">
        <f>'MATRIZ 2018 COMPLETO HOMOLOGADA'!AI444+'MATRIZ 2018 COMPLETO HOMOLOGADA'!AL444+'MATRIZ 2018 COMPLETO HOMOLOGADA'!AO444</f>
        <v>409223.78234842233</v>
      </c>
      <c r="O444" s="114"/>
      <c r="P444" s="114"/>
      <c r="Q444" s="93"/>
      <c r="S444" s="94">
        <v>561.5</v>
      </c>
      <c r="U444" s="338">
        <v>1286041.1857641549</v>
      </c>
      <c r="W444" s="338">
        <v>271321.95641231851</v>
      </c>
      <c r="Y444" s="94">
        <v>343</v>
      </c>
      <c r="AA444" s="345">
        <f t="shared" si="46"/>
        <v>63585.975514788879</v>
      </c>
      <c r="AC444" s="351">
        <f t="shared" si="47"/>
        <v>137901.82593610382</v>
      </c>
      <c r="AE444" s="352">
        <f t="shared" si="48"/>
        <v>201487.8014508927</v>
      </c>
      <c r="AG444" s="352"/>
    </row>
    <row r="445" spans="1:33" x14ac:dyDescent="0.25">
      <c r="A445" s="93"/>
      <c r="B445" s="94" t="s">
        <v>467</v>
      </c>
      <c r="C445" s="94" t="s">
        <v>475</v>
      </c>
      <c r="D445" s="94" t="s">
        <v>79</v>
      </c>
      <c r="H445" s="114">
        <f>'MATRIZ 2018 COMPLETO HOMOLOGADA'!J445</f>
        <v>2236766.1496334048</v>
      </c>
      <c r="I445" s="114">
        <f>'MATRIZ 2018 COMPLETO HOMOLOGADA'!O445</f>
        <v>0</v>
      </c>
      <c r="J445" s="114">
        <f>'MATRIZ 2018 COMPLETO HOMOLOGADA'!R445</f>
        <v>0</v>
      </c>
      <c r="K445" s="114"/>
      <c r="L445" s="114">
        <f t="shared" si="52"/>
        <v>2236766.1496334048</v>
      </c>
      <c r="M445" s="114"/>
      <c r="N445" s="114">
        <f>'MATRIZ 2018 COMPLETO HOMOLOGADA'!AI445+'MATRIZ 2018 COMPLETO HOMOLOGADA'!AL445+'MATRIZ 2018 COMPLETO HOMOLOGADA'!AO445</f>
        <v>843257.81453117623</v>
      </c>
      <c r="O445" s="114"/>
      <c r="P445" s="114"/>
      <c r="Q445" s="93"/>
      <c r="S445" s="94">
        <v>1283</v>
      </c>
      <c r="U445" s="338">
        <v>2000708.9151480224</v>
      </c>
      <c r="W445" s="338">
        <v>728642.29014935228</v>
      </c>
      <c r="Y445" s="94">
        <v>994.5</v>
      </c>
      <c r="AA445" s="345">
        <f t="shared" si="46"/>
        <v>236057.23448538245</v>
      </c>
      <c r="AC445" s="351">
        <f t="shared" si="47"/>
        <v>114615.52438182395</v>
      </c>
      <c r="AE445" s="352">
        <f t="shared" si="48"/>
        <v>350672.7588672064</v>
      </c>
      <c r="AG445" s="352"/>
    </row>
    <row r="446" spans="1:33" x14ac:dyDescent="0.25">
      <c r="A446" s="93"/>
      <c r="B446" s="94" t="s">
        <v>467</v>
      </c>
      <c r="C446" s="94" t="s">
        <v>476</v>
      </c>
      <c r="D446" s="94" t="s">
        <v>79</v>
      </c>
      <c r="H446" s="114">
        <f>'MATRIZ 2018 COMPLETO HOMOLOGADA'!J446</f>
        <v>2843248.751014187</v>
      </c>
      <c r="I446" s="114">
        <f>'MATRIZ 2018 COMPLETO HOMOLOGADA'!O446</f>
        <v>0</v>
      </c>
      <c r="J446" s="114">
        <f>'MATRIZ 2018 COMPLETO HOMOLOGADA'!R446</f>
        <v>0</v>
      </c>
      <c r="K446" s="114"/>
      <c r="L446" s="114">
        <f t="shared" si="52"/>
        <v>2843248.751014187</v>
      </c>
      <c r="M446" s="114"/>
      <c r="N446" s="114">
        <f>'MATRIZ 2018 COMPLETO HOMOLOGADA'!AI446+'MATRIZ 2018 COMPLETO HOMOLOGADA'!AL446+'MATRIZ 2018 COMPLETO HOMOLOGADA'!AO446</f>
        <v>764384.49197390827</v>
      </c>
      <c r="O446" s="114"/>
      <c r="P446" s="114"/>
      <c r="Q446" s="93"/>
      <c r="S446" s="94">
        <v>1305</v>
      </c>
      <c r="U446" s="338">
        <v>2873177.4761941717</v>
      </c>
      <c r="W446" s="338">
        <v>841841.0164350851</v>
      </c>
      <c r="Y446" s="94">
        <v>1279.5</v>
      </c>
      <c r="AA446" s="345">
        <f t="shared" si="46"/>
        <v>-29928.7251799847</v>
      </c>
      <c r="AC446" s="351">
        <f t="shared" si="47"/>
        <v>-77456.524461176828</v>
      </c>
      <c r="AE446" s="352">
        <f t="shared" si="48"/>
        <v>-107385.24964116153</v>
      </c>
      <c r="AG446" s="352"/>
    </row>
    <row r="447" spans="1:33" x14ac:dyDescent="0.25">
      <c r="A447" s="93"/>
      <c r="B447" s="94" t="s">
        <v>467</v>
      </c>
      <c r="C447" s="94" t="s">
        <v>477</v>
      </c>
      <c r="D447" s="94" t="s">
        <v>83</v>
      </c>
      <c r="H447" s="114">
        <f>'MATRIZ 2018 COMPLETO HOMOLOGADA'!J447</f>
        <v>0</v>
      </c>
      <c r="I447" s="114">
        <f>'MATRIZ 2018 COMPLETO HOMOLOGADA'!O447</f>
        <v>1252500.5039573447</v>
      </c>
      <c r="J447" s="114">
        <f>'MATRIZ 2018 COMPLETO HOMOLOGADA'!R447</f>
        <v>0</v>
      </c>
      <c r="K447" s="114"/>
      <c r="L447" s="114">
        <f t="shared" si="52"/>
        <v>1252500.5039573447</v>
      </c>
      <c r="M447" s="114"/>
      <c r="N447" s="114">
        <f>'MATRIZ 2018 COMPLETO HOMOLOGADA'!AI447+'MATRIZ 2018 COMPLETO HOMOLOGADA'!AL447+'MATRIZ 2018 COMPLETO HOMOLOGADA'!AO447</f>
        <v>393491.72628969466</v>
      </c>
      <c r="O447" s="114"/>
      <c r="P447" s="114"/>
      <c r="Q447" s="93"/>
      <c r="S447" s="94">
        <v>606</v>
      </c>
      <c r="U447" s="338">
        <v>1310954.2386945598</v>
      </c>
      <c r="W447" s="338">
        <v>357987.611890156</v>
      </c>
      <c r="Y447" s="94">
        <v>496</v>
      </c>
      <c r="AA447" s="345">
        <f t="shared" si="46"/>
        <v>-58453.734737215098</v>
      </c>
      <c r="AC447" s="351">
        <f t="shared" si="47"/>
        <v>35504.114399538666</v>
      </c>
      <c r="AE447" s="352">
        <f t="shared" si="48"/>
        <v>-22949.620337676432</v>
      </c>
      <c r="AG447" s="352"/>
    </row>
    <row r="448" spans="1:33" x14ac:dyDescent="0.25">
      <c r="A448" s="93"/>
      <c r="B448" s="94" t="s">
        <v>467</v>
      </c>
      <c r="C448" s="94" t="s">
        <v>478</v>
      </c>
      <c r="D448" s="94" t="s">
        <v>79</v>
      </c>
      <c r="H448" s="114">
        <f>'MATRIZ 2018 COMPLETO HOMOLOGADA'!J448</f>
        <v>2132712.8826942258</v>
      </c>
      <c r="I448" s="114">
        <f>'MATRIZ 2018 COMPLETO HOMOLOGADA'!O448</f>
        <v>0</v>
      </c>
      <c r="J448" s="114">
        <f>'MATRIZ 2018 COMPLETO HOMOLOGADA'!R448</f>
        <v>0</v>
      </c>
      <c r="K448" s="114"/>
      <c r="L448" s="114">
        <f t="shared" si="52"/>
        <v>2132712.8826942258</v>
      </c>
      <c r="M448" s="114"/>
      <c r="N448" s="114">
        <f>'MATRIZ 2018 COMPLETO HOMOLOGADA'!AI448+'MATRIZ 2018 COMPLETO HOMOLOGADA'!AL448+'MATRIZ 2018 COMPLETO HOMOLOGADA'!AO448</f>
        <v>718152.12389647518</v>
      </c>
      <c r="O448" s="114"/>
      <c r="P448" s="114"/>
      <c r="Q448" s="93"/>
      <c r="S448" s="94">
        <v>1182</v>
      </c>
      <c r="U448" s="338">
        <v>2197497.2312083221</v>
      </c>
      <c r="W448" s="338">
        <v>791599.04354976141</v>
      </c>
      <c r="Y448" s="94">
        <v>1194.5</v>
      </c>
      <c r="AA448" s="345">
        <f t="shared" si="46"/>
        <v>-64784.348514096346</v>
      </c>
      <c r="AC448" s="351">
        <f t="shared" si="47"/>
        <v>-73446.919653286226</v>
      </c>
      <c r="AE448" s="352">
        <f t="shared" si="48"/>
        <v>-138231.26816738257</v>
      </c>
      <c r="AG448" s="352"/>
    </row>
    <row r="449" spans="1:33" x14ac:dyDescent="0.25">
      <c r="A449" s="93"/>
      <c r="B449" s="94" t="s">
        <v>467</v>
      </c>
      <c r="C449" s="94" t="s">
        <v>479</v>
      </c>
      <c r="D449" s="94" t="s">
        <v>79</v>
      </c>
      <c r="H449" s="114">
        <f>'MATRIZ 2018 COMPLETO HOMOLOGADA'!J449</f>
        <v>2044499.3137798228</v>
      </c>
      <c r="I449" s="114">
        <f>'MATRIZ 2018 COMPLETO HOMOLOGADA'!O449</f>
        <v>0</v>
      </c>
      <c r="J449" s="114">
        <f>'MATRIZ 2018 COMPLETO HOMOLOGADA'!R449</f>
        <v>0</v>
      </c>
      <c r="K449" s="114"/>
      <c r="L449" s="114">
        <f t="shared" si="52"/>
        <v>2044499.3137798228</v>
      </c>
      <c r="M449" s="114"/>
      <c r="N449" s="114">
        <f>'MATRIZ 2018 COMPLETO HOMOLOGADA'!AI449+'MATRIZ 2018 COMPLETO HOMOLOGADA'!AL449+'MATRIZ 2018 COMPLETO HOMOLOGADA'!AO449</f>
        <v>612801.03023759217</v>
      </c>
      <c r="O449" s="114"/>
      <c r="P449" s="114"/>
      <c r="Q449" s="93"/>
      <c r="S449" s="94">
        <v>874</v>
      </c>
      <c r="U449" s="338">
        <v>1801075.2382927812</v>
      </c>
      <c r="W449" s="338">
        <v>512595.52373754221</v>
      </c>
      <c r="Y449" s="94">
        <v>652.5</v>
      </c>
      <c r="AA449" s="345">
        <f t="shared" si="46"/>
        <v>243424.07548704161</v>
      </c>
      <c r="AC449" s="351">
        <f t="shared" si="47"/>
        <v>100205.50650004996</v>
      </c>
      <c r="AE449" s="352">
        <f t="shared" si="48"/>
        <v>343629.58198709157</v>
      </c>
      <c r="AG449" s="352"/>
    </row>
    <row r="450" spans="1:33" x14ac:dyDescent="0.25">
      <c r="A450" s="93"/>
      <c r="B450" s="94" t="s">
        <v>467</v>
      </c>
      <c r="C450" s="94" t="s">
        <v>480</v>
      </c>
      <c r="D450" s="94" t="s">
        <v>83</v>
      </c>
      <c r="H450" s="114">
        <f>'MATRIZ 2018 COMPLETO HOMOLOGADA'!J450</f>
        <v>0</v>
      </c>
      <c r="I450" s="114">
        <f>'MATRIZ 2018 COMPLETO HOMOLOGADA'!O450</f>
        <v>1165262.4949330115</v>
      </c>
      <c r="J450" s="114">
        <f>'MATRIZ 2018 COMPLETO HOMOLOGADA'!R450</f>
        <v>0</v>
      </c>
      <c r="K450" s="114"/>
      <c r="L450" s="114">
        <f t="shared" si="52"/>
        <v>1165262.4949330115</v>
      </c>
      <c r="M450" s="114"/>
      <c r="N450" s="114">
        <f>'MATRIZ 2018 COMPLETO HOMOLOGADA'!AI450+'MATRIZ 2018 COMPLETO HOMOLOGADA'!AL450+'MATRIZ 2018 COMPLETO HOMOLOGADA'!AO450</f>
        <v>374040.92218750576</v>
      </c>
      <c r="O450" s="114"/>
      <c r="P450" s="114"/>
      <c r="Q450" s="93"/>
      <c r="S450" s="94">
        <v>501</v>
      </c>
      <c r="U450" s="338">
        <v>1253448.0877896401</v>
      </c>
      <c r="W450" s="338">
        <v>319314.61481094972</v>
      </c>
      <c r="Y450" s="94">
        <v>337</v>
      </c>
      <c r="AA450" s="345">
        <f t="shared" si="46"/>
        <v>-88185.592856628587</v>
      </c>
      <c r="AC450" s="351">
        <f t="shared" si="47"/>
        <v>54726.30737655604</v>
      </c>
      <c r="AE450" s="352">
        <f t="shared" si="48"/>
        <v>-33459.285480072547</v>
      </c>
      <c r="AG450" s="352"/>
    </row>
    <row r="451" spans="1:33" x14ac:dyDescent="0.25">
      <c r="A451" s="93"/>
      <c r="B451" s="94" t="s">
        <v>467</v>
      </c>
      <c r="C451" s="94" t="s">
        <v>481</v>
      </c>
      <c r="D451" s="94" t="s">
        <v>79</v>
      </c>
      <c r="H451" s="114">
        <f>'MATRIZ 2018 COMPLETO HOMOLOGADA'!J451</f>
        <v>2309628.4899065988</v>
      </c>
      <c r="I451" s="114">
        <f>'MATRIZ 2018 COMPLETO HOMOLOGADA'!O451</f>
        <v>0</v>
      </c>
      <c r="J451" s="114">
        <f>'MATRIZ 2018 COMPLETO HOMOLOGADA'!R451</f>
        <v>0</v>
      </c>
      <c r="K451" s="114"/>
      <c r="L451" s="114">
        <f t="shared" si="52"/>
        <v>2309628.4899065988</v>
      </c>
      <c r="M451" s="114"/>
      <c r="N451" s="114">
        <f>'MATRIZ 2018 COMPLETO HOMOLOGADA'!AI451+'MATRIZ 2018 COMPLETO HOMOLOGADA'!AL451+'MATRIZ 2018 COMPLETO HOMOLOGADA'!AO451</f>
        <v>765344.9644011365</v>
      </c>
      <c r="O451" s="114"/>
      <c r="P451" s="114"/>
      <c r="Q451" s="93"/>
      <c r="S451" s="94">
        <v>1163</v>
      </c>
      <c r="U451" s="338">
        <v>2447944.3948473022</v>
      </c>
      <c r="W451" s="338">
        <v>900666.43596395024</v>
      </c>
      <c r="Y451" s="94">
        <v>1221.5</v>
      </c>
      <c r="AA451" s="345">
        <f t="shared" si="46"/>
        <v>-138315.90494070342</v>
      </c>
      <c r="AC451" s="351">
        <f t="shared" si="47"/>
        <v>-135321.47156281373</v>
      </c>
      <c r="AE451" s="352">
        <f t="shared" si="48"/>
        <v>-273637.37650351715</v>
      </c>
      <c r="AG451" s="352"/>
    </row>
    <row r="452" spans="1:33" x14ac:dyDescent="0.25">
      <c r="A452" s="93"/>
      <c r="B452" s="94" t="s">
        <v>467</v>
      </c>
      <c r="C452" s="94" t="s">
        <v>482</v>
      </c>
      <c r="D452" s="94" t="s">
        <v>79</v>
      </c>
      <c r="H452" s="114">
        <f>'MATRIZ 2018 COMPLETO HOMOLOGADA'!J452</f>
        <v>1991326.2306355133</v>
      </c>
      <c r="I452" s="114">
        <f>'MATRIZ 2018 COMPLETO HOMOLOGADA'!O452</f>
        <v>0</v>
      </c>
      <c r="J452" s="114">
        <f>'MATRIZ 2018 COMPLETO HOMOLOGADA'!R452</f>
        <v>0</v>
      </c>
      <c r="K452" s="114"/>
      <c r="L452" s="114">
        <f t="shared" si="52"/>
        <v>1991326.2306355133</v>
      </c>
      <c r="M452" s="114"/>
      <c r="N452" s="114">
        <f>'MATRIZ 2018 COMPLETO HOMOLOGADA'!AI452+'MATRIZ 2018 COMPLETO HOMOLOGADA'!AL452+'MATRIZ 2018 COMPLETO HOMOLOGADA'!AO452</f>
        <v>835902.16807872639</v>
      </c>
      <c r="O452" s="114"/>
      <c r="P452" s="114"/>
      <c r="Q452" s="93"/>
      <c r="S452" s="94">
        <v>1196.5</v>
      </c>
      <c r="U452" s="338">
        <v>1842530.6143168241</v>
      </c>
      <c r="W452" s="338">
        <v>740150.86486632645</v>
      </c>
      <c r="Y452" s="94">
        <v>871.5</v>
      </c>
      <c r="AA452" s="345">
        <f t="shared" si="46"/>
        <v>148795.61631868919</v>
      </c>
      <c r="AC452" s="351">
        <f t="shared" si="47"/>
        <v>95751.303212399944</v>
      </c>
      <c r="AE452" s="352">
        <f t="shared" si="48"/>
        <v>244546.91953108914</v>
      </c>
      <c r="AG452" s="352"/>
    </row>
    <row r="453" spans="1:33" x14ac:dyDescent="0.25">
      <c r="A453" s="93"/>
      <c r="B453" s="94" t="s">
        <v>467</v>
      </c>
      <c r="C453" s="94" t="s">
        <v>483</v>
      </c>
      <c r="D453" s="94" t="s">
        <v>83</v>
      </c>
      <c r="H453" s="114">
        <f>'MATRIZ 2018 COMPLETO HOMOLOGADA'!J453</f>
        <v>0</v>
      </c>
      <c r="I453" s="114">
        <f>'MATRIZ 2018 COMPLETO HOMOLOGADA'!O453</f>
        <v>1139709.025981213</v>
      </c>
      <c r="J453" s="114">
        <f>'MATRIZ 2018 COMPLETO HOMOLOGADA'!R453</f>
        <v>0</v>
      </c>
      <c r="K453" s="114"/>
      <c r="L453" s="114">
        <f t="shared" si="52"/>
        <v>1139709.025981213</v>
      </c>
      <c r="M453" s="114"/>
      <c r="N453" s="114">
        <f>'MATRIZ 2018 COMPLETO HOMOLOGADA'!AI453+'MATRIZ 2018 COMPLETO HOMOLOGADA'!AL453+'MATRIZ 2018 COMPLETO HOMOLOGADA'!AO453</f>
        <v>195780.12728503684</v>
      </c>
      <c r="O453" s="114"/>
      <c r="P453" s="114"/>
      <c r="Q453" s="93"/>
      <c r="S453" s="94">
        <v>293.5</v>
      </c>
      <c r="U453" s="338">
        <v>1263333.3863400961</v>
      </c>
      <c r="W453" s="338">
        <v>221912.72244259619</v>
      </c>
      <c r="Y453" s="94">
        <v>237</v>
      </c>
      <c r="AA453" s="345">
        <f t="shared" si="46"/>
        <v>-123624.36035888316</v>
      </c>
      <c r="AC453" s="351">
        <f t="shared" si="47"/>
        <v>-26132.59515755935</v>
      </c>
      <c r="AE453" s="352">
        <f t="shared" si="48"/>
        <v>-149756.95551644251</v>
      </c>
      <c r="AG453" s="352"/>
    </row>
    <row r="454" spans="1:33" x14ac:dyDescent="0.25">
      <c r="A454" s="93"/>
      <c r="B454" s="94" t="s">
        <v>467</v>
      </c>
      <c r="C454" s="94" t="s">
        <v>484</v>
      </c>
      <c r="D454" s="94" t="s">
        <v>79</v>
      </c>
      <c r="H454" s="114">
        <f>'MATRIZ 2018 COMPLETO HOMOLOGADA'!J454</f>
        <v>1749643.2826172418</v>
      </c>
      <c r="I454" s="114">
        <f>'MATRIZ 2018 COMPLETO HOMOLOGADA'!O454</f>
        <v>0</v>
      </c>
      <c r="J454" s="114">
        <f>'MATRIZ 2018 COMPLETO HOMOLOGADA'!R454</f>
        <v>0</v>
      </c>
      <c r="K454" s="114"/>
      <c r="L454" s="114">
        <f t="shared" si="52"/>
        <v>1749643.2826172418</v>
      </c>
      <c r="M454" s="114"/>
      <c r="N454" s="114">
        <f>'MATRIZ 2018 COMPLETO HOMOLOGADA'!AI454+'MATRIZ 2018 COMPLETO HOMOLOGADA'!AL454+'MATRIZ 2018 COMPLETO HOMOLOGADA'!AO454</f>
        <v>532209.49704185245</v>
      </c>
      <c r="O454" s="114"/>
      <c r="P454" s="114"/>
      <c r="Q454" s="93"/>
      <c r="S454" s="94">
        <v>852</v>
      </c>
      <c r="U454" s="338">
        <v>1755049.9418189223</v>
      </c>
      <c r="W454" s="338">
        <v>477335.13786702155</v>
      </c>
      <c r="Y454" s="94">
        <v>692</v>
      </c>
      <c r="AA454" s="345">
        <f t="shared" si="46"/>
        <v>-5406.6592016804498</v>
      </c>
      <c r="AC454" s="351">
        <f t="shared" si="47"/>
        <v>54874.359174830897</v>
      </c>
      <c r="AE454" s="352">
        <f t="shared" si="48"/>
        <v>49467.699973150447</v>
      </c>
      <c r="AG454" s="352"/>
    </row>
    <row r="455" spans="1:33" x14ac:dyDescent="0.25">
      <c r="A455" s="93"/>
      <c r="B455" s="94" t="s">
        <v>467</v>
      </c>
      <c r="C455" s="94" t="s">
        <v>485</v>
      </c>
      <c r="D455" s="94" t="s">
        <v>79</v>
      </c>
      <c r="H455" s="114">
        <f>'MATRIZ 2018 COMPLETO HOMOLOGADA'!J455</f>
        <v>8638087.9132071473</v>
      </c>
      <c r="I455" s="114">
        <f>'MATRIZ 2018 COMPLETO HOMOLOGADA'!O455</f>
        <v>0</v>
      </c>
      <c r="J455" s="114">
        <f>'MATRIZ 2018 COMPLETO HOMOLOGADA'!R455</f>
        <v>0</v>
      </c>
      <c r="K455" s="114"/>
      <c r="L455" s="114">
        <f t="shared" si="52"/>
        <v>8638087.9132071473</v>
      </c>
      <c r="M455" s="114"/>
      <c r="N455" s="114">
        <f>'MATRIZ 2018 COMPLETO HOMOLOGADA'!AI455+'MATRIZ 2018 COMPLETO HOMOLOGADA'!AL455+'MATRIZ 2018 COMPLETO HOMOLOGADA'!AO455</f>
        <v>3437264.2674321793</v>
      </c>
      <c r="O455" s="114"/>
      <c r="P455" s="114"/>
      <c r="Q455" s="93"/>
      <c r="S455" s="94">
        <v>6672</v>
      </c>
      <c r="U455" s="338">
        <v>8029774.131794774</v>
      </c>
      <c r="W455" s="338">
        <v>3456976.0182649973</v>
      </c>
      <c r="Y455" s="94">
        <v>5995.5</v>
      </c>
      <c r="AA455" s="345">
        <f t="shared" si="46"/>
        <v>608313.7814123733</v>
      </c>
      <c r="AC455" s="351">
        <f t="shared" si="47"/>
        <v>-19711.750832817983</v>
      </c>
      <c r="AE455" s="352">
        <f t="shared" si="48"/>
        <v>588602.03057955531</v>
      </c>
      <c r="AG455" s="352"/>
    </row>
    <row r="456" spans="1:33" x14ac:dyDescent="0.25">
      <c r="A456" s="93"/>
      <c r="B456" s="94" t="s">
        <v>467</v>
      </c>
      <c r="C456" s="94" t="s">
        <v>486</v>
      </c>
      <c r="D456" s="94" t="s">
        <v>79</v>
      </c>
      <c r="H456" s="114">
        <f>'MATRIZ 2018 COMPLETO HOMOLOGADA'!J456</f>
        <v>3985533.1875790874</v>
      </c>
      <c r="I456" s="114">
        <f>'MATRIZ 2018 COMPLETO HOMOLOGADA'!O456</f>
        <v>0</v>
      </c>
      <c r="J456" s="114">
        <f>'MATRIZ 2018 COMPLETO HOMOLOGADA'!R456</f>
        <v>0</v>
      </c>
      <c r="K456" s="114"/>
      <c r="L456" s="114">
        <f t="shared" si="52"/>
        <v>3985533.1875790874</v>
      </c>
      <c r="M456" s="114"/>
      <c r="N456" s="114">
        <f>'MATRIZ 2018 COMPLETO HOMOLOGADA'!AI456+'MATRIZ 2018 COMPLETO HOMOLOGADA'!AL456+'MATRIZ 2018 COMPLETO HOMOLOGADA'!AO456</f>
        <v>1199757.1020045541</v>
      </c>
      <c r="O456" s="114"/>
      <c r="P456" s="114"/>
      <c r="Q456" s="93"/>
      <c r="S456" s="94">
        <v>2172</v>
      </c>
      <c r="U456" s="338">
        <v>3989135.0136026796</v>
      </c>
      <c r="W456" s="338">
        <v>1193370.7867241567</v>
      </c>
      <c r="Y456" s="94">
        <v>1964.5</v>
      </c>
      <c r="AA456" s="345">
        <f t="shared" si="46"/>
        <v>-3601.826023592148</v>
      </c>
      <c r="AC456" s="351">
        <f t="shared" si="47"/>
        <v>6386.3152803974226</v>
      </c>
      <c r="AE456" s="352">
        <f t="shared" si="48"/>
        <v>2784.4892568052746</v>
      </c>
      <c r="AG456" s="352"/>
    </row>
    <row r="457" spans="1:33" x14ac:dyDescent="0.25">
      <c r="A457" s="93"/>
      <c r="B457" s="94" t="s">
        <v>467</v>
      </c>
      <c r="C457" s="94" t="s">
        <v>487</v>
      </c>
      <c r="D457" s="94" t="s">
        <v>79</v>
      </c>
      <c r="H457" s="114">
        <f>'MATRIZ 2018 COMPLETO HOMOLOGADA'!J457</f>
        <v>2280409.9634165596</v>
      </c>
      <c r="I457" s="114">
        <f>'MATRIZ 2018 COMPLETO HOMOLOGADA'!O457</f>
        <v>0</v>
      </c>
      <c r="J457" s="114">
        <f>'MATRIZ 2018 COMPLETO HOMOLOGADA'!R457</f>
        <v>0</v>
      </c>
      <c r="K457" s="114"/>
      <c r="L457" s="114">
        <f t="shared" si="52"/>
        <v>2280409.9634165596</v>
      </c>
      <c r="M457" s="114"/>
      <c r="N457" s="114">
        <f>'MATRIZ 2018 COMPLETO HOMOLOGADA'!AI457+'MATRIZ 2018 COMPLETO HOMOLOGADA'!AL457+'MATRIZ 2018 COMPLETO HOMOLOGADA'!AO457</f>
        <v>650424.54128604755</v>
      </c>
      <c r="O457" s="114"/>
      <c r="P457" s="114"/>
      <c r="Q457" s="93"/>
      <c r="S457" s="94">
        <v>614</v>
      </c>
      <c r="U457" s="338">
        <v>1989529.8381411356</v>
      </c>
      <c r="W457" s="338">
        <v>746002.54748884693</v>
      </c>
      <c r="Y457" s="94">
        <v>600.5</v>
      </c>
      <c r="AA457" s="345">
        <f t="shared" si="46"/>
        <v>290880.12527542398</v>
      </c>
      <c r="AC457" s="351">
        <f t="shared" si="47"/>
        <v>-95578.006202799384</v>
      </c>
      <c r="AE457" s="352">
        <f t="shared" si="48"/>
        <v>195302.1190726246</v>
      </c>
      <c r="AG457" s="352"/>
    </row>
    <row r="458" spans="1:33" x14ac:dyDescent="0.25">
      <c r="A458" s="93"/>
      <c r="B458" s="94" t="s">
        <v>467</v>
      </c>
      <c r="C458" s="94" t="s">
        <v>488</v>
      </c>
      <c r="D458" s="94" t="s">
        <v>83</v>
      </c>
      <c r="H458" s="114">
        <f>'MATRIZ 2018 COMPLETO HOMOLOGADA'!J458</f>
        <v>0</v>
      </c>
      <c r="I458" s="114">
        <f>'MATRIZ 2018 COMPLETO HOMOLOGADA'!O458</f>
        <v>1197509.1230816222</v>
      </c>
      <c r="J458" s="114">
        <f>'MATRIZ 2018 COMPLETO HOMOLOGADA'!R458</f>
        <v>0</v>
      </c>
      <c r="K458" s="114"/>
      <c r="L458" s="114">
        <f t="shared" si="52"/>
        <v>1197509.1230816222</v>
      </c>
      <c r="M458" s="114"/>
      <c r="N458" s="114">
        <f>'MATRIZ 2018 COMPLETO HOMOLOGADA'!AI458+'MATRIZ 2018 COMPLETO HOMOLOGADA'!AL458+'MATRIZ 2018 COMPLETO HOMOLOGADA'!AO458</f>
        <v>318441.91003447905</v>
      </c>
      <c r="O458" s="114"/>
      <c r="P458" s="114"/>
      <c r="Q458" s="93"/>
      <c r="S458" s="94">
        <v>532.5</v>
      </c>
      <c r="U458" s="338">
        <v>1229861.847905885</v>
      </c>
      <c r="W458" s="338">
        <v>259003.99348437355</v>
      </c>
      <c r="Y458" s="94">
        <v>392.5</v>
      </c>
      <c r="AA458" s="345">
        <f t="shared" si="46"/>
        <v>-32352.724824262783</v>
      </c>
      <c r="AC458" s="351">
        <f t="shared" si="47"/>
        <v>59437.916550105496</v>
      </c>
      <c r="AE458" s="352">
        <f t="shared" si="48"/>
        <v>27085.191725842713</v>
      </c>
      <c r="AG458" s="352"/>
    </row>
    <row r="459" spans="1:33" x14ac:dyDescent="0.25">
      <c r="A459" s="93"/>
      <c r="H459" s="114"/>
      <c r="I459" s="114"/>
      <c r="J459" s="114"/>
      <c r="K459" s="114"/>
      <c r="L459" s="114"/>
      <c r="M459" s="114"/>
      <c r="N459" s="114"/>
      <c r="O459" s="114"/>
      <c r="P459" s="114"/>
      <c r="Q459" s="93"/>
      <c r="AA459" s="345">
        <f t="shared" si="46"/>
        <v>0</v>
      </c>
      <c r="AC459" s="351">
        <f t="shared" si="47"/>
        <v>0</v>
      </c>
      <c r="AE459" s="352">
        <f t="shared" si="48"/>
        <v>0</v>
      </c>
      <c r="AG459" s="352"/>
    </row>
    <row r="460" spans="1:33" x14ac:dyDescent="0.25">
      <c r="A460" s="93"/>
      <c r="B460" s="98" t="s">
        <v>489</v>
      </c>
      <c r="C460" s="98" t="s">
        <v>490</v>
      </c>
      <c r="D460" s="98" t="s">
        <v>74</v>
      </c>
      <c r="E460" s="98"/>
      <c r="F460" s="100"/>
      <c r="G460" s="98"/>
      <c r="H460" s="115">
        <f>SUM(H461:H486)</f>
        <v>30051047.940177836</v>
      </c>
      <c r="I460" s="115">
        <f>SUM(I461:I486)</f>
        <v>10019253.667460317</v>
      </c>
      <c r="J460" s="115">
        <f>SUM(J461:J486)</f>
        <v>9392321.489823129</v>
      </c>
      <c r="K460" s="115"/>
      <c r="L460" s="115">
        <f>SUM(L461:L486)</f>
        <v>49462623.097461276</v>
      </c>
      <c r="M460" s="115"/>
      <c r="N460" s="115">
        <f>SUM(N461:N486)</f>
        <v>10201143.937333787</v>
      </c>
      <c r="O460" s="115"/>
      <c r="P460" s="115">
        <f>L460*'DADOS BASE PROPOSTA'!$I$14</f>
        <v>74193.934646191919</v>
      </c>
      <c r="Q460" s="93"/>
      <c r="S460" s="94">
        <v>16726.5</v>
      </c>
      <c r="U460" s="338">
        <v>49105438.919369586</v>
      </c>
      <c r="W460" s="338">
        <v>10177293.573323734</v>
      </c>
      <c r="Y460" s="94">
        <v>14705</v>
      </c>
      <c r="AA460" s="345">
        <f t="shared" ref="AA460:AA523" si="53">L460-U460</f>
        <v>357184.17809168994</v>
      </c>
      <c r="AC460" s="351">
        <f t="shared" ref="AC460:AC523" si="54">N460-W460</f>
        <v>23850.364010052755</v>
      </c>
      <c r="AE460" s="352">
        <f t="shared" ref="AE460:AE523" si="55">AA460+AC460</f>
        <v>381034.5421017427</v>
      </c>
      <c r="AG460" s="352"/>
    </row>
    <row r="461" spans="1:33" x14ac:dyDescent="0.25">
      <c r="A461" s="93"/>
      <c r="B461" s="94" t="s">
        <v>489</v>
      </c>
      <c r="C461" s="94" t="s">
        <v>34</v>
      </c>
      <c r="D461" s="94" t="s">
        <v>75</v>
      </c>
      <c r="F461" s="68">
        <f>'MATRIZ 2018 COMPLETO HOMOLOGADA'!Q461</f>
        <v>25</v>
      </c>
      <c r="H461" s="114">
        <f>'MATRIZ 2018 COMPLETO HOMOLOGADA'!J461</f>
        <v>0</v>
      </c>
      <c r="I461" s="114">
        <f>SUMIF('MATRIZ 2018 COMPLETO HOMOLOGADA'!D462:D487,"ECR",'MATRIZ 2018 COMPLETO HOMOLOGADA'!O462:O487)</f>
        <v>0</v>
      </c>
      <c r="J461" s="114">
        <f>'MATRIZ 2018 COMPLETO HOMOLOGADA'!R461+'MATRIZ 2018 COMPLETO HOMOLOGADA'!Z461+'MATRIZ 2018 COMPLETO HOMOLOGADA'!AS461+'MATRIZ 2018 COMPLETO HOMOLOGADA'!AW461+'MATRIZ 2018 COMPLETO HOMOLOGADA'!BA461+SUM('MATRIZ 2018 COMPLETO HOMOLOGADA'!Z462:Z487)</f>
        <v>9392321.489823129</v>
      </c>
      <c r="K461" s="114"/>
      <c r="L461" s="114">
        <f t="shared" ref="L461:L486" si="56">SUM(H461:J461)</f>
        <v>9392321.489823129</v>
      </c>
      <c r="M461" s="114"/>
      <c r="N461" s="114">
        <f>'MATRIZ 2018 COMPLETO HOMOLOGADA'!AI461+'MATRIZ 2018 COMPLETO HOMOLOGADA'!AL461+'MATRIZ 2018 COMPLETO HOMOLOGADA'!AO461</f>
        <v>0</v>
      </c>
      <c r="O461" s="114"/>
      <c r="P461" s="114"/>
      <c r="Q461" s="93"/>
      <c r="U461" s="338">
        <v>6232280.4028978767</v>
      </c>
      <c r="W461" s="338">
        <v>0</v>
      </c>
      <c r="AA461" s="345">
        <f t="shared" si="53"/>
        <v>3160041.0869252523</v>
      </c>
      <c r="AC461" s="351">
        <f t="shared" si="54"/>
        <v>0</v>
      </c>
      <c r="AE461" s="352">
        <f t="shared" si="55"/>
        <v>3160041.0869252523</v>
      </c>
      <c r="AG461" s="352"/>
    </row>
    <row r="462" spans="1:33" x14ac:dyDescent="0.25">
      <c r="A462" s="93"/>
      <c r="B462" s="94" t="s">
        <v>489</v>
      </c>
      <c r="C462" s="94" t="s">
        <v>491</v>
      </c>
      <c r="D462" s="94" t="s">
        <v>79</v>
      </c>
      <c r="H462" s="114">
        <f>'MATRIZ 2018 COMPLETO HOMOLOGADA'!J462</f>
        <v>1749643.2826172416</v>
      </c>
      <c r="I462" s="114">
        <f>'MATRIZ 2018 COMPLETO HOMOLOGADA'!O462</f>
        <v>0</v>
      </c>
      <c r="J462" s="114">
        <f>'MATRIZ 2018 COMPLETO HOMOLOGADA'!R462</f>
        <v>0</v>
      </c>
      <c r="K462" s="114"/>
      <c r="L462" s="114">
        <f t="shared" si="56"/>
        <v>1749643.2826172416</v>
      </c>
      <c r="M462" s="114"/>
      <c r="N462" s="114">
        <f>'MATRIZ 2018 COMPLETO HOMOLOGADA'!AI462+'MATRIZ 2018 COMPLETO HOMOLOGADA'!AL462+'MATRIZ 2018 COMPLETO HOMOLOGADA'!AO462</f>
        <v>336085.14841676265</v>
      </c>
      <c r="O462" s="114"/>
      <c r="P462" s="114"/>
      <c r="Q462" s="93"/>
      <c r="S462" s="94">
        <v>592</v>
      </c>
      <c r="U462" s="338">
        <v>1775648.6305408217</v>
      </c>
      <c r="W462" s="338">
        <v>290885.25335362164</v>
      </c>
      <c r="Y462" s="94">
        <v>449.5</v>
      </c>
      <c r="AA462" s="345">
        <f t="shared" si="53"/>
        <v>-26005.347923580091</v>
      </c>
      <c r="AC462" s="351">
        <f t="shared" si="54"/>
        <v>45199.895063141012</v>
      </c>
      <c r="AE462" s="352">
        <f t="shared" si="55"/>
        <v>19194.54713956092</v>
      </c>
      <c r="AG462" s="352"/>
    </row>
    <row r="463" spans="1:33" x14ac:dyDescent="0.25">
      <c r="A463" s="93"/>
      <c r="B463" s="94" t="s">
        <v>489</v>
      </c>
      <c r="C463" s="94" t="s">
        <v>492</v>
      </c>
      <c r="D463" s="94" t="s">
        <v>77</v>
      </c>
      <c r="H463" s="114">
        <f>'MATRIZ 2018 COMPLETO HOMOLOGADA'!J463</f>
        <v>0</v>
      </c>
      <c r="I463" s="114">
        <f>'MATRIZ 2018 COMPLETO HOMOLOGADA'!O463</f>
        <v>653996.65066353371</v>
      </c>
      <c r="J463" s="114">
        <f>'MATRIZ 2018 COMPLETO HOMOLOGADA'!R463</f>
        <v>0</v>
      </c>
      <c r="K463" s="114"/>
      <c r="L463" s="114">
        <f t="shared" si="56"/>
        <v>653996.65066353371</v>
      </c>
      <c r="M463" s="114"/>
      <c r="N463" s="114">
        <f>'MATRIZ 2018 COMPLETO HOMOLOGADA'!AI463+'MATRIZ 2018 COMPLETO HOMOLOGADA'!AL463+'MATRIZ 2018 COMPLETO HOMOLOGADA'!AO463</f>
        <v>131149.18090789267</v>
      </c>
      <c r="O463" s="114"/>
      <c r="P463" s="114"/>
      <c r="Q463" s="93"/>
      <c r="S463" s="94">
        <v>200.5</v>
      </c>
      <c r="U463" s="338">
        <v>712711.65726786805</v>
      </c>
      <c r="W463" s="338">
        <v>107193.54682932678</v>
      </c>
      <c r="Y463" s="94">
        <v>147.5</v>
      </c>
      <c r="AA463" s="345">
        <f t="shared" si="53"/>
        <v>-58715.006604334339</v>
      </c>
      <c r="AC463" s="351">
        <f t="shared" si="54"/>
        <v>23955.634078565898</v>
      </c>
      <c r="AE463" s="352">
        <f t="shared" si="55"/>
        <v>-34759.372525768442</v>
      </c>
      <c r="AG463" s="352"/>
    </row>
    <row r="464" spans="1:33" x14ac:dyDescent="0.25">
      <c r="A464" s="93"/>
      <c r="B464" s="94" t="s">
        <v>489</v>
      </c>
      <c r="C464" s="94" t="s">
        <v>493</v>
      </c>
      <c r="D464" s="94" t="s">
        <v>77</v>
      </c>
      <c r="H464" s="114">
        <f>'MATRIZ 2018 COMPLETO HOMOLOGADA'!J464</f>
        <v>0</v>
      </c>
      <c r="I464" s="114">
        <f>'MATRIZ 2018 COMPLETO HOMOLOGADA'!O464</f>
        <v>495593.55609269283</v>
      </c>
      <c r="J464" s="114">
        <f>'MATRIZ 2018 COMPLETO HOMOLOGADA'!R464</f>
        <v>0</v>
      </c>
      <c r="K464" s="114"/>
      <c r="L464" s="114">
        <f t="shared" si="56"/>
        <v>495593.55609269283</v>
      </c>
      <c r="M464" s="114"/>
      <c r="N464" s="114">
        <f>'MATRIZ 2018 COMPLETO HOMOLOGADA'!AI464+'MATRIZ 2018 COMPLETO HOMOLOGADA'!AL464+'MATRIZ 2018 COMPLETO HOMOLOGADA'!AO464</f>
        <v>69931.959167877751</v>
      </c>
      <c r="O464" s="114"/>
      <c r="P464" s="114"/>
      <c r="Q464" s="93"/>
      <c r="S464" s="94">
        <v>116.5</v>
      </c>
      <c r="U464" s="338">
        <v>532297.08963308344</v>
      </c>
      <c r="W464" s="338">
        <v>41820.536856563231</v>
      </c>
      <c r="Y464" s="94">
        <v>54</v>
      </c>
      <c r="AA464" s="345">
        <f t="shared" si="53"/>
        <v>-36703.533540390607</v>
      </c>
      <c r="AC464" s="351">
        <f t="shared" si="54"/>
        <v>28111.42231131452</v>
      </c>
      <c r="AE464" s="352">
        <f t="shared" si="55"/>
        <v>-8592.1112290760866</v>
      </c>
      <c r="AG464" s="352"/>
    </row>
    <row r="465" spans="1:33" x14ac:dyDescent="0.25">
      <c r="A465" s="93"/>
      <c r="B465" s="94" t="s">
        <v>489</v>
      </c>
      <c r="C465" s="94" t="s">
        <v>494</v>
      </c>
      <c r="D465" s="94" t="s">
        <v>77</v>
      </c>
      <c r="H465" s="114">
        <f>'MATRIZ 2018 COMPLETO HOMOLOGADA'!J465</f>
        <v>0</v>
      </c>
      <c r="I465" s="114">
        <f>'MATRIZ 2018 COMPLETO HOMOLOGADA'!O465</f>
        <v>553418.86282059364</v>
      </c>
      <c r="J465" s="114">
        <f>'MATRIZ 2018 COMPLETO HOMOLOGADA'!R465</f>
        <v>0</v>
      </c>
      <c r="K465" s="114"/>
      <c r="L465" s="114">
        <f t="shared" si="56"/>
        <v>553418.86282059364</v>
      </c>
      <c r="M465" s="114"/>
      <c r="N465" s="114">
        <f>'MATRIZ 2018 COMPLETO HOMOLOGADA'!AI465+'MATRIZ 2018 COMPLETO HOMOLOGADA'!AL465+'MATRIZ 2018 COMPLETO HOMOLOGADA'!AO465</f>
        <v>239594.14632959134</v>
      </c>
      <c r="O465" s="114"/>
      <c r="P465" s="114"/>
      <c r="Q465" s="93"/>
      <c r="S465" s="94">
        <v>346</v>
      </c>
      <c r="U465" s="338">
        <v>634019.70417320775</v>
      </c>
      <c r="W465" s="338">
        <v>220231.08192959477</v>
      </c>
      <c r="Y465" s="94">
        <v>298</v>
      </c>
      <c r="AA465" s="345">
        <f t="shared" si="53"/>
        <v>-80600.841352614108</v>
      </c>
      <c r="AC465" s="351">
        <f t="shared" si="54"/>
        <v>19363.064399996569</v>
      </c>
      <c r="AE465" s="352">
        <f t="shared" si="55"/>
        <v>-61237.77695261754</v>
      </c>
      <c r="AG465" s="352"/>
    </row>
    <row r="466" spans="1:33" x14ac:dyDescent="0.25">
      <c r="A466" s="93"/>
      <c r="B466" s="94" t="s">
        <v>489</v>
      </c>
      <c r="C466" s="94" t="s">
        <v>495</v>
      </c>
      <c r="D466" s="94" t="s">
        <v>77</v>
      </c>
      <c r="H466" s="114">
        <f>'MATRIZ 2018 COMPLETO HOMOLOGADA'!J466</f>
        <v>0</v>
      </c>
      <c r="I466" s="114">
        <f>'MATRIZ 2018 COMPLETO HOMOLOGADA'!O466</f>
        <v>553827.78639450064</v>
      </c>
      <c r="J466" s="114">
        <f>'MATRIZ 2018 COMPLETO HOMOLOGADA'!R466</f>
        <v>0</v>
      </c>
      <c r="K466" s="114"/>
      <c r="L466" s="114">
        <f t="shared" si="56"/>
        <v>553827.78639450064</v>
      </c>
      <c r="M466" s="114"/>
      <c r="N466" s="114">
        <f>'MATRIZ 2018 COMPLETO HOMOLOGADA'!AI466+'MATRIZ 2018 COMPLETO HOMOLOGADA'!AL466+'MATRIZ 2018 COMPLETO HOMOLOGADA'!AO466</f>
        <v>122819.30822701647</v>
      </c>
      <c r="O466" s="114"/>
      <c r="P466" s="114"/>
      <c r="Q466" s="93"/>
      <c r="S466" s="94">
        <v>190</v>
      </c>
      <c r="U466" s="338">
        <v>604236.03630127059</v>
      </c>
      <c r="W466" s="338">
        <v>96181.687835731966</v>
      </c>
      <c r="Y466" s="94">
        <v>127</v>
      </c>
      <c r="AA466" s="345">
        <f t="shared" si="53"/>
        <v>-50408.249906769954</v>
      </c>
      <c r="AC466" s="351">
        <f t="shared" si="54"/>
        <v>26637.620391284509</v>
      </c>
      <c r="AE466" s="352">
        <f t="shared" si="55"/>
        <v>-23770.629515485445</v>
      </c>
      <c r="AG466" s="352"/>
    </row>
    <row r="467" spans="1:33" x14ac:dyDescent="0.25">
      <c r="A467" s="93"/>
      <c r="B467" s="94" t="s">
        <v>489</v>
      </c>
      <c r="C467" s="94" t="s">
        <v>496</v>
      </c>
      <c r="D467" s="94" t="s">
        <v>77</v>
      </c>
      <c r="H467" s="114">
        <f>'MATRIZ 2018 COMPLETO HOMOLOGADA'!J467</f>
        <v>0</v>
      </c>
      <c r="I467" s="114">
        <f>'MATRIZ 2018 COMPLETO HOMOLOGADA'!O467</f>
        <v>501121.36291701015</v>
      </c>
      <c r="J467" s="114">
        <f>'MATRIZ 2018 COMPLETO HOMOLOGADA'!R467</f>
        <v>0</v>
      </c>
      <c r="K467" s="114"/>
      <c r="L467" s="114">
        <f t="shared" si="56"/>
        <v>501121.36291701015</v>
      </c>
      <c r="M467" s="114"/>
      <c r="N467" s="114">
        <f>'MATRIZ 2018 COMPLETO HOMOLOGADA'!AI467+'MATRIZ 2018 COMPLETO HOMOLOGADA'!AL467+'MATRIZ 2018 COMPLETO HOMOLOGADA'!AO467</f>
        <v>123694.27976568464</v>
      </c>
      <c r="O467" s="114"/>
      <c r="P467" s="114"/>
      <c r="Q467" s="93"/>
      <c r="S467" s="94">
        <v>168.5</v>
      </c>
      <c r="U467" s="338">
        <v>555777.03731349669</v>
      </c>
      <c r="W467" s="338">
        <v>68366.667095074459</v>
      </c>
      <c r="Y467" s="94">
        <v>69.5</v>
      </c>
      <c r="AA467" s="345">
        <f t="shared" si="53"/>
        <v>-54655.674396486545</v>
      </c>
      <c r="AC467" s="351">
        <f t="shared" si="54"/>
        <v>55327.612670610179</v>
      </c>
      <c r="AE467" s="352">
        <f t="shared" si="55"/>
        <v>671.93827412363316</v>
      </c>
      <c r="AG467" s="352"/>
    </row>
    <row r="468" spans="1:33" x14ac:dyDescent="0.25">
      <c r="A468" s="93"/>
      <c r="B468" s="94" t="s">
        <v>489</v>
      </c>
      <c r="C468" s="94" t="s">
        <v>497</v>
      </c>
      <c r="D468" s="94" t="s">
        <v>79</v>
      </c>
      <c r="H468" s="114">
        <f>'MATRIZ 2018 COMPLETO HOMOLOGADA'!J468</f>
        <v>1762083.9273623726</v>
      </c>
      <c r="I468" s="114">
        <f>'MATRIZ 2018 COMPLETO HOMOLOGADA'!O468</f>
        <v>0</v>
      </c>
      <c r="J468" s="114">
        <f>'MATRIZ 2018 COMPLETO HOMOLOGADA'!R468</f>
        <v>0</v>
      </c>
      <c r="K468" s="114"/>
      <c r="L468" s="114">
        <f t="shared" si="56"/>
        <v>1762083.9273623726</v>
      </c>
      <c r="M468" s="114"/>
      <c r="N468" s="114">
        <f>'MATRIZ 2018 COMPLETO HOMOLOGADA'!AI468+'MATRIZ 2018 COMPLETO HOMOLOGADA'!AL468+'MATRIZ 2018 COMPLETO HOMOLOGADA'!AO468</f>
        <v>422542.58139318571</v>
      </c>
      <c r="O468" s="114"/>
      <c r="P468" s="114"/>
      <c r="Q468" s="93"/>
      <c r="S468" s="94">
        <v>839.5</v>
      </c>
      <c r="U468" s="338">
        <v>1719973.4019592025</v>
      </c>
      <c r="W468" s="338">
        <v>303142.32889635238</v>
      </c>
      <c r="Y468" s="94">
        <v>554.5</v>
      </c>
      <c r="AA468" s="345">
        <f t="shared" si="53"/>
        <v>42110.525403170148</v>
      </c>
      <c r="AC468" s="351">
        <f t="shared" si="54"/>
        <v>119400.25249683333</v>
      </c>
      <c r="AE468" s="352">
        <f t="shared" si="55"/>
        <v>161510.77790000348</v>
      </c>
      <c r="AG468" s="352"/>
    </row>
    <row r="469" spans="1:33" x14ac:dyDescent="0.25">
      <c r="A469" s="93"/>
      <c r="B469" s="94" t="s">
        <v>489</v>
      </c>
      <c r="C469" s="94" t="s">
        <v>498</v>
      </c>
      <c r="D469" s="94" t="s">
        <v>83</v>
      </c>
      <c r="H469" s="114">
        <f>'MATRIZ 2018 COMPLETO HOMOLOGADA'!J469</f>
        <v>0</v>
      </c>
      <c r="I469" s="114">
        <f>'MATRIZ 2018 COMPLETO HOMOLOGADA'!O469</f>
        <v>971435.83656111558</v>
      </c>
      <c r="J469" s="114">
        <f>'MATRIZ 2018 COMPLETO HOMOLOGADA'!R469</f>
        <v>0</v>
      </c>
      <c r="K469" s="114"/>
      <c r="L469" s="114">
        <f t="shared" si="56"/>
        <v>971435.83656111558</v>
      </c>
      <c r="M469" s="114"/>
      <c r="N469" s="114">
        <f>'MATRIZ 2018 COMPLETO HOMOLOGADA'!AI469+'MATRIZ 2018 COMPLETO HOMOLOGADA'!AL469+'MATRIZ 2018 COMPLETO HOMOLOGADA'!AO469</f>
        <v>118528.78648677768</v>
      </c>
      <c r="O469" s="114"/>
      <c r="P469" s="114"/>
      <c r="Q469" s="93"/>
      <c r="S469" s="94">
        <v>184.5</v>
      </c>
      <c r="U469" s="338">
        <v>1049597.1990555972</v>
      </c>
      <c r="W469" s="338">
        <v>44892.058565542611</v>
      </c>
      <c r="Y469" s="94">
        <v>53.5</v>
      </c>
      <c r="AA469" s="345">
        <f t="shared" si="53"/>
        <v>-78161.362494481611</v>
      </c>
      <c r="AC469" s="351">
        <f t="shared" si="54"/>
        <v>73636.72792123507</v>
      </c>
      <c r="AE469" s="352">
        <f t="shared" si="55"/>
        <v>-4524.6345732465415</v>
      </c>
      <c r="AG469" s="352"/>
    </row>
    <row r="470" spans="1:33" x14ac:dyDescent="0.25">
      <c r="A470" s="93"/>
      <c r="B470" s="94" t="s">
        <v>489</v>
      </c>
      <c r="C470" s="94" t="s">
        <v>499</v>
      </c>
      <c r="D470" s="94" t="s">
        <v>83</v>
      </c>
      <c r="H470" s="114">
        <f>'MATRIZ 2018 COMPLETO HOMOLOGADA'!J470</f>
        <v>0</v>
      </c>
      <c r="I470" s="114">
        <f>'MATRIZ 2018 COMPLETO HOMOLOGADA'!O470</f>
        <v>1092422.8536711559</v>
      </c>
      <c r="J470" s="114">
        <f>'MATRIZ 2018 COMPLETO HOMOLOGADA'!R470</f>
        <v>0</v>
      </c>
      <c r="K470" s="114"/>
      <c r="L470" s="114">
        <f t="shared" si="56"/>
        <v>1092422.8536711559</v>
      </c>
      <c r="M470" s="114"/>
      <c r="N470" s="114">
        <f>'MATRIZ 2018 COMPLETO HOMOLOGADA'!AI470+'MATRIZ 2018 COMPLETO HOMOLOGADA'!AL470+'MATRIZ 2018 COMPLETO HOMOLOGADA'!AO470</f>
        <v>218356.40670839479</v>
      </c>
      <c r="O470" s="114"/>
      <c r="P470" s="114"/>
      <c r="Q470" s="93"/>
      <c r="S470" s="94">
        <v>411</v>
      </c>
      <c r="U470" s="338">
        <v>1227238.7662535214</v>
      </c>
      <c r="W470" s="338">
        <v>125443.77391704253</v>
      </c>
      <c r="Y470" s="94">
        <v>205</v>
      </c>
      <c r="AA470" s="345">
        <f t="shared" si="53"/>
        <v>-134815.91258236556</v>
      </c>
      <c r="AC470" s="351">
        <f t="shared" si="54"/>
        <v>92912.632791352255</v>
      </c>
      <c r="AE470" s="352">
        <f t="shared" si="55"/>
        <v>-41903.279791013309</v>
      </c>
      <c r="AG470" s="352"/>
    </row>
    <row r="471" spans="1:33" x14ac:dyDescent="0.25">
      <c r="A471" s="93"/>
      <c r="B471" s="94" t="s">
        <v>489</v>
      </c>
      <c r="C471" s="94" t="s">
        <v>500</v>
      </c>
      <c r="D471" s="94" t="s">
        <v>83</v>
      </c>
      <c r="H471" s="114">
        <f>'MATRIZ 2018 COMPLETO HOMOLOGADA'!J471</f>
        <v>0</v>
      </c>
      <c r="I471" s="114">
        <f>'MATRIZ 2018 COMPLETO HOMOLOGADA'!O471</f>
        <v>1047482.7677922162</v>
      </c>
      <c r="J471" s="114">
        <f>'MATRIZ 2018 COMPLETO HOMOLOGADA'!R471</f>
        <v>0</v>
      </c>
      <c r="K471" s="114"/>
      <c r="L471" s="114">
        <f t="shared" si="56"/>
        <v>1047482.7677922162</v>
      </c>
      <c r="M471" s="114"/>
      <c r="N471" s="114">
        <f>'MATRIZ 2018 COMPLETO HOMOLOGADA'!AI471+'MATRIZ 2018 COMPLETO HOMOLOGADA'!AL471+'MATRIZ 2018 COMPLETO HOMOLOGADA'!AO471</f>
        <v>265876.95105090539</v>
      </c>
      <c r="O471" s="114"/>
      <c r="P471" s="114"/>
      <c r="Q471" s="93"/>
      <c r="S471" s="94">
        <v>243.5</v>
      </c>
      <c r="U471" s="338">
        <v>2263765.3798011336</v>
      </c>
      <c r="W471" s="338">
        <v>488542.15528336144</v>
      </c>
      <c r="Y471" s="94">
        <v>80</v>
      </c>
      <c r="AA471" s="345">
        <f t="shared" si="53"/>
        <v>-1216282.6120089176</v>
      </c>
      <c r="AC471" s="351">
        <f t="shared" si="54"/>
        <v>-222665.20423245605</v>
      </c>
      <c r="AE471" s="352">
        <f t="shared" si="55"/>
        <v>-1438947.8162413738</v>
      </c>
      <c r="AG471" s="352"/>
    </row>
    <row r="472" spans="1:33" x14ac:dyDescent="0.25">
      <c r="A472" s="93"/>
      <c r="B472" s="94" t="s">
        <v>489</v>
      </c>
      <c r="C472" s="94" t="s">
        <v>501</v>
      </c>
      <c r="D472" s="94" t="s">
        <v>79</v>
      </c>
      <c r="H472" s="114">
        <f>'MATRIZ 2018 COMPLETO HOMOLOGADA'!J472</f>
        <v>4813202.2788198171</v>
      </c>
      <c r="I472" s="114">
        <f>'MATRIZ 2018 COMPLETO HOMOLOGADA'!O472</f>
        <v>0</v>
      </c>
      <c r="J472" s="114">
        <f>'MATRIZ 2018 COMPLETO HOMOLOGADA'!R472</f>
        <v>0</v>
      </c>
      <c r="K472" s="114"/>
      <c r="L472" s="114">
        <f t="shared" si="56"/>
        <v>4813202.2788198171</v>
      </c>
      <c r="M472" s="114"/>
      <c r="N472" s="114">
        <f>'MATRIZ 2018 COMPLETO HOMOLOGADA'!AI472+'MATRIZ 2018 COMPLETO HOMOLOGADA'!AL472+'MATRIZ 2018 COMPLETO HOMOLOGADA'!AO472</f>
        <v>1544875.8581031931</v>
      </c>
      <c r="O472" s="114"/>
      <c r="P472" s="114"/>
      <c r="Q472" s="93"/>
      <c r="S472" s="94">
        <v>2892.5</v>
      </c>
      <c r="U472" s="338">
        <v>6617182.5499830591</v>
      </c>
      <c r="W472" s="338">
        <v>2731515.5129750278</v>
      </c>
      <c r="Y472" s="94">
        <v>3892.5</v>
      </c>
      <c r="AA472" s="345">
        <f t="shared" si="53"/>
        <v>-1803980.2711632419</v>
      </c>
      <c r="AC472" s="351">
        <f t="shared" si="54"/>
        <v>-1186639.6548718347</v>
      </c>
      <c r="AE472" s="352">
        <f t="shared" si="55"/>
        <v>-2990619.9260350764</v>
      </c>
      <c r="AG472" s="352"/>
    </row>
    <row r="473" spans="1:33" x14ac:dyDescent="0.25">
      <c r="A473" s="93"/>
      <c r="B473" s="94" t="s">
        <v>489</v>
      </c>
      <c r="C473" s="94" t="s">
        <v>502</v>
      </c>
      <c r="D473" s="94" t="s">
        <v>79</v>
      </c>
      <c r="H473" s="114">
        <f>'MATRIZ 2018 COMPLETO HOMOLOGADA'!J473</f>
        <v>1749643.2826172416</v>
      </c>
      <c r="I473" s="114">
        <f>'MATRIZ 2018 COMPLETO HOMOLOGADA'!O473</f>
        <v>0</v>
      </c>
      <c r="J473" s="114">
        <f>'MATRIZ 2018 COMPLETO HOMOLOGADA'!R473</f>
        <v>0</v>
      </c>
      <c r="K473" s="114"/>
      <c r="L473" s="114">
        <f t="shared" si="56"/>
        <v>1749643.2826172416</v>
      </c>
      <c r="M473" s="114"/>
      <c r="N473" s="114">
        <f>'MATRIZ 2018 COMPLETO HOMOLOGADA'!AI473+'MATRIZ 2018 COMPLETO HOMOLOGADA'!AL473+'MATRIZ 2018 COMPLETO HOMOLOGADA'!AO473</f>
        <v>495131.56354944105</v>
      </c>
      <c r="O473" s="114"/>
      <c r="P473" s="114"/>
      <c r="Q473" s="93"/>
      <c r="S473" s="94">
        <v>880</v>
      </c>
      <c r="U473" s="338">
        <v>1765789.027373703</v>
      </c>
      <c r="W473" s="338">
        <v>445033.17191762384</v>
      </c>
      <c r="Y473" s="94">
        <v>689.5</v>
      </c>
      <c r="AA473" s="345">
        <f t="shared" si="53"/>
        <v>-16145.744756461354</v>
      </c>
      <c r="AC473" s="351">
        <f t="shared" si="54"/>
        <v>50098.391631817212</v>
      </c>
      <c r="AE473" s="352">
        <f t="shared" si="55"/>
        <v>33952.646875355858</v>
      </c>
      <c r="AG473" s="352"/>
    </row>
    <row r="474" spans="1:33" x14ac:dyDescent="0.25">
      <c r="A474" s="93"/>
      <c r="B474" s="94" t="s">
        <v>489</v>
      </c>
      <c r="C474" s="94" t="s">
        <v>503</v>
      </c>
      <c r="D474" s="94" t="s">
        <v>79</v>
      </c>
      <c r="H474" s="114">
        <f>'MATRIZ 2018 COMPLETO HOMOLOGADA'!J474</f>
        <v>1749643.2826172416</v>
      </c>
      <c r="I474" s="114">
        <f>'MATRIZ 2018 COMPLETO HOMOLOGADA'!O474</f>
        <v>0</v>
      </c>
      <c r="J474" s="114">
        <f>'MATRIZ 2018 COMPLETO HOMOLOGADA'!R474</f>
        <v>0</v>
      </c>
      <c r="K474" s="114"/>
      <c r="L474" s="114">
        <f t="shared" si="56"/>
        <v>1749643.2826172416</v>
      </c>
      <c r="M474" s="114"/>
      <c r="N474" s="114">
        <f>'MATRIZ 2018 COMPLETO HOMOLOGADA'!AI474+'MATRIZ 2018 COMPLETO HOMOLOGADA'!AL474+'MATRIZ 2018 COMPLETO HOMOLOGADA'!AO474</f>
        <v>288571.2113284634</v>
      </c>
      <c r="O474" s="114"/>
      <c r="P474" s="114"/>
      <c r="Q474" s="93"/>
      <c r="S474" s="94">
        <v>492.5</v>
      </c>
      <c r="U474" s="338">
        <v>1795376.2422351462</v>
      </c>
      <c r="W474" s="338">
        <v>276164.93033111619</v>
      </c>
      <c r="Y474" s="94">
        <v>396.5</v>
      </c>
      <c r="AA474" s="345">
        <f t="shared" si="53"/>
        <v>-45732.95961790462</v>
      </c>
      <c r="AC474" s="351">
        <f t="shared" si="54"/>
        <v>12406.280997347203</v>
      </c>
      <c r="AE474" s="352">
        <f t="shared" si="55"/>
        <v>-33326.678620557417</v>
      </c>
      <c r="AG474" s="352"/>
    </row>
    <row r="475" spans="1:33" x14ac:dyDescent="0.25">
      <c r="A475" s="93"/>
      <c r="B475" s="94" t="s">
        <v>489</v>
      </c>
      <c r="C475" s="94" t="s">
        <v>504</v>
      </c>
      <c r="D475" s="94" t="s">
        <v>79</v>
      </c>
      <c r="H475" s="114">
        <f>'MATRIZ 2018 COMPLETO HOMOLOGADA'!J475</f>
        <v>1749643.2826172418</v>
      </c>
      <c r="I475" s="114">
        <f>'MATRIZ 2018 COMPLETO HOMOLOGADA'!O475</f>
        <v>0</v>
      </c>
      <c r="J475" s="114">
        <f>'MATRIZ 2018 COMPLETO HOMOLOGADA'!R475</f>
        <v>0</v>
      </c>
      <c r="K475" s="114"/>
      <c r="L475" s="114">
        <f t="shared" si="56"/>
        <v>1749643.2826172418</v>
      </c>
      <c r="M475" s="114"/>
      <c r="N475" s="114">
        <f>'MATRIZ 2018 COMPLETO HOMOLOGADA'!AI475+'MATRIZ 2018 COMPLETO HOMOLOGADA'!AL475+'MATRIZ 2018 COMPLETO HOMOLOGADA'!AO475</f>
        <v>344431.09849863953</v>
      </c>
      <c r="O475" s="114"/>
      <c r="P475" s="114"/>
      <c r="Q475" s="93"/>
      <c r="S475" s="94">
        <v>614</v>
      </c>
      <c r="U475" s="338">
        <v>1737067.5224545666</v>
      </c>
      <c r="W475" s="338">
        <v>299394.3395387404</v>
      </c>
      <c r="Y475" s="94">
        <v>488</v>
      </c>
      <c r="AA475" s="345">
        <f t="shared" si="53"/>
        <v>12575.760162675288</v>
      </c>
      <c r="AC475" s="351">
        <f t="shared" si="54"/>
        <v>45036.758959899133</v>
      </c>
      <c r="AE475" s="352">
        <f t="shared" si="55"/>
        <v>57612.51912257442</v>
      </c>
      <c r="AG475" s="352"/>
    </row>
    <row r="476" spans="1:33" x14ac:dyDescent="0.25">
      <c r="A476" s="93"/>
      <c r="B476" s="94" t="s">
        <v>489</v>
      </c>
      <c r="C476" s="94" t="s">
        <v>505</v>
      </c>
      <c r="D476" s="94" t="s">
        <v>79</v>
      </c>
      <c r="H476" s="114">
        <f>'MATRIZ 2018 COMPLETO HOMOLOGADA'!J476</f>
        <v>1749643.2826172418</v>
      </c>
      <c r="I476" s="114">
        <f>'MATRIZ 2018 COMPLETO HOMOLOGADA'!O476</f>
        <v>0</v>
      </c>
      <c r="J476" s="114">
        <f>'MATRIZ 2018 COMPLETO HOMOLOGADA'!R476</f>
        <v>0</v>
      </c>
      <c r="K476" s="114"/>
      <c r="L476" s="114">
        <f t="shared" si="56"/>
        <v>1749643.2826172418</v>
      </c>
      <c r="M476" s="114"/>
      <c r="N476" s="114">
        <f>'MATRIZ 2018 COMPLETO HOMOLOGADA'!AI476+'MATRIZ 2018 COMPLETO HOMOLOGADA'!AL476+'MATRIZ 2018 COMPLETO HOMOLOGADA'!AO476</f>
        <v>338266.71922262677</v>
      </c>
      <c r="O476" s="114"/>
      <c r="P476" s="114"/>
      <c r="Q476" s="93"/>
      <c r="S476" s="94">
        <v>614</v>
      </c>
      <c r="U476" s="338">
        <v>1752585.4396893799</v>
      </c>
      <c r="W476" s="338">
        <v>355240.78352828755</v>
      </c>
      <c r="Y476" s="94">
        <v>602.5</v>
      </c>
      <c r="AA476" s="345">
        <f t="shared" si="53"/>
        <v>-2942.1570721380413</v>
      </c>
      <c r="AC476" s="351">
        <f t="shared" si="54"/>
        <v>-16974.064305660781</v>
      </c>
      <c r="AE476" s="352">
        <f t="shared" si="55"/>
        <v>-19916.221377798822</v>
      </c>
      <c r="AG476" s="352"/>
    </row>
    <row r="477" spans="1:33" x14ac:dyDescent="0.25">
      <c r="A477" s="93"/>
      <c r="B477" s="94" t="s">
        <v>489</v>
      </c>
      <c r="C477" s="94" t="s">
        <v>506</v>
      </c>
      <c r="D477" s="94" t="s">
        <v>83</v>
      </c>
      <c r="H477" s="114">
        <f>'MATRIZ 2018 COMPLETO HOMOLOGADA'!J477</f>
        <v>0</v>
      </c>
      <c r="I477" s="114">
        <f>'MATRIZ 2018 COMPLETO HOMOLOGADA'!O477</f>
        <v>1045477.4544936838</v>
      </c>
      <c r="J477" s="114">
        <f>'MATRIZ 2018 COMPLETO HOMOLOGADA'!R477</f>
        <v>0</v>
      </c>
      <c r="K477" s="114"/>
      <c r="L477" s="114">
        <f t="shared" si="56"/>
        <v>1045477.4544936838</v>
      </c>
      <c r="M477" s="114"/>
      <c r="N477" s="114">
        <f>'MATRIZ 2018 COMPLETO HOMOLOGADA'!AI477+'MATRIZ 2018 COMPLETO HOMOLOGADA'!AL477+'MATRIZ 2018 COMPLETO HOMOLOGADA'!AO477</f>
        <v>240600.2220541719</v>
      </c>
      <c r="O477" s="114"/>
      <c r="P477" s="114"/>
      <c r="Q477" s="93"/>
      <c r="S477" s="94">
        <v>356</v>
      </c>
      <c r="U477" s="338">
        <v>1257186.9269142379</v>
      </c>
      <c r="W477" s="338">
        <v>152793.89580755524</v>
      </c>
      <c r="Y477" s="94">
        <v>158.5</v>
      </c>
      <c r="AA477" s="345">
        <f t="shared" si="53"/>
        <v>-211709.47242055414</v>
      </c>
      <c r="AC477" s="351">
        <f t="shared" si="54"/>
        <v>87806.326246616663</v>
      </c>
      <c r="AE477" s="352">
        <f t="shared" si="55"/>
        <v>-123903.14617393748</v>
      </c>
      <c r="AG477" s="352"/>
    </row>
    <row r="478" spans="1:33" x14ac:dyDescent="0.25">
      <c r="A478" s="93"/>
      <c r="B478" s="94" t="s">
        <v>489</v>
      </c>
      <c r="C478" s="94" t="s">
        <v>507</v>
      </c>
      <c r="D478" s="94" t="s">
        <v>79</v>
      </c>
      <c r="H478" s="114">
        <f>'MATRIZ 2018 COMPLETO HOMOLOGADA'!J478</f>
        <v>1749643.2826172418</v>
      </c>
      <c r="I478" s="114">
        <f>'MATRIZ 2018 COMPLETO HOMOLOGADA'!O478</f>
        <v>0</v>
      </c>
      <c r="J478" s="114">
        <f>'MATRIZ 2018 COMPLETO HOMOLOGADA'!R478</f>
        <v>0</v>
      </c>
      <c r="K478" s="114"/>
      <c r="L478" s="114">
        <f t="shared" si="56"/>
        <v>1749643.2826172418</v>
      </c>
      <c r="M478" s="114"/>
      <c r="N478" s="114">
        <f>'MATRIZ 2018 COMPLETO HOMOLOGADA'!AI478+'MATRIZ 2018 COMPLETO HOMOLOGADA'!AL478+'MATRIZ 2018 COMPLETO HOMOLOGADA'!AO478</f>
        <v>362067.25647293025</v>
      </c>
      <c r="O478" s="114"/>
      <c r="P478" s="114"/>
      <c r="Q478" s="93"/>
      <c r="S478" s="94">
        <v>708</v>
      </c>
      <c r="U478" s="338">
        <v>1763275.8481404493</v>
      </c>
      <c r="W478" s="338">
        <v>397499.68687768176</v>
      </c>
      <c r="Y478" s="94">
        <v>702</v>
      </c>
      <c r="AA478" s="345">
        <f t="shared" si="53"/>
        <v>-13632.56552320742</v>
      </c>
      <c r="AC478" s="351">
        <f t="shared" si="54"/>
        <v>-35432.430404751503</v>
      </c>
      <c r="AE478" s="352">
        <f t="shared" si="55"/>
        <v>-49064.995927958924</v>
      </c>
      <c r="AG478" s="352"/>
    </row>
    <row r="479" spans="1:33" x14ac:dyDescent="0.25">
      <c r="A479" s="93"/>
      <c r="B479" s="94" t="s">
        <v>489</v>
      </c>
      <c r="C479" s="94" t="s">
        <v>508</v>
      </c>
      <c r="D479" s="94" t="s">
        <v>79</v>
      </c>
      <c r="H479" s="114">
        <f>'MATRIZ 2018 COMPLETO HOMOLOGADA'!J479</f>
        <v>5053185.0477613453</v>
      </c>
      <c r="I479" s="114">
        <f>'MATRIZ 2018 COMPLETO HOMOLOGADA'!O479</f>
        <v>0</v>
      </c>
      <c r="J479" s="114">
        <f>'MATRIZ 2018 COMPLETO HOMOLOGADA'!R479</f>
        <v>0</v>
      </c>
      <c r="K479" s="114"/>
      <c r="L479" s="114">
        <f t="shared" si="56"/>
        <v>5053185.0477613453</v>
      </c>
      <c r="M479" s="114"/>
      <c r="N479" s="114">
        <f>'MATRIZ 2018 COMPLETO HOMOLOGADA'!AI479+'MATRIZ 2018 COMPLETO HOMOLOGADA'!AL479+'MATRIZ 2018 COMPLETO HOMOLOGADA'!AO479</f>
        <v>1423025.9530588496</v>
      </c>
      <c r="O479" s="114"/>
      <c r="P479" s="114"/>
      <c r="Q479" s="93"/>
      <c r="S479" s="94">
        <v>2420.5</v>
      </c>
      <c r="U479" s="338">
        <v>4065843.6348625892</v>
      </c>
      <c r="W479" s="338">
        <v>1371902.5325462108</v>
      </c>
      <c r="Y479" s="94">
        <v>2155.5</v>
      </c>
      <c r="AA479" s="345">
        <f t="shared" si="53"/>
        <v>987341.4128987561</v>
      </c>
      <c r="AC479" s="351">
        <f t="shared" si="54"/>
        <v>51123.420512638753</v>
      </c>
      <c r="AE479" s="352">
        <f t="shared" si="55"/>
        <v>1038464.8334113949</v>
      </c>
      <c r="AG479" s="352"/>
    </row>
    <row r="480" spans="1:33" x14ac:dyDescent="0.25">
      <c r="A480" s="93"/>
      <c r="B480" s="94" t="s">
        <v>489</v>
      </c>
      <c r="C480" s="94" t="s">
        <v>509</v>
      </c>
      <c r="D480" s="94" t="s">
        <v>79</v>
      </c>
      <c r="H480" s="114">
        <f>'MATRIZ 2018 COMPLETO HOMOLOGADA'!J480</f>
        <v>2227453.7775715902</v>
      </c>
      <c r="I480" s="114">
        <f>'MATRIZ 2018 COMPLETO HOMOLOGADA'!O480</f>
        <v>0</v>
      </c>
      <c r="J480" s="114">
        <f>'MATRIZ 2018 COMPLETO HOMOLOGADA'!R480</f>
        <v>0</v>
      </c>
      <c r="K480" s="114"/>
      <c r="L480" s="114">
        <f t="shared" si="56"/>
        <v>2227453.7775715902</v>
      </c>
      <c r="M480" s="114"/>
      <c r="N480" s="114">
        <f>'MATRIZ 2018 COMPLETO HOMOLOGADA'!AI480+'MATRIZ 2018 COMPLETO HOMOLOGADA'!AL480+'MATRIZ 2018 COMPLETO HOMOLOGADA'!AO480</f>
        <v>635038.7856345583</v>
      </c>
      <c r="O480" s="114"/>
      <c r="P480" s="114"/>
      <c r="Q480" s="93"/>
      <c r="S480" s="94">
        <v>1173.5</v>
      </c>
      <c r="U480" s="338">
        <v>2165463.0184859694</v>
      </c>
      <c r="W480" s="338">
        <v>674996.74718068808</v>
      </c>
      <c r="Y480" s="94">
        <v>1139.5</v>
      </c>
      <c r="AA480" s="345">
        <f t="shared" si="53"/>
        <v>61990.759085620753</v>
      </c>
      <c r="AC480" s="351">
        <f t="shared" si="54"/>
        <v>-39957.96154612978</v>
      </c>
      <c r="AE480" s="352">
        <f t="shared" si="55"/>
        <v>22032.797539490974</v>
      </c>
      <c r="AG480" s="352"/>
    </row>
    <row r="481" spans="1:33" x14ac:dyDescent="0.25">
      <c r="A481" s="93"/>
      <c r="B481" s="94" t="s">
        <v>489</v>
      </c>
      <c r="C481" s="94" t="s">
        <v>510</v>
      </c>
      <c r="D481" s="94" t="s">
        <v>79</v>
      </c>
      <c r="H481" s="114">
        <f>'MATRIZ 2018 COMPLETO HOMOLOGADA'!J481</f>
        <v>1749643.2826172418</v>
      </c>
      <c r="I481" s="114">
        <f>'MATRIZ 2018 COMPLETO HOMOLOGADA'!O481</f>
        <v>0</v>
      </c>
      <c r="J481" s="114">
        <f>'MATRIZ 2018 COMPLETO HOMOLOGADA'!R481</f>
        <v>0</v>
      </c>
      <c r="K481" s="114"/>
      <c r="L481" s="114">
        <f t="shared" si="56"/>
        <v>1749643.2826172418</v>
      </c>
      <c r="M481" s="114"/>
      <c r="N481" s="114">
        <f>'MATRIZ 2018 COMPLETO HOMOLOGADA'!AI481+'MATRIZ 2018 COMPLETO HOMOLOGADA'!AL481+'MATRIZ 2018 COMPLETO HOMOLOGADA'!AO481</f>
        <v>400963.83556933561</v>
      </c>
      <c r="O481" s="114"/>
      <c r="P481" s="114"/>
      <c r="Q481" s="93"/>
      <c r="S481" s="94">
        <v>786</v>
      </c>
      <c r="U481" s="338">
        <v>1764797.7682605875</v>
      </c>
      <c r="W481" s="338">
        <v>388930.08897235163</v>
      </c>
      <c r="Y481" s="94">
        <v>692</v>
      </c>
      <c r="AA481" s="345">
        <f t="shared" si="53"/>
        <v>-15154.48564334563</v>
      </c>
      <c r="AC481" s="351">
        <f t="shared" si="54"/>
        <v>12033.746596983983</v>
      </c>
      <c r="AE481" s="352">
        <f t="shared" si="55"/>
        <v>-3120.7390463616466</v>
      </c>
      <c r="AG481" s="352"/>
    </row>
    <row r="482" spans="1:33" x14ac:dyDescent="0.25">
      <c r="A482" s="93"/>
      <c r="B482" s="94" t="s">
        <v>489</v>
      </c>
      <c r="C482" s="94" t="s">
        <v>511</v>
      </c>
      <c r="D482" s="94" t="s">
        <v>83</v>
      </c>
      <c r="H482" s="114">
        <f>'MATRIZ 2018 COMPLETO HOMOLOGADA'!J482</f>
        <v>0</v>
      </c>
      <c r="I482" s="114">
        <f>'MATRIZ 2018 COMPLETO HOMOLOGADA'!O482</f>
        <v>1062844.5768282779</v>
      </c>
      <c r="J482" s="114">
        <f>'MATRIZ 2018 COMPLETO HOMOLOGADA'!R482</f>
        <v>0</v>
      </c>
      <c r="K482" s="114"/>
      <c r="L482" s="114">
        <f t="shared" si="56"/>
        <v>1062844.5768282779</v>
      </c>
      <c r="M482" s="114"/>
      <c r="N482" s="114">
        <f>'MATRIZ 2018 COMPLETO HOMOLOGADA'!AI482+'MATRIZ 2018 COMPLETO HOMOLOGADA'!AL482+'MATRIZ 2018 COMPLETO HOMOLOGADA'!AO482</f>
        <v>813399.59584280045</v>
      </c>
      <c r="O482" s="114"/>
      <c r="P482" s="114"/>
      <c r="Q482" s="93"/>
      <c r="S482" s="94">
        <v>246.5</v>
      </c>
      <c r="U482" s="338">
        <v>1370816.5480284139</v>
      </c>
      <c r="W482" s="338">
        <v>282189.93255967263</v>
      </c>
      <c r="Y482" s="94">
        <v>156.5</v>
      </c>
      <c r="AA482" s="345">
        <f t="shared" si="53"/>
        <v>-307971.971200136</v>
      </c>
      <c r="AC482" s="351">
        <f t="shared" si="54"/>
        <v>531209.66328312783</v>
      </c>
      <c r="AE482" s="352">
        <f t="shared" si="55"/>
        <v>223237.69208299182</v>
      </c>
      <c r="AG482" s="352"/>
    </row>
    <row r="483" spans="1:33" x14ac:dyDescent="0.25">
      <c r="A483" s="93"/>
      <c r="B483" s="94" t="s">
        <v>489</v>
      </c>
      <c r="C483" s="94" t="s">
        <v>512</v>
      </c>
      <c r="D483" s="94" t="s">
        <v>83</v>
      </c>
      <c r="H483" s="114">
        <f>'MATRIZ 2018 COMPLETO HOMOLOGADA'!J483</f>
        <v>0</v>
      </c>
      <c r="I483" s="114">
        <f>'MATRIZ 2018 COMPLETO HOMOLOGADA'!O483</f>
        <v>979463.47405101836</v>
      </c>
      <c r="J483" s="114">
        <f>'MATRIZ 2018 COMPLETO HOMOLOGADA'!R483</f>
        <v>0</v>
      </c>
      <c r="K483" s="114"/>
      <c r="L483" s="114">
        <f t="shared" si="56"/>
        <v>979463.47405101836</v>
      </c>
      <c r="M483" s="114"/>
      <c r="N483" s="114">
        <f>'MATRIZ 2018 COMPLETO HOMOLOGADA'!AI483+'MATRIZ 2018 COMPLETO HOMOLOGADA'!AL483+'MATRIZ 2018 COMPLETO HOMOLOGADA'!AO483</f>
        <v>176065.24059926852</v>
      </c>
      <c r="O483" s="114"/>
      <c r="P483" s="114"/>
      <c r="Q483" s="93"/>
      <c r="S483" s="94">
        <v>250.5</v>
      </c>
      <c r="U483" s="338">
        <v>1049965.0857478906</v>
      </c>
      <c r="W483" s="338">
        <v>108497.27751426926</v>
      </c>
      <c r="Y483" s="94">
        <v>160</v>
      </c>
      <c r="AA483" s="345">
        <f t="shared" si="53"/>
        <v>-70501.611696872278</v>
      </c>
      <c r="AC483" s="351">
        <f t="shared" si="54"/>
        <v>67567.963084999268</v>
      </c>
      <c r="AE483" s="352">
        <f t="shared" si="55"/>
        <v>-2933.6486118730099</v>
      </c>
      <c r="AG483" s="352"/>
    </row>
    <row r="484" spans="1:33" x14ac:dyDescent="0.25">
      <c r="A484" s="93"/>
      <c r="B484" s="94" t="s">
        <v>489</v>
      </c>
      <c r="C484" s="94" t="s">
        <v>513</v>
      </c>
      <c r="D484" s="94" t="s">
        <v>79</v>
      </c>
      <c r="H484" s="114">
        <f>'MATRIZ 2018 COMPLETO HOMOLOGADA'!J484</f>
        <v>2197976.647724777</v>
      </c>
      <c r="I484" s="114">
        <f>'MATRIZ 2018 COMPLETO HOMOLOGADA'!O484</f>
        <v>0</v>
      </c>
      <c r="J484" s="114">
        <f>'MATRIZ 2018 COMPLETO HOMOLOGADA'!R484</f>
        <v>0</v>
      </c>
      <c r="K484" s="114"/>
      <c r="L484" s="114">
        <f t="shared" si="56"/>
        <v>2197976.647724777</v>
      </c>
      <c r="M484" s="114"/>
      <c r="N484" s="114">
        <f>'MATRIZ 2018 COMPLETO HOMOLOGADA'!AI484+'MATRIZ 2018 COMPLETO HOMOLOGADA'!AL484+'MATRIZ 2018 COMPLETO HOMOLOGADA'!AO484</f>
        <v>435637.57972365781</v>
      </c>
      <c r="O484" s="114"/>
      <c r="P484" s="114"/>
      <c r="Q484" s="93"/>
      <c r="S484" s="94">
        <v>796.5</v>
      </c>
      <c r="U484" s="338">
        <v>1791658.6764979679</v>
      </c>
      <c r="W484" s="338">
        <v>412642.67971583299</v>
      </c>
      <c r="Y484" s="94">
        <v>660.5</v>
      </c>
      <c r="AA484" s="345">
        <f t="shared" si="53"/>
        <v>406317.97122680908</v>
      </c>
      <c r="AC484" s="351">
        <f t="shared" si="54"/>
        <v>22994.900007824821</v>
      </c>
      <c r="AE484" s="352">
        <f t="shared" si="55"/>
        <v>429312.8712346339</v>
      </c>
      <c r="AG484" s="352"/>
    </row>
    <row r="485" spans="1:33" x14ac:dyDescent="0.25">
      <c r="A485" s="93"/>
      <c r="B485" s="94" t="s">
        <v>489</v>
      </c>
      <c r="C485" s="94" t="s">
        <v>514</v>
      </c>
      <c r="D485" s="94" t="s">
        <v>79</v>
      </c>
      <c r="H485" s="114">
        <f>'MATRIZ 2018 COMPLETO HOMOLOGADA'!J485</f>
        <v>1749643.2826172418</v>
      </c>
      <c r="I485" s="114">
        <f>'MATRIZ 2018 COMPLETO HOMOLOGADA'!O485</f>
        <v>0</v>
      </c>
      <c r="J485" s="114">
        <f>'MATRIZ 2018 COMPLETO HOMOLOGADA'!R485</f>
        <v>0</v>
      </c>
      <c r="K485" s="114"/>
      <c r="L485" s="114">
        <f t="shared" si="56"/>
        <v>1749643.2826172418</v>
      </c>
      <c r="M485" s="114"/>
      <c r="N485" s="114">
        <f>'MATRIZ 2018 COMPLETO HOMOLOGADA'!AI485+'MATRIZ 2018 COMPLETO HOMOLOGADA'!AL485+'MATRIZ 2018 COMPLETO HOMOLOGADA'!AO485</f>
        <v>416583.10280719388</v>
      </c>
      <c r="O485" s="114"/>
      <c r="P485" s="114"/>
      <c r="Q485" s="93"/>
      <c r="S485" s="94">
        <v>761.5</v>
      </c>
      <c r="U485" s="338">
        <v>1799824.6803388658</v>
      </c>
      <c r="W485" s="338">
        <v>313135.27562470286</v>
      </c>
      <c r="Y485" s="94">
        <v>473</v>
      </c>
      <c r="AA485" s="345">
        <f t="shared" si="53"/>
        <v>-50181.397721624002</v>
      </c>
      <c r="AC485" s="351">
        <f t="shared" si="54"/>
        <v>103447.82718249102</v>
      </c>
      <c r="AE485" s="352">
        <f t="shared" si="55"/>
        <v>53266.429460867017</v>
      </c>
      <c r="AG485" s="352"/>
    </row>
    <row r="486" spans="1:33" x14ac:dyDescent="0.25">
      <c r="A486" s="93"/>
      <c r="B486" s="94" t="s">
        <v>489</v>
      </c>
      <c r="C486" s="94" t="s">
        <v>515</v>
      </c>
      <c r="D486" s="94" t="s">
        <v>83</v>
      </c>
      <c r="H486" s="114">
        <f>'MATRIZ 2018 COMPLETO HOMOLOGADA'!J486</f>
        <v>0</v>
      </c>
      <c r="I486" s="114">
        <f>'MATRIZ 2018 COMPLETO HOMOLOGADA'!O486</f>
        <v>1062168.4851745174</v>
      </c>
      <c r="J486" s="114">
        <f>'MATRIZ 2018 COMPLETO HOMOLOGADA'!R486</f>
        <v>0</v>
      </c>
      <c r="K486" s="114"/>
      <c r="L486" s="114">
        <f t="shared" si="56"/>
        <v>1062168.4851745174</v>
      </c>
      <c r="M486" s="114"/>
      <c r="N486" s="114">
        <f>'MATRIZ 2018 COMPLETO HOMOLOGADA'!AI486+'MATRIZ 2018 COMPLETO HOMOLOGADA'!AL486+'MATRIZ 2018 COMPLETO HOMOLOGADA'!AO486</f>
        <v>237907.16641456378</v>
      </c>
      <c r="O486" s="114"/>
      <c r="P486" s="114"/>
      <c r="Q486" s="93"/>
      <c r="S486" s="94">
        <v>442.5</v>
      </c>
      <c r="U486" s="338">
        <v>1101060.6451596767</v>
      </c>
      <c r="W486" s="338">
        <v>180657.62767175894</v>
      </c>
      <c r="Y486" s="94">
        <v>300</v>
      </c>
      <c r="AA486" s="345">
        <f t="shared" si="53"/>
        <v>-38892.159985159291</v>
      </c>
      <c r="AC486" s="351">
        <f t="shared" si="54"/>
        <v>57249.538742804842</v>
      </c>
      <c r="AE486" s="352">
        <f t="shared" si="55"/>
        <v>18357.378757645551</v>
      </c>
      <c r="AG486" s="352"/>
    </row>
    <row r="487" spans="1:33" x14ac:dyDescent="0.25">
      <c r="A487" s="93"/>
      <c r="H487" s="114"/>
      <c r="I487" s="114"/>
      <c r="J487" s="114"/>
      <c r="K487" s="114"/>
      <c r="L487" s="114"/>
      <c r="M487" s="114"/>
      <c r="N487" s="114"/>
      <c r="O487" s="114"/>
      <c r="P487" s="114"/>
      <c r="Q487" s="93"/>
      <c r="AA487" s="345">
        <f t="shared" si="53"/>
        <v>0</v>
      </c>
      <c r="AC487" s="351">
        <f t="shared" si="54"/>
        <v>0</v>
      </c>
      <c r="AE487" s="352">
        <f t="shared" si="55"/>
        <v>0</v>
      </c>
      <c r="AG487" s="352"/>
    </row>
    <row r="488" spans="1:33" x14ac:dyDescent="0.25">
      <c r="A488" s="93"/>
      <c r="B488" s="98" t="s">
        <v>516</v>
      </c>
      <c r="C488" s="98" t="s">
        <v>517</v>
      </c>
      <c r="D488" s="98" t="s">
        <v>74</v>
      </c>
      <c r="E488" s="98"/>
      <c r="F488" s="100"/>
      <c r="G488" s="98"/>
      <c r="H488" s="115">
        <f>SUM(H489:H497)</f>
        <v>26672149.866722398</v>
      </c>
      <c r="I488" s="115">
        <f>SUM(I489:I497)</f>
        <v>0</v>
      </c>
      <c r="J488" s="115">
        <f>SUM(J489:J497)</f>
        <v>5216957.1242330875</v>
      </c>
      <c r="K488" s="115"/>
      <c r="L488" s="115">
        <f>SUM(L489:L497)</f>
        <v>31889106.990955483</v>
      </c>
      <c r="M488" s="115"/>
      <c r="N488" s="115">
        <f>SUM(N489:N497)</f>
        <v>7559847.3678336032</v>
      </c>
      <c r="O488" s="115"/>
      <c r="P488" s="115">
        <f>L488*'DADOS BASE PROPOSTA'!$I$14</f>
        <v>47833.660486433226</v>
      </c>
      <c r="Q488" s="93"/>
      <c r="S488" s="94">
        <v>14761</v>
      </c>
      <c r="U488" s="338">
        <v>32012964.421953876</v>
      </c>
      <c r="W488" s="338">
        <v>8416628.2037365027</v>
      </c>
      <c r="Y488" s="94">
        <v>15536.5</v>
      </c>
      <c r="AA488" s="345">
        <f t="shared" si="53"/>
        <v>-123857.4309983924</v>
      </c>
      <c r="AC488" s="351">
        <f t="shared" si="54"/>
        <v>-856780.8359028995</v>
      </c>
      <c r="AE488" s="352">
        <f t="shared" si="55"/>
        <v>-980638.26690129191</v>
      </c>
      <c r="AG488" s="352">
        <f t="shared" ref="AG488:AG516" si="57">AA488+AC488</f>
        <v>-980638.26690129191</v>
      </c>
    </row>
    <row r="489" spans="1:33" x14ac:dyDescent="0.25">
      <c r="A489" s="93"/>
      <c r="B489" s="94" t="s">
        <v>516</v>
      </c>
      <c r="C489" s="94" t="s">
        <v>34</v>
      </c>
      <c r="D489" s="94" t="s">
        <v>75</v>
      </c>
      <c r="F489" s="68">
        <f>'MATRIZ 2018 COMPLETO HOMOLOGADA'!Q489</f>
        <v>8</v>
      </c>
      <c r="H489" s="114">
        <f>'MATRIZ 2018 COMPLETO HOMOLOGADA'!J489</f>
        <v>0</v>
      </c>
      <c r="I489" s="114">
        <f>SUMIF('MATRIZ 2018 COMPLETO HOMOLOGADA'!D490:D498,"ECR",'MATRIZ 2018 COMPLETO HOMOLOGADA'!O490:O498)</f>
        <v>0</v>
      </c>
      <c r="J489" s="114">
        <f>'MATRIZ 2018 COMPLETO HOMOLOGADA'!R489+'MATRIZ 2018 COMPLETO HOMOLOGADA'!Z489+'MATRIZ 2018 COMPLETO HOMOLOGADA'!AS489+'MATRIZ 2018 COMPLETO HOMOLOGADA'!AW489+'MATRIZ 2018 COMPLETO HOMOLOGADA'!BA489+SUM('MATRIZ 2018 COMPLETO HOMOLOGADA'!Z490:Z498)</f>
        <v>5216957.1242330875</v>
      </c>
      <c r="K489" s="114"/>
      <c r="L489" s="114">
        <f t="shared" ref="L489:L497" si="58">SUM(H489:J489)</f>
        <v>5216957.1242330875</v>
      </c>
      <c r="M489" s="114"/>
      <c r="N489" s="114">
        <f>'MATRIZ 2018 COMPLETO HOMOLOGADA'!AI489+'MATRIZ 2018 COMPLETO HOMOLOGADA'!AL489+'MATRIZ 2018 COMPLETO HOMOLOGADA'!AO489</f>
        <v>0</v>
      </c>
      <c r="O489" s="114"/>
      <c r="P489" s="114"/>
      <c r="Q489" s="93"/>
      <c r="U489" s="338">
        <v>4094929.993785813</v>
      </c>
      <c r="W489" s="338">
        <v>0</v>
      </c>
      <c r="AA489" s="345">
        <f t="shared" si="53"/>
        <v>1122027.1304472745</v>
      </c>
      <c r="AC489" s="351">
        <f t="shared" si="54"/>
        <v>0</v>
      </c>
      <c r="AE489" s="352">
        <f t="shared" si="55"/>
        <v>1122027.1304472745</v>
      </c>
      <c r="AG489" s="352"/>
    </row>
    <row r="490" spans="1:33" x14ac:dyDescent="0.25">
      <c r="A490" s="93"/>
      <c r="B490" s="94" t="s">
        <v>516</v>
      </c>
      <c r="C490" s="94" t="s">
        <v>518</v>
      </c>
      <c r="D490" s="94" t="s">
        <v>79</v>
      </c>
      <c r="H490" s="114">
        <f>'MATRIZ 2018 COMPLETO HOMOLOGADA'!J490</f>
        <v>1749643.2826172418</v>
      </c>
      <c r="I490" s="114">
        <f>'MATRIZ 2018 COMPLETO HOMOLOGADA'!O490</f>
        <v>0</v>
      </c>
      <c r="J490" s="114">
        <f>'MATRIZ 2018 COMPLETO HOMOLOGADA'!R490</f>
        <v>0</v>
      </c>
      <c r="K490" s="114"/>
      <c r="L490" s="114">
        <f t="shared" si="58"/>
        <v>1749643.2826172418</v>
      </c>
      <c r="M490" s="114"/>
      <c r="N490" s="114">
        <f>'MATRIZ 2018 COMPLETO HOMOLOGADA'!AI490+'MATRIZ 2018 COMPLETO HOMOLOGADA'!AL490+'MATRIZ 2018 COMPLETO HOMOLOGADA'!AO490</f>
        <v>327295.74583147099</v>
      </c>
      <c r="O490" s="114"/>
      <c r="P490" s="114"/>
      <c r="Q490" s="93"/>
      <c r="S490" s="94">
        <v>626.5</v>
      </c>
      <c r="U490" s="338">
        <v>1654583.2743426822</v>
      </c>
      <c r="W490" s="338">
        <v>279436.74204173713</v>
      </c>
      <c r="Y490" s="94">
        <v>492.5</v>
      </c>
      <c r="AA490" s="345">
        <f t="shared" si="53"/>
        <v>95060.00827455963</v>
      </c>
      <c r="AC490" s="351">
        <f t="shared" si="54"/>
        <v>47859.003789733863</v>
      </c>
      <c r="AE490" s="352">
        <f t="shared" si="55"/>
        <v>142919.01206429349</v>
      </c>
      <c r="AG490" s="352"/>
    </row>
    <row r="491" spans="1:33" x14ac:dyDescent="0.25">
      <c r="A491" s="93"/>
      <c r="B491" s="94" t="s">
        <v>516</v>
      </c>
      <c r="C491" s="94" t="s">
        <v>519</v>
      </c>
      <c r="D491" s="94" t="s">
        <v>79</v>
      </c>
      <c r="H491" s="114">
        <f>'MATRIZ 2018 COMPLETO HOMOLOGADA'!J491</f>
        <v>2204388.2984724222</v>
      </c>
      <c r="I491" s="114">
        <f>'MATRIZ 2018 COMPLETO HOMOLOGADA'!O491</f>
        <v>0</v>
      </c>
      <c r="J491" s="114">
        <f>'MATRIZ 2018 COMPLETO HOMOLOGADA'!R491</f>
        <v>0</v>
      </c>
      <c r="K491" s="114"/>
      <c r="L491" s="114">
        <f t="shared" si="58"/>
        <v>2204388.2984724222</v>
      </c>
      <c r="M491" s="114"/>
      <c r="N491" s="114">
        <f>'MATRIZ 2018 COMPLETO HOMOLOGADA'!AI491+'MATRIZ 2018 COMPLETO HOMOLOGADA'!AL491+'MATRIZ 2018 COMPLETO HOMOLOGADA'!AO491</f>
        <v>605416.95093249111</v>
      </c>
      <c r="O491" s="114"/>
      <c r="P491" s="114"/>
      <c r="Q491" s="93"/>
      <c r="S491" s="94">
        <v>1141</v>
      </c>
      <c r="U491" s="338">
        <v>2185150.746490208</v>
      </c>
      <c r="W491" s="338">
        <v>586047.3746515034</v>
      </c>
      <c r="Y491" s="94">
        <v>1017</v>
      </c>
      <c r="AA491" s="345">
        <f t="shared" si="53"/>
        <v>19237.551982214209</v>
      </c>
      <c r="AC491" s="351">
        <f t="shared" si="54"/>
        <v>19369.576280987705</v>
      </c>
      <c r="AE491" s="352">
        <f t="shared" si="55"/>
        <v>38607.128263201914</v>
      </c>
      <c r="AG491" s="352"/>
    </row>
    <row r="492" spans="1:33" x14ac:dyDescent="0.25">
      <c r="A492" s="93"/>
      <c r="B492" s="94" t="s">
        <v>516</v>
      </c>
      <c r="C492" s="94" t="s">
        <v>520</v>
      </c>
      <c r="D492" s="94" t="s">
        <v>79</v>
      </c>
      <c r="H492" s="114">
        <f>'MATRIZ 2018 COMPLETO HOMOLOGADA'!J492</f>
        <v>12152151.61251512</v>
      </c>
      <c r="I492" s="114">
        <f>'MATRIZ 2018 COMPLETO HOMOLOGADA'!O492</f>
        <v>0</v>
      </c>
      <c r="J492" s="114">
        <f>'MATRIZ 2018 COMPLETO HOMOLOGADA'!R492</f>
        <v>0</v>
      </c>
      <c r="K492" s="114"/>
      <c r="L492" s="114">
        <f t="shared" si="58"/>
        <v>12152151.61251512</v>
      </c>
      <c r="M492" s="114"/>
      <c r="N492" s="114">
        <f>'MATRIZ 2018 COMPLETO HOMOLOGADA'!AI492+'MATRIZ 2018 COMPLETO HOMOLOGADA'!AL492+'MATRIZ 2018 COMPLETO HOMOLOGADA'!AO492</f>
        <v>4553181.6109370543</v>
      </c>
      <c r="O492" s="114"/>
      <c r="P492" s="114"/>
      <c r="Q492" s="93"/>
      <c r="S492" s="94">
        <v>8935.5</v>
      </c>
      <c r="U492" s="338">
        <v>13527868.614699205</v>
      </c>
      <c r="W492" s="338">
        <v>5473483.0124028036</v>
      </c>
      <c r="Y492" s="94">
        <v>10286.5</v>
      </c>
      <c r="AA492" s="345">
        <f t="shared" si="53"/>
        <v>-1375717.0021840855</v>
      </c>
      <c r="AC492" s="351">
        <f t="shared" si="54"/>
        <v>-920301.40146574937</v>
      </c>
      <c r="AE492" s="352">
        <f t="shared" si="55"/>
        <v>-2296018.4036498349</v>
      </c>
      <c r="AG492" s="352"/>
    </row>
    <row r="493" spans="1:33" x14ac:dyDescent="0.25">
      <c r="A493" s="93"/>
      <c r="B493" s="94" t="s">
        <v>516</v>
      </c>
      <c r="C493" s="94" t="s">
        <v>521</v>
      </c>
      <c r="D493" s="94" t="s">
        <v>79</v>
      </c>
      <c r="H493" s="114">
        <f>'MATRIZ 2018 COMPLETO HOMOLOGADA'!J493</f>
        <v>1749643.2826172418</v>
      </c>
      <c r="I493" s="114">
        <f>'MATRIZ 2018 COMPLETO HOMOLOGADA'!O493</f>
        <v>0</v>
      </c>
      <c r="J493" s="114">
        <f>'MATRIZ 2018 COMPLETO HOMOLOGADA'!R493</f>
        <v>0</v>
      </c>
      <c r="K493" s="114"/>
      <c r="L493" s="114">
        <f t="shared" si="58"/>
        <v>1749643.2826172418</v>
      </c>
      <c r="M493" s="114"/>
      <c r="N493" s="114">
        <f>'MATRIZ 2018 COMPLETO HOMOLOGADA'!AI493+'MATRIZ 2018 COMPLETO HOMOLOGADA'!AL493+'MATRIZ 2018 COMPLETO HOMOLOGADA'!AO493</f>
        <v>219166.18731676496</v>
      </c>
      <c r="O493" s="114"/>
      <c r="P493" s="114"/>
      <c r="Q493" s="93"/>
      <c r="S493" s="94">
        <v>482.5</v>
      </c>
      <c r="U493" s="338">
        <v>1719973.4019592027</v>
      </c>
      <c r="W493" s="338">
        <v>251681.81965921013</v>
      </c>
      <c r="Y493" s="94">
        <v>510</v>
      </c>
      <c r="AA493" s="345">
        <f t="shared" si="53"/>
        <v>29669.880658039125</v>
      </c>
      <c r="AC493" s="351">
        <f t="shared" si="54"/>
        <v>-32515.632342445169</v>
      </c>
      <c r="AE493" s="352">
        <f t="shared" si="55"/>
        <v>-2845.7516844060447</v>
      </c>
      <c r="AG493" s="352"/>
    </row>
    <row r="494" spans="1:33" x14ac:dyDescent="0.25">
      <c r="A494" s="93"/>
      <c r="B494" s="94" t="s">
        <v>516</v>
      </c>
      <c r="C494" s="94" t="s">
        <v>522</v>
      </c>
      <c r="D494" s="94" t="s">
        <v>79</v>
      </c>
      <c r="H494" s="114">
        <f>'MATRIZ 2018 COMPLETO HOMOLOGADA'!J494</f>
        <v>1749643.2826172418</v>
      </c>
      <c r="I494" s="114">
        <f>'MATRIZ 2018 COMPLETO HOMOLOGADA'!O494</f>
        <v>0</v>
      </c>
      <c r="J494" s="114">
        <f>'MATRIZ 2018 COMPLETO HOMOLOGADA'!R494</f>
        <v>0</v>
      </c>
      <c r="K494" s="114"/>
      <c r="L494" s="114">
        <f t="shared" si="58"/>
        <v>1749643.2826172418</v>
      </c>
      <c r="M494" s="114"/>
      <c r="N494" s="114">
        <f>'MATRIZ 2018 COMPLETO HOMOLOGADA'!AI494+'MATRIZ 2018 COMPLETO HOMOLOGADA'!AL494+'MATRIZ 2018 COMPLETO HOMOLOGADA'!AO494</f>
        <v>371706.60674075957</v>
      </c>
      <c r="O494" s="114"/>
      <c r="P494" s="114"/>
      <c r="Q494" s="93"/>
      <c r="S494" s="94">
        <v>738.5</v>
      </c>
      <c r="U494" s="338">
        <v>1719973.4019592025</v>
      </c>
      <c r="W494" s="338">
        <v>292208.43064941448</v>
      </c>
      <c r="Y494" s="94">
        <v>534.5</v>
      </c>
      <c r="AA494" s="345">
        <f t="shared" si="53"/>
        <v>29669.880658039358</v>
      </c>
      <c r="AC494" s="351">
        <f t="shared" si="54"/>
        <v>79498.176091345085</v>
      </c>
      <c r="AE494" s="352">
        <f t="shared" si="55"/>
        <v>109168.05674938444</v>
      </c>
      <c r="AG494" s="352"/>
    </row>
    <row r="495" spans="1:33" x14ac:dyDescent="0.25">
      <c r="A495" s="93"/>
      <c r="B495" s="94" t="s">
        <v>516</v>
      </c>
      <c r="C495" s="94" t="s">
        <v>523</v>
      </c>
      <c r="D495" s="94" t="s">
        <v>79</v>
      </c>
      <c r="H495" s="114">
        <f>'MATRIZ 2018 COMPLETO HOMOLOGADA'!J495</f>
        <v>3567393.5426486479</v>
      </c>
      <c r="I495" s="114">
        <f>'MATRIZ 2018 COMPLETO HOMOLOGADA'!O495</f>
        <v>0</v>
      </c>
      <c r="J495" s="114">
        <f>'MATRIZ 2018 COMPLETO HOMOLOGADA'!R495</f>
        <v>0</v>
      </c>
      <c r="K495" s="114"/>
      <c r="L495" s="114">
        <f t="shared" si="58"/>
        <v>3567393.5426486479</v>
      </c>
      <c r="M495" s="114"/>
      <c r="N495" s="114">
        <f>'MATRIZ 2018 COMPLETO HOMOLOGADA'!AI495+'MATRIZ 2018 COMPLETO HOMOLOGADA'!AL495+'MATRIZ 2018 COMPLETO HOMOLOGADA'!AO495</f>
        <v>955428.46581241104</v>
      </c>
      <c r="O495" s="114"/>
      <c r="P495" s="114"/>
      <c r="Q495" s="93"/>
      <c r="S495" s="94">
        <v>1794.5</v>
      </c>
      <c r="U495" s="338">
        <v>3756494.1888176212</v>
      </c>
      <c r="W495" s="338">
        <v>1051784.9426105444</v>
      </c>
      <c r="Y495" s="94">
        <v>1819</v>
      </c>
      <c r="AA495" s="345">
        <f t="shared" si="53"/>
        <v>-189100.6461689733</v>
      </c>
      <c r="AC495" s="351">
        <f t="shared" si="54"/>
        <v>-96356.476798133343</v>
      </c>
      <c r="AE495" s="352">
        <f t="shared" si="55"/>
        <v>-285457.12296710664</v>
      </c>
      <c r="AG495" s="352"/>
    </row>
    <row r="496" spans="1:33" x14ac:dyDescent="0.25">
      <c r="A496" s="93"/>
      <c r="B496" s="94" t="s">
        <v>516</v>
      </c>
      <c r="C496" s="94" t="s">
        <v>524</v>
      </c>
      <c r="D496" s="94" t="s">
        <v>79</v>
      </c>
      <c r="H496" s="114">
        <f>'MATRIZ 2018 COMPLETO HOMOLOGADA'!J496</f>
        <v>1749643.2826172416</v>
      </c>
      <c r="I496" s="114">
        <f>'MATRIZ 2018 COMPLETO HOMOLOGADA'!O496</f>
        <v>0</v>
      </c>
      <c r="J496" s="114">
        <f>'MATRIZ 2018 COMPLETO HOMOLOGADA'!R496</f>
        <v>0</v>
      </c>
      <c r="K496" s="114"/>
      <c r="L496" s="114">
        <f t="shared" si="58"/>
        <v>1749643.2826172416</v>
      </c>
      <c r="M496" s="114"/>
      <c r="N496" s="114">
        <f>'MATRIZ 2018 COMPLETO HOMOLOGADA'!AI496+'MATRIZ 2018 COMPLETO HOMOLOGADA'!AL496+'MATRIZ 2018 COMPLETO HOMOLOGADA'!AO496</f>
        <v>292684.34911273076</v>
      </c>
      <c r="O496" s="114"/>
      <c r="P496" s="114"/>
      <c r="Q496" s="93"/>
      <c r="S496" s="94">
        <v>581.5</v>
      </c>
      <c r="U496" s="338">
        <v>1634017.3979407363</v>
      </c>
      <c r="W496" s="338">
        <v>278541.05784074217</v>
      </c>
      <c r="Y496" s="94">
        <v>509.5</v>
      </c>
      <c r="AA496" s="345">
        <f t="shared" si="53"/>
        <v>115625.88467650535</v>
      </c>
      <c r="AC496" s="351">
        <f t="shared" si="54"/>
        <v>14143.291271988594</v>
      </c>
      <c r="AE496" s="352">
        <f t="shared" si="55"/>
        <v>129769.17594849394</v>
      </c>
      <c r="AG496" s="352"/>
    </row>
    <row r="497" spans="1:33" x14ac:dyDescent="0.25">
      <c r="A497" s="93"/>
      <c r="B497" s="94" t="s">
        <v>516</v>
      </c>
      <c r="C497" s="94" t="s">
        <v>144</v>
      </c>
      <c r="D497" s="94" t="s">
        <v>79</v>
      </c>
      <c r="H497" s="114">
        <f>'MATRIZ 2018 COMPLETO HOMOLOGADA'!J497</f>
        <v>1749643.2826172418</v>
      </c>
      <c r="I497" s="114">
        <f>'MATRIZ 2018 COMPLETO HOMOLOGADA'!O497</f>
        <v>0</v>
      </c>
      <c r="J497" s="114">
        <f>'MATRIZ 2018 COMPLETO HOMOLOGADA'!R497</f>
        <v>0</v>
      </c>
      <c r="K497" s="114"/>
      <c r="L497" s="114">
        <f t="shared" si="58"/>
        <v>1749643.2826172418</v>
      </c>
      <c r="M497" s="114"/>
      <c r="N497" s="114">
        <f>'MATRIZ 2018 COMPLETO HOMOLOGADA'!AI497+'MATRIZ 2018 COMPLETO HOMOLOGADA'!AL497+'MATRIZ 2018 COMPLETO HOMOLOGADA'!AO497</f>
        <v>234967.45114992137</v>
      </c>
      <c r="O497" s="114"/>
      <c r="P497" s="114"/>
      <c r="Q497" s="93"/>
      <c r="S497" s="94">
        <v>461</v>
      </c>
      <c r="U497" s="338">
        <v>1719973.4019592025</v>
      </c>
      <c r="W497" s="338">
        <v>203444.82388054783</v>
      </c>
      <c r="Y497" s="94">
        <v>367.5</v>
      </c>
      <c r="AA497" s="345">
        <f t="shared" si="53"/>
        <v>29669.880658039358</v>
      </c>
      <c r="AC497" s="351">
        <f t="shared" si="54"/>
        <v>31522.627269373537</v>
      </c>
      <c r="AE497" s="352">
        <f t="shared" si="55"/>
        <v>61192.507927412895</v>
      </c>
      <c r="AG497" s="352"/>
    </row>
    <row r="498" spans="1:33" x14ac:dyDescent="0.25">
      <c r="A498" s="93"/>
      <c r="H498" s="114"/>
      <c r="I498" s="114"/>
      <c r="J498" s="114"/>
      <c r="K498" s="114"/>
      <c r="L498" s="114"/>
      <c r="M498" s="114"/>
      <c r="N498" s="114"/>
      <c r="O498" s="114"/>
      <c r="P498" s="114"/>
      <c r="Q498" s="93"/>
      <c r="AA498" s="345">
        <f t="shared" si="53"/>
        <v>0</v>
      </c>
      <c r="AC498" s="351">
        <f t="shared" si="54"/>
        <v>0</v>
      </c>
      <c r="AE498" s="352">
        <f t="shared" si="55"/>
        <v>0</v>
      </c>
      <c r="AG498" s="352"/>
    </row>
    <row r="499" spans="1:33" x14ac:dyDescent="0.25">
      <c r="A499" s="93"/>
      <c r="B499" s="98" t="s">
        <v>516</v>
      </c>
      <c r="C499" s="98" t="s">
        <v>525</v>
      </c>
      <c r="D499" s="98" t="s">
        <v>74</v>
      </c>
      <c r="E499" s="98"/>
      <c r="F499" s="100"/>
      <c r="G499" s="98"/>
      <c r="H499" s="115">
        <f>SUM(H500:H514)</f>
        <v>38530809.971683368</v>
      </c>
      <c r="I499" s="115">
        <f>SUM(I500:I514)</f>
        <v>0</v>
      </c>
      <c r="J499" s="115">
        <f>SUM(J500:J514)</f>
        <v>4939505.9674816644</v>
      </c>
      <c r="K499" s="115"/>
      <c r="L499" s="115">
        <f>SUM(L500:L514)</f>
        <v>43470315.939165033</v>
      </c>
      <c r="M499" s="115"/>
      <c r="N499" s="115">
        <f>SUM(N500:N514)</f>
        <v>7346589.2847925341</v>
      </c>
      <c r="O499" s="115"/>
      <c r="P499" s="115">
        <f>L499*'DADOS BASE PROPOSTA'!$I$14</f>
        <v>65205.473908747554</v>
      </c>
      <c r="Q499" s="93"/>
      <c r="S499" s="94">
        <v>15977</v>
      </c>
      <c r="U499" s="338">
        <v>33788366.993126385</v>
      </c>
      <c r="W499" s="338">
        <v>9428803.0475112051</v>
      </c>
      <c r="Y499" s="94">
        <v>19045</v>
      </c>
      <c r="AA499" s="345">
        <f t="shared" si="53"/>
        <v>9681948.9460386485</v>
      </c>
      <c r="AC499" s="351">
        <f t="shared" si="54"/>
        <v>-2082213.762718671</v>
      </c>
      <c r="AE499" s="352">
        <f t="shared" si="55"/>
        <v>7599735.1833199775</v>
      </c>
      <c r="AG499" s="352"/>
    </row>
    <row r="500" spans="1:33" x14ac:dyDescent="0.25">
      <c r="A500" s="93"/>
      <c r="B500" s="94" t="s">
        <v>516</v>
      </c>
      <c r="C500" s="94" t="s">
        <v>34</v>
      </c>
      <c r="D500" s="94" t="s">
        <v>75</v>
      </c>
      <c r="F500" s="68">
        <f>'MATRIZ 2018 COMPLETO HOMOLOGADA'!Q500</f>
        <v>14</v>
      </c>
      <c r="H500" s="114">
        <f>'MATRIZ 2018 COMPLETO HOMOLOGADA'!J500</f>
        <v>0</v>
      </c>
      <c r="I500" s="114">
        <f>SUMIF('MATRIZ 2018 COMPLETO HOMOLOGADA'!D501:D515,"ECR",'MATRIZ 2018 COMPLETO HOMOLOGADA'!O501:O515)</f>
        <v>0</v>
      </c>
      <c r="J500" s="114">
        <f>'MATRIZ 2018 COMPLETO HOMOLOGADA'!R500+'MATRIZ 2018 COMPLETO HOMOLOGADA'!Z500+'MATRIZ 2018 COMPLETO HOMOLOGADA'!AS500+'MATRIZ 2018 COMPLETO HOMOLOGADA'!AW500+'MATRIZ 2018 COMPLETO HOMOLOGADA'!BA500+SUM('MATRIZ 2018 COMPLETO HOMOLOGADA'!Z501:Z515)</f>
        <v>4939505.9674816644</v>
      </c>
      <c r="K500" s="114"/>
      <c r="L500" s="114">
        <f t="shared" ref="L500:L514" si="59">SUM(H500:J500)</f>
        <v>4939505.9674816644</v>
      </c>
      <c r="M500" s="114"/>
      <c r="N500" s="114">
        <f>'MATRIZ 2018 COMPLETO HOMOLOGADA'!AI500+'MATRIZ 2018 COMPLETO HOMOLOGADA'!AL500+'MATRIZ 2018 COMPLETO HOMOLOGADA'!AO500</f>
        <v>0</v>
      </c>
      <c r="O500" s="114"/>
      <c r="P500" s="114"/>
      <c r="Q500" s="93"/>
      <c r="U500" s="338">
        <v>4849288.9617077177</v>
      </c>
      <c r="W500" s="338">
        <v>0</v>
      </c>
      <c r="AA500" s="345">
        <f t="shared" si="53"/>
        <v>90217.005773946643</v>
      </c>
      <c r="AC500" s="351">
        <f t="shared" si="54"/>
        <v>0</v>
      </c>
      <c r="AE500" s="352">
        <f t="shared" si="55"/>
        <v>90217.005773946643</v>
      </c>
      <c r="AG500" s="352"/>
    </row>
    <row r="501" spans="1:33" x14ac:dyDescent="0.25">
      <c r="A501" s="93"/>
      <c r="B501" s="94" t="s">
        <v>516</v>
      </c>
      <c r="C501" s="94" t="s">
        <v>526</v>
      </c>
      <c r="D501" s="94" t="s">
        <v>79</v>
      </c>
      <c r="H501" s="114">
        <f>'MATRIZ 2018 COMPLETO HOMOLOGADA'!J501</f>
        <v>3066515.6553072515</v>
      </c>
      <c r="I501" s="114">
        <f>'MATRIZ 2018 COMPLETO HOMOLOGADA'!O501</f>
        <v>0</v>
      </c>
      <c r="J501" s="114">
        <f>'MATRIZ 2018 COMPLETO HOMOLOGADA'!R501</f>
        <v>0</v>
      </c>
      <c r="K501" s="114"/>
      <c r="L501" s="114">
        <f t="shared" si="59"/>
        <v>3066515.6553072515</v>
      </c>
      <c r="M501" s="114"/>
      <c r="N501" s="114">
        <f>'MATRIZ 2018 COMPLETO HOMOLOGADA'!AI501+'MATRIZ 2018 COMPLETO HOMOLOGADA'!AL501+'MATRIZ 2018 COMPLETO HOMOLOGADA'!AO501</f>
        <v>1185300.2246665577</v>
      </c>
      <c r="O501" s="114"/>
      <c r="P501" s="114"/>
      <c r="Q501" s="93"/>
      <c r="S501" s="94">
        <v>2496</v>
      </c>
      <c r="U501" s="338">
        <v>1719973.4019592025</v>
      </c>
      <c r="W501" s="338">
        <v>699774.15740541171</v>
      </c>
      <c r="Y501" s="94">
        <v>1418</v>
      </c>
      <c r="AA501" s="345">
        <f t="shared" si="53"/>
        <v>1346542.253348049</v>
      </c>
      <c r="AC501" s="351">
        <f t="shared" si="54"/>
        <v>485526.06726114603</v>
      </c>
      <c r="AE501" s="352">
        <f t="shared" si="55"/>
        <v>1832068.3206091952</v>
      </c>
      <c r="AG501" s="352"/>
    </row>
    <row r="502" spans="1:33" x14ac:dyDescent="0.25">
      <c r="A502" s="93"/>
      <c r="B502" s="94" t="s">
        <v>516</v>
      </c>
      <c r="C502" s="94" t="s">
        <v>527</v>
      </c>
      <c r="D502" s="94" t="s">
        <v>79</v>
      </c>
      <c r="H502" s="114">
        <f>'MATRIZ 2018 COMPLETO HOMOLOGADA'!J502</f>
        <v>2057555.1581666323</v>
      </c>
      <c r="I502" s="114">
        <f>'MATRIZ 2018 COMPLETO HOMOLOGADA'!O502</f>
        <v>0</v>
      </c>
      <c r="J502" s="114">
        <f>'MATRIZ 2018 COMPLETO HOMOLOGADA'!R502</f>
        <v>0</v>
      </c>
      <c r="K502" s="114"/>
      <c r="L502" s="114">
        <f t="shared" si="59"/>
        <v>2057555.1581666323</v>
      </c>
      <c r="M502" s="114"/>
      <c r="N502" s="114">
        <f>'MATRIZ 2018 COMPLETO HOMOLOGADA'!AI502+'MATRIZ 2018 COMPLETO HOMOLOGADA'!AL502+'MATRIZ 2018 COMPLETO HOMOLOGADA'!AO502</f>
        <v>395603.83454097225</v>
      </c>
      <c r="O502" s="114"/>
      <c r="P502" s="114"/>
      <c r="Q502" s="93"/>
      <c r="S502" s="94">
        <v>740.5</v>
      </c>
      <c r="U502" s="338">
        <v>1719973.4019592025</v>
      </c>
      <c r="W502" s="338">
        <v>395110.7054554905</v>
      </c>
      <c r="Y502" s="94">
        <v>681</v>
      </c>
      <c r="AA502" s="345">
        <f t="shared" si="53"/>
        <v>337581.7562074298</v>
      </c>
      <c r="AC502" s="351">
        <f t="shared" si="54"/>
        <v>493.12908548174892</v>
      </c>
      <c r="AE502" s="352">
        <f t="shared" si="55"/>
        <v>338074.88529291155</v>
      </c>
      <c r="AG502" s="352"/>
    </row>
    <row r="503" spans="1:33" x14ac:dyDescent="0.25">
      <c r="A503" s="93"/>
      <c r="B503" s="94" t="s">
        <v>516</v>
      </c>
      <c r="C503" s="94" t="s">
        <v>528</v>
      </c>
      <c r="D503" s="94" t="s">
        <v>79</v>
      </c>
      <c r="H503" s="114">
        <f>'MATRIZ 2018 COMPLETO HOMOLOGADA'!J503</f>
        <v>1435341.08909804</v>
      </c>
      <c r="I503" s="114">
        <f>'MATRIZ 2018 COMPLETO HOMOLOGADA'!O503</f>
        <v>0</v>
      </c>
      <c r="J503" s="114">
        <f>'MATRIZ 2018 COMPLETO HOMOLOGADA'!R503</f>
        <v>0</v>
      </c>
      <c r="K503" s="114"/>
      <c r="L503" s="114">
        <f t="shared" si="59"/>
        <v>1435341.08909804</v>
      </c>
      <c r="M503" s="114"/>
      <c r="N503" s="114">
        <f>'MATRIZ 2018 COMPLETO HOMOLOGADA'!AI503+'MATRIZ 2018 COMPLETO HOMOLOGADA'!AL503+'MATRIZ 2018 COMPLETO HOMOLOGADA'!AO503</f>
        <v>213488.30681633065</v>
      </c>
      <c r="O503" s="114"/>
      <c r="P503" s="114"/>
      <c r="Q503" s="93"/>
      <c r="S503" s="94">
        <v>470</v>
      </c>
      <c r="U503" s="338">
        <v>1484193.028055449</v>
      </c>
      <c r="W503" s="338">
        <v>263525.66999611416</v>
      </c>
      <c r="Y503" s="94">
        <v>534</v>
      </c>
      <c r="AA503" s="345">
        <f t="shared" si="53"/>
        <v>-48851.938957409002</v>
      </c>
      <c r="AC503" s="351">
        <f t="shared" si="54"/>
        <v>-50037.363179783511</v>
      </c>
      <c r="AE503" s="352">
        <f t="shared" si="55"/>
        <v>-98889.302137192513</v>
      </c>
      <c r="AG503" s="352"/>
    </row>
    <row r="504" spans="1:33" x14ac:dyDescent="0.25">
      <c r="A504" s="93"/>
      <c r="B504" s="94" t="s">
        <v>516</v>
      </c>
      <c r="C504" s="94" t="s">
        <v>529</v>
      </c>
      <c r="D504" s="94" t="s">
        <v>79</v>
      </c>
      <c r="H504" s="114">
        <f>'MATRIZ 2018 COMPLETO HOMOLOGADA'!J504</f>
        <v>4053382.4634822835</v>
      </c>
      <c r="I504" s="114">
        <f>'MATRIZ 2018 COMPLETO HOMOLOGADA'!O504</f>
        <v>0</v>
      </c>
      <c r="J504" s="114">
        <f>'MATRIZ 2018 COMPLETO HOMOLOGADA'!R504</f>
        <v>0</v>
      </c>
      <c r="K504" s="114"/>
      <c r="L504" s="114">
        <f t="shared" si="59"/>
        <v>4053382.4634822835</v>
      </c>
      <c r="M504" s="114"/>
      <c r="N504" s="114">
        <f>'MATRIZ 2018 COMPLETO HOMOLOGADA'!AI504+'MATRIZ 2018 COMPLETO HOMOLOGADA'!AL504+'MATRIZ 2018 COMPLETO HOMOLOGADA'!AO504</f>
        <v>641827.61176909611</v>
      </c>
      <c r="O504" s="114"/>
      <c r="P504" s="114"/>
      <c r="Q504" s="93"/>
      <c r="S504" s="94">
        <v>1413</v>
      </c>
      <c r="U504" s="338">
        <v>2150026.6218961594</v>
      </c>
      <c r="W504" s="338">
        <v>963299.82740152592</v>
      </c>
      <c r="Y504" s="94">
        <v>1952</v>
      </c>
      <c r="AA504" s="345">
        <f t="shared" si="53"/>
        <v>1903355.8415861242</v>
      </c>
      <c r="AC504" s="351">
        <f t="shared" si="54"/>
        <v>-321472.21563242981</v>
      </c>
      <c r="AE504" s="352">
        <f t="shared" si="55"/>
        <v>1581883.6259536943</v>
      </c>
      <c r="AG504" s="352"/>
    </row>
    <row r="505" spans="1:33" x14ac:dyDescent="0.25">
      <c r="A505" s="93"/>
      <c r="B505" s="94" t="s">
        <v>516</v>
      </c>
      <c r="C505" s="94" t="s">
        <v>530</v>
      </c>
      <c r="D505" s="94" t="s">
        <v>79</v>
      </c>
      <c r="H505" s="114">
        <f>'MATRIZ 2018 COMPLETO HOMOLOGADA'!J505</f>
        <v>1509400.8962064325</v>
      </c>
      <c r="I505" s="114">
        <f>'MATRIZ 2018 COMPLETO HOMOLOGADA'!O505</f>
        <v>0</v>
      </c>
      <c r="J505" s="114">
        <f>'MATRIZ 2018 COMPLETO HOMOLOGADA'!R505</f>
        <v>0</v>
      </c>
      <c r="K505" s="114"/>
      <c r="L505" s="114">
        <f t="shared" si="59"/>
        <v>1509400.8962064325</v>
      </c>
      <c r="M505" s="114"/>
      <c r="N505" s="114">
        <f>'MATRIZ 2018 COMPLETO HOMOLOGADA'!AI505+'MATRIZ 2018 COMPLETO HOMOLOGADA'!AL505+'MATRIZ 2018 COMPLETO HOMOLOGADA'!AO505</f>
        <v>240515.01799839802</v>
      </c>
      <c r="O505" s="114"/>
      <c r="P505" s="114"/>
      <c r="Q505" s="93"/>
      <c r="S505" s="94">
        <v>529.5</v>
      </c>
      <c r="U505" s="338">
        <v>1428288.4405520179</v>
      </c>
      <c r="W505" s="338">
        <v>245759.89449075813</v>
      </c>
      <c r="Y505" s="94">
        <v>498</v>
      </c>
      <c r="AA505" s="345">
        <f t="shared" si="53"/>
        <v>81112.455654414603</v>
      </c>
      <c r="AC505" s="351">
        <f t="shared" si="54"/>
        <v>-5244.876492360112</v>
      </c>
      <c r="AE505" s="352">
        <f t="shared" si="55"/>
        <v>75867.579162054491</v>
      </c>
      <c r="AG505" s="352"/>
    </row>
    <row r="506" spans="1:33" x14ac:dyDescent="0.25">
      <c r="A506" s="93"/>
      <c r="B506" s="94" t="s">
        <v>516</v>
      </c>
      <c r="C506" s="94" t="s">
        <v>531</v>
      </c>
      <c r="D506" s="94" t="s">
        <v>79</v>
      </c>
      <c r="H506" s="114">
        <f>'MATRIZ 2018 COMPLETO HOMOLOGADA'!J506</f>
        <v>3890547.1243977388</v>
      </c>
      <c r="I506" s="114">
        <f>'MATRIZ 2018 COMPLETO HOMOLOGADA'!O506</f>
        <v>0</v>
      </c>
      <c r="J506" s="114">
        <f>'MATRIZ 2018 COMPLETO HOMOLOGADA'!R506</f>
        <v>0</v>
      </c>
      <c r="K506" s="114"/>
      <c r="L506" s="114">
        <f t="shared" si="59"/>
        <v>3890547.1243977388</v>
      </c>
      <c r="M506" s="114"/>
      <c r="N506" s="114">
        <f>'MATRIZ 2018 COMPLETO HOMOLOGADA'!AI506+'MATRIZ 2018 COMPLETO HOMOLOGADA'!AL506+'MATRIZ 2018 COMPLETO HOMOLOGADA'!AO506</f>
        <v>674077.97301156307</v>
      </c>
      <c r="O506" s="114"/>
      <c r="P506" s="114"/>
      <c r="Q506" s="93"/>
      <c r="S506" s="94">
        <v>1484</v>
      </c>
      <c r="U506" s="338">
        <v>2143748.1345507554</v>
      </c>
      <c r="W506" s="338">
        <v>819693.14206656476</v>
      </c>
      <c r="Y506" s="94">
        <v>1661</v>
      </c>
      <c r="AA506" s="345">
        <f t="shared" si="53"/>
        <v>1746798.9898469835</v>
      </c>
      <c r="AC506" s="351">
        <f t="shared" si="54"/>
        <v>-145615.16905500169</v>
      </c>
      <c r="AE506" s="352">
        <f t="shared" si="55"/>
        <v>1601183.8207919816</v>
      </c>
      <c r="AG506" s="352"/>
    </row>
    <row r="507" spans="1:33" x14ac:dyDescent="0.25">
      <c r="A507" s="93"/>
      <c r="B507" s="94" t="s">
        <v>516</v>
      </c>
      <c r="C507" s="94" t="s">
        <v>532</v>
      </c>
      <c r="D507" s="94" t="s">
        <v>79</v>
      </c>
      <c r="H507" s="114">
        <f>'MATRIZ 2018 COMPLETO HOMOLOGADA'!J507</f>
        <v>1749643.2826172418</v>
      </c>
      <c r="I507" s="114">
        <f>'MATRIZ 2018 COMPLETO HOMOLOGADA'!O507</f>
        <v>0</v>
      </c>
      <c r="J507" s="114">
        <f>'MATRIZ 2018 COMPLETO HOMOLOGADA'!R507</f>
        <v>0</v>
      </c>
      <c r="K507" s="114"/>
      <c r="L507" s="114">
        <f t="shared" si="59"/>
        <v>1749643.2826172418</v>
      </c>
      <c r="M507" s="114"/>
      <c r="N507" s="114">
        <f>'MATRIZ 2018 COMPLETO HOMOLOGADA'!AI507+'MATRIZ 2018 COMPLETO HOMOLOGADA'!AL507+'MATRIZ 2018 COMPLETO HOMOLOGADA'!AO507</f>
        <v>260412.29236388317</v>
      </c>
      <c r="O507" s="114"/>
      <c r="P507" s="114"/>
      <c r="Q507" s="93"/>
      <c r="S507" s="94">
        <v>620.5</v>
      </c>
      <c r="U507" s="338">
        <v>1719973.4019592025</v>
      </c>
      <c r="W507" s="338">
        <v>351163.05757700413</v>
      </c>
      <c r="Y507" s="94">
        <v>770</v>
      </c>
      <c r="AA507" s="345">
        <f t="shared" si="53"/>
        <v>29669.880658039358</v>
      </c>
      <c r="AC507" s="351">
        <f t="shared" si="54"/>
        <v>-90750.765213120962</v>
      </c>
      <c r="AE507" s="352">
        <f t="shared" si="55"/>
        <v>-61080.884555081604</v>
      </c>
      <c r="AG507" s="352"/>
    </row>
    <row r="508" spans="1:33" x14ac:dyDescent="0.25">
      <c r="A508" s="93"/>
      <c r="B508" s="94" t="s">
        <v>516</v>
      </c>
      <c r="C508" s="94" t="s">
        <v>533</v>
      </c>
      <c r="D508" s="94" t="s">
        <v>79</v>
      </c>
      <c r="H508" s="114">
        <f>'MATRIZ 2018 COMPLETO HOMOLOGADA'!J508</f>
        <v>1732144.5603321989</v>
      </c>
      <c r="I508" s="114">
        <f>'MATRIZ 2018 COMPLETO HOMOLOGADA'!O508</f>
        <v>0</v>
      </c>
      <c r="J508" s="114">
        <f>'MATRIZ 2018 COMPLETO HOMOLOGADA'!R508</f>
        <v>0</v>
      </c>
      <c r="K508" s="114"/>
      <c r="L508" s="114">
        <f t="shared" si="59"/>
        <v>1732144.5603321989</v>
      </c>
      <c r="M508" s="114"/>
      <c r="N508" s="114">
        <f>'MATRIZ 2018 COMPLETO HOMOLOGADA'!AI508+'MATRIZ 2018 COMPLETO HOMOLOGADA'!AL508+'MATRIZ 2018 COMPLETO HOMOLOGADA'!AO508</f>
        <v>346577.82574651123</v>
      </c>
      <c r="O508" s="114"/>
      <c r="P508" s="114"/>
      <c r="Q508" s="93"/>
      <c r="S508" s="94">
        <v>763</v>
      </c>
      <c r="U508" s="338">
        <v>1600845.4633073048</v>
      </c>
      <c r="W508" s="338">
        <v>363704.90409576055</v>
      </c>
      <c r="Y508" s="94">
        <v>737</v>
      </c>
      <c r="AA508" s="345">
        <f t="shared" si="53"/>
        <v>131299.09702489409</v>
      </c>
      <c r="AC508" s="351">
        <f t="shared" si="54"/>
        <v>-17127.078349249321</v>
      </c>
      <c r="AE508" s="352">
        <f t="shared" si="55"/>
        <v>114172.01867564477</v>
      </c>
      <c r="AG508" s="352"/>
    </row>
    <row r="509" spans="1:33" x14ac:dyDescent="0.25">
      <c r="A509" s="93"/>
      <c r="B509" s="94" t="s">
        <v>516</v>
      </c>
      <c r="C509" s="94" t="s">
        <v>534</v>
      </c>
      <c r="D509" s="94" t="s">
        <v>79</v>
      </c>
      <c r="H509" s="114">
        <f>'MATRIZ 2018 COMPLETO HOMOLOGADA'!J509</f>
        <v>5488764.2242061226</v>
      </c>
      <c r="I509" s="114">
        <f>'MATRIZ 2018 COMPLETO HOMOLOGADA'!O509</f>
        <v>0</v>
      </c>
      <c r="J509" s="114">
        <f>'MATRIZ 2018 COMPLETO HOMOLOGADA'!R509</f>
        <v>0</v>
      </c>
      <c r="K509" s="114"/>
      <c r="L509" s="114">
        <f t="shared" si="59"/>
        <v>5488764.2242061226</v>
      </c>
      <c r="M509" s="114"/>
      <c r="N509" s="114">
        <f>'MATRIZ 2018 COMPLETO HOMOLOGADA'!AI509+'MATRIZ 2018 COMPLETO HOMOLOGADA'!AL509+'MATRIZ 2018 COMPLETO HOMOLOGADA'!AO509</f>
        <v>957971.99803327944</v>
      </c>
      <c r="O509" s="114"/>
      <c r="P509" s="114"/>
      <c r="Q509" s="93"/>
      <c r="S509" s="94">
        <v>2109</v>
      </c>
      <c r="U509" s="338">
        <v>4148355.3159605768</v>
      </c>
      <c r="W509" s="338">
        <v>1583127.9950328355</v>
      </c>
      <c r="Y509" s="94">
        <v>3208</v>
      </c>
      <c r="AA509" s="345">
        <f t="shared" si="53"/>
        <v>1340408.9082455458</v>
      </c>
      <c r="AC509" s="351">
        <f t="shared" si="54"/>
        <v>-625155.99699955608</v>
      </c>
      <c r="AE509" s="352">
        <f t="shared" si="55"/>
        <v>715252.91124598973</v>
      </c>
      <c r="AG509" s="352"/>
    </row>
    <row r="510" spans="1:33" x14ac:dyDescent="0.25">
      <c r="A510" s="93"/>
      <c r="B510" s="94" t="s">
        <v>516</v>
      </c>
      <c r="C510" s="94" t="s">
        <v>535</v>
      </c>
      <c r="D510" s="94" t="s">
        <v>79</v>
      </c>
      <c r="H510" s="114">
        <f>'MATRIZ 2018 COMPLETO HOMOLOGADA'!J510</f>
        <v>1749643.2826172416</v>
      </c>
      <c r="I510" s="114">
        <f>'MATRIZ 2018 COMPLETO HOMOLOGADA'!O510</f>
        <v>0</v>
      </c>
      <c r="J510" s="114">
        <f>'MATRIZ 2018 COMPLETO HOMOLOGADA'!R510</f>
        <v>0</v>
      </c>
      <c r="K510" s="114"/>
      <c r="L510" s="114">
        <f t="shared" si="59"/>
        <v>1749643.2826172416</v>
      </c>
      <c r="M510" s="114"/>
      <c r="N510" s="114">
        <f>'MATRIZ 2018 COMPLETO HOMOLOGADA'!AI510+'MATRIZ 2018 COMPLETO HOMOLOGADA'!AL510+'MATRIZ 2018 COMPLETO HOMOLOGADA'!AO510</f>
        <v>397224.51981038542</v>
      </c>
      <c r="O510" s="114"/>
      <c r="P510" s="114"/>
      <c r="Q510" s="93"/>
      <c r="S510" s="94">
        <v>874.5</v>
      </c>
      <c r="U510" s="338">
        <v>1719973.4019592025</v>
      </c>
      <c r="W510" s="338">
        <v>529518.80881241662</v>
      </c>
      <c r="Y510" s="94">
        <v>1073</v>
      </c>
      <c r="AA510" s="345">
        <f t="shared" si="53"/>
        <v>29669.880658039125</v>
      </c>
      <c r="AC510" s="351">
        <f t="shared" si="54"/>
        <v>-132294.2890020312</v>
      </c>
      <c r="AE510" s="352">
        <f t="shared" si="55"/>
        <v>-102624.40834399208</v>
      </c>
      <c r="AG510" s="352"/>
    </row>
    <row r="511" spans="1:33" x14ac:dyDescent="0.25">
      <c r="A511" s="93"/>
      <c r="B511" s="94" t="s">
        <v>516</v>
      </c>
      <c r="C511" s="94" t="s">
        <v>536</v>
      </c>
      <c r="D511" s="94" t="s">
        <v>79</v>
      </c>
      <c r="H511" s="114">
        <f>'MATRIZ 2018 COMPLETO HOMOLOGADA'!J511</f>
        <v>3356687.3228023141</v>
      </c>
      <c r="I511" s="114">
        <f>'MATRIZ 2018 COMPLETO HOMOLOGADA'!O511</f>
        <v>0</v>
      </c>
      <c r="J511" s="114">
        <f>'MATRIZ 2018 COMPLETO HOMOLOGADA'!R511</f>
        <v>0</v>
      </c>
      <c r="K511" s="114"/>
      <c r="L511" s="114">
        <f t="shared" si="59"/>
        <v>3356687.3228023141</v>
      </c>
      <c r="M511" s="114"/>
      <c r="N511" s="114">
        <f>'MATRIZ 2018 COMPLETO HOMOLOGADA'!AI511+'MATRIZ 2018 COMPLETO HOMOLOGADA'!AL511+'MATRIZ 2018 COMPLETO HOMOLOGADA'!AO511</f>
        <v>621160.12674751517</v>
      </c>
      <c r="O511" s="114"/>
      <c r="P511" s="114"/>
      <c r="Q511" s="93"/>
      <c r="S511" s="94">
        <v>1367.5</v>
      </c>
      <c r="U511" s="338">
        <v>3329895.4907315257</v>
      </c>
      <c r="W511" s="338">
        <v>1305291.0058796292</v>
      </c>
      <c r="Y511" s="94">
        <v>2645</v>
      </c>
      <c r="AA511" s="345">
        <f t="shared" si="53"/>
        <v>26791.832070788369</v>
      </c>
      <c r="AC511" s="351">
        <f t="shared" si="54"/>
        <v>-684130.879132114</v>
      </c>
      <c r="AE511" s="352">
        <f t="shared" si="55"/>
        <v>-657339.04706132563</v>
      </c>
      <c r="AG511" s="352"/>
    </row>
    <row r="512" spans="1:33" x14ac:dyDescent="0.25">
      <c r="A512" s="93"/>
      <c r="B512" s="94" t="s">
        <v>516</v>
      </c>
      <c r="C512" s="94" t="s">
        <v>537</v>
      </c>
      <c r="D512" s="94" t="s">
        <v>79</v>
      </c>
      <c r="H512" s="114">
        <f>'MATRIZ 2018 COMPLETO HOMOLOGADA'!J512</f>
        <v>3768999.7883434785</v>
      </c>
      <c r="I512" s="114">
        <f>'MATRIZ 2018 COMPLETO HOMOLOGADA'!O512</f>
        <v>0</v>
      </c>
      <c r="J512" s="114">
        <f>'MATRIZ 2018 COMPLETO HOMOLOGADA'!R512</f>
        <v>0</v>
      </c>
      <c r="K512" s="114"/>
      <c r="L512" s="114">
        <f t="shared" si="59"/>
        <v>3768999.7883434785</v>
      </c>
      <c r="M512" s="114"/>
      <c r="N512" s="114">
        <f>'MATRIZ 2018 COMPLETO HOMOLOGADA'!AI512+'MATRIZ 2018 COMPLETO HOMOLOGADA'!AL512+'MATRIZ 2018 COMPLETO HOMOLOGADA'!AO512</f>
        <v>628654.92900808854</v>
      </c>
      <c r="O512" s="114"/>
      <c r="P512" s="114"/>
      <c r="Q512" s="93"/>
      <c r="S512" s="94">
        <v>1384</v>
      </c>
      <c r="U512" s="338">
        <v>2393454.7065876871</v>
      </c>
      <c r="W512" s="338">
        <v>879899.38127916015</v>
      </c>
      <c r="Y512" s="94">
        <v>1783</v>
      </c>
      <c r="AA512" s="345">
        <f t="shared" si="53"/>
        <v>1375545.0817557913</v>
      </c>
      <c r="AC512" s="351">
        <f t="shared" si="54"/>
        <v>-251244.45227107161</v>
      </c>
      <c r="AE512" s="352">
        <f t="shared" si="55"/>
        <v>1124300.6294847196</v>
      </c>
      <c r="AG512" s="352"/>
    </row>
    <row r="513" spans="1:33" x14ac:dyDescent="0.25">
      <c r="A513" s="93"/>
      <c r="B513" s="94" t="s">
        <v>516</v>
      </c>
      <c r="C513" s="94" t="s">
        <v>538</v>
      </c>
      <c r="D513" s="94" t="s">
        <v>79</v>
      </c>
      <c r="H513" s="114">
        <f>'MATRIZ 2018 COMPLETO HOMOLOGADA'!J513</f>
        <v>1468199.3440348711</v>
      </c>
      <c r="I513" s="114">
        <f>'MATRIZ 2018 COMPLETO HOMOLOGADA'!O513</f>
        <v>0</v>
      </c>
      <c r="J513" s="114">
        <f>'MATRIZ 2018 COMPLETO HOMOLOGADA'!R513</f>
        <v>0</v>
      </c>
      <c r="K513" s="114"/>
      <c r="L513" s="114">
        <f t="shared" si="59"/>
        <v>1468199.3440348711</v>
      </c>
      <c r="M513" s="114"/>
      <c r="N513" s="114">
        <f>'MATRIZ 2018 COMPLETO HOMOLOGADA'!AI513+'MATRIZ 2018 COMPLETO HOMOLOGADA'!AL513+'MATRIZ 2018 COMPLETO HOMOLOGADA'!AO513</f>
        <v>227569.45045740777</v>
      </c>
      <c r="O513" s="114"/>
      <c r="P513" s="114"/>
      <c r="Q513" s="93"/>
      <c r="S513" s="94">
        <v>501</v>
      </c>
      <c r="U513" s="338">
        <v>1406185.5699632098</v>
      </c>
      <c r="W513" s="338">
        <v>236383.51297404247</v>
      </c>
      <c r="Y513" s="94">
        <v>479</v>
      </c>
      <c r="AA513" s="345">
        <f t="shared" si="53"/>
        <v>62013.77407166129</v>
      </c>
      <c r="AC513" s="351">
        <f t="shared" si="54"/>
        <v>-8814.0625166347018</v>
      </c>
      <c r="AE513" s="352">
        <f t="shared" si="55"/>
        <v>53199.711555026588</v>
      </c>
      <c r="AG513" s="352"/>
    </row>
    <row r="514" spans="1:33" x14ac:dyDescent="0.25">
      <c r="A514" s="93"/>
      <c r="B514" s="94" t="s">
        <v>516</v>
      </c>
      <c r="C514" s="94" t="s">
        <v>539</v>
      </c>
      <c r="D514" s="94" t="s">
        <v>79</v>
      </c>
      <c r="H514" s="114">
        <f>'MATRIZ 2018 COMPLETO HOMOLOGADA'!J514</f>
        <v>3203985.7800715202</v>
      </c>
      <c r="I514" s="114">
        <f>'MATRIZ 2018 COMPLETO HOMOLOGADA'!O514</f>
        <v>0</v>
      </c>
      <c r="J514" s="114">
        <f>'MATRIZ 2018 COMPLETO HOMOLOGADA'!R514</f>
        <v>0</v>
      </c>
      <c r="K514" s="114"/>
      <c r="L514" s="114">
        <f t="shared" si="59"/>
        <v>3203985.7800715202</v>
      </c>
      <c r="M514" s="114"/>
      <c r="N514" s="114">
        <f>'MATRIZ 2018 COMPLETO HOMOLOGADA'!AI514+'MATRIZ 2018 COMPLETO HOMOLOGADA'!AL514+'MATRIZ 2018 COMPLETO HOMOLOGADA'!AO514</f>
        <v>556205.17382254649</v>
      </c>
      <c r="O514" s="114"/>
      <c r="P514" s="114"/>
      <c r="Q514" s="93"/>
      <c r="S514" s="94">
        <v>1224.5</v>
      </c>
      <c r="U514" s="338">
        <v>1974191.6519771679</v>
      </c>
      <c r="W514" s="338">
        <v>792550.98504449311</v>
      </c>
      <c r="Y514" s="94">
        <v>1606</v>
      </c>
      <c r="AA514" s="345">
        <f t="shared" si="53"/>
        <v>1229794.1280943523</v>
      </c>
      <c r="AC514" s="351">
        <f t="shared" si="54"/>
        <v>-236345.81122194661</v>
      </c>
      <c r="AE514" s="352">
        <f t="shared" si="55"/>
        <v>993448.3168724057</v>
      </c>
      <c r="AG514" s="352"/>
    </row>
    <row r="515" spans="1:33" x14ac:dyDescent="0.25">
      <c r="A515" s="93"/>
      <c r="H515" s="114"/>
      <c r="I515" s="114"/>
      <c r="J515" s="114"/>
      <c r="K515" s="114"/>
      <c r="L515" s="114"/>
      <c r="M515" s="114"/>
      <c r="N515" s="114"/>
      <c r="O515" s="114"/>
      <c r="P515" s="114"/>
      <c r="Q515" s="93"/>
      <c r="AA515" s="345">
        <f t="shared" si="53"/>
        <v>0</v>
      </c>
      <c r="AC515" s="351">
        <f t="shared" si="54"/>
        <v>0</v>
      </c>
      <c r="AE515" s="352">
        <f t="shared" si="55"/>
        <v>0</v>
      </c>
      <c r="AG515" s="352"/>
    </row>
    <row r="516" spans="1:33" x14ac:dyDescent="0.25">
      <c r="A516" s="93"/>
      <c r="B516" s="98" t="s">
        <v>516</v>
      </c>
      <c r="C516" s="98" t="s">
        <v>540</v>
      </c>
      <c r="D516" s="98" t="s">
        <v>74</v>
      </c>
      <c r="E516" s="98"/>
      <c r="F516" s="100"/>
      <c r="G516" s="98"/>
      <c r="H516" s="115">
        <f>SUM(H517:H529)</f>
        <v>28336907.177297577</v>
      </c>
      <c r="I516" s="115">
        <f>SUM(I517:I529)</f>
        <v>1021836.6016421723</v>
      </c>
      <c r="J516" s="115">
        <f>SUM(J517:J529)</f>
        <v>4723346.7378956303</v>
      </c>
      <c r="K516" s="115"/>
      <c r="L516" s="115">
        <f>SUM(L517:L529)</f>
        <v>34082090.516835384</v>
      </c>
      <c r="M516" s="115"/>
      <c r="N516" s="115">
        <f>SUM(N517:N529)</f>
        <v>6622058.8813163582</v>
      </c>
      <c r="O516" s="115"/>
      <c r="P516" s="115">
        <f>L516*'DADOS BASE PROPOSTA'!$I$14</f>
        <v>51123.135775253075</v>
      </c>
      <c r="Q516" s="93"/>
      <c r="S516" s="94">
        <v>13070.5</v>
      </c>
      <c r="U516" s="338">
        <v>35010502.375357427</v>
      </c>
      <c r="W516" s="338">
        <v>6914372.9780582655</v>
      </c>
      <c r="Y516" s="94">
        <v>12458.5</v>
      </c>
      <c r="AA516" s="345">
        <f t="shared" si="53"/>
        <v>-928411.85852204263</v>
      </c>
      <c r="AC516" s="351">
        <f t="shared" si="54"/>
        <v>-292314.0967419073</v>
      </c>
      <c r="AE516" s="352">
        <f t="shared" si="55"/>
        <v>-1220725.9552639499</v>
      </c>
      <c r="AG516" s="352">
        <f t="shared" si="57"/>
        <v>-1220725.9552639499</v>
      </c>
    </row>
    <row r="517" spans="1:33" x14ac:dyDescent="0.25">
      <c r="A517" s="93"/>
      <c r="B517" s="94" t="s">
        <v>516</v>
      </c>
      <c r="C517" s="94" t="s">
        <v>34</v>
      </c>
      <c r="D517" s="94" t="s">
        <v>75</v>
      </c>
      <c r="F517" s="68">
        <f>'MATRIZ 2018 COMPLETO HOMOLOGADA'!Q517</f>
        <v>12</v>
      </c>
      <c r="H517" s="114">
        <f>'MATRIZ 2018 COMPLETO HOMOLOGADA'!J517</f>
        <v>0</v>
      </c>
      <c r="I517" s="114">
        <f>SUMIF('MATRIZ 2018 COMPLETO HOMOLOGADA'!D518:D530,"ECR",'MATRIZ 2018 COMPLETO HOMOLOGADA'!O518:O530)</f>
        <v>0</v>
      </c>
      <c r="J517" s="114">
        <f>'MATRIZ 2018 COMPLETO HOMOLOGADA'!R517+'MATRIZ 2018 COMPLETO HOMOLOGADA'!Z517+'MATRIZ 2018 COMPLETO HOMOLOGADA'!AS517+'MATRIZ 2018 COMPLETO HOMOLOGADA'!AW517+'MATRIZ 2018 COMPLETO HOMOLOGADA'!BA517+SUM('MATRIZ 2018 COMPLETO HOMOLOGADA'!Z518:Z530)</f>
        <v>4723346.7378956303</v>
      </c>
      <c r="K517" s="114"/>
      <c r="L517" s="114">
        <f t="shared" ref="L517:L529" si="60">SUM(H517:J517)</f>
        <v>4723346.7378956303</v>
      </c>
      <c r="M517" s="114"/>
      <c r="N517" s="114">
        <f>'MATRIZ 2018 COMPLETO HOMOLOGADA'!AI517+'MATRIZ 2018 COMPLETO HOMOLOGADA'!AL517+'MATRIZ 2018 COMPLETO HOMOLOGADA'!AO517</f>
        <v>0</v>
      </c>
      <c r="O517" s="114"/>
      <c r="P517" s="114"/>
      <c r="Q517" s="93"/>
      <c r="U517" s="338">
        <v>4597835.9724004157</v>
      </c>
      <c r="W517" s="338">
        <v>0</v>
      </c>
      <c r="AA517" s="345">
        <f t="shared" si="53"/>
        <v>125510.76549521461</v>
      </c>
      <c r="AC517" s="351">
        <f t="shared" si="54"/>
        <v>0</v>
      </c>
      <c r="AE517" s="352">
        <f t="shared" si="55"/>
        <v>125510.76549521461</v>
      </c>
      <c r="AG517" s="352"/>
    </row>
    <row r="518" spans="1:33" x14ac:dyDescent="0.25">
      <c r="A518" s="93"/>
      <c r="B518" s="94" t="s">
        <v>516</v>
      </c>
      <c r="C518" s="94" t="s">
        <v>541</v>
      </c>
      <c r="D518" s="94" t="s">
        <v>79</v>
      </c>
      <c r="H518" s="114">
        <f>'MATRIZ 2018 COMPLETO HOMOLOGADA'!J518</f>
        <v>1525548.2689797361</v>
      </c>
      <c r="I518" s="114">
        <f>'MATRIZ 2018 COMPLETO HOMOLOGADA'!O518</f>
        <v>0</v>
      </c>
      <c r="J518" s="114">
        <f>'MATRIZ 2018 COMPLETO HOMOLOGADA'!R518</f>
        <v>0</v>
      </c>
      <c r="K518" s="114"/>
      <c r="L518" s="114">
        <f t="shared" si="60"/>
        <v>1525548.2689797361</v>
      </c>
      <c r="M518" s="114"/>
      <c r="N518" s="114">
        <f>'MATRIZ 2018 COMPLETO HOMOLOGADA'!AI518+'MATRIZ 2018 COMPLETO HOMOLOGADA'!AL518+'MATRIZ 2018 COMPLETO HOMOLOGADA'!AO518</f>
        <v>222407.3784546555</v>
      </c>
      <c r="O518" s="114"/>
      <c r="P518" s="114"/>
      <c r="Q518" s="93"/>
      <c r="S518" s="94">
        <v>432.5</v>
      </c>
      <c r="U518" s="338">
        <v>1719973.4019592027</v>
      </c>
      <c r="W518" s="338">
        <v>195481.0864121303</v>
      </c>
      <c r="Y518" s="94">
        <v>350</v>
      </c>
      <c r="AA518" s="345">
        <f t="shared" si="53"/>
        <v>-194425.13297946658</v>
      </c>
      <c r="AC518" s="351">
        <f t="shared" si="54"/>
        <v>26926.292042525194</v>
      </c>
      <c r="AE518" s="352">
        <f t="shared" si="55"/>
        <v>-167498.84093694139</v>
      </c>
      <c r="AG518" s="352"/>
    </row>
    <row r="519" spans="1:33" x14ac:dyDescent="0.25">
      <c r="A519" s="93"/>
      <c r="B519" s="94" t="s">
        <v>516</v>
      </c>
      <c r="C519" s="94" t="s">
        <v>542</v>
      </c>
      <c r="D519" s="94" t="s">
        <v>77</v>
      </c>
      <c r="H519" s="114">
        <f>'MATRIZ 2018 COMPLETO HOMOLOGADA'!J519</f>
        <v>0</v>
      </c>
      <c r="I519" s="114">
        <f>'MATRIZ 2018 COMPLETO HOMOLOGADA'!O519</f>
        <v>465213.76442577085</v>
      </c>
      <c r="J519" s="114">
        <f>'MATRIZ 2018 COMPLETO HOMOLOGADA'!R519</f>
        <v>0</v>
      </c>
      <c r="K519" s="114"/>
      <c r="L519" s="114">
        <f t="shared" si="60"/>
        <v>465213.76442577085</v>
      </c>
      <c r="M519" s="114"/>
      <c r="N519" s="114">
        <f>'MATRIZ 2018 COMPLETO HOMOLOGADA'!AI519+'MATRIZ 2018 COMPLETO HOMOLOGADA'!AL519+'MATRIZ 2018 COMPLETO HOMOLOGADA'!AO519</f>
        <v>147619.0526377582</v>
      </c>
      <c r="O519" s="114"/>
      <c r="P519" s="114"/>
      <c r="Q519" s="93"/>
      <c r="S519" s="94">
        <v>306</v>
      </c>
      <c r="U519" s="338">
        <v>502311.54531647719</v>
      </c>
      <c r="W519" s="338">
        <v>67600.536155092283</v>
      </c>
      <c r="Y519" s="94">
        <v>129</v>
      </c>
      <c r="AA519" s="345">
        <f t="shared" si="53"/>
        <v>-37097.780890706345</v>
      </c>
      <c r="AC519" s="351">
        <f t="shared" si="54"/>
        <v>80018.516482665917</v>
      </c>
      <c r="AE519" s="352">
        <f t="shared" si="55"/>
        <v>42920.735591959572</v>
      </c>
      <c r="AG519" s="352"/>
    </row>
    <row r="520" spans="1:33" x14ac:dyDescent="0.25">
      <c r="A520" s="93"/>
      <c r="B520" s="94" t="s">
        <v>516</v>
      </c>
      <c r="C520" s="94" t="s">
        <v>543</v>
      </c>
      <c r="D520" s="94" t="s">
        <v>77</v>
      </c>
      <c r="H520" s="114">
        <f>'MATRIZ 2018 COMPLETO HOMOLOGADA'!J520</f>
        <v>0</v>
      </c>
      <c r="I520" s="114">
        <f>'MATRIZ 2018 COMPLETO HOMOLOGADA'!O520</f>
        <v>556622.83721640147</v>
      </c>
      <c r="J520" s="114">
        <f>'MATRIZ 2018 COMPLETO HOMOLOGADA'!R520</f>
        <v>0</v>
      </c>
      <c r="K520" s="114"/>
      <c r="L520" s="114">
        <f t="shared" si="60"/>
        <v>556622.83721640147</v>
      </c>
      <c r="M520" s="114"/>
      <c r="N520" s="114">
        <f>'MATRIZ 2018 COMPLETO HOMOLOGADA'!AI520+'MATRIZ 2018 COMPLETO HOMOLOGADA'!AL520+'MATRIZ 2018 COMPLETO HOMOLOGADA'!AO520</f>
        <v>99618.73977025185</v>
      </c>
      <c r="O520" s="114"/>
      <c r="P520" s="114"/>
      <c r="Q520" s="93"/>
      <c r="S520" s="94">
        <v>206.5</v>
      </c>
      <c r="U520" s="338">
        <v>520321.9764122747</v>
      </c>
      <c r="W520" s="338">
        <v>73888.958123007847</v>
      </c>
      <c r="Y520" s="94">
        <v>141</v>
      </c>
      <c r="AA520" s="345">
        <f t="shared" si="53"/>
        <v>36300.860804126773</v>
      </c>
      <c r="AC520" s="351">
        <f t="shared" si="54"/>
        <v>25729.781647244003</v>
      </c>
      <c r="AE520" s="352">
        <f t="shared" si="55"/>
        <v>62030.642451370775</v>
      </c>
      <c r="AG520" s="352"/>
    </row>
    <row r="521" spans="1:33" x14ac:dyDescent="0.25">
      <c r="A521" s="93"/>
      <c r="B521" s="94" t="s">
        <v>516</v>
      </c>
      <c r="C521" s="94" t="s">
        <v>527</v>
      </c>
      <c r="D521" s="94" t="s">
        <v>79</v>
      </c>
      <c r="H521" s="114">
        <f>'MATRIZ 2018 COMPLETO HOMOLOGADA'!J521</f>
        <v>2821458.772692719</v>
      </c>
      <c r="I521" s="114">
        <f>'MATRIZ 2018 COMPLETO HOMOLOGADA'!O521</f>
        <v>0</v>
      </c>
      <c r="J521" s="114">
        <f>'MATRIZ 2018 COMPLETO HOMOLOGADA'!R521</f>
        <v>0</v>
      </c>
      <c r="K521" s="114"/>
      <c r="L521" s="114">
        <f t="shared" si="60"/>
        <v>2821458.772692719</v>
      </c>
      <c r="M521" s="114"/>
      <c r="N521" s="114">
        <f>'MATRIZ 2018 COMPLETO HOMOLOGADA'!AI521+'MATRIZ 2018 COMPLETO HOMOLOGADA'!AL521+'MATRIZ 2018 COMPLETO HOMOLOGADA'!AO521</f>
        <v>723092.22154112894</v>
      </c>
      <c r="O521" s="114"/>
      <c r="P521" s="114"/>
      <c r="Q521" s="93"/>
      <c r="S521" s="94">
        <v>1353.5</v>
      </c>
      <c r="U521" s="338">
        <v>2832826.0346337077</v>
      </c>
      <c r="W521" s="338">
        <v>791961.98670593917</v>
      </c>
      <c r="Y521" s="94">
        <v>1365</v>
      </c>
      <c r="AA521" s="345">
        <f t="shared" si="53"/>
        <v>-11367.261940988712</v>
      </c>
      <c r="AC521" s="351">
        <f t="shared" si="54"/>
        <v>-68869.765164810233</v>
      </c>
      <c r="AE521" s="352">
        <f t="shared" si="55"/>
        <v>-80237.027105798945</v>
      </c>
      <c r="AG521" s="352"/>
    </row>
    <row r="522" spans="1:33" x14ac:dyDescent="0.25">
      <c r="A522" s="93"/>
      <c r="B522" s="94" t="s">
        <v>516</v>
      </c>
      <c r="C522" s="94" t="s">
        <v>544</v>
      </c>
      <c r="D522" s="94" t="s">
        <v>79</v>
      </c>
      <c r="H522" s="114">
        <f>'MATRIZ 2018 COMPLETO HOMOLOGADA'!J522</f>
        <v>1401000.4804759335</v>
      </c>
      <c r="I522" s="114">
        <f>'MATRIZ 2018 COMPLETO HOMOLOGADA'!O522</f>
        <v>0</v>
      </c>
      <c r="J522" s="114">
        <f>'MATRIZ 2018 COMPLETO HOMOLOGADA'!R522</f>
        <v>0</v>
      </c>
      <c r="K522" s="114"/>
      <c r="L522" s="114">
        <f t="shared" si="60"/>
        <v>1401000.4804759335</v>
      </c>
      <c r="M522" s="114"/>
      <c r="N522" s="114">
        <f>'MATRIZ 2018 COMPLETO HOMOLOGADA'!AI522+'MATRIZ 2018 COMPLETO HOMOLOGADA'!AL522+'MATRIZ 2018 COMPLETO HOMOLOGADA'!AO522</f>
        <v>158844.04089089436</v>
      </c>
      <c r="O522" s="114"/>
      <c r="P522" s="114"/>
      <c r="Q522" s="93"/>
      <c r="S522" s="94">
        <v>303</v>
      </c>
      <c r="U522" s="338">
        <v>1350447.3903060248</v>
      </c>
      <c r="W522" s="338">
        <v>157995.91834447841</v>
      </c>
      <c r="Y522" s="94">
        <v>277.5</v>
      </c>
      <c r="AA522" s="345">
        <f t="shared" si="53"/>
        <v>50553.090169908712</v>
      </c>
      <c r="AC522" s="351">
        <f t="shared" si="54"/>
        <v>848.12254641595064</v>
      </c>
      <c r="AE522" s="352">
        <f t="shared" si="55"/>
        <v>51401.212716324662</v>
      </c>
      <c r="AG522" s="352"/>
    </row>
    <row r="523" spans="1:33" x14ac:dyDescent="0.25">
      <c r="A523" s="93"/>
      <c r="B523" s="94" t="s">
        <v>516</v>
      </c>
      <c r="C523" s="94" t="s">
        <v>545</v>
      </c>
      <c r="D523" s="94" t="s">
        <v>79</v>
      </c>
      <c r="H523" s="114">
        <f>'MATRIZ 2018 COMPLETO HOMOLOGADA'!J523</f>
        <v>6150828.7622133149</v>
      </c>
      <c r="I523" s="114">
        <f>'MATRIZ 2018 COMPLETO HOMOLOGADA'!O523</f>
        <v>0</v>
      </c>
      <c r="J523" s="114">
        <f>'MATRIZ 2018 COMPLETO HOMOLOGADA'!R523</f>
        <v>0</v>
      </c>
      <c r="K523" s="114"/>
      <c r="L523" s="114">
        <f t="shared" si="60"/>
        <v>6150828.7622133149</v>
      </c>
      <c r="M523" s="114"/>
      <c r="N523" s="114">
        <f>'MATRIZ 2018 COMPLETO HOMOLOGADA'!AI523+'MATRIZ 2018 COMPLETO HOMOLOGADA'!AL523+'MATRIZ 2018 COMPLETO HOMOLOGADA'!AO523</f>
        <v>1600266.9588117932</v>
      </c>
      <c r="O523" s="114"/>
      <c r="P523" s="114"/>
      <c r="Q523" s="93"/>
      <c r="S523" s="94">
        <v>3226</v>
      </c>
      <c r="U523" s="338">
        <v>5989366.7678403482</v>
      </c>
      <c r="W523" s="338">
        <v>1765152.2422023446</v>
      </c>
      <c r="Y523" s="94">
        <v>3276</v>
      </c>
      <c r="AA523" s="345">
        <f t="shared" si="53"/>
        <v>161461.9943729667</v>
      </c>
      <c r="AC523" s="351">
        <f t="shared" si="54"/>
        <v>-164885.28339055134</v>
      </c>
      <c r="AE523" s="352">
        <f t="shared" si="55"/>
        <v>-3423.2890175846405</v>
      </c>
      <c r="AG523" s="352"/>
    </row>
    <row r="524" spans="1:33" x14ac:dyDescent="0.25">
      <c r="A524" s="93"/>
      <c r="B524" s="94" t="s">
        <v>516</v>
      </c>
      <c r="C524" s="94" t="s">
        <v>546</v>
      </c>
      <c r="D524" s="94" t="s">
        <v>79</v>
      </c>
      <c r="H524" s="114">
        <f>'MATRIZ 2018 COMPLETO HOMOLOGADA'!J524</f>
        <v>3009170.876540985</v>
      </c>
      <c r="I524" s="114">
        <f>'MATRIZ 2018 COMPLETO HOMOLOGADA'!O524</f>
        <v>0</v>
      </c>
      <c r="J524" s="114">
        <f>'MATRIZ 2018 COMPLETO HOMOLOGADA'!R524</f>
        <v>0</v>
      </c>
      <c r="K524" s="114"/>
      <c r="L524" s="114">
        <f t="shared" si="60"/>
        <v>3009170.876540985</v>
      </c>
      <c r="M524" s="114"/>
      <c r="N524" s="114">
        <f>'MATRIZ 2018 COMPLETO HOMOLOGADA'!AI524+'MATRIZ 2018 COMPLETO HOMOLOGADA'!AL524+'MATRIZ 2018 COMPLETO HOMOLOGADA'!AO524</f>
        <v>598125.82052587473</v>
      </c>
      <c r="O524" s="114"/>
      <c r="P524" s="114"/>
      <c r="Q524" s="93"/>
      <c r="S524" s="94">
        <v>1137</v>
      </c>
      <c r="U524" s="338">
        <v>2616857.5923144557</v>
      </c>
      <c r="W524" s="338">
        <v>604461.92787003249</v>
      </c>
      <c r="Y524" s="94">
        <v>1058</v>
      </c>
      <c r="AA524" s="345">
        <f t="shared" ref="AA524:AA587" si="61">L524-U524</f>
        <v>392313.2842265293</v>
      </c>
      <c r="AC524" s="351">
        <f t="shared" ref="AC524:AC587" si="62">N524-W524</f>
        <v>-6336.107344157761</v>
      </c>
      <c r="AE524" s="352">
        <f t="shared" ref="AE524:AE587" si="63">AA524+AC524</f>
        <v>385977.17688237154</v>
      </c>
      <c r="AG524" s="352"/>
    </row>
    <row r="525" spans="1:33" x14ac:dyDescent="0.25">
      <c r="A525" s="93"/>
      <c r="B525" s="94" t="s">
        <v>516</v>
      </c>
      <c r="C525" s="94" t="s">
        <v>547</v>
      </c>
      <c r="D525" s="94" t="s">
        <v>79</v>
      </c>
      <c r="H525" s="114">
        <f>'MATRIZ 2018 COMPLETO HOMOLOGADA'!J525</f>
        <v>2224028.2962267874</v>
      </c>
      <c r="I525" s="114">
        <f>'MATRIZ 2018 COMPLETO HOMOLOGADA'!O525</f>
        <v>0</v>
      </c>
      <c r="J525" s="114">
        <f>'MATRIZ 2018 COMPLETO HOMOLOGADA'!R525</f>
        <v>0</v>
      </c>
      <c r="K525" s="114"/>
      <c r="L525" s="114">
        <f t="shared" si="60"/>
        <v>2224028.2962267874</v>
      </c>
      <c r="M525" s="114"/>
      <c r="N525" s="114">
        <f>'MATRIZ 2018 COMPLETO HOMOLOGADA'!AI525+'MATRIZ 2018 COMPLETO HOMOLOGADA'!AL525+'MATRIZ 2018 COMPLETO HOMOLOGADA'!AO525</f>
        <v>590775.24961631943</v>
      </c>
      <c r="O525" s="114"/>
      <c r="P525" s="114"/>
      <c r="Q525" s="93"/>
      <c r="S525" s="94">
        <v>807</v>
      </c>
      <c r="U525" s="338">
        <v>2690925.3438464822</v>
      </c>
      <c r="W525" s="338">
        <v>658355.83243823587</v>
      </c>
      <c r="Y525" s="94">
        <v>740.5</v>
      </c>
      <c r="AA525" s="345">
        <f t="shared" si="61"/>
        <v>-466897.04761969484</v>
      </c>
      <c r="AC525" s="351">
        <f t="shared" si="62"/>
        <v>-67580.58282191644</v>
      </c>
      <c r="AE525" s="352">
        <f t="shared" si="63"/>
        <v>-534477.63044161128</v>
      </c>
      <c r="AG525" s="352"/>
    </row>
    <row r="526" spans="1:33" x14ac:dyDescent="0.25">
      <c r="A526" s="93"/>
      <c r="B526" s="94" t="s">
        <v>516</v>
      </c>
      <c r="C526" s="94" t="s">
        <v>548</v>
      </c>
      <c r="D526" s="94" t="s">
        <v>79</v>
      </c>
      <c r="H526" s="114">
        <f>'MATRIZ 2018 COMPLETO HOMOLOGADA'!J526</f>
        <v>1749643.2826172418</v>
      </c>
      <c r="I526" s="114">
        <f>'MATRIZ 2018 COMPLETO HOMOLOGADA'!O526</f>
        <v>0</v>
      </c>
      <c r="J526" s="114">
        <f>'MATRIZ 2018 COMPLETO HOMOLOGADA'!R526</f>
        <v>0</v>
      </c>
      <c r="K526" s="114"/>
      <c r="L526" s="114">
        <f t="shared" si="60"/>
        <v>1749643.2826172418</v>
      </c>
      <c r="M526" s="114"/>
      <c r="N526" s="114">
        <f>'MATRIZ 2018 COMPLETO HOMOLOGADA'!AI526+'MATRIZ 2018 COMPLETO HOMOLOGADA'!AL526+'MATRIZ 2018 COMPLETO HOMOLOGADA'!AO526</f>
        <v>439013.72029358207</v>
      </c>
      <c r="O526" s="114"/>
      <c r="P526" s="114"/>
      <c r="Q526" s="93"/>
      <c r="S526" s="94">
        <v>966.5</v>
      </c>
      <c r="U526" s="338">
        <v>2553568.0842726221</v>
      </c>
      <c r="W526" s="338">
        <v>437728.96870141057</v>
      </c>
      <c r="Y526" s="94">
        <v>887</v>
      </c>
      <c r="AA526" s="345">
        <f t="shared" si="61"/>
        <v>-803924.80165538029</v>
      </c>
      <c r="AC526" s="351">
        <f t="shared" si="62"/>
        <v>1284.7515921714948</v>
      </c>
      <c r="AE526" s="352">
        <f t="shared" si="63"/>
        <v>-802640.05006320879</v>
      </c>
      <c r="AG526" s="352"/>
    </row>
    <row r="527" spans="1:33" x14ac:dyDescent="0.25">
      <c r="A527" s="93"/>
      <c r="B527" s="94" t="s">
        <v>516</v>
      </c>
      <c r="C527" s="94" t="s">
        <v>549</v>
      </c>
      <c r="D527" s="94" t="s">
        <v>79</v>
      </c>
      <c r="H527" s="114">
        <f>'MATRIZ 2018 COMPLETO HOMOLOGADA'!J527</f>
        <v>5208672.5589213194</v>
      </c>
      <c r="I527" s="114">
        <f>'MATRIZ 2018 COMPLETO HOMOLOGADA'!O527</f>
        <v>0</v>
      </c>
      <c r="J527" s="114">
        <f>'MATRIZ 2018 COMPLETO HOMOLOGADA'!R527</f>
        <v>0</v>
      </c>
      <c r="K527" s="114"/>
      <c r="L527" s="114">
        <f t="shared" si="60"/>
        <v>5208672.5589213194</v>
      </c>
      <c r="M527" s="114"/>
      <c r="N527" s="114">
        <f>'MATRIZ 2018 COMPLETO HOMOLOGADA'!AI527+'MATRIZ 2018 COMPLETO HOMOLOGADA'!AL527+'MATRIZ 2018 COMPLETO HOMOLOGADA'!AO527</f>
        <v>1084020.9451429215</v>
      </c>
      <c r="O527" s="114"/>
      <c r="P527" s="114"/>
      <c r="Q527" s="93"/>
      <c r="S527" s="94">
        <v>2386.5</v>
      </c>
      <c r="U527" s="338">
        <v>5951651.3669276023</v>
      </c>
      <c r="W527" s="338">
        <v>1210293.4563023781</v>
      </c>
      <c r="Y527" s="94">
        <v>2452.5</v>
      </c>
      <c r="AA527" s="345">
        <f t="shared" si="61"/>
        <v>-742978.8080062829</v>
      </c>
      <c r="AC527" s="351">
        <f t="shared" si="62"/>
        <v>-126272.51115945657</v>
      </c>
      <c r="AE527" s="352">
        <f t="shared" si="63"/>
        <v>-869251.31916573946</v>
      </c>
      <c r="AG527" s="352"/>
    </row>
    <row r="528" spans="1:33" x14ac:dyDescent="0.25">
      <c r="A528" s="93"/>
      <c r="B528" s="94" t="s">
        <v>516</v>
      </c>
      <c r="C528" s="94" t="s">
        <v>550</v>
      </c>
      <c r="D528" s="94" t="s">
        <v>79</v>
      </c>
      <c r="H528" s="114">
        <f>'MATRIZ 2018 COMPLETO HOMOLOGADA'!J528</f>
        <v>1811480.3076267005</v>
      </c>
      <c r="I528" s="114">
        <f>'MATRIZ 2018 COMPLETO HOMOLOGADA'!O528</f>
        <v>0</v>
      </c>
      <c r="J528" s="114">
        <f>'MATRIZ 2018 COMPLETO HOMOLOGADA'!R528</f>
        <v>0</v>
      </c>
      <c r="K528" s="114"/>
      <c r="L528" s="114">
        <f t="shared" si="60"/>
        <v>1811480.3076267005</v>
      </c>
      <c r="M528" s="114"/>
      <c r="N528" s="114">
        <f>'MATRIZ 2018 COMPLETO HOMOLOGADA'!AI528+'MATRIZ 2018 COMPLETO HOMOLOGADA'!AL528+'MATRIZ 2018 COMPLETO HOMOLOGADA'!AO528</f>
        <v>433736.31182490778</v>
      </c>
      <c r="O528" s="114"/>
      <c r="P528" s="114"/>
      <c r="Q528" s="93"/>
      <c r="S528" s="94">
        <v>852.5</v>
      </c>
      <c r="U528" s="338">
        <v>1719973.4019592025</v>
      </c>
      <c r="W528" s="338">
        <v>401192.06566078891</v>
      </c>
      <c r="Y528" s="94">
        <v>726</v>
      </c>
      <c r="AA528" s="345">
        <f t="shared" si="61"/>
        <v>91506.905667498009</v>
      </c>
      <c r="AC528" s="351">
        <f t="shared" si="62"/>
        <v>32544.246164118871</v>
      </c>
      <c r="AE528" s="352">
        <f t="shared" si="63"/>
        <v>124051.15183161688</v>
      </c>
      <c r="AG528" s="352"/>
    </row>
    <row r="529" spans="1:33" x14ac:dyDescent="0.25">
      <c r="A529" s="93"/>
      <c r="B529" s="94" t="s">
        <v>516</v>
      </c>
      <c r="C529" s="94" t="s">
        <v>551</v>
      </c>
      <c r="D529" s="94" t="s">
        <v>79</v>
      </c>
      <c r="H529" s="114">
        <f>'MATRIZ 2018 COMPLETO HOMOLOGADA'!J529</f>
        <v>2435075.5710028405</v>
      </c>
      <c r="I529" s="114">
        <f>'MATRIZ 2018 COMPLETO HOMOLOGADA'!O529</f>
        <v>0</v>
      </c>
      <c r="J529" s="114">
        <f>'MATRIZ 2018 COMPLETO HOMOLOGADA'!R529</f>
        <v>0</v>
      </c>
      <c r="K529" s="114"/>
      <c r="L529" s="114">
        <f t="shared" si="60"/>
        <v>2435075.5710028405</v>
      </c>
      <c r="M529" s="114"/>
      <c r="N529" s="114">
        <f>'MATRIZ 2018 COMPLETO HOMOLOGADA'!AI529+'MATRIZ 2018 COMPLETO HOMOLOGADA'!AL529+'MATRIZ 2018 COMPLETO HOMOLOGADA'!AO529</f>
        <v>524538.44180627039</v>
      </c>
      <c r="O529" s="114"/>
      <c r="P529" s="114"/>
      <c r="Q529" s="93"/>
      <c r="S529" s="94">
        <v>1093.5</v>
      </c>
      <c r="U529" s="338">
        <v>1964443.4971686113</v>
      </c>
      <c r="W529" s="338">
        <v>550259.99914242828</v>
      </c>
      <c r="Y529" s="94">
        <v>1056</v>
      </c>
      <c r="AA529" s="345">
        <f t="shared" si="61"/>
        <v>470632.07383422926</v>
      </c>
      <c r="AC529" s="351">
        <f t="shared" si="62"/>
        <v>-25721.557336157886</v>
      </c>
      <c r="AE529" s="352">
        <f t="shared" si="63"/>
        <v>444910.51649807137</v>
      </c>
      <c r="AG529" s="352"/>
    </row>
    <row r="530" spans="1:33" x14ac:dyDescent="0.25">
      <c r="A530" s="93"/>
      <c r="H530" s="114"/>
      <c r="I530" s="114"/>
      <c r="J530" s="114"/>
      <c r="K530" s="114"/>
      <c r="L530" s="114"/>
      <c r="M530" s="114"/>
      <c r="N530" s="114"/>
      <c r="O530" s="114"/>
      <c r="P530" s="114"/>
      <c r="Q530" s="93"/>
      <c r="AA530" s="345">
        <f t="shared" si="61"/>
        <v>0</v>
      </c>
      <c r="AC530" s="351">
        <f t="shared" si="62"/>
        <v>0</v>
      </c>
      <c r="AE530" s="352">
        <f t="shared" si="63"/>
        <v>0</v>
      </c>
      <c r="AG530" s="352"/>
    </row>
    <row r="531" spans="1:33" x14ac:dyDescent="0.25">
      <c r="A531" s="93"/>
      <c r="B531" s="98" t="s">
        <v>516</v>
      </c>
      <c r="C531" s="98" t="s">
        <v>552</v>
      </c>
      <c r="D531" s="98" t="s">
        <v>74</v>
      </c>
      <c r="E531" s="98"/>
      <c r="F531" s="100"/>
      <c r="G531" s="98"/>
      <c r="H531" s="115">
        <f>SUM(H532:H543)</f>
        <v>39827856.056803398</v>
      </c>
      <c r="I531" s="115">
        <f>SUM(I532:I543)</f>
        <v>3502045.8129153596</v>
      </c>
      <c r="J531" s="115">
        <f>SUM(J532:J543)</f>
        <v>5129276.9622281026</v>
      </c>
      <c r="K531" s="115"/>
      <c r="L531" s="115">
        <f>SUM(L532:L543)</f>
        <v>48459178.831946857</v>
      </c>
      <c r="M531" s="115"/>
      <c r="N531" s="115">
        <f>SUM(N532:N543)</f>
        <v>10990390.437151507</v>
      </c>
      <c r="O531" s="115"/>
      <c r="P531" s="115">
        <f>L531*'DADOS BASE PROPOSTA'!$I$14</f>
        <v>72688.768247920292</v>
      </c>
      <c r="Q531" s="93"/>
      <c r="S531" s="94">
        <v>19637.5</v>
      </c>
      <c r="U531" s="338">
        <v>45687972.498110726</v>
      </c>
      <c r="W531" s="338">
        <v>10466428.503176605</v>
      </c>
      <c r="Y531" s="94">
        <v>17147.5</v>
      </c>
      <c r="AA531" s="345">
        <f t="shared" si="61"/>
        <v>2771206.3338361308</v>
      </c>
      <c r="AC531" s="351">
        <f t="shared" si="62"/>
        <v>523961.93397490121</v>
      </c>
      <c r="AE531" s="352">
        <f t="shared" si="63"/>
        <v>3295168.267811032</v>
      </c>
      <c r="AG531" s="352"/>
    </row>
    <row r="532" spans="1:33" x14ac:dyDescent="0.25">
      <c r="A532" s="93"/>
      <c r="B532" s="94" t="s">
        <v>516</v>
      </c>
      <c r="C532" s="94" t="s">
        <v>34</v>
      </c>
      <c r="D532" s="94" t="s">
        <v>75</v>
      </c>
      <c r="F532" s="68">
        <f>'MATRIZ 2018 COMPLETO HOMOLOGADA'!Q532</f>
        <v>11</v>
      </c>
      <c r="H532" s="114">
        <f>'MATRIZ 2018 COMPLETO HOMOLOGADA'!J532</f>
        <v>0</v>
      </c>
      <c r="I532" s="114">
        <f>SUMIF('MATRIZ 2018 COMPLETO HOMOLOGADA'!D533:D544,"ECR",'MATRIZ 2018 COMPLETO HOMOLOGADA'!O533:O544)</f>
        <v>0</v>
      </c>
      <c r="J532" s="114">
        <f>'MATRIZ 2018 COMPLETO HOMOLOGADA'!R532+'MATRIZ 2018 COMPLETO HOMOLOGADA'!Z532+'MATRIZ 2018 COMPLETO HOMOLOGADA'!AS532+'MATRIZ 2018 COMPLETO HOMOLOGADA'!AW532+'MATRIZ 2018 COMPLETO HOMOLOGADA'!BA532+SUM('MATRIZ 2018 COMPLETO HOMOLOGADA'!Z533:Z544)</f>
        <v>5129276.9622281026</v>
      </c>
      <c r="K532" s="114"/>
      <c r="L532" s="114">
        <f t="shared" ref="L532:L543" si="64">SUM(H532:J532)</f>
        <v>5129276.9622281026</v>
      </c>
      <c r="M532" s="114"/>
      <c r="N532" s="114">
        <f>'MATRIZ 2018 COMPLETO HOMOLOGADA'!AI532+'MATRIZ 2018 COMPLETO HOMOLOGADA'!AL532+'MATRIZ 2018 COMPLETO HOMOLOGADA'!AO532</f>
        <v>0</v>
      </c>
      <c r="O532" s="114"/>
      <c r="P532" s="114"/>
      <c r="Q532" s="93"/>
      <c r="U532" s="338">
        <v>4472109.4777467651</v>
      </c>
      <c r="W532" s="338">
        <v>0</v>
      </c>
      <c r="AA532" s="345">
        <f t="shared" si="61"/>
        <v>657167.48448133748</v>
      </c>
      <c r="AC532" s="351">
        <f t="shared" si="62"/>
        <v>0</v>
      </c>
      <c r="AE532" s="352">
        <f t="shared" si="63"/>
        <v>657167.48448133748</v>
      </c>
      <c r="AG532" s="352"/>
    </row>
    <row r="533" spans="1:33" x14ac:dyDescent="0.25">
      <c r="A533" s="93"/>
      <c r="B533" s="94" t="s">
        <v>516</v>
      </c>
      <c r="C533" s="94" t="s">
        <v>553</v>
      </c>
      <c r="D533" s="94" t="s">
        <v>77</v>
      </c>
      <c r="H533" s="114">
        <f>'MATRIZ 2018 COMPLETO HOMOLOGADA'!J533</f>
        <v>0</v>
      </c>
      <c r="I533" s="114">
        <f>'MATRIZ 2018 COMPLETO HOMOLOGADA'!O533</f>
        <v>644065.42027422343</v>
      </c>
      <c r="J533" s="114">
        <f>'MATRIZ 2018 COMPLETO HOMOLOGADA'!R533</f>
        <v>0</v>
      </c>
      <c r="K533" s="114"/>
      <c r="L533" s="114">
        <f t="shared" si="64"/>
        <v>644065.42027422343</v>
      </c>
      <c r="M533" s="114"/>
      <c r="N533" s="114">
        <f>'MATRIZ 2018 COMPLETO HOMOLOGADA'!AI533+'MATRIZ 2018 COMPLETO HOMOLOGADA'!AL533+'MATRIZ 2018 COMPLETO HOMOLOGADA'!AO533</f>
        <v>227782.34973257303</v>
      </c>
      <c r="O533" s="114"/>
      <c r="P533" s="114"/>
      <c r="Q533" s="93"/>
      <c r="S533" s="94">
        <v>170</v>
      </c>
      <c r="U533" s="338">
        <v>581868.22668062721</v>
      </c>
      <c r="W533" s="338">
        <v>185314.1413435186</v>
      </c>
      <c r="Y533" s="94">
        <v>133</v>
      </c>
      <c r="AA533" s="345">
        <f t="shared" si="61"/>
        <v>62197.193593596225</v>
      </c>
      <c r="AC533" s="351">
        <f t="shared" si="62"/>
        <v>42468.208389054431</v>
      </c>
      <c r="AE533" s="352">
        <f t="shared" si="63"/>
        <v>104665.40198265066</v>
      </c>
      <c r="AG533" s="352"/>
    </row>
    <row r="534" spans="1:33" x14ac:dyDescent="0.25">
      <c r="A534" s="93"/>
      <c r="B534" s="94" t="s">
        <v>516</v>
      </c>
      <c r="C534" s="94" t="s">
        <v>554</v>
      </c>
      <c r="D534" s="94" t="s">
        <v>77</v>
      </c>
      <c r="H534" s="114">
        <f>'MATRIZ 2018 COMPLETO HOMOLOGADA'!J534</f>
        <v>0</v>
      </c>
      <c r="I534" s="114">
        <f>'MATRIZ 2018 COMPLETO HOMOLOGADA'!O534</f>
        <v>763734.997731518</v>
      </c>
      <c r="J534" s="114">
        <f>'MATRIZ 2018 COMPLETO HOMOLOGADA'!R534</f>
        <v>0</v>
      </c>
      <c r="K534" s="114"/>
      <c r="L534" s="114">
        <f t="shared" si="64"/>
        <v>763734.997731518</v>
      </c>
      <c r="M534" s="114"/>
      <c r="N534" s="114">
        <f>'MATRIZ 2018 COMPLETO HOMOLOGADA'!AI534+'MATRIZ 2018 COMPLETO HOMOLOGADA'!AL534+'MATRIZ 2018 COMPLETO HOMOLOGADA'!AO534</f>
        <v>96785.981132564877</v>
      </c>
      <c r="O534" s="114"/>
      <c r="P534" s="114"/>
      <c r="Q534" s="93"/>
      <c r="S534" s="94">
        <v>199.5</v>
      </c>
      <c r="U534" s="338">
        <v>711080.78659590916</v>
      </c>
      <c r="W534" s="338">
        <v>80629.589851551849</v>
      </c>
      <c r="Y534" s="94">
        <v>153</v>
      </c>
      <c r="AA534" s="345">
        <f t="shared" si="61"/>
        <v>52654.211135608843</v>
      </c>
      <c r="AC534" s="351">
        <f t="shared" si="62"/>
        <v>16156.391281013028</v>
      </c>
      <c r="AE534" s="352">
        <f t="shared" si="63"/>
        <v>68810.60241662187</v>
      </c>
      <c r="AG534" s="352"/>
    </row>
    <row r="535" spans="1:33" x14ac:dyDescent="0.25">
      <c r="A535" s="93"/>
      <c r="B535" s="94" t="s">
        <v>516</v>
      </c>
      <c r="C535" s="94" t="s">
        <v>555</v>
      </c>
      <c r="D535" s="94" t="s">
        <v>77</v>
      </c>
      <c r="H535" s="114">
        <f>'MATRIZ 2018 COMPLETO HOMOLOGADA'!J535</f>
        <v>0</v>
      </c>
      <c r="I535" s="114">
        <f>'MATRIZ 2018 COMPLETO HOMOLOGADA'!O535</f>
        <v>789656.68243269238</v>
      </c>
      <c r="J535" s="114">
        <f>'MATRIZ 2018 COMPLETO HOMOLOGADA'!R535</f>
        <v>0</v>
      </c>
      <c r="K535" s="114"/>
      <c r="L535" s="114">
        <f t="shared" si="64"/>
        <v>789656.68243269238</v>
      </c>
      <c r="M535" s="114"/>
      <c r="N535" s="114">
        <f>'MATRIZ 2018 COMPLETO HOMOLOGADA'!AI535+'MATRIZ 2018 COMPLETO HOMOLOGADA'!AL535+'MATRIZ 2018 COMPLETO HOMOLOGADA'!AO535</f>
        <v>192089.39872141625</v>
      </c>
      <c r="O535" s="114"/>
      <c r="P535" s="114"/>
      <c r="Q535" s="93"/>
      <c r="S535" s="94">
        <v>306</v>
      </c>
      <c r="U535" s="338">
        <v>781434.29413401079</v>
      </c>
      <c r="W535" s="338">
        <v>154367.94868210563</v>
      </c>
      <c r="Y535" s="94">
        <v>215.5</v>
      </c>
      <c r="AA535" s="345">
        <f t="shared" si="61"/>
        <v>8222.3882986815879</v>
      </c>
      <c r="AC535" s="351">
        <f t="shared" si="62"/>
        <v>37721.450039310614</v>
      </c>
      <c r="AE535" s="352">
        <f t="shared" si="63"/>
        <v>45943.838337992202</v>
      </c>
      <c r="AG535" s="352"/>
    </row>
    <row r="536" spans="1:33" x14ac:dyDescent="0.25">
      <c r="A536" s="93"/>
      <c r="B536" s="94" t="s">
        <v>516</v>
      </c>
      <c r="C536" s="94" t="s">
        <v>556</v>
      </c>
      <c r="D536" s="94" t="s">
        <v>79</v>
      </c>
      <c r="H536" s="114">
        <f>'MATRIZ 2018 COMPLETO HOMOLOGADA'!J536</f>
        <v>5601570.1112875454</v>
      </c>
      <c r="I536" s="114">
        <f>'MATRIZ 2018 COMPLETO HOMOLOGADA'!O536</f>
        <v>0</v>
      </c>
      <c r="J536" s="114">
        <f>'MATRIZ 2018 COMPLETO HOMOLOGADA'!R536</f>
        <v>0</v>
      </c>
      <c r="K536" s="114"/>
      <c r="L536" s="114">
        <f t="shared" si="64"/>
        <v>5601570.1112875454</v>
      </c>
      <c r="M536" s="114"/>
      <c r="N536" s="114">
        <f>'MATRIZ 2018 COMPLETO HOMOLOGADA'!AI536+'MATRIZ 2018 COMPLETO HOMOLOGADA'!AL536+'MATRIZ 2018 COMPLETO HOMOLOGADA'!AO536</f>
        <v>1215529.7929791489</v>
      </c>
      <c r="O536" s="114"/>
      <c r="P536" s="114"/>
      <c r="Q536" s="93"/>
      <c r="S536" s="94">
        <v>1609.5</v>
      </c>
      <c r="U536" s="338">
        <v>6178187.8695480488</v>
      </c>
      <c r="W536" s="338">
        <v>1091245.1426838411</v>
      </c>
      <c r="Y536" s="94">
        <v>1349</v>
      </c>
      <c r="AA536" s="345">
        <f t="shared" si="61"/>
        <v>-576617.75826050341</v>
      </c>
      <c r="AC536" s="351">
        <f t="shared" si="62"/>
        <v>124284.65029530786</v>
      </c>
      <c r="AE536" s="352">
        <f t="shared" si="63"/>
        <v>-452333.10796519555</v>
      </c>
      <c r="AG536" s="352"/>
    </row>
    <row r="537" spans="1:33" x14ac:dyDescent="0.25">
      <c r="A537" s="93"/>
      <c r="B537" s="94" t="s">
        <v>516</v>
      </c>
      <c r="C537" s="94" t="s">
        <v>557</v>
      </c>
      <c r="D537" s="94" t="s">
        <v>79</v>
      </c>
      <c r="H537" s="114">
        <f>'MATRIZ 2018 COMPLETO HOMOLOGADA'!J537</f>
        <v>3680101.0012279418</v>
      </c>
      <c r="I537" s="114">
        <f>'MATRIZ 2018 COMPLETO HOMOLOGADA'!O537</f>
        <v>0</v>
      </c>
      <c r="J537" s="114">
        <f>'MATRIZ 2018 COMPLETO HOMOLOGADA'!R537</f>
        <v>0</v>
      </c>
      <c r="K537" s="114"/>
      <c r="L537" s="114">
        <f t="shared" si="64"/>
        <v>3680101.0012279418</v>
      </c>
      <c r="M537" s="114"/>
      <c r="N537" s="114">
        <f>'MATRIZ 2018 COMPLETO HOMOLOGADA'!AI537+'MATRIZ 2018 COMPLETO HOMOLOGADA'!AL537+'MATRIZ 2018 COMPLETO HOMOLOGADA'!AO537</f>
        <v>1108634.3490416005</v>
      </c>
      <c r="O537" s="114"/>
      <c r="P537" s="114"/>
      <c r="Q537" s="93"/>
      <c r="S537" s="94">
        <v>2057.5</v>
      </c>
      <c r="U537" s="338">
        <v>3500618.9607437905</v>
      </c>
      <c r="W537" s="338">
        <v>971431.56840790203</v>
      </c>
      <c r="Y537" s="94">
        <v>1603</v>
      </c>
      <c r="AA537" s="345">
        <f t="shared" si="61"/>
        <v>179482.04048415134</v>
      </c>
      <c r="AC537" s="351">
        <f t="shared" si="62"/>
        <v>137202.78063369845</v>
      </c>
      <c r="AE537" s="352">
        <f t="shared" si="63"/>
        <v>316684.82111784979</v>
      </c>
      <c r="AG537" s="352"/>
    </row>
    <row r="538" spans="1:33" x14ac:dyDescent="0.25">
      <c r="A538" s="93"/>
      <c r="B538" s="94" t="s">
        <v>516</v>
      </c>
      <c r="C538" s="94" t="s">
        <v>558</v>
      </c>
      <c r="D538" s="94" t="s">
        <v>79</v>
      </c>
      <c r="H538" s="114">
        <f>'MATRIZ 2018 COMPLETO HOMOLOGADA'!J538</f>
        <v>17247151.793381512</v>
      </c>
      <c r="I538" s="114">
        <f>'MATRIZ 2018 COMPLETO HOMOLOGADA'!O538</f>
        <v>0</v>
      </c>
      <c r="J538" s="114">
        <f>'MATRIZ 2018 COMPLETO HOMOLOGADA'!R538</f>
        <v>0</v>
      </c>
      <c r="K538" s="114"/>
      <c r="L538" s="114">
        <f t="shared" si="64"/>
        <v>17247151.793381512</v>
      </c>
      <c r="M538" s="114"/>
      <c r="N538" s="114">
        <f>'MATRIZ 2018 COMPLETO HOMOLOGADA'!AI538+'MATRIZ 2018 COMPLETO HOMOLOGADA'!AL538+'MATRIZ 2018 COMPLETO HOMOLOGADA'!AO538</f>
        <v>4515627.7888159147</v>
      </c>
      <c r="O538" s="114"/>
      <c r="P538" s="114"/>
      <c r="Q538" s="93"/>
      <c r="S538" s="94">
        <v>8467</v>
      </c>
      <c r="U538" s="338">
        <v>14181773.735151226</v>
      </c>
      <c r="W538" s="338">
        <v>4426114.0587101346</v>
      </c>
      <c r="Y538" s="94">
        <v>7619.5</v>
      </c>
      <c r="AA538" s="345">
        <f t="shared" si="61"/>
        <v>3065378.0582302865</v>
      </c>
      <c r="AC538" s="351">
        <f t="shared" si="62"/>
        <v>89513.730105780065</v>
      </c>
      <c r="AE538" s="352">
        <f t="shared" si="63"/>
        <v>3154891.7883360665</v>
      </c>
      <c r="AG538" s="352"/>
    </row>
    <row r="539" spans="1:33" x14ac:dyDescent="0.25">
      <c r="A539" s="93"/>
      <c r="B539" s="94" t="s">
        <v>516</v>
      </c>
      <c r="C539" s="94" t="s">
        <v>559</v>
      </c>
      <c r="D539" s="94" t="s">
        <v>79</v>
      </c>
      <c r="H539" s="114">
        <f>'MATRIZ 2018 COMPLETO HOMOLOGADA'!J539</f>
        <v>3619309.2152151186</v>
      </c>
      <c r="I539" s="114">
        <f>'MATRIZ 2018 COMPLETO HOMOLOGADA'!O539</f>
        <v>0</v>
      </c>
      <c r="J539" s="114">
        <f>'MATRIZ 2018 COMPLETO HOMOLOGADA'!R539</f>
        <v>0</v>
      </c>
      <c r="K539" s="114"/>
      <c r="L539" s="114">
        <f t="shared" si="64"/>
        <v>3619309.2152151186</v>
      </c>
      <c r="M539" s="114"/>
      <c r="N539" s="114">
        <f>'MATRIZ 2018 COMPLETO HOMOLOGADA'!AI539+'MATRIZ 2018 COMPLETO HOMOLOGADA'!AL539+'MATRIZ 2018 COMPLETO HOMOLOGADA'!AO539</f>
        <v>931312.21610669512</v>
      </c>
      <c r="O539" s="114"/>
      <c r="P539" s="114"/>
      <c r="Q539" s="93"/>
      <c r="S539" s="94">
        <v>1653</v>
      </c>
      <c r="U539" s="338">
        <v>3894027.7257463099</v>
      </c>
      <c r="W539" s="338">
        <v>915644.41256914183</v>
      </c>
      <c r="Y539" s="94">
        <v>1456.5</v>
      </c>
      <c r="AA539" s="345">
        <f t="shared" si="61"/>
        <v>-274718.51053119125</v>
      </c>
      <c r="AC539" s="351">
        <f t="shared" si="62"/>
        <v>15667.803537553293</v>
      </c>
      <c r="AE539" s="352">
        <f t="shared" si="63"/>
        <v>-259050.70699363796</v>
      </c>
      <c r="AG539" s="352"/>
    </row>
    <row r="540" spans="1:33" x14ac:dyDescent="0.25">
      <c r="A540" s="93"/>
      <c r="B540" s="94" t="s">
        <v>516</v>
      </c>
      <c r="C540" s="94" t="s">
        <v>560</v>
      </c>
      <c r="D540" s="94" t="s">
        <v>79</v>
      </c>
      <c r="H540" s="114">
        <f>'MATRIZ 2018 COMPLETO HOMOLOGADA'!J540</f>
        <v>3065397.5178712239</v>
      </c>
      <c r="I540" s="114">
        <f>'MATRIZ 2018 COMPLETO HOMOLOGADA'!O540</f>
        <v>0</v>
      </c>
      <c r="J540" s="114">
        <f>'MATRIZ 2018 COMPLETO HOMOLOGADA'!R540</f>
        <v>0</v>
      </c>
      <c r="K540" s="114"/>
      <c r="L540" s="114">
        <f t="shared" si="64"/>
        <v>3065397.5178712239</v>
      </c>
      <c r="M540" s="114"/>
      <c r="N540" s="114">
        <f>'MATRIZ 2018 COMPLETO HOMOLOGADA'!AI540+'MATRIZ 2018 COMPLETO HOMOLOGADA'!AL540+'MATRIZ 2018 COMPLETO HOMOLOGADA'!AO540</f>
        <v>666780.65762371314</v>
      </c>
      <c r="O540" s="114"/>
      <c r="P540" s="114"/>
      <c r="Q540" s="93"/>
      <c r="S540" s="94">
        <v>1213</v>
      </c>
      <c r="U540" s="338">
        <v>3261623.9422331071</v>
      </c>
      <c r="W540" s="338">
        <v>648773.49235014978</v>
      </c>
      <c r="Y540" s="94">
        <v>1061.5</v>
      </c>
      <c r="AA540" s="345">
        <f t="shared" si="61"/>
        <v>-196226.4243618832</v>
      </c>
      <c r="AC540" s="351">
        <f t="shared" si="62"/>
        <v>18007.165273563354</v>
      </c>
      <c r="AE540" s="352">
        <f t="shared" si="63"/>
        <v>-178219.25908831984</v>
      </c>
      <c r="AG540" s="352"/>
    </row>
    <row r="541" spans="1:33" x14ac:dyDescent="0.25">
      <c r="A541" s="93"/>
      <c r="B541" s="94" t="s">
        <v>516</v>
      </c>
      <c r="C541" s="94" t="s">
        <v>561</v>
      </c>
      <c r="D541" s="94" t="s">
        <v>79</v>
      </c>
      <c r="H541" s="114">
        <f>'MATRIZ 2018 COMPLETO HOMOLOGADA'!J541</f>
        <v>4864683.1352028195</v>
      </c>
      <c r="I541" s="114">
        <f>'MATRIZ 2018 COMPLETO HOMOLOGADA'!O541</f>
        <v>0</v>
      </c>
      <c r="J541" s="114">
        <f>'MATRIZ 2018 COMPLETO HOMOLOGADA'!R541</f>
        <v>0</v>
      </c>
      <c r="K541" s="114"/>
      <c r="L541" s="114">
        <f t="shared" si="64"/>
        <v>4864683.1352028195</v>
      </c>
      <c r="M541" s="114"/>
      <c r="N541" s="114">
        <f>'MATRIZ 2018 COMPLETO HOMOLOGADA'!AI541+'MATRIZ 2018 COMPLETO HOMOLOGADA'!AL541+'MATRIZ 2018 COMPLETO HOMOLOGADA'!AO541</f>
        <v>1348402.91715787</v>
      </c>
      <c r="O541" s="114"/>
      <c r="P541" s="114"/>
      <c r="Q541" s="93"/>
      <c r="S541" s="94">
        <v>2705.5</v>
      </c>
      <c r="U541" s="338">
        <v>5097908.2616925193</v>
      </c>
      <c r="W541" s="338">
        <v>1427491.8788068823</v>
      </c>
      <c r="Y541" s="94">
        <v>2620</v>
      </c>
      <c r="AA541" s="345">
        <f t="shared" si="61"/>
        <v>-233225.12648969982</v>
      </c>
      <c r="AC541" s="351">
        <f t="shared" si="62"/>
        <v>-79088.961649012286</v>
      </c>
      <c r="AE541" s="352">
        <f t="shared" si="63"/>
        <v>-312314.0881387121</v>
      </c>
      <c r="AG541" s="352"/>
    </row>
    <row r="542" spans="1:33" x14ac:dyDescent="0.25">
      <c r="A542" s="93"/>
      <c r="B542" s="94" t="s">
        <v>516</v>
      </c>
      <c r="C542" s="94" t="s">
        <v>562</v>
      </c>
      <c r="D542" s="94" t="s">
        <v>79</v>
      </c>
      <c r="H542" s="114">
        <f>'MATRIZ 2018 COMPLETO HOMOLOGADA'!J542</f>
        <v>1749643.2826172418</v>
      </c>
      <c r="I542" s="114">
        <f>'MATRIZ 2018 COMPLETO HOMOLOGADA'!O542</f>
        <v>0</v>
      </c>
      <c r="J542" s="114">
        <f>'MATRIZ 2018 COMPLETO HOMOLOGADA'!R542</f>
        <v>0</v>
      </c>
      <c r="K542" s="114"/>
      <c r="L542" s="114">
        <f t="shared" si="64"/>
        <v>1749643.2826172418</v>
      </c>
      <c r="M542" s="114"/>
      <c r="N542" s="114">
        <f>'MATRIZ 2018 COMPLETO HOMOLOGADA'!AI542+'MATRIZ 2018 COMPLETO HOMOLOGADA'!AL542+'MATRIZ 2018 COMPLETO HOMOLOGADA'!AO542</f>
        <v>452540.83220819163</v>
      </c>
      <c r="O542" s="114"/>
      <c r="P542" s="114"/>
      <c r="Q542" s="93"/>
      <c r="S542" s="94">
        <v>811.5</v>
      </c>
      <c r="U542" s="338">
        <v>1895618.3501748738</v>
      </c>
      <c r="W542" s="338">
        <v>421805.75040275103</v>
      </c>
      <c r="Y542" s="94">
        <v>686</v>
      </c>
      <c r="AA542" s="345">
        <f t="shared" si="61"/>
        <v>-145975.06755763199</v>
      </c>
      <c r="AC542" s="351">
        <f t="shared" si="62"/>
        <v>30735.081805440597</v>
      </c>
      <c r="AE542" s="352">
        <f t="shared" si="63"/>
        <v>-115239.98575219139</v>
      </c>
      <c r="AG542" s="352"/>
    </row>
    <row r="543" spans="1:33" x14ac:dyDescent="0.25">
      <c r="A543" s="93"/>
      <c r="B543" s="94" t="s">
        <v>516</v>
      </c>
      <c r="C543" s="94" t="s">
        <v>563</v>
      </c>
      <c r="D543" s="94" t="s">
        <v>83</v>
      </c>
      <c r="H543" s="114">
        <f>'MATRIZ 2018 COMPLETO HOMOLOGADA'!J543</f>
        <v>0</v>
      </c>
      <c r="I543" s="114">
        <f>'MATRIZ 2018 COMPLETO HOMOLOGADA'!O543</f>
        <v>1304588.7124769259</v>
      </c>
      <c r="J543" s="114">
        <f>'MATRIZ 2018 COMPLETO HOMOLOGADA'!R543</f>
        <v>0</v>
      </c>
      <c r="K543" s="114"/>
      <c r="L543" s="114">
        <f t="shared" si="64"/>
        <v>1304588.7124769259</v>
      </c>
      <c r="M543" s="114"/>
      <c r="N543" s="114">
        <f>'MATRIZ 2018 COMPLETO HOMOLOGADA'!AI543+'MATRIZ 2018 COMPLETO HOMOLOGADA'!AL543+'MATRIZ 2018 COMPLETO HOMOLOGADA'!AO543</f>
        <v>234904.1536318181</v>
      </c>
      <c r="O543" s="114"/>
      <c r="P543" s="114"/>
      <c r="Q543" s="93"/>
      <c r="S543" s="94">
        <v>445</v>
      </c>
      <c r="U543" s="338">
        <v>1131720.867663542</v>
      </c>
      <c r="W543" s="338">
        <v>143610.5193686274</v>
      </c>
      <c r="Y543" s="94">
        <v>250.5</v>
      </c>
      <c r="AA543" s="345">
        <f t="shared" si="61"/>
        <v>172867.84481338388</v>
      </c>
      <c r="AC543" s="351">
        <f t="shared" si="62"/>
        <v>91293.634263190703</v>
      </c>
      <c r="AE543" s="352">
        <f t="shared" si="63"/>
        <v>264161.47907657456</v>
      </c>
      <c r="AG543" s="352"/>
    </row>
    <row r="544" spans="1:33" x14ac:dyDescent="0.25">
      <c r="A544" s="93"/>
      <c r="H544" s="114"/>
      <c r="I544" s="114"/>
      <c r="J544" s="114"/>
      <c r="K544" s="114"/>
      <c r="L544" s="114"/>
      <c r="M544" s="114"/>
      <c r="N544" s="114"/>
      <c r="O544" s="114"/>
      <c r="P544" s="114"/>
      <c r="Q544" s="93"/>
      <c r="AA544" s="345">
        <f t="shared" si="61"/>
        <v>0</v>
      </c>
      <c r="AC544" s="351">
        <f t="shared" si="62"/>
        <v>0</v>
      </c>
      <c r="AE544" s="352">
        <f t="shared" si="63"/>
        <v>0</v>
      </c>
      <c r="AG544" s="352"/>
    </row>
    <row r="545" spans="1:33" x14ac:dyDescent="0.25">
      <c r="A545" s="93"/>
      <c r="B545" s="98" t="s">
        <v>564</v>
      </c>
      <c r="C545" s="98" t="s">
        <v>565</v>
      </c>
      <c r="D545" s="98" t="s">
        <v>74</v>
      </c>
      <c r="E545" s="98"/>
      <c r="F545" s="100"/>
      <c r="G545" s="98"/>
      <c r="H545" s="115">
        <f>SUM(H546:H566)</f>
        <v>59729208.040092848</v>
      </c>
      <c r="I545" s="115">
        <f>SUM(I546:I566)</f>
        <v>5146907.058510961</v>
      </c>
      <c r="J545" s="115">
        <f>SUM(J546:J566)</f>
        <v>8696851.0407510996</v>
      </c>
      <c r="K545" s="115"/>
      <c r="L545" s="115">
        <f>SUM(L546:L566)</f>
        <v>73572966.1393549</v>
      </c>
      <c r="M545" s="115"/>
      <c r="N545" s="115">
        <f>SUM(N546:N566)</f>
        <v>20212877.793399546</v>
      </c>
      <c r="O545" s="115"/>
      <c r="P545" s="115">
        <f>L545*'DADOS BASE PROPOSTA'!$I$14</f>
        <v>110359.44920903235</v>
      </c>
      <c r="Q545" s="93"/>
      <c r="S545" s="94">
        <v>33835.5</v>
      </c>
      <c r="U545" s="338">
        <v>70900523.236328989</v>
      </c>
      <c r="W545" s="338">
        <v>18781063.660117257</v>
      </c>
      <c r="Y545" s="94">
        <v>29204</v>
      </c>
      <c r="AA545" s="345">
        <f t="shared" si="61"/>
        <v>2672442.9030259103</v>
      </c>
      <c r="AC545" s="351">
        <f t="shared" si="62"/>
        <v>1431814.1332822889</v>
      </c>
      <c r="AE545" s="352">
        <f t="shared" si="63"/>
        <v>4104257.0363081992</v>
      </c>
      <c r="AG545" s="352"/>
    </row>
    <row r="546" spans="1:33" x14ac:dyDescent="0.25">
      <c r="A546" s="93"/>
      <c r="B546" s="94" t="s">
        <v>564</v>
      </c>
      <c r="C546" s="94" t="s">
        <v>34</v>
      </c>
      <c r="D546" s="94" t="s">
        <v>75</v>
      </c>
      <c r="F546" s="68">
        <f>'MATRIZ 2018 COMPLETO HOMOLOGADA'!Q546</f>
        <v>20</v>
      </c>
      <c r="H546" s="114">
        <f>'MATRIZ 2018 COMPLETO HOMOLOGADA'!J546</f>
        <v>0</v>
      </c>
      <c r="I546" s="114">
        <f>SUMIF('MATRIZ 2018 COMPLETO HOMOLOGADA'!D547:D567,"ECR",'MATRIZ 2018 COMPLETO HOMOLOGADA'!O547:O567)</f>
        <v>0</v>
      </c>
      <c r="J546" s="114">
        <f>'MATRIZ 2018 COMPLETO HOMOLOGADA'!R546+'MATRIZ 2018 COMPLETO HOMOLOGADA'!Z546+'MATRIZ 2018 COMPLETO HOMOLOGADA'!AS546+'MATRIZ 2018 COMPLETO HOMOLOGADA'!AW546+'MATRIZ 2018 COMPLETO HOMOLOGADA'!BA546+SUM('MATRIZ 2018 COMPLETO HOMOLOGADA'!Z547:Z567)</f>
        <v>8696851.0407510996</v>
      </c>
      <c r="K546" s="114"/>
      <c r="L546" s="114">
        <f t="shared" ref="L546:L566" si="65">SUM(H546:J546)</f>
        <v>8696851.0407510996</v>
      </c>
      <c r="M546" s="114"/>
      <c r="N546" s="114">
        <f>'MATRIZ 2018 COMPLETO HOMOLOGADA'!AI546+'MATRIZ 2018 COMPLETO HOMOLOGADA'!AL546+'MATRIZ 2018 COMPLETO HOMOLOGADA'!AO546</f>
        <v>0</v>
      </c>
      <c r="O546" s="114"/>
      <c r="P546" s="114"/>
      <c r="Q546" s="93"/>
      <c r="U546" s="338">
        <v>5603647.929629622</v>
      </c>
      <c r="W546" s="338">
        <v>0</v>
      </c>
      <c r="AA546" s="345">
        <f t="shared" si="61"/>
        <v>3093203.1111214776</v>
      </c>
      <c r="AC546" s="351">
        <f t="shared" si="62"/>
        <v>0</v>
      </c>
      <c r="AE546" s="352">
        <f t="shared" si="63"/>
        <v>3093203.1111214776</v>
      </c>
      <c r="AG546" s="352"/>
    </row>
    <row r="547" spans="1:33" x14ac:dyDescent="0.25">
      <c r="A547" s="93"/>
      <c r="B547" s="94" t="s">
        <v>564</v>
      </c>
      <c r="C547" s="94" t="s">
        <v>566</v>
      </c>
      <c r="D547" s="94" t="s">
        <v>79</v>
      </c>
      <c r="H547" s="114">
        <f>'MATRIZ 2018 COMPLETO HOMOLOGADA'!J547</f>
        <v>3549078.3197058947</v>
      </c>
      <c r="I547" s="114">
        <f>'MATRIZ 2018 COMPLETO HOMOLOGADA'!O547</f>
        <v>0</v>
      </c>
      <c r="J547" s="114">
        <f>'MATRIZ 2018 COMPLETO HOMOLOGADA'!R547</f>
        <v>0</v>
      </c>
      <c r="K547" s="114"/>
      <c r="L547" s="114">
        <f t="shared" si="65"/>
        <v>3549078.3197058947</v>
      </c>
      <c r="M547" s="114"/>
      <c r="N547" s="114">
        <f>'MATRIZ 2018 COMPLETO HOMOLOGADA'!AI547+'MATRIZ 2018 COMPLETO HOMOLOGADA'!AL547+'MATRIZ 2018 COMPLETO HOMOLOGADA'!AO547</f>
        <v>773984.22844162234</v>
      </c>
      <c r="O547" s="114"/>
      <c r="P547" s="114"/>
      <c r="Q547" s="93"/>
      <c r="S547" s="94">
        <v>1231.5</v>
      </c>
      <c r="U547" s="338">
        <v>3389091.5104122292</v>
      </c>
      <c r="W547" s="338">
        <v>814122.03632108448</v>
      </c>
      <c r="Y547" s="94">
        <v>1155</v>
      </c>
      <c r="AA547" s="345">
        <f t="shared" si="61"/>
        <v>159986.80929366546</v>
      </c>
      <c r="AC547" s="351">
        <f t="shared" si="62"/>
        <v>-40137.80787946214</v>
      </c>
      <c r="AE547" s="352">
        <f t="shared" si="63"/>
        <v>119849.00141420332</v>
      </c>
      <c r="AG547" s="352"/>
    </row>
    <row r="548" spans="1:33" x14ac:dyDescent="0.25">
      <c r="A548" s="93"/>
      <c r="B548" s="94" t="s">
        <v>564</v>
      </c>
      <c r="C548" s="94" t="s">
        <v>567</v>
      </c>
      <c r="D548" s="94" t="s">
        <v>77</v>
      </c>
      <c r="H548" s="114">
        <f>'MATRIZ 2018 COMPLETO HOMOLOGADA'!J548</f>
        <v>0</v>
      </c>
      <c r="I548" s="114">
        <f>'MATRIZ 2018 COMPLETO HOMOLOGADA'!O548</f>
        <v>677292.53142222238</v>
      </c>
      <c r="J548" s="114">
        <f>'MATRIZ 2018 COMPLETO HOMOLOGADA'!R548</f>
        <v>0</v>
      </c>
      <c r="K548" s="114"/>
      <c r="L548" s="114">
        <f t="shared" si="65"/>
        <v>677292.53142222238</v>
      </c>
      <c r="M548" s="114"/>
      <c r="N548" s="114">
        <f>'MATRIZ 2018 COMPLETO HOMOLOGADA'!AI548+'MATRIZ 2018 COMPLETO HOMOLOGADA'!AL548+'MATRIZ 2018 COMPLETO HOMOLOGADA'!AO548</f>
        <v>241384.17147190974</v>
      </c>
      <c r="O548" s="114"/>
      <c r="P548" s="114"/>
      <c r="Q548" s="93"/>
      <c r="S548" s="94">
        <v>341</v>
      </c>
      <c r="U548" s="338">
        <v>580458.78027382551</v>
      </c>
      <c r="W548" s="338">
        <v>104770.09913000753</v>
      </c>
      <c r="Y548" s="94">
        <v>140</v>
      </c>
      <c r="AA548" s="345">
        <f t="shared" si="61"/>
        <v>96833.75114839687</v>
      </c>
      <c r="AC548" s="351">
        <f t="shared" si="62"/>
        <v>136614.07234190221</v>
      </c>
      <c r="AE548" s="352">
        <f t="shared" si="63"/>
        <v>233447.82349029908</v>
      </c>
      <c r="AG548" s="352"/>
    </row>
    <row r="549" spans="1:33" x14ac:dyDescent="0.25">
      <c r="A549" s="93"/>
      <c r="B549" s="94" t="s">
        <v>564</v>
      </c>
      <c r="C549" s="94" t="s">
        <v>568</v>
      </c>
      <c r="D549" s="94" t="s">
        <v>77</v>
      </c>
      <c r="H549" s="114">
        <f>'MATRIZ 2018 COMPLETO HOMOLOGADA'!J549</f>
        <v>0</v>
      </c>
      <c r="I549" s="114">
        <f>'MATRIZ 2018 COMPLETO HOMOLOGADA'!O549</f>
        <v>654173.87814403768</v>
      </c>
      <c r="J549" s="114">
        <f>'MATRIZ 2018 COMPLETO HOMOLOGADA'!R549</f>
        <v>0</v>
      </c>
      <c r="K549" s="114"/>
      <c r="L549" s="114">
        <f t="shared" si="65"/>
        <v>654173.87814403768</v>
      </c>
      <c r="M549" s="114"/>
      <c r="N549" s="114">
        <f>'MATRIZ 2018 COMPLETO HOMOLOGADA'!AI549+'MATRIZ 2018 COMPLETO HOMOLOGADA'!AL549+'MATRIZ 2018 COMPLETO HOMOLOGADA'!AO549</f>
        <v>243991.70333350523</v>
      </c>
      <c r="O549" s="114"/>
      <c r="P549" s="114"/>
      <c r="Q549" s="93"/>
      <c r="S549" s="94">
        <v>358</v>
      </c>
      <c r="U549" s="338">
        <v>606242.19150411244</v>
      </c>
      <c r="W549" s="338">
        <v>117909.8193671358</v>
      </c>
      <c r="Y549" s="94">
        <v>144.5</v>
      </c>
      <c r="AA549" s="345">
        <f t="shared" si="61"/>
        <v>47931.686639925232</v>
      </c>
      <c r="AC549" s="351">
        <f t="shared" si="62"/>
        <v>126081.88396636942</v>
      </c>
      <c r="AE549" s="352">
        <f t="shared" si="63"/>
        <v>174013.57060629467</v>
      </c>
      <c r="AG549" s="352"/>
    </row>
    <row r="550" spans="1:33" x14ac:dyDescent="0.25">
      <c r="A550" s="93"/>
      <c r="B550" s="94" t="s">
        <v>564</v>
      </c>
      <c r="C550" s="94" t="s">
        <v>569</v>
      </c>
      <c r="D550" s="94" t="s">
        <v>79</v>
      </c>
      <c r="H550" s="114">
        <f>'MATRIZ 2018 COMPLETO HOMOLOGADA'!J550</f>
        <v>3045891.6268255757</v>
      </c>
      <c r="I550" s="114">
        <f>'MATRIZ 2018 COMPLETO HOMOLOGADA'!O550</f>
        <v>0</v>
      </c>
      <c r="J550" s="114">
        <f>'MATRIZ 2018 COMPLETO HOMOLOGADA'!R550</f>
        <v>0</v>
      </c>
      <c r="K550" s="114"/>
      <c r="L550" s="114">
        <f t="shared" si="65"/>
        <v>3045891.6268255757</v>
      </c>
      <c r="M550" s="114"/>
      <c r="N550" s="114">
        <f>'MATRIZ 2018 COMPLETO HOMOLOGADA'!AI550+'MATRIZ 2018 COMPLETO HOMOLOGADA'!AL550+'MATRIZ 2018 COMPLETO HOMOLOGADA'!AO550</f>
        <v>966983.61504650686</v>
      </c>
      <c r="O550" s="114"/>
      <c r="P550" s="114"/>
      <c r="Q550" s="93"/>
      <c r="S550" s="94">
        <v>1709.5</v>
      </c>
      <c r="U550" s="338">
        <v>2758530.8224966694</v>
      </c>
      <c r="W550" s="338">
        <v>900484.30489755189</v>
      </c>
      <c r="Y550" s="94">
        <v>1498</v>
      </c>
      <c r="AA550" s="345">
        <f t="shared" si="61"/>
        <v>287360.80432890635</v>
      </c>
      <c r="AC550" s="351">
        <f t="shared" si="62"/>
        <v>66499.310148954974</v>
      </c>
      <c r="AE550" s="352">
        <f t="shared" si="63"/>
        <v>353860.11447786132</v>
      </c>
      <c r="AG550" s="352"/>
    </row>
    <row r="551" spans="1:33" x14ac:dyDescent="0.25">
      <c r="A551" s="93"/>
      <c r="B551" s="94" t="s">
        <v>564</v>
      </c>
      <c r="C551" s="94" t="s">
        <v>570</v>
      </c>
      <c r="D551" s="94" t="s">
        <v>83</v>
      </c>
      <c r="H551" s="114">
        <f>'MATRIZ 2018 COMPLETO HOMOLOGADA'!J551</f>
        <v>0</v>
      </c>
      <c r="I551" s="114">
        <f>'MATRIZ 2018 COMPLETO HOMOLOGADA'!O551</f>
        <v>1239394.8066638799</v>
      </c>
      <c r="J551" s="114">
        <f>'MATRIZ 2018 COMPLETO HOMOLOGADA'!R551</f>
        <v>0</v>
      </c>
      <c r="K551" s="114"/>
      <c r="L551" s="114">
        <f t="shared" si="65"/>
        <v>1239394.8066638799</v>
      </c>
      <c r="M551" s="114"/>
      <c r="N551" s="114">
        <f>'MATRIZ 2018 COMPLETO HOMOLOGADA'!AI551+'MATRIZ 2018 COMPLETO HOMOLOGADA'!AL551+'MATRIZ 2018 COMPLETO HOMOLOGADA'!AO551</f>
        <v>468067.81777319161</v>
      </c>
      <c r="O551" s="114"/>
      <c r="P551" s="114"/>
      <c r="Q551" s="93"/>
      <c r="S551" s="94">
        <v>681</v>
      </c>
      <c r="U551" s="338">
        <v>1201714.5504636036</v>
      </c>
      <c r="W551" s="338">
        <v>336389.0031595857</v>
      </c>
      <c r="Y551" s="94">
        <v>437.5</v>
      </c>
      <c r="AA551" s="345">
        <f t="shared" si="61"/>
        <v>37680.256200276315</v>
      </c>
      <c r="AC551" s="351">
        <f t="shared" si="62"/>
        <v>131678.81461360591</v>
      </c>
      <c r="AE551" s="352">
        <f t="shared" si="63"/>
        <v>169359.07081388222</v>
      </c>
      <c r="AG551" s="352"/>
    </row>
    <row r="552" spans="1:33" x14ac:dyDescent="0.25">
      <c r="A552" s="93"/>
      <c r="B552" s="94" t="s">
        <v>564</v>
      </c>
      <c r="C552" s="94" t="s">
        <v>571</v>
      </c>
      <c r="D552" s="94" t="s">
        <v>83</v>
      </c>
      <c r="H552" s="114">
        <f>'MATRIZ 2018 COMPLETO HOMOLOGADA'!J552</f>
        <v>0</v>
      </c>
      <c r="I552" s="114">
        <f>'MATRIZ 2018 COMPLETO HOMOLOGADA'!O552</f>
        <v>1307152.0773392331</v>
      </c>
      <c r="J552" s="114">
        <f>'MATRIZ 2018 COMPLETO HOMOLOGADA'!R552</f>
        <v>0</v>
      </c>
      <c r="K552" s="114"/>
      <c r="L552" s="114">
        <f t="shared" si="65"/>
        <v>1307152.0773392331</v>
      </c>
      <c r="M552" s="114"/>
      <c r="N552" s="114">
        <f>'MATRIZ 2018 COMPLETO HOMOLOGADA'!AI552+'MATRIZ 2018 COMPLETO HOMOLOGADA'!AL552+'MATRIZ 2018 COMPLETO HOMOLOGADA'!AO552</f>
        <v>482219.27305383753</v>
      </c>
      <c r="O552" s="114"/>
      <c r="P552" s="114"/>
      <c r="Q552" s="93"/>
      <c r="S552" s="94">
        <v>714.5</v>
      </c>
      <c r="U552" s="338">
        <v>1402754.6337053829</v>
      </c>
      <c r="W552" s="338">
        <v>340689.58406487905</v>
      </c>
      <c r="Y552" s="94">
        <v>456</v>
      </c>
      <c r="AA552" s="345">
        <f t="shared" si="61"/>
        <v>-95602.556366149802</v>
      </c>
      <c r="AC552" s="351">
        <f t="shared" si="62"/>
        <v>141529.68898895849</v>
      </c>
      <c r="AE552" s="352">
        <f t="shared" si="63"/>
        <v>45927.132622808684</v>
      </c>
      <c r="AG552" s="352"/>
    </row>
    <row r="553" spans="1:33" x14ac:dyDescent="0.25">
      <c r="A553" s="93"/>
      <c r="B553" s="94" t="s">
        <v>564</v>
      </c>
      <c r="C553" s="94" t="s">
        <v>572</v>
      </c>
      <c r="D553" s="94" t="s">
        <v>79</v>
      </c>
      <c r="H553" s="114">
        <f>'MATRIZ 2018 COMPLETO HOMOLOGADA'!J553</f>
        <v>3698834.9196186578</v>
      </c>
      <c r="I553" s="114">
        <f>'MATRIZ 2018 COMPLETO HOMOLOGADA'!O553</f>
        <v>0</v>
      </c>
      <c r="J553" s="114">
        <f>'MATRIZ 2018 COMPLETO HOMOLOGADA'!R553</f>
        <v>0</v>
      </c>
      <c r="K553" s="114"/>
      <c r="L553" s="114">
        <f t="shared" si="65"/>
        <v>3698834.9196186578</v>
      </c>
      <c r="M553" s="114"/>
      <c r="N553" s="114">
        <f>'MATRIZ 2018 COMPLETO HOMOLOGADA'!AI553+'MATRIZ 2018 COMPLETO HOMOLOGADA'!AL553+'MATRIZ 2018 COMPLETO HOMOLOGADA'!AO553</f>
        <v>1353158.9710184117</v>
      </c>
      <c r="O553" s="114"/>
      <c r="P553" s="114"/>
      <c r="Q553" s="93"/>
      <c r="S553" s="94">
        <v>2449.5</v>
      </c>
      <c r="U553" s="338">
        <v>3802147.6905164709</v>
      </c>
      <c r="W553" s="338">
        <v>1088211.4540302015</v>
      </c>
      <c r="Y553" s="94">
        <v>1814</v>
      </c>
      <c r="AA553" s="345">
        <f t="shared" si="61"/>
        <v>-103312.77089781314</v>
      </c>
      <c r="AC553" s="351">
        <f t="shared" si="62"/>
        <v>264947.51698821015</v>
      </c>
      <c r="AE553" s="352">
        <f t="shared" si="63"/>
        <v>161634.74609039701</v>
      </c>
      <c r="AG553" s="352"/>
    </row>
    <row r="554" spans="1:33" x14ac:dyDescent="0.25">
      <c r="A554" s="93"/>
      <c r="B554" s="94" t="s">
        <v>564</v>
      </c>
      <c r="C554" s="94" t="s">
        <v>573</v>
      </c>
      <c r="D554" s="94" t="s">
        <v>79</v>
      </c>
      <c r="H554" s="114">
        <f>'MATRIZ 2018 COMPLETO HOMOLOGADA'!J554</f>
        <v>3124409.9404406152</v>
      </c>
      <c r="I554" s="114">
        <f>'MATRIZ 2018 COMPLETO HOMOLOGADA'!O554</f>
        <v>0</v>
      </c>
      <c r="J554" s="114">
        <f>'MATRIZ 2018 COMPLETO HOMOLOGADA'!R554</f>
        <v>0</v>
      </c>
      <c r="K554" s="114"/>
      <c r="L554" s="114">
        <f t="shared" si="65"/>
        <v>3124409.9404406152</v>
      </c>
      <c r="M554" s="114"/>
      <c r="N554" s="114">
        <f>'MATRIZ 2018 COMPLETO HOMOLOGADA'!AI554+'MATRIZ 2018 COMPLETO HOMOLOGADA'!AL554+'MATRIZ 2018 COMPLETO HOMOLOGADA'!AO554</f>
        <v>918328.95290628762</v>
      </c>
      <c r="O554" s="114"/>
      <c r="P554" s="114"/>
      <c r="Q554" s="93"/>
      <c r="S554" s="94">
        <v>1386.5</v>
      </c>
      <c r="U554" s="338">
        <v>3690054.8798292927</v>
      </c>
      <c r="W554" s="338">
        <v>951557.183909229</v>
      </c>
      <c r="Y554" s="94">
        <v>1347</v>
      </c>
      <c r="AA554" s="345">
        <f t="shared" si="61"/>
        <v>-565644.93938867748</v>
      </c>
      <c r="AC554" s="351">
        <f t="shared" si="62"/>
        <v>-33228.231002941378</v>
      </c>
      <c r="AE554" s="352">
        <f t="shared" si="63"/>
        <v>-598873.17039161886</v>
      </c>
      <c r="AG554" s="352"/>
    </row>
    <row r="555" spans="1:33" x14ac:dyDescent="0.25">
      <c r="A555" s="93"/>
      <c r="B555" s="94" t="s">
        <v>564</v>
      </c>
      <c r="C555" s="94" t="s">
        <v>574</v>
      </c>
      <c r="D555" s="94" t="s">
        <v>79</v>
      </c>
      <c r="H555" s="114">
        <f>'MATRIZ 2018 COMPLETO HOMOLOGADA'!J555</f>
        <v>2582151.5041948101</v>
      </c>
      <c r="I555" s="114">
        <f>'MATRIZ 2018 COMPLETO HOMOLOGADA'!O555</f>
        <v>0</v>
      </c>
      <c r="J555" s="114">
        <f>'MATRIZ 2018 COMPLETO HOMOLOGADA'!R555</f>
        <v>0</v>
      </c>
      <c r="K555" s="114"/>
      <c r="L555" s="114">
        <f t="shared" si="65"/>
        <v>2582151.5041948101</v>
      </c>
      <c r="M555" s="114"/>
      <c r="N555" s="114">
        <f>'MATRIZ 2018 COMPLETO HOMOLOGADA'!AI555+'MATRIZ 2018 COMPLETO HOMOLOGADA'!AL555+'MATRIZ 2018 COMPLETO HOMOLOGADA'!AO555</f>
        <v>887511.77693601244</v>
      </c>
      <c r="O555" s="114"/>
      <c r="P555" s="114"/>
      <c r="Q555" s="93"/>
      <c r="S555" s="94">
        <v>1366.5</v>
      </c>
      <c r="U555" s="338">
        <v>2300564.6027331538</v>
      </c>
      <c r="W555" s="338">
        <v>852349.39651218452</v>
      </c>
      <c r="Y555" s="94">
        <v>1163.5</v>
      </c>
      <c r="AA555" s="345">
        <f t="shared" si="61"/>
        <v>281586.90146165621</v>
      </c>
      <c r="AC555" s="351">
        <f t="shared" si="62"/>
        <v>35162.380423827912</v>
      </c>
      <c r="AE555" s="352">
        <f t="shared" si="63"/>
        <v>316749.28188548412</v>
      </c>
      <c r="AG555" s="352"/>
    </row>
    <row r="556" spans="1:33" x14ac:dyDescent="0.25">
      <c r="A556" s="93"/>
      <c r="B556" s="94" t="s">
        <v>564</v>
      </c>
      <c r="C556" s="94" t="s">
        <v>575</v>
      </c>
      <c r="D556" s="94" t="s">
        <v>79</v>
      </c>
      <c r="H556" s="114">
        <f>'MATRIZ 2018 COMPLETO HOMOLOGADA'!J556</f>
        <v>3582749.2563541932</v>
      </c>
      <c r="I556" s="114">
        <f>'MATRIZ 2018 COMPLETO HOMOLOGADA'!O556</f>
        <v>0</v>
      </c>
      <c r="J556" s="114">
        <f>'MATRIZ 2018 COMPLETO HOMOLOGADA'!R556</f>
        <v>0</v>
      </c>
      <c r="K556" s="114"/>
      <c r="L556" s="114">
        <f t="shared" si="65"/>
        <v>3582749.2563541932</v>
      </c>
      <c r="M556" s="114"/>
      <c r="N556" s="114">
        <f>'MATRIZ 2018 COMPLETO HOMOLOGADA'!AI556+'MATRIZ 2018 COMPLETO HOMOLOGADA'!AL556+'MATRIZ 2018 COMPLETO HOMOLOGADA'!AO556</f>
        <v>735449.55891967332</v>
      </c>
      <c r="O556" s="114"/>
      <c r="P556" s="114"/>
      <c r="Q556" s="93"/>
      <c r="S556" s="94">
        <v>1275</v>
      </c>
      <c r="U556" s="338">
        <v>4040438.7292031208</v>
      </c>
      <c r="W556" s="338">
        <v>769594.00010122196</v>
      </c>
      <c r="Y556" s="94">
        <v>1229.5</v>
      </c>
      <c r="AA556" s="345">
        <f t="shared" si="61"/>
        <v>-457689.4728489276</v>
      </c>
      <c r="AC556" s="351">
        <f t="shared" si="62"/>
        <v>-34144.441181548638</v>
      </c>
      <c r="AE556" s="352">
        <f t="shared" si="63"/>
        <v>-491833.91403047624</v>
      </c>
      <c r="AG556" s="352"/>
    </row>
    <row r="557" spans="1:33" x14ac:dyDescent="0.25">
      <c r="A557" s="93"/>
      <c r="B557" s="94" t="s">
        <v>564</v>
      </c>
      <c r="C557" s="94" t="s">
        <v>576</v>
      </c>
      <c r="D557" s="94" t="s">
        <v>79</v>
      </c>
      <c r="H557" s="114">
        <f>'MATRIZ 2018 COMPLETO HOMOLOGADA'!J557</f>
        <v>4041628.9566156818</v>
      </c>
      <c r="I557" s="114">
        <f>'MATRIZ 2018 COMPLETO HOMOLOGADA'!O557</f>
        <v>0</v>
      </c>
      <c r="J557" s="114">
        <f>'MATRIZ 2018 COMPLETO HOMOLOGADA'!R557</f>
        <v>0</v>
      </c>
      <c r="K557" s="114"/>
      <c r="L557" s="114">
        <f t="shared" si="65"/>
        <v>4041628.9566156818</v>
      </c>
      <c r="M557" s="114"/>
      <c r="N557" s="114">
        <f>'MATRIZ 2018 COMPLETO HOMOLOGADA'!AI557+'MATRIZ 2018 COMPLETO HOMOLOGADA'!AL557+'MATRIZ 2018 COMPLETO HOMOLOGADA'!AO557</f>
        <v>1736511.2872083664</v>
      </c>
      <c r="O557" s="114"/>
      <c r="P557" s="114"/>
      <c r="Q557" s="93"/>
      <c r="S557" s="94">
        <v>3301</v>
      </c>
      <c r="U557" s="338">
        <v>3750661.6777562345</v>
      </c>
      <c r="W557" s="338">
        <v>1409173.2940372734</v>
      </c>
      <c r="Y557" s="94">
        <v>2466.5</v>
      </c>
      <c r="AA557" s="345">
        <f t="shared" si="61"/>
        <v>290967.27885944722</v>
      </c>
      <c r="AC557" s="351">
        <f t="shared" si="62"/>
        <v>327337.99317109305</v>
      </c>
      <c r="AE557" s="352">
        <f t="shared" si="63"/>
        <v>618305.27203054028</v>
      </c>
      <c r="AG557" s="352"/>
    </row>
    <row r="558" spans="1:33" x14ac:dyDescent="0.25">
      <c r="A558" s="93"/>
      <c r="B558" s="94" t="s">
        <v>564</v>
      </c>
      <c r="C558" s="94" t="s">
        <v>577</v>
      </c>
      <c r="D558" s="94" t="s">
        <v>79</v>
      </c>
      <c r="H558" s="114">
        <f>'MATRIZ 2018 COMPLETO HOMOLOGADA'!J558</f>
        <v>16354851.682060454</v>
      </c>
      <c r="I558" s="114">
        <f>'MATRIZ 2018 COMPLETO HOMOLOGADA'!O558</f>
        <v>0</v>
      </c>
      <c r="J558" s="114">
        <f>'MATRIZ 2018 COMPLETO HOMOLOGADA'!R558</f>
        <v>0</v>
      </c>
      <c r="K558" s="114"/>
      <c r="L558" s="114">
        <f t="shared" si="65"/>
        <v>16354851.682060454</v>
      </c>
      <c r="M558" s="114"/>
      <c r="N558" s="114">
        <f>'MATRIZ 2018 COMPLETO HOMOLOGADA'!AI558+'MATRIZ 2018 COMPLETO HOMOLOGADA'!AL558+'MATRIZ 2018 COMPLETO HOMOLOGADA'!AO558</f>
        <v>5410896.7496729037</v>
      </c>
      <c r="O558" s="114"/>
      <c r="P558" s="114"/>
      <c r="Q558" s="93"/>
      <c r="S558" s="94">
        <v>8981</v>
      </c>
      <c r="U558" s="338">
        <v>17487176.138258297</v>
      </c>
      <c r="W558" s="338">
        <v>5221778.0550052878</v>
      </c>
      <c r="Y558" s="94">
        <v>8047</v>
      </c>
      <c r="AA558" s="345">
        <f t="shared" si="61"/>
        <v>-1132324.456197843</v>
      </c>
      <c r="AC558" s="351">
        <f t="shared" si="62"/>
        <v>189118.69466761593</v>
      </c>
      <c r="AE558" s="352">
        <f t="shared" si="63"/>
        <v>-943205.76153022703</v>
      </c>
      <c r="AG558" s="352"/>
    </row>
    <row r="559" spans="1:33" x14ac:dyDescent="0.25">
      <c r="A559" s="93"/>
      <c r="B559" s="94" t="s">
        <v>564</v>
      </c>
      <c r="C559" s="94" t="s">
        <v>578</v>
      </c>
      <c r="D559" s="94" t="s">
        <v>79</v>
      </c>
      <c r="H559" s="114">
        <f>'MATRIZ 2018 COMPLETO HOMOLOGADA'!J559</f>
        <v>1749643.2826172416</v>
      </c>
      <c r="I559" s="114">
        <f>'MATRIZ 2018 COMPLETO HOMOLOGADA'!O559</f>
        <v>0</v>
      </c>
      <c r="J559" s="114">
        <f>'MATRIZ 2018 COMPLETO HOMOLOGADA'!R559</f>
        <v>0</v>
      </c>
      <c r="K559" s="114"/>
      <c r="L559" s="114">
        <f t="shared" si="65"/>
        <v>1749643.2826172416</v>
      </c>
      <c r="M559" s="114"/>
      <c r="N559" s="114">
        <f>'MATRIZ 2018 COMPLETO HOMOLOGADA'!AI559+'MATRIZ 2018 COMPLETO HOMOLOGADA'!AL559+'MATRIZ 2018 COMPLETO HOMOLOGADA'!AO559</f>
        <v>651819.9082921769</v>
      </c>
      <c r="O559" s="114"/>
      <c r="P559" s="114"/>
      <c r="Q559" s="93"/>
      <c r="S559" s="94">
        <v>1309</v>
      </c>
      <c r="U559" s="338">
        <v>1720413.4084723932</v>
      </c>
      <c r="W559" s="338">
        <v>759314.33022550272</v>
      </c>
      <c r="Y559" s="94">
        <v>1428</v>
      </c>
      <c r="AA559" s="345">
        <f t="shared" si="61"/>
        <v>29229.874144848436</v>
      </c>
      <c r="AC559" s="351">
        <f t="shared" si="62"/>
        <v>-107494.42193332582</v>
      </c>
      <c r="AE559" s="352">
        <f t="shared" si="63"/>
        <v>-78264.547788477386</v>
      </c>
      <c r="AG559" s="352"/>
    </row>
    <row r="560" spans="1:33" x14ac:dyDescent="0.25">
      <c r="A560" s="93"/>
      <c r="B560" s="94" t="s">
        <v>564</v>
      </c>
      <c r="C560" s="94" t="s">
        <v>579</v>
      </c>
      <c r="D560" s="94" t="s">
        <v>79</v>
      </c>
      <c r="H560" s="114">
        <f>'MATRIZ 2018 COMPLETO HOMOLOGADA'!J560</f>
        <v>3295240.4010300064</v>
      </c>
      <c r="I560" s="114">
        <f>'MATRIZ 2018 COMPLETO HOMOLOGADA'!O560</f>
        <v>0</v>
      </c>
      <c r="J560" s="114">
        <f>'MATRIZ 2018 COMPLETO HOMOLOGADA'!R560</f>
        <v>0</v>
      </c>
      <c r="K560" s="114"/>
      <c r="L560" s="114">
        <f t="shared" si="65"/>
        <v>3295240.4010300064</v>
      </c>
      <c r="M560" s="114"/>
      <c r="N560" s="114">
        <f>'MATRIZ 2018 COMPLETO HOMOLOGADA'!AI560+'MATRIZ 2018 COMPLETO HOMOLOGADA'!AL560+'MATRIZ 2018 COMPLETO HOMOLOGADA'!AO560</f>
        <v>723039.04097386834</v>
      </c>
      <c r="O560" s="114"/>
      <c r="P560" s="114"/>
      <c r="Q560" s="93"/>
      <c r="S560" s="94">
        <v>1362.5</v>
      </c>
      <c r="U560" s="338">
        <v>2975924.6115837512</v>
      </c>
      <c r="W560" s="338">
        <v>751566.13249131828</v>
      </c>
      <c r="Y560" s="94">
        <v>1351.5</v>
      </c>
      <c r="AA560" s="345">
        <f t="shared" si="61"/>
        <v>319315.78944625519</v>
      </c>
      <c r="AC560" s="351">
        <f t="shared" si="62"/>
        <v>-28527.091517449939</v>
      </c>
      <c r="AE560" s="352">
        <f t="shared" si="63"/>
        <v>290788.69792880525</v>
      </c>
      <c r="AG560" s="352"/>
    </row>
    <row r="561" spans="1:33" x14ac:dyDescent="0.25">
      <c r="A561" s="93"/>
      <c r="B561" s="94" t="s">
        <v>564</v>
      </c>
      <c r="C561" s="94" t="s">
        <v>580</v>
      </c>
      <c r="D561" s="94" t="s">
        <v>79</v>
      </c>
      <c r="H561" s="114">
        <f>'MATRIZ 2018 COMPLETO HOMOLOGADA'!J561</f>
        <v>2437107.5515314825</v>
      </c>
      <c r="I561" s="114">
        <f>'MATRIZ 2018 COMPLETO HOMOLOGADA'!O561</f>
        <v>0</v>
      </c>
      <c r="J561" s="114">
        <f>'MATRIZ 2018 COMPLETO HOMOLOGADA'!R561</f>
        <v>0</v>
      </c>
      <c r="K561" s="114"/>
      <c r="L561" s="114">
        <f t="shared" si="65"/>
        <v>2437107.5515314825</v>
      </c>
      <c r="M561" s="114"/>
      <c r="N561" s="114">
        <f>'MATRIZ 2018 COMPLETO HOMOLOGADA'!AI561+'MATRIZ 2018 COMPLETO HOMOLOGADA'!AL561+'MATRIZ 2018 COMPLETO HOMOLOGADA'!AO561</f>
        <v>907195.52949972823</v>
      </c>
      <c r="O561" s="114"/>
      <c r="P561" s="114"/>
      <c r="Q561" s="93"/>
      <c r="S561" s="94">
        <v>1333</v>
      </c>
      <c r="U561" s="338">
        <v>2492714.8700850555</v>
      </c>
      <c r="W561" s="338">
        <v>899114.02347208385</v>
      </c>
      <c r="Y561" s="94">
        <v>1251.5</v>
      </c>
      <c r="AA561" s="345">
        <f t="shared" si="61"/>
        <v>-55607.318553572986</v>
      </c>
      <c r="AC561" s="351">
        <f t="shared" si="62"/>
        <v>8081.5060276443837</v>
      </c>
      <c r="AE561" s="352">
        <f t="shared" si="63"/>
        <v>-47525.812525928603</v>
      </c>
      <c r="AG561" s="352"/>
    </row>
    <row r="562" spans="1:33" x14ac:dyDescent="0.25">
      <c r="A562" s="93"/>
      <c r="B562" s="94" t="s">
        <v>564</v>
      </c>
      <c r="C562" s="94" t="s">
        <v>581</v>
      </c>
      <c r="D562" s="94" t="s">
        <v>79</v>
      </c>
      <c r="H562" s="114">
        <f>'MATRIZ 2018 COMPLETO HOMOLOGADA'!J562</f>
        <v>2929666.6832375661</v>
      </c>
      <c r="I562" s="114">
        <f>'MATRIZ 2018 COMPLETO HOMOLOGADA'!O562</f>
        <v>0</v>
      </c>
      <c r="J562" s="114">
        <f>'MATRIZ 2018 COMPLETO HOMOLOGADA'!R562</f>
        <v>0</v>
      </c>
      <c r="K562" s="114"/>
      <c r="L562" s="114">
        <f t="shared" si="65"/>
        <v>2929666.6832375661</v>
      </c>
      <c r="M562" s="114"/>
      <c r="N562" s="114">
        <f>'MATRIZ 2018 COMPLETO HOMOLOGADA'!AI562+'MATRIZ 2018 COMPLETO HOMOLOGADA'!AL562+'MATRIZ 2018 COMPLETO HOMOLOGADA'!AO562</f>
        <v>772252.00722912513</v>
      </c>
      <c r="O562" s="114"/>
      <c r="P562" s="114"/>
      <c r="Q562" s="93"/>
      <c r="S562" s="94">
        <v>1495.5</v>
      </c>
      <c r="U562" s="338">
        <v>3039181.6064436464</v>
      </c>
      <c r="W562" s="338">
        <v>734358.97633950622</v>
      </c>
      <c r="Y562" s="94">
        <v>1285.5</v>
      </c>
      <c r="AA562" s="345">
        <f t="shared" si="61"/>
        <v>-109514.92320608022</v>
      </c>
      <c r="AC562" s="351">
        <f t="shared" si="62"/>
        <v>37893.030889618909</v>
      </c>
      <c r="AE562" s="352">
        <f t="shared" si="63"/>
        <v>-71621.892316461308</v>
      </c>
      <c r="AG562" s="352"/>
    </row>
    <row r="563" spans="1:33" x14ac:dyDescent="0.25">
      <c r="A563" s="93"/>
      <c r="B563" s="94" t="s">
        <v>564</v>
      </c>
      <c r="C563" s="94" t="s">
        <v>582</v>
      </c>
      <c r="D563" s="94" t="s">
        <v>79</v>
      </c>
      <c r="H563" s="114">
        <f>'MATRIZ 2018 COMPLETO HOMOLOGADA'!J563</f>
        <v>3954072.2047505961</v>
      </c>
      <c r="I563" s="114">
        <f>'MATRIZ 2018 COMPLETO HOMOLOGADA'!O563</f>
        <v>0</v>
      </c>
      <c r="J563" s="114">
        <f>'MATRIZ 2018 COMPLETO HOMOLOGADA'!R563</f>
        <v>0</v>
      </c>
      <c r="K563" s="114"/>
      <c r="L563" s="114">
        <f t="shared" si="65"/>
        <v>3954072.2047505961</v>
      </c>
      <c r="M563" s="114"/>
      <c r="N563" s="114">
        <f>'MATRIZ 2018 COMPLETO HOMOLOGADA'!AI563+'MATRIZ 2018 COMPLETO HOMOLOGADA'!AL563+'MATRIZ 2018 COMPLETO HOMOLOGADA'!AO563</f>
        <v>915742.03593499295</v>
      </c>
      <c r="O563" s="114"/>
      <c r="P563" s="114"/>
      <c r="Q563" s="93"/>
      <c r="S563" s="94">
        <v>1307.5</v>
      </c>
      <c r="U563" s="338">
        <v>4058669.5504961573</v>
      </c>
      <c r="W563" s="338">
        <v>838274.96508602006</v>
      </c>
      <c r="Y563" s="94">
        <v>1186</v>
      </c>
      <c r="AA563" s="345">
        <f t="shared" si="61"/>
        <v>-104597.34574556118</v>
      </c>
      <c r="AC563" s="351">
        <f t="shared" si="62"/>
        <v>77467.070848972886</v>
      </c>
      <c r="AE563" s="352">
        <f t="shared" si="63"/>
        <v>-27130.274896588293</v>
      </c>
      <c r="AG563" s="352"/>
    </row>
    <row r="564" spans="1:33" x14ac:dyDescent="0.25">
      <c r="A564" s="93"/>
      <c r="B564" s="94" t="s">
        <v>564</v>
      </c>
      <c r="C564" s="94" t="s">
        <v>583</v>
      </c>
      <c r="D564" s="94" t="s">
        <v>79</v>
      </c>
      <c r="H564" s="114">
        <f>'MATRIZ 2018 COMPLETO HOMOLOGADA'!J564</f>
        <v>2840676.647261282</v>
      </c>
      <c r="I564" s="114">
        <f>'MATRIZ 2018 COMPLETO HOMOLOGADA'!O564</f>
        <v>0</v>
      </c>
      <c r="J564" s="114">
        <f>'MATRIZ 2018 COMPLETO HOMOLOGADA'!R564</f>
        <v>0</v>
      </c>
      <c r="K564" s="114"/>
      <c r="L564" s="114">
        <f t="shared" si="65"/>
        <v>2840676.647261282</v>
      </c>
      <c r="M564" s="114"/>
      <c r="N564" s="114">
        <f>'MATRIZ 2018 COMPLETO HOMOLOGADA'!AI564+'MATRIZ 2018 COMPLETO HOMOLOGADA'!AL564+'MATRIZ 2018 COMPLETO HOMOLOGADA'!AO564</f>
        <v>981527.96925172559</v>
      </c>
      <c r="O564" s="114"/>
      <c r="P564" s="114"/>
      <c r="Q564" s="93"/>
      <c r="S564" s="94">
        <v>1540.5</v>
      </c>
      <c r="U564" s="338">
        <v>2947259.8990933709</v>
      </c>
      <c r="W564" s="338">
        <v>927207.71565038327</v>
      </c>
      <c r="Y564" s="94">
        <v>1352</v>
      </c>
      <c r="AA564" s="345">
        <f t="shared" si="61"/>
        <v>-106583.25183208892</v>
      </c>
      <c r="AC564" s="351">
        <f t="shared" si="62"/>
        <v>54320.253601342323</v>
      </c>
      <c r="AE564" s="352">
        <f t="shared" si="63"/>
        <v>-52262.998230746598</v>
      </c>
      <c r="AG564" s="352"/>
    </row>
    <row r="565" spans="1:33" x14ac:dyDescent="0.25">
      <c r="A565" s="93"/>
      <c r="B565" s="94" t="s">
        <v>564</v>
      </c>
      <c r="C565" s="94" t="s">
        <v>584</v>
      </c>
      <c r="D565" s="94" t="s">
        <v>79</v>
      </c>
      <c r="H565" s="114">
        <f>'MATRIZ 2018 COMPLETO HOMOLOGADA'!J565</f>
        <v>2543205.0638487935</v>
      </c>
      <c r="I565" s="114">
        <f>'MATRIZ 2018 COMPLETO HOMOLOGADA'!O565</f>
        <v>0</v>
      </c>
      <c r="J565" s="114">
        <f>'MATRIZ 2018 COMPLETO HOMOLOGADA'!R565</f>
        <v>0</v>
      </c>
      <c r="K565" s="114"/>
      <c r="L565" s="114">
        <f t="shared" si="65"/>
        <v>2543205.0638487935</v>
      </c>
      <c r="M565" s="114"/>
      <c r="N565" s="114">
        <f>'MATRIZ 2018 COMPLETO HOMOLOGADA'!AI565+'MATRIZ 2018 COMPLETO HOMOLOGADA'!AL565+'MATRIZ 2018 COMPLETO HOMOLOGADA'!AO565</f>
        <v>707965.0360423337</v>
      </c>
      <c r="O565" s="114"/>
      <c r="P565" s="114"/>
      <c r="Q565" s="93"/>
      <c r="S565" s="94">
        <v>1191</v>
      </c>
      <c r="U565" s="338">
        <v>1704441.3120821519</v>
      </c>
      <c r="W565" s="338">
        <v>685085.42381325294</v>
      </c>
      <c r="Y565" s="94">
        <v>1080</v>
      </c>
      <c r="AA565" s="345">
        <f t="shared" si="61"/>
        <v>838763.75176664162</v>
      </c>
      <c r="AC565" s="351">
        <f t="shared" si="62"/>
        <v>22879.612229080754</v>
      </c>
      <c r="AE565" s="352">
        <f t="shared" si="63"/>
        <v>861643.36399572238</v>
      </c>
      <c r="AG565" s="352"/>
    </row>
    <row r="566" spans="1:33" x14ac:dyDescent="0.25">
      <c r="A566" s="93"/>
      <c r="B566" s="94" t="s">
        <v>564</v>
      </c>
      <c r="C566" s="94" t="s">
        <v>585</v>
      </c>
      <c r="D566" s="94" t="s">
        <v>83</v>
      </c>
      <c r="H566" s="114">
        <f>'MATRIZ 2018 COMPLETO HOMOLOGADA'!J566</f>
        <v>0</v>
      </c>
      <c r="I566" s="114">
        <f>'MATRIZ 2018 COMPLETO HOMOLOGADA'!O566</f>
        <v>1268893.7649415878</v>
      </c>
      <c r="J566" s="114">
        <f>'MATRIZ 2018 COMPLETO HOMOLOGADA'!R566</f>
        <v>0</v>
      </c>
      <c r="K566" s="114"/>
      <c r="L566" s="114">
        <f t="shared" si="65"/>
        <v>1268893.7649415878</v>
      </c>
      <c r="M566" s="114"/>
      <c r="N566" s="114">
        <f>'MATRIZ 2018 COMPLETO HOMOLOGADA'!AI566+'MATRIZ 2018 COMPLETO HOMOLOGADA'!AL566+'MATRIZ 2018 COMPLETO HOMOLOGADA'!AO566</f>
        <v>334848.16039336997</v>
      </c>
      <c r="O566" s="114"/>
      <c r="P566" s="114"/>
      <c r="Q566" s="93"/>
      <c r="S566" s="94">
        <v>501.5</v>
      </c>
      <c r="U566" s="338">
        <v>1348433.8412904423</v>
      </c>
      <c r="W566" s="338">
        <v>279113.86250354623</v>
      </c>
      <c r="Y566" s="94">
        <v>371</v>
      </c>
      <c r="AA566" s="345">
        <f t="shared" si="61"/>
        <v>-79540.076348854462</v>
      </c>
      <c r="AC566" s="351">
        <f t="shared" si="62"/>
        <v>55734.297889823734</v>
      </c>
      <c r="AE566" s="352">
        <f t="shared" si="63"/>
        <v>-23805.778459030727</v>
      </c>
      <c r="AG566" s="352"/>
    </row>
    <row r="567" spans="1:33" x14ac:dyDescent="0.25">
      <c r="A567" s="93"/>
      <c r="H567" s="114"/>
      <c r="I567" s="114"/>
      <c r="J567" s="114"/>
      <c r="K567" s="114"/>
      <c r="L567" s="114"/>
      <c r="M567" s="114"/>
      <c r="N567" s="114"/>
      <c r="O567" s="114"/>
      <c r="P567" s="114"/>
      <c r="Q567" s="93"/>
      <c r="AA567" s="345">
        <f t="shared" si="61"/>
        <v>0</v>
      </c>
      <c r="AC567" s="351">
        <f t="shared" si="62"/>
        <v>0</v>
      </c>
      <c r="AE567" s="352">
        <f t="shared" si="63"/>
        <v>0</v>
      </c>
      <c r="AG567" s="352"/>
    </row>
    <row r="568" spans="1:33" x14ac:dyDescent="0.25">
      <c r="A568" s="93"/>
      <c r="B568" s="98" t="s">
        <v>586</v>
      </c>
      <c r="C568" s="98" t="s">
        <v>587</v>
      </c>
      <c r="D568" s="98" t="s">
        <v>74</v>
      </c>
      <c r="E568" s="98"/>
      <c r="F568" s="100"/>
      <c r="G568" s="98"/>
      <c r="H568" s="115">
        <f>SUM(H569:H578)</f>
        <v>21832039.192503683</v>
      </c>
      <c r="I568" s="115">
        <f>SUM(I569:I578)</f>
        <v>2688548.3023885498</v>
      </c>
      <c r="J568" s="115">
        <f>SUM(J569:J578)</f>
        <v>6229576.8906845096</v>
      </c>
      <c r="K568" s="115"/>
      <c r="L568" s="115">
        <f>SUM(L569:L578)</f>
        <v>30750164.385576744</v>
      </c>
      <c r="M568" s="115"/>
      <c r="N568" s="115">
        <f>SUM(N569:N578)</f>
        <v>6859981.8031640705</v>
      </c>
      <c r="O568" s="115"/>
      <c r="P568" s="115">
        <f>L568*'DADOS BASE PROPOSTA'!$I$14</f>
        <v>46125.246578365113</v>
      </c>
      <c r="Q568" s="93"/>
      <c r="S568" s="94">
        <v>8281</v>
      </c>
      <c r="U568" s="338">
        <v>29985759.652769029</v>
      </c>
      <c r="W568" s="338">
        <v>6212263.2662161719</v>
      </c>
      <c r="Y568" s="94">
        <v>6328</v>
      </c>
      <c r="AA568" s="345">
        <f t="shared" si="61"/>
        <v>764404.73280771449</v>
      </c>
      <c r="AC568" s="351">
        <f t="shared" si="62"/>
        <v>647718.53694789857</v>
      </c>
      <c r="AE568" s="352">
        <f t="shared" si="63"/>
        <v>1412123.2697556131</v>
      </c>
      <c r="AG568" s="352"/>
    </row>
    <row r="569" spans="1:33" x14ac:dyDescent="0.25">
      <c r="A569" s="93"/>
      <c r="B569" s="94" t="s">
        <v>586</v>
      </c>
      <c r="C569" s="94" t="s">
        <v>34</v>
      </c>
      <c r="D569" s="94" t="s">
        <v>75</v>
      </c>
      <c r="F569" s="68">
        <f>'MATRIZ 2018 COMPLETO HOMOLOGADA'!Q569</f>
        <v>9</v>
      </c>
      <c r="H569" s="114">
        <f>'MATRIZ 2018 COMPLETO HOMOLOGADA'!J569</f>
        <v>0</v>
      </c>
      <c r="I569" s="114">
        <f>SUMIF('MATRIZ 2018 COMPLETO HOMOLOGADA'!D570:D579,"ECR",'MATRIZ 2018 COMPLETO HOMOLOGADA'!O570:O579)</f>
        <v>0</v>
      </c>
      <c r="J569" s="114">
        <f>'MATRIZ 2018 COMPLETO HOMOLOGADA'!R569+'MATRIZ 2018 COMPLETO HOMOLOGADA'!Z569+'MATRIZ 2018 COMPLETO HOMOLOGADA'!AS569+'MATRIZ 2018 COMPLETO HOMOLOGADA'!AW569+'MATRIZ 2018 COMPLETO HOMOLOGADA'!BA569+SUM('MATRIZ 2018 COMPLETO HOMOLOGADA'!Z570:Z579)</f>
        <v>6229576.8906845096</v>
      </c>
      <c r="K569" s="114"/>
      <c r="L569" s="114">
        <f t="shared" ref="L569:L578" si="66">SUM(H569:J569)</f>
        <v>6229576.8906845096</v>
      </c>
      <c r="M569" s="114"/>
      <c r="N569" s="114">
        <f>'MATRIZ 2018 COMPLETO HOMOLOGADA'!AI569+'MATRIZ 2018 COMPLETO HOMOLOGADA'!AL569+'MATRIZ 2018 COMPLETO HOMOLOGADA'!AO569</f>
        <v>0</v>
      </c>
      <c r="O569" s="114"/>
      <c r="P569" s="114"/>
      <c r="Q569" s="93"/>
      <c r="U569" s="338">
        <v>4220656.4884394631</v>
      </c>
      <c r="W569" s="338">
        <v>0</v>
      </c>
      <c r="AA569" s="345">
        <f t="shared" si="61"/>
        <v>2008920.4022450466</v>
      </c>
      <c r="AC569" s="351">
        <f t="shared" si="62"/>
        <v>0</v>
      </c>
      <c r="AE569" s="352">
        <f t="shared" si="63"/>
        <v>2008920.4022450466</v>
      </c>
      <c r="AG569" s="352"/>
    </row>
    <row r="570" spans="1:33" x14ac:dyDescent="0.25">
      <c r="A570" s="93"/>
      <c r="B570" s="94" t="s">
        <v>586</v>
      </c>
      <c r="C570" s="94" t="s">
        <v>588</v>
      </c>
      <c r="D570" s="94" t="s">
        <v>79</v>
      </c>
      <c r="H570" s="114">
        <f>'MATRIZ 2018 COMPLETO HOMOLOGADA'!J570</f>
        <v>3564642.5219210554</v>
      </c>
      <c r="I570" s="114">
        <f>'MATRIZ 2018 COMPLETO HOMOLOGADA'!O570</f>
        <v>0</v>
      </c>
      <c r="J570" s="114">
        <f>'MATRIZ 2018 COMPLETO HOMOLOGADA'!R570</f>
        <v>0</v>
      </c>
      <c r="K570" s="114"/>
      <c r="L570" s="114">
        <f t="shared" si="66"/>
        <v>3564642.5219210554</v>
      </c>
      <c r="M570" s="114"/>
      <c r="N570" s="114">
        <f>'MATRIZ 2018 COMPLETO HOMOLOGADA'!AI570+'MATRIZ 2018 COMPLETO HOMOLOGADA'!AL570+'MATRIZ 2018 COMPLETO HOMOLOGADA'!AO570</f>
        <v>957805.54946433846</v>
      </c>
      <c r="O570" s="114"/>
      <c r="P570" s="114"/>
      <c r="Q570" s="93"/>
      <c r="S570" s="94">
        <v>975</v>
      </c>
      <c r="U570" s="338">
        <v>4011773.5728128087</v>
      </c>
      <c r="W570" s="338">
        <v>1125358.5324716398</v>
      </c>
      <c r="Y570" s="94">
        <v>905.5</v>
      </c>
      <c r="AA570" s="345">
        <f t="shared" si="61"/>
        <v>-447131.05089175329</v>
      </c>
      <c r="AC570" s="351">
        <f t="shared" si="62"/>
        <v>-167552.98300730134</v>
      </c>
      <c r="AE570" s="352">
        <f t="shared" si="63"/>
        <v>-614684.03389905463</v>
      </c>
      <c r="AG570" s="352"/>
    </row>
    <row r="571" spans="1:33" x14ac:dyDescent="0.25">
      <c r="A571" s="93"/>
      <c r="B571" s="94" t="s">
        <v>586</v>
      </c>
      <c r="C571" s="94" t="s">
        <v>589</v>
      </c>
      <c r="D571" s="94" t="s">
        <v>77</v>
      </c>
      <c r="H571" s="114">
        <f>'MATRIZ 2018 COMPLETO HOMOLOGADA'!J571</f>
        <v>0</v>
      </c>
      <c r="I571" s="114">
        <f>'MATRIZ 2018 COMPLETO HOMOLOGADA'!O571</f>
        <v>481749.7365446965</v>
      </c>
      <c r="J571" s="114">
        <f>'MATRIZ 2018 COMPLETO HOMOLOGADA'!R571</f>
        <v>0</v>
      </c>
      <c r="K571" s="114"/>
      <c r="L571" s="114">
        <f t="shared" si="66"/>
        <v>481749.7365446965</v>
      </c>
      <c r="M571" s="114"/>
      <c r="N571" s="114">
        <f>'MATRIZ 2018 COMPLETO HOMOLOGADA'!AI571+'MATRIZ 2018 COMPLETO HOMOLOGADA'!AL571+'MATRIZ 2018 COMPLETO HOMOLOGADA'!AO571</f>
        <v>52485.380998713488</v>
      </c>
      <c r="O571" s="114"/>
      <c r="P571" s="114"/>
      <c r="Q571" s="93"/>
      <c r="S571" s="94">
        <v>66</v>
      </c>
      <c r="U571" s="338">
        <v>499965.73525072273</v>
      </c>
      <c r="W571" s="338">
        <v>0</v>
      </c>
      <c r="Y571" s="94">
        <v>0</v>
      </c>
      <c r="AA571" s="345">
        <f t="shared" si="61"/>
        <v>-18215.998706026236</v>
      </c>
      <c r="AC571" s="351">
        <f t="shared" si="62"/>
        <v>52485.380998713488</v>
      </c>
      <c r="AE571" s="352">
        <f t="shared" si="63"/>
        <v>34269.382292687253</v>
      </c>
      <c r="AG571" s="352"/>
    </row>
    <row r="572" spans="1:33" x14ac:dyDescent="0.25">
      <c r="A572" s="93"/>
      <c r="B572" s="94" t="s">
        <v>586</v>
      </c>
      <c r="C572" s="94" t="s">
        <v>590</v>
      </c>
      <c r="D572" s="94" t="s">
        <v>79</v>
      </c>
      <c r="H572" s="114">
        <f>'MATRIZ 2018 COMPLETO HOMOLOGADA'!J572</f>
        <v>3050568.1313648592</v>
      </c>
      <c r="I572" s="114">
        <f>'MATRIZ 2018 COMPLETO HOMOLOGADA'!O572</f>
        <v>0</v>
      </c>
      <c r="J572" s="114">
        <f>'MATRIZ 2018 COMPLETO HOMOLOGADA'!R572</f>
        <v>0</v>
      </c>
      <c r="K572" s="114"/>
      <c r="L572" s="114">
        <f t="shared" si="66"/>
        <v>3050568.1313648592</v>
      </c>
      <c r="M572" s="114"/>
      <c r="N572" s="114">
        <f>'MATRIZ 2018 COMPLETO HOMOLOGADA'!AI572+'MATRIZ 2018 COMPLETO HOMOLOGADA'!AL572+'MATRIZ 2018 COMPLETO HOMOLOGADA'!AO572</f>
        <v>968530.47172193334</v>
      </c>
      <c r="O572" s="114"/>
      <c r="P572" s="114"/>
      <c r="Q572" s="93"/>
      <c r="S572" s="94">
        <v>1546.5</v>
      </c>
      <c r="U572" s="338">
        <v>2257157.2185211214</v>
      </c>
      <c r="W572" s="338">
        <v>449896.33431766828</v>
      </c>
      <c r="Y572" s="94">
        <v>521.5</v>
      </c>
      <c r="AA572" s="345">
        <f t="shared" si="61"/>
        <v>793410.91284373775</v>
      </c>
      <c r="AC572" s="351">
        <f t="shared" si="62"/>
        <v>518634.13740426506</v>
      </c>
      <c r="AE572" s="352">
        <f t="shared" si="63"/>
        <v>1312045.0502480029</v>
      </c>
      <c r="AG572" s="352"/>
    </row>
    <row r="573" spans="1:33" x14ac:dyDescent="0.25">
      <c r="A573" s="93"/>
      <c r="B573" s="94" t="s">
        <v>586</v>
      </c>
      <c r="C573" s="94" t="s">
        <v>591</v>
      </c>
      <c r="D573" s="94" t="s">
        <v>79</v>
      </c>
      <c r="H573" s="114">
        <f>'MATRIZ 2018 COMPLETO HOMOLOGADA'!J573</f>
        <v>4825824.8456125706</v>
      </c>
      <c r="I573" s="114">
        <f>'MATRIZ 2018 COMPLETO HOMOLOGADA'!O573</f>
        <v>0</v>
      </c>
      <c r="J573" s="114">
        <f>'MATRIZ 2018 COMPLETO HOMOLOGADA'!R573</f>
        <v>0</v>
      </c>
      <c r="K573" s="114"/>
      <c r="L573" s="114">
        <f t="shared" si="66"/>
        <v>4825824.8456125706</v>
      </c>
      <c r="M573" s="114"/>
      <c r="N573" s="114">
        <f>'MATRIZ 2018 COMPLETO HOMOLOGADA'!AI573+'MATRIZ 2018 COMPLETO HOMOLOGADA'!AL573+'MATRIZ 2018 COMPLETO HOMOLOGADA'!AO573</f>
        <v>1838785.9276605018</v>
      </c>
      <c r="O573" s="114"/>
      <c r="P573" s="114"/>
      <c r="Q573" s="93"/>
      <c r="S573" s="94">
        <v>1326</v>
      </c>
      <c r="U573" s="338">
        <v>5516298.8961966848</v>
      </c>
      <c r="W573" s="338">
        <v>1855975.1528646641</v>
      </c>
      <c r="Y573" s="94">
        <v>1179</v>
      </c>
      <c r="AA573" s="345">
        <f t="shared" si="61"/>
        <v>-690474.05058411416</v>
      </c>
      <c r="AC573" s="351">
        <f t="shared" si="62"/>
        <v>-17189.2252041623</v>
      </c>
      <c r="AE573" s="352">
        <f t="shared" si="63"/>
        <v>-707663.27578827646</v>
      </c>
      <c r="AG573" s="352"/>
    </row>
    <row r="574" spans="1:33" x14ac:dyDescent="0.25">
      <c r="A574" s="93"/>
      <c r="B574" s="94" t="s">
        <v>586</v>
      </c>
      <c r="C574" s="94" t="s">
        <v>592</v>
      </c>
      <c r="D574" s="94" t="s">
        <v>83</v>
      </c>
      <c r="H574" s="114">
        <f>'MATRIZ 2018 COMPLETO HOMOLOGADA'!J574</f>
        <v>0</v>
      </c>
      <c r="I574" s="114">
        <f>'MATRIZ 2018 COMPLETO HOMOLOGADA'!O574</f>
        <v>1113425.3672950473</v>
      </c>
      <c r="J574" s="114">
        <f>'MATRIZ 2018 COMPLETO HOMOLOGADA'!R574</f>
        <v>0</v>
      </c>
      <c r="K574" s="114"/>
      <c r="L574" s="114">
        <f t="shared" si="66"/>
        <v>1113425.3672950473</v>
      </c>
      <c r="M574" s="114"/>
      <c r="N574" s="114">
        <f>'MATRIZ 2018 COMPLETO HOMOLOGADA'!AI574+'MATRIZ 2018 COMPLETO HOMOLOGADA'!AL574+'MATRIZ 2018 COMPLETO HOMOLOGADA'!AO574</f>
        <v>246982.45502064528</v>
      </c>
      <c r="O574" s="114"/>
      <c r="P574" s="114"/>
      <c r="Q574" s="93"/>
      <c r="S574" s="94">
        <v>380</v>
      </c>
      <c r="U574" s="338">
        <v>1156323.0552027214</v>
      </c>
      <c r="W574" s="338">
        <v>92863.831694096938</v>
      </c>
      <c r="Y574" s="94">
        <v>98.5</v>
      </c>
      <c r="AA574" s="345">
        <f t="shared" si="61"/>
        <v>-42897.687907674117</v>
      </c>
      <c r="AC574" s="351">
        <f t="shared" si="62"/>
        <v>154118.62332654835</v>
      </c>
      <c r="AE574" s="352">
        <f t="shared" si="63"/>
        <v>111220.93541887423</v>
      </c>
      <c r="AG574" s="352"/>
    </row>
    <row r="575" spans="1:33" x14ac:dyDescent="0.25">
      <c r="A575" s="93"/>
      <c r="B575" s="94" t="s">
        <v>586</v>
      </c>
      <c r="C575" s="94" t="s">
        <v>593</v>
      </c>
      <c r="D575" s="94" t="s">
        <v>79</v>
      </c>
      <c r="H575" s="114">
        <f>'MATRIZ 2018 COMPLETO HOMOLOGADA'!J575</f>
        <v>4113598.9180399501</v>
      </c>
      <c r="I575" s="114">
        <f>'MATRIZ 2018 COMPLETO HOMOLOGADA'!O575</f>
        <v>0</v>
      </c>
      <c r="J575" s="114">
        <f>'MATRIZ 2018 COMPLETO HOMOLOGADA'!R575</f>
        <v>0</v>
      </c>
      <c r="K575" s="114"/>
      <c r="L575" s="114">
        <f t="shared" si="66"/>
        <v>4113598.9180399501</v>
      </c>
      <c r="M575" s="114"/>
      <c r="N575" s="114">
        <f>'MATRIZ 2018 COMPLETO HOMOLOGADA'!AI575+'MATRIZ 2018 COMPLETO HOMOLOGADA'!AL575+'MATRIZ 2018 COMPLETO HOMOLOGADA'!AO575</f>
        <v>606874.68262332294</v>
      </c>
      <c r="O575" s="114"/>
      <c r="P575" s="114"/>
      <c r="Q575" s="93"/>
      <c r="S575" s="94">
        <v>1102.5</v>
      </c>
      <c r="U575" s="338">
        <v>4129637.7450672775</v>
      </c>
      <c r="W575" s="338">
        <v>703100.64264798211</v>
      </c>
      <c r="Y575" s="94">
        <v>1124</v>
      </c>
      <c r="AA575" s="345">
        <f t="shared" si="61"/>
        <v>-16038.827027327381</v>
      </c>
      <c r="AC575" s="351">
        <f t="shared" si="62"/>
        <v>-96225.960024659173</v>
      </c>
      <c r="AE575" s="352">
        <f t="shared" si="63"/>
        <v>-112264.78705198655</v>
      </c>
      <c r="AG575" s="352"/>
    </row>
    <row r="576" spans="1:33" x14ac:dyDescent="0.25">
      <c r="A576" s="93"/>
      <c r="B576" s="94" t="s">
        <v>586</v>
      </c>
      <c r="C576" s="94" t="s">
        <v>594</v>
      </c>
      <c r="D576" s="94" t="s">
        <v>79</v>
      </c>
      <c r="H576" s="114">
        <f>'MATRIZ 2018 COMPLETO HOMOLOGADA'!J576</f>
        <v>3378096.9095656369</v>
      </c>
      <c r="I576" s="114">
        <f>'MATRIZ 2018 COMPLETO HOMOLOGADA'!O576</f>
        <v>0</v>
      </c>
      <c r="J576" s="114">
        <f>'MATRIZ 2018 COMPLETO HOMOLOGADA'!R576</f>
        <v>0</v>
      </c>
      <c r="K576" s="114"/>
      <c r="L576" s="114">
        <f t="shared" si="66"/>
        <v>3378096.9095656369</v>
      </c>
      <c r="M576" s="114"/>
      <c r="N576" s="114">
        <f>'MATRIZ 2018 COMPLETO HOMOLOGADA'!AI576+'MATRIZ 2018 COMPLETO HOMOLOGADA'!AL576+'MATRIZ 2018 COMPLETO HOMOLOGADA'!AO576</f>
        <v>731527.5250291843</v>
      </c>
      <c r="O576" s="114"/>
      <c r="P576" s="114"/>
      <c r="Q576" s="93"/>
      <c r="S576" s="94">
        <v>1404.5</v>
      </c>
      <c r="U576" s="338">
        <v>3157515.9244459532</v>
      </c>
      <c r="W576" s="338">
        <v>658509.02718376496</v>
      </c>
      <c r="Y576" s="94">
        <v>1165</v>
      </c>
      <c r="AA576" s="345">
        <f t="shared" si="61"/>
        <v>220580.98511968367</v>
      </c>
      <c r="AC576" s="351">
        <f t="shared" si="62"/>
        <v>73018.497845419333</v>
      </c>
      <c r="AE576" s="352">
        <f t="shared" si="63"/>
        <v>293599.482965103</v>
      </c>
      <c r="AG576" s="352"/>
    </row>
    <row r="577" spans="1:33" x14ac:dyDescent="0.25">
      <c r="A577" s="93"/>
      <c r="B577" s="94" t="s">
        <v>586</v>
      </c>
      <c r="C577" s="94" t="s">
        <v>595</v>
      </c>
      <c r="D577" s="94" t="s">
        <v>83</v>
      </c>
      <c r="H577" s="114">
        <f>'MATRIZ 2018 COMPLETO HOMOLOGADA'!J577</f>
        <v>0</v>
      </c>
      <c r="I577" s="114">
        <f>'MATRIZ 2018 COMPLETO HOMOLOGADA'!O577</f>
        <v>1093373.1985488059</v>
      </c>
      <c r="J577" s="114">
        <f>'MATRIZ 2018 COMPLETO HOMOLOGADA'!R577</f>
        <v>0</v>
      </c>
      <c r="K577" s="114"/>
      <c r="L577" s="114">
        <f t="shared" si="66"/>
        <v>1093373.1985488059</v>
      </c>
      <c r="M577" s="114"/>
      <c r="N577" s="114">
        <f>'MATRIZ 2018 COMPLETO HOMOLOGADA'!AI577+'MATRIZ 2018 COMPLETO HOMOLOGADA'!AL577+'MATRIZ 2018 COMPLETO HOMOLOGADA'!AO577</f>
        <v>961321.52936030773</v>
      </c>
      <c r="O577" s="114"/>
      <c r="P577" s="114"/>
      <c r="Q577" s="93"/>
      <c r="S577" s="94">
        <v>590</v>
      </c>
      <c r="U577" s="338">
        <v>2383658.8694057949</v>
      </c>
      <c r="W577" s="338">
        <v>780542.65257849148</v>
      </c>
      <c r="Y577" s="94">
        <v>462</v>
      </c>
      <c r="AA577" s="345">
        <f t="shared" si="61"/>
        <v>-1290285.670856989</v>
      </c>
      <c r="AC577" s="351">
        <f t="shared" si="62"/>
        <v>180778.87678181625</v>
      </c>
      <c r="AE577" s="352">
        <f t="shared" si="63"/>
        <v>-1109506.7940751729</v>
      </c>
      <c r="AG577" s="352"/>
    </row>
    <row r="578" spans="1:33" x14ac:dyDescent="0.25">
      <c r="A578" s="93"/>
      <c r="B578" s="94" t="s">
        <v>586</v>
      </c>
      <c r="C578" s="94" t="s">
        <v>596</v>
      </c>
      <c r="D578" s="94" t="s">
        <v>79</v>
      </c>
      <c r="H578" s="114">
        <f>'MATRIZ 2018 COMPLETO HOMOLOGADA'!J578</f>
        <v>2899307.8659996088</v>
      </c>
      <c r="I578" s="114">
        <f>'MATRIZ 2018 COMPLETO HOMOLOGADA'!O578</f>
        <v>0</v>
      </c>
      <c r="J578" s="114">
        <f>'MATRIZ 2018 COMPLETO HOMOLOGADA'!R578</f>
        <v>0</v>
      </c>
      <c r="K578" s="114"/>
      <c r="L578" s="114">
        <f t="shared" si="66"/>
        <v>2899307.8659996088</v>
      </c>
      <c r="M578" s="114"/>
      <c r="N578" s="114">
        <f>'MATRIZ 2018 COMPLETO HOMOLOGADA'!AI578+'MATRIZ 2018 COMPLETO HOMOLOGADA'!AL578+'MATRIZ 2018 COMPLETO HOMOLOGADA'!AO578</f>
        <v>495668.28128512378</v>
      </c>
      <c r="O578" s="114"/>
      <c r="P578" s="114"/>
      <c r="Q578" s="93"/>
      <c r="S578" s="94">
        <v>890.5</v>
      </c>
      <c r="U578" s="338">
        <v>2652772.1474264818</v>
      </c>
      <c r="W578" s="338">
        <v>546017.09245786467</v>
      </c>
      <c r="Y578" s="94">
        <v>872.5</v>
      </c>
      <c r="AA578" s="345">
        <f t="shared" si="61"/>
        <v>246535.71857312694</v>
      </c>
      <c r="AC578" s="351">
        <f t="shared" si="62"/>
        <v>-50348.811172740883</v>
      </c>
      <c r="AE578" s="352">
        <f t="shared" si="63"/>
        <v>196186.90740038606</v>
      </c>
      <c r="AG578" s="352"/>
    </row>
    <row r="579" spans="1:33" x14ac:dyDescent="0.25">
      <c r="A579" s="93"/>
      <c r="H579" s="114"/>
      <c r="I579" s="114"/>
      <c r="J579" s="114"/>
      <c r="K579" s="114"/>
      <c r="L579" s="114"/>
      <c r="M579" s="114"/>
      <c r="N579" s="114"/>
      <c r="O579" s="114"/>
      <c r="P579" s="114"/>
      <c r="Q579" s="93"/>
      <c r="AA579" s="345">
        <f t="shared" si="61"/>
        <v>0</v>
      </c>
      <c r="AC579" s="351">
        <f t="shared" si="62"/>
        <v>0</v>
      </c>
      <c r="AE579" s="352">
        <f t="shared" si="63"/>
        <v>0</v>
      </c>
      <c r="AG579" s="352"/>
    </row>
    <row r="580" spans="1:33" x14ac:dyDescent="0.25">
      <c r="A580" s="93"/>
      <c r="B580" s="98" t="s">
        <v>597</v>
      </c>
      <c r="C580" s="98" t="s">
        <v>598</v>
      </c>
      <c r="D580" s="98" t="s">
        <v>74</v>
      </c>
      <c r="E580" s="98"/>
      <c r="F580" s="100"/>
      <c r="G580" s="98"/>
      <c r="H580" s="115">
        <f>SUM(H581:H586)</f>
        <v>8327686.009551594</v>
      </c>
      <c r="I580" s="115">
        <f>SUM(I581:I586)</f>
        <v>1564168.8168850946</v>
      </c>
      <c r="J580" s="115">
        <f>SUM(J581:J586)</f>
        <v>3856401.5879612104</v>
      </c>
      <c r="K580" s="115"/>
      <c r="L580" s="115">
        <f>SUM(L581:L586)</f>
        <v>13748256.414397899</v>
      </c>
      <c r="M580" s="115"/>
      <c r="N580" s="115">
        <f>SUM(N581:N586)</f>
        <v>2282306.7072637551</v>
      </c>
      <c r="O580" s="115"/>
      <c r="P580" s="115">
        <f>L580*'DADOS BASE PROPOSTA'!$I$14</f>
        <v>20622.384621596848</v>
      </c>
      <c r="Q580" s="93"/>
      <c r="S580" s="94">
        <v>3906</v>
      </c>
      <c r="U580" s="338">
        <v>14452255.591399483</v>
      </c>
      <c r="W580" s="338">
        <v>3772649.8507179907</v>
      </c>
      <c r="Y580" s="94">
        <v>4140.5</v>
      </c>
      <c r="AA580" s="345">
        <f t="shared" si="61"/>
        <v>-703999.17700158432</v>
      </c>
      <c r="AC580" s="351">
        <f t="shared" si="62"/>
        <v>-1490343.1434542355</v>
      </c>
      <c r="AE580" s="352">
        <f t="shared" si="63"/>
        <v>-2194342.3204558198</v>
      </c>
      <c r="AG580" s="352">
        <f t="shared" ref="AG580" si="67">AA580+AC580</f>
        <v>-2194342.3204558198</v>
      </c>
    </row>
    <row r="581" spans="1:33" x14ac:dyDescent="0.25">
      <c r="A581" s="93"/>
      <c r="B581" s="94" t="s">
        <v>597</v>
      </c>
      <c r="C581" s="94" t="s">
        <v>34</v>
      </c>
      <c r="D581" s="94" t="s">
        <v>75</v>
      </c>
      <c r="F581" s="68">
        <f>'MATRIZ 2018 COMPLETO HOMOLOGADA'!Q581</f>
        <v>5</v>
      </c>
      <c r="H581" s="114">
        <f>'MATRIZ 2018 COMPLETO HOMOLOGADA'!J581</f>
        <v>0</v>
      </c>
      <c r="I581" s="114">
        <f>SUMIF('MATRIZ 2018 COMPLETO HOMOLOGADA'!D582:D587,"ECR",'MATRIZ 2018 COMPLETO HOMOLOGADA'!O582:O587)</f>
        <v>0</v>
      </c>
      <c r="J581" s="114">
        <f>'MATRIZ 2018 COMPLETO HOMOLOGADA'!R581+'MATRIZ 2018 COMPLETO HOMOLOGADA'!Z581+'MATRIZ 2018 COMPLETO HOMOLOGADA'!AS581+'MATRIZ 2018 COMPLETO HOMOLOGADA'!AW581+'MATRIZ 2018 COMPLETO HOMOLOGADA'!BA581+SUM('MATRIZ 2018 COMPLETO HOMOLOGADA'!Z582:Z587)</f>
        <v>3856401.5879612104</v>
      </c>
      <c r="K581" s="114"/>
      <c r="L581" s="114">
        <f t="shared" ref="L581:L586" si="68">SUM(H581:J581)</f>
        <v>3856401.5879612104</v>
      </c>
      <c r="M581" s="114"/>
      <c r="N581" s="114">
        <f>'MATRIZ 2018 COMPLETO HOMOLOGADA'!AI581+'MATRIZ 2018 COMPLETO HOMOLOGADA'!AL581+'MATRIZ 2018 COMPLETO HOMOLOGADA'!AO581</f>
        <v>0</v>
      </c>
      <c r="O581" s="114"/>
      <c r="P581" s="114"/>
      <c r="Q581" s="93"/>
      <c r="U581" s="338">
        <v>3717750.5098248599</v>
      </c>
      <c r="W581" s="338">
        <v>0</v>
      </c>
      <c r="AA581" s="345">
        <f t="shared" si="61"/>
        <v>138651.07813635049</v>
      </c>
      <c r="AC581" s="351">
        <f t="shared" si="62"/>
        <v>0</v>
      </c>
      <c r="AE581" s="352">
        <f t="shared" si="63"/>
        <v>138651.07813635049</v>
      </c>
      <c r="AG581" s="352"/>
    </row>
    <row r="582" spans="1:33" x14ac:dyDescent="0.25">
      <c r="A582" s="93"/>
      <c r="B582" s="94" t="s">
        <v>597</v>
      </c>
      <c r="C582" s="94" t="s">
        <v>599</v>
      </c>
      <c r="D582" s="94" t="s">
        <v>79</v>
      </c>
      <c r="H582" s="114">
        <f>'MATRIZ 2018 COMPLETO HOMOLOGADA'!J582</f>
        <v>1749643.2826172418</v>
      </c>
      <c r="I582" s="114">
        <f>'MATRIZ 2018 COMPLETO HOMOLOGADA'!O582</f>
        <v>0</v>
      </c>
      <c r="J582" s="114">
        <f>'MATRIZ 2018 COMPLETO HOMOLOGADA'!R582</f>
        <v>0</v>
      </c>
      <c r="K582" s="114"/>
      <c r="L582" s="114">
        <f t="shared" si="68"/>
        <v>1749643.2826172418</v>
      </c>
      <c r="M582" s="114"/>
      <c r="N582" s="114">
        <f>'MATRIZ 2018 COMPLETO HOMOLOGADA'!AI582+'MATRIZ 2018 COMPLETO HOMOLOGADA'!AL582+'MATRIZ 2018 COMPLETO HOMOLOGADA'!AO582</f>
        <v>407621.39617792034</v>
      </c>
      <c r="O582" s="114"/>
      <c r="P582" s="114"/>
      <c r="Q582" s="93"/>
      <c r="S582" s="94">
        <v>402</v>
      </c>
      <c r="U582" s="338">
        <v>1859421.1058964815</v>
      </c>
      <c r="W582" s="338">
        <v>951805.0660658516</v>
      </c>
      <c r="Y582" s="94">
        <v>399.5</v>
      </c>
      <c r="AA582" s="345">
        <f t="shared" si="61"/>
        <v>-109777.8232792397</v>
      </c>
      <c r="AC582" s="351">
        <f t="shared" si="62"/>
        <v>-544183.66988793132</v>
      </c>
      <c r="AE582" s="352">
        <f t="shared" si="63"/>
        <v>-653961.49316717102</v>
      </c>
      <c r="AG582" s="356"/>
    </row>
    <row r="583" spans="1:33" x14ac:dyDescent="0.25">
      <c r="A583" s="93"/>
      <c r="B583" s="94" t="s">
        <v>597</v>
      </c>
      <c r="C583" s="94" t="s">
        <v>600</v>
      </c>
      <c r="D583" s="94" t="s">
        <v>77</v>
      </c>
      <c r="H583" s="114">
        <f>'MATRIZ 2018 COMPLETO HOMOLOGADA'!J583</f>
        <v>0</v>
      </c>
      <c r="I583" s="114">
        <f>'MATRIZ 2018 COMPLETO HOMOLOGADA'!O583</f>
        <v>484721.22391363903</v>
      </c>
      <c r="J583" s="114">
        <f>'MATRIZ 2018 COMPLETO HOMOLOGADA'!R583</f>
        <v>0</v>
      </c>
      <c r="K583" s="114"/>
      <c r="L583" s="114">
        <f t="shared" si="68"/>
        <v>484721.22391363903</v>
      </c>
      <c r="M583" s="114"/>
      <c r="N583" s="114">
        <f>'MATRIZ 2018 COMPLETO HOMOLOGADA'!AI583+'MATRIZ 2018 COMPLETO HOMOLOGADA'!AL583+'MATRIZ 2018 COMPLETO HOMOLOGADA'!AO583</f>
        <v>86704.034381623409</v>
      </c>
      <c r="O583" s="114"/>
      <c r="P583" s="114"/>
      <c r="Q583" s="93"/>
      <c r="S583" s="94">
        <v>126</v>
      </c>
      <c r="U583" s="338">
        <v>596889.3355995256</v>
      </c>
      <c r="W583" s="338">
        <v>73720.026361613651</v>
      </c>
      <c r="Y583" s="94">
        <v>70.5</v>
      </c>
      <c r="AA583" s="345">
        <f t="shared" si="61"/>
        <v>-112168.11168588657</v>
      </c>
      <c r="AC583" s="351">
        <f t="shared" si="62"/>
        <v>12984.008020009758</v>
      </c>
      <c r="AE583" s="352">
        <f t="shared" si="63"/>
        <v>-99184.103665876813</v>
      </c>
      <c r="AG583" s="352"/>
    </row>
    <row r="584" spans="1:33" x14ac:dyDescent="0.25">
      <c r="A584" s="93"/>
      <c r="B584" s="94" t="s">
        <v>597</v>
      </c>
      <c r="C584" s="94" t="s">
        <v>601</v>
      </c>
      <c r="D584" s="94" t="s">
        <v>79</v>
      </c>
      <c r="H584" s="114">
        <f>'MATRIZ 2018 COMPLETO HOMOLOGADA'!J584</f>
        <v>4260935.5176284285</v>
      </c>
      <c r="I584" s="114">
        <f>'MATRIZ 2018 COMPLETO HOMOLOGADA'!O584</f>
        <v>0</v>
      </c>
      <c r="J584" s="114">
        <f>'MATRIZ 2018 COMPLETO HOMOLOGADA'!R584</f>
        <v>0</v>
      </c>
      <c r="K584" s="114"/>
      <c r="L584" s="114">
        <f t="shared" si="68"/>
        <v>4260935.5176284285</v>
      </c>
      <c r="M584" s="114"/>
      <c r="N584" s="114">
        <f>'MATRIZ 2018 COMPLETO HOMOLOGADA'!AI584+'MATRIZ 2018 COMPLETO HOMOLOGADA'!AL584+'MATRIZ 2018 COMPLETO HOMOLOGADA'!AO584</f>
        <v>1225765.3817748309</v>
      </c>
      <c r="O584" s="114"/>
      <c r="P584" s="114"/>
      <c r="Q584" s="93"/>
      <c r="S584" s="94">
        <v>2392</v>
      </c>
      <c r="U584" s="338">
        <v>4401943.4021994807</v>
      </c>
      <c r="W584" s="338">
        <v>1482782.6837640684</v>
      </c>
      <c r="Y584" s="94">
        <v>2618</v>
      </c>
      <c r="AA584" s="345">
        <f t="shared" si="61"/>
        <v>-141007.88457105216</v>
      </c>
      <c r="AC584" s="351">
        <f t="shared" si="62"/>
        <v>-257017.30198923755</v>
      </c>
      <c r="AE584" s="352">
        <f t="shared" si="63"/>
        <v>-398025.1865602897</v>
      </c>
      <c r="AG584" s="352"/>
    </row>
    <row r="585" spans="1:33" x14ac:dyDescent="0.25">
      <c r="A585" s="93"/>
      <c r="B585" s="94" t="s">
        <v>597</v>
      </c>
      <c r="C585" s="94" t="s">
        <v>602</v>
      </c>
      <c r="D585" s="94" t="s">
        <v>83</v>
      </c>
      <c r="H585" s="114">
        <f>'MATRIZ 2018 COMPLETO HOMOLOGADA'!J585</f>
        <v>0</v>
      </c>
      <c r="I585" s="114">
        <f>'MATRIZ 2018 COMPLETO HOMOLOGADA'!O585</f>
        <v>1079447.5929714555</v>
      </c>
      <c r="J585" s="114">
        <f>'MATRIZ 2018 COMPLETO HOMOLOGADA'!R585</f>
        <v>0</v>
      </c>
      <c r="K585" s="114"/>
      <c r="L585" s="114">
        <f t="shared" si="68"/>
        <v>1079447.5929714555</v>
      </c>
      <c r="M585" s="114"/>
      <c r="N585" s="114">
        <f>'MATRIZ 2018 COMPLETO HOMOLOGADA'!AI585+'MATRIZ 2018 COMPLETO HOMOLOGADA'!AL585+'MATRIZ 2018 COMPLETO HOMOLOGADA'!AO585</f>
        <v>181639.67679325654</v>
      </c>
      <c r="O585" s="114"/>
      <c r="P585" s="114"/>
      <c r="Q585" s="93"/>
      <c r="S585" s="94">
        <v>365.5</v>
      </c>
      <c r="U585" s="338">
        <v>1071157.5099314221</v>
      </c>
      <c r="W585" s="338">
        <v>127392.43825818456</v>
      </c>
      <c r="Y585" s="94">
        <v>236</v>
      </c>
      <c r="AA585" s="345">
        <f t="shared" si="61"/>
        <v>8290.0830400334671</v>
      </c>
      <c r="AC585" s="351">
        <f t="shared" si="62"/>
        <v>54247.238535071985</v>
      </c>
      <c r="AE585" s="352">
        <f t="shared" si="63"/>
        <v>62537.321575105452</v>
      </c>
      <c r="AG585" s="352"/>
    </row>
    <row r="586" spans="1:33" x14ac:dyDescent="0.25">
      <c r="A586" s="93"/>
      <c r="B586" s="94" t="s">
        <v>597</v>
      </c>
      <c r="C586" s="94" t="s">
        <v>603</v>
      </c>
      <c r="D586" s="94" t="s">
        <v>79</v>
      </c>
      <c r="H586" s="114">
        <f>'MATRIZ 2018 COMPLETO HOMOLOGADA'!J586</f>
        <v>2317107.209305923</v>
      </c>
      <c r="I586" s="114">
        <f>'MATRIZ 2018 COMPLETO HOMOLOGADA'!O586</f>
        <v>0</v>
      </c>
      <c r="J586" s="114">
        <f>'MATRIZ 2018 COMPLETO HOMOLOGADA'!R586</f>
        <v>0</v>
      </c>
      <c r="K586" s="114"/>
      <c r="L586" s="114">
        <f t="shared" si="68"/>
        <v>2317107.209305923</v>
      </c>
      <c r="M586" s="114"/>
      <c r="N586" s="114">
        <f>'MATRIZ 2018 COMPLETO HOMOLOGADA'!AI586+'MATRIZ 2018 COMPLETO HOMOLOGADA'!AL586+'MATRIZ 2018 COMPLETO HOMOLOGADA'!AO586</f>
        <v>380576.21813612408</v>
      </c>
      <c r="O586" s="114"/>
      <c r="P586" s="114"/>
      <c r="Q586" s="93"/>
      <c r="S586" s="94">
        <v>620.5</v>
      </c>
      <c r="U586" s="338">
        <v>2805093.727947711</v>
      </c>
      <c r="W586" s="338">
        <v>1136949.6362682725</v>
      </c>
      <c r="Y586" s="94">
        <v>816.5</v>
      </c>
      <c r="AA586" s="345">
        <f t="shared" si="61"/>
        <v>-487986.51864178805</v>
      </c>
      <c r="AC586" s="351">
        <f t="shared" si="62"/>
        <v>-756373.41813214845</v>
      </c>
      <c r="AE586" s="352">
        <f t="shared" si="63"/>
        <v>-1244359.9367739365</v>
      </c>
      <c r="AG586" s="352"/>
    </row>
    <row r="587" spans="1:33" x14ac:dyDescent="0.25">
      <c r="A587" s="93"/>
      <c r="H587" s="114"/>
      <c r="I587" s="114"/>
      <c r="J587" s="114"/>
      <c r="K587" s="114"/>
      <c r="L587" s="114"/>
      <c r="M587" s="114"/>
      <c r="N587" s="114"/>
      <c r="O587" s="114"/>
      <c r="P587" s="114"/>
      <c r="Q587" s="93"/>
      <c r="AA587" s="345">
        <f t="shared" si="61"/>
        <v>0</v>
      </c>
      <c r="AC587" s="351">
        <f t="shared" si="62"/>
        <v>0</v>
      </c>
      <c r="AE587" s="352">
        <f t="shared" si="63"/>
        <v>0</v>
      </c>
      <c r="AG587" s="352"/>
    </row>
    <row r="588" spans="1:33" x14ac:dyDescent="0.25">
      <c r="A588" s="93"/>
      <c r="B588" s="98" t="s">
        <v>604</v>
      </c>
      <c r="C588" s="98" t="s">
        <v>605</v>
      </c>
      <c r="D588" s="98" t="s">
        <v>74</v>
      </c>
      <c r="E588" s="98"/>
      <c r="F588" s="100"/>
      <c r="G588" s="98"/>
      <c r="H588" s="115">
        <f>SUM(H589:H606)</f>
        <v>35126713.782524273</v>
      </c>
      <c r="I588" s="115">
        <f>SUM(I589:I606)</f>
        <v>4585349.8013127223</v>
      </c>
      <c r="J588" s="115">
        <f>SUM(J589:J606)</f>
        <v>5428742.3453219496</v>
      </c>
      <c r="K588" s="115"/>
      <c r="L588" s="115">
        <f>SUM(L589:L606)</f>
        <v>45140805.929158926</v>
      </c>
      <c r="M588" s="115"/>
      <c r="N588" s="115">
        <f>SUM(N589:N606)</f>
        <v>10315698.252471788</v>
      </c>
      <c r="O588" s="115"/>
      <c r="P588" s="115">
        <f>L588*'DADOS BASE PROPOSTA'!$I$14</f>
        <v>67711.208893738396</v>
      </c>
      <c r="Q588" s="93"/>
      <c r="S588" s="94">
        <v>18490</v>
      </c>
      <c r="U588" s="338">
        <v>42738098.141587742</v>
      </c>
      <c r="W588" s="338">
        <v>10309741.833408022</v>
      </c>
      <c r="Y588" s="94">
        <v>16472</v>
      </c>
      <c r="AA588" s="345">
        <f t="shared" ref="AA588:AA651" si="69">L588-U588</f>
        <v>2402707.7875711843</v>
      </c>
      <c r="AC588" s="351">
        <f t="shared" ref="AC588:AC651" si="70">N588-W588</f>
        <v>5956.4190637655556</v>
      </c>
      <c r="AE588" s="352">
        <f t="shared" ref="AE588:AE651" si="71">AA588+AC588</f>
        <v>2408664.2066349499</v>
      </c>
      <c r="AG588" s="352"/>
    </row>
    <row r="589" spans="1:33" x14ac:dyDescent="0.25">
      <c r="A589" s="93"/>
      <c r="B589" s="94" t="s">
        <v>604</v>
      </c>
      <c r="C589" s="94" t="s">
        <v>34</v>
      </c>
      <c r="D589" s="94" t="s">
        <v>75</v>
      </c>
      <c r="F589" s="68">
        <f>'MATRIZ 2018 COMPLETO HOMOLOGADA'!Q589</f>
        <v>17</v>
      </c>
      <c r="H589" s="114">
        <f>'MATRIZ 2018 COMPLETO HOMOLOGADA'!J589</f>
        <v>0</v>
      </c>
      <c r="I589" s="114">
        <f>SUMIF('MATRIZ 2018 COMPLETO HOMOLOGADA'!D590:D607,"ECR",'MATRIZ 2018 COMPLETO HOMOLOGADA'!O590:O607)</f>
        <v>0</v>
      </c>
      <c r="J589" s="114">
        <f>'MATRIZ 2018 COMPLETO HOMOLOGADA'!R589+'MATRIZ 2018 COMPLETO HOMOLOGADA'!Z589+'MATRIZ 2018 COMPLETO HOMOLOGADA'!AS589+'MATRIZ 2018 COMPLETO HOMOLOGADA'!AW589+'MATRIZ 2018 COMPLETO HOMOLOGADA'!BA589+SUM('MATRIZ 2018 COMPLETO HOMOLOGADA'!Z590:Z607)</f>
        <v>5428742.3453219496</v>
      </c>
      <c r="K589" s="114"/>
      <c r="L589" s="114">
        <f t="shared" ref="L589:L606" si="72">SUM(H589:J589)</f>
        <v>5428742.3453219496</v>
      </c>
      <c r="M589" s="114"/>
      <c r="N589" s="114">
        <f>'MATRIZ 2018 COMPLETO HOMOLOGADA'!AI589+'MATRIZ 2018 COMPLETO HOMOLOGADA'!AL589+'MATRIZ 2018 COMPLETO HOMOLOGADA'!AO589</f>
        <v>0</v>
      </c>
      <c r="O589" s="114"/>
      <c r="P589" s="114"/>
      <c r="Q589" s="93"/>
      <c r="U589" s="338">
        <v>5226468.4456686713</v>
      </c>
      <c r="W589" s="338">
        <v>0</v>
      </c>
      <c r="AA589" s="345">
        <f t="shared" si="69"/>
        <v>202273.89965327829</v>
      </c>
      <c r="AC589" s="351">
        <f t="shared" si="70"/>
        <v>0</v>
      </c>
      <c r="AE589" s="352">
        <f t="shared" si="71"/>
        <v>202273.89965327829</v>
      </c>
      <c r="AG589" s="352"/>
    </row>
    <row r="590" spans="1:33" x14ac:dyDescent="0.25">
      <c r="A590" s="93"/>
      <c r="B590" s="94" t="s">
        <v>604</v>
      </c>
      <c r="C590" s="94" t="s">
        <v>606</v>
      </c>
      <c r="D590" s="94" t="s">
        <v>83</v>
      </c>
      <c r="H590" s="114">
        <f>'MATRIZ 2018 COMPLETO HOMOLOGADA'!J590</f>
        <v>0</v>
      </c>
      <c r="I590" s="114">
        <f>'MATRIZ 2018 COMPLETO HOMOLOGADA'!O590</f>
        <v>1015402.3229858002</v>
      </c>
      <c r="J590" s="114">
        <f>'MATRIZ 2018 COMPLETO HOMOLOGADA'!R590</f>
        <v>0</v>
      </c>
      <c r="K590" s="114"/>
      <c r="L590" s="114">
        <f t="shared" si="72"/>
        <v>1015402.3229858002</v>
      </c>
      <c r="M590" s="114"/>
      <c r="N590" s="114">
        <f>'MATRIZ 2018 COMPLETO HOMOLOGADA'!AI590+'MATRIZ 2018 COMPLETO HOMOLOGADA'!AL590+'MATRIZ 2018 COMPLETO HOMOLOGADA'!AO590</f>
        <v>135742.10989538961</v>
      </c>
      <c r="O590" s="114"/>
      <c r="P590" s="114"/>
      <c r="Q590" s="93"/>
      <c r="S590" s="94">
        <v>249</v>
      </c>
      <c r="U590" s="338">
        <v>1073044.4506015764</v>
      </c>
      <c r="W590" s="338">
        <v>75777.844359008377</v>
      </c>
      <c r="Y590" s="94">
        <v>128</v>
      </c>
      <c r="AA590" s="345">
        <f t="shared" si="69"/>
        <v>-57642.127615776146</v>
      </c>
      <c r="AC590" s="351">
        <f t="shared" si="70"/>
        <v>59964.265536381237</v>
      </c>
      <c r="AE590" s="352">
        <f t="shared" si="71"/>
        <v>2322.1379206050915</v>
      </c>
      <c r="AG590" s="352"/>
    </row>
    <row r="591" spans="1:33" x14ac:dyDescent="0.25">
      <c r="A591" s="93"/>
      <c r="B591" s="94" t="s">
        <v>604</v>
      </c>
      <c r="C591" s="94" t="s">
        <v>607</v>
      </c>
      <c r="D591" s="94" t="s">
        <v>77</v>
      </c>
      <c r="H591" s="114">
        <f>'MATRIZ 2018 COMPLETO HOMOLOGADA'!J591</f>
        <v>0</v>
      </c>
      <c r="I591" s="114">
        <f>'MATRIZ 2018 COMPLETO HOMOLOGADA'!O591</f>
        <v>487114.85189858917</v>
      </c>
      <c r="J591" s="114">
        <f>'MATRIZ 2018 COMPLETO HOMOLOGADA'!R591</f>
        <v>0</v>
      </c>
      <c r="K591" s="114"/>
      <c r="L591" s="114">
        <f t="shared" si="72"/>
        <v>487114.85189858917</v>
      </c>
      <c r="M591" s="114"/>
      <c r="N591" s="114">
        <f>'MATRIZ 2018 COMPLETO HOMOLOGADA'!AI591+'MATRIZ 2018 COMPLETO HOMOLOGADA'!AL591+'MATRIZ 2018 COMPLETO HOMOLOGADA'!AO591</f>
        <v>96768.528170099322</v>
      </c>
      <c r="O591" s="114"/>
      <c r="P591" s="114"/>
      <c r="Q591" s="93"/>
      <c r="S591" s="94">
        <v>202.5</v>
      </c>
      <c r="U591" s="338">
        <v>510890.94723186921</v>
      </c>
      <c r="W591" s="338">
        <v>41528.730539368742</v>
      </c>
      <c r="Y591" s="94">
        <v>80</v>
      </c>
      <c r="AA591" s="345">
        <f t="shared" si="69"/>
        <v>-23776.095333280042</v>
      </c>
      <c r="AC591" s="351">
        <f t="shared" si="70"/>
        <v>55239.79763073058</v>
      </c>
      <c r="AE591" s="352">
        <f t="shared" si="71"/>
        <v>31463.702297450538</v>
      </c>
      <c r="AG591" s="352"/>
    </row>
    <row r="592" spans="1:33" x14ac:dyDescent="0.25">
      <c r="A592" s="93"/>
      <c r="B592" s="94" t="s">
        <v>604</v>
      </c>
      <c r="C592" s="94" t="s">
        <v>608</v>
      </c>
      <c r="D592" s="94" t="s">
        <v>79</v>
      </c>
      <c r="H592" s="114">
        <f>'MATRIZ 2018 COMPLETO HOMOLOGADA'!J592</f>
        <v>4510357.7312311903</v>
      </c>
      <c r="I592" s="114">
        <f>'MATRIZ 2018 COMPLETO HOMOLOGADA'!O592</f>
        <v>0</v>
      </c>
      <c r="J592" s="114">
        <f>'MATRIZ 2018 COMPLETO HOMOLOGADA'!R592</f>
        <v>0</v>
      </c>
      <c r="K592" s="114"/>
      <c r="L592" s="114">
        <f t="shared" si="72"/>
        <v>4510357.7312311903</v>
      </c>
      <c r="M592" s="114"/>
      <c r="N592" s="114">
        <f>'MATRIZ 2018 COMPLETO HOMOLOGADA'!AI592+'MATRIZ 2018 COMPLETO HOMOLOGADA'!AL592+'MATRIZ 2018 COMPLETO HOMOLOGADA'!AO592</f>
        <v>844645.6583567143</v>
      </c>
      <c r="O592" s="114"/>
      <c r="P592" s="114"/>
      <c r="Q592" s="93"/>
      <c r="S592" s="94">
        <v>1661.5</v>
      </c>
      <c r="U592" s="338">
        <v>4194942.8969383324</v>
      </c>
      <c r="W592" s="338">
        <v>841717.73386718449</v>
      </c>
      <c r="Y592" s="94">
        <v>1637</v>
      </c>
      <c r="AA592" s="345">
        <f t="shared" si="69"/>
        <v>315414.83429285791</v>
      </c>
      <c r="AC592" s="351">
        <f t="shared" si="70"/>
        <v>2927.9244895298034</v>
      </c>
      <c r="AE592" s="352">
        <f t="shared" si="71"/>
        <v>318342.75878238771</v>
      </c>
      <c r="AG592" s="352"/>
    </row>
    <row r="593" spans="1:33" x14ac:dyDescent="0.25">
      <c r="A593" s="93"/>
      <c r="B593" s="94" t="s">
        <v>604</v>
      </c>
      <c r="C593" s="94" t="s">
        <v>609</v>
      </c>
      <c r="D593" s="94" t="s">
        <v>79</v>
      </c>
      <c r="H593" s="114">
        <f>'MATRIZ 2018 COMPLETO HOMOLOGADA'!J593</f>
        <v>1968573.4293461228</v>
      </c>
      <c r="I593" s="114">
        <f>'MATRIZ 2018 COMPLETO HOMOLOGADA'!O593</f>
        <v>0</v>
      </c>
      <c r="J593" s="114">
        <f>'MATRIZ 2018 COMPLETO HOMOLOGADA'!R593</f>
        <v>0</v>
      </c>
      <c r="K593" s="114"/>
      <c r="L593" s="114">
        <f t="shared" si="72"/>
        <v>1968573.4293461228</v>
      </c>
      <c r="M593" s="114"/>
      <c r="N593" s="114">
        <f>'MATRIZ 2018 COMPLETO HOMOLOGADA'!AI593+'MATRIZ 2018 COMPLETO HOMOLOGADA'!AL593+'MATRIZ 2018 COMPLETO HOMOLOGADA'!AO593</f>
        <v>541675.67938805663</v>
      </c>
      <c r="O593" s="114"/>
      <c r="P593" s="114"/>
      <c r="Q593" s="93"/>
      <c r="S593" s="94">
        <v>1086</v>
      </c>
      <c r="U593" s="338">
        <v>1810078.9104085192</v>
      </c>
      <c r="W593" s="338">
        <v>533100.57801450242</v>
      </c>
      <c r="Y593" s="94">
        <v>984</v>
      </c>
      <c r="AA593" s="345">
        <f t="shared" si="69"/>
        <v>158494.51893760357</v>
      </c>
      <c r="AC593" s="351">
        <f t="shared" si="70"/>
        <v>8575.1013735542074</v>
      </c>
      <c r="AE593" s="352">
        <f t="shared" si="71"/>
        <v>167069.62031115778</v>
      </c>
      <c r="AG593" s="352"/>
    </row>
    <row r="594" spans="1:33" x14ac:dyDescent="0.25">
      <c r="A594" s="93"/>
      <c r="B594" s="94" t="s">
        <v>604</v>
      </c>
      <c r="C594" s="94" t="s">
        <v>610</v>
      </c>
      <c r="D594" s="94" t="s">
        <v>79</v>
      </c>
      <c r="H594" s="114">
        <f>'MATRIZ 2018 COMPLETO HOMOLOGADA'!J594</f>
        <v>2737648.5447277809</v>
      </c>
      <c r="I594" s="114">
        <f>'MATRIZ 2018 COMPLETO HOMOLOGADA'!O594</f>
        <v>0</v>
      </c>
      <c r="J594" s="114">
        <f>'MATRIZ 2018 COMPLETO HOMOLOGADA'!R594</f>
        <v>0</v>
      </c>
      <c r="K594" s="114"/>
      <c r="L594" s="114">
        <f t="shared" si="72"/>
        <v>2737648.5447277809</v>
      </c>
      <c r="M594" s="114"/>
      <c r="N594" s="114">
        <f>'MATRIZ 2018 COMPLETO HOMOLOGADA'!AI594+'MATRIZ 2018 COMPLETO HOMOLOGADA'!AL594+'MATRIZ 2018 COMPLETO HOMOLOGADA'!AO594</f>
        <v>604721.49917632085</v>
      </c>
      <c r="O594" s="114"/>
      <c r="P594" s="114"/>
      <c r="Q594" s="93"/>
      <c r="S594" s="94">
        <v>1287.5</v>
      </c>
      <c r="U594" s="338">
        <v>2086796.8522025105</v>
      </c>
      <c r="W594" s="338">
        <v>567644.5294807608</v>
      </c>
      <c r="Y594" s="94">
        <v>1112.5</v>
      </c>
      <c r="AA594" s="345">
        <f t="shared" si="69"/>
        <v>650851.69252527039</v>
      </c>
      <c r="AC594" s="351">
        <f t="shared" si="70"/>
        <v>37076.969695560052</v>
      </c>
      <c r="AE594" s="352">
        <f t="shared" si="71"/>
        <v>687928.66222083045</v>
      </c>
      <c r="AG594" s="352"/>
    </row>
    <row r="595" spans="1:33" x14ac:dyDescent="0.25">
      <c r="A595" s="93"/>
      <c r="B595" s="94" t="s">
        <v>604</v>
      </c>
      <c r="C595" s="94" t="s">
        <v>611</v>
      </c>
      <c r="D595" s="94" t="s">
        <v>79</v>
      </c>
      <c r="H595" s="114">
        <f>'MATRIZ 2018 COMPLETO HOMOLOGADA'!J595</f>
        <v>2112022.1767242174</v>
      </c>
      <c r="I595" s="114">
        <f>'MATRIZ 2018 COMPLETO HOMOLOGADA'!O595</f>
        <v>0</v>
      </c>
      <c r="J595" s="114">
        <f>'MATRIZ 2018 COMPLETO HOMOLOGADA'!R595</f>
        <v>0</v>
      </c>
      <c r="K595" s="114"/>
      <c r="L595" s="114">
        <f t="shared" si="72"/>
        <v>2112022.1767242174</v>
      </c>
      <c r="M595" s="114"/>
      <c r="N595" s="114">
        <f>'MATRIZ 2018 COMPLETO HOMOLOGADA'!AI595+'MATRIZ 2018 COMPLETO HOMOLOGADA'!AL595+'MATRIZ 2018 COMPLETO HOMOLOGADA'!AO595</f>
        <v>687530.06456176995</v>
      </c>
      <c r="O595" s="114"/>
      <c r="P595" s="114"/>
      <c r="Q595" s="93"/>
      <c r="S595" s="94">
        <v>1447</v>
      </c>
      <c r="U595" s="338">
        <v>1972693.207994672</v>
      </c>
      <c r="W595" s="338">
        <v>624803.82675002795</v>
      </c>
      <c r="Y595" s="94">
        <v>1210.5</v>
      </c>
      <c r="AA595" s="345">
        <f t="shared" si="69"/>
        <v>139328.96872954536</v>
      </c>
      <c r="AC595" s="351">
        <f t="shared" si="70"/>
        <v>62726.237811742001</v>
      </c>
      <c r="AE595" s="352">
        <f t="shared" si="71"/>
        <v>202055.20654128736</v>
      </c>
      <c r="AG595" s="352"/>
    </row>
    <row r="596" spans="1:33" x14ac:dyDescent="0.25">
      <c r="A596" s="93"/>
      <c r="B596" s="94" t="s">
        <v>604</v>
      </c>
      <c r="C596" s="94" t="s">
        <v>612</v>
      </c>
      <c r="D596" s="94" t="s">
        <v>79</v>
      </c>
      <c r="H596" s="114">
        <f>'MATRIZ 2018 COMPLETO HOMOLOGADA'!J596</f>
        <v>1809177.1759719073</v>
      </c>
      <c r="I596" s="114">
        <f>'MATRIZ 2018 COMPLETO HOMOLOGADA'!O596</f>
        <v>0</v>
      </c>
      <c r="J596" s="114">
        <f>'MATRIZ 2018 COMPLETO HOMOLOGADA'!R596</f>
        <v>0</v>
      </c>
      <c r="K596" s="114"/>
      <c r="L596" s="114">
        <f t="shared" si="72"/>
        <v>1809177.1759719073</v>
      </c>
      <c r="M596" s="114"/>
      <c r="N596" s="114">
        <f>'MATRIZ 2018 COMPLETO HOMOLOGADA'!AI596+'MATRIZ 2018 COMPLETO HOMOLOGADA'!AL596+'MATRIZ 2018 COMPLETO HOMOLOGADA'!AO596</f>
        <v>487273.92569136055</v>
      </c>
      <c r="O596" s="114"/>
      <c r="P596" s="114"/>
      <c r="Q596" s="93"/>
      <c r="S596" s="94">
        <v>1027.5</v>
      </c>
      <c r="U596" s="338">
        <v>1746261.7756444614</v>
      </c>
      <c r="W596" s="338">
        <v>478848.94037255534</v>
      </c>
      <c r="Y596" s="94">
        <v>929.5</v>
      </c>
      <c r="AA596" s="345">
        <f t="shared" si="69"/>
        <v>62915.400327445939</v>
      </c>
      <c r="AC596" s="351">
        <f t="shared" si="70"/>
        <v>8424.9853188052075</v>
      </c>
      <c r="AE596" s="352">
        <f t="shared" si="71"/>
        <v>71340.385646251147</v>
      </c>
      <c r="AG596" s="352"/>
    </row>
    <row r="597" spans="1:33" x14ac:dyDescent="0.25">
      <c r="A597" s="93"/>
      <c r="B597" s="94" t="s">
        <v>604</v>
      </c>
      <c r="C597" s="94" t="s">
        <v>613</v>
      </c>
      <c r="D597" s="94" t="s">
        <v>79</v>
      </c>
      <c r="H597" s="114">
        <f>'MATRIZ 2018 COMPLETO HOMOLOGADA'!J597</f>
        <v>1749643.2826172416</v>
      </c>
      <c r="I597" s="114">
        <f>'MATRIZ 2018 COMPLETO HOMOLOGADA'!O597</f>
        <v>0</v>
      </c>
      <c r="J597" s="114">
        <f>'MATRIZ 2018 COMPLETO HOMOLOGADA'!R597</f>
        <v>0</v>
      </c>
      <c r="K597" s="114"/>
      <c r="L597" s="114">
        <f t="shared" si="72"/>
        <v>1749643.2826172416</v>
      </c>
      <c r="M597" s="114"/>
      <c r="N597" s="114">
        <f>'MATRIZ 2018 COMPLETO HOMOLOGADA'!AI597+'MATRIZ 2018 COMPLETO HOMOLOGADA'!AL597+'MATRIZ 2018 COMPLETO HOMOLOGADA'!AO597</f>
        <v>388550.04994778649</v>
      </c>
      <c r="O597" s="114"/>
      <c r="P597" s="114"/>
      <c r="Q597" s="93"/>
      <c r="S597" s="94">
        <v>779</v>
      </c>
      <c r="U597" s="338">
        <v>1719973.4019592025</v>
      </c>
      <c r="W597" s="338">
        <v>326686.63469791156</v>
      </c>
      <c r="Y597" s="94">
        <v>603</v>
      </c>
      <c r="AA597" s="345">
        <f t="shared" si="69"/>
        <v>29669.880658039125</v>
      </c>
      <c r="AC597" s="351">
        <f t="shared" si="70"/>
        <v>61863.415249874932</v>
      </c>
      <c r="AE597" s="352">
        <f t="shared" si="71"/>
        <v>91533.295907914056</v>
      </c>
      <c r="AG597" s="352"/>
    </row>
    <row r="598" spans="1:33" x14ac:dyDescent="0.25">
      <c r="A598" s="93"/>
      <c r="B598" s="94" t="s">
        <v>604</v>
      </c>
      <c r="C598" s="94" t="s">
        <v>614</v>
      </c>
      <c r="D598" s="94" t="s">
        <v>79</v>
      </c>
      <c r="H598" s="114">
        <f>'MATRIZ 2018 COMPLETO HOMOLOGADA'!J598</f>
        <v>2629954.3214603215</v>
      </c>
      <c r="I598" s="114">
        <f>'MATRIZ 2018 COMPLETO HOMOLOGADA'!O598</f>
        <v>0</v>
      </c>
      <c r="J598" s="114">
        <f>'MATRIZ 2018 COMPLETO HOMOLOGADA'!R598</f>
        <v>0</v>
      </c>
      <c r="K598" s="114"/>
      <c r="L598" s="114">
        <f t="shared" si="72"/>
        <v>2629954.3214603215</v>
      </c>
      <c r="M598" s="114"/>
      <c r="N598" s="114">
        <f>'MATRIZ 2018 COMPLETO HOMOLOGADA'!AI598+'MATRIZ 2018 COMPLETO HOMOLOGADA'!AL598+'MATRIZ 2018 COMPLETO HOMOLOGADA'!AO598</f>
        <v>446573.91294499231</v>
      </c>
      <c r="O598" s="114"/>
      <c r="P598" s="114"/>
      <c r="Q598" s="93"/>
      <c r="S598" s="94">
        <v>920.5</v>
      </c>
      <c r="U598" s="338">
        <v>2415693.9446898857</v>
      </c>
      <c r="W598" s="338">
        <v>449259.64280031336</v>
      </c>
      <c r="Y598" s="94">
        <v>852.5</v>
      </c>
      <c r="AA598" s="345">
        <f t="shared" si="69"/>
        <v>214260.37677043583</v>
      </c>
      <c r="AC598" s="351">
        <f t="shared" si="70"/>
        <v>-2685.7298553210567</v>
      </c>
      <c r="AE598" s="352">
        <f t="shared" si="71"/>
        <v>211574.64691511478</v>
      </c>
      <c r="AG598" s="352"/>
    </row>
    <row r="599" spans="1:33" x14ac:dyDescent="0.25">
      <c r="A599" s="93"/>
      <c r="B599" s="94" t="s">
        <v>604</v>
      </c>
      <c r="C599" s="94" t="s">
        <v>615</v>
      </c>
      <c r="D599" s="94" t="s">
        <v>79</v>
      </c>
      <c r="H599" s="114">
        <f>'MATRIZ 2018 COMPLETO HOMOLOGADA'!J599</f>
        <v>1749643.2826172416</v>
      </c>
      <c r="I599" s="114">
        <f>'MATRIZ 2018 COMPLETO HOMOLOGADA'!O599</f>
        <v>0</v>
      </c>
      <c r="J599" s="114">
        <f>'MATRIZ 2018 COMPLETO HOMOLOGADA'!R599</f>
        <v>0</v>
      </c>
      <c r="K599" s="114"/>
      <c r="L599" s="114">
        <f t="shared" si="72"/>
        <v>1749643.2826172416</v>
      </c>
      <c r="M599" s="114"/>
      <c r="N599" s="114">
        <f>'MATRIZ 2018 COMPLETO HOMOLOGADA'!AI599+'MATRIZ 2018 COMPLETO HOMOLOGADA'!AL599+'MATRIZ 2018 COMPLETO HOMOLOGADA'!AO599</f>
        <v>487978.1022119784</v>
      </c>
      <c r="O599" s="114"/>
      <c r="P599" s="114"/>
      <c r="Q599" s="93"/>
      <c r="S599" s="94">
        <v>940.5</v>
      </c>
      <c r="U599" s="338">
        <v>1783997.1378328989</v>
      </c>
      <c r="W599" s="338">
        <v>561841.44658661203</v>
      </c>
      <c r="Y599" s="94">
        <v>976</v>
      </c>
      <c r="AA599" s="345">
        <f t="shared" si="69"/>
        <v>-34353.85521565727</v>
      </c>
      <c r="AC599" s="351">
        <f t="shared" si="70"/>
        <v>-73863.344374633627</v>
      </c>
      <c r="AE599" s="352">
        <f t="shared" si="71"/>
        <v>-108217.1995902909</v>
      </c>
      <c r="AG599" s="352"/>
    </row>
    <row r="600" spans="1:33" x14ac:dyDescent="0.25">
      <c r="A600" s="93"/>
      <c r="B600" s="94" t="s">
        <v>604</v>
      </c>
      <c r="C600" s="94" t="s">
        <v>616</v>
      </c>
      <c r="D600" s="94" t="s">
        <v>79</v>
      </c>
      <c r="H600" s="114">
        <f>'MATRIZ 2018 COMPLETO HOMOLOGADA'!J600</f>
        <v>3603513.1961481329</v>
      </c>
      <c r="I600" s="114">
        <f>'MATRIZ 2018 COMPLETO HOMOLOGADA'!O600</f>
        <v>0</v>
      </c>
      <c r="J600" s="114">
        <f>'MATRIZ 2018 COMPLETO HOMOLOGADA'!R600</f>
        <v>0</v>
      </c>
      <c r="K600" s="114"/>
      <c r="L600" s="114">
        <f t="shared" si="72"/>
        <v>3603513.1961481329</v>
      </c>
      <c r="M600" s="114"/>
      <c r="N600" s="114">
        <f>'MATRIZ 2018 COMPLETO HOMOLOGADA'!AI600+'MATRIZ 2018 COMPLETO HOMOLOGADA'!AL600+'MATRIZ 2018 COMPLETO HOMOLOGADA'!AO600</f>
        <v>1208884.3224764506</v>
      </c>
      <c r="O600" s="114"/>
      <c r="P600" s="114"/>
      <c r="Q600" s="93"/>
      <c r="S600" s="94">
        <v>2526</v>
      </c>
      <c r="U600" s="338">
        <v>3125782.2201057915</v>
      </c>
      <c r="W600" s="338">
        <v>1297318.0131710756</v>
      </c>
      <c r="Y600" s="94">
        <v>2454</v>
      </c>
      <c r="AA600" s="345">
        <f t="shared" si="69"/>
        <v>477730.97604234144</v>
      </c>
      <c r="AC600" s="351">
        <f t="shared" si="70"/>
        <v>-88433.690694625024</v>
      </c>
      <c r="AE600" s="352">
        <f t="shared" si="71"/>
        <v>389297.28534771642</v>
      </c>
      <c r="AG600" s="352"/>
    </row>
    <row r="601" spans="1:33" x14ac:dyDescent="0.25">
      <c r="A601" s="93"/>
      <c r="B601" s="94" t="s">
        <v>604</v>
      </c>
      <c r="C601" s="94" t="s">
        <v>617</v>
      </c>
      <c r="D601" s="94" t="s">
        <v>79</v>
      </c>
      <c r="H601" s="114">
        <f>'MATRIZ 2018 COMPLETO HOMOLOGADA'!J601</f>
        <v>1749643.2826172418</v>
      </c>
      <c r="I601" s="114">
        <f>'MATRIZ 2018 COMPLETO HOMOLOGADA'!O601</f>
        <v>0</v>
      </c>
      <c r="J601" s="114">
        <f>'MATRIZ 2018 COMPLETO HOMOLOGADA'!R601</f>
        <v>0</v>
      </c>
      <c r="K601" s="114"/>
      <c r="L601" s="114">
        <f t="shared" si="72"/>
        <v>1749643.2826172418</v>
      </c>
      <c r="M601" s="114"/>
      <c r="N601" s="114">
        <f>'MATRIZ 2018 COMPLETO HOMOLOGADA'!AI601+'MATRIZ 2018 COMPLETO HOMOLOGADA'!AL601+'MATRIZ 2018 COMPLETO HOMOLOGADA'!AO601</f>
        <v>446531.44767189655</v>
      </c>
      <c r="O601" s="114"/>
      <c r="P601" s="114"/>
      <c r="Q601" s="93"/>
      <c r="S601" s="94">
        <v>995</v>
      </c>
      <c r="U601" s="338">
        <v>1719973.4019592027</v>
      </c>
      <c r="W601" s="338">
        <v>434679.82133761601</v>
      </c>
      <c r="Y601" s="94">
        <v>891.5</v>
      </c>
      <c r="AA601" s="345">
        <f t="shared" si="69"/>
        <v>29669.880658039125</v>
      </c>
      <c r="AC601" s="351">
        <f t="shared" si="70"/>
        <v>11851.626334280532</v>
      </c>
      <c r="AE601" s="352">
        <f t="shared" si="71"/>
        <v>41521.506992319657</v>
      </c>
      <c r="AG601" s="352"/>
    </row>
    <row r="602" spans="1:33" x14ac:dyDescent="0.25">
      <c r="A602" s="93"/>
      <c r="B602" s="94" t="s">
        <v>604</v>
      </c>
      <c r="C602" s="94" t="s">
        <v>618</v>
      </c>
      <c r="D602" s="94" t="s">
        <v>79</v>
      </c>
      <c r="H602" s="114">
        <f>'MATRIZ 2018 COMPLETO HOMOLOGADA'!J602</f>
        <v>4060127.570611584</v>
      </c>
      <c r="I602" s="114">
        <f>'MATRIZ 2018 COMPLETO HOMOLOGADA'!O602</f>
        <v>0</v>
      </c>
      <c r="J602" s="114">
        <f>'MATRIZ 2018 COMPLETO HOMOLOGADA'!R602</f>
        <v>0</v>
      </c>
      <c r="K602" s="114"/>
      <c r="L602" s="114">
        <f t="shared" si="72"/>
        <v>4060127.570611584</v>
      </c>
      <c r="M602" s="114"/>
      <c r="N602" s="114">
        <f>'MATRIZ 2018 COMPLETO HOMOLOGADA'!AI602+'MATRIZ 2018 COMPLETO HOMOLOGADA'!AL602+'MATRIZ 2018 COMPLETO HOMOLOGADA'!AO602</f>
        <v>1160621.7859288845</v>
      </c>
      <c r="O602" s="114"/>
      <c r="P602" s="114"/>
      <c r="Q602" s="93"/>
      <c r="S602" s="94">
        <v>2239.5</v>
      </c>
      <c r="U602" s="338">
        <v>4440748.8949348917</v>
      </c>
      <c r="W602" s="338">
        <v>1266480.7919331631</v>
      </c>
      <c r="Y602" s="94">
        <v>2245</v>
      </c>
      <c r="AA602" s="345">
        <f t="shared" si="69"/>
        <v>-380621.32432330772</v>
      </c>
      <c r="AC602" s="351">
        <f t="shared" si="70"/>
        <v>-105859.00600427855</v>
      </c>
      <c r="AE602" s="352">
        <f t="shared" si="71"/>
        <v>-486480.33032758627</v>
      </c>
      <c r="AG602" s="352"/>
    </row>
    <row r="603" spans="1:33" x14ac:dyDescent="0.25">
      <c r="A603" s="93"/>
      <c r="B603" s="94" t="s">
        <v>604</v>
      </c>
      <c r="C603" s="94" t="s">
        <v>619</v>
      </c>
      <c r="D603" s="94" t="s">
        <v>83</v>
      </c>
      <c r="H603" s="114">
        <f>'MATRIZ 2018 COMPLETO HOMOLOGADA'!J603</f>
        <v>0</v>
      </c>
      <c r="I603" s="114">
        <f>'MATRIZ 2018 COMPLETO HOMOLOGADA'!O603</f>
        <v>1003926.5962077245</v>
      </c>
      <c r="J603" s="114">
        <f>'MATRIZ 2018 COMPLETO HOMOLOGADA'!R603</f>
        <v>0</v>
      </c>
      <c r="K603" s="114"/>
      <c r="L603" s="114">
        <f t="shared" si="72"/>
        <v>1003926.5962077245</v>
      </c>
      <c r="M603" s="114"/>
      <c r="N603" s="114">
        <f>'MATRIZ 2018 COMPLETO HOMOLOGADA'!AI603+'MATRIZ 2018 COMPLETO HOMOLOGADA'!AL603+'MATRIZ 2018 COMPLETO HOMOLOGADA'!AO603</f>
        <v>141840.84575945791</v>
      </c>
      <c r="O603" s="114"/>
      <c r="P603" s="114"/>
      <c r="Q603" s="93"/>
      <c r="S603" s="94">
        <v>255.5</v>
      </c>
      <c r="U603" s="338">
        <v>1012085.729147182</v>
      </c>
      <c r="W603" s="338">
        <v>10549.904400116069</v>
      </c>
      <c r="Y603" s="94">
        <v>17.5</v>
      </c>
      <c r="AA603" s="345">
        <f t="shared" si="69"/>
        <v>-8159.1329394574277</v>
      </c>
      <c r="AC603" s="351">
        <f t="shared" si="70"/>
        <v>131290.94135934184</v>
      </c>
      <c r="AE603" s="352">
        <f t="shared" si="71"/>
        <v>123131.80841988442</v>
      </c>
      <c r="AG603" s="352"/>
    </row>
    <row r="604" spans="1:33" x14ac:dyDescent="0.25">
      <c r="A604" s="93"/>
      <c r="B604" s="94" t="s">
        <v>604</v>
      </c>
      <c r="C604" s="94" t="s">
        <v>620</v>
      </c>
      <c r="D604" s="94" t="s">
        <v>79</v>
      </c>
      <c r="H604" s="114">
        <f>'MATRIZ 2018 COMPLETO HOMOLOGADA'!J604</f>
        <v>6446409.788451286</v>
      </c>
      <c r="I604" s="114">
        <f>'MATRIZ 2018 COMPLETO HOMOLOGADA'!O604</f>
        <v>0</v>
      </c>
      <c r="J604" s="114">
        <f>'MATRIZ 2018 COMPLETO HOMOLOGADA'!R604</f>
        <v>0</v>
      </c>
      <c r="K604" s="114"/>
      <c r="L604" s="114">
        <f t="shared" si="72"/>
        <v>6446409.788451286</v>
      </c>
      <c r="M604" s="114"/>
      <c r="N604" s="114">
        <f>'MATRIZ 2018 COMPLETO HOMOLOGADA'!AI604+'MATRIZ 2018 COMPLETO HOMOLOGADA'!AL604+'MATRIZ 2018 COMPLETO HOMOLOGADA'!AO604</f>
        <v>2243803.5275897118</v>
      </c>
      <c r="O604" s="114"/>
      <c r="P604" s="114"/>
      <c r="Q604" s="93"/>
      <c r="S604" s="94">
        <v>2129</v>
      </c>
      <c r="U604" s="338">
        <v>5674636.1103537669</v>
      </c>
      <c r="W604" s="338">
        <v>2509362.6777797341</v>
      </c>
      <c r="Y604" s="94">
        <v>1845</v>
      </c>
      <c r="AA604" s="345">
        <f t="shared" si="69"/>
        <v>771773.67809751909</v>
      </c>
      <c r="AC604" s="351">
        <f t="shared" si="70"/>
        <v>-265559.15019002231</v>
      </c>
      <c r="AE604" s="352">
        <f t="shared" si="71"/>
        <v>506214.52790749678</v>
      </c>
      <c r="AG604" s="352"/>
    </row>
    <row r="605" spans="1:33" x14ac:dyDescent="0.25">
      <c r="A605" s="93"/>
      <c r="B605" s="94" t="s">
        <v>604</v>
      </c>
      <c r="C605" s="94" t="s">
        <v>621</v>
      </c>
      <c r="D605" s="94" t="s">
        <v>83</v>
      </c>
      <c r="H605" s="114">
        <f>'MATRIZ 2018 COMPLETO HOMOLOGADA'!J605</f>
        <v>0</v>
      </c>
      <c r="I605" s="114">
        <f>'MATRIZ 2018 COMPLETO HOMOLOGADA'!O605</f>
        <v>1070332.257368132</v>
      </c>
      <c r="J605" s="114">
        <f>'MATRIZ 2018 COMPLETO HOMOLOGADA'!R605</f>
        <v>0</v>
      </c>
      <c r="K605" s="114"/>
      <c r="L605" s="114">
        <f t="shared" si="72"/>
        <v>1070332.257368132</v>
      </c>
      <c r="M605" s="114"/>
      <c r="N605" s="114">
        <f>'MATRIZ 2018 COMPLETO HOMOLOGADA'!AI605+'MATRIZ 2018 COMPLETO HOMOLOGADA'!AL605+'MATRIZ 2018 COMPLETO HOMOLOGADA'!AO605</f>
        <v>123934.67894276195</v>
      </c>
      <c r="O605" s="114"/>
      <c r="P605" s="114"/>
      <c r="Q605" s="93"/>
      <c r="S605" s="94">
        <v>236</v>
      </c>
      <c r="U605" s="338">
        <v>1087876.7608324043</v>
      </c>
      <c r="W605" s="338">
        <v>64448.404988062321</v>
      </c>
      <c r="Y605" s="94">
        <v>113</v>
      </c>
      <c r="AA605" s="345">
        <f t="shared" si="69"/>
        <v>-17544.503464272246</v>
      </c>
      <c r="AC605" s="351">
        <f t="shared" si="70"/>
        <v>59486.273954699631</v>
      </c>
      <c r="AE605" s="352">
        <f t="shared" si="71"/>
        <v>41941.770490427385</v>
      </c>
      <c r="AG605" s="352"/>
    </row>
    <row r="606" spans="1:33" x14ac:dyDescent="0.25">
      <c r="A606" s="93"/>
      <c r="B606" s="94" t="s">
        <v>604</v>
      </c>
      <c r="C606" s="94" t="s">
        <v>622</v>
      </c>
      <c r="D606" s="94" t="s">
        <v>83</v>
      </c>
      <c r="H606" s="114">
        <f>'MATRIZ 2018 COMPLETO HOMOLOGADA'!J606</f>
        <v>0</v>
      </c>
      <c r="I606" s="114">
        <f>'MATRIZ 2018 COMPLETO HOMOLOGADA'!O606</f>
        <v>1008573.7728524759</v>
      </c>
      <c r="J606" s="114">
        <f>'MATRIZ 2018 COMPLETO HOMOLOGADA'!R606</f>
        <v>0</v>
      </c>
      <c r="K606" s="114"/>
      <c r="L606" s="114">
        <f t="shared" si="72"/>
        <v>1008573.7728524759</v>
      </c>
      <c r="M606" s="114"/>
      <c r="N606" s="114">
        <f>'MATRIZ 2018 COMPLETO HOMOLOGADA'!AI606+'MATRIZ 2018 COMPLETO HOMOLOGADA'!AL606+'MATRIZ 2018 COMPLETO HOMOLOGADA'!AO606</f>
        <v>268622.11375815677</v>
      </c>
      <c r="O606" s="114"/>
      <c r="P606" s="114"/>
      <c r="Q606" s="93"/>
      <c r="S606" s="94">
        <v>508</v>
      </c>
      <c r="U606" s="338">
        <v>1136153.053081901</v>
      </c>
      <c r="W606" s="338">
        <v>225692.31233000927</v>
      </c>
      <c r="Y606" s="94">
        <v>393</v>
      </c>
      <c r="AA606" s="345">
        <f t="shared" si="69"/>
        <v>-127579.28022942517</v>
      </c>
      <c r="AC606" s="351">
        <f t="shared" si="70"/>
        <v>42929.801428147504</v>
      </c>
      <c r="AE606" s="352">
        <f t="shared" si="71"/>
        <v>-84649.47880127767</v>
      </c>
      <c r="AG606" s="352"/>
    </row>
    <row r="607" spans="1:33" x14ac:dyDescent="0.25">
      <c r="A607" s="93"/>
      <c r="H607" s="114"/>
      <c r="I607" s="114"/>
      <c r="J607" s="114"/>
      <c r="K607" s="114"/>
      <c r="L607" s="114"/>
      <c r="M607" s="114"/>
      <c r="N607" s="114"/>
      <c r="O607" s="114"/>
      <c r="P607" s="114"/>
      <c r="Q607" s="93"/>
      <c r="AA607" s="345">
        <f t="shared" si="69"/>
        <v>0</v>
      </c>
      <c r="AC607" s="351">
        <f t="shared" si="70"/>
        <v>0</v>
      </c>
      <c r="AE607" s="352">
        <f t="shared" si="71"/>
        <v>0</v>
      </c>
      <c r="AG607" s="352"/>
    </row>
    <row r="608" spans="1:33" x14ac:dyDescent="0.25">
      <c r="A608" s="93"/>
      <c r="B608" s="98" t="s">
        <v>604</v>
      </c>
      <c r="C608" s="98" t="s">
        <v>623</v>
      </c>
      <c r="D608" s="98" t="s">
        <v>74</v>
      </c>
      <c r="E608" s="98"/>
      <c r="F608" s="100"/>
      <c r="G608" s="98"/>
      <c r="H608" s="115">
        <f>SUM(H609:H620)</f>
        <v>23387580.914084554</v>
      </c>
      <c r="I608" s="115">
        <f>SUM(I609:I620)</f>
        <v>3170575.4835783807</v>
      </c>
      <c r="J608" s="115">
        <f>SUM(J609:J620)</f>
        <v>4981398.5131642343</v>
      </c>
      <c r="K608" s="115"/>
      <c r="L608" s="115">
        <f>SUM(L609:L620)</f>
        <v>31539554.910827167</v>
      </c>
      <c r="M608" s="115"/>
      <c r="N608" s="115">
        <f>SUM(N609:N620)</f>
        <v>11431578.429009227</v>
      </c>
      <c r="O608" s="115"/>
      <c r="P608" s="115">
        <f>L608*'DADOS BASE PROPOSTA'!$I$14</f>
        <v>47309.332366240749</v>
      </c>
      <c r="Q608" s="93"/>
      <c r="S608" s="94">
        <v>10596</v>
      </c>
      <c r="U608" s="338">
        <v>32439807.765055872</v>
      </c>
      <c r="W608" s="338">
        <v>11622546.433650278</v>
      </c>
      <c r="Y608" s="94">
        <v>9784.5</v>
      </c>
      <c r="AA608" s="345">
        <f t="shared" si="69"/>
        <v>-900252.85422870517</v>
      </c>
      <c r="AC608" s="351">
        <f t="shared" si="70"/>
        <v>-190968.00464105047</v>
      </c>
      <c r="AE608" s="352">
        <f t="shared" si="71"/>
        <v>-1091220.8588697556</v>
      </c>
      <c r="AG608" s="352">
        <f t="shared" ref="AG608:AG623" si="73">AA608+AC608</f>
        <v>-1091220.8588697556</v>
      </c>
    </row>
    <row r="609" spans="1:33" x14ac:dyDescent="0.25">
      <c r="A609" s="93"/>
      <c r="B609" s="94" t="s">
        <v>604</v>
      </c>
      <c r="C609" s="94" t="s">
        <v>34</v>
      </c>
      <c r="D609" s="94" t="s">
        <v>75</v>
      </c>
      <c r="F609" s="68">
        <f>'MATRIZ 2018 COMPLETO HOMOLOGADA'!Q609</f>
        <v>11</v>
      </c>
      <c r="H609" s="114">
        <f>'MATRIZ 2018 COMPLETO HOMOLOGADA'!J609</f>
        <v>0</v>
      </c>
      <c r="I609" s="114">
        <f>SUMIF('MATRIZ 2018 COMPLETO HOMOLOGADA'!D610:D621,"ECR",'MATRIZ 2018 COMPLETO HOMOLOGADA'!O610:O621)</f>
        <v>0</v>
      </c>
      <c r="J609" s="114">
        <f>'MATRIZ 2018 COMPLETO HOMOLOGADA'!R609+'MATRIZ 2018 COMPLETO HOMOLOGADA'!Z609+'MATRIZ 2018 COMPLETO HOMOLOGADA'!AS609+'MATRIZ 2018 COMPLETO HOMOLOGADA'!AW609+'MATRIZ 2018 COMPLETO HOMOLOGADA'!BA609+SUM('MATRIZ 2018 COMPLETO HOMOLOGADA'!Z610:Z621)</f>
        <v>4981398.5131642343</v>
      </c>
      <c r="K609" s="114"/>
      <c r="L609" s="114">
        <f t="shared" ref="L609:L620" si="74">SUM(H609:J609)</f>
        <v>4981398.5131642343</v>
      </c>
      <c r="M609" s="114"/>
      <c r="N609" s="114">
        <f>'MATRIZ 2018 COMPLETO HOMOLOGADA'!AI609+'MATRIZ 2018 COMPLETO HOMOLOGADA'!AL609+'MATRIZ 2018 COMPLETO HOMOLOGADA'!AO609+SUMIF('MATRIZ 2018 COMPLETO HOMOLOGADA'!D610:D621,"ECR",'MATRIZ 2018 COMPLETO HOMOLOGADA'!AI610:AI621)+SUMIF('MATRIZ 2018 COMPLETO HOMOLOGADA'!D610:D621,"ECR",'MATRIZ 2018 COMPLETO HOMOLOGADA'!AO610:AO621)</f>
        <v>65739.700667837998</v>
      </c>
      <c r="O609" s="114"/>
      <c r="P609" s="114"/>
      <c r="Q609" s="93"/>
      <c r="U609" s="338">
        <v>4472109.4777467651</v>
      </c>
      <c r="W609" s="338">
        <v>0</v>
      </c>
      <c r="AA609" s="345">
        <f t="shared" si="69"/>
        <v>509289.03541746922</v>
      </c>
      <c r="AC609" s="351">
        <f t="shared" si="70"/>
        <v>65739.700667837998</v>
      </c>
      <c r="AE609" s="352">
        <f t="shared" si="71"/>
        <v>575028.7360853072</v>
      </c>
      <c r="AG609" s="352"/>
    </row>
    <row r="610" spans="1:33" x14ac:dyDescent="0.25">
      <c r="A610" s="93"/>
      <c r="B610" s="94" t="s">
        <v>604</v>
      </c>
      <c r="C610" s="94" t="s">
        <v>624</v>
      </c>
      <c r="D610" s="94" t="s">
        <v>79</v>
      </c>
      <c r="H610" s="114">
        <f>'MATRIZ 2018 COMPLETO HOMOLOGADA'!J610</f>
        <v>4415406.5353797572</v>
      </c>
      <c r="I610" s="114">
        <f>'MATRIZ 2018 COMPLETO HOMOLOGADA'!O610</f>
        <v>0</v>
      </c>
      <c r="J610" s="114">
        <f>'MATRIZ 2018 COMPLETO HOMOLOGADA'!R610</f>
        <v>0</v>
      </c>
      <c r="K610" s="114"/>
      <c r="L610" s="114">
        <f t="shared" si="74"/>
        <v>4415406.5353797572</v>
      </c>
      <c r="M610" s="114"/>
      <c r="N610" s="114">
        <f>'MATRIZ 2018 COMPLETO HOMOLOGADA'!AI610+'MATRIZ 2018 COMPLETO HOMOLOGADA'!AL610+'MATRIZ 2018 COMPLETO HOMOLOGADA'!AO610</f>
        <v>1765803.301262887</v>
      </c>
      <c r="O610" s="114"/>
      <c r="P610" s="114"/>
      <c r="Q610" s="93"/>
      <c r="S610" s="94">
        <v>1402</v>
      </c>
      <c r="U610" s="338">
        <v>4739077.0030384781</v>
      </c>
      <c r="W610" s="338">
        <v>1887787.7165998076</v>
      </c>
      <c r="Y610" s="94">
        <v>1374.5</v>
      </c>
      <c r="AA610" s="345">
        <f t="shared" si="69"/>
        <v>-323670.46765872091</v>
      </c>
      <c r="AC610" s="351">
        <f t="shared" si="70"/>
        <v>-121984.41533692065</v>
      </c>
      <c r="AE610" s="352">
        <f t="shared" si="71"/>
        <v>-445654.88299564156</v>
      </c>
      <c r="AG610" s="352"/>
    </row>
    <row r="611" spans="1:33" x14ac:dyDescent="0.25">
      <c r="A611" s="93"/>
      <c r="B611" s="94" t="s">
        <v>604</v>
      </c>
      <c r="C611" s="94" t="s">
        <v>625</v>
      </c>
      <c r="D611" s="94" t="s">
        <v>77</v>
      </c>
      <c r="H611" s="114">
        <f>'MATRIZ 2018 COMPLETO HOMOLOGADA'!J611</f>
        <v>0</v>
      </c>
      <c r="I611" s="114">
        <f>'MATRIZ 2018 COMPLETO HOMOLOGADA'!O611</f>
        <v>536745.54302927572</v>
      </c>
      <c r="J611" s="114">
        <f>'MATRIZ 2018 COMPLETO HOMOLOGADA'!R611</f>
        <v>0</v>
      </c>
      <c r="K611" s="114"/>
      <c r="L611" s="114">
        <f t="shared" si="74"/>
        <v>536745.54302927572</v>
      </c>
      <c r="M611" s="114"/>
      <c r="N611" s="114">
        <f>'MATRIZ 2018 COMPLETO HOMOLOGADA'!AI611+'MATRIZ 2018 COMPLETO HOMOLOGADA'!AL611+'MATRIZ 2018 COMPLETO HOMOLOGADA'!AO611</f>
        <v>149001.63979473762</v>
      </c>
      <c r="O611" s="114"/>
      <c r="P611" s="114"/>
      <c r="Q611" s="93"/>
      <c r="S611" s="94">
        <v>295.5</v>
      </c>
      <c r="U611" s="338">
        <v>599510.23573856289</v>
      </c>
      <c r="W611" s="338">
        <v>96665.540967681838</v>
      </c>
      <c r="Y611" s="94">
        <v>176.5</v>
      </c>
      <c r="AA611" s="345">
        <f t="shared" si="69"/>
        <v>-62764.692709287163</v>
      </c>
      <c r="AC611" s="351">
        <f t="shared" si="70"/>
        <v>52336.098827055786</v>
      </c>
      <c r="AE611" s="352">
        <f t="shared" si="71"/>
        <v>-10428.593882231376</v>
      </c>
      <c r="AG611" s="352"/>
    </row>
    <row r="612" spans="1:33" x14ac:dyDescent="0.25">
      <c r="A612" s="93"/>
      <c r="B612" s="94" t="s">
        <v>604</v>
      </c>
      <c r="C612" s="94" t="s">
        <v>626</v>
      </c>
      <c r="D612" s="94" t="s">
        <v>79</v>
      </c>
      <c r="H612" s="114">
        <f>'MATRIZ 2018 COMPLETO HOMOLOGADA'!J612</f>
        <v>2500131.7873855326</v>
      </c>
      <c r="I612" s="114">
        <f>'MATRIZ 2018 COMPLETO HOMOLOGADA'!O612</f>
        <v>0</v>
      </c>
      <c r="J612" s="114">
        <f>'MATRIZ 2018 COMPLETO HOMOLOGADA'!R612</f>
        <v>0</v>
      </c>
      <c r="K612" s="114"/>
      <c r="L612" s="114">
        <f t="shared" si="74"/>
        <v>2500131.7873855326</v>
      </c>
      <c r="M612" s="114"/>
      <c r="N612" s="114">
        <f>'MATRIZ 2018 COMPLETO HOMOLOGADA'!AI612+'MATRIZ 2018 COMPLETO HOMOLOGADA'!AL612+'MATRIZ 2018 COMPLETO HOMOLOGADA'!AO612</f>
        <v>1241280.8173717714</v>
      </c>
      <c r="O612" s="114"/>
      <c r="P612" s="114"/>
      <c r="Q612" s="93"/>
      <c r="S612" s="94">
        <v>551.5</v>
      </c>
      <c r="U612" s="338">
        <v>2591790.3796648532</v>
      </c>
      <c r="W612" s="338">
        <v>1285409.0677289264</v>
      </c>
      <c r="Y612" s="94">
        <v>593.5</v>
      </c>
      <c r="AA612" s="345">
        <f t="shared" si="69"/>
        <v>-91658.592279320583</v>
      </c>
      <c r="AC612" s="351">
        <f t="shared" si="70"/>
        <v>-44128.25035715499</v>
      </c>
      <c r="AE612" s="352">
        <f t="shared" si="71"/>
        <v>-135786.84263647557</v>
      </c>
      <c r="AG612" s="352"/>
    </row>
    <row r="613" spans="1:33" x14ac:dyDescent="0.25">
      <c r="A613" s="93"/>
      <c r="B613" s="94" t="s">
        <v>604</v>
      </c>
      <c r="C613" s="94" t="s">
        <v>627</v>
      </c>
      <c r="D613" s="94" t="s">
        <v>126</v>
      </c>
      <c r="H613" s="114">
        <f>'MATRIZ 2018 COMPLETO HOMOLOGADA'!J613</f>
        <v>0</v>
      </c>
      <c r="I613" s="114">
        <f>'MATRIZ 2018 COMPLETO HOMOLOGADA'!O613</f>
        <v>1317932.8427800133</v>
      </c>
      <c r="J613" s="114">
        <f>'MATRIZ 2018 COMPLETO HOMOLOGADA'!R613</f>
        <v>0</v>
      </c>
      <c r="K613" s="114"/>
      <c r="L613" s="114">
        <f t="shared" si="74"/>
        <v>1317932.8427800133</v>
      </c>
      <c r="M613" s="114"/>
      <c r="N613" s="114">
        <f>'MATRIZ 2018 COMPLETO HOMOLOGADA'!AI613+'MATRIZ 2018 COMPLETO HOMOLOGADA'!AL613+'MATRIZ 2018 COMPLETO HOMOLOGADA'!AO613</f>
        <v>1303354.3821865811</v>
      </c>
      <c r="O613" s="114"/>
      <c r="P613" s="114"/>
      <c r="Q613" s="93"/>
      <c r="S613" s="94">
        <v>407.5</v>
      </c>
      <c r="U613" s="338">
        <v>1447480.786546452</v>
      </c>
      <c r="W613" s="338">
        <v>1245050.0278991859</v>
      </c>
      <c r="Y613" s="94">
        <v>367</v>
      </c>
      <c r="AA613" s="345">
        <f t="shared" si="69"/>
        <v>-129547.94376643864</v>
      </c>
      <c r="AC613" s="351">
        <f t="shared" si="70"/>
        <v>58304.354287395254</v>
      </c>
      <c r="AE613" s="352">
        <f t="shared" si="71"/>
        <v>-71243.589479043381</v>
      </c>
      <c r="AG613" s="352"/>
    </row>
    <row r="614" spans="1:33" x14ac:dyDescent="0.25">
      <c r="A614" s="93"/>
      <c r="B614" s="94" t="s">
        <v>604</v>
      </c>
      <c r="C614" s="94" t="s">
        <v>628</v>
      </c>
      <c r="D614" s="94" t="s">
        <v>79</v>
      </c>
      <c r="H614" s="114">
        <f>'MATRIZ 2018 COMPLETO HOMOLOGADA'!J614</f>
        <v>3110464.9086651243</v>
      </c>
      <c r="I614" s="114">
        <f>'MATRIZ 2018 COMPLETO HOMOLOGADA'!O614</f>
        <v>0</v>
      </c>
      <c r="J614" s="114">
        <f>'MATRIZ 2018 COMPLETO HOMOLOGADA'!R614</f>
        <v>0</v>
      </c>
      <c r="K614" s="114"/>
      <c r="L614" s="114">
        <f t="shared" si="74"/>
        <v>3110464.9086651243</v>
      </c>
      <c r="M614" s="114"/>
      <c r="N614" s="114">
        <f>'MATRIZ 2018 COMPLETO HOMOLOGADA'!AI614+'MATRIZ 2018 COMPLETO HOMOLOGADA'!AL614+'MATRIZ 2018 COMPLETO HOMOLOGADA'!AO614</f>
        <v>687254.48995587113</v>
      </c>
      <c r="O614" s="114"/>
      <c r="P614" s="114"/>
      <c r="Q614" s="93"/>
      <c r="S614" s="94">
        <v>1297</v>
      </c>
      <c r="U614" s="338">
        <v>3258303.6143136499</v>
      </c>
      <c r="W614" s="338">
        <v>757052.15475758701</v>
      </c>
      <c r="Y614" s="94">
        <v>1310.5</v>
      </c>
      <c r="AA614" s="345">
        <f t="shared" si="69"/>
        <v>-147838.70564852562</v>
      </c>
      <c r="AC614" s="351">
        <f t="shared" si="70"/>
        <v>-69797.664801715873</v>
      </c>
      <c r="AE614" s="352">
        <f t="shared" si="71"/>
        <v>-217636.37045024149</v>
      </c>
      <c r="AG614" s="352"/>
    </row>
    <row r="615" spans="1:33" x14ac:dyDescent="0.25">
      <c r="A615" s="93"/>
      <c r="B615" s="94" t="s">
        <v>604</v>
      </c>
      <c r="C615" s="94" t="s">
        <v>629</v>
      </c>
      <c r="D615" s="94" t="s">
        <v>79</v>
      </c>
      <c r="H615" s="114">
        <f>'MATRIZ 2018 COMPLETO HOMOLOGADA'!J615</f>
        <v>2079932.401131457</v>
      </c>
      <c r="I615" s="114">
        <f>'MATRIZ 2018 COMPLETO HOMOLOGADA'!O615</f>
        <v>0</v>
      </c>
      <c r="J615" s="114">
        <f>'MATRIZ 2018 COMPLETO HOMOLOGADA'!R615</f>
        <v>0</v>
      </c>
      <c r="K615" s="114"/>
      <c r="L615" s="114">
        <f t="shared" si="74"/>
        <v>2079932.401131457</v>
      </c>
      <c r="M615" s="114"/>
      <c r="N615" s="114">
        <f>'MATRIZ 2018 COMPLETO HOMOLOGADA'!AI615+'MATRIZ 2018 COMPLETO HOMOLOGADA'!AL615+'MATRIZ 2018 COMPLETO HOMOLOGADA'!AO615</f>
        <v>464849.40571646742</v>
      </c>
      <c r="O615" s="114"/>
      <c r="P615" s="114"/>
      <c r="Q615" s="93"/>
      <c r="S615" s="94">
        <v>899</v>
      </c>
      <c r="U615" s="338">
        <v>2207436.8335232646</v>
      </c>
      <c r="W615" s="338">
        <v>513672.87040758377</v>
      </c>
      <c r="Y615" s="94">
        <v>844</v>
      </c>
      <c r="AA615" s="345">
        <f t="shared" si="69"/>
        <v>-127504.43239180767</v>
      </c>
      <c r="AC615" s="351">
        <f t="shared" si="70"/>
        <v>-48823.464691116358</v>
      </c>
      <c r="AE615" s="352">
        <f t="shared" si="71"/>
        <v>-176327.89708292403</v>
      </c>
      <c r="AG615" s="352"/>
    </row>
    <row r="616" spans="1:33" x14ac:dyDescent="0.25">
      <c r="A616" s="93"/>
      <c r="B616" s="94" t="s">
        <v>604</v>
      </c>
      <c r="C616" s="94" t="s">
        <v>630</v>
      </c>
      <c r="D616" s="94" t="s">
        <v>79</v>
      </c>
      <c r="H616" s="114">
        <f>'MATRIZ 2018 COMPLETO HOMOLOGADA'!J616</f>
        <v>2412059.315817439</v>
      </c>
      <c r="I616" s="114">
        <f>'MATRIZ 2018 COMPLETO HOMOLOGADA'!O616</f>
        <v>0</v>
      </c>
      <c r="J616" s="114">
        <f>'MATRIZ 2018 COMPLETO HOMOLOGADA'!R616</f>
        <v>0</v>
      </c>
      <c r="K616" s="114"/>
      <c r="L616" s="114">
        <f t="shared" si="74"/>
        <v>2412059.315817439</v>
      </c>
      <c r="M616" s="114"/>
      <c r="N616" s="114">
        <f>'MATRIZ 2018 COMPLETO HOMOLOGADA'!AI616+'MATRIZ 2018 COMPLETO HOMOLOGADA'!AL616+'MATRIZ 2018 COMPLETO HOMOLOGADA'!AO616</f>
        <v>592555.48081934464</v>
      </c>
      <c r="O616" s="114"/>
      <c r="P616" s="114"/>
      <c r="Q616" s="93"/>
      <c r="S616" s="94">
        <v>1142.5</v>
      </c>
      <c r="U616" s="338">
        <v>2320568.4438831108</v>
      </c>
      <c r="W616" s="338">
        <v>663261.56175322062</v>
      </c>
      <c r="Y616" s="94">
        <v>1062</v>
      </c>
      <c r="AA616" s="345">
        <f t="shared" si="69"/>
        <v>91490.871934328228</v>
      </c>
      <c r="AC616" s="351">
        <f t="shared" si="70"/>
        <v>-70706.080933875986</v>
      </c>
      <c r="AE616" s="352">
        <f t="shared" si="71"/>
        <v>20784.791000452242</v>
      </c>
      <c r="AG616" s="352"/>
    </row>
    <row r="617" spans="1:33" x14ac:dyDescent="0.25">
      <c r="A617" s="93"/>
      <c r="B617" s="94" t="s">
        <v>604</v>
      </c>
      <c r="C617" s="94" t="s">
        <v>631</v>
      </c>
      <c r="D617" s="94" t="s">
        <v>126</v>
      </c>
      <c r="H617" s="114">
        <f>'MATRIZ 2018 COMPLETO HOMOLOGADA'!J617</f>
        <v>0</v>
      </c>
      <c r="I617" s="114">
        <f>'MATRIZ 2018 COMPLETO HOMOLOGADA'!O617</f>
        <v>1315897.0977690916</v>
      </c>
      <c r="J617" s="114">
        <f>'MATRIZ 2018 COMPLETO HOMOLOGADA'!R617</f>
        <v>0</v>
      </c>
      <c r="K617" s="114"/>
      <c r="L617" s="114">
        <f t="shared" si="74"/>
        <v>1315897.0977690916</v>
      </c>
      <c r="M617" s="114"/>
      <c r="N617" s="114">
        <f>'MATRIZ 2018 COMPLETO HOMOLOGADA'!AI617+'MATRIZ 2018 COMPLETO HOMOLOGADA'!AL617+'MATRIZ 2018 COMPLETO HOMOLOGADA'!AO617</f>
        <v>305700.04726611293</v>
      </c>
      <c r="O617" s="114"/>
      <c r="P617" s="114"/>
      <c r="Q617" s="93"/>
      <c r="S617" s="94">
        <v>638.5</v>
      </c>
      <c r="U617" s="338">
        <v>1304136.8828418253</v>
      </c>
      <c r="W617" s="338">
        <v>196595.65983668188</v>
      </c>
      <c r="Y617" s="94">
        <v>378</v>
      </c>
      <c r="AA617" s="345">
        <f t="shared" si="69"/>
        <v>11760.214927266352</v>
      </c>
      <c r="AC617" s="351">
        <f t="shared" si="70"/>
        <v>109104.38742943105</v>
      </c>
      <c r="AE617" s="352">
        <f t="shared" si="71"/>
        <v>120864.6023566974</v>
      </c>
      <c r="AG617" s="352"/>
    </row>
    <row r="618" spans="1:33" x14ac:dyDescent="0.25">
      <c r="A618" s="93"/>
      <c r="B618" s="94" t="s">
        <v>604</v>
      </c>
      <c r="C618" s="94" t="s">
        <v>632</v>
      </c>
      <c r="D618" s="94" t="s">
        <v>79</v>
      </c>
      <c r="H618" s="114">
        <f>'MATRIZ 2018 COMPLETO HOMOLOGADA'!J618</f>
        <v>2495910.3842609832</v>
      </c>
      <c r="I618" s="114">
        <f>'MATRIZ 2018 COMPLETO HOMOLOGADA'!O618</f>
        <v>0</v>
      </c>
      <c r="J618" s="114">
        <f>'MATRIZ 2018 COMPLETO HOMOLOGADA'!R618</f>
        <v>0</v>
      </c>
      <c r="K618" s="114"/>
      <c r="L618" s="114">
        <f t="shared" si="74"/>
        <v>2495910.3842609832</v>
      </c>
      <c r="M618" s="114"/>
      <c r="N618" s="114">
        <f>'MATRIZ 2018 COMPLETO HOMOLOGADA'!AI618+'MATRIZ 2018 COMPLETO HOMOLOGADA'!AL618+'MATRIZ 2018 COMPLETO HOMOLOGADA'!AO618</f>
        <v>534989.86045922723</v>
      </c>
      <c r="O618" s="114"/>
      <c r="P618" s="114"/>
      <c r="Q618" s="93"/>
      <c r="S618" s="94">
        <v>1025.5</v>
      </c>
      <c r="U618" s="338">
        <v>2680310.3506706338</v>
      </c>
      <c r="W618" s="338">
        <v>568637.86513886228</v>
      </c>
      <c r="Y618" s="94">
        <v>944.5</v>
      </c>
      <c r="AA618" s="345">
        <f t="shared" si="69"/>
        <v>-184399.96640965063</v>
      </c>
      <c r="AC618" s="351">
        <f t="shared" si="70"/>
        <v>-33648.004679635051</v>
      </c>
      <c r="AE618" s="352">
        <f t="shared" si="71"/>
        <v>-218047.97108928568</v>
      </c>
      <c r="AG618" s="352"/>
    </row>
    <row r="619" spans="1:33" x14ac:dyDescent="0.25">
      <c r="A619" s="93"/>
      <c r="B619" s="94" t="s">
        <v>604</v>
      </c>
      <c r="C619" s="94" t="s">
        <v>633</v>
      </c>
      <c r="D619" s="94" t="s">
        <v>79</v>
      </c>
      <c r="H619" s="114">
        <f>'MATRIZ 2018 COMPLETO HOMOLOGADA'!J619</f>
        <v>1921118.1234803435</v>
      </c>
      <c r="I619" s="114">
        <f>'MATRIZ 2018 COMPLETO HOMOLOGADA'!O619</f>
        <v>0</v>
      </c>
      <c r="J619" s="114">
        <f>'MATRIZ 2018 COMPLETO HOMOLOGADA'!R619</f>
        <v>0</v>
      </c>
      <c r="K619" s="114"/>
      <c r="L619" s="114">
        <f t="shared" si="74"/>
        <v>1921118.1234803435</v>
      </c>
      <c r="M619" s="114"/>
      <c r="N619" s="114">
        <f>'MATRIZ 2018 COMPLETO HOMOLOGADA'!AI619+'MATRIZ 2018 COMPLETO HOMOLOGADA'!AL619+'MATRIZ 2018 COMPLETO HOMOLOGADA'!AO619</f>
        <v>1722314.009364753</v>
      </c>
      <c r="O619" s="114"/>
      <c r="P619" s="114"/>
      <c r="Q619" s="93"/>
      <c r="S619" s="94">
        <v>995</v>
      </c>
      <c r="U619" s="338">
        <v>1950329.4656302165</v>
      </c>
      <c r="W619" s="338">
        <v>1575530.6516077877</v>
      </c>
      <c r="Y619" s="94">
        <v>972</v>
      </c>
      <c r="AA619" s="345">
        <f t="shared" si="69"/>
        <v>-29211.342149873031</v>
      </c>
      <c r="AC619" s="351">
        <f t="shared" si="70"/>
        <v>146783.35775696533</v>
      </c>
      <c r="AE619" s="352">
        <f t="shared" si="71"/>
        <v>117572.0156070923</v>
      </c>
      <c r="AG619" s="352"/>
    </row>
    <row r="620" spans="1:33" x14ac:dyDescent="0.25">
      <c r="A620" s="93"/>
      <c r="B620" s="94" t="s">
        <v>604</v>
      </c>
      <c r="C620" s="94" t="s">
        <v>634</v>
      </c>
      <c r="D620" s="94" t="s">
        <v>79</v>
      </c>
      <c r="H620" s="114">
        <f>'MATRIZ 2018 COMPLETO HOMOLOGADA'!J620</f>
        <v>4452557.4579639174</v>
      </c>
      <c r="I620" s="114">
        <f>'MATRIZ 2018 COMPLETO HOMOLOGADA'!O620</f>
        <v>0</v>
      </c>
      <c r="J620" s="114">
        <f>'MATRIZ 2018 COMPLETO HOMOLOGADA'!R620</f>
        <v>0</v>
      </c>
      <c r="K620" s="114"/>
      <c r="L620" s="114">
        <f t="shared" si="74"/>
        <v>4452557.4579639174</v>
      </c>
      <c r="M620" s="114"/>
      <c r="N620" s="114">
        <f>'MATRIZ 2018 COMPLETO HOMOLOGADA'!AI620+'MATRIZ 2018 COMPLETO HOMOLOGADA'!AL620+'MATRIZ 2018 COMPLETO HOMOLOGADA'!AO620</f>
        <v>2598735.2941436362</v>
      </c>
      <c r="O620" s="114"/>
      <c r="P620" s="114"/>
      <c r="Q620" s="93"/>
      <c r="S620" s="94">
        <v>1808</v>
      </c>
      <c r="U620" s="338">
        <v>4819991.0005472833</v>
      </c>
      <c r="W620" s="338">
        <v>2820284.5049535809</v>
      </c>
      <c r="Y620" s="94">
        <v>1762</v>
      </c>
      <c r="AA620" s="345">
        <f t="shared" si="69"/>
        <v>-367433.54258336592</v>
      </c>
      <c r="AC620" s="351">
        <f t="shared" si="70"/>
        <v>-221549.21080994466</v>
      </c>
      <c r="AE620" s="352">
        <f t="shared" si="71"/>
        <v>-588982.75339331059</v>
      </c>
      <c r="AG620" s="352"/>
    </row>
    <row r="621" spans="1:33" x14ac:dyDescent="0.25">
      <c r="A621" s="93"/>
      <c r="B621" s="94" t="s">
        <v>604</v>
      </c>
      <c r="C621" s="94" t="s">
        <v>635</v>
      </c>
      <c r="D621" s="94" t="s">
        <v>129</v>
      </c>
      <c r="H621" s="114"/>
      <c r="I621" s="114" t="s">
        <v>759</v>
      </c>
      <c r="J621" s="114"/>
      <c r="K621" s="114"/>
      <c r="L621" s="114"/>
      <c r="M621" s="114"/>
      <c r="N621" s="114"/>
      <c r="O621" s="114"/>
      <c r="P621" s="114"/>
      <c r="Q621" s="93"/>
      <c r="S621" s="94">
        <v>134</v>
      </c>
      <c r="U621" s="338">
        <v>48763.290910773685</v>
      </c>
      <c r="W621" s="338">
        <v>12598.811999369618</v>
      </c>
      <c r="Y621" s="94">
        <v>0</v>
      </c>
      <c r="AA621" s="345">
        <f t="shared" si="69"/>
        <v>-48763.290910773685</v>
      </c>
      <c r="AC621" s="351">
        <f t="shared" si="70"/>
        <v>-12598.811999369618</v>
      </c>
      <c r="AE621" s="352">
        <f t="shared" si="71"/>
        <v>-61362.102910143301</v>
      </c>
      <c r="AG621" s="352"/>
    </row>
    <row r="622" spans="1:33" x14ac:dyDescent="0.25">
      <c r="A622" s="93"/>
      <c r="H622" s="114"/>
      <c r="I622" s="114"/>
      <c r="J622" s="114"/>
      <c r="K622" s="114"/>
      <c r="L622" s="114"/>
      <c r="M622" s="114"/>
      <c r="N622" s="114"/>
      <c r="O622" s="114"/>
      <c r="P622" s="114"/>
      <c r="Q622" s="93"/>
      <c r="AA622" s="345">
        <f t="shared" si="69"/>
        <v>0</v>
      </c>
      <c r="AC622" s="351">
        <f t="shared" si="70"/>
        <v>0</v>
      </c>
      <c r="AE622" s="352">
        <f t="shared" si="71"/>
        <v>0</v>
      </c>
      <c r="AG622" s="352"/>
    </row>
    <row r="623" spans="1:33" x14ac:dyDescent="0.25">
      <c r="A623" s="93"/>
      <c r="B623" s="98" t="s">
        <v>604</v>
      </c>
      <c r="C623" s="98" t="s">
        <v>636</v>
      </c>
      <c r="D623" s="98" t="s">
        <v>74</v>
      </c>
      <c r="E623" s="98"/>
      <c r="F623" s="100"/>
      <c r="G623" s="98"/>
      <c r="H623" s="115">
        <f>SUM(H624:H638)</f>
        <v>30386913.344990306</v>
      </c>
      <c r="I623" s="115">
        <f>SUM(I624:I638)</f>
        <v>4209455.2869008137</v>
      </c>
      <c r="J623" s="115">
        <f>SUM(J624:J638)</f>
        <v>5693696.6909086406</v>
      </c>
      <c r="K623" s="115"/>
      <c r="L623" s="115">
        <f>SUM(L624:L638)</f>
        <v>40290065.322799757</v>
      </c>
      <c r="M623" s="115"/>
      <c r="N623" s="115">
        <f>SUM(N624:N638)</f>
        <v>9106251.1854290236</v>
      </c>
      <c r="O623" s="115"/>
      <c r="P623" s="115">
        <f>L623*'DADOS BASE PROPOSTA'!$I$14</f>
        <v>60435.097984199638</v>
      </c>
      <c r="Q623" s="93"/>
      <c r="S623" s="94">
        <v>15734.5</v>
      </c>
      <c r="U623" s="338">
        <v>42868183.012714237</v>
      </c>
      <c r="W623" s="338">
        <v>10623051.377407804</v>
      </c>
      <c r="Y623" s="94">
        <v>16235</v>
      </c>
      <c r="AA623" s="345">
        <f t="shared" si="69"/>
        <v>-2578117.6899144799</v>
      </c>
      <c r="AC623" s="351">
        <f t="shared" si="70"/>
        <v>-1516800.1919787806</v>
      </c>
      <c r="AE623" s="352">
        <f t="shared" si="71"/>
        <v>-4094917.8818932604</v>
      </c>
      <c r="AG623" s="352">
        <f t="shared" si="73"/>
        <v>-4094917.8818932604</v>
      </c>
    </row>
    <row r="624" spans="1:33" x14ac:dyDescent="0.25">
      <c r="A624" s="93"/>
      <c r="B624" s="94" t="s">
        <v>604</v>
      </c>
      <c r="C624" s="94" t="s">
        <v>34</v>
      </c>
      <c r="D624" s="94" t="s">
        <v>75</v>
      </c>
      <c r="F624" s="68">
        <f>'MATRIZ 2018 COMPLETO HOMOLOGADA'!Q624</f>
        <v>14</v>
      </c>
      <c r="H624" s="114">
        <f>'MATRIZ 2018 COMPLETO HOMOLOGADA'!J624</f>
        <v>0</v>
      </c>
      <c r="I624" s="114">
        <f>SUMIF('MATRIZ 2018 COMPLETO HOMOLOGADA'!D625:D639,"ECR",'MATRIZ 2018 COMPLETO HOMOLOGADA'!O625:O639)</f>
        <v>0</v>
      </c>
      <c r="J624" s="114">
        <f>'MATRIZ 2018 COMPLETO HOMOLOGADA'!R624+'MATRIZ 2018 COMPLETO HOMOLOGADA'!Z624+'MATRIZ 2018 COMPLETO HOMOLOGADA'!AS624+'MATRIZ 2018 COMPLETO HOMOLOGADA'!AW624+'MATRIZ 2018 COMPLETO HOMOLOGADA'!BA624+SUM('MATRIZ 2018 COMPLETO HOMOLOGADA'!Z625:Z639)</f>
        <v>5693696.6909086406</v>
      </c>
      <c r="K624" s="114"/>
      <c r="L624" s="114">
        <f t="shared" ref="L624:L638" si="75">SUM(H624:J624)</f>
        <v>5693696.6909086406</v>
      </c>
      <c r="M624" s="114"/>
      <c r="N624" s="114">
        <f>'MATRIZ 2018 COMPLETO HOMOLOGADA'!AI624+'MATRIZ 2018 COMPLETO HOMOLOGADA'!AL624+'MATRIZ 2018 COMPLETO HOMOLOGADA'!AO624</f>
        <v>0</v>
      </c>
      <c r="O624" s="114"/>
      <c r="P624" s="114"/>
      <c r="Q624" s="93"/>
      <c r="U624" s="338">
        <v>4849288.9617077177</v>
      </c>
      <c r="W624" s="338">
        <v>0</v>
      </c>
      <c r="AA624" s="345">
        <f t="shared" si="69"/>
        <v>844407.72920092288</v>
      </c>
      <c r="AC624" s="351">
        <f t="shared" si="70"/>
        <v>0</v>
      </c>
      <c r="AE624" s="352">
        <f t="shared" si="71"/>
        <v>844407.72920092288</v>
      </c>
      <c r="AG624" s="352"/>
    </row>
    <row r="625" spans="1:33" x14ac:dyDescent="0.25">
      <c r="A625" s="93"/>
      <c r="B625" s="94" t="s">
        <v>604</v>
      </c>
      <c r="C625" s="94" t="s">
        <v>637</v>
      </c>
      <c r="D625" s="94" t="s">
        <v>77</v>
      </c>
      <c r="H625" s="114">
        <f>'MATRIZ 2018 COMPLETO HOMOLOGADA'!J625</f>
        <v>0</v>
      </c>
      <c r="I625" s="114">
        <f>'MATRIZ 2018 COMPLETO HOMOLOGADA'!O625</f>
        <v>623789.34719256638</v>
      </c>
      <c r="J625" s="114">
        <f>'MATRIZ 2018 COMPLETO HOMOLOGADA'!R625</f>
        <v>0</v>
      </c>
      <c r="K625" s="114"/>
      <c r="L625" s="114">
        <f t="shared" si="75"/>
        <v>623789.34719256638</v>
      </c>
      <c r="M625" s="114"/>
      <c r="N625" s="114">
        <f>'MATRIZ 2018 COMPLETO HOMOLOGADA'!AI625+'MATRIZ 2018 COMPLETO HOMOLOGADA'!AL625+'MATRIZ 2018 COMPLETO HOMOLOGADA'!AO625</f>
        <v>142587.99604576308</v>
      </c>
      <c r="O625" s="114"/>
      <c r="P625" s="114"/>
      <c r="Q625" s="93"/>
      <c r="S625" s="94">
        <v>259</v>
      </c>
      <c r="U625" s="338">
        <v>680301.22072415543</v>
      </c>
      <c r="W625" s="338">
        <v>129312.12712889422</v>
      </c>
      <c r="Y625" s="94">
        <v>201.5</v>
      </c>
      <c r="AA625" s="345">
        <f t="shared" si="69"/>
        <v>-56511.873531589052</v>
      </c>
      <c r="AC625" s="351">
        <f t="shared" si="70"/>
        <v>13275.868916868858</v>
      </c>
      <c r="AE625" s="352">
        <f t="shared" si="71"/>
        <v>-43236.004614720194</v>
      </c>
      <c r="AG625" s="352"/>
    </row>
    <row r="626" spans="1:33" x14ac:dyDescent="0.25">
      <c r="A626" s="93"/>
      <c r="B626" s="94" t="s">
        <v>604</v>
      </c>
      <c r="C626" s="94" t="s">
        <v>638</v>
      </c>
      <c r="D626" s="94" t="s">
        <v>77</v>
      </c>
      <c r="H626" s="114">
        <f>'MATRIZ 2018 COMPLETO HOMOLOGADA'!J626</f>
        <v>0</v>
      </c>
      <c r="I626" s="114">
        <f>'MATRIZ 2018 COMPLETO HOMOLOGADA'!O626</f>
        <v>542840.15859648725</v>
      </c>
      <c r="J626" s="114">
        <f>'MATRIZ 2018 COMPLETO HOMOLOGADA'!R626</f>
        <v>0</v>
      </c>
      <c r="K626" s="114"/>
      <c r="L626" s="114">
        <f t="shared" si="75"/>
        <v>542840.15859648725</v>
      </c>
      <c r="M626" s="114"/>
      <c r="N626" s="114">
        <f>'MATRIZ 2018 COMPLETO HOMOLOGADA'!AI626+'MATRIZ 2018 COMPLETO HOMOLOGADA'!AL626+'MATRIZ 2018 COMPLETO HOMOLOGADA'!AO626</f>
        <v>75727.724578802707</v>
      </c>
      <c r="O626" s="114"/>
      <c r="P626" s="114"/>
      <c r="Q626" s="93"/>
      <c r="S626" s="94">
        <v>151</v>
      </c>
      <c r="U626" s="338">
        <v>537883.05328120093</v>
      </c>
      <c r="W626" s="338">
        <v>51476.465197699137</v>
      </c>
      <c r="Y626" s="94">
        <v>94.5</v>
      </c>
      <c r="AA626" s="345">
        <f t="shared" si="69"/>
        <v>4957.1053152863169</v>
      </c>
      <c r="AC626" s="351">
        <f t="shared" si="70"/>
        <v>24251.259381103569</v>
      </c>
      <c r="AE626" s="352">
        <f t="shared" si="71"/>
        <v>29208.364696389886</v>
      </c>
      <c r="AG626" s="352"/>
    </row>
    <row r="627" spans="1:33" x14ac:dyDescent="0.25">
      <c r="A627" s="93"/>
      <c r="B627" s="94" t="s">
        <v>604</v>
      </c>
      <c r="C627" s="94" t="s">
        <v>639</v>
      </c>
      <c r="D627" s="94" t="s">
        <v>79</v>
      </c>
      <c r="H627" s="114">
        <f>'MATRIZ 2018 COMPLETO HOMOLOGADA'!J627</f>
        <v>1901185.6634403232</v>
      </c>
      <c r="I627" s="114">
        <f>'MATRIZ 2018 COMPLETO HOMOLOGADA'!O627</f>
        <v>0</v>
      </c>
      <c r="J627" s="114">
        <f>'MATRIZ 2018 COMPLETO HOMOLOGADA'!R627</f>
        <v>0</v>
      </c>
      <c r="K627" s="114"/>
      <c r="L627" s="114">
        <f t="shared" si="75"/>
        <v>1901185.6634403232</v>
      </c>
      <c r="M627" s="114"/>
      <c r="N627" s="114">
        <f>'MATRIZ 2018 COMPLETO HOMOLOGADA'!AI627+'MATRIZ 2018 COMPLETO HOMOLOGADA'!AL627+'MATRIZ 2018 COMPLETO HOMOLOGADA'!AO627</f>
        <v>373361.02244393091</v>
      </c>
      <c r="O627" s="114"/>
      <c r="P627" s="114"/>
      <c r="Q627" s="93"/>
      <c r="S627" s="94">
        <v>716.5</v>
      </c>
      <c r="U627" s="338">
        <v>2094019.6736110463</v>
      </c>
      <c r="W627" s="338">
        <v>404999.54437103402</v>
      </c>
      <c r="Y627" s="94">
        <v>705.5</v>
      </c>
      <c r="AA627" s="345">
        <f t="shared" si="69"/>
        <v>-192834.01017072308</v>
      </c>
      <c r="AC627" s="351">
        <f t="shared" si="70"/>
        <v>-31638.521927103109</v>
      </c>
      <c r="AE627" s="352">
        <f t="shared" si="71"/>
        <v>-224472.53209782619</v>
      </c>
      <c r="AG627" s="352"/>
    </row>
    <row r="628" spans="1:33" x14ac:dyDescent="0.25">
      <c r="A628" s="93"/>
      <c r="B628" s="94" t="s">
        <v>604</v>
      </c>
      <c r="C628" s="94" t="s">
        <v>640</v>
      </c>
      <c r="D628" s="94" t="s">
        <v>79</v>
      </c>
      <c r="H628" s="114">
        <f>'MATRIZ 2018 COMPLETO HOMOLOGADA'!J628</f>
        <v>1749643.2826172418</v>
      </c>
      <c r="I628" s="114">
        <f>'MATRIZ 2018 COMPLETO HOMOLOGADA'!O628</f>
        <v>0</v>
      </c>
      <c r="J628" s="114">
        <f>'MATRIZ 2018 COMPLETO HOMOLOGADA'!R628</f>
        <v>0</v>
      </c>
      <c r="K628" s="114"/>
      <c r="L628" s="114">
        <f t="shared" si="75"/>
        <v>1749643.2826172418</v>
      </c>
      <c r="M628" s="114"/>
      <c r="N628" s="114">
        <f>'MATRIZ 2018 COMPLETO HOMOLOGADA'!AI628+'MATRIZ 2018 COMPLETO HOMOLOGADA'!AL628+'MATRIZ 2018 COMPLETO HOMOLOGADA'!AO628</f>
        <v>427361.28563745716</v>
      </c>
      <c r="O628" s="114"/>
      <c r="P628" s="114"/>
      <c r="Q628" s="93"/>
      <c r="S628" s="94">
        <v>777</v>
      </c>
      <c r="U628" s="338">
        <v>1730271.4812610373</v>
      </c>
      <c r="W628" s="338">
        <v>437130.6273543741</v>
      </c>
      <c r="Y628" s="94">
        <v>707.5</v>
      </c>
      <c r="AA628" s="345">
        <f t="shared" si="69"/>
        <v>19371.801356204553</v>
      </c>
      <c r="AC628" s="351">
        <f t="shared" si="70"/>
        <v>-9769.3417169169406</v>
      </c>
      <c r="AE628" s="352">
        <f t="shared" si="71"/>
        <v>9602.4596392876119</v>
      </c>
      <c r="AG628" s="352"/>
    </row>
    <row r="629" spans="1:33" x14ac:dyDescent="0.25">
      <c r="A629" s="93"/>
      <c r="B629" s="94" t="s">
        <v>604</v>
      </c>
      <c r="C629" s="94" t="s">
        <v>641</v>
      </c>
      <c r="D629" s="94" t="s">
        <v>79</v>
      </c>
      <c r="H629" s="114">
        <f>'MATRIZ 2018 COMPLETO HOMOLOGADA'!J629</f>
        <v>2632429.2280949736</v>
      </c>
      <c r="I629" s="114">
        <f>'MATRIZ 2018 COMPLETO HOMOLOGADA'!O629</f>
        <v>0</v>
      </c>
      <c r="J629" s="114">
        <f>'MATRIZ 2018 COMPLETO HOMOLOGADA'!R629</f>
        <v>0</v>
      </c>
      <c r="K629" s="114"/>
      <c r="L629" s="114">
        <f t="shared" si="75"/>
        <v>2632429.2280949736</v>
      </c>
      <c r="M629" s="114"/>
      <c r="N629" s="114">
        <f>'MATRIZ 2018 COMPLETO HOMOLOGADA'!AI629+'MATRIZ 2018 COMPLETO HOMOLOGADA'!AL629+'MATRIZ 2018 COMPLETO HOMOLOGADA'!AO629</f>
        <v>647243.48419301328</v>
      </c>
      <c r="O629" s="114"/>
      <c r="P629" s="114"/>
      <c r="Q629" s="93"/>
      <c r="S629" s="94">
        <v>1259</v>
      </c>
      <c r="U629" s="338">
        <v>2759641.7636202266</v>
      </c>
      <c r="W629" s="338">
        <v>639157.44455406966</v>
      </c>
      <c r="Y629" s="94">
        <v>1122.5</v>
      </c>
      <c r="AA629" s="345">
        <f t="shared" si="69"/>
        <v>-127212.53552525304</v>
      </c>
      <c r="AC629" s="351">
        <f t="shared" si="70"/>
        <v>8086.039638943621</v>
      </c>
      <c r="AE629" s="352">
        <f t="shared" si="71"/>
        <v>-119126.49588630942</v>
      </c>
      <c r="AG629" s="352"/>
    </row>
    <row r="630" spans="1:33" x14ac:dyDescent="0.25">
      <c r="A630" s="93"/>
      <c r="B630" s="94" t="s">
        <v>604</v>
      </c>
      <c r="C630" s="94" t="s">
        <v>642</v>
      </c>
      <c r="D630" s="94" t="s">
        <v>83</v>
      </c>
      <c r="H630" s="114">
        <f>'MATRIZ 2018 COMPLETO HOMOLOGADA'!J630</f>
        <v>0</v>
      </c>
      <c r="I630" s="114">
        <f>'MATRIZ 2018 COMPLETO HOMOLOGADA'!O630</f>
        <v>1017510.0773087596</v>
      </c>
      <c r="J630" s="114">
        <f>'MATRIZ 2018 COMPLETO HOMOLOGADA'!R630</f>
        <v>0</v>
      </c>
      <c r="K630" s="114"/>
      <c r="L630" s="114">
        <f t="shared" si="75"/>
        <v>1017510.0773087596</v>
      </c>
      <c r="M630" s="114"/>
      <c r="N630" s="114">
        <f>'MATRIZ 2018 COMPLETO HOMOLOGADA'!AI630+'MATRIZ 2018 COMPLETO HOMOLOGADA'!AL630+'MATRIZ 2018 COMPLETO HOMOLOGADA'!AO630</f>
        <v>96751.270573702262</v>
      </c>
      <c r="O630" s="114"/>
      <c r="P630" s="114"/>
      <c r="Q630" s="93"/>
      <c r="S630" s="94">
        <v>175.5</v>
      </c>
      <c r="U630" s="338">
        <v>1147526.5463559048</v>
      </c>
      <c r="W630" s="338">
        <v>94582.272661139388</v>
      </c>
      <c r="Y630" s="94">
        <v>146.5</v>
      </c>
      <c r="AA630" s="345">
        <f t="shared" si="69"/>
        <v>-130016.46904714522</v>
      </c>
      <c r="AC630" s="351">
        <f t="shared" si="70"/>
        <v>2168.9979125628743</v>
      </c>
      <c r="AE630" s="352">
        <f t="shared" si="71"/>
        <v>-127847.47113458235</v>
      </c>
      <c r="AG630" s="352"/>
    </row>
    <row r="631" spans="1:33" x14ac:dyDescent="0.25">
      <c r="A631" s="93"/>
      <c r="B631" s="94" t="s">
        <v>604</v>
      </c>
      <c r="C631" s="94" t="s">
        <v>643</v>
      </c>
      <c r="D631" s="94" t="s">
        <v>83</v>
      </c>
      <c r="H631" s="114">
        <f>'MATRIZ 2018 COMPLETO HOMOLOGADA'!J631</f>
        <v>0</v>
      </c>
      <c r="I631" s="114">
        <f>'MATRIZ 2018 COMPLETO HOMOLOGADA'!O631</f>
        <v>944286.58942623273</v>
      </c>
      <c r="J631" s="114">
        <f>'MATRIZ 2018 COMPLETO HOMOLOGADA'!R631</f>
        <v>0</v>
      </c>
      <c r="K631" s="114"/>
      <c r="L631" s="114">
        <f t="shared" si="75"/>
        <v>944286.58942623273</v>
      </c>
      <c r="M631" s="114"/>
      <c r="N631" s="114">
        <f>'MATRIZ 2018 COMPLETO HOMOLOGADA'!AI631+'MATRIZ 2018 COMPLETO HOMOLOGADA'!AL631+'MATRIZ 2018 COMPLETO HOMOLOGADA'!AO631</f>
        <v>58535.64458354337</v>
      </c>
      <c r="O631" s="114"/>
      <c r="P631" s="114"/>
      <c r="Q631" s="93"/>
      <c r="S631" s="94">
        <v>117</v>
      </c>
      <c r="U631" s="338">
        <v>1050188.2211329276</v>
      </c>
      <c r="W631" s="338">
        <v>56248.69533083951</v>
      </c>
      <c r="Y631" s="94">
        <v>94</v>
      </c>
      <c r="AA631" s="345">
        <f t="shared" si="69"/>
        <v>-105901.63170669484</v>
      </c>
      <c r="AC631" s="351">
        <f t="shared" si="70"/>
        <v>2286.9492527038601</v>
      </c>
      <c r="AE631" s="352">
        <f t="shared" si="71"/>
        <v>-103614.68245399097</v>
      </c>
      <c r="AG631" s="352"/>
    </row>
    <row r="632" spans="1:33" x14ac:dyDescent="0.25">
      <c r="A632" s="93"/>
      <c r="B632" s="94" t="s">
        <v>604</v>
      </c>
      <c r="C632" s="94" t="s">
        <v>644</v>
      </c>
      <c r="D632" s="94" t="s">
        <v>79</v>
      </c>
      <c r="H632" s="114">
        <f>'MATRIZ 2018 COMPLETO HOMOLOGADA'!J632</f>
        <v>2131004.8883457924</v>
      </c>
      <c r="I632" s="114">
        <f>'MATRIZ 2018 COMPLETO HOMOLOGADA'!O632</f>
        <v>0</v>
      </c>
      <c r="J632" s="114">
        <f>'MATRIZ 2018 COMPLETO HOMOLOGADA'!R632</f>
        <v>0</v>
      </c>
      <c r="K632" s="114"/>
      <c r="L632" s="114">
        <f t="shared" si="75"/>
        <v>2131004.8883457924</v>
      </c>
      <c r="M632" s="114"/>
      <c r="N632" s="114">
        <f>'MATRIZ 2018 COMPLETO HOMOLOGADA'!AI632+'MATRIZ 2018 COMPLETO HOMOLOGADA'!AL632+'MATRIZ 2018 COMPLETO HOMOLOGADA'!AO632</f>
        <v>552990.47649694094</v>
      </c>
      <c r="O632" s="114"/>
      <c r="P632" s="114"/>
      <c r="Q632" s="93"/>
      <c r="S632" s="94">
        <v>1148</v>
      </c>
      <c r="U632" s="338">
        <v>2308675.2013384029</v>
      </c>
      <c r="W632" s="338">
        <v>667135.11528273625</v>
      </c>
      <c r="Y632" s="94">
        <v>1240.5</v>
      </c>
      <c r="AA632" s="345">
        <f t="shared" si="69"/>
        <v>-177670.3129926105</v>
      </c>
      <c r="AC632" s="351">
        <f t="shared" si="70"/>
        <v>-114144.63878579531</v>
      </c>
      <c r="AE632" s="352">
        <f t="shared" si="71"/>
        <v>-291814.95177840581</v>
      </c>
      <c r="AG632" s="352"/>
    </row>
    <row r="633" spans="1:33" x14ac:dyDescent="0.25">
      <c r="A633" s="93"/>
      <c r="B633" s="94" t="s">
        <v>604</v>
      </c>
      <c r="C633" s="94" t="s">
        <v>645</v>
      </c>
      <c r="D633" s="94" t="s">
        <v>79</v>
      </c>
      <c r="H633" s="114">
        <f>'MATRIZ 2018 COMPLETO HOMOLOGADA'!J633</f>
        <v>11087757.229132123</v>
      </c>
      <c r="I633" s="114">
        <f>'MATRIZ 2018 COMPLETO HOMOLOGADA'!O633</f>
        <v>0</v>
      </c>
      <c r="J633" s="114">
        <f>'MATRIZ 2018 COMPLETO HOMOLOGADA'!R633</f>
        <v>0</v>
      </c>
      <c r="K633" s="114"/>
      <c r="L633" s="114">
        <f t="shared" si="75"/>
        <v>11087757.229132123</v>
      </c>
      <c r="M633" s="114"/>
      <c r="N633" s="114">
        <f>'MATRIZ 2018 COMPLETO HOMOLOGADA'!AI633+'MATRIZ 2018 COMPLETO HOMOLOGADA'!AL633+'MATRIZ 2018 COMPLETO HOMOLOGADA'!AO633</f>
        <v>3021736.300248838</v>
      </c>
      <c r="O633" s="114"/>
      <c r="P633" s="114"/>
      <c r="Q633" s="93"/>
      <c r="S633" s="94">
        <v>5774.5</v>
      </c>
      <c r="U633" s="338">
        <v>12552204.627821675</v>
      </c>
      <c r="W633" s="338">
        <v>3859060.5173956063</v>
      </c>
      <c r="Y633" s="94">
        <v>6679</v>
      </c>
      <c r="AA633" s="345">
        <f t="shared" si="69"/>
        <v>-1464447.3986895513</v>
      </c>
      <c r="AC633" s="351">
        <f t="shared" si="70"/>
        <v>-837324.21714676823</v>
      </c>
      <c r="AE633" s="352">
        <f t="shared" si="71"/>
        <v>-2301771.6158363195</v>
      </c>
      <c r="AG633" s="352"/>
    </row>
    <row r="634" spans="1:33" x14ac:dyDescent="0.25">
      <c r="A634" s="93"/>
      <c r="B634" s="94" t="s">
        <v>604</v>
      </c>
      <c r="C634" s="94" t="s">
        <v>646</v>
      </c>
      <c r="D634" s="94" t="s">
        <v>79</v>
      </c>
      <c r="H634" s="114">
        <f>'MATRIZ 2018 COMPLETO HOMOLOGADA'!J634</f>
        <v>4587695.5318525489</v>
      </c>
      <c r="I634" s="114">
        <f>'MATRIZ 2018 COMPLETO HOMOLOGADA'!O634</f>
        <v>0</v>
      </c>
      <c r="J634" s="114">
        <f>'MATRIZ 2018 COMPLETO HOMOLOGADA'!R634</f>
        <v>0</v>
      </c>
      <c r="K634" s="114"/>
      <c r="L634" s="114">
        <f t="shared" si="75"/>
        <v>4587695.5318525489</v>
      </c>
      <c r="M634" s="114"/>
      <c r="N634" s="114">
        <f>'MATRIZ 2018 COMPLETO HOMOLOGADA'!AI634+'MATRIZ 2018 COMPLETO HOMOLOGADA'!AL634+'MATRIZ 2018 COMPLETO HOMOLOGADA'!AO634</f>
        <v>1843700.5872238134</v>
      </c>
      <c r="O634" s="114"/>
      <c r="P634" s="114"/>
      <c r="Q634" s="93"/>
      <c r="S634" s="94">
        <v>1931.5</v>
      </c>
      <c r="U634" s="338">
        <v>5818183.0558550451</v>
      </c>
      <c r="W634" s="338">
        <v>2369162.1520899176</v>
      </c>
      <c r="Y634" s="94">
        <v>2067</v>
      </c>
      <c r="AA634" s="345">
        <f t="shared" si="69"/>
        <v>-1230487.5240024962</v>
      </c>
      <c r="AC634" s="351">
        <f t="shared" si="70"/>
        <v>-525461.56486610416</v>
      </c>
      <c r="AE634" s="352">
        <f t="shared" si="71"/>
        <v>-1755949.0888686003</v>
      </c>
      <c r="AG634" s="352"/>
    </row>
    <row r="635" spans="1:33" x14ac:dyDescent="0.25">
      <c r="A635" s="93"/>
      <c r="B635" s="94" t="s">
        <v>604</v>
      </c>
      <c r="C635" s="94" t="s">
        <v>647</v>
      </c>
      <c r="D635" s="94" t="s">
        <v>79</v>
      </c>
      <c r="H635" s="114">
        <f>'MATRIZ 2018 COMPLETO HOMOLOGADA'!J635</f>
        <v>1749643.2826172416</v>
      </c>
      <c r="I635" s="114">
        <f>'MATRIZ 2018 COMPLETO HOMOLOGADA'!O635</f>
        <v>0</v>
      </c>
      <c r="J635" s="114">
        <f>'MATRIZ 2018 COMPLETO HOMOLOGADA'!R635</f>
        <v>0</v>
      </c>
      <c r="K635" s="114"/>
      <c r="L635" s="114">
        <f t="shared" si="75"/>
        <v>1749643.2826172416</v>
      </c>
      <c r="M635" s="114"/>
      <c r="N635" s="114">
        <f>'MATRIZ 2018 COMPLETO HOMOLOGADA'!AI635+'MATRIZ 2018 COMPLETO HOMOLOGADA'!AL635+'MATRIZ 2018 COMPLETO HOMOLOGADA'!AO635</f>
        <v>540445.40511738986</v>
      </c>
      <c r="O635" s="114"/>
      <c r="P635" s="114"/>
      <c r="Q635" s="93"/>
      <c r="S635" s="94">
        <v>960.5</v>
      </c>
      <c r="U635" s="338">
        <v>1760071.6048698977</v>
      </c>
      <c r="W635" s="338">
        <v>511550.69780350785</v>
      </c>
      <c r="Y635" s="94">
        <v>848</v>
      </c>
      <c r="AA635" s="345">
        <f t="shared" si="69"/>
        <v>-10428.3222526561</v>
      </c>
      <c r="AC635" s="351">
        <f t="shared" si="70"/>
        <v>28894.707313882012</v>
      </c>
      <c r="AE635" s="352">
        <f t="shared" si="71"/>
        <v>18466.385061225912</v>
      </c>
      <c r="AG635" s="352"/>
    </row>
    <row r="636" spans="1:33" x14ac:dyDescent="0.25">
      <c r="A636" s="93"/>
      <c r="B636" s="94" t="s">
        <v>604</v>
      </c>
      <c r="C636" s="94" t="s">
        <v>648</v>
      </c>
      <c r="D636" s="94" t="s">
        <v>83</v>
      </c>
      <c r="H636" s="114">
        <f>'MATRIZ 2018 COMPLETO HOMOLOGADA'!J636</f>
        <v>0</v>
      </c>
      <c r="I636" s="114">
        <f>'MATRIZ 2018 COMPLETO HOMOLOGADA'!O636</f>
        <v>1081029.1143767675</v>
      </c>
      <c r="J636" s="114">
        <f>'MATRIZ 2018 COMPLETO HOMOLOGADA'!R636</f>
        <v>0</v>
      </c>
      <c r="K636" s="114"/>
      <c r="L636" s="114">
        <f t="shared" si="75"/>
        <v>1081029.1143767675</v>
      </c>
      <c r="M636" s="114"/>
      <c r="N636" s="114">
        <f>'MATRIZ 2018 COMPLETO HOMOLOGADA'!AI636+'MATRIZ 2018 COMPLETO HOMOLOGADA'!AL636+'MATRIZ 2018 COMPLETO HOMOLOGADA'!AO636</f>
        <v>139035.37138154003</v>
      </c>
      <c r="O636" s="114"/>
      <c r="P636" s="114"/>
      <c r="Q636" s="93"/>
      <c r="S636" s="94">
        <v>229</v>
      </c>
      <c r="U636" s="338">
        <v>1226728.3057935506</v>
      </c>
      <c r="W636" s="338">
        <v>145658.95005214677</v>
      </c>
      <c r="Y636" s="94">
        <v>187.5</v>
      </c>
      <c r="AA636" s="345">
        <f t="shared" si="69"/>
        <v>-145699.19141678303</v>
      </c>
      <c r="AC636" s="351">
        <f t="shared" si="70"/>
        <v>-6623.5786706067447</v>
      </c>
      <c r="AE636" s="352">
        <f t="shared" si="71"/>
        <v>-152322.77008738977</v>
      </c>
      <c r="AG636" s="352"/>
    </row>
    <row r="637" spans="1:33" x14ac:dyDescent="0.25">
      <c r="A637" s="93"/>
      <c r="B637" s="94" t="s">
        <v>604</v>
      </c>
      <c r="C637" s="94" t="s">
        <v>649</v>
      </c>
      <c r="D637" s="94" t="s">
        <v>79</v>
      </c>
      <c r="H637" s="114">
        <f>'MATRIZ 2018 COMPLETO HOMOLOGADA'!J637</f>
        <v>2797910.9562728172</v>
      </c>
      <c r="I637" s="114">
        <f>'MATRIZ 2018 COMPLETO HOMOLOGADA'!O637</f>
        <v>0</v>
      </c>
      <c r="J637" s="114">
        <f>'MATRIZ 2018 COMPLETO HOMOLOGADA'!R637</f>
        <v>0</v>
      </c>
      <c r="K637" s="114"/>
      <c r="L637" s="114">
        <f t="shared" si="75"/>
        <v>2797910.9562728172</v>
      </c>
      <c r="M637" s="114"/>
      <c r="N637" s="114">
        <f>'MATRIZ 2018 COMPLETO HOMOLOGADA'!AI637+'MATRIZ 2018 COMPLETO HOMOLOGADA'!AL637+'MATRIZ 2018 COMPLETO HOMOLOGADA'!AO637</f>
        <v>752941.09503825032</v>
      </c>
      <c r="O637" s="114"/>
      <c r="P637" s="114"/>
      <c r="Q637" s="93"/>
      <c r="S637" s="94">
        <v>1429.5</v>
      </c>
      <c r="U637" s="338">
        <v>2620490.7165619596</v>
      </c>
      <c r="W637" s="338">
        <v>809859.9472521852</v>
      </c>
      <c r="Y637" s="94">
        <v>1381</v>
      </c>
      <c r="AA637" s="345">
        <f t="shared" si="69"/>
        <v>177420.23971085763</v>
      </c>
      <c r="AC637" s="351">
        <f t="shared" si="70"/>
        <v>-56918.852213934879</v>
      </c>
      <c r="AE637" s="352">
        <f t="shared" si="71"/>
        <v>120501.38749692275</v>
      </c>
      <c r="AG637" s="352"/>
    </row>
    <row r="638" spans="1:33" x14ac:dyDescent="0.25">
      <c r="A638" s="93"/>
      <c r="B638" s="94" t="s">
        <v>604</v>
      </c>
      <c r="C638" s="94" t="s">
        <v>650</v>
      </c>
      <c r="D638" s="94" t="s">
        <v>79</v>
      </c>
      <c r="H638" s="114">
        <f>'MATRIZ 2018 COMPLETO HOMOLOGADA'!J638</f>
        <v>1749643.2826172416</v>
      </c>
      <c r="I638" s="114">
        <f>'MATRIZ 2018 COMPLETO HOMOLOGADA'!O638</f>
        <v>0</v>
      </c>
      <c r="J638" s="114">
        <f>'MATRIZ 2018 COMPLETO HOMOLOGADA'!R638</f>
        <v>0</v>
      </c>
      <c r="K638" s="114"/>
      <c r="L638" s="114">
        <f t="shared" si="75"/>
        <v>1749643.2826172416</v>
      </c>
      <c r="M638" s="114"/>
      <c r="N638" s="114">
        <f>'MATRIZ 2018 COMPLETO HOMOLOGADA'!AI638+'MATRIZ 2018 COMPLETO HOMOLOGADA'!AL638+'MATRIZ 2018 COMPLETO HOMOLOGADA'!AO638</f>
        <v>433833.52186603821</v>
      </c>
      <c r="O638" s="114"/>
      <c r="P638" s="114"/>
      <c r="Q638" s="93"/>
      <c r="S638" s="94">
        <v>806.5</v>
      </c>
      <c r="U638" s="338">
        <v>1732708.5787794855</v>
      </c>
      <c r="W638" s="338">
        <v>447716.82093365258</v>
      </c>
      <c r="Y638" s="94">
        <v>760</v>
      </c>
      <c r="AA638" s="345">
        <f t="shared" si="69"/>
        <v>16934.703837756068</v>
      </c>
      <c r="AC638" s="351">
        <f t="shared" si="70"/>
        <v>-13883.299067614367</v>
      </c>
      <c r="AE638" s="352">
        <f t="shared" si="71"/>
        <v>3051.4047701417003</v>
      </c>
      <c r="AG638" s="352"/>
    </row>
    <row r="639" spans="1:33" x14ac:dyDescent="0.25">
      <c r="A639" s="93"/>
      <c r="H639" s="114"/>
      <c r="I639" s="114"/>
      <c r="J639" s="114"/>
      <c r="K639" s="114"/>
      <c r="L639" s="114"/>
      <c r="M639" s="114"/>
      <c r="N639" s="114"/>
      <c r="O639" s="114"/>
      <c r="P639" s="114"/>
      <c r="Q639" s="93"/>
      <c r="AA639" s="345">
        <f t="shared" si="69"/>
        <v>0</v>
      </c>
      <c r="AC639" s="351">
        <f t="shared" si="70"/>
        <v>0</v>
      </c>
      <c r="AE639" s="352">
        <f t="shared" si="71"/>
        <v>0</v>
      </c>
      <c r="AG639" s="352"/>
    </row>
    <row r="640" spans="1:33" x14ac:dyDescent="0.25">
      <c r="A640" s="93"/>
      <c r="B640" s="98" t="s">
        <v>651</v>
      </c>
      <c r="C640" s="98" t="s">
        <v>652</v>
      </c>
      <c r="D640" s="98" t="s">
        <v>74</v>
      </c>
      <c r="E640" s="98"/>
      <c r="F640" s="100"/>
      <c r="G640" s="98"/>
      <c r="H640" s="115">
        <f>SUM(H641:H656)</f>
        <v>36588809.125729896</v>
      </c>
      <c r="I640" s="115">
        <f>SUM(I641:I656)</f>
        <v>4679218.6024817582</v>
      </c>
      <c r="J640" s="115">
        <f>SUM(J641:J656)</f>
        <v>5055848.9515343346</v>
      </c>
      <c r="K640" s="115"/>
      <c r="L640" s="115">
        <f>SUM(L641:L656)</f>
        <v>46323876.679745987</v>
      </c>
      <c r="M640" s="115"/>
      <c r="N640" s="115">
        <f>SUM(N641:N656)</f>
        <v>12063601.041549465</v>
      </c>
      <c r="O640" s="115"/>
      <c r="P640" s="115">
        <f>L640*'DADOS BASE PROPOSTA'!$I$14</f>
        <v>69485.815019618982</v>
      </c>
      <c r="Q640" s="93"/>
      <c r="S640" s="94">
        <v>15356</v>
      </c>
      <c r="U640" s="338">
        <v>43224293.783020809</v>
      </c>
      <c r="W640" s="338">
        <v>10733775.702564968</v>
      </c>
      <c r="Y640" s="94">
        <v>11321</v>
      </c>
      <c r="AA640" s="345">
        <f t="shared" si="69"/>
        <v>3099582.8967251778</v>
      </c>
      <c r="AC640" s="351">
        <f t="shared" si="70"/>
        <v>1329825.3389844969</v>
      </c>
      <c r="AE640" s="352">
        <f t="shared" si="71"/>
        <v>4429408.2357096747</v>
      </c>
      <c r="AG640" s="352"/>
    </row>
    <row r="641" spans="1:33" x14ac:dyDescent="0.25">
      <c r="A641" s="93"/>
      <c r="B641" s="94" t="s">
        <v>651</v>
      </c>
      <c r="C641" s="94" t="s">
        <v>34</v>
      </c>
      <c r="D641" s="94" t="s">
        <v>75</v>
      </c>
      <c r="F641" s="68">
        <f>'MATRIZ 2018 COMPLETO HOMOLOGADA'!Q641</f>
        <v>15</v>
      </c>
      <c r="H641" s="114">
        <f>'MATRIZ 2018 COMPLETO HOMOLOGADA'!J641</f>
        <v>0</v>
      </c>
      <c r="I641" s="114">
        <f>SUMIF('MATRIZ 2018 COMPLETO HOMOLOGADA'!D642:D657,"ECR",'MATRIZ 2018 COMPLETO HOMOLOGADA'!O642:O657)</f>
        <v>0</v>
      </c>
      <c r="J641" s="114">
        <f>'MATRIZ 2018 COMPLETO HOMOLOGADA'!R641+'MATRIZ 2018 COMPLETO HOMOLOGADA'!Z641+'MATRIZ 2018 COMPLETO HOMOLOGADA'!AS641+'MATRIZ 2018 COMPLETO HOMOLOGADA'!AW641+'MATRIZ 2018 COMPLETO HOMOLOGADA'!BA641+SUM('MATRIZ 2018 COMPLETO HOMOLOGADA'!Z642:Z657)</f>
        <v>5055848.9515343346</v>
      </c>
      <c r="K641" s="114"/>
      <c r="L641" s="114">
        <f t="shared" ref="L641:L656" si="76">SUM(H641:J641)</f>
        <v>5055848.9515343346</v>
      </c>
      <c r="M641" s="114"/>
      <c r="N641" s="114">
        <f>'MATRIZ 2018 COMPLETO HOMOLOGADA'!AI641+'MATRIZ 2018 COMPLETO HOMOLOGADA'!AL641+'MATRIZ 2018 COMPLETO HOMOLOGADA'!AO641</f>
        <v>0</v>
      </c>
      <c r="O641" s="114"/>
      <c r="P641" s="114"/>
      <c r="Q641" s="93"/>
      <c r="U641" s="338">
        <v>4975015.4563613674</v>
      </c>
      <c r="W641" s="338">
        <v>0</v>
      </c>
      <c r="AA641" s="345">
        <f t="shared" si="69"/>
        <v>80833.495172967203</v>
      </c>
      <c r="AC641" s="351">
        <f t="shared" si="70"/>
        <v>0</v>
      </c>
      <c r="AE641" s="352">
        <f t="shared" si="71"/>
        <v>80833.495172967203</v>
      </c>
      <c r="AG641" s="352"/>
    </row>
    <row r="642" spans="1:33" x14ac:dyDescent="0.25">
      <c r="A642" s="93"/>
      <c r="B642" s="94" t="s">
        <v>651</v>
      </c>
      <c r="C642" s="94" t="s">
        <v>653</v>
      </c>
      <c r="D642" s="94" t="s">
        <v>79</v>
      </c>
      <c r="H642" s="114">
        <f>'MATRIZ 2018 COMPLETO HOMOLOGADA'!J642</f>
        <v>5041617.4800220625</v>
      </c>
      <c r="I642" s="114">
        <f>'MATRIZ 2018 COMPLETO HOMOLOGADA'!O642</f>
        <v>0</v>
      </c>
      <c r="J642" s="114">
        <f>'MATRIZ 2018 COMPLETO HOMOLOGADA'!R642</f>
        <v>0</v>
      </c>
      <c r="K642" s="114"/>
      <c r="L642" s="114">
        <f t="shared" si="76"/>
        <v>5041617.4800220625</v>
      </c>
      <c r="M642" s="114"/>
      <c r="N642" s="114">
        <f>'MATRIZ 2018 COMPLETO HOMOLOGADA'!AI642+'MATRIZ 2018 COMPLETO HOMOLOGADA'!AL642+'MATRIZ 2018 COMPLETO HOMOLOGADA'!AO642</f>
        <v>1071593.605406276</v>
      </c>
      <c r="O642" s="114"/>
      <c r="P642" s="114"/>
      <c r="Q642" s="93"/>
      <c r="S642" s="94">
        <v>1576.5</v>
      </c>
      <c r="U642" s="338">
        <v>4691823.3055103039</v>
      </c>
      <c r="W642" s="338">
        <v>1095399.5931936745</v>
      </c>
      <c r="Y642" s="94">
        <v>1368</v>
      </c>
      <c r="AA642" s="345">
        <f t="shared" si="69"/>
        <v>349794.17451175861</v>
      </c>
      <c r="AC642" s="351">
        <f t="shared" si="70"/>
        <v>-23805.98778739851</v>
      </c>
      <c r="AE642" s="352">
        <f t="shared" si="71"/>
        <v>325988.1867243601</v>
      </c>
      <c r="AG642" s="352"/>
    </row>
    <row r="643" spans="1:33" x14ac:dyDescent="0.25">
      <c r="A643" s="93"/>
      <c r="B643" s="94" t="s">
        <v>651</v>
      </c>
      <c r="C643" s="94" t="s">
        <v>654</v>
      </c>
      <c r="D643" s="94" t="s">
        <v>77</v>
      </c>
      <c r="H643" s="114">
        <f>'MATRIZ 2018 COMPLETO HOMOLOGADA'!J643</f>
        <v>0</v>
      </c>
      <c r="I643" s="114">
        <f>'MATRIZ 2018 COMPLETO HOMOLOGADA'!O643</f>
        <v>528646.20574448758</v>
      </c>
      <c r="J643" s="114">
        <f>'MATRIZ 2018 COMPLETO HOMOLOGADA'!R643</f>
        <v>0</v>
      </c>
      <c r="K643" s="114"/>
      <c r="L643" s="114">
        <f t="shared" si="76"/>
        <v>528646.20574448758</v>
      </c>
      <c r="M643" s="114"/>
      <c r="N643" s="114">
        <f>'MATRIZ 2018 COMPLETO HOMOLOGADA'!AI643+'MATRIZ 2018 COMPLETO HOMOLOGADA'!AL643+'MATRIZ 2018 COMPLETO HOMOLOGADA'!AO643</f>
        <v>293405.20607745252</v>
      </c>
      <c r="O643" s="114"/>
      <c r="P643" s="114"/>
      <c r="Q643" s="93"/>
      <c r="S643" s="94">
        <v>123.5</v>
      </c>
      <c r="U643" s="338">
        <v>516498.38105703169</v>
      </c>
      <c r="W643" s="338">
        <v>70570.456837670237</v>
      </c>
      <c r="Y643" s="94">
        <v>51.5</v>
      </c>
      <c r="AA643" s="345">
        <f t="shared" si="69"/>
        <v>12147.824687455897</v>
      </c>
      <c r="AC643" s="351">
        <f t="shared" si="70"/>
        <v>222834.74923978228</v>
      </c>
      <c r="AE643" s="352">
        <f t="shared" si="71"/>
        <v>234982.57392723818</v>
      </c>
      <c r="AG643" s="352"/>
    </row>
    <row r="644" spans="1:33" x14ac:dyDescent="0.25">
      <c r="A644" s="93"/>
      <c r="B644" s="94" t="s">
        <v>651</v>
      </c>
      <c r="C644" s="94" t="s">
        <v>655</v>
      </c>
      <c r="D644" s="94" t="s">
        <v>77</v>
      </c>
      <c r="H644" s="114">
        <f>'MATRIZ 2018 COMPLETO HOMOLOGADA'!J644</f>
        <v>0</v>
      </c>
      <c r="I644" s="114">
        <f>'MATRIZ 2018 COMPLETO HOMOLOGADA'!O644</f>
        <v>934758.83486682596</v>
      </c>
      <c r="J644" s="114">
        <f>'MATRIZ 2018 COMPLETO HOMOLOGADA'!R644</f>
        <v>0</v>
      </c>
      <c r="K644" s="114"/>
      <c r="L644" s="114">
        <f t="shared" si="76"/>
        <v>934758.83486682596</v>
      </c>
      <c r="M644" s="114"/>
      <c r="N644" s="114">
        <f>'MATRIZ 2018 COMPLETO HOMOLOGADA'!AI644+'MATRIZ 2018 COMPLETO HOMOLOGADA'!AL644+'MATRIZ 2018 COMPLETO HOMOLOGADA'!AO644</f>
        <v>413988.54909360339</v>
      </c>
      <c r="O644" s="114"/>
      <c r="P644" s="114"/>
      <c r="Q644" s="93"/>
      <c r="S644" s="94">
        <v>798</v>
      </c>
      <c r="U644" s="338">
        <v>934914.08868713351</v>
      </c>
      <c r="W644" s="338">
        <v>366238.22429986874</v>
      </c>
      <c r="Y644" s="94">
        <v>650</v>
      </c>
      <c r="AA644" s="345">
        <f t="shared" si="69"/>
        <v>-155.25382030755281</v>
      </c>
      <c r="AC644" s="351">
        <f t="shared" si="70"/>
        <v>47750.324793734646</v>
      </c>
      <c r="AE644" s="352">
        <f t="shared" si="71"/>
        <v>47595.070973427093</v>
      </c>
      <c r="AG644" s="352"/>
    </row>
    <row r="645" spans="1:33" x14ac:dyDescent="0.25">
      <c r="A645" s="93"/>
      <c r="B645" s="94" t="s">
        <v>651</v>
      </c>
      <c r="C645" s="94" t="s">
        <v>656</v>
      </c>
      <c r="D645" s="94" t="s">
        <v>79</v>
      </c>
      <c r="H645" s="114">
        <f>'MATRIZ 2018 COMPLETO HOMOLOGADA'!J645</f>
        <v>1749643.2826172418</v>
      </c>
      <c r="I645" s="114">
        <f>'MATRIZ 2018 COMPLETO HOMOLOGADA'!O645</f>
        <v>0</v>
      </c>
      <c r="J645" s="114">
        <f>'MATRIZ 2018 COMPLETO HOMOLOGADA'!R645</f>
        <v>0</v>
      </c>
      <c r="K645" s="114"/>
      <c r="L645" s="114">
        <f t="shared" si="76"/>
        <v>1749643.2826172418</v>
      </c>
      <c r="M645" s="114"/>
      <c r="N645" s="114">
        <f>'MATRIZ 2018 COMPLETO HOMOLOGADA'!AI645+'MATRIZ 2018 COMPLETO HOMOLOGADA'!AL645+'MATRIZ 2018 COMPLETO HOMOLOGADA'!AO645</f>
        <v>447163.4050159633</v>
      </c>
      <c r="O645" s="114"/>
      <c r="P645" s="114"/>
      <c r="Q645" s="93"/>
      <c r="S645" s="94">
        <v>994.5</v>
      </c>
      <c r="U645" s="338">
        <v>1405189.0402256674</v>
      </c>
      <c r="W645" s="338">
        <v>258383.17632871607</v>
      </c>
      <c r="Y645" s="94">
        <v>531</v>
      </c>
      <c r="AA645" s="345">
        <f t="shared" si="69"/>
        <v>344454.24239157443</v>
      </c>
      <c r="AC645" s="351">
        <f t="shared" si="70"/>
        <v>188780.22868724723</v>
      </c>
      <c r="AE645" s="352">
        <f t="shared" si="71"/>
        <v>533234.47107882169</v>
      </c>
      <c r="AG645" s="352"/>
    </row>
    <row r="646" spans="1:33" x14ac:dyDescent="0.25">
      <c r="A646" s="93"/>
      <c r="B646" s="94" t="s">
        <v>651</v>
      </c>
      <c r="C646" s="94" t="s">
        <v>657</v>
      </c>
      <c r="D646" s="94" t="s">
        <v>83</v>
      </c>
      <c r="H646" s="114">
        <f>'MATRIZ 2018 COMPLETO HOMOLOGADA'!J646</f>
        <v>0</v>
      </c>
      <c r="I646" s="114">
        <f>'MATRIZ 2018 COMPLETO HOMOLOGADA'!O646</f>
        <v>1019080.7365670063</v>
      </c>
      <c r="J646" s="114">
        <f>'MATRIZ 2018 COMPLETO HOMOLOGADA'!R646</f>
        <v>0</v>
      </c>
      <c r="K646" s="114"/>
      <c r="L646" s="114">
        <f t="shared" si="76"/>
        <v>1019080.7365670063</v>
      </c>
      <c r="M646" s="114"/>
      <c r="N646" s="114">
        <f>'MATRIZ 2018 COMPLETO HOMOLOGADA'!AI646+'MATRIZ 2018 COMPLETO HOMOLOGADA'!AL646+'MATRIZ 2018 COMPLETO HOMOLOGADA'!AO646</f>
        <v>267041.19123047456</v>
      </c>
      <c r="O646" s="114"/>
      <c r="P646" s="114"/>
      <c r="Q646" s="93"/>
      <c r="S646" s="94">
        <v>570.5</v>
      </c>
      <c r="U646" s="338">
        <v>1068695.5486923514</v>
      </c>
      <c r="W646" s="338">
        <v>111922.78271362883</v>
      </c>
      <c r="Y646" s="94">
        <v>225</v>
      </c>
      <c r="AA646" s="345">
        <f t="shared" si="69"/>
        <v>-49614.81212534511</v>
      </c>
      <c r="AC646" s="351">
        <f t="shared" si="70"/>
        <v>155118.40851684572</v>
      </c>
      <c r="AE646" s="352">
        <f t="shared" si="71"/>
        <v>105503.59639150061</v>
      </c>
      <c r="AG646" s="352"/>
    </row>
    <row r="647" spans="1:33" x14ac:dyDescent="0.25">
      <c r="A647" s="93"/>
      <c r="B647" s="94" t="s">
        <v>651</v>
      </c>
      <c r="C647" s="94" t="s">
        <v>658</v>
      </c>
      <c r="D647" s="94" t="s">
        <v>79</v>
      </c>
      <c r="H647" s="114">
        <f>'MATRIZ 2018 COMPLETO HOMOLOGADA'!J647</f>
        <v>5978107.9036558662</v>
      </c>
      <c r="I647" s="114">
        <f>'MATRIZ 2018 COMPLETO HOMOLOGADA'!O647</f>
        <v>0</v>
      </c>
      <c r="J647" s="114">
        <f>'MATRIZ 2018 COMPLETO HOMOLOGADA'!R647</f>
        <v>0</v>
      </c>
      <c r="K647" s="114"/>
      <c r="L647" s="114">
        <f t="shared" si="76"/>
        <v>5978107.9036558662</v>
      </c>
      <c r="M647" s="114"/>
      <c r="N647" s="114">
        <f>'MATRIZ 2018 COMPLETO HOMOLOGADA'!AI647+'MATRIZ 2018 COMPLETO HOMOLOGADA'!AL647+'MATRIZ 2018 COMPLETO HOMOLOGADA'!AO647</f>
        <v>1487228.6823625651</v>
      </c>
      <c r="O647" s="114"/>
      <c r="P647" s="114"/>
      <c r="Q647" s="93"/>
      <c r="S647" s="94">
        <v>2698</v>
      </c>
      <c r="U647" s="338">
        <v>5312174.5610892065</v>
      </c>
      <c r="W647" s="338">
        <v>1250047.1543733242</v>
      </c>
      <c r="Y647" s="94">
        <v>1974.5</v>
      </c>
      <c r="AA647" s="345">
        <f t="shared" si="69"/>
        <v>665933.34256665967</v>
      </c>
      <c r="AC647" s="351">
        <f t="shared" si="70"/>
        <v>237181.52798924083</v>
      </c>
      <c r="AE647" s="352">
        <f t="shared" si="71"/>
        <v>903114.8705559005</v>
      </c>
      <c r="AG647" s="352"/>
    </row>
    <row r="648" spans="1:33" x14ac:dyDescent="0.25">
      <c r="A648" s="93"/>
      <c r="B648" s="94" t="s">
        <v>651</v>
      </c>
      <c r="C648" s="94" t="s">
        <v>659</v>
      </c>
      <c r="D648" s="94" t="s">
        <v>79</v>
      </c>
      <c r="H648" s="114">
        <f>'MATRIZ 2018 COMPLETO HOMOLOGADA'!J648</f>
        <v>6039301.8649104051</v>
      </c>
      <c r="I648" s="114">
        <f>'MATRIZ 2018 COMPLETO HOMOLOGADA'!O648</f>
        <v>0</v>
      </c>
      <c r="J648" s="114">
        <f>'MATRIZ 2018 COMPLETO HOMOLOGADA'!R648</f>
        <v>0</v>
      </c>
      <c r="K648" s="114"/>
      <c r="L648" s="114">
        <f t="shared" si="76"/>
        <v>6039301.8649104051</v>
      </c>
      <c r="M648" s="114"/>
      <c r="N648" s="114">
        <f>'MATRIZ 2018 COMPLETO HOMOLOGADA'!AI648+'MATRIZ 2018 COMPLETO HOMOLOGADA'!AL648+'MATRIZ 2018 COMPLETO HOMOLOGADA'!AO648</f>
        <v>2049345.691107145</v>
      </c>
      <c r="O648" s="114"/>
      <c r="P648" s="114"/>
      <c r="Q648" s="93"/>
      <c r="S648" s="94">
        <v>1617.5</v>
      </c>
      <c r="U648" s="338">
        <v>5676813.0326695014</v>
      </c>
      <c r="W648" s="338">
        <v>2026370.7169097299</v>
      </c>
      <c r="Y648" s="94">
        <v>1347</v>
      </c>
      <c r="AA648" s="345">
        <f t="shared" si="69"/>
        <v>362488.83224090375</v>
      </c>
      <c r="AC648" s="351">
        <f t="shared" si="70"/>
        <v>22974.974197415169</v>
      </c>
      <c r="AE648" s="352">
        <f t="shared" si="71"/>
        <v>385463.80643831892</v>
      </c>
      <c r="AG648" s="352"/>
    </row>
    <row r="649" spans="1:33" x14ac:dyDescent="0.25">
      <c r="A649" s="93"/>
      <c r="B649" s="94" t="s">
        <v>651</v>
      </c>
      <c r="C649" s="94" t="s">
        <v>660</v>
      </c>
      <c r="D649" s="94" t="s">
        <v>83</v>
      </c>
      <c r="H649" s="114">
        <f>'MATRIZ 2018 COMPLETO HOMOLOGADA'!J649</f>
        <v>0</v>
      </c>
      <c r="I649" s="114">
        <f>'MATRIZ 2018 COMPLETO HOMOLOGADA'!O649</f>
        <v>1166193.9843849435</v>
      </c>
      <c r="J649" s="114">
        <f>'MATRIZ 2018 COMPLETO HOMOLOGADA'!R649</f>
        <v>0</v>
      </c>
      <c r="K649" s="114"/>
      <c r="L649" s="114">
        <f t="shared" si="76"/>
        <v>1166193.9843849435</v>
      </c>
      <c r="M649" s="114"/>
      <c r="N649" s="114">
        <f>'MATRIZ 2018 COMPLETO HOMOLOGADA'!AI649+'MATRIZ 2018 COMPLETO HOMOLOGADA'!AL649+'MATRIZ 2018 COMPLETO HOMOLOGADA'!AO649</f>
        <v>334403.62006274291</v>
      </c>
      <c r="O649" s="114"/>
      <c r="P649" s="114"/>
      <c r="Q649" s="93"/>
      <c r="S649" s="94">
        <v>646</v>
      </c>
      <c r="U649" s="338">
        <v>1245443.3084397241</v>
      </c>
      <c r="W649" s="338">
        <v>222513.65765176635</v>
      </c>
      <c r="Y649" s="94">
        <v>397</v>
      </c>
      <c r="AA649" s="345">
        <f t="shared" si="69"/>
        <v>-79249.324054780649</v>
      </c>
      <c r="AC649" s="351">
        <f t="shared" si="70"/>
        <v>111889.96241097656</v>
      </c>
      <c r="AE649" s="352">
        <f t="shared" si="71"/>
        <v>32640.638356195908</v>
      </c>
      <c r="AG649" s="352"/>
    </row>
    <row r="650" spans="1:33" x14ac:dyDescent="0.25">
      <c r="A650" s="93"/>
      <c r="B650" s="94" t="s">
        <v>651</v>
      </c>
      <c r="C650" s="94" t="s">
        <v>661</v>
      </c>
      <c r="D650" s="94" t="s">
        <v>79</v>
      </c>
      <c r="H650" s="114">
        <f>'MATRIZ 2018 COMPLETO HOMOLOGADA'!J650</f>
        <v>1696806.1102107218</v>
      </c>
      <c r="I650" s="114">
        <f>'MATRIZ 2018 COMPLETO HOMOLOGADA'!O650</f>
        <v>0</v>
      </c>
      <c r="J650" s="114">
        <f>'MATRIZ 2018 COMPLETO HOMOLOGADA'!R650</f>
        <v>0</v>
      </c>
      <c r="K650" s="114"/>
      <c r="L650" s="114">
        <f t="shared" si="76"/>
        <v>1696806.1102107218</v>
      </c>
      <c r="M650" s="114"/>
      <c r="N650" s="114">
        <f>'MATRIZ 2018 COMPLETO HOMOLOGADA'!AI650+'MATRIZ 2018 COMPLETO HOMOLOGADA'!AL650+'MATRIZ 2018 COMPLETO HOMOLOGADA'!AO650</f>
        <v>227472.28635093424</v>
      </c>
      <c r="O650" s="114"/>
      <c r="P650" s="114"/>
      <c r="Q650" s="93"/>
      <c r="S650" s="94">
        <v>445.5</v>
      </c>
      <c r="U650" s="338">
        <v>1643772.0224642281</v>
      </c>
      <c r="W650" s="338">
        <v>191883.49112609806</v>
      </c>
      <c r="Y650" s="94">
        <v>346</v>
      </c>
      <c r="AA650" s="345">
        <f t="shared" si="69"/>
        <v>53034.087746493751</v>
      </c>
      <c r="AC650" s="351">
        <f t="shared" si="70"/>
        <v>35588.795224836183</v>
      </c>
      <c r="AE650" s="352">
        <f t="shared" si="71"/>
        <v>88622.882971329935</v>
      </c>
      <c r="AG650" s="352"/>
    </row>
    <row r="651" spans="1:33" x14ac:dyDescent="0.25">
      <c r="A651" s="93"/>
      <c r="B651" s="94" t="s">
        <v>651</v>
      </c>
      <c r="C651" s="94" t="s">
        <v>662</v>
      </c>
      <c r="D651" s="94" t="s">
        <v>79</v>
      </c>
      <c r="H651" s="114">
        <f>'MATRIZ 2018 COMPLETO HOMOLOGADA'!J651</f>
        <v>1749643.2826172418</v>
      </c>
      <c r="I651" s="114">
        <f>'MATRIZ 2018 COMPLETO HOMOLOGADA'!O651</f>
        <v>0</v>
      </c>
      <c r="J651" s="114">
        <f>'MATRIZ 2018 COMPLETO HOMOLOGADA'!R651</f>
        <v>0</v>
      </c>
      <c r="K651" s="114"/>
      <c r="L651" s="114">
        <f t="shared" si="76"/>
        <v>1749643.2826172418</v>
      </c>
      <c r="M651" s="114"/>
      <c r="N651" s="114">
        <f>'MATRIZ 2018 COMPLETO HOMOLOGADA'!AI651+'MATRIZ 2018 COMPLETO HOMOLOGADA'!AL651+'MATRIZ 2018 COMPLETO HOMOLOGADA'!AO651</f>
        <v>304188.57618913706</v>
      </c>
      <c r="O651" s="114"/>
      <c r="P651" s="114"/>
      <c r="Q651" s="93"/>
      <c r="S651" s="94">
        <v>653</v>
      </c>
      <c r="U651" s="338">
        <v>1719973.4019592025</v>
      </c>
      <c r="W651" s="338">
        <v>284893.73895328649</v>
      </c>
      <c r="Y651" s="94">
        <v>566</v>
      </c>
      <c r="AA651" s="345">
        <f t="shared" si="69"/>
        <v>29669.880658039358</v>
      </c>
      <c r="AC651" s="351">
        <f t="shared" si="70"/>
        <v>19294.837235850573</v>
      </c>
      <c r="AE651" s="352">
        <f t="shared" si="71"/>
        <v>48964.717893889931</v>
      </c>
      <c r="AG651" s="352"/>
    </row>
    <row r="652" spans="1:33" x14ac:dyDescent="0.25">
      <c r="A652" s="93"/>
      <c r="B652" s="94" t="s">
        <v>651</v>
      </c>
      <c r="C652" s="94" t="s">
        <v>663</v>
      </c>
      <c r="D652" s="94" t="s">
        <v>79</v>
      </c>
      <c r="H652" s="114">
        <f>'MATRIZ 2018 COMPLETO HOMOLOGADA'!J652</f>
        <v>5073071.834332373</v>
      </c>
      <c r="I652" s="114">
        <f>'MATRIZ 2018 COMPLETO HOMOLOGADA'!O652</f>
        <v>0</v>
      </c>
      <c r="J652" s="114">
        <f>'MATRIZ 2018 COMPLETO HOMOLOGADA'!R652</f>
        <v>0</v>
      </c>
      <c r="K652" s="114"/>
      <c r="L652" s="114">
        <f t="shared" si="76"/>
        <v>5073071.834332373</v>
      </c>
      <c r="M652" s="114"/>
      <c r="N652" s="114">
        <f>'MATRIZ 2018 COMPLETO HOMOLOGADA'!AI652+'MATRIZ 2018 COMPLETO HOMOLOGADA'!AL652+'MATRIZ 2018 COMPLETO HOMOLOGADA'!AO652</f>
        <v>2208170.7454876862</v>
      </c>
      <c r="O652" s="114"/>
      <c r="P652" s="114"/>
      <c r="Q652" s="93"/>
      <c r="S652" s="94">
        <v>1730.5</v>
      </c>
      <c r="U652" s="338">
        <v>4842189.9865486985</v>
      </c>
      <c r="W652" s="338">
        <v>2300072.5794182885</v>
      </c>
      <c r="Y652" s="94">
        <v>1555</v>
      </c>
      <c r="AA652" s="345">
        <f t="shared" ref="AA652:AA715" si="77">L652-U652</f>
        <v>230881.84778367449</v>
      </c>
      <c r="AC652" s="351">
        <f t="shared" ref="AC652:AC715" si="78">N652-W652</f>
        <v>-91901.833930602297</v>
      </c>
      <c r="AE652" s="352">
        <f t="shared" ref="AE652:AE715" si="79">AA652+AC652</f>
        <v>138980.01385307219</v>
      </c>
      <c r="AG652" s="352"/>
    </row>
    <row r="653" spans="1:33" x14ac:dyDescent="0.25">
      <c r="A653" s="93"/>
      <c r="B653" s="94" t="s">
        <v>651</v>
      </c>
      <c r="C653" s="94" t="s">
        <v>664</v>
      </c>
      <c r="D653" s="94" t="s">
        <v>79</v>
      </c>
      <c r="H653" s="114">
        <f>'MATRIZ 2018 COMPLETO HOMOLOGADA'!J653</f>
        <v>4091701.328662707</v>
      </c>
      <c r="I653" s="114">
        <f>'MATRIZ 2018 COMPLETO HOMOLOGADA'!O653</f>
        <v>0</v>
      </c>
      <c r="J653" s="114">
        <f>'MATRIZ 2018 COMPLETO HOMOLOGADA'!R653</f>
        <v>0</v>
      </c>
      <c r="K653" s="114"/>
      <c r="L653" s="114">
        <f t="shared" si="76"/>
        <v>4091701.328662707</v>
      </c>
      <c r="M653" s="114"/>
      <c r="N653" s="114">
        <f>'MATRIZ 2018 COMPLETO HOMOLOGADA'!AI653+'MATRIZ 2018 COMPLETO HOMOLOGADA'!AL653+'MATRIZ 2018 COMPLETO HOMOLOGADA'!AO653</f>
        <v>1677165.2161583556</v>
      </c>
      <c r="O653" s="114"/>
      <c r="P653" s="114"/>
      <c r="Q653" s="93"/>
      <c r="S653" s="94">
        <v>846</v>
      </c>
      <c r="U653" s="338">
        <v>4066669.9049998154</v>
      </c>
      <c r="W653" s="338">
        <v>1724841.7391479404</v>
      </c>
      <c r="Y653" s="94">
        <v>738.5</v>
      </c>
      <c r="AA653" s="345">
        <f t="shared" si="77"/>
        <v>25031.423662891611</v>
      </c>
      <c r="AC653" s="351">
        <f t="shared" si="78"/>
        <v>-47676.522989584832</v>
      </c>
      <c r="AE653" s="352">
        <f t="shared" si="79"/>
        <v>-22645.09932669322</v>
      </c>
      <c r="AG653" s="352"/>
    </row>
    <row r="654" spans="1:33" x14ac:dyDescent="0.25">
      <c r="A654" s="93"/>
      <c r="B654" s="94" t="s">
        <v>651</v>
      </c>
      <c r="C654" s="94" t="s">
        <v>665</v>
      </c>
      <c r="D654" s="94" t="s">
        <v>83</v>
      </c>
      <c r="H654" s="114">
        <f>'MATRIZ 2018 COMPLETO HOMOLOGADA'!J654</f>
        <v>0</v>
      </c>
      <c r="I654" s="114">
        <f>'MATRIZ 2018 COMPLETO HOMOLOGADA'!O654</f>
        <v>1030538.8409184942</v>
      </c>
      <c r="J654" s="114">
        <f>'MATRIZ 2018 COMPLETO HOMOLOGADA'!R654</f>
        <v>0</v>
      </c>
      <c r="K654" s="114"/>
      <c r="L654" s="114">
        <f t="shared" si="76"/>
        <v>1030538.8409184942</v>
      </c>
      <c r="M654" s="114"/>
      <c r="N654" s="114">
        <f>'MATRIZ 2018 COMPLETO HOMOLOGADA'!AI654+'MATRIZ 2018 COMPLETO HOMOLOGADA'!AL654+'MATRIZ 2018 COMPLETO HOMOLOGADA'!AO654</f>
        <v>286273.98349356704</v>
      </c>
      <c r="O654" s="114"/>
      <c r="P654" s="114"/>
      <c r="Q654" s="93"/>
      <c r="S654" s="94">
        <v>609.5</v>
      </c>
      <c r="U654" s="338">
        <v>1008808.992033664</v>
      </c>
      <c r="W654" s="338">
        <v>0</v>
      </c>
      <c r="Y654" s="94">
        <v>0</v>
      </c>
      <c r="AA654" s="345">
        <f t="shared" si="77"/>
        <v>21729.848884830135</v>
      </c>
      <c r="AC654" s="351">
        <f t="shared" si="78"/>
        <v>286273.98349356704</v>
      </c>
      <c r="AE654" s="352">
        <f t="shared" si="79"/>
        <v>308003.83237839717</v>
      </c>
      <c r="AG654" s="352"/>
    </row>
    <row r="655" spans="1:33" x14ac:dyDescent="0.25">
      <c r="A655" s="93"/>
      <c r="B655" s="94" t="s">
        <v>651</v>
      </c>
      <c r="C655" s="94" t="s">
        <v>666</v>
      </c>
      <c r="D655" s="94" t="s">
        <v>79</v>
      </c>
      <c r="H655" s="114">
        <f>'MATRIZ 2018 COMPLETO HOMOLOGADA'!J655</f>
        <v>1749643.2826172416</v>
      </c>
      <c r="I655" s="114">
        <f>'MATRIZ 2018 COMPLETO HOMOLOGADA'!O655</f>
        <v>0</v>
      </c>
      <c r="J655" s="114">
        <f>'MATRIZ 2018 COMPLETO HOMOLOGADA'!R655</f>
        <v>0</v>
      </c>
      <c r="K655" s="114"/>
      <c r="L655" s="114">
        <f t="shared" si="76"/>
        <v>1749643.2826172416</v>
      </c>
      <c r="M655" s="114"/>
      <c r="N655" s="114">
        <f>'MATRIZ 2018 COMPLETO HOMOLOGADA'!AI655+'MATRIZ 2018 COMPLETO HOMOLOGADA'!AL655+'MATRIZ 2018 COMPLETO HOMOLOGADA'!AO655</f>
        <v>325165.56857321924</v>
      </c>
      <c r="O655" s="114"/>
      <c r="P655" s="114"/>
      <c r="Q655" s="93"/>
      <c r="S655" s="94">
        <v>666.5</v>
      </c>
      <c r="U655" s="338">
        <v>1192058.8827447987</v>
      </c>
      <c r="W655" s="338">
        <v>248544.86286348075</v>
      </c>
      <c r="Y655" s="94">
        <v>469</v>
      </c>
      <c r="AA655" s="345">
        <f t="shared" si="77"/>
        <v>557584.39987244294</v>
      </c>
      <c r="AC655" s="351">
        <f t="shared" si="78"/>
        <v>76620.705709738482</v>
      </c>
      <c r="AE655" s="352">
        <f t="shared" si="79"/>
        <v>634205.10558218136</v>
      </c>
      <c r="AG655" s="352"/>
    </row>
    <row r="656" spans="1:33" x14ac:dyDescent="0.25">
      <c r="A656" s="93"/>
      <c r="B656" s="94" t="s">
        <v>651</v>
      </c>
      <c r="C656" s="94" t="s">
        <v>667</v>
      </c>
      <c r="D656" s="94" t="s">
        <v>79</v>
      </c>
      <c r="H656" s="114">
        <f>'MATRIZ 2018 COMPLETO HOMOLOGADA'!J656</f>
        <v>3419272.7560840389</v>
      </c>
      <c r="I656" s="114">
        <f>'MATRIZ 2018 COMPLETO HOMOLOGADA'!O656</f>
        <v>0</v>
      </c>
      <c r="J656" s="114">
        <f>'MATRIZ 2018 COMPLETO HOMOLOGADA'!R656</f>
        <v>0</v>
      </c>
      <c r="K656" s="114"/>
      <c r="L656" s="114">
        <f t="shared" si="76"/>
        <v>3419272.7560840389</v>
      </c>
      <c r="M656" s="114"/>
      <c r="N656" s="114">
        <f>'MATRIZ 2018 COMPLETO HOMOLOGADA'!AI656+'MATRIZ 2018 COMPLETO HOMOLOGADA'!AL656+'MATRIZ 2018 COMPLETO HOMOLOGADA'!AO656</f>
        <v>670994.7149403427</v>
      </c>
      <c r="O656" s="114"/>
      <c r="P656" s="114"/>
      <c r="Q656" s="93"/>
      <c r="S656" s="94">
        <v>1380.5</v>
      </c>
      <c r="U656" s="338">
        <v>2924253.8695381298</v>
      </c>
      <c r="W656" s="338">
        <v>582093.52874749585</v>
      </c>
      <c r="Y656" s="94">
        <v>1102.5</v>
      </c>
      <c r="AA656" s="345">
        <f t="shared" si="77"/>
        <v>495018.8865459091</v>
      </c>
      <c r="AC656" s="351">
        <f t="shared" si="78"/>
        <v>88901.186192846857</v>
      </c>
      <c r="AE656" s="352">
        <f t="shared" si="79"/>
        <v>583920.07273875596</v>
      </c>
      <c r="AG656" s="352"/>
    </row>
    <row r="657" spans="1:33" x14ac:dyDescent="0.25">
      <c r="A657" s="93"/>
      <c r="H657" s="114"/>
      <c r="I657" s="114"/>
      <c r="J657" s="114"/>
      <c r="K657" s="114"/>
      <c r="L657" s="114"/>
      <c r="M657" s="114"/>
      <c r="N657" s="114"/>
      <c r="O657" s="114"/>
      <c r="P657" s="114"/>
      <c r="Q657" s="93"/>
      <c r="AA657" s="345">
        <f t="shared" si="77"/>
        <v>0</v>
      </c>
      <c r="AC657" s="351">
        <f t="shared" si="78"/>
        <v>0</v>
      </c>
      <c r="AE657" s="352">
        <f t="shared" si="79"/>
        <v>0</v>
      </c>
      <c r="AG657" s="352"/>
    </row>
    <row r="658" spans="1:33" x14ac:dyDescent="0.25">
      <c r="A658" s="93"/>
      <c r="B658" s="98" t="s">
        <v>651</v>
      </c>
      <c r="C658" s="98" t="s">
        <v>668</v>
      </c>
      <c r="D658" s="98" t="s">
        <v>74</v>
      </c>
      <c r="E658" s="98"/>
      <c r="F658" s="100"/>
      <c r="G658" s="98"/>
      <c r="H658" s="115">
        <f>SUM(H659:H681)</f>
        <v>48597267.485505208</v>
      </c>
      <c r="I658" s="115">
        <f>SUM(I659:I681)</f>
        <v>2473963.5283266045</v>
      </c>
      <c r="J658" s="115">
        <f>SUM(J659:J681)</f>
        <v>6379149.9947287459</v>
      </c>
      <c r="K658" s="115"/>
      <c r="L658" s="115">
        <f>SUM(L659:L681)</f>
        <v>57450381.008560568</v>
      </c>
      <c r="M658" s="115"/>
      <c r="N658" s="115">
        <f>SUM(N659:N681)</f>
        <v>14078286.882613838</v>
      </c>
      <c r="O658" s="115"/>
      <c r="P658" s="115">
        <f>L658*'DADOS BASE PROPOSTA'!$I$14</f>
        <v>86175.571512840848</v>
      </c>
      <c r="Q658" s="93"/>
      <c r="S658" s="94">
        <v>29721</v>
      </c>
      <c r="U658" s="338">
        <v>54014745.344811805</v>
      </c>
      <c r="W658" s="338">
        <v>12193082.013035791</v>
      </c>
      <c r="Y658" s="94">
        <v>23631.5</v>
      </c>
      <c r="AA658" s="345">
        <f t="shared" si="77"/>
        <v>3435635.6637487635</v>
      </c>
      <c r="AC658" s="351">
        <f t="shared" si="78"/>
        <v>1885204.8695780467</v>
      </c>
      <c r="AE658" s="352">
        <f t="shared" si="79"/>
        <v>5320840.5333268102</v>
      </c>
      <c r="AG658" s="352"/>
    </row>
    <row r="659" spans="1:33" x14ac:dyDescent="0.25">
      <c r="A659" s="93"/>
      <c r="B659" s="94" t="s">
        <v>651</v>
      </c>
      <c r="C659" s="94" t="s">
        <v>34</v>
      </c>
      <c r="D659" s="94" t="s">
        <v>75</v>
      </c>
      <c r="F659" s="68">
        <f>'MATRIZ 2018 COMPLETO HOMOLOGADA'!Q659</f>
        <v>22</v>
      </c>
      <c r="H659" s="114">
        <f>'MATRIZ 2018 COMPLETO HOMOLOGADA'!J659</f>
        <v>0</v>
      </c>
      <c r="I659" s="114">
        <f>SUMIF('MATRIZ 2018 COMPLETO HOMOLOGADA'!D660:D682,"ECR",'MATRIZ 2018 COMPLETO HOMOLOGADA'!O660:O682)</f>
        <v>159.45173367061727</v>
      </c>
      <c r="J659" s="114">
        <f>'MATRIZ 2018 COMPLETO HOMOLOGADA'!R659+'MATRIZ 2018 COMPLETO HOMOLOGADA'!Z659+'MATRIZ 2018 COMPLETO HOMOLOGADA'!AS659+'MATRIZ 2018 COMPLETO HOMOLOGADA'!AW659+'MATRIZ 2018 COMPLETO HOMOLOGADA'!BA659+SUM('MATRIZ 2018 COMPLETO HOMOLOGADA'!Z660:Z682)</f>
        <v>6379149.9947287459</v>
      </c>
      <c r="K659" s="114"/>
      <c r="L659" s="114">
        <f t="shared" ref="L659:L681" si="80">SUM(H659:J659)</f>
        <v>6379309.4464624161</v>
      </c>
      <c r="M659" s="114"/>
      <c r="N659" s="114">
        <f>'MATRIZ 2018 COMPLETO HOMOLOGADA'!AI659+'MATRIZ 2018 COMPLETO HOMOLOGADA'!AL659+'MATRIZ 2018 COMPLETO HOMOLOGADA'!AO659+SUMIF('MATRIZ 2018 COMPLETO HOMOLOGADA'!D660:D682,"ECR",'MATRIZ 2018 COMPLETO HOMOLOGADA'!AI660:AI682)+SUMIF('MATRIZ 2018 COMPLETO HOMOLOGADA'!D660:D682,"ECR",'MATRIZ 2018 COMPLETO HOMOLOGADA'!AO660:AO682)</f>
        <v>308508.51151653455</v>
      </c>
      <c r="O659" s="114"/>
      <c r="P659" s="114"/>
      <c r="Q659" s="93"/>
      <c r="U659" s="338">
        <v>5855951.319184944</v>
      </c>
      <c r="W659" s="338">
        <v>0</v>
      </c>
      <c r="AA659" s="345">
        <f t="shared" si="77"/>
        <v>523358.12727747206</v>
      </c>
      <c r="AC659" s="351">
        <f t="shared" si="78"/>
        <v>308508.51151653455</v>
      </c>
      <c r="AE659" s="352">
        <f t="shared" si="79"/>
        <v>831866.63879400655</v>
      </c>
      <c r="AG659" s="352"/>
    </row>
    <row r="660" spans="1:33" x14ac:dyDescent="0.25">
      <c r="A660" s="93"/>
      <c r="B660" s="94" t="s">
        <v>651</v>
      </c>
      <c r="C660" s="94" t="s">
        <v>669</v>
      </c>
      <c r="D660" s="94" t="s">
        <v>79</v>
      </c>
      <c r="H660" s="114">
        <f>'MATRIZ 2018 COMPLETO HOMOLOGADA'!J660</f>
        <v>1963004.7457962891</v>
      </c>
      <c r="I660" s="114">
        <f>'MATRIZ 2018 COMPLETO HOMOLOGADA'!O660</f>
        <v>0</v>
      </c>
      <c r="J660" s="114">
        <f>'MATRIZ 2018 COMPLETO HOMOLOGADA'!R660</f>
        <v>0</v>
      </c>
      <c r="K660" s="114"/>
      <c r="L660" s="114">
        <f t="shared" si="80"/>
        <v>1963004.7457962891</v>
      </c>
      <c r="M660" s="114"/>
      <c r="N660" s="114">
        <f>'MATRIZ 2018 COMPLETO HOMOLOGADA'!AI660+'MATRIZ 2018 COMPLETO HOMOLOGADA'!AL660+'MATRIZ 2018 COMPLETO HOMOLOGADA'!AO660</f>
        <v>523744.52575381106</v>
      </c>
      <c r="O660" s="114"/>
      <c r="P660" s="114"/>
      <c r="Q660" s="93"/>
      <c r="S660" s="94">
        <v>1060</v>
      </c>
      <c r="U660" s="338">
        <v>2030627.9311880791</v>
      </c>
      <c r="W660" s="338">
        <v>676635.21178608574</v>
      </c>
      <c r="Y660" s="94">
        <v>1249.5</v>
      </c>
      <c r="AA660" s="345">
        <f t="shared" si="77"/>
        <v>-67623.185391790001</v>
      </c>
      <c r="AC660" s="351">
        <f t="shared" si="78"/>
        <v>-152890.68603227468</v>
      </c>
      <c r="AE660" s="352">
        <f t="shared" si="79"/>
        <v>-220513.87142406468</v>
      </c>
      <c r="AG660" s="352"/>
    </row>
    <row r="661" spans="1:33" x14ac:dyDescent="0.25">
      <c r="A661" s="93"/>
      <c r="B661" s="94" t="s">
        <v>651</v>
      </c>
      <c r="C661" s="94" t="s">
        <v>670</v>
      </c>
      <c r="D661" s="94" t="s">
        <v>77</v>
      </c>
      <c r="H661" s="114">
        <f>'MATRIZ 2018 COMPLETO HOMOLOGADA'!J661</f>
        <v>0</v>
      </c>
      <c r="I661" s="114">
        <f>'MATRIZ 2018 COMPLETO HOMOLOGADA'!O661</f>
        <v>464080.41229766491</v>
      </c>
      <c r="J661" s="114">
        <f>'MATRIZ 2018 COMPLETO HOMOLOGADA'!R661</f>
        <v>0</v>
      </c>
      <c r="K661" s="114"/>
      <c r="L661" s="114">
        <f t="shared" si="80"/>
        <v>464080.41229766491</v>
      </c>
      <c r="M661" s="114"/>
      <c r="N661" s="114">
        <f>'MATRIZ 2018 COMPLETO HOMOLOGADA'!AI661+'MATRIZ 2018 COMPLETO HOMOLOGADA'!AL661+'MATRIZ 2018 COMPLETO HOMOLOGADA'!AO661</f>
        <v>105184.68982365605</v>
      </c>
      <c r="O661" s="114"/>
      <c r="P661" s="114"/>
      <c r="Q661" s="93"/>
      <c r="S661" s="94">
        <v>210.5</v>
      </c>
      <c r="U661" s="338">
        <v>501499.25586354133</v>
      </c>
      <c r="W661" s="338">
        <v>41792.064664058162</v>
      </c>
      <c r="Y661" s="94">
        <v>77</v>
      </c>
      <c r="AA661" s="345">
        <f t="shared" si="77"/>
        <v>-37418.843565876421</v>
      </c>
      <c r="AC661" s="351">
        <f t="shared" si="78"/>
        <v>63392.62515959789</v>
      </c>
      <c r="AE661" s="352">
        <f t="shared" si="79"/>
        <v>25973.781593721469</v>
      </c>
      <c r="AG661" s="352"/>
    </row>
    <row r="662" spans="1:33" x14ac:dyDescent="0.25">
      <c r="A662" s="93"/>
      <c r="B662" s="94" t="s">
        <v>651</v>
      </c>
      <c r="C662" s="94" t="s">
        <v>671</v>
      </c>
      <c r="D662" s="94" t="s">
        <v>79</v>
      </c>
      <c r="H662" s="114">
        <f>'MATRIZ 2018 COMPLETO HOMOLOGADA'!J662</f>
        <v>1730172.1877904176</v>
      </c>
      <c r="I662" s="114">
        <f>'MATRIZ 2018 COMPLETO HOMOLOGADA'!O662</f>
        <v>0</v>
      </c>
      <c r="J662" s="114">
        <f>'MATRIZ 2018 COMPLETO HOMOLOGADA'!R662</f>
        <v>0</v>
      </c>
      <c r="K662" s="114"/>
      <c r="L662" s="114">
        <f t="shared" si="80"/>
        <v>1730172.1877904176</v>
      </c>
      <c r="M662" s="114"/>
      <c r="N662" s="114">
        <f>'MATRIZ 2018 COMPLETO HOMOLOGADA'!AI662+'MATRIZ 2018 COMPLETO HOMOLOGADA'!AL662+'MATRIZ 2018 COMPLETO HOMOLOGADA'!AO662</f>
        <v>646956.9494738275</v>
      </c>
      <c r="O662" s="114"/>
      <c r="P662" s="114"/>
      <c r="Q662" s="93"/>
      <c r="S662" s="94">
        <v>1254.5</v>
      </c>
      <c r="U662" s="338">
        <v>1181358.7859782916</v>
      </c>
      <c r="W662" s="338">
        <v>285477.8103940541</v>
      </c>
      <c r="Y662" s="94">
        <v>500.5</v>
      </c>
      <c r="AA662" s="345">
        <f t="shared" si="77"/>
        <v>548813.40181212593</v>
      </c>
      <c r="AC662" s="351">
        <f t="shared" si="78"/>
        <v>361479.13907977339</v>
      </c>
      <c r="AE662" s="352">
        <f t="shared" si="79"/>
        <v>910292.54089189926</v>
      </c>
      <c r="AG662" s="352"/>
    </row>
    <row r="663" spans="1:33" x14ac:dyDescent="0.25">
      <c r="A663" s="93"/>
      <c r="B663" s="94" t="s">
        <v>651</v>
      </c>
      <c r="C663" s="94" t="s">
        <v>672</v>
      </c>
      <c r="D663" s="94" t="s">
        <v>79</v>
      </c>
      <c r="H663" s="114">
        <f>'MATRIZ 2018 COMPLETO HOMOLOGADA'!J663</f>
        <v>1757291.8122810973</v>
      </c>
      <c r="I663" s="114">
        <f>'MATRIZ 2018 COMPLETO HOMOLOGADA'!O663</f>
        <v>0</v>
      </c>
      <c r="J663" s="114">
        <f>'MATRIZ 2018 COMPLETO HOMOLOGADA'!R663</f>
        <v>0</v>
      </c>
      <c r="K663" s="114"/>
      <c r="L663" s="114">
        <f t="shared" si="80"/>
        <v>1757291.8122810973</v>
      </c>
      <c r="M663" s="114"/>
      <c r="N663" s="114">
        <f>'MATRIZ 2018 COMPLETO HOMOLOGADA'!AI663+'MATRIZ 2018 COMPLETO HOMOLOGADA'!AL663+'MATRIZ 2018 COMPLETO HOMOLOGADA'!AO663</f>
        <v>639699.08943291206</v>
      </c>
      <c r="O663" s="114"/>
      <c r="P663" s="114"/>
      <c r="Q663" s="93"/>
      <c r="S663" s="94">
        <v>1270.5</v>
      </c>
      <c r="U663" s="338">
        <v>1724138.8763589796</v>
      </c>
      <c r="W663" s="338">
        <v>422134.73057675507</v>
      </c>
      <c r="Y663" s="94">
        <v>769</v>
      </c>
      <c r="AA663" s="345">
        <f t="shared" si="77"/>
        <v>33152.935922117671</v>
      </c>
      <c r="AC663" s="351">
        <f t="shared" si="78"/>
        <v>217564.35885615699</v>
      </c>
      <c r="AE663" s="352">
        <f t="shared" si="79"/>
        <v>250717.29477827466</v>
      </c>
      <c r="AG663" s="352"/>
    </row>
    <row r="664" spans="1:33" x14ac:dyDescent="0.25">
      <c r="A664" s="93"/>
      <c r="B664" s="94" t="s">
        <v>651</v>
      </c>
      <c r="C664" s="94" t="s">
        <v>673</v>
      </c>
      <c r="D664" s="94" t="s">
        <v>79</v>
      </c>
      <c r="H664" s="114">
        <f>'MATRIZ 2018 COMPLETO HOMOLOGADA'!J664</f>
        <v>2381422.6938120639</v>
      </c>
      <c r="I664" s="114">
        <f>'MATRIZ 2018 COMPLETO HOMOLOGADA'!O664</f>
        <v>0</v>
      </c>
      <c r="J664" s="114">
        <f>'MATRIZ 2018 COMPLETO HOMOLOGADA'!R664</f>
        <v>0</v>
      </c>
      <c r="K664" s="114"/>
      <c r="L664" s="114">
        <f t="shared" si="80"/>
        <v>2381422.6938120639</v>
      </c>
      <c r="M664" s="114"/>
      <c r="N664" s="114">
        <f>'MATRIZ 2018 COMPLETO HOMOLOGADA'!AI664+'MATRIZ 2018 COMPLETO HOMOLOGADA'!AL664+'MATRIZ 2018 COMPLETO HOMOLOGADA'!AO664</f>
        <v>586631.75680968969</v>
      </c>
      <c r="O664" s="114"/>
      <c r="P664" s="114"/>
      <c r="Q664" s="93"/>
      <c r="S664" s="94">
        <v>1245</v>
      </c>
      <c r="U664" s="338">
        <v>2282286.9880043548</v>
      </c>
      <c r="W664" s="338">
        <v>557477.07180877181</v>
      </c>
      <c r="Y664" s="94">
        <v>1074</v>
      </c>
      <c r="AA664" s="345">
        <f t="shared" si="77"/>
        <v>99135.705807709135</v>
      </c>
      <c r="AC664" s="351">
        <f t="shared" si="78"/>
        <v>29154.685000917874</v>
      </c>
      <c r="AE664" s="352">
        <f t="shared" si="79"/>
        <v>128290.39080862701</v>
      </c>
      <c r="AG664" s="352"/>
    </row>
    <row r="665" spans="1:33" x14ac:dyDescent="0.25">
      <c r="A665" s="93"/>
      <c r="B665" s="94" t="s">
        <v>651</v>
      </c>
      <c r="C665" s="94" t="s">
        <v>674</v>
      </c>
      <c r="D665" s="94" t="s">
        <v>79</v>
      </c>
      <c r="H665" s="114">
        <f>'MATRIZ 2018 COMPLETO HOMOLOGADA'!J665</f>
        <v>2472842.9120462928</v>
      </c>
      <c r="I665" s="114">
        <f>'MATRIZ 2018 COMPLETO HOMOLOGADA'!O665</f>
        <v>0</v>
      </c>
      <c r="J665" s="114">
        <f>'MATRIZ 2018 COMPLETO HOMOLOGADA'!R665</f>
        <v>0</v>
      </c>
      <c r="K665" s="114"/>
      <c r="L665" s="114">
        <f t="shared" si="80"/>
        <v>2472842.9120462928</v>
      </c>
      <c r="M665" s="114"/>
      <c r="N665" s="114">
        <f>'MATRIZ 2018 COMPLETO HOMOLOGADA'!AI665+'MATRIZ 2018 COMPLETO HOMOLOGADA'!AL665+'MATRIZ 2018 COMPLETO HOMOLOGADA'!AO665</f>
        <v>564112.77669838467</v>
      </c>
      <c r="O665" s="114"/>
      <c r="P665" s="114"/>
      <c r="Q665" s="93"/>
      <c r="S665" s="94">
        <v>1197.5</v>
      </c>
      <c r="U665" s="338">
        <v>2304572.9620660767</v>
      </c>
      <c r="W665" s="338">
        <v>473661.05346723279</v>
      </c>
      <c r="Y665" s="94">
        <v>926.5</v>
      </c>
      <c r="AA665" s="345">
        <f t="shared" si="77"/>
        <v>168269.9499802161</v>
      </c>
      <c r="AC665" s="351">
        <f t="shared" si="78"/>
        <v>90451.723231151875</v>
      </c>
      <c r="AE665" s="352">
        <f t="shared" si="79"/>
        <v>258721.67321136798</v>
      </c>
      <c r="AG665" s="352"/>
    </row>
    <row r="666" spans="1:33" x14ac:dyDescent="0.25">
      <c r="A666" s="93"/>
      <c r="B666" s="94" t="s">
        <v>651</v>
      </c>
      <c r="C666" s="94" t="s">
        <v>675</v>
      </c>
      <c r="D666" s="94" t="s">
        <v>79</v>
      </c>
      <c r="H666" s="114">
        <f>'MATRIZ 2018 COMPLETO HOMOLOGADA'!J666</f>
        <v>12335712.792678351</v>
      </c>
      <c r="I666" s="114">
        <f>'MATRIZ 2018 COMPLETO HOMOLOGADA'!O666</f>
        <v>0</v>
      </c>
      <c r="J666" s="114">
        <f>'MATRIZ 2018 COMPLETO HOMOLOGADA'!R666</f>
        <v>0</v>
      </c>
      <c r="K666" s="114"/>
      <c r="L666" s="114">
        <f t="shared" si="80"/>
        <v>12335712.792678351</v>
      </c>
      <c r="M666" s="114"/>
      <c r="N666" s="114">
        <f>'MATRIZ 2018 COMPLETO HOMOLOGADA'!AI666+'MATRIZ 2018 COMPLETO HOMOLOGADA'!AL666+'MATRIZ 2018 COMPLETO HOMOLOGADA'!AO666</f>
        <v>2691661.3009654535</v>
      </c>
      <c r="O666" s="114"/>
      <c r="P666" s="114"/>
      <c r="Q666" s="93"/>
      <c r="S666" s="94">
        <v>6242</v>
      </c>
      <c r="U666" s="338">
        <v>12039464.758155065</v>
      </c>
      <c r="W666" s="338">
        <v>2879183.0079831257</v>
      </c>
      <c r="Y666" s="94">
        <v>5793</v>
      </c>
      <c r="AA666" s="345">
        <f t="shared" si="77"/>
        <v>296248.03452328593</v>
      </c>
      <c r="AC666" s="351">
        <f t="shared" si="78"/>
        <v>-187521.70701767225</v>
      </c>
      <c r="AE666" s="352">
        <f t="shared" si="79"/>
        <v>108726.32750561368</v>
      </c>
      <c r="AG666" s="352"/>
    </row>
    <row r="667" spans="1:33" x14ac:dyDescent="0.25">
      <c r="A667" s="93"/>
      <c r="B667" s="94" t="s">
        <v>651</v>
      </c>
      <c r="C667" s="94" t="s">
        <v>676</v>
      </c>
      <c r="D667" s="94" t="s">
        <v>79</v>
      </c>
      <c r="H667" s="114">
        <f>'MATRIZ 2018 COMPLETO HOMOLOGADA'!J667</f>
        <v>1749643.2826172418</v>
      </c>
      <c r="I667" s="114">
        <f>'MATRIZ 2018 COMPLETO HOMOLOGADA'!O667</f>
        <v>0</v>
      </c>
      <c r="J667" s="114">
        <f>'MATRIZ 2018 COMPLETO HOMOLOGADA'!R667</f>
        <v>0</v>
      </c>
      <c r="K667" s="114"/>
      <c r="L667" s="114">
        <f t="shared" si="80"/>
        <v>1749643.2826172418</v>
      </c>
      <c r="M667" s="114"/>
      <c r="N667" s="114">
        <f>'MATRIZ 2018 COMPLETO HOMOLOGADA'!AI667+'MATRIZ 2018 COMPLETO HOMOLOGADA'!AL667+'MATRIZ 2018 COMPLETO HOMOLOGADA'!AO667</f>
        <v>703914.01567789167</v>
      </c>
      <c r="O667" s="114"/>
      <c r="P667" s="114"/>
      <c r="Q667" s="93"/>
      <c r="S667" s="94">
        <v>1700.5</v>
      </c>
      <c r="U667" s="338">
        <v>1724024.6266021025</v>
      </c>
      <c r="W667" s="338">
        <v>640392.10247063532</v>
      </c>
      <c r="Y667" s="94">
        <v>1408</v>
      </c>
      <c r="AA667" s="345">
        <f t="shared" si="77"/>
        <v>25618.656015139306</v>
      </c>
      <c r="AC667" s="351">
        <f t="shared" si="78"/>
        <v>63521.913207256352</v>
      </c>
      <c r="AE667" s="352">
        <f t="shared" si="79"/>
        <v>89140.569222395658</v>
      </c>
      <c r="AG667" s="352"/>
    </row>
    <row r="668" spans="1:33" x14ac:dyDescent="0.25">
      <c r="A668" s="93"/>
      <c r="B668" s="94" t="s">
        <v>651</v>
      </c>
      <c r="C668" s="94" t="s">
        <v>677</v>
      </c>
      <c r="D668" s="94" t="s">
        <v>79</v>
      </c>
      <c r="H668" s="114">
        <f>'MATRIZ 2018 COMPLETO HOMOLOGADA'!J668</f>
        <v>1105619.366636375</v>
      </c>
      <c r="I668" s="114">
        <f>'MATRIZ 2018 COMPLETO HOMOLOGADA'!O668</f>
        <v>0</v>
      </c>
      <c r="J668" s="114">
        <f>'MATRIZ 2018 COMPLETO HOMOLOGADA'!R668</f>
        <v>0</v>
      </c>
      <c r="K668" s="114"/>
      <c r="L668" s="114">
        <f t="shared" si="80"/>
        <v>1105619.366636375</v>
      </c>
      <c r="M668" s="114"/>
      <c r="N668" s="114">
        <f>'MATRIZ 2018 COMPLETO HOMOLOGADA'!AI668+'MATRIZ 2018 COMPLETO HOMOLOGADA'!AL668+'MATRIZ 2018 COMPLETO HOMOLOGADA'!AO668</f>
        <v>346520.92741906014</v>
      </c>
      <c r="O668" s="114"/>
      <c r="P668" s="114"/>
      <c r="Q668" s="93"/>
      <c r="S668" s="94">
        <v>689.5</v>
      </c>
      <c r="U668" s="338">
        <v>1065261.7904163394</v>
      </c>
      <c r="W668" s="338">
        <v>252107.58717169322</v>
      </c>
      <c r="Y668" s="94">
        <v>451</v>
      </c>
      <c r="AA668" s="345">
        <f t="shared" si="77"/>
        <v>40357.576220035553</v>
      </c>
      <c r="AC668" s="351">
        <f t="shared" si="78"/>
        <v>94413.340247366927</v>
      </c>
      <c r="AE668" s="352">
        <f t="shared" si="79"/>
        <v>134770.91646740248</v>
      </c>
      <c r="AG668" s="352"/>
    </row>
    <row r="669" spans="1:33" x14ac:dyDescent="0.25">
      <c r="A669" s="93"/>
      <c r="B669" s="94" t="s">
        <v>651</v>
      </c>
      <c r="C669" s="94" t="s">
        <v>678</v>
      </c>
      <c r="D669" s="94" t="s">
        <v>79</v>
      </c>
      <c r="H669" s="114">
        <f>'MATRIZ 2018 COMPLETO HOMOLOGADA'!J669</f>
        <v>1841465.1523328172</v>
      </c>
      <c r="I669" s="114">
        <f>'MATRIZ 2018 COMPLETO HOMOLOGADA'!O669</f>
        <v>0</v>
      </c>
      <c r="J669" s="114">
        <f>'MATRIZ 2018 COMPLETO HOMOLOGADA'!R669</f>
        <v>0</v>
      </c>
      <c r="K669" s="114"/>
      <c r="L669" s="114">
        <f t="shared" si="80"/>
        <v>1841465.1523328172</v>
      </c>
      <c r="M669" s="114"/>
      <c r="N669" s="114">
        <f>'MATRIZ 2018 COMPLETO HOMOLOGADA'!AI669+'MATRIZ 2018 COMPLETO HOMOLOGADA'!AL669+'MATRIZ 2018 COMPLETO HOMOLOGADA'!AO669</f>
        <v>573507.78621797846</v>
      </c>
      <c r="O669" s="114"/>
      <c r="P669" s="114"/>
      <c r="Q669" s="93"/>
      <c r="S669" s="94">
        <v>1166</v>
      </c>
      <c r="U669" s="338">
        <v>1722888.4968448055</v>
      </c>
      <c r="W669" s="338">
        <v>493082.83574992575</v>
      </c>
      <c r="Y669" s="94">
        <v>911.5</v>
      </c>
      <c r="AA669" s="345">
        <f t="shared" si="77"/>
        <v>118576.65548801166</v>
      </c>
      <c r="AC669" s="351">
        <f t="shared" si="78"/>
        <v>80424.950468052702</v>
      </c>
      <c r="AE669" s="352">
        <f t="shared" si="79"/>
        <v>199001.60595606436</v>
      </c>
      <c r="AG669" s="352"/>
    </row>
    <row r="670" spans="1:33" x14ac:dyDescent="0.25">
      <c r="A670" s="93"/>
      <c r="B670" s="94" t="s">
        <v>651</v>
      </c>
      <c r="C670" s="94" t="s">
        <v>679</v>
      </c>
      <c r="D670" s="94" t="s">
        <v>79</v>
      </c>
      <c r="H670" s="114">
        <f>'MATRIZ 2018 COMPLETO HOMOLOGADA'!J670</f>
        <v>1749643.2826172418</v>
      </c>
      <c r="I670" s="114">
        <f>'MATRIZ 2018 COMPLETO HOMOLOGADA'!O670</f>
        <v>0</v>
      </c>
      <c r="J670" s="114">
        <f>'MATRIZ 2018 COMPLETO HOMOLOGADA'!R670</f>
        <v>0</v>
      </c>
      <c r="K670" s="114"/>
      <c r="L670" s="114">
        <f t="shared" si="80"/>
        <v>1749643.2826172418</v>
      </c>
      <c r="M670" s="114"/>
      <c r="N670" s="114">
        <f>'MATRIZ 2018 COMPLETO HOMOLOGADA'!AI670+'MATRIZ 2018 COMPLETO HOMOLOGADA'!AL670+'MATRIZ 2018 COMPLETO HOMOLOGADA'!AO670</f>
        <v>641630.69307126163</v>
      </c>
      <c r="O670" s="114"/>
      <c r="P670" s="114"/>
      <c r="Q670" s="93"/>
      <c r="S670" s="94">
        <v>1380</v>
      </c>
      <c r="U670" s="338">
        <v>1723514.0404860077</v>
      </c>
      <c r="W670" s="338">
        <v>424454.08653214347</v>
      </c>
      <c r="Y670" s="94">
        <v>826.5</v>
      </c>
      <c r="AA670" s="345">
        <f t="shared" si="77"/>
        <v>26129.242131234147</v>
      </c>
      <c r="AC670" s="351">
        <f t="shared" si="78"/>
        <v>217176.60653911816</v>
      </c>
      <c r="AE670" s="352">
        <f t="shared" si="79"/>
        <v>243305.84867035231</v>
      </c>
      <c r="AG670" s="352"/>
    </row>
    <row r="671" spans="1:33" x14ac:dyDescent="0.25">
      <c r="A671" s="93"/>
      <c r="B671" s="94" t="s">
        <v>651</v>
      </c>
      <c r="C671" s="94" t="s">
        <v>680</v>
      </c>
      <c r="D671" s="94" t="s">
        <v>79</v>
      </c>
      <c r="H671" s="114">
        <f>'MATRIZ 2018 COMPLETO HOMOLOGADA'!J671</f>
        <v>2321199.8470019447</v>
      </c>
      <c r="I671" s="114">
        <f>'MATRIZ 2018 COMPLETO HOMOLOGADA'!O671</f>
        <v>0</v>
      </c>
      <c r="J671" s="114">
        <f>'MATRIZ 2018 COMPLETO HOMOLOGADA'!R671</f>
        <v>0</v>
      </c>
      <c r="K671" s="114"/>
      <c r="L671" s="114">
        <f t="shared" si="80"/>
        <v>2321199.8470019447</v>
      </c>
      <c r="M671" s="114"/>
      <c r="N671" s="114">
        <f>'MATRIZ 2018 COMPLETO HOMOLOGADA'!AI671+'MATRIZ 2018 COMPLETO HOMOLOGADA'!AL671+'MATRIZ 2018 COMPLETO HOMOLOGADA'!AO671</f>
        <v>649675.07857169094</v>
      </c>
      <c r="O671" s="114"/>
      <c r="P671" s="114"/>
      <c r="Q671" s="93"/>
      <c r="S671" s="94">
        <v>1427</v>
      </c>
      <c r="U671" s="338">
        <v>1961795.4890479054</v>
      </c>
      <c r="W671" s="338">
        <v>629662.80389513099</v>
      </c>
      <c r="Y671" s="94">
        <v>1257.5</v>
      </c>
      <c r="AA671" s="345">
        <f t="shared" si="77"/>
        <v>359404.35795403924</v>
      </c>
      <c r="AC671" s="351">
        <f t="shared" si="78"/>
        <v>20012.274676559959</v>
      </c>
      <c r="AE671" s="352">
        <f t="shared" si="79"/>
        <v>379416.6326305992</v>
      </c>
      <c r="AG671" s="352"/>
    </row>
    <row r="672" spans="1:33" x14ac:dyDescent="0.25">
      <c r="A672" s="93"/>
      <c r="B672" s="94" t="s">
        <v>651</v>
      </c>
      <c r="C672" s="94" t="s">
        <v>681</v>
      </c>
      <c r="D672" s="94" t="s">
        <v>79</v>
      </c>
      <c r="H672" s="114">
        <f>'MATRIZ 2018 COMPLETO HOMOLOGADA'!J672</f>
        <v>2284760.854806914</v>
      </c>
      <c r="I672" s="114">
        <f>'MATRIZ 2018 COMPLETO HOMOLOGADA'!O672</f>
        <v>0</v>
      </c>
      <c r="J672" s="114">
        <f>'MATRIZ 2018 COMPLETO HOMOLOGADA'!R672</f>
        <v>0</v>
      </c>
      <c r="K672" s="114"/>
      <c r="L672" s="114">
        <f t="shared" si="80"/>
        <v>2284760.854806914</v>
      </c>
      <c r="M672" s="114"/>
      <c r="N672" s="114">
        <f>'MATRIZ 2018 COMPLETO HOMOLOGADA'!AI672+'MATRIZ 2018 COMPLETO HOMOLOGADA'!AL672+'MATRIZ 2018 COMPLETO HOMOLOGADA'!AO672</f>
        <v>734017.13112145965</v>
      </c>
      <c r="O672" s="114"/>
      <c r="P672" s="114"/>
      <c r="Q672" s="93"/>
      <c r="S672" s="94">
        <v>1629</v>
      </c>
      <c r="U672" s="338">
        <v>2374304.4225800475</v>
      </c>
      <c r="W672" s="338">
        <v>713278.63101128489</v>
      </c>
      <c r="Y672" s="94">
        <v>1457</v>
      </c>
      <c r="AA672" s="345">
        <f t="shared" si="77"/>
        <v>-89543.567773133516</v>
      </c>
      <c r="AC672" s="351">
        <f t="shared" si="78"/>
        <v>20738.500110174762</v>
      </c>
      <c r="AE672" s="352">
        <f t="shared" si="79"/>
        <v>-68805.067662958754</v>
      </c>
      <c r="AG672" s="352"/>
    </row>
    <row r="673" spans="1:33" x14ac:dyDescent="0.25">
      <c r="A673" s="93"/>
      <c r="B673" s="94" t="s">
        <v>651</v>
      </c>
      <c r="C673" s="94" t="s">
        <v>682</v>
      </c>
      <c r="D673" s="94" t="s">
        <v>79</v>
      </c>
      <c r="H673" s="114">
        <f>'MATRIZ 2018 COMPLETO HOMOLOGADA'!J673</f>
        <v>3158217.8017785181</v>
      </c>
      <c r="I673" s="114">
        <f>'MATRIZ 2018 COMPLETO HOMOLOGADA'!O673</f>
        <v>0</v>
      </c>
      <c r="J673" s="114">
        <f>'MATRIZ 2018 COMPLETO HOMOLOGADA'!R673</f>
        <v>0</v>
      </c>
      <c r="K673" s="114"/>
      <c r="L673" s="114">
        <f t="shared" si="80"/>
        <v>3158217.8017785181</v>
      </c>
      <c r="M673" s="114"/>
      <c r="N673" s="114">
        <f>'MATRIZ 2018 COMPLETO HOMOLOGADA'!AI673+'MATRIZ 2018 COMPLETO HOMOLOGADA'!AL673+'MATRIZ 2018 COMPLETO HOMOLOGADA'!AO673</f>
        <v>726912.65404166444</v>
      </c>
      <c r="O673" s="114"/>
      <c r="P673" s="114"/>
      <c r="Q673" s="93"/>
      <c r="S673" s="94">
        <v>1607.5</v>
      </c>
      <c r="U673" s="338">
        <v>3462966.9282017429</v>
      </c>
      <c r="W673" s="338">
        <v>806519.67826041952</v>
      </c>
      <c r="Y673" s="94">
        <v>1629</v>
      </c>
      <c r="AA673" s="345">
        <f t="shared" si="77"/>
        <v>-304749.12642322481</v>
      </c>
      <c r="AC673" s="351">
        <f t="shared" si="78"/>
        <v>-79607.024218755076</v>
      </c>
      <c r="AE673" s="352">
        <f t="shared" si="79"/>
        <v>-384356.15064197988</v>
      </c>
      <c r="AG673" s="352"/>
    </row>
    <row r="674" spans="1:33" x14ac:dyDescent="0.25">
      <c r="A674" s="93"/>
      <c r="B674" s="94" t="s">
        <v>651</v>
      </c>
      <c r="C674" s="94" t="s">
        <v>683</v>
      </c>
      <c r="D674" s="94" t="s">
        <v>79</v>
      </c>
      <c r="H674" s="114">
        <f>'MATRIZ 2018 COMPLETO HOMOLOGADA'!J674</f>
        <v>2461646.3201519568</v>
      </c>
      <c r="I674" s="114">
        <f>'MATRIZ 2018 COMPLETO HOMOLOGADA'!O674</f>
        <v>0</v>
      </c>
      <c r="J674" s="114">
        <f>'MATRIZ 2018 COMPLETO HOMOLOGADA'!R674</f>
        <v>0</v>
      </c>
      <c r="K674" s="114"/>
      <c r="L674" s="114">
        <f t="shared" si="80"/>
        <v>2461646.3201519568</v>
      </c>
      <c r="M674" s="114"/>
      <c r="N674" s="114">
        <f>'MATRIZ 2018 COMPLETO HOMOLOGADA'!AI674+'MATRIZ 2018 COMPLETO HOMOLOGADA'!AL674+'MATRIZ 2018 COMPLETO HOMOLOGADA'!AO674</f>
        <v>895040.85253884457</v>
      </c>
      <c r="O674" s="114"/>
      <c r="P674" s="114"/>
      <c r="Q674" s="93"/>
      <c r="S674" s="94">
        <v>1852.5</v>
      </c>
      <c r="U674" s="338">
        <v>1895550.283614862</v>
      </c>
      <c r="W674" s="338">
        <v>590143.97199909447</v>
      </c>
      <c r="Y674" s="94">
        <v>1116</v>
      </c>
      <c r="AA674" s="345">
        <f t="shared" si="77"/>
        <v>566096.03653709474</v>
      </c>
      <c r="AC674" s="351">
        <f t="shared" si="78"/>
        <v>304896.8805397501</v>
      </c>
      <c r="AE674" s="352">
        <f t="shared" si="79"/>
        <v>870992.91707684484</v>
      </c>
      <c r="AG674" s="352"/>
    </row>
    <row r="675" spans="1:33" x14ac:dyDescent="0.25">
      <c r="A675" s="93"/>
      <c r="B675" s="94" t="s">
        <v>651</v>
      </c>
      <c r="C675" s="94" t="s">
        <v>684</v>
      </c>
      <c r="D675" s="94" t="s">
        <v>79</v>
      </c>
      <c r="H675" s="114">
        <f>'MATRIZ 2018 COMPLETO HOMOLOGADA'!J675</f>
        <v>1749643.2826172418</v>
      </c>
      <c r="I675" s="114">
        <f>'MATRIZ 2018 COMPLETO HOMOLOGADA'!O675</f>
        <v>0</v>
      </c>
      <c r="J675" s="114">
        <f>'MATRIZ 2018 COMPLETO HOMOLOGADA'!R675</f>
        <v>0</v>
      </c>
      <c r="K675" s="114"/>
      <c r="L675" s="114">
        <f t="shared" si="80"/>
        <v>1749643.2826172418</v>
      </c>
      <c r="M675" s="114"/>
      <c r="N675" s="114">
        <f>'MATRIZ 2018 COMPLETO HOMOLOGADA'!AI675+'MATRIZ 2018 COMPLETO HOMOLOGADA'!AL675+'MATRIZ 2018 COMPLETO HOMOLOGADA'!AO675</f>
        <v>718968.04287637561</v>
      </c>
      <c r="O675" s="114"/>
      <c r="P675" s="114"/>
      <c r="Q675" s="93"/>
      <c r="S675" s="94">
        <v>1439</v>
      </c>
      <c r="U675" s="338">
        <v>1119163.6567192643</v>
      </c>
      <c r="W675" s="338">
        <v>360054.44568113558</v>
      </c>
      <c r="Y675" s="94">
        <v>666.5</v>
      </c>
      <c r="AA675" s="345">
        <f t="shared" si="77"/>
        <v>630479.6258979775</v>
      </c>
      <c r="AC675" s="351">
        <f t="shared" si="78"/>
        <v>358913.59719524003</v>
      </c>
      <c r="AE675" s="352">
        <f t="shared" si="79"/>
        <v>989393.22309321747</v>
      </c>
      <c r="AG675" s="352"/>
    </row>
    <row r="676" spans="1:33" x14ac:dyDescent="0.25">
      <c r="A676" s="93"/>
      <c r="B676" s="94" t="s">
        <v>651</v>
      </c>
      <c r="C676" s="94" t="s">
        <v>685</v>
      </c>
      <c r="D676" s="94" t="s">
        <v>83</v>
      </c>
      <c r="H676" s="114">
        <f>'MATRIZ 2018 COMPLETO HOMOLOGADA'!J676</f>
        <v>0</v>
      </c>
      <c r="I676" s="114">
        <f>'MATRIZ 2018 COMPLETO HOMOLOGADA'!O676</f>
        <v>990303.31026907905</v>
      </c>
      <c r="J676" s="114">
        <f>'MATRIZ 2018 COMPLETO HOMOLOGADA'!R676</f>
        <v>0</v>
      </c>
      <c r="K676" s="114"/>
      <c r="L676" s="114">
        <f t="shared" si="80"/>
        <v>990303.31026907905</v>
      </c>
      <c r="M676" s="114"/>
      <c r="N676" s="114">
        <f>'MATRIZ 2018 COMPLETO HOMOLOGADA'!AI676+'MATRIZ 2018 COMPLETO HOMOLOGADA'!AL676+'MATRIZ 2018 COMPLETO HOMOLOGADA'!AO676</f>
        <v>300941.26171353698</v>
      </c>
      <c r="O676" s="114"/>
      <c r="P676" s="114"/>
      <c r="Q676" s="93"/>
      <c r="S676" s="94">
        <v>625</v>
      </c>
      <c r="U676" s="338">
        <v>1053849.3085165359</v>
      </c>
      <c r="W676" s="338">
        <v>207650.83314448872</v>
      </c>
      <c r="Y676" s="94">
        <v>397</v>
      </c>
      <c r="AA676" s="345">
        <f t="shared" si="77"/>
        <v>-63545.998247456853</v>
      </c>
      <c r="AC676" s="351">
        <f t="shared" si="78"/>
        <v>93290.428569048265</v>
      </c>
      <c r="AE676" s="352">
        <f t="shared" si="79"/>
        <v>29744.430321591411</v>
      </c>
      <c r="AG676" s="352"/>
    </row>
    <row r="677" spans="1:33" x14ac:dyDescent="0.25">
      <c r="A677" s="93"/>
      <c r="B677" s="94" t="s">
        <v>651</v>
      </c>
      <c r="C677" s="94" t="s">
        <v>686</v>
      </c>
      <c r="D677" s="94" t="s">
        <v>79</v>
      </c>
      <c r="H677" s="114">
        <f>'MATRIZ 2018 COMPLETO HOMOLOGADA'!J677</f>
        <v>2775612.8809742201</v>
      </c>
      <c r="I677" s="114">
        <f>'MATRIZ 2018 COMPLETO HOMOLOGADA'!O677</f>
        <v>0</v>
      </c>
      <c r="J677" s="114">
        <f>'MATRIZ 2018 COMPLETO HOMOLOGADA'!R677</f>
        <v>0</v>
      </c>
      <c r="K677" s="114"/>
      <c r="L677" s="114">
        <f t="shared" si="80"/>
        <v>2775612.8809742201</v>
      </c>
      <c r="M677" s="114"/>
      <c r="N677" s="114">
        <f>'MATRIZ 2018 COMPLETO HOMOLOGADA'!AI677+'MATRIZ 2018 COMPLETO HOMOLOGADA'!AL677+'MATRIZ 2018 COMPLETO HOMOLOGADA'!AO677</f>
        <v>676388.07301774516</v>
      </c>
      <c r="O677" s="114"/>
      <c r="P677" s="114"/>
      <c r="Q677" s="93"/>
      <c r="S677" s="94">
        <v>1519.5</v>
      </c>
      <c r="U677" s="338">
        <v>2739892.3610740472</v>
      </c>
      <c r="W677" s="338">
        <v>690774.61782972014</v>
      </c>
      <c r="Y677" s="94">
        <v>1399.5</v>
      </c>
      <c r="AA677" s="345">
        <f t="shared" si="77"/>
        <v>35720.519900172949</v>
      </c>
      <c r="AC677" s="351">
        <f t="shared" si="78"/>
        <v>-14386.544811974978</v>
      </c>
      <c r="AE677" s="352">
        <f t="shared" si="79"/>
        <v>21333.975088197971</v>
      </c>
      <c r="AG677" s="352"/>
    </row>
    <row r="678" spans="1:33" x14ac:dyDescent="0.25">
      <c r="A678" s="93"/>
      <c r="B678" s="94" t="s">
        <v>651</v>
      </c>
      <c r="C678" s="94" t="s">
        <v>687</v>
      </c>
      <c r="D678" s="94" t="s">
        <v>79</v>
      </c>
      <c r="H678" s="114">
        <f>'MATRIZ 2018 COMPLETO HOMOLOGADA'!J678</f>
        <v>1767465.6968431321</v>
      </c>
      <c r="I678" s="114">
        <f>'MATRIZ 2018 COMPLETO HOMOLOGADA'!O678</f>
        <v>0</v>
      </c>
      <c r="J678" s="114">
        <f>'MATRIZ 2018 COMPLETO HOMOLOGADA'!R678</f>
        <v>0</v>
      </c>
      <c r="K678" s="114"/>
      <c r="L678" s="114">
        <f t="shared" si="80"/>
        <v>1767465.6968431321</v>
      </c>
      <c r="M678" s="114"/>
      <c r="N678" s="114">
        <f>'MATRIZ 2018 COMPLETO HOMOLOGADA'!AI678+'MATRIZ 2018 COMPLETO HOMOLOGADA'!AL678+'MATRIZ 2018 COMPLETO HOMOLOGADA'!AO678</f>
        <v>434394.43793376558</v>
      </c>
      <c r="O678" s="114"/>
      <c r="P678" s="114"/>
      <c r="Q678" s="93"/>
      <c r="S678" s="94">
        <v>948.5</v>
      </c>
      <c r="U678" s="338">
        <v>1723515.4043907376</v>
      </c>
      <c r="W678" s="338">
        <v>322589.41364311613</v>
      </c>
      <c r="Y678" s="94">
        <v>624.5</v>
      </c>
      <c r="AA678" s="345">
        <f t="shared" si="77"/>
        <v>43950.292452394497</v>
      </c>
      <c r="AC678" s="351">
        <f t="shared" si="78"/>
        <v>111805.02429064945</v>
      </c>
      <c r="AE678" s="352">
        <f t="shared" si="79"/>
        <v>155755.31674304395</v>
      </c>
      <c r="AG678" s="352"/>
    </row>
    <row r="679" spans="1:33" x14ac:dyDescent="0.25">
      <c r="A679" s="93"/>
      <c r="B679" s="94" t="s">
        <v>651</v>
      </c>
      <c r="C679" s="94" t="s">
        <v>688</v>
      </c>
      <c r="D679" s="94" t="s">
        <v>83</v>
      </c>
      <c r="H679" s="114">
        <f>'MATRIZ 2018 COMPLETO HOMOLOGADA'!J679</f>
        <v>0</v>
      </c>
      <c r="I679" s="114">
        <f>'MATRIZ 2018 COMPLETO HOMOLOGADA'!O679</f>
        <v>1019420.35402619</v>
      </c>
      <c r="J679" s="114">
        <f>'MATRIZ 2018 COMPLETO HOMOLOGADA'!R679</f>
        <v>0</v>
      </c>
      <c r="K679" s="114"/>
      <c r="L679" s="114">
        <f t="shared" si="80"/>
        <v>1019420.35402619</v>
      </c>
      <c r="M679" s="114"/>
      <c r="N679" s="114">
        <f>'MATRIZ 2018 COMPLETO HOMOLOGADA'!AI679+'MATRIZ 2018 COMPLETO HOMOLOGADA'!AL679+'MATRIZ 2018 COMPLETO HOMOLOGADA'!AO679</f>
        <v>158967.46885483779</v>
      </c>
      <c r="O679" s="114"/>
      <c r="P679" s="114"/>
      <c r="Q679" s="93"/>
      <c r="S679" s="94">
        <v>324.5</v>
      </c>
      <c r="U679" s="338">
        <v>1098278.3001389259</v>
      </c>
      <c r="W679" s="338">
        <v>80209.756909259391</v>
      </c>
      <c r="Y679" s="94">
        <v>114</v>
      </c>
      <c r="AA679" s="345">
        <f t="shared" si="77"/>
        <v>-78857.946112735895</v>
      </c>
      <c r="AC679" s="351">
        <f t="shared" si="78"/>
        <v>78757.711945578398</v>
      </c>
      <c r="AE679" s="352">
        <f t="shared" si="79"/>
        <v>-100.23416715749772</v>
      </c>
      <c r="AG679" s="352"/>
    </row>
    <row r="680" spans="1:33" x14ac:dyDescent="0.25">
      <c r="A680" s="93"/>
      <c r="B680" s="94" t="s">
        <v>651</v>
      </c>
      <c r="C680" s="94" t="s">
        <v>689</v>
      </c>
      <c r="D680" s="94" t="s">
        <v>79</v>
      </c>
      <c r="H680" s="114">
        <f>'MATRIZ 2018 COMPLETO HOMOLOGADA'!J680</f>
        <v>1308917.0412241491</v>
      </c>
      <c r="I680" s="114">
        <f>'MATRIZ 2018 COMPLETO HOMOLOGADA'!O680</f>
        <v>0</v>
      </c>
      <c r="J680" s="114">
        <f>'MATRIZ 2018 COMPLETO HOMOLOGADA'!R680</f>
        <v>0</v>
      </c>
      <c r="K680" s="114"/>
      <c r="L680" s="114">
        <f t="shared" si="80"/>
        <v>1308917.0412241491</v>
      </c>
      <c r="M680" s="114"/>
      <c r="N680" s="114">
        <f>'MATRIZ 2018 COMPLETO HOMOLOGADA'!AI680+'MATRIZ 2018 COMPLETO HOMOLOGADA'!AL680+'MATRIZ 2018 COMPLETO HOMOLOGADA'!AO680</f>
        <v>128382.59791310946</v>
      </c>
      <c r="O680" s="114"/>
      <c r="P680" s="114"/>
      <c r="Q680" s="93"/>
      <c r="S680" s="94">
        <v>235.5</v>
      </c>
      <c r="U680" s="338">
        <v>1084297.0420769758</v>
      </c>
      <c r="W680" s="338">
        <v>189444.61089752094</v>
      </c>
      <c r="Y680" s="94">
        <v>320</v>
      </c>
      <c r="AA680" s="345">
        <f t="shared" si="77"/>
        <v>224619.99914717325</v>
      </c>
      <c r="AC680" s="351">
        <f t="shared" si="78"/>
        <v>-61062.012984411471</v>
      </c>
      <c r="AE680" s="352">
        <f t="shared" si="79"/>
        <v>163557.98616276178</v>
      </c>
      <c r="AG680" s="352"/>
    </row>
    <row r="681" spans="1:33" x14ac:dyDescent="0.25">
      <c r="A681" s="93"/>
      <c r="B681" s="94" t="s">
        <v>651</v>
      </c>
      <c r="C681" s="94" t="s">
        <v>690</v>
      </c>
      <c r="D681" s="94" t="s">
        <v>79</v>
      </c>
      <c r="H681" s="114">
        <f>'MATRIZ 2018 COMPLETO HOMOLOGADA'!J681</f>
        <v>1682985.5314989565</v>
      </c>
      <c r="I681" s="114">
        <f>'MATRIZ 2018 COMPLETO HOMOLOGADA'!O681</f>
        <v>0</v>
      </c>
      <c r="J681" s="114">
        <f>'MATRIZ 2018 COMPLETO HOMOLOGADA'!R681</f>
        <v>0</v>
      </c>
      <c r="K681" s="114"/>
      <c r="L681" s="114">
        <f t="shared" si="80"/>
        <v>1682985.5314989565</v>
      </c>
      <c r="M681" s="114"/>
      <c r="N681" s="114">
        <f>'MATRIZ 2018 COMPLETO HOMOLOGADA'!AI681+'MATRIZ 2018 COMPLETO HOMOLOGADA'!AL681+'MATRIZ 2018 COMPLETO HOMOLOGADA'!AO681</f>
        <v>322526.2611703485</v>
      </c>
      <c r="O681" s="114"/>
      <c r="P681" s="114"/>
      <c r="Q681" s="93"/>
      <c r="S681" s="94">
        <v>671</v>
      </c>
      <c r="U681" s="338">
        <v>1339149.2484666472</v>
      </c>
      <c r="W681" s="338">
        <v>288083.30507099087</v>
      </c>
      <c r="Y681" s="94">
        <v>541</v>
      </c>
      <c r="AA681" s="345">
        <f t="shared" si="77"/>
        <v>343836.28303230926</v>
      </c>
      <c r="AC681" s="351">
        <f t="shared" si="78"/>
        <v>34442.956099357631</v>
      </c>
      <c r="AE681" s="352">
        <f t="shared" si="79"/>
        <v>378279.23913166689</v>
      </c>
      <c r="AG681" s="352"/>
    </row>
    <row r="682" spans="1:33" x14ac:dyDescent="0.25">
      <c r="A682" s="93"/>
      <c r="B682" s="94" t="s">
        <v>651</v>
      </c>
      <c r="C682" s="94" t="s">
        <v>237</v>
      </c>
      <c r="D682" s="94" t="s">
        <v>129</v>
      </c>
      <c r="H682" s="114"/>
      <c r="I682" s="114" t="s">
        <v>759</v>
      </c>
      <c r="J682" s="114"/>
      <c r="K682" s="114"/>
      <c r="L682" s="114"/>
      <c r="M682" s="114"/>
      <c r="N682" s="114"/>
      <c r="O682" s="114"/>
      <c r="P682" s="114"/>
      <c r="Q682" s="93"/>
      <c r="S682" s="94">
        <v>26</v>
      </c>
      <c r="U682" s="338">
        <v>6393.0688355180673</v>
      </c>
      <c r="W682" s="338">
        <v>168272.38208915084</v>
      </c>
      <c r="Y682" s="94">
        <v>123</v>
      </c>
      <c r="AA682" s="345">
        <f t="shared" si="77"/>
        <v>-6393.0688355180673</v>
      </c>
      <c r="AC682" s="351">
        <f t="shared" si="78"/>
        <v>-168272.38208915084</v>
      </c>
      <c r="AE682" s="352">
        <f t="shared" si="79"/>
        <v>-174665.4509246689</v>
      </c>
      <c r="AG682" s="352"/>
    </row>
    <row r="683" spans="1:33" x14ac:dyDescent="0.25">
      <c r="A683" s="93"/>
      <c r="H683" s="114"/>
      <c r="I683" s="114"/>
      <c r="J683" s="114"/>
      <c r="K683" s="114"/>
      <c r="L683" s="114"/>
      <c r="M683" s="114"/>
      <c r="N683" s="114"/>
      <c r="O683" s="114"/>
      <c r="P683" s="114"/>
      <c r="Q683" s="93"/>
      <c r="AA683" s="345">
        <f t="shared" si="77"/>
        <v>0</v>
      </c>
      <c r="AC683" s="351">
        <f t="shared" si="78"/>
        <v>0</v>
      </c>
      <c r="AE683" s="352">
        <f t="shared" si="79"/>
        <v>0</v>
      </c>
      <c r="AG683" s="352"/>
    </row>
    <row r="684" spans="1:33" x14ac:dyDescent="0.25">
      <c r="A684" s="93"/>
      <c r="B684" s="98" t="s">
        <v>691</v>
      </c>
      <c r="C684" s="98" t="s">
        <v>692</v>
      </c>
      <c r="D684" s="98" t="s">
        <v>74</v>
      </c>
      <c r="E684" s="98"/>
      <c r="F684" s="100"/>
      <c r="G684" s="98"/>
      <c r="H684" s="115">
        <f>SUM(H685:H694)</f>
        <v>21027706.670104753</v>
      </c>
      <c r="I684" s="115">
        <f>SUM(I685:I694)</f>
        <v>2852290.8652984588</v>
      </c>
      <c r="J684" s="115">
        <f>SUM(J685:J694)</f>
        <v>4429111.52310389</v>
      </c>
      <c r="K684" s="115"/>
      <c r="L684" s="115">
        <f>SUM(L685:L694)</f>
        <v>28309109.058507103</v>
      </c>
      <c r="M684" s="115"/>
      <c r="N684" s="115">
        <f>SUM(N685:N694)</f>
        <v>5692537.8972675242</v>
      </c>
      <c r="O684" s="115"/>
      <c r="P684" s="115">
        <f>L684*'DADOS BASE PROPOSTA'!$I$14</f>
        <v>42463.663587760653</v>
      </c>
      <c r="Q684" s="93"/>
      <c r="S684" s="94">
        <v>10235.5</v>
      </c>
      <c r="U684" s="338">
        <v>28670144.307921752</v>
      </c>
      <c r="W684" s="338">
        <v>5949079.6781735383</v>
      </c>
      <c r="Y684" s="94">
        <v>8612.5</v>
      </c>
      <c r="AA684" s="345">
        <f t="shared" si="77"/>
        <v>-361035.24941464886</v>
      </c>
      <c r="AC684" s="351">
        <f t="shared" si="78"/>
        <v>-256541.78090601414</v>
      </c>
      <c r="AE684" s="352">
        <f t="shared" si="79"/>
        <v>-617577.03032066301</v>
      </c>
      <c r="AG684" s="352">
        <f t="shared" ref="AG684" si="81">AA684+AC684</f>
        <v>-617577.03032066301</v>
      </c>
    </row>
    <row r="685" spans="1:33" x14ac:dyDescent="0.25">
      <c r="A685" s="93"/>
      <c r="B685" s="94" t="s">
        <v>691</v>
      </c>
      <c r="C685" s="94" t="s">
        <v>34</v>
      </c>
      <c r="D685" s="94" t="s">
        <v>75</v>
      </c>
      <c r="F685" s="68">
        <f>'MATRIZ 2018 COMPLETO HOMOLOGADA'!Q685</f>
        <v>9</v>
      </c>
      <c r="H685" s="114">
        <f>'MATRIZ 2018 COMPLETO HOMOLOGADA'!J685</f>
        <v>0</v>
      </c>
      <c r="I685" s="114">
        <f>SUMIF('MATRIZ 2018 COMPLETO HOMOLOGADA'!D686:D695,"ECR",'MATRIZ 2018 COMPLETO HOMOLOGADA'!O686:O695)</f>
        <v>0</v>
      </c>
      <c r="J685" s="114">
        <f>'MATRIZ 2018 COMPLETO HOMOLOGADA'!R685+'MATRIZ 2018 COMPLETO HOMOLOGADA'!Z685+'MATRIZ 2018 COMPLETO HOMOLOGADA'!AS685+'MATRIZ 2018 COMPLETO HOMOLOGADA'!AW685+'MATRIZ 2018 COMPLETO HOMOLOGADA'!BA685+SUM('MATRIZ 2018 COMPLETO HOMOLOGADA'!Z686:Z695)</f>
        <v>4429111.52310389</v>
      </c>
      <c r="K685" s="114"/>
      <c r="L685" s="114">
        <f t="shared" ref="L685:L694" si="82">SUM(H685:J685)</f>
        <v>4429111.52310389</v>
      </c>
      <c r="M685" s="114"/>
      <c r="N685" s="114">
        <f>'MATRIZ 2018 COMPLETO HOMOLOGADA'!AI685+'MATRIZ 2018 COMPLETO HOMOLOGADA'!AL685+'MATRIZ 2018 COMPLETO HOMOLOGADA'!AO685</f>
        <v>0</v>
      </c>
      <c r="O685" s="114"/>
      <c r="P685" s="114"/>
      <c r="Q685" s="93"/>
      <c r="U685" s="338">
        <v>4220656.4884394631</v>
      </c>
      <c r="W685" s="338">
        <v>0</v>
      </c>
      <c r="AA685" s="345">
        <f t="shared" si="77"/>
        <v>208455.03466442693</v>
      </c>
      <c r="AC685" s="351">
        <f t="shared" si="78"/>
        <v>0</v>
      </c>
      <c r="AE685" s="352">
        <f t="shared" si="79"/>
        <v>208455.03466442693</v>
      </c>
      <c r="AG685" s="352"/>
    </row>
    <row r="686" spans="1:33" x14ac:dyDescent="0.25">
      <c r="A686" s="93"/>
      <c r="B686" s="94" t="s">
        <v>691</v>
      </c>
      <c r="C686" s="94" t="s">
        <v>693</v>
      </c>
      <c r="D686" s="94" t="s">
        <v>79</v>
      </c>
      <c r="H686" s="114">
        <f>'MATRIZ 2018 COMPLETO HOMOLOGADA'!J686</f>
        <v>8699160.2993884832</v>
      </c>
      <c r="I686" s="114">
        <f>'MATRIZ 2018 COMPLETO HOMOLOGADA'!O686</f>
        <v>0</v>
      </c>
      <c r="J686" s="114">
        <f>'MATRIZ 2018 COMPLETO HOMOLOGADA'!R686</f>
        <v>0</v>
      </c>
      <c r="K686" s="114"/>
      <c r="L686" s="114">
        <f t="shared" si="82"/>
        <v>8699160.2993884832</v>
      </c>
      <c r="M686" s="114"/>
      <c r="N686" s="114">
        <f>'MATRIZ 2018 COMPLETO HOMOLOGADA'!AI686+'MATRIZ 2018 COMPLETO HOMOLOGADA'!AL686+'MATRIZ 2018 COMPLETO HOMOLOGADA'!AO686</f>
        <v>2560745.1749014072</v>
      </c>
      <c r="O686" s="114"/>
      <c r="P686" s="114"/>
      <c r="Q686" s="93"/>
      <c r="S686" s="94">
        <v>5159.5</v>
      </c>
      <c r="U686" s="338">
        <v>8612049.3136954047</v>
      </c>
      <c r="W686" s="338">
        <v>2357323.854158062</v>
      </c>
      <c r="Y686" s="94">
        <v>4268.5</v>
      </c>
      <c r="AA686" s="345">
        <f t="shared" si="77"/>
        <v>87110.985693078488</v>
      </c>
      <c r="AC686" s="351">
        <f t="shared" si="78"/>
        <v>203421.32074334519</v>
      </c>
      <c r="AE686" s="352">
        <f t="shared" si="79"/>
        <v>290532.30643642368</v>
      </c>
      <c r="AG686" s="352"/>
    </row>
    <row r="687" spans="1:33" x14ac:dyDescent="0.25">
      <c r="A687" s="93"/>
      <c r="B687" s="94" t="s">
        <v>691</v>
      </c>
      <c r="C687" s="94" t="s">
        <v>694</v>
      </c>
      <c r="D687" s="94" t="s">
        <v>79</v>
      </c>
      <c r="H687" s="114">
        <f>'MATRIZ 2018 COMPLETO HOMOLOGADA'!J687</f>
        <v>1749643.2826172418</v>
      </c>
      <c r="I687" s="114">
        <f>'MATRIZ 2018 COMPLETO HOMOLOGADA'!O687</f>
        <v>0</v>
      </c>
      <c r="J687" s="114">
        <f>'MATRIZ 2018 COMPLETO HOMOLOGADA'!R687</f>
        <v>0</v>
      </c>
      <c r="K687" s="114"/>
      <c r="L687" s="114">
        <f t="shared" si="82"/>
        <v>1749643.2826172418</v>
      </c>
      <c r="M687" s="114"/>
      <c r="N687" s="114">
        <f>'MATRIZ 2018 COMPLETO HOMOLOGADA'!AI687+'MATRIZ 2018 COMPLETO HOMOLOGADA'!AL687+'MATRIZ 2018 COMPLETO HOMOLOGADA'!AO687</f>
        <v>442568.87061159807</v>
      </c>
      <c r="O687" s="114"/>
      <c r="P687" s="114"/>
      <c r="Q687" s="93"/>
      <c r="S687" s="94">
        <v>695.5</v>
      </c>
      <c r="U687" s="338">
        <v>1777249.9567873247</v>
      </c>
      <c r="W687" s="338">
        <v>345322.69844926684</v>
      </c>
      <c r="Y687" s="94">
        <v>454.5</v>
      </c>
      <c r="AA687" s="345">
        <f t="shared" si="77"/>
        <v>-27606.674170082901</v>
      </c>
      <c r="AC687" s="351">
        <f t="shared" si="78"/>
        <v>97246.172162331233</v>
      </c>
      <c r="AE687" s="352">
        <f t="shared" si="79"/>
        <v>69639.497992248333</v>
      </c>
      <c r="AG687" s="352"/>
    </row>
    <row r="688" spans="1:33" x14ac:dyDescent="0.25">
      <c r="A688" s="93"/>
      <c r="B688" s="94" t="s">
        <v>691</v>
      </c>
      <c r="C688" s="94" t="s">
        <v>433</v>
      </c>
      <c r="D688" s="94" t="s">
        <v>79</v>
      </c>
      <c r="H688" s="114">
        <f>'MATRIZ 2018 COMPLETO HOMOLOGADA'!J688</f>
        <v>1586997.4351158321</v>
      </c>
      <c r="I688" s="114">
        <f>'MATRIZ 2018 COMPLETO HOMOLOGADA'!O688</f>
        <v>0</v>
      </c>
      <c r="J688" s="114">
        <f>'MATRIZ 2018 COMPLETO HOMOLOGADA'!R688</f>
        <v>0</v>
      </c>
      <c r="K688" s="114"/>
      <c r="L688" s="114">
        <f t="shared" si="82"/>
        <v>1586997.4351158321</v>
      </c>
      <c r="M688" s="114"/>
      <c r="N688" s="114">
        <f>'MATRIZ 2018 COMPLETO HOMOLOGADA'!AI688+'MATRIZ 2018 COMPLETO HOMOLOGADA'!AL688+'MATRIZ 2018 COMPLETO HOMOLOGADA'!AO688</f>
        <v>404271.55504513974</v>
      </c>
      <c r="O688" s="114"/>
      <c r="P688" s="114"/>
      <c r="Q688" s="93"/>
      <c r="S688" s="94">
        <v>647</v>
      </c>
      <c r="U688" s="338">
        <v>1425969.4490649847</v>
      </c>
      <c r="W688" s="338">
        <v>440726.66335053439</v>
      </c>
      <c r="Y688" s="94">
        <v>625</v>
      </c>
      <c r="AA688" s="345">
        <f t="shared" si="77"/>
        <v>161027.98605084745</v>
      </c>
      <c r="AC688" s="351">
        <f t="shared" si="78"/>
        <v>-36455.10830539465</v>
      </c>
      <c r="AE688" s="352">
        <f t="shared" si="79"/>
        <v>124572.8777454528</v>
      </c>
      <c r="AG688" s="352"/>
    </row>
    <row r="689" spans="1:33" x14ac:dyDescent="0.25">
      <c r="A689" s="93"/>
      <c r="B689" s="94" t="s">
        <v>691</v>
      </c>
      <c r="C689" s="94" t="s">
        <v>695</v>
      </c>
      <c r="D689" s="94" t="s">
        <v>79</v>
      </c>
      <c r="H689" s="114">
        <f>'MATRIZ 2018 COMPLETO HOMOLOGADA'!J689</f>
        <v>2689787.1659099944</v>
      </c>
      <c r="I689" s="114">
        <f>'MATRIZ 2018 COMPLETO HOMOLOGADA'!O689</f>
        <v>0</v>
      </c>
      <c r="J689" s="114">
        <f>'MATRIZ 2018 COMPLETO HOMOLOGADA'!R689</f>
        <v>0</v>
      </c>
      <c r="K689" s="114"/>
      <c r="L689" s="114">
        <f t="shared" si="82"/>
        <v>2689787.1659099944</v>
      </c>
      <c r="M689" s="114"/>
      <c r="N689" s="114">
        <f>'MATRIZ 2018 COMPLETO HOMOLOGADA'!AI689+'MATRIZ 2018 COMPLETO HOMOLOGADA'!AL689+'MATRIZ 2018 COMPLETO HOMOLOGADA'!AO689</f>
        <v>973337.07733775862</v>
      </c>
      <c r="O689" s="114"/>
      <c r="P689" s="114"/>
      <c r="Q689" s="93"/>
      <c r="S689" s="94">
        <v>1556</v>
      </c>
      <c r="U689" s="338">
        <v>3253817.5608730679</v>
      </c>
      <c r="W689" s="338">
        <v>1069691.1228952985</v>
      </c>
      <c r="Y689" s="94">
        <v>1553</v>
      </c>
      <c r="AA689" s="345">
        <f t="shared" si="77"/>
        <v>-564030.39496307354</v>
      </c>
      <c r="AC689" s="351">
        <f t="shared" si="78"/>
        <v>-96354.04555753991</v>
      </c>
      <c r="AE689" s="352">
        <f t="shared" si="79"/>
        <v>-660384.44052061345</v>
      </c>
      <c r="AG689" s="352"/>
    </row>
    <row r="690" spans="1:33" x14ac:dyDescent="0.25">
      <c r="A690" s="93"/>
      <c r="B690" s="94" t="s">
        <v>691</v>
      </c>
      <c r="C690" s="94" t="s">
        <v>696</v>
      </c>
      <c r="D690" s="94" t="s">
        <v>79</v>
      </c>
      <c r="H690" s="114">
        <f>'MATRIZ 2018 COMPLETO HOMOLOGADA'!J690</f>
        <v>1438602.4239031817</v>
      </c>
      <c r="I690" s="114">
        <f>'MATRIZ 2018 COMPLETO HOMOLOGADA'!O690</f>
        <v>0</v>
      </c>
      <c r="J690" s="114">
        <f>'MATRIZ 2018 COMPLETO HOMOLOGADA'!R690</f>
        <v>0</v>
      </c>
      <c r="K690" s="114"/>
      <c r="L690" s="114">
        <f t="shared" si="82"/>
        <v>1438602.4239031817</v>
      </c>
      <c r="M690" s="114"/>
      <c r="N690" s="114">
        <f>'MATRIZ 2018 COMPLETO HOMOLOGADA'!AI690+'MATRIZ 2018 COMPLETO HOMOLOGADA'!AL690+'MATRIZ 2018 COMPLETO HOMOLOGADA'!AO690</f>
        <v>97090.879561031514</v>
      </c>
      <c r="O690" s="114"/>
      <c r="P690" s="114"/>
      <c r="Q690" s="93"/>
      <c r="S690" s="94">
        <v>143.5</v>
      </c>
      <c r="U690" s="338">
        <v>1266552.6041021452</v>
      </c>
      <c r="W690" s="338">
        <v>102167.04106236181</v>
      </c>
      <c r="Y690" s="94">
        <v>131</v>
      </c>
      <c r="AA690" s="345">
        <f t="shared" si="77"/>
        <v>172049.8198010365</v>
      </c>
      <c r="AC690" s="351">
        <f t="shared" si="78"/>
        <v>-5076.1615013302944</v>
      </c>
      <c r="AE690" s="352">
        <f t="shared" si="79"/>
        <v>166973.65829970621</v>
      </c>
      <c r="AG690" s="352"/>
    </row>
    <row r="691" spans="1:33" x14ac:dyDescent="0.25">
      <c r="A691" s="93"/>
      <c r="B691" s="94" t="s">
        <v>691</v>
      </c>
      <c r="C691" s="94" t="s">
        <v>697</v>
      </c>
      <c r="D691" s="94" t="s">
        <v>83</v>
      </c>
      <c r="H691" s="114">
        <f>'MATRIZ 2018 COMPLETO HOMOLOGADA'!J691</f>
        <v>0</v>
      </c>
      <c r="I691" s="114">
        <f>'MATRIZ 2018 COMPLETO HOMOLOGADA'!O691</f>
        <v>917684.52916124789</v>
      </c>
      <c r="J691" s="114">
        <f>'MATRIZ 2018 COMPLETO HOMOLOGADA'!R691</f>
        <v>0</v>
      </c>
      <c r="K691" s="114"/>
      <c r="L691" s="114">
        <f t="shared" si="82"/>
        <v>917684.52916124789</v>
      </c>
      <c r="M691" s="114"/>
      <c r="N691" s="114">
        <f>'MATRIZ 2018 COMPLETO HOMOLOGADA'!AI691+'MATRIZ 2018 COMPLETO HOMOLOGADA'!AL691+'MATRIZ 2018 COMPLETO HOMOLOGADA'!AO691</f>
        <v>0</v>
      </c>
      <c r="O691" s="114"/>
      <c r="P691" s="114"/>
      <c r="Q691" s="93"/>
      <c r="S691" s="94">
        <v>0</v>
      </c>
      <c r="U691" s="338">
        <v>1008808.992033664</v>
      </c>
      <c r="W691" s="338">
        <v>0</v>
      </c>
      <c r="Y691" s="94">
        <v>0</v>
      </c>
      <c r="AA691" s="345">
        <f t="shared" si="77"/>
        <v>-91124.46287241613</v>
      </c>
      <c r="AC691" s="351">
        <f t="shared" si="78"/>
        <v>0</v>
      </c>
      <c r="AE691" s="352">
        <f t="shared" si="79"/>
        <v>-91124.46287241613</v>
      </c>
      <c r="AG691" s="352"/>
    </row>
    <row r="692" spans="1:33" x14ac:dyDescent="0.25">
      <c r="A692" s="93"/>
      <c r="B692" s="94" t="s">
        <v>691</v>
      </c>
      <c r="C692" s="94" t="s">
        <v>698</v>
      </c>
      <c r="D692" s="94" t="s">
        <v>83</v>
      </c>
      <c r="H692" s="114">
        <f>'MATRIZ 2018 COMPLETO HOMOLOGADA'!J692</f>
        <v>0</v>
      </c>
      <c r="I692" s="114">
        <f>'MATRIZ 2018 COMPLETO HOMOLOGADA'!O692</f>
        <v>959457.81390860525</v>
      </c>
      <c r="J692" s="114">
        <f>'MATRIZ 2018 COMPLETO HOMOLOGADA'!R692</f>
        <v>0</v>
      </c>
      <c r="K692" s="114"/>
      <c r="L692" s="114">
        <f t="shared" si="82"/>
        <v>959457.81390860525</v>
      </c>
      <c r="M692" s="114"/>
      <c r="N692" s="114">
        <f>'MATRIZ 2018 COMPLETO HOMOLOGADA'!AI692+'MATRIZ 2018 COMPLETO HOMOLOGADA'!AL692+'MATRIZ 2018 COMPLETO HOMOLOGADA'!AO692</f>
        <v>86137.586110087344</v>
      </c>
      <c r="O692" s="114"/>
      <c r="P692" s="114"/>
      <c r="Q692" s="93"/>
      <c r="S692" s="94">
        <v>135.5</v>
      </c>
      <c r="U692" s="338">
        <v>1081159.9844683723</v>
      </c>
      <c r="W692" s="338">
        <v>82778.891723053719</v>
      </c>
      <c r="Y692" s="94">
        <v>116</v>
      </c>
      <c r="AA692" s="345">
        <f t="shared" si="77"/>
        <v>-121702.17055976705</v>
      </c>
      <c r="AC692" s="351">
        <f t="shared" si="78"/>
        <v>3358.6943870336254</v>
      </c>
      <c r="AE692" s="352">
        <f t="shared" si="79"/>
        <v>-118343.47617273343</v>
      </c>
      <c r="AG692" s="352"/>
    </row>
    <row r="693" spans="1:33" x14ac:dyDescent="0.25">
      <c r="A693" s="93"/>
      <c r="B693" s="94" t="s">
        <v>691</v>
      </c>
      <c r="C693" s="94" t="s">
        <v>699</v>
      </c>
      <c r="D693" s="94" t="s">
        <v>79</v>
      </c>
      <c r="H693" s="114">
        <f>'MATRIZ 2018 COMPLETO HOMOLOGADA'!J693</f>
        <v>4863516.0631700205</v>
      </c>
      <c r="I693" s="114">
        <f>'MATRIZ 2018 COMPLETO HOMOLOGADA'!O693</f>
        <v>0</v>
      </c>
      <c r="J693" s="114">
        <f>'MATRIZ 2018 COMPLETO HOMOLOGADA'!R693</f>
        <v>0</v>
      </c>
      <c r="K693" s="114"/>
      <c r="L693" s="114">
        <f t="shared" si="82"/>
        <v>4863516.0631700205</v>
      </c>
      <c r="M693" s="114"/>
      <c r="N693" s="114">
        <f>'MATRIZ 2018 COMPLETO HOMOLOGADA'!AI693+'MATRIZ 2018 COMPLETO HOMOLOGADA'!AL693+'MATRIZ 2018 COMPLETO HOMOLOGADA'!AO693</f>
        <v>953080.85888350301</v>
      </c>
      <c r="O693" s="114"/>
      <c r="P693" s="114"/>
      <c r="Q693" s="93"/>
      <c r="S693" s="94">
        <v>1638.5</v>
      </c>
      <c r="U693" s="338">
        <v>4927804.9998914823</v>
      </c>
      <c r="W693" s="338">
        <v>1444575.9595505151</v>
      </c>
      <c r="Y693" s="94">
        <v>1319</v>
      </c>
      <c r="AA693" s="345">
        <f t="shared" si="77"/>
        <v>-64288.936721461825</v>
      </c>
      <c r="AC693" s="351">
        <f t="shared" si="78"/>
        <v>-491495.10066701204</v>
      </c>
      <c r="AE693" s="352">
        <f t="shared" si="79"/>
        <v>-555784.03738847387</v>
      </c>
      <c r="AG693" s="352"/>
    </row>
    <row r="694" spans="1:33" x14ac:dyDescent="0.25">
      <c r="A694" s="93"/>
      <c r="B694" s="94" t="s">
        <v>691</v>
      </c>
      <c r="C694" s="94" t="s">
        <v>700</v>
      </c>
      <c r="D694" s="94" t="s">
        <v>83</v>
      </c>
      <c r="H694" s="114">
        <f>'MATRIZ 2018 COMPLETO HOMOLOGADA'!J694</f>
        <v>0</v>
      </c>
      <c r="I694" s="114">
        <f>'MATRIZ 2018 COMPLETO HOMOLOGADA'!O694</f>
        <v>975148.5222286057</v>
      </c>
      <c r="J694" s="114">
        <f>'MATRIZ 2018 COMPLETO HOMOLOGADA'!R694</f>
        <v>0</v>
      </c>
      <c r="K694" s="114"/>
      <c r="L694" s="114">
        <f t="shared" si="82"/>
        <v>975148.5222286057</v>
      </c>
      <c r="M694" s="114"/>
      <c r="N694" s="114">
        <f>'MATRIZ 2018 COMPLETO HOMOLOGADA'!AI694+'MATRIZ 2018 COMPLETO HOMOLOGADA'!AL694+'MATRIZ 2018 COMPLETO HOMOLOGADA'!AO694</f>
        <v>175305.89481699967</v>
      </c>
      <c r="O694" s="114"/>
      <c r="P694" s="114"/>
      <c r="Q694" s="93"/>
      <c r="S694" s="94">
        <v>260</v>
      </c>
      <c r="U694" s="338">
        <v>1096074.9585658424</v>
      </c>
      <c r="W694" s="338">
        <v>106493.44698444669</v>
      </c>
      <c r="Y694" s="94">
        <v>145.5</v>
      </c>
      <c r="AA694" s="345">
        <f t="shared" si="77"/>
        <v>-120926.43633723666</v>
      </c>
      <c r="AC694" s="351">
        <f t="shared" si="78"/>
        <v>68812.447832552978</v>
      </c>
      <c r="AE694" s="352">
        <f t="shared" si="79"/>
        <v>-52113.988504683686</v>
      </c>
      <c r="AG694" s="352"/>
    </row>
    <row r="695" spans="1:33" x14ac:dyDescent="0.25">
      <c r="A695" s="93"/>
      <c r="H695" s="114"/>
      <c r="I695" s="114"/>
      <c r="J695" s="114"/>
      <c r="K695" s="114"/>
      <c r="L695" s="114"/>
      <c r="M695" s="114"/>
      <c r="N695" s="114"/>
      <c r="O695" s="114"/>
      <c r="P695" s="114"/>
      <c r="Q695" s="93"/>
      <c r="AA695" s="345">
        <f t="shared" si="77"/>
        <v>0</v>
      </c>
      <c r="AC695" s="351">
        <f t="shared" si="78"/>
        <v>0</v>
      </c>
      <c r="AE695" s="352">
        <f t="shared" si="79"/>
        <v>0</v>
      </c>
      <c r="AG695" s="352"/>
    </row>
    <row r="696" spans="1:33" x14ac:dyDescent="0.25">
      <c r="A696" s="93"/>
      <c r="B696" s="98" t="s">
        <v>701</v>
      </c>
      <c r="C696" s="98" t="s">
        <v>702</v>
      </c>
      <c r="D696" s="98" t="s">
        <v>74</v>
      </c>
      <c r="E696" s="98"/>
      <c r="F696" s="100"/>
      <c r="G696" s="98"/>
      <c r="H696" s="115">
        <f>SUM(H697:H735)</f>
        <v>63136588.721622065</v>
      </c>
      <c r="I696" s="115">
        <f>SUM(I697:I735)</f>
        <v>10897698.912812609</v>
      </c>
      <c r="J696" s="115">
        <f>SUM(J697:J735)</f>
        <v>8622742.790690938</v>
      </c>
      <c r="K696" s="115"/>
      <c r="L696" s="115">
        <f>SUM(L697:L735)</f>
        <v>82657030.425125614</v>
      </c>
      <c r="M696" s="115"/>
      <c r="N696" s="115">
        <f>SUM(N697:N735)</f>
        <v>22300993.122221932</v>
      </c>
      <c r="O696" s="115"/>
      <c r="P696" s="115">
        <f>L696*'DADOS BASE PROPOSTA'!$I$14</f>
        <v>123985.54563768842</v>
      </c>
      <c r="Q696" s="93"/>
      <c r="S696" s="94">
        <v>46558</v>
      </c>
      <c r="U696" s="338">
        <v>79491999.081332907</v>
      </c>
      <c r="W696" s="338">
        <v>18463819.391920757</v>
      </c>
      <c r="Y696" s="94">
        <v>35321</v>
      </c>
      <c r="AA696" s="345">
        <f t="shared" si="77"/>
        <v>3165031.3437927067</v>
      </c>
      <c r="AC696" s="351">
        <f t="shared" si="78"/>
        <v>3837173.7303011753</v>
      </c>
      <c r="AE696" s="352">
        <f t="shared" si="79"/>
        <v>7002205.074093882</v>
      </c>
      <c r="AG696" s="352"/>
    </row>
    <row r="697" spans="1:33" x14ac:dyDescent="0.25">
      <c r="A697" s="93"/>
      <c r="B697" s="94" t="s">
        <v>701</v>
      </c>
      <c r="C697" s="94" t="s">
        <v>34</v>
      </c>
      <c r="D697" s="94" t="s">
        <v>75</v>
      </c>
      <c r="F697" s="68">
        <f>'MATRIZ 2018 COMPLETO HOMOLOGADA'!Q697</f>
        <v>38</v>
      </c>
      <c r="H697" s="114">
        <f>'MATRIZ 2018 COMPLETO HOMOLOGADA'!J697</f>
        <v>0</v>
      </c>
      <c r="I697" s="114">
        <f>SUMIF('MATRIZ 2018 COMPLETO HOMOLOGADA'!D698:D736,"ECR",'MATRIZ 2018 COMPLETO HOMOLOGADA'!O698:O736)</f>
        <v>0</v>
      </c>
      <c r="J697" s="114">
        <f>'MATRIZ 2018 COMPLETO HOMOLOGADA'!R697+'MATRIZ 2018 COMPLETO HOMOLOGADA'!Z697+'MATRIZ 2018 COMPLETO HOMOLOGADA'!AS697+'MATRIZ 2018 COMPLETO HOMOLOGADA'!AW697+'MATRIZ 2018 COMPLETO HOMOLOGADA'!BA697+SUM('MATRIZ 2018 COMPLETO HOMOLOGADA'!Z698:Z736)</f>
        <v>8622742.790690938</v>
      </c>
      <c r="K697" s="114"/>
      <c r="L697" s="114">
        <f t="shared" ref="L697:L735" si="83">SUM(H697:J697)</f>
        <v>8622742.790690938</v>
      </c>
      <c r="M697" s="114"/>
      <c r="N697" s="114">
        <f>'MATRIZ 2018 COMPLETO HOMOLOGADA'!AI697+'MATRIZ 2018 COMPLETO HOMOLOGADA'!AL697+'MATRIZ 2018 COMPLETO HOMOLOGADA'!AO697</f>
        <v>0</v>
      </c>
      <c r="O697" s="114"/>
      <c r="P697" s="114"/>
      <c r="Q697" s="93"/>
      <c r="U697" s="338">
        <v>7866724.8333953377</v>
      </c>
      <c r="W697" s="338">
        <v>0</v>
      </c>
      <c r="AA697" s="345">
        <f t="shared" si="77"/>
        <v>756017.95729560032</v>
      </c>
      <c r="AC697" s="351">
        <f t="shared" si="78"/>
        <v>0</v>
      </c>
      <c r="AE697" s="352">
        <f t="shared" si="79"/>
        <v>756017.95729560032</v>
      </c>
      <c r="AG697" s="352"/>
    </row>
    <row r="698" spans="1:33" x14ac:dyDescent="0.25">
      <c r="A698" s="93"/>
      <c r="B698" s="94" t="s">
        <v>701</v>
      </c>
      <c r="C698" s="94" t="s">
        <v>703</v>
      </c>
      <c r="D698" s="94" t="s">
        <v>79</v>
      </c>
      <c r="H698" s="114">
        <f>'MATRIZ 2018 COMPLETO HOMOLOGADA'!J698</f>
        <v>1950579.7106265649</v>
      </c>
      <c r="I698" s="114">
        <f>'MATRIZ 2018 COMPLETO HOMOLOGADA'!O698</f>
        <v>0</v>
      </c>
      <c r="J698" s="114">
        <f>'MATRIZ 2018 COMPLETO HOMOLOGADA'!R698</f>
        <v>0</v>
      </c>
      <c r="K698" s="114"/>
      <c r="L698" s="114">
        <f t="shared" si="83"/>
        <v>1950579.7106265649</v>
      </c>
      <c r="M698" s="114"/>
      <c r="N698" s="114">
        <f>'MATRIZ 2018 COMPLETO HOMOLOGADA'!AI698+'MATRIZ 2018 COMPLETO HOMOLOGADA'!AL698+'MATRIZ 2018 COMPLETO HOMOLOGADA'!AO698</f>
        <v>518826.48837478308</v>
      </c>
      <c r="O698" s="114"/>
      <c r="P698" s="114"/>
      <c r="Q698" s="93"/>
      <c r="S698" s="94">
        <v>1180</v>
      </c>
      <c r="U698" s="338">
        <v>1719973.4019592025</v>
      </c>
      <c r="W698" s="338">
        <v>411325.9267788775</v>
      </c>
      <c r="Y698" s="94">
        <v>861</v>
      </c>
      <c r="AA698" s="345">
        <f t="shared" si="77"/>
        <v>230606.30866736243</v>
      </c>
      <c r="AC698" s="351">
        <f t="shared" si="78"/>
        <v>107500.56159590557</v>
      </c>
      <c r="AE698" s="352">
        <f t="shared" si="79"/>
        <v>338106.87026326801</v>
      </c>
      <c r="AG698" s="352"/>
    </row>
    <row r="699" spans="1:33" x14ac:dyDescent="0.25">
      <c r="A699" s="93"/>
      <c r="B699" s="94" t="s">
        <v>701</v>
      </c>
      <c r="C699" s="94" t="s">
        <v>704</v>
      </c>
      <c r="D699" s="94" t="s">
        <v>77</v>
      </c>
      <c r="H699" s="114">
        <f>'MATRIZ 2018 COMPLETO HOMOLOGADA'!J699</f>
        <v>0</v>
      </c>
      <c r="I699" s="114">
        <f>'MATRIZ 2018 COMPLETO HOMOLOGADA'!O699</f>
        <v>489337.95655071584</v>
      </c>
      <c r="J699" s="114">
        <f>'MATRIZ 2018 COMPLETO HOMOLOGADA'!R699</f>
        <v>0</v>
      </c>
      <c r="K699" s="114"/>
      <c r="L699" s="114">
        <f t="shared" si="83"/>
        <v>489337.95655071584</v>
      </c>
      <c r="M699" s="114"/>
      <c r="N699" s="114">
        <f>'MATRIZ 2018 COMPLETO HOMOLOGADA'!AI699+'MATRIZ 2018 COMPLETO HOMOLOGADA'!AL699+'MATRIZ 2018 COMPLETO HOMOLOGADA'!AO699</f>
        <v>149313.72012584074</v>
      </c>
      <c r="O699" s="114"/>
      <c r="P699" s="114"/>
      <c r="Q699" s="93"/>
      <c r="S699" s="94">
        <v>337.5</v>
      </c>
      <c r="U699" s="338">
        <v>505356.62082990038</v>
      </c>
      <c r="W699" s="338">
        <v>96858.245157367288</v>
      </c>
      <c r="Y699" s="94">
        <v>201.5</v>
      </c>
      <c r="AA699" s="345">
        <f t="shared" si="77"/>
        <v>-16018.664279184537</v>
      </c>
      <c r="AC699" s="351">
        <f t="shared" si="78"/>
        <v>52455.474968473456</v>
      </c>
      <c r="AE699" s="352">
        <f t="shared" si="79"/>
        <v>36436.810689288919</v>
      </c>
      <c r="AG699" s="352"/>
    </row>
    <row r="700" spans="1:33" x14ac:dyDescent="0.25">
      <c r="A700" s="93"/>
      <c r="B700" s="94" t="s">
        <v>701</v>
      </c>
      <c r="C700" s="94" t="s">
        <v>705</v>
      </c>
      <c r="D700" s="94" t="s">
        <v>77</v>
      </c>
      <c r="H700" s="114">
        <f>'MATRIZ 2018 COMPLETO HOMOLOGADA'!J700</f>
        <v>0</v>
      </c>
      <c r="I700" s="114">
        <f>'MATRIZ 2018 COMPLETO HOMOLOGADA'!O700</f>
        <v>503798.58343863819</v>
      </c>
      <c r="J700" s="114">
        <f>'MATRIZ 2018 COMPLETO HOMOLOGADA'!R700</f>
        <v>0</v>
      </c>
      <c r="K700" s="114"/>
      <c r="L700" s="114">
        <f t="shared" si="83"/>
        <v>503798.58343863819</v>
      </c>
      <c r="M700" s="114"/>
      <c r="N700" s="114">
        <f>'MATRIZ 2018 COMPLETO HOMOLOGADA'!AI700+'MATRIZ 2018 COMPLETO HOMOLOGADA'!AL700+'MATRIZ 2018 COMPLETO HOMOLOGADA'!AO700</f>
        <v>252841.73162573681</v>
      </c>
      <c r="O700" s="114"/>
      <c r="P700" s="114"/>
      <c r="Q700" s="93"/>
      <c r="S700" s="94">
        <v>583.5</v>
      </c>
      <c r="U700" s="338">
        <v>525250.15779809759</v>
      </c>
      <c r="W700" s="338">
        <v>99816.811324952272</v>
      </c>
      <c r="Y700" s="94">
        <v>212</v>
      </c>
      <c r="AA700" s="345">
        <f t="shared" si="77"/>
        <v>-21451.574359459395</v>
      </c>
      <c r="AC700" s="351">
        <f t="shared" si="78"/>
        <v>153024.92030078452</v>
      </c>
      <c r="AE700" s="352">
        <f t="shared" si="79"/>
        <v>131573.34594132513</v>
      </c>
      <c r="AG700" s="352"/>
    </row>
    <row r="701" spans="1:33" x14ac:dyDescent="0.25">
      <c r="A701" s="93"/>
      <c r="B701" s="94" t="s">
        <v>701</v>
      </c>
      <c r="C701" s="94" t="s">
        <v>706</v>
      </c>
      <c r="D701" s="94" t="s">
        <v>77</v>
      </c>
      <c r="H701" s="114">
        <f>'MATRIZ 2018 COMPLETO HOMOLOGADA'!J701</f>
        <v>0</v>
      </c>
      <c r="I701" s="114">
        <f>'MATRIZ 2018 COMPLETO HOMOLOGADA'!O701</f>
        <v>454804.45059700409</v>
      </c>
      <c r="J701" s="114">
        <f>'MATRIZ 2018 COMPLETO HOMOLOGADA'!R701</f>
        <v>0</v>
      </c>
      <c r="K701" s="114"/>
      <c r="L701" s="114">
        <f t="shared" si="83"/>
        <v>454804.45059700409</v>
      </c>
      <c r="M701" s="114"/>
      <c r="N701" s="114">
        <f>'MATRIZ 2018 COMPLETO HOMOLOGADA'!AI701+'MATRIZ 2018 COMPLETO HOMOLOGADA'!AL701+'MATRIZ 2018 COMPLETO HOMOLOGADA'!AO701</f>
        <v>0</v>
      </c>
      <c r="O701" s="114"/>
      <c r="P701" s="114"/>
      <c r="Q701" s="93"/>
      <c r="S701" s="94">
        <v>0</v>
      </c>
      <c r="U701" s="338">
        <v>499965.73525072273</v>
      </c>
      <c r="W701" s="338">
        <v>0</v>
      </c>
      <c r="Y701" s="94">
        <v>0</v>
      </c>
      <c r="AA701" s="345">
        <f t="shared" si="77"/>
        <v>-45161.284653718641</v>
      </c>
      <c r="AC701" s="351">
        <f t="shared" si="78"/>
        <v>0</v>
      </c>
      <c r="AE701" s="352">
        <f t="shared" si="79"/>
        <v>-45161.284653718641</v>
      </c>
      <c r="AG701" s="352"/>
    </row>
    <row r="702" spans="1:33" x14ac:dyDescent="0.25">
      <c r="A702" s="93"/>
      <c r="B702" s="94" t="s">
        <v>701</v>
      </c>
      <c r="C702" s="94" t="s">
        <v>707</v>
      </c>
      <c r="D702" s="94" t="s">
        <v>77</v>
      </c>
      <c r="H702" s="114">
        <f>'MATRIZ 2018 COMPLETO HOMOLOGADA'!J702</f>
        <v>0</v>
      </c>
      <c r="I702" s="114">
        <f>'MATRIZ 2018 COMPLETO HOMOLOGADA'!O702</f>
        <v>454804.45059700409</v>
      </c>
      <c r="J702" s="114">
        <f>'MATRIZ 2018 COMPLETO HOMOLOGADA'!R702</f>
        <v>0</v>
      </c>
      <c r="K702" s="114"/>
      <c r="L702" s="114">
        <f t="shared" si="83"/>
        <v>454804.45059700409</v>
      </c>
      <c r="M702" s="114"/>
      <c r="N702" s="114">
        <f>'MATRIZ 2018 COMPLETO HOMOLOGADA'!AI702+'MATRIZ 2018 COMPLETO HOMOLOGADA'!AL702+'MATRIZ 2018 COMPLETO HOMOLOGADA'!AO702</f>
        <v>0</v>
      </c>
      <c r="O702" s="114"/>
      <c r="P702" s="114"/>
      <c r="Q702" s="93"/>
      <c r="S702" s="94">
        <v>0</v>
      </c>
      <c r="U702" s="338">
        <v>499965.73525072273</v>
      </c>
      <c r="W702" s="338">
        <v>0</v>
      </c>
      <c r="Y702" s="94">
        <v>0</v>
      </c>
      <c r="AA702" s="345">
        <f t="shared" si="77"/>
        <v>-45161.284653718641</v>
      </c>
      <c r="AC702" s="351">
        <f t="shared" si="78"/>
        <v>0</v>
      </c>
      <c r="AE702" s="352">
        <f t="shared" si="79"/>
        <v>-45161.284653718641</v>
      </c>
      <c r="AG702" s="352"/>
    </row>
    <row r="703" spans="1:33" x14ac:dyDescent="0.25">
      <c r="A703" s="93"/>
      <c r="B703" s="94" t="s">
        <v>701</v>
      </c>
      <c r="C703" s="94" t="s">
        <v>708</v>
      </c>
      <c r="D703" s="94" t="s">
        <v>77</v>
      </c>
      <c r="H703" s="114">
        <f>'MATRIZ 2018 COMPLETO HOMOLOGADA'!J703</f>
        <v>0</v>
      </c>
      <c r="I703" s="114">
        <f>'MATRIZ 2018 COMPLETO HOMOLOGADA'!O703</f>
        <v>454804.45059700409</v>
      </c>
      <c r="J703" s="114">
        <f>'MATRIZ 2018 COMPLETO HOMOLOGADA'!R703</f>
        <v>0</v>
      </c>
      <c r="K703" s="114"/>
      <c r="L703" s="114">
        <f t="shared" si="83"/>
        <v>454804.45059700409</v>
      </c>
      <c r="M703" s="114"/>
      <c r="N703" s="114">
        <f>'MATRIZ 2018 COMPLETO HOMOLOGADA'!AI703+'MATRIZ 2018 COMPLETO HOMOLOGADA'!AL703+'MATRIZ 2018 COMPLETO HOMOLOGADA'!AO703</f>
        <v>0</v>
      </c>
      <c r="O703" s="114"/>
      <c r="P703" s="114"/>
      <c r="Q703" s="93"/>
      <c r="S703" s="94">
        <v>0</v>
      </c>
      <c r="U703" s="338">
        <v>499993.97395272489</v>
      </c>
      <c r="W703" s="338">
        <v>6635.5652403538897</v>
      </c>
      <c r="Y703" s="94">
        <v>13.5</v>
      </c>
      <c r="AA703" s="345">
        <f t="shared" si="77"/>
        <v>-45189.523355720798</v>
      </c>
      <c r="AC703" s="351">
        <f t="shared" si="78"/>
        <v>-6635.5652403538897</v>
      </c>
      <c r="AE703" s="352">
        <f t="shared" si="79"/>
        <v>-51825.088596074689</v>
      </c>
      <c r="AG703" s="352"/>
    </row>
    <row r="704" spans="1:33" x14ac:dyDescent="0.25">
      <c r="A704" s="93"/>
      <c r="B704" s="94" t="s">
        <v>701</v>
      </c>
      <c r="C704" s="94" t="s">
        <v>709</v>
      </c>
      <c r="D704" s="94" t="s">
        <v>77</v>
      </c>
      <c r="H704" s="114">
        <f>'MATRIZ 2018 COMPLETO HOMOLOGADA'!J704</f>
        <v>0</v>
      </c>
      <c r="I704" s="114">
        <f>'MATRIZ 2018 COMPLETO HOMOLOGADA'!O704</f>
        <v>545849.00149793155</v>
      </c>
      <c r="J704" s="114">
        <f>'MATRIZ 2018 COMPLETO HOMOLOGADA'!R704</f>
        <v>0</v>
      </c>
      <c r="K704" s="114"/>
      <c r="L704" s="114">
        <f t="shared" si="83"/>
        <v>545849.00149793155</v>
      </c>
      <c r="M704" s="114"/>
      <c r="N704" s="114">
        <f>'MATRIZ 2018 COMPLETO HOMOLOGADA'!AI704+'MATRIZ 2018 COMPLETO HOMOLOGADA'!AL704+'MATRIZ 2018 COMPLETO HOMOLOGADA'!AO704</f>
        <v>290211.02633085829</v>
      </c>
      <c r="O704" s="114"/>
      <c r="P704" s="114"/>
      <c r="Q704" s="93"/>
      <c r="S704" s="94">
        <v>605</v>
      </c>
      <c r="U704" s="338">
        <v>501190.63885482046</v>
      </c>
      <c r="W704" s="338">
        <v>74774.914656191715</v>
      </c>
      <c r="Y704" s="94">
        <v>143.5</v>
      </c>
      <c r="AA704" s="345">
        <f t="shared" si="77"/>
        <v>44658.36264311109</v>
      </c>
      <c r="AC704" s="351">
        <f t="shared" si="78"/>
        <v>215436.11167466658</v>
      </c>
      <c r="AE704" s="352">
        <f t="shared" si="79"/>
        <v>260094.47431777767</v>
      </c>
      <c r="AG704" s="352"/>
    </row>
    <row r="705" spans="1:33" x14ac:dyDescent="0.25">
      <c r="A705" s="93"/>
      <c r="B705" s="94" t="s">
        <v>701</v>
      </c>
      <c r="C705" s="94" t="s">
        <v>710</v>
      </c>
      <c r="D705" s="94" t="s">
        <v>79</v>
      </c>
      <c r="H705" s="114">
        <f>'MATRIZ 2018 COMPLETO HOMOLOGADA'!J705</f>
        <v>2540741.426259893</v>
      </c>
      <c r="I705" s="114">
        <f>'MATRIZ 2018 COMPLETO HOMOLOGADA'!O705</f>
        <v>0</v>
      </c>
      <c r="J705" s="114">
        <f>'MATRIZ 2018 COMPLETO HOMOLOGADA'!R705</f>
        <v>0</v>
      </c>
      <c r="K705" s="114"/>
      <c r="L705" s="114">
        <f t="shared" si="83"/>
        <v>2540741.426259893</v>
      </c>
      <c r="M705" s="114"/>
      <c r="N705" s="114">
        <f>'MATRIZ 2018 COMPLETO HOMOLOGADA'!AI705+'MATRIZ 2018 COMPLETO HOMOLOGADA'!AL705+'MATRIZ 2018 COMPLETO HOMOLOGADA'!AO705</f>
        <v>611163.69198382064</v>
      </c>
      <c r="O705" s="114"/>
      <c r="P705" s="114"/>
      <c r="Q705" s="93"/>
      <c r="S705" s="94">
        <v>1264.5</v>
      </c>
      <c r="U705" s="338">
        <v>2137139.7277887044</v>
      </c>
      <c r="W705" s="338">
        <v>378014.66671905678</v>
      </c>
      <c r="Y705" s="94">
        <v>720</v>
      </c>
      <c r="AA705" s="345">
        <f t="shared" si="77"/>
        <v>403601.69847118855</v>
      </c>
      <c r="AC705" s="351">
        <f t="shared" si="78"/>
        <v>233149.02526476386</v>
      </c>
      <c r="AE705" s="352">
        <f t="shared" si="79"/>
        <v>636750.7237359524</v>
      </c>
      <c r="AG705" s="352"/>
    </row>
    <row r="706" spans="1:33" x14ac:dyDescent="0.25">
      <c r="A706" s="93"/>
      <c r="B706" s="94" t="s">
        <v>701</v>
      </c>
      <c r="C706" s="94" t="s">
        <v>711</v>
      </c>
      <c r="D706" s="94" t="s">
        <v>79</v>
      </c>
      <c r="H706" s="114">
        <f>'MATRIZ 2018 COMPLETO HOMOLOGADA'!J706</f>
        <v>2502884.694836867</v>
      </c>
      <c r="I706" s="114">
        <f>'MATRIZ 2018 COMPLETO HOMOLOGADA'!O706</f>
        <v>0</v>
      </c>
      <c r="J706" s="114">
        <f>'MATRIZ 2018 COMPLETO HOMOLOGADA'!R706</f>
        <v>0</v>
      </c>
      <c r="K706" s="114"/>
      <c r="L706" s="114">
        <f t="shared" si="83"/>
        <v>2502884.694836867</v>
      </c>
      <c r="M706" s="114"/>
      <c r="N706" s="114">
        <f>'MATRIZ 2018 COMPLETO HOMOLOGADA'!AI706+'MATRIZ 2018 COMPLETO HOMOLOGADA'!AL706+'MATRIZ 2018 COMPLETO HOMOLOGADA'!AO706</f>
        <v>691489.63118705293</v>
      </c>
      <c r="O706" s="114"/>
      <c r="P706" s="114"/>
      <c r="Q706" s="93"/>
      <c r="S706" s="94">
        <v>1439</v>
      </c>
      <c r="U706" s="338">
        <v>2236126.6765695917</v>
      </c>
      <c r="W706" s="338">
        <v>913389.88544708933</v>
      </c>
      <c r="Y706" s="94">
        <v>1757.5</v>
      </c>
      <c r="AA706" s="345">
        <f t="shared" si="77"/>
        <v>266758.0182672753</v>
      </c>
      <c r="AC706" s="351">
        <f t="shared" si="78"/>
        <v>-221900.2542600364</v>
      </c>
      <c r="AE706" s="352">
        <f t="shared" si="79"/>
        <v>44857.764007238904</v>
      </c>
      <c r="AG706" s="352"/>
    </row>
    <row r="707" spans="1:33" x14ac:dyDescent="0.25">
      <c r="A707" s="93"/>
      <c r="B707" s="94" t="s">
        <v>701</v>
      </c>
      <c r="C707" s="94" t="s">
        <v>712</v>
      </c>
      <c r="D707" s="94" t="s">
        <v>79</v>
      </c>
      <c r="H707" s="114">
        <f>'MATRIZ 2018 COMPLETO HOMOLOGADA'!J707</f>
        <v>1749643.2826172418</v>
      </c>
      <c r="I707" s="114">
        <f>'MATRIZ 2018 COMPLETO HOMOLOGADA'!O707</f>
        <v>0</v>
      </c>
      <c r="J707" s="114">
        <f>'MATRIZ 2018 COMPLETO HOMOLOGADA'!R707</f>
        <v>0</v>
      </c>
      <c r="K707" s="114"/>
      <c r="L707" s="114">
        <f t="shared" si="83"/>
        <v>1749643.2826172418</v>
      </c>
      <c r="M707" s="114"/>
      <c r="N707" s="114">
        <f>'MATRIZ 2018 COMPLETO HOMOLOGADA'!AI707+'MATRIZ 2018 COMPLETO HOMOLOGADA'!AL707+'MATRIZ 2018 COMPLETO HOMOLOGADA'!AO707</f>
        <v>630637.90167612035</v>
      </c>
      <c r="O707" s="114"/>
      <c r="P707" s="114"/>
      <c r="Q707" s="93"/>
      <c r="S707" s="94">
        <v>1337.5</v>
      </c>
      <c r="U707" s="338">
        <v>1719973.4019592027</v>
      </c>
      <c r="W707" s="338">
        <v>567531.65674273181</v>
      </c>
      <c r="Y707" s="94">
        <v>1108</v>
      </c>
      <c r="AA707" s="345">
        <f t="shared" si="77"/>
        <v>29669.880658039125</v>
      </c>
      <c r="AC707" s="351">
        <f t="shared" si="78"/>
        <v>63106.244933388545</v>
      </c>
      <c r="AE707" s="352">
        <f t="shared" si="79"/>
        <v>92776.12559142767</v>
      </c>
      <c r="AG707" s="352"/>
    </row>
    <row r="708" spans="1:33" x14ac:dyDescent="0.25">
      <c r="A708" s="93"/>
      <c r="B708" s="94" t="s">
        <v>701</v>
      </c>
      <c r="C708" s="94" t="s">
        <v>713</v>
      </c>
      <c r="D708" s="94" t="s">
        <v>79</v>
      </c>
      <c r="H708" s="114">
        <f>'MATRIZ 2018 COMPLETO HOMOLOGADA'!J708</f>
        <v>1749643.2826172418</v>
      </c>
      <c r="I708" s="114">
        <f>'MATRIZ 2018 COMPLETO HOMOLOGADA'!O708</f>
        <v>0</v>
      </c>
      <c r="J708" s="114">
        <f>'MATRIZ 2018 COMPLETO HOMOLOGADA'!R708</f>
        <v>0</v>
      </c>
      <c r="K708" s="114"/>
      <c r="L708" s="114">
        <f t="shared" si="83"/>
        <v>1749643.2826172418</v>
      </c>
      <c r="M708" s="114"/>
      <c r="N708" s="114">
        <f>'MATRIZ 2018 COMPLETO HOMOLOGADA'!AI708+'MATRIZ 2018 COMPLETO HOMOLOGADA'!AL708+'MATRIZ 2018 COMPLETO HOMOLOGADA'!AO708</f>
        <v>682206.79056955653</v>
      </c>
      <c r="O708" s="114"/>
      <c r="P708" s="114"/>
      <c r="Q708" s="93"/>
      <c r="S708" s="94">
        <v>1417</v>
      </c>
      <c r="U708" s="338">
        <v>1741165.5864245114</v>
      </c>
      <c r="W708" s="338">
        <v>480323.5096058835</v>
      </c>
      <c r="Y708" s="94">
        <v>823</v>
      </c>
      <c r="AA708" s="345">
        <f t="shared" si="77"/>
        <v>8477.696192730451</v>
      </c>
      <c r="AC708" s="351">
        <f t="shared" si="78"/>
        <v>201883.28096367302</v>
      </c>
      <c r="AE708" s="352">
        <f t="shared" si="79"/>
        <v>210360.97715640347</v>
      </c>
      <c r="AG708" s="352"/>
    </row>
    <row r="709" spans="1:33" x14ac:dyDescent="0.25">
      <c r="A709" s="93"/>
      <c r="B709" s="94" t="s">
        <v>701</v>
      </c>
      <c r="C709" s="94" t="s">
        <v>714</v>
      </c>
      <c r="D709" s="94" t="s">
        <v>79</v>
      </c>
      <c r="H709" s="114">
        <f>'MATRIZ 2018 COMPLETO HOMOLOGADA'!J709</f>
        <v>2443878.4739084844</v>
      </c>
      <c r="I709" s="114">
        <f>'MATRIZ 2018 COMPLETO HOMOLOGADA'!O709</f>
        <v>0</v>
      </c>
      <c r="J709" s="114">
        <f>'MATRIZ 2018 COMPLETO HOMOLOGADA'!R709</f>
        <v>0</v>
      </c>
      <c r="K709" s="114"/>
      <c r="L709" s="114">
        <f t="shared" si="83"/>
        <v>2443878.4739084844</v>
      </c>
      <c r="M709" s="114"/>
      <c r="N709" s="114">
        <f>'MATRIZ 2018 COMPLETO HOMOLOGADA'!AI709+'MATRIZ 2018 COMPLETO HOMOLOGADA'!AL709+'MATRIZ 2018 COMPLETO HOMOLOGADA'!AO709</f>
        <v>635264.47568699822</v>
      </c>
      <c r="O709" s="114"/>
      <c r="P709" s="114"/>
      <c r="Q709" s="93"/>
      <c r="S709" s="94">
        <v>1337</v>
      </c>
      <c r="U709" s="338">
        <v>2541833.3922499502</v>
      </c>
      <c r="W709" s="338">
        <v>587640.773857833</v>
      </c>
      <c r="Y709" s="94">
        <v>1138.5</v>
      </c>
      <c r="AA709" s="345">
        <f t="shared" si="77"/>
        <v>-97954.91834146576</v>
      </c>
      <c r="AC709" s="351">
        <f t="shared" si="78"/>
        <v>47623.70182916522</v>
      </c>
      <c r="AE709" s="352">
        <f t="shared" si="79"/>
        <v>-50331.21651230054</v>
      </c>
      <c r="AG709" s="352"/>
    </row>
    <row r="710" spans="1:33" x14ac:dyDescent="0.25">
      <c r="A710" s="93"/>
      <c r="B710" s="94" t="s">
        <v>701</v>
      </c>
      <c r="C710" s="94" t="s">
        <v>715</v>
      </c>
      <c r="D710" s="94" t="s">
        <v>83</v>
      </c>
      <c r="H710" s="114">
        <f>'MATRIZ 2018 COMPLETO HOMOLOGADA'!J710</f>
        <v>0</v>
      </c>
      <c r="I710" s="114">
        <f>'MATRIZ 2018 COMPLETO HOMOLOGADA'!O710</f>
        <v>1135308.8021608947</v>
      </c>
      <c r="J710" s="114">
        <f>'MATRIZ 2018 COMPLETO HOMOLOGADA'!R710</f>
        <v>0</v>
      </c>
      <c r="K710" s="114"/>
      <c r="L710" s="114">
        <f t="shared" si="83"/>
        <v>1135308.8021608947</v>
      </c>
      <c r="M710" s="114"/>
      <c r="N710" s="114">
        <f>'MATRIZ 2018 COMPLETO HOMOLOGADA'!AI710+'MATRIZ 2018 COMPLETO HOMOLOGADA'!AL710+'MATRIZ 2018 COMPLETO HOMOLOGADA'!AO710</f>
        <v>304718.44519519375</v>
      </c>
      <c r="O710" s="114"/>
      <c r="P710" s="114"/>
      <c r="Q710" s="93"/>
      <c r="S710" s="94">
        <v>679</v>
      </c>
      <c r="U710" s="338">
        <v>1188063.0375139974</v>
      </c>
      <c r="W710" s="338">
        <v>190888.55866929522</v>
      </c>
      <c r="Y710" s="94">
        <v>391.5</v>
      </c>
      <c r="AA710" s="345">
        <f t="shared" si="77"/>
        <v>-52754.235353102675</v>
      </c>
      <c r="AC710" s="351">
        <f t="shared" si="78"/>
        <v>113829.88652589853</v>
      </c>
      <c r="AE710" s="352">
        <f t="shared" si="79"/>
        <v>61075.651172795857</v>
      </c>
      <c r="AG710" s="352"/>
    </row>
    <row r="711" spans="1:33" x14ac:dyDescent="0.25">
      <c r="A711" s="93"/>
      <c r="B711" s="94" t="s">
        <v>701</v>
      </c>
      <c r="C711" s="94" t="s">
        <v>716</v>
      </c>
      <c r="D711" s="94" t="s">
        <v>79</v>
      </c>
      <c r="H711" s="114">
        <f>'MATRIZ 2018 COMPLETO HOMOLOGADA'!J711</f>
        <v>1749643.2826172418</v>
      </c>
      <c r="I711" s="114">
        <f>'MATRIZ 2018 COMPLETO HOMOLOGADA'!O711</f>
        <v>0</v>
      </c>
      <c r="J711" s="114">
        <f>'MATRIZ 2018 COMPLETO HOMOLOGADA'!R711</f>
        <v>0</v>
      </c>
      <c r="K711" s="114"/>
      <c r="L711" s="114">
        <f t="shared" si="83"/>
        <v>1749643.2826172418</v>
      </c>
      <c r="M711" s="114"/>
      <c r="N711" s="114">
        <f>'MATRIZ 2018 COMPLETO HOMOLOGADA'!AI711+'MATRIZ 2018 COMPLETO HOMOLOGADA'!AL711+'MATRIZ 2018 COMPLETO HOMOLOGADA'!AO711</f>
        <v>587385.28687747114</v>
      </c>
      <c r="O711" s="114"/>
      <c r="P711" s="114"/>
      <c r="Q711" s="93"/>
      <c r="S711" s="94">
        <v>1175.5</v>
      </c>
      <c r="U711" s="338">
        <v>1719973.4019592027</v>
      </c>
      <c r="W711" s="338">
        <v>404894.54856347258</v>
      </c>
      <c r="Y711" s="94">
        <v>746</v>
      </c>
      <c r="AA711" s="345">
        <f t="shared" si="77"/>
        <v>29669.880658039125</v>
      </c>
      <c r="AC711" s="351">
        <f t="shared" si="78"/>
        <v>182490.73831399856</v>
      </c>
      <c r="AE711" s="352">
        <f t="shared" si="79"/>
        <v>212160.61897203769</v>
      </c>
      <c r="AG711" s="352"/>
    </row>
    <row r="712" spans="1:33" x14ac:dyDescent="0.25">
      <c r="A712" s="93"/>
      <c r="B712" s="94" t="s">
        <v>701</v>
      </c>
      <c r="C712" s="94" t="s">
        <v>717</v>
      </c>
      <c r="D712" s="94" t="s">
        <v>79</v>
      </c>
      <c r="H712" s="114">
        <f>'MATRIZ 2018 COMPLETO HOMOLOGADA'!J712</f>
        <v>1749643.2826172418</v>
      </c>
      <c r="I712" s="114">
        <f>'MATRIZ 2018 COMPLETO HOMOLOGADA'!O712</f>
        <v>0</v>
      </c>
      <c r="J712" s="114">
        <f>'MATRIZ 2018 COMPLETO HOMOLOGADA'!R712</f>
        <v>0</v>
      </c>
      <c r="K712" s="114"/>
      <c r="L712" s="114">
        <f t="shared" si="83"/>
        <v>1749643.2826172418</v>
      </c>
      <c r="M712" s="114"/>
      <c r="N712" s="114">
        <f>'MATRIZ 2018 COMPLETO HOMOLOGADA'!AI712+'MATRIZ 2018 COMPLETO HOMOLOGADA'!AL712+'MATRIZ 2018 COMPLETO HOMOLOGADA'!AO712</f>
        <v>459127.49804484914</v>
      </c>
      <c r="O712" s="114"/>
      <c r="P712" s="114"/>
      <c r="Q712" s="93"/>
      <c r="S712" s="94">
        <v>920.5</v>
      </c>
      <c r="U712" s="338">
        <v>1719973.4019592023</v>
      </c>
      <c r="W712" s="338">
        <v>279823.62656960421</v>
      </c>
      <c r="Y712" s="94">
        <v>516.5</v>
      </c>
      <c r="AA712" s="345">
        <f t="shared" si="77"/>
        <v>29669.88065803959</v>
      </c>
      <c r="AC712" s="351">
        <f t="shared" si="78"/>
        <v>179303.87147524493</v>
      </c>
      <c r="AE712" s="352">
        <f t="shared" si="79"/>
        <v>208973.75213328452</v>
      </c>
      <c r="AG712" s="352"/>
    </row>
    <row r="713" spans="1:33" x14ac:dyDescent="0.25">
      <c r="A713" s="93"/>
      <c r="B713" s="94" t="s">
        <v>701</v>
      </c>
      <c r="C713" s="94" t="s">
        <v>718</v>
      </c>
      <c r="D713" s="94" t="s">
        <v>79</v>
      </c>
      <c r="H713" s="114">
        <f>'MATRIZ 2018 COMPLETO HOMOLOGADA'!J713</f>
        <v>1749643.2826172418</v>
      </c>
      <c r="I713" s="114">
        <f>'MATRIZ 2018 COMPLETO HOMOLOGADA'!O713</f>
        <v>0</v>
      </c>
      <c r="J713" s="114">
        <f>'MATRIZ 2018 COMPLETO HOMOLOGADA'!R713</f>
        <v>0</v>
      </c>
      <c r="K713" s="114"/>
      <c r="L713" s="114">
        <f t="shared" si="83"/>
        <v>1749643.2826172418</v>
      </c>
      <c r="M713" s="114"/>
      <c r="N713" s="114">
        <f>'MATRIZ 2018 COMPLETO HOMOLOGADA'!AI713+'MATRIZ 2018 COMPLETO HOMOLOGADA'!AL713+'MATRIZ 2018 COMPLETO HOMOLOGADA'!AO713</f>
        <v>862633.61618386814</v>
      </c>
      <c r="O713" s="114"/>
      <c r="P713" s="114"/>
      <c r="Q713" s="93"/>
      <c r="S713" s="94">
        <v>1631</v>
      </c>
      <c r="U713" s="338">
        <v>1878049.6132092774</v>
      </c>
      <c r="W713" s="338">
        <v>727948.87511836598</v>
      </c>
      <c r="Y713" s="94">
        <v>1088</v>
      </c>
      <c r="AA713" s="345">
        <f t="shared" si="77"/>
        <v>-128406.33059203555</v>
      </c>
      <c r="AC713" s="351">
        <f t="shared" si="78"/>
        <v>134684.74106550217</v>
      </c>
      <c r="AE713" s="352">
        <f t="shared" si="79"/>
        <v>6278.410473466618</v>
      </c>
      <c r="AG713" s="352"/>
    </row>
    <row r="714" spans="1:33" x14ac:dyDescent="0.25">
      <c r="A714" s="93"/>
      <c r="B714" s="94" t="s">
        <v>701</v>
      </c>
      <c r="C714" s="94" t="s">
        <v>719</v>
      </c>
      <c r="D714" s="94" t="s">
        <v>79</v>
      </c>
      <c r="H714" s="114">
        <f>'MATRIZ 2018 COMPLETO HOMOLOGADA'!J714</f>
        <v>1749643.2826172416</v>
      </c>
      <c r="I714" s="114">
        <f>'MATRIZ 2018 COMPLETO HOMOLOGADA'!O714</f>
        <v>0</v>
      </c>
      <c r="J714" s="114">
        <f>'MATRIZ 2018 COMPLETO HOMOLOGADA'!R714</f>
        <v>0</v>
      </c>
      <c r="K714" s="114"/>
      <c r="L714" s="114">
        <f t="shared" si="83"/>
        <v>1749643.2826172416</v>
      </c>
      <c r="M714" s="114"/>
      <c r="N714" s="114">
        <f>'MATRIZ 2018 COMPLETO HOMOLOGADA'!AI714+'MATRIZ 2018 COMPLETO HOMOLOGADA'!AL714+'MATRIZ 2018 COMPLETO HOMOLOGADA'!AO714</f>
        <v>312162.12053382769</v>
      </c>
      <c r="O714" s="114"/>
      <c r="P714" s="114"/>
      <c r="Q714" s="93"/>
      <c r="S714" s="94">
        <v>668.5</v>
      </c>
      <c r="U714" s="338">
        <v>1804826.7952065924</v>
      </c>
      <c r="W714" s="338">
        <v>317307.80228970689</v>
      </c>
      <c r="Y714" s="94">
        <v>625.5</v>
      </c>
      <c r="AA714" s="345">
        <f t="shared" si="77"/>
        <v>-55183.512589350808</v>
      </c>
      <c r="AC714" s="351">
        <f t="shared" si="78"/>
        <v>-5145.6817558791954</v>
      </c>
      <c r="AE714" s="352">
        <f t="shared" si="79"/>
        <v>-60329.194345230004</v>
      </c>
      <c r="AG714" s="352"/>
    </row>
    <row r="715" spans="1:33" x14ac:dyDescent="0.25">
      <c r="A715" s="93"/>
      <c r="B715" s="94" t="s">
        <v>701</v>
      </c>
      <c r="C715" s="94" t="s">
        <v>720</v>
      </c>
      <c r="D715" s="94" t="s">
        <v>79</v>
      </c>
      <c r="H715" s="114">
        <f>'MATRIZ 2018 COMPLETO HOMOLOGADA'!J715</f>
        <v>3015952.7285559122</v>
      </c>
      <c r="I715" s="114">
        <f>'MATRIZ 2018 COMPLETO HOMOLOGADA'!O715</f>
        <v>0</v>
      </c>
      <c r="J715" s="114">
        <f>'MATRIZ 2018 COMPLETO HOMOLOGADA'!R715</f>
        <v>0</v>
      </c>
      <c r="K715" s="114"/>
      <c r="L715" s="114">
        <f t="shared" si="83"/>
        <v>3015952.7285559122</v>
      </c>
      <c r="M715" s="114"/>
      <c r="N715" s="114">
        <f>'MATRIZ 2018 COMPLETO HOMOLOGADA'!AI715+'MATRIZ 2018 COMPLETO HOMOLOGADA'!AL715+'MATRIZ 2018 COMPLETO HOMOLOGADA'!AO715</f>
        <v>784792.15290995722</v>
      </c>
      <c r="O715" s="114"/>
      <c r="P715" s="114"/>
      <c r="Q715" s="93"/>
      <c r="S715" s="94">
        <v>1537</v>
      </c>
      <c r="U715" s="338">
        <v>2948690.836811176</v>
      </c>
      <c r="W715" s="338">
        <v>747569.20820225484</v>
      </c>
      <c r="Y715" s="94">
        <v>1348</v>
      </c>
      <c r="AA715" s="345">
        <f t="shared" si="77"/>
        <v>67261.891744736116</v>
      </c>
      <c r="AC715" s="351">
        <f t="shared" si="78"/>
        <v>37222.94470770238</v>
      </c>
      <c r="AE715" s="352">
        <f t="shared" si="79"/>
        <v>104484.8364524385</v>
      </c>
      <c r="AG715" s="352"/>
    </row>
    <row r="716" spans="1:33" x14ac:dyDescent="0.25">
      <c r="A716" s="93"/>
      <c r="B716" s="94" t="s">
        <v>701</v>
      </c>
      <c r="C716" s="94" t="s">
        <v>721</v>
      </c>
      <c r="D716" s="94" t="s">
        <v>79</v>
      </c>
      <c r="H716" s="114">
        <f>'MATRIZ 2018 COMPLETO HOMOLOGADA'!J716</f>
        <v>2624310.9137812634</v>
      </c>
      <c r="I716" s="114">
        <f>'MATRIZ 2018 COMPLETO HOMOLOGADA'!O716</f>
        <v>0</v>
      </c>
      <c r="J716" s="114">
        <f>'MATRIZ 2018 COMPLETO HOMOLOGADA'!R716</f>
        <v>0</v>
      </c>
      <c r="K716" s="114"/>
      <c r="L716" s="114">
        <f t="shared" si="83"/>
        <v>2624310.9137812634</v>
      </c>
      <c r="M716" s="114"/>
      <c r="N716" s="114">
        <f>'MATRIZ 2018 COMPLETO HOMOLOGADA'!AI716+'MATRIZ 2018 COMPLETO HOMOLOGADA'!AL716+'MATRIZ 2018 COMPLETO HOMOLOGADA'!AO716</f>
        <v>885538.82305741147</v>
      </c>
      <c r="O716" s="114"/>
      <c r="P716" s="114"/>
      <c r="Q716" s="93"/>
      <c r="S716" s="94">
        <v>1818.5</v>
      </c>
      <c r="U716" s="338">
        <v>2374690.571999277</v>
      </c>
      <c r="W716" s="338">
        <v>895126.69519151922</v>
      </c>
      <c r="Y716" s="94">
        <v>1686</v>
      </c>
      <c r="AA716" s="345">
        <f t="shared" ref="AA716:AA750" si="84">L716-U716</f>
        <v>249620.34178198641</v>
      </c>
      <c r="AC716" s="351">
        <f t="shared" ref="AC716:AC750" si="85">N716-W716</f>
        <v>-9587.8721341077471</v>
      </c>
      <c r="AE716" s="352">
        <f t="shared" ref="AE716:AE750" si="86">AA716+AC716</f>
        <v>240032.46964787866</v>
      </c>
      <c r="AG716" s="352"/>
    </row>
    <row r="717" spans="1:33" x14ac:dyDescent="0.25">
      <c r="A717" s="93"/>
      <c r="B717" s="94" t="s">
        <v>701</v>
      </c>
      <c r="C717" s="94" t="s">
        <v>722</v>
      </c>
      <c r="D717" s="94" t="s">
        <v>79</v>
      </c>
      <c r="H717" s="114">
        <f>'MATRIZ 2018 COMPLETO HOMOLOGADA'!J717</f>
        <v>1786851.2256494653</v>
      </c>
      <c r="I717" s="114">
        <f>'MATRIZ 2018 COMPLETO HOMOLOGADA'!O717</f>
        <v>0</v>
      </c>
      <c r="J717" s="114">
        <f>'MATRIZ 2018 COMPLETO HOMOLOGADA'!R717</f>
        <v>0</v>
      </c>
      <c r="K717" s="114"/>
      <c r="L717" s="114">
        <f t="shared" si="83"/>
        <v>1786851.2256494653</v>
      </c>
      <c r="M717" s="114"/>
      <c r="N717" s="114">
        <f>'MATRIZ 2018 COMPLETO HOMOLOGADA'!AI717+'MATRIZ 2018 COMPLETO HOMOLOGADA'!AL717+'MATRIZ 2018 COMPLETO HOMOLOGADA'!AO717</f>
        <v>498752.01597931603</v>
      </c>
      <c r="O717" s="114"/>
      <c r="P717" s="114"/>
      <c r="Q717" s="93"/>
      <c r="S717" s="94">
        <v>1011</v>
      </c>
      <c r="U717" s="338">
        <v>1719973.4019592023</v>
      </c>
      <c r="W717" s="338">
        <v>416093.45854322833</v>
      </c>
      <c r="Y717" s="94">
        <v>776.5</v>
      </c>
      <c r="AA717" s="345">
        <f t="shared" si="84"/>
        <v>66877.823690263089</v>
      </c>
      <c r="AC717" s="351">
        <f t="shared" si="85"/>
        <v>82658.557436087693</v>
      </c>
      <c r="AE717" s="352">
        <f t="shared" si="86"/>
        <v>149536.38112635078</v>
      </c>
      <c r="AG717" s="352"/>
    </row>
    <row r="718" spans="1:33" x14ac:dyDescent="0.25">
      <c r="A718" s="93"/>
      <c r="B718" s="94" t="s">
        <v>701</v>
      </c>
      <c r="C718" s="94" t="s">
        <v>723</v>
      </c>
      <c r="D718" s="94" t="s">
        <v>79</v>
      </c>
      <c r="H718" s="114">
        <f>'MATRIZ 2018 COMPLETO HOMOLOGADA'!J718</f>
        <v>1749643.2826172418</v>
      </c>
      <c r="I718" s="114">
        <f>'MATRIZ 2018 COMPLETO HOMOLOGADA'!O718</f>
        <v>0</v>
      </c>
      <c r="J718" s="114">
        <f>'MATRIZ 2018 COMPLETO HOMOLOGADA'!R718</f>
        <v>0</v>
      </c>
      <c r="K718" s="114"/>
      <c r="L718" s="114">
        <f t="shared" si="83"/>
        <v>1749643.2826172418</v>
      </c>
      <c r="M718" s="114"/>
      <c r="N718" s="114">
        <f>'MATRIZ 2018 COMPLETO HOMOLOGADA'!AI718+'MATRIZ 2018 COMPLETO HOMOLOGADA'!AL718+'MATRIZ 2018 COMPLETO HOMOLOGADA'!AO718</f>
        <v>567796.68280722667</v>
      </c>
      <c r="O718" s="114"/>
      <c r="P718" s="114"/>
      <c r="Q718" s="93"/>
      <c r="S718" s="94">
        <v>1166</v>
      </c>
      <c r="U718" s="338">
        <v>1719973.4019592025</v>
      </c>
      <c r="W718" s="338">
        <v>528961.19624381792</v>
      </c>
      <c r="Y718" s="94">
        <v>1000</v>
      </c>
      <c r="AA718" s="345">
        <f t="shared" si="84"/>
        <v>29669.880658039358</v>
      </c>
      <c r="AC718" s="351">
        <f t="shared" si="85"/>
        <v>38835.486563408747</v>
      </c>
      <c r="AE718" s="352">
        <f t="shared" si="86"/>
        <v>68505.367221448105</v>
      </c>
      <c r="AG718" s="352"/>
    </row>
    <row r="719" spans="1:33" x14ac:dyDescent="0.25">
      <c r="A719" s="93"/>
      <c r="B719" s="94" t="s">
        <v>701</v>
      </c>
      <c r="C719" s="94" t="s">
        <v>724</v>
      </c>
      <c r="D719" s="94" t="s">
        <v>83</v>
      </c>
      <c r="H719" s="114">
        <f>'MATRIZ 2018 COMPLETO HOMOLOGADA'!J719</f>
        <v>0</v>
      </c>
      <c r="I719" s="114">
        <f>'MATRIZ 2018 COMPLETO HOMOLOGADA'!O719</f>
        <v>953809.6352209422</v>
      </c>
      <c r="J719" s="114">
        <f>'MATRIZ 2018 COMPLETO HOMOLOGADA'!R719</f>
        <v>0</v>
      </c>
      <c r="K719" s="114"/>
      <c r="L719" s="114">
        <f t="shared" si="83"/>
        <v>953809.6352209422</v>
      </c>
      <c r="M719" s="114"/>
      <c r="N719" s="114">
        <f>'MATRIZ 2018 COMPLETO HOMOLOGADA'!AI719+'MATRIZ 2018 COMPLETO HOMOLOGADA'!AL719+'MATRIZ 2018 COMPLETO HOMOLOGADA'!AO719</f>
        <v>255125.39825807989</v>
      </c>
      <c r="O719" s="114"/>
      <c r="P719" s="114"/>
      <c r="Q719" s="93"/>
      <c r="S719" s="94">
        <v>480</v>
      </c>
      <c r="U719" s="338">
        <v>1008852.0691659556</v>
      </c>
      <c r="W719" s="338">
        <v>5772.3631230219007</v>
      </c>
      <c r="Y719" s="94">
        <v>10</v>
      </c>
      <c r="AA719" s="345">
        <f t="shared" si="84"/>
        <v>-55042.433945013443</v>
      </c>
      <c r="AC719" s="351">
        <f t="shared" si="85"/>
        <v>249353.03513505799</v>
      </c>
      <c r="AE719" s="352">
        <f t="shared" si="86"/>
        <v>194310.60119004454</v>
      </c>
      <c r="AG719" s="352"/>
    </row>
    <row r="720" spans="1:33" x14ac:dyDescent="0.25">
      <c r="A720" s="93"/>
      <c r="B720" s="94" t="s">
        <v>701</v>
      </c>
      <c r="C720" s="94" t="s">
        <v>725</v>
      </c>
      <c r="D720" s="94" t="s">
        <v>83</v>
      </c>
      <c r="H720" s="114">
        <f>'MATRIZ 2018 COMPLETO HOMOLOGADA'!J720</f>
        <v>0</v>
      </c>
      <c r="I720" s="114">
        <f>'MATRIZ 2018 COMPLETO HOMOLOGADA'!O720</f>
        <v>1116591.6565198244</v>
      </c>
      <c r="J720" s="114">
        <f>'MATRIZ 2018 COMPLETO HOMOLOGADA'!R720</f>
        <v>0</v>
      </c>
      <c r="K720" s="114"/>
      <c r="L720" s="114">
        <f t="shared" si="83"/>
        <v>1116591.6565198244</v>
      </c>
      <c r="M720" s="114"/>
      <c r="N720" s="114">
        <f>'MATRIZ 2018 COMPLETO HOMOLOGADA'!AI720+'MATRIZ 2018 COMPLETO HOMOLOGADA'!AL720+'MATRIZ 2018 COMPLETO HOMOLOGADA'!AO720</f>
        <v>364447.70013996167</v>
      </c>
      <c r="O720" s="114"/>
      <c r="P720" s="114"/>
      <c r="Q720" s="93"/>
      <c r="S720" s="94">
        <v>768.5</v>
      </c>
      <c r="U720" s="338">
        <v>1106089.2521008514</v>
      </c>
      <c r="W720" s="338">
        <v>252174.88575832796</v>
      </c>
      <c r="Y720" s="94">
        <v>489.5</v>
      </c>
      <c r="AA720" s="345">
        <f t="shared" si="84"/>
        <v>10502.404418973019</v>
      </c>
      <c r="AC720" s="351">
        <f t="shared" si="85"/>
        <v>112272.81438163371</v>
      </c>
      <c r="AE720" s="352">
        <f t="shared" si="86"/>
        <v>122775.21880060673</v>
      </c>
      <c r="AG720" s="352"/>
    </row>
    <row r="721" spans="1:33" x14ac:dyDescent="0.25">
      <c r="A721" s="93"/>
      <c r="B721" s="94" t="s">
        <v>701</v>
      </c>
      <c r="C721" s="94" t="s">
        <v>726</v>
      </c>
      <c r="D721" s="94" t="s">
        <v>79</v>
      </c>
      <c r="H721" s="114">
        <f>'MATRIZ 2018 COMPLETO HOMOLOGADA'!J721</f>
        <v>2071566.368538253</v>
      </c>
      <c r="I721" s="114">
        <f>'MATRIZ 2018 COMPLETO HOMOLOGADA'!O721</f>
        <v>0</v>
      </c>
      <c r="J721" s="114">
        <f>'MATRIZ 2018 COMPLETO HOMOLOGADA'!R721</f>
        <v>0</v>
      </c>
      <c r="K721" s="114"/>
      <c r="L721" s="114">
        <f t="shared" si="83"/>
        <v>2071566.368538253</v>
      </c>
      <c r="M721" s="114"/>
      <c r="N721" s="114">
        <f>'MATRIZ 2018 COMPLETO HOMOLOGADA'!AI721+'MATRIZ 2018 COMPLETO HOMOLOGADA'!AL721+'MATRIZ 2018 COMPLETO HOMOLOGADA'!AO721</f>
        <v>500311.29151041666</v>
      </c>
      <c r="O721" s="114"/>
      <c r="P721" s="114"/>
      <c r="Q721" s="93"/>
      <c r="S721" s="94">
        <v>1041.5</v>
      </c>
      <c r="U721" s="338">
        <v>1719973.4019592025</v>
      </c>
      <c r="W721" s="338">
        <v>275906.50352093112</v>
      </c>
      <c r="Y721" s="94">
        <v>531.5</v>
      </c>
      <c r="AA721" s="345">
        <f t="shared" si="84"/>
        <v>351592.96657905052</v>
      </c>
      <c r="AC721" s="351">
        <f t="shared" si="85"/>
        <v>224404.78798948554</v>
      </c>
      <c r="AE721" s="352">
        <f t="shared" si="86"/>
        <v>575997.75456853607</v>
      </c>
      <c r="AG721" s="352"/>
    </row>
    <row r="722" spans="1:33" x14ac:dyDescent="0.25">
      <c r="A722" s="93"/>
      <c r="B722" s="94" t="s">
        <v>701</v>
      </c>
      <c r="C722" s="94" t="s">
        <v>727</v>
      </c>
      <c r="D722" s="94" t="s">
        <v>79</v>
      </c>
      <c r="H722" s="114">
        <f>'MATRIZ 2018 COMPLETO HOMOLOGADA'!J722</f>
        <v>1911685.6554922089</v>
      </c>
      <c r="I722" s="114">
        <f>'MATRIZ 2018 COMPLETO HOMOLOGADA'!O722</f>
        <v>0</v>
      </c>
      <c r="J722" s="114">
        <f>'MATRIZ 2018 COMPLETO HOMOLOGADA'!R722</f>
        <v>0</v>
      </c>
      <c r="K722" s="114"/>
      <c r="L722" s="114">
        <f t="shared" si="83"/>
        <v>1911685.6554922089</v>
      </c>
      <c r="M722" s="114"/>
      <c r="N722" s="114">
        <f>'MATRIZ 2018 COMPLETO HOMOLOGADA'!AI722+'MATRIZ 2018 COMPLETO HOMOLOGADA'!AL722+'MATRIZ 2018 COMPLETO HOMOLOGADA'!AO722</f>
        <v>530255.45623846736</v>
      </c>
      <c r="O722" s="114"/>
      <c r="P722" s="114"/>
      <c r="Q722" s="93"/>
      <c r="S722" s="94">
        <v>1131</v>
      </c>
      <c r="U722" s="338">
        <v>1719973.4019592025</v>
      </c>
      <c r="W722" s="338">
        <v>409633.97337959765</v>
      </c>
      <c r="Y722" s="94">
        <v>807.5</v>
      </c>
      <c r="AA722" s="345">
        <f t="shared" si="84"/>
        <v>191712.25353300641</v>
      </c>
      <c r="AC722" s="351">
        <f t="shared" si="85"/>
        <v>120621.48285886971</v>
      </c>
      <c r="AE722" s="352">
        <f t="shared" si="86"/>
        <v>312333.73639187613</v>
      </c>
      <c r="AG722" s="352"/>
    </row>
    <row r="723" spans="1:33" x14ac:dyDescent="0.25">
      <c r="A723" s="93"/>
      <c r="B723" s="94" t="s">
        <v>701</v>
      </c>
      <c r="C723" s="94" t="s">
        <v>728</v>
      </c>
      <c r="D723" s="94" t="s">
        <v>79</v>
      </c>
      <c r="H723" s="114">
        <f>'MATRIZ 2018 COMPLETO HOMOLOGADA'!J723</f>
        <v>1876073.0874546324</v>
      </c>
      <c r="I723" s="114">
        <f>'MATRIZ 2018 COMPLETO HOMOLOGADA'!O723</f>
        <v>0</v>
      </c>
      <c r="J723" s="114">
        <f>'MATRIZ 2018 COMPLETO HOMOLOGADA'!R723</f>
        <v>0</v>
      </c>
      <c r="K723" s="114"/>
      <c r="L723" s="114">
        <f t="shared" si="83"/>
        <v>1876073.0874546324</v>
      </c>
      <c r="M723" s="114"/>
      <c r="N723" s="114">
        <f>'MATRIZ 2018 COMPLETO HOMOLOGADA'!AI723+'MATRIZ 2018 COMPLETO HOMOLOGADA'!AL723+'MATRIZ 2018 COMPLETO HOMOLOGADA'!AO723</f>
        <v>801925.95161680283</v>
      </c>
      <c r="O723" s="114"/>
      <c r="P723" s="114"/>
      <c r="Q723" s="93"/>
      <c r="S723" s="94">
        <v>1604</v>
      </c>
      <c r="U723" s="338">
        <v>1794300.6057234411</v>
      </c>
      <c r="W723" s="338">
        <v>635224.01191260584</v>
      </c>
      <c r="Y723" s="94">
        <v>1172.5</v>
      </c>
      <c r="AA723" s="345">
        <f t="shared" si="84"/>
        <v>81772.481731191278</v>
      </c>
      <c r="AC723" s="351">
        <f t="shared" si="85"/>
        <v>166701.93970419699</v>
      </c>
      <c r="AE723" s="352">
        <f t="shared" si="86"/>
        <v>248474.42143538827</v>
      </c>
      <c r="AG723" s="352"/>
    </row>
    <row r="724" spans="1:33" x14ac:dyDescent="0.25">
      <c r="A724" s="93"/>
      <c r="B724" s="94" t="s">
        <v>701</v>
      </c>
      <c r="C724" s="94" t="s">
        <v>729</v>
      </c>
      <c r="D724" s="94" t="s">
        <v>83</v>
      </c>
      <c r="H724" s="114">
        <f>'MATRIZ 2018 COMPLETO HOMOLOGADA'!J724</f>
        <v>0</v>
      </c>
      <c r="I724" s="114">
        <f>'MATRIZ 2018 COMPLETO HOMOLOGADA'!O724</f>
        <v>1307241.1078332542</v>
      </c>
      <c r="J724" s="114">
        <f>'MATRIZ 2018 COMPLETO HOMOLOGADA'!R724</f>
        <v>0</v>
      </c>
      <c r="K724" s="114"/>
      <c r="L724" s="114">
        <f t="shared" si="83"/>
        <v>1307241.1078332542</v>
      </c>
      <c r="M724" s="114"/>
      <c r="N724" s="114">
        <f>'MATRIZ 2018 COMPLETO HOMOLOGADA'!AI724+'MATRIZ 2018 COMPLETO HOMOLOGADA'!AL724+'MATRIZ 2018 COMPLETO HOMOLOGADA'!AO724</f>
        <v>468653.61436202691</v>
      </c>
      <c r="O724" s="114"/>
      <c r="P724" s="114"/>
      <c r="Q724" s="93"/>
      <c r="S724" s="94">
        <v>946.5</v>
      </c>
      <c r="U724" s="338">
        <v>1338343.221289343</v>
      </c>
      <c r="W724" s="338">
        <v>314898.32578993071</v>
      </c>
      <c r="Y724" s="94">
        <v>585.5</v>
      </c>
      <c r="AA724" s="345">
        <f t="shared" si="84"/>
        <v>-31102.113456088817</v>
      </c>
      <c r="AC724" s="351">
        <f t="shared" si="85"/>
        <v>153755.28857209621</v>
      </c>
      <c r="AE724" s="352">
        <f t="shared" si="86"/>
        <v>122653.17511600739</v>
      </c>
      <c r="AG724" s="352"/>
    </row>
    <row r="725" spans="1:33" x14ac:dyDescent="0.25">
      <c r="A725" s="93"/>
      <c r="B725" s="94" t="s">
        <v>701</v>
      </c>
      <c r="C725" s="94" t="s">
        <v>730</v>
      </c>
      <c r="D725" s="94" t="s">
        <v>79</v>
      </c>
      <c r="H725" s="114">
        <f>'MATRIZ 2018 COMPLETO HOMOLOGADA'!J725</f>
        <v>1749643.2826172418</v>
      </c>
      <c r="I725" s="114">
        <f>'MATRIZ 2018 COMPLETO HOMOLOGADA'!O725</f>
        <v>0</v>
      </c>
      <c r="J725" s="114">
        <f>'MATRIZ 2018 COMPLETO HOMOLOGADA'!R725</f>
        <v>0</v>
      </c>
      <c r="K725" s="114"/>
      <c r="L725" s="114">
        <f t="shared" si="83"/>
        <v>1749643.2826172418</v>
      </c>
      <c r="M725" s="114"/>
      <c r="N725" s="114">
        <f>'MATRIZ 2018 COMPLETO HOMOLOGADA'!AI725+'MATRIZ 2018 COMPLETO HOMOLOGADA'!AL725+'MATRIZ 2018 COMPLETO HOMOLOGADA'!AO725</f>
        <v>433784.57535852765</v>
      </c>
      <c r="O725" s="114"/>
      <c r="P725" s="114"/>
      <c r="Q725" s="93"/>
      <c r="S725" s="94">
        <v>920</v>
      </c>
      <c r="U725" s="338">
        <v>1894414.340305157</v>
      </c>
      <c r="W725" s="338">
        <v>417453.33957159426</v>
      </c>
      <c r="Y725" s="94">
        <v>815</v>
      </c>
      <c r="AA725" s="345">
        <f t="shared" si="84"/>
        <v>-144771.05768791516</v>
      </c>
      <c r="AC725" s="351">
        <f t="shared" si="85"/>
        <v>16331.235786933394</v>
      </c>
      <c r="AE725" s="352">
        <f t="shared" si="86"/>
        <v>-128439.82190098177</v>
      </c>
      <c r="AG725" s="352"/>
    </row>
    <row r="726" spans="1:33" x14ac:dyDescent="0.25">
      <c r="A726" s="93"/>
      <c r="B726" s="94" t="s">
        <v>701</v>
      </c>
      <c r="C726" s="94" t="s">
        <v>685</v>
      </c>
      <c r="D726" s="94" t="s">
        <v>79</v>
      </c>
      <c r="H726" s="114">
        <f>'MATRIZ 2018 COMPLETO HOMOLOGADA'!J726</f>
        <v>1895616.0115863283</v>
      </c>
      <c r="I726" s="114">
        <f>'MATRIZ 2018 COMPLETO HOMOLOGADA'!O726</f>
        <v>0</v>
      </c>
      <c r="J726" s="114">
        <f>'MATRIZ 2018 COMPLETO HOMOLOGADA'!R726</f>
        <v>0</v>
      </c>
      <c r="K726" s="114"/>
      <c r="L726" s="114">
        <f t="shared" si="83"/>
        <v>1895616.0115863283</v>
      </c>
      <c r="M726" s="114"/>
      <c r="N726" s="114">
        <f>'MATRIZ 2018 COMPLETO HOMOLOGADA'!AI726+'MATRIZ 2018 COMPLETO HOMOLOGADA'!AL726+'MATRIZ 2018 COMPLETO HOMOLOGADA'!AO726</f>
        <v>578383.80717776483</v>
      </c>
      <c r="O726" s="114"/>
      <c r="P726" s="114"/>
      <c r="Q726" s="93"/>
      <c r="S726" s="94">
        <v>1281.5</v>
      </c>
      <c r="U726" s="338">
        <v>1974374.1341824287</v>
      </c>
      <c r="W726" s="338">
        <v>529514.62251559284</v>
      </c>
      <c r="Y726" s="94">
        <v>1086</v>
      </c>
      <c r="AA726" s="345">
        <f t="shared" si="84"/>
        <v>-78758.122596100438</v>
      </c>
      <c r="AC726" s="351">
        <f t="shared" si="85"/>
        <v>48869.184662171989</v>
      </c>
      <c r="AE726" s="352">
        <f t="shared" si="86"/>
        <v>-29888.93793392845</v>
      </c>
      <c r="AG726" s="352"/>
    </row>
    <row r="727" spans="1:33" x14ac:dyDescent="0.25">
      <c r="A727" s="93"/>
      <c r="B727" s="94" t="s">
        <v>701</v>
      </c>
      <c r="C727" s="94" t="s">
        <v>731</v>
      </c>
      <c r="D727" s="94" t="s">
        <v>79</v>
      </c>
      <c r="H727" s="114">
        <f>'MATRIZ 2018 COMPLETO HOMOLOGADA'!J727</f>
        <v>2042765.3888312608</v>
      </c>
      <c r="I727" s="114">
        <f>'MATRIZ 2018 COMPLETO HOMOLOGADA'!O727</f>
        <v>0</v>
      </c>
      <c r="J727" s="114">
        <f>'MATRIZ 2018 COMPLETO HOMOLOGADA'!R727</f>
        <v>0</v>
      </c>
      <c r="K727" s="114"/>
      <c r="L727" s="114">
        <f t="shared" si="83"/>
        <v>2042765.3888312608</v>
      </c>
      <c r="M727" s="114"/>
      <c r="N727" s="114">
        <f>'MATRIZ 2018 COMPLETO HOMOLOGADA'!AI727+'MATRIZ 2018 COMPLETO HOMOLOGADA'!AL727+'MATRIZ 2018 COMPLETO HOMOLOGADA'!AO727</f>
        <v>595118.58934517263</v>
      </c>
      <c r="O727" s="114"/>
      <c r="P727" s="114"/>
      <c r="Q727" s="93"/>
      <c r="S727" s="94">
        <v>1250.5</v>
      </c>
      <c r="U727" s="338">
        <v>2235966.168143495</v>
      </c>
      <c r="W727" s="338">
        <v>622999.01181323209</v>
      </c>
      <c r="Y727" s="94">
        <v>1128</v>
      </c>
      <c r="AA727" s="345">
        <f t="shared" si="84"/>
        <v>-193200.77931223414</v>
      </c>
      <c r="AC727" s="351">
        <f t="shared" si="85"/>
        <v>-27880.422468059463</v>
      </c>
      <c r="AE727" s="352">
        <f t="shared" si="86"/>
        <v>-221081.2017802936</v>
      </c>
      <c r="AG727" s="352"/>
    </row>
    <row r="728" spans="1:33" x14ac:dyDescent="0.25">
      <c r="A728" s="93"/>
      <c r="B728" s="94" t="s">
        <v>701</v>
      </c>
      <c r="C728" s="94" t="s">
        <v>732</v>
      </c>
      <c r="D728" s="94" t="s">
        <v>83</v>
      </c>
      <c r="H728" s="114">
        <f>'MATRIZ 2018 COMPLETO HOMOLOGADA'!J728</f>
        <v>0</v>
      </c>
      <c r="I728" s="114">
        <f>'MATRIZ 2018 COMPLETO HOMOLOGADA'!O728</f>
        <v>1469850.0015030846</v>
      </c>
      <c r="J728" s="114">
        <f>'MATRIZ 2018 COMPLETO HOMOLOGADA'!R728</f>
        <v>0</v>
      </c>
      <c r="K728" s="114"/>
      <c r="L728" s="114">
        <f t="shared" si="83"/>
        <v>1469850.0015030846</v>
      </c>
      <c r="M728" s="114"/>
      <c r="N728" s="114">
        <f>'MATRIZ 2018 COMPLETO HOMOLOGADA'!AI728+'MATRIZ 2018 COMPLETO HOMOLOGADA'!AL728+'MATRIZ 2018 COMPLETO HOMOLOGADA'!AO728</f>
        <v>610543.1969504914</v>
      </c>
      <c r="O728" s="114"/>
      <c r="P728" s="114"/>
      <c r="Q728" s="93"/>
      <c r="S728" s="94">
        <v>1366</v>
      </c>
      <c r="U728" s="338">
        <v>1393364.3896654178</v>
      </c>
      <c r="W728" s="338">
        <v>373435.71446351474</v>
      </c>
      <c r="Y728" s="94">
        <v>769</v>
      </c>
      <c r="AA728" s="345">
        <f t="shared" si="84"/>
        <v>76485.611837666715</v>
      </c>
      <c r="AC728" s="351">
        <f t="shared" si="85"/>
        <v>237107.48248697666</v>
      </c>
      <c r="AE728" s="352">
        <f t="shared" si="86"/>
        <v>313593.09432464337</v>
      </c>
      <c r="AG728" s="352"/>
    </row>
    <row r="729" spans="1:33" x14ac:dyDescent="0.25">
      <c r="A729" s="93"/>
      <c r="B729" s="94" t="s">
        <v>701</v>
      </c>
      <c r="C729" s="94" t="s">
        <v>733</v>
      </c>
      <c r="D729" s="94" t="s">
        <v>79</v>
      </c>
      <c r="H729" s="114">
        <f>'MATRIZ 2018 COMPLETO HOMOLOGADA'!J729</f>
        <v>13293840.525427328</v>
      </c>
      <c r="I729" s="114">
        <f>'MATRIZ 2018 COMPLETO HOMOLOGADA'!O729</f>
        <v>0</v>
      </c>
      <c r="J729" s="114">
        <f>'MATRIZ 2018 COMPLETO HOMOLOGADA'!R729</f>
        <v>0</v>
      </c>
      <c r="K729" s="114"/>
      <c r="L729" s="114">
        <f t="shared" si="83"/>
        <v>13293840.525427328</v>
      </c>
      <c r="M729" s="114"/>
      <c r="N729" s="114">
        <f>'MATRIZ 2018 COMPLETO HOMOLOGADA'!AI729+'MATRIZ 2018 COMPLETO HOMOLOGADA'!AL729+'MATRIZ 2018 COMPLETO HOMOLOGADA'!AO729</f>
        <v>3433641.549901837</v>
      </c>
      <c r="O729" s="114"/>
      <c r="P729" s="114"/>
      <c r="Q729" s="93"/>
      <c r="S729" s="94">
        <v>7623</v>
      </c>
      <c r="U729" s="338">
        <v>13056120.629962947</v>
      </c>
      <c r="W729" s="338">
        <v>3994868.5151867098</v>
      </c>
      <c r="Y729" s="94">
        <v>8157.5</v>
      </c>
      <c r="AA729" s="345">
        <f t="shared" si="84"/>
        <v>237719.8954643812</v>
      </c>
      <c r="AC729" s="351">
        <f t="shared" si="85"/>
        <v>-561226.9652848728</v>
      </c>
      <c r="AE729" s="352">
        <f t="shared" si="86"/>
        <v>-323507.0698204916</v>
      </c>
      <c r="AG729" s="352"/>
    </row>
    <row r="730" spans="1:33" x14ac:dyDescent="0.25">
      <c r="A730" s="93"/>
      <c r="B730" s="94" t="s">
        <v>701</v>
      </c>
      <c r="C730" s="94" t="s">
        <v>734</v>
      </c>
      <c r="D730" s="94" t="s">
        <v>83</v>
      </c>
      <c r="H730" s="114">
        <f>'MATRIZ 2018 COMPLETO HOMOLOGADA'!J730</f>
        <v>0</v>
      </c>
      <c r="I730" s="114">
        <f>'MATRIZ 2018 COMPLETO HOMOLOGADA'!O730</f>
        <v>964838.70482180861</v>
      </c>
      <c r="J730" s="114">
        <f>'MATRIZ 2018 COMPLETO HOMOLOGADA'!R730</f>
        <v>0</v>
      </c>
      <c r="K730" s="114"/>
      <c r="L730" s="114">
        <f t="shared" si="83"/>
        <v>964838.70482180861</v>
      </c>
      <c r="M730" s="114"/>
      <c r="N730" s="114">
        <f>'MATRIZ 2018 COMPLETO HOMOLOGADA'!AI730+'MATRIZ 2018 COMPLETO HOMOLOGADA'!AL730+'MATRIZ 2018 COMPLETO HOMOLOGADA'!AO730</f>
        <v>554910.68848874385</v>
      </c>
      <c r="O730" s="114"/>
      <c r="P730" s="114"/>
      <c r="Q730" s="93"/>
      <c r="S730" s="94">
        <v>1236.5</v>
      </c>
      <c r="U730" s="338">
        <v>1008834.838313039</v>
      </c>
      <c r="W730" s="338">
        <v>2925.4951520198501</v>
      </c>
      <c r="Y730" s="94">
        <v>6</v>
      </c>
      <c r="AA730" s="345">
        <f t="shared" si="84"/>
        <v>-43996.13349123043</v>
      </c>
      <c r="AC730" s="351">
        <f t="shared" si="85"/>
        <v>551985.19333672395</v>
      </c>
      <c r="AE730" s="352">
        <f t="shared" si="86"/>
        <v>507989.05984549352</v>
      </c>
      <c r="AG730" s="352"/>
    </row>
    <row r="731" spans="1:33" x14ac:dyDescent="0.25">
      <c r="A731" s="93"/>
      <c r="B731" s="94" t="s">
        <v>701</v>
      </c>
      <c r="C731" s="94" t="s">
        <v>735</v>
      </c>
      <c r="D731" s="94" t="s">
        <v>79</v>
      </c>
      <c r="H731" s="114">
        <f>'MATRIZ 2018 COMPLETO HOMOLOGADA'!J731</f>
        <v>2130970.0148890591</v>
      </c>
      <c r="I731" s="114">
        <f>'MATRIZ 2018 COMPLETO HOMOLOGADA'!O731</f>
        <v>0</v>
      </c>
      <c r="J731" s="114">
        <f>'MATRIZ 2018 COMPLETO HOMOLOGADA'!R731</f>
        <v>0</v>
      </c>
      <c r="K731" s="114"/>
      <c r="L731" s="114">
        <f t="shared" si="83"/>
        <v>2130970.0148890591</v>
      </c>
      <c r="M731" s="114"/>
      <c r="N731" s="114">
        <f>'MATRIZ 2018 COMPLETO HOMOLOGADA'!AI731+'MATRIZ 2018 COMPLETO HOMOLOGADA'!AL731+'MATRIZ 2018 COMPLETO HOMOLOGADA'!AO731</f>
        <v>609040.24643083208</v>
      </c>
      <c r="O731" s="114"/>
      <c r="P731" s="114"/>
      <c r="Q731" s="93"/>
      <c r="S731" s="94">
        <v>1190.5</v>
      </c>
      <c r="U731" s="338">
        <v>1794547.2749569125</v>
      </c>
      <c r="W731" s="338">
        <v>459087.61758544453</v>
      </c>
      <c r="Y731" s="94">
        <v>669</v>
      </c>
      <c r="AA731" s="345">
        <f t="shared" si="84"/>
        <v>336422.73993214662</v>
      </c>
      <c r="AC731" s="351">
        <f t="shared" si="85"/>
        <v>149952.62884538755</v>
      </c>
      <c r="AE731" s="352">
        <f t="shared" si="86"/>
        <v>486375.36877753417</v>
      </c>
      <c r="AG731" s="352"/>
    </row>
    <row r="732" spans="1:33" x14ac:dyDescent="0.25">
      <c r="A732" s="93"/>
      <c r="B732" s="94" t="s">
        <v>701</v>
      </c>
      <c r="C732" s="94" t="s">
        <v>736</v>
      </c>
      <c r="D732" s="94" t="s">
        <v>79</v>
      </c>
      <c r="H732" s="114">
        <f>'MATRIZ 2018 COMPLETO HOMOLOGADA'!J732</f>
        <v>2674590.0945909037</v>
      </c>
      <c r="I732" s="114">
        <f>'MATRIZ 2018 COMPLETO HOMOLOGADA'!O732</f>
        <v>0</v>
      </c>
      <c r="J732" s="114">
        <f>'MATRIZ 2018 COMPLETO HOMOLOGADA'!R732</f>
        <v>0</v>
      </c>
      <c r="K732" s="114"/>
      <c r="L732" s="114">
        <f t="shared" si="83"/>
        <v>2674590.0945909037</v>
      </c>
      <c r="M732" s="114"/>
      <c r="N732" s="114">
        <f>'MATRIZ 2018 COMPLETO HOMOLOGADA'!AI732+'MATRIZ 2018 COMPLETO HOMOLOGADA'!AL732+'MATRIZ 2018 COMPLETO HOMOLOGADA'!AO732</f>
        <v>1027429.2042170251</v>
      </c>
      <c r="O732" s="114"/>
      <c r="P732" s="114"/>
      <c r="Q732" s="93"/>
      <c r="S732" s="94">
        <v>1775.5</v>
      </c>
      <c r="U732" s="338">
        <v>2181504.3409995059</v>
      </c>
      <c r="W732" s="338">
        <v>680123.39131366834</v>
      </c>
      <c r="Y732" s="94">
        <v>1281</v>
      </c>
      <c r="AA732" s="345">
        <f t="shared" si="84"/>
        <v>493085.75359139778</v>
      </c>
      <c r="AC732" s="351">
        <f t="shared" si="85"/>
        <v>347305.81290335674</v>
      </c>
      <c r="AE732" s="352">
        <f t="shared" si="86"/>
        <v>840391.56649475452</v>
      </c>
      <c r="AG732" s="352"/>
    </row>
    <row r="733" spans="1:33" x14ac:dyDescent="0.25">
      <c r="A733" s="93"/>
      <c r="B733" s="94" t="s">
        <v>701</v>
      </c>
      <c r="C733" s="94" t="s">
        <v>737</v>
      </c>
      <c r="D733" s="94" t="s">
        <v>83</v>
      </c>
      <c r="H733" s="114">
        <f>'MATRIZ 2018 COMPLETO HOMOLOGADA'!J733</f>
        <v>0</v>
      </c>
      <c r="I733" s="114">
        <f>'MATRIZ 2018 COMPLETO HOMOLOGADA'!O733</f>
        <v>1046660.1114745028</v>
      </c>
      <c r="J733" s="114">
        <f>'MATRIZ 2018 COMPLETO HOMOLOGADA'!R733</f>
        <v>0</v>
      </c>
      <c r="K733" s="114"/>
      <c r="L733" s="114">
        <f t="shared" si="83"/>
        <v>1046660.1114745028</v>
      </c>
      <c r="M733" s="114"/>
      <c r="N733" s="114">
        <f>'MATRIZ 2018 COMPLETO HOMOLOGADA'!AI733+'MATRIZ 2018 COMPLETO HOMOLOGADA'!AL733+'MATRIZ 2018 COMPLETO HOMOLOGADA'!AO733</f>
        <v>296751.03614655131</v>
      </c>
      <c r="O733" s="114"/>
      <c r="P733" s="114"/>
      <c r="Q733" s="93"/>
      <c r="S733" s="94">
        <v>652</v>
      </c>
      <c r="U733" s="338">
        <v>1055210.9409638934</v>
      </c>
      <c r="W733" s="338">
        <v>114471.88166793442</v>
      </c>
      <c r="Y733" s="94">
        <v>231.5</v>
      </c>
      <c r="AA733" s="345">
        <f t="shared" si="84"/>
        <v>-8550.8294893905986</v>
      </c>
      <c r="AC733" s="351">
        <f t="shared" si="85"/>
        <v>182279.1544786169</v>
      </c>
      <c r="AE733" s="352">
        <f t="shared" si="86"/>
        <v>173728.3249892263</v>
      </c>
      <c r="AG733" s="352"/>
    </row>
    <row r="734" spans="1:33" x14ac:dyDescent="0.25">
      <c r="A734" s="93"/>
      <c r="B734" s="94" t="s">
        <v>701</v>
      </c>
      <c r="C734" s="94" t="s">
        <v>738</v>
      </c>
      <c r="D734" s="94" t="s">
        <v>79</v>
      </c>
      <c r="H734" s="114">
        <f>'MATRIZ 2018 COMPLETO HOMOLOGADA'!J734</f>
        <v>1995987.908634823</v>
      </c>
      <c r="I734" s="114">
        <f>'MATRIZ 2018 COMPLETO HOMOLOGADA'!O734</f>
        <v>0</v>
      </c>
      <c r="J734" s="114">
        <f>'MATRIZ 2018 COMPLETO HOMOLOGADA'!R734</f>
        <v>0</v>
      </c>
      <c r="K734" s="114"/>
      <c r="L734" s="114">
        <f t="shared" si="83"/>
        <v>1995987.908634823</v>
      </c>
      <c r="M734" s="114"/>
      <c r="N734" s="114">
        <f>'MATRIZ 2018 COMPLETO HOMOLOGADA'!AI734+'MATRIZ 2018 COMPLETO HOMOLOGADA'!AL734+'MATRIZ 2018 COMPLETO HOMOLOGADA'!AO734</f>
        <v>938023.53142764</v>
      </c>
      <c r="O734" s="114"/>
      <c r="P734" s="114"/>
      <c r="Q734" s="93"/>
      <c r="S734" s="94">
        <v>1933.5</v>
      </c>
      <c r="U734" s="338">
        <v>1719973.4019592025</v>
      </c>
      <c r="W734" s="338">
        <v>688513.45843825152</v>
      </c>
      <c r="Y734" s="94">
        <v>1306.5</v>
      </c>
      <c r="AA734" s="345">
        <f t="shared" si="84"/>
        <v>276014.50667562056</v>
      </c>
      <c r="AC734" s="351">
        <f t="shared" si="85"/>
        <v>249510.07298938849</v>
      </c>
      <c r="AE734" s="352">
        <f t="shared" si="86"/>
        <v>525524.57966500905</v>
      </c>
      <c r="AG734" s="352"/>
    </row>
    <row r="735" spans="1:33" x14ac:dyDescent="0.25">
      <c r="A735" s="93"/>
      <c r="B735" s="94" t="s">
        <v>701</v>
      </c>
      <c r="C735" s="94" t="s">
        <v>739</v>
      </c>
      <c r="D735" s="94" t="s">
        <v>79</v>
      </c>
      <c r="H735" s="114">
        <f>'MATRIZ 2018 COMPLETO HOMOLOGADA'!J735</f>
        <v>2381148.231620884</v>
      </c>
      <c r="I735" s="114">
        <f>'MATRIZ 2018 COMPLETO HOMOLOGADA'!O735</f>
        <v>0</v>
      </c>
      <c r="J735" s="114">
        <f>'MATRIZ 2018 COMPLETO HOMOLOGADA'!R735</f>
        <v>0</v>
      </c>
      <c r="K735" s="114"/>
      <c r="L735" s="114">
        <f t="shared" si="83"/>
        <v>2381148.231620884</v>
      </c>
      <c r="M735" s="114"/>
      <c r="N735" s="114">
        <f>'MATRIZ 2018 COMPLETO HOMOLOGADA'!AI735+'MATRIZ 2018 COMPLETO HOMOLOGADA'!AL735+'MATRIZ 2018 COMPLETO HOMOLOGADA'!AO735</f>
        <v>577785.18550170143</v>
      </c>
      <c r="O735" s="114"/>
      <c r="P735" s="114"/>
      <c r="Q735" s="93"/>
      <c r="S735" s="94">
        <v>1249.5</v>
      </c>
      <c r="U735" s="338">
        <v>2421282.3248222903</v>
      </c>
      <c r="W735" s="338">
        <v>561890.35580677527</v>
      </c>
      <c r="Y735" s="94">
        <v>1118.5</v>
      </c>
      <c r="AA735" s="345">
        <f t="shared" si="84"/>
        <v>-40134.0932014063</v>
      </c>
      <c r="AC735" s="351">
        <f t="shared" si="85"/>
        <v>15894.829694926157</v>
      </c>
      <c r="AE735" s="352">
        <f t="shared" si="86"/>
        <v>-24239.263506480143</v>
      </c>
      <c r="AG735" s="352"/>
    </row>
    <row r="736" spans="1:33" x14ac:dyDescent="0.25">
      <c r="A736" s="93"/>
      <c r="H736" s="114"/>
      <c r="I736" s="114"/>
      <c r="J736" s="114"/>
      <c r="K736" s="114"/>
      <c r="L736" s="114"/>
      <c r="M736" s="114"/>
      <c r="N736" s="114"/>
      <c r="O736" s="114"/>
      <c r="P736" s="114"/>
      <c r="Q736" s="93"/>
      <c r="AA736" s="345">
        <f t="shared" si="84"/>
        <v>0</v>
      </c>
      <c r="AC736" s="351">
        <f t="shared" si="85"/>
        <v>0</v>
      </c>
      <c r="AE736" s="352">
        <f t="shared" si="86"/>
        <v>0</v>
      </c>
      <c r="AG736" s="352"/>
    </row>
    <row r="737" spans="1:33" x14ac:dyDescent="0.25">
      <c r="A737" s="93"/>
      <c r="B737" s="98" t="s">
        <v>740</v>
      </c>
      <c r="C737" s="98" t="s">
        <v>741</v>
      </c>
      <c r="D737" s="98" t="s">
        <v>74</v>
      </c>
      <c r="E737" s="98"/>
      <c r="F737" s="100"/>
      <c r="G737" s="98"/>
      <c r="H737" s="115">
        <f>SUM(H738:H749)</f>
        <v>23776990.851930387</v>
      </c>
      <c r="I737" s="115">
        <f>SUM(I738:I749)</f>
        <v>5134102.4084913349</v>
      </c>
      <c r="J737" s="115">
        <f>SUM(J738:J749)</f>
        <v>4533534.0686669331</v>
      </c>
      <c r="K737" s="115"/>
      <c r="L737" s="115">
        <f>SUM(L738:L749)</f>
        <v>33444627.329088658</v>
      </c>
      <c r="M737" s="115"/>
      <c r="N737" s="115">
        <f>SUM(N738:N749)</f>
        <v>6989720.7555597704</v>
      </c>
      <c r="O737" s="115"/>
      <c r="P737" s="115">
        <f>L737*'DADOS BASE PROPOSTA'!$I$14</f>
        <v>50166.94099363299</v>
      </c>
      <c r="Q737" s="93"/>
      <c r="S737" s="94">
        <v>12801</v>
      </c>
      <c r="U737" s="338">
        <v>34570752.079769127</v>
      </c>
      <c r="W737" s="338">
        <v>7480790.5425852267</v>
      </c>
      <c r="Y737" s="94">
        <v>12425.5</v>
      </c>
      <c r="AA737" s="345">
        <f t="shared" si="84"/>
        <v>-1126124.750680469</v>
      </c>
      <c r="AC737" s="351">
        <f t="shared" si="85"/>
        <v>-491069.78702545632</v>
      </c>
      <c r="AE737" s="352">
        <f t="shared" si="86"/>
        <v>-1617194.5377059253</v>
      </c>
      <c r="AG737" s="352">
        <f t="shared" ref="AG737" si="87">AA737+AC737</f>
        <v>-1617194.5377059253</v>
      </c>
    </row>
    <row r="738" spans="1:33" x14ac:dyDescent="0.25">
      <c r="A738" s="93"/>
      <c r="B738" s="94" t="s">
        <v>740</v>
      </c>
      <c r="C738" s="94" t="s">
        <v>34</v>
      </c>
      <c r="D738" s="94" t="s">
        <v>75</v>
      </c>
      <c r="F738" s="68">
        <f>'MATRIZ 2018 COMPLETO HOMOLOGADA'!Q738</f>
        <v>11</v>
      </c>
      <c r="H738" s="114">
        <f>'MATRIZ 2018 COMPLETO HOMOLOGADA'!J738</f>
        <v>0</v>
      </c>
      <c r="I738" s="114">
        <f>SUMIF('MATRIZ 2018 COMPLETO HOMOLOGADA'!D739:D750,"ECR",'MATRIZ 2018 COMPLETO HOMOLOGADA'!O739:O750)</f>
        <v>0</v>
      </c>
      <c r="J738" s="114">
        <f>'MATRIZ 2018 COMPLETO HOMOLOGADA'!R738+'MATRIZ 2018 COMPLETO HOMOLOGADA'!Z738+'MATRIZ 2018 COMPLETO HOMOLOGADA'!AS738+'MATRIZ 2018 COMPLETO HOMOLOGADA'!AW738+'MATRIZ 2018 COMPLETO HOMOLOGADA'!BA738+SUM('MATRIZ 2018 COMPLETO HOMOLOGADA'!Z739:Z750)</f>
        <v>4533534.0686669331</v>
      </c>
      <c r="K738" s="114"/>
      <c r="L738" s="114">
        <f t="shared" ref="L738:L749" si="88">SUM(H738:J738)</f>
        <v>4533534.0686669331</v>
      </c>
      <c r="M738" s="114"/>
      <c r="N738" s="114">
        <f>'MATRIZ 2018 COMPLETO HOMOLOGADA'!AI738+'MATRIZ 2018 COMPLETO HOMOLOGADA'!AL738+'MATRIZ 2018 COMPLETO HOMOLOGADA'!AO738</f>
        <v>0</v>
      </c>
      <c r="O738" s="114"/>
      <c r="P738" s="114"/>
      <c r="Q738" s="93"/>
      <c r="U738" s="338">
        <v>4472109.4777467651</v>
      </c>
      <c r="W738" s="338">
        <v>0</v>
      </c>
      <c r="AA738" s="345">
        <f t="shared" si="84"/>
        <v>61424.590920167975</v>
      </c>
      <c r="AC738" s="351">
        <f t="shared" si="85"/>
        <v>0</v>
      </c>
      <c r="AE738" s="352">
        <f t="shared" si="86"/>
        <v>61424.590920167975</v>
      </c>
      <c r="AG738" s="352"/>
    </row>
    <row r="739" spans="1:33" x14ac:dyDescent="0.25">
      <c r="A739" s="93"/>
      <c r="B739" s="94" t="s">
        <v>740</v>
      </c>
      <c r="C739" s="94" t="s">
        <v>742</v>
      </c>
      <c r="D739" s="94" t="s">
        <v>79</v>
      </c>
      <c r="H739" s="114">
        <f>'MATRIZ 2018 COMPLETO HOMOLOGADA'!J739</f>
        <v>2052449.9458277298</v>
      </c>
      <c r="I739" s="114">
        <f>'MATRIZ 2018 COMPLETO HOMOLOGADA'!O739</f>
        <v>0</v>
      </c>
      <c r="J739" s="114">
        <f>'MATRIZ 2018 COMPLETO HOMOLOGADA'!R739</f>
        <v>0</v>
      </c>
      <c r="K739" s="114"/>
      <c r="L739" s="114">
        <f t="shared" si="88"/>
        <v>2052449.9458277298</v>
      </c>
      <c r="M739" s="114"/>
      <c r="N739" s="114">
        <f>'MATRIZ 2018 COMPLETO HOMOLOGADA'!AI739+'MATRIZ 2018 COMPLETO HOMOLOGADA'!AL739+'MATRIZ 2018 COMPLETO HOMOLOGADA'!AO739</f>
        <v>512864.96976919496</v>
      </c>
      <c r="O739" s="114"/>
      <c r="P739" s="114"/>
      <c r="Q739" s="93"/>
      <c r="S739" s="94">
        <v>1032</v>
      </c>
      <c r="U739" s="338">
        <v>2239523.7625935036</v>
      </c>
      <c r="W739" s="338">
        <v>536019.8779253274</v>
      </c>
      <c r="Y739" s="94">
        <v>993</v>
      </c>
      <c r="AA739" s="345">
        <f t="shared" si="84"/>
        <v>-187073.81676577381</v>
      </c>
      <c r="AC739" s="351">
        <f t="shared" si="85"/>
        <v>-23154.908156132442</v>
      </c>
      <c r="AE739" s="352">
        <f t="shared" si="86"/>
        <v>-210228.72492190625</v>
      </c>
      <c r="AG739" s="352"/>
    </row>
    <row r="740" spans="1:33" x14ac:dyDescent="0.25">
      <c r="A740" s="93"/>
      <c r="B740" s="94" t="s">
        <v>740</v>
      </c>
      <c r="C740" s="94" t="s">
        <v>743</v>
      </c>
      <c r="D740" s="94" t="s">
        <v>79</v>
      </c>
      <c r="H740" s="114">
        <f>'MATRIZ 2018 COMPLETO HOMOLOGADA'!J740</f>
        <v>6142402.5205164151</v>
      </c>
      <c r="I740" s="114">
        <f>'MATRIZ 2018 COMPLETO HOMOLOGADA'!O740</f>
        <v>0</v>
      </c>
      <c r="J740" s="114">
        <f>'MATRIZ 2018 COMPLETO HOMOLOGADA'!R740</f>
        <v>0</v>
      </c>
      <c r="K740" s="114"/>
      <c r="L740" s="114">
        <f t="shared" si="88"/>
        <v>6142402.5205164151</v>
      </c>
      <c r="M740" s="114"/>
      <c r="N740" s="114">
        <f>'MATRIZ 2018 COMPLETO HOMOLOGADA'!AI740+'MATRIZ 2018 COMPLETO HOMOLOGADA'!AL740+'MATRIZ 2018 COMPLETO HOMOLOGADA'!AO740</f>
        <v>1411275.4576496424</v>
      </c>
      <c r="O740" s="114"/>
      <c r="P740" s="114"/>
      <c r="Q740" s="93"/>
      <c r="S740" s="94">
        <v>1551</v>
      </c>
      <c r="U740" s="338">
        <v>6290703.0402093921</v>
      </c>
      <c r="W740" s="338">
        <v>1542944.9825454112</v>
      </c>
      <c r="Y740" s="94">
        <v>1532</v>
      </c>
      <c r="AA740" s="345">
        <f t="shared" si="84"/>
        <v>-148300.51969297696</v>
      </c>
      <c r="AC740" s="351">
        <f t="shared" si="85"/>
        <v>-131669.52489576885</v>
      </c>
      <c r="AE740" s="352">
        <f t="shared" si="86"/>
        <v>-279970.0445887458</v>
      </c>
      <c r="AG740" s="352"/>
    </row>
    <row r="741" spans="1:33" x14ac:dyDescent="0.25">
      <c r="A741" s="93"/>
      <c r="B741" s="94" t="s">
        <v>740</v>
      </c>
      <c r="C741" s="94" t="s">
        <v>744</v>
      </c>
      <c r="D741" s="94" t="s">
        <v>77</v>
      </c>
      <c r="H741" s="114">
        <f>'MATRIZ 2018 COMPLETO HOMOLOGADA'!J741</f>
        <v>0</v>
      </c>
      <c r="I741" s="114">
        <f>'MATRIZ 2018 COMPLETO HOMOLOGADA'!O741</f>
        <v>618959.41703170689</v>
      </c>
      <c r="J741" s="114">
        <f>'MATRIZ 2018 COMPLETO HOMOLOGADA'!R741</f>
        <v>0</v>
      </c>
      <c r="K741" s="114"/>
      <c r="L741" s="114">
        <f t="shared" si="88"/>
        <v>618959.41703170689</v>
      </c>
      <c r="M741" s="114"/>
      <c r="N741" s="114">
        <f>'MATRIZ 2018 COMPLETO HOMOLOGADA'!AI741+'MATRIZ 2018 COMPLETO HOMOLOGADA'!AL741+'MATRIZ 2018 COMPLETO HOMOLOGADA'!AO741</f>
        <v>266897.70509757858</v>
      </c>
      <c r="O741" s="114"/>
      <c r="P741" s="114"/>
      <c r="Q741" s="93"/>
      <c r="S741" s="94">
        <v>467</v>
      </c>
      <c r="U741" s="338">
        <v>663900.70865535748</v>
      </c>
      <c r="W741" s="338">
        <v>157938.98330992062</v>
      </c>
      <c r="Y741" s="94">
        <v>254.5</v>
      </c>
      <c r="AA741" s="345">
        <f t="shared" si="84"/>
        <v>-44941.291623650584</v>
      </c>
      <c r="AC741" s="351">
        <f t="shared" si="85"/>
        <v>108958.72178765797</v>
      </c>
      <c r="AE741" s="352">
        <f t="shared" si="86"/>
        <v>64017.430164007383</v>
      </c>
      <c r="AG741" s="352"/>
    </row>
    <row r="742" spans="1:33" x14ac:dyDescent="0.25">
      <c r="A742" s="93"/>
      <c r="B742" s="94" t="s">
        <v>740</v>
      </c>
      <c r="C742" s="94" t="s">
        <v>745</v>
      </c>
      <c r="D742" s="94" t="s">
        <v>77</v>
      </c>
      <c r="H742" s="114">
        <f>'MATRIZ 2018 COMPLETO HOMOLOGADA'!J742</f>
        <v>0</v>
      </c>
      <c r="I742" s="114">
        <f>'MATRIZ 2018 COMPLETO HOMOLOGADA'!O742</f>
        <v>632482.06149527756</v>
      </c>
      <c r="J742" s="114">
        <f>'MATRIZ 2018 COMPLETO HOMOLOGADA'!R742</f>
        <v>0</v>
      </c>
      <c r="K742" s="114"/>
      <c r="L742" s="114">
        <f t="shared" si="88"/>
        <v>632482.06149527756</v>
      </c>
      <c r="M742" s="114"/>
      <c r="N742" s="114">
        <f>'MATRIZ 2018 COMPLETO HOMOLOGADA'!AI742+'MATRIZ 2018 COMPLETO HOMOLOGADA'!AL742+'MATRIZ 2018 COMPLETO HOMOLOGADA'!AO742</f>
        <v>183488.43259862484</v>
      </c>
      <c r="O742" s="114"/>
      <c r="P742" s="114"/>
      <c r="Q742" s="93"/>
      <c r="S742" s="94">
        <v>300.5</v>
      </c>
      <c r="U742" s="338">
        <v>644906.75428078347</v>
      </c>
      <c r="W742" s="338">
        <v>133915.7532403451</v>
      </c>
      <c r="Y742" s="94">
        <v>202</v>
      </c>
      <c r="AA742" s="345">
        <f t="shared" si="84"/>
        <v>-12424.692785505904</v>
      </c>
      <c r="AC742" s="351">
        <f t="shared" si="85"/>
        <v>49572.67935827974</v>
      </c>
      <c r="AE742" s="352">
        <f t="shared" si="86"/>
        <v>37147.986572773836</v>
      </c>
      <c r="AG742" s="352"/>
    </row>
    <row r="743" spans="1:33" x14ac:dyDescent="0.25">
      <c r="A743" s="93"/>
      <c r="B743" s="94" t="s">
        <v>740</v>
      </c>
      <c r="C743" s="94" t="s">
        <v>746</v>
      </c>
      <c r="D743" s="94" t="s">
        <v>77</v>
      </c>
      <c r="H743" s="114">
        <f>'MATRIZ 2018 COMPLETO HOMOLOGADA'!J743</f>
        <v>0</v>
      </c>
      <c r="I743" s="114">
        <f>'MATRIZ 2018 COMPLETO HOMOLOGADA'!O743</f>
        <v>726217.07656026434</v>
      </c>
      <c r="J743" s="114">
        <f>'MATRIZ 2018 COMPLETO HOMOLOGADA'!R743</f>
        <v>0</v>
      </c>
      <c r="K743" s="114"/>
      <c r="L743" s="114">
        <f t="shared" si="88"/>
        <v>726217.07656026434</v>
      </c>
      <c r="M743" s="114"/>
      <c r="N743" s="114">
        <f>'MATRIZ 2018 COMPLETO HOMOLOGADA'!AI743+'MATRIZ 2018 COMPLETO HOMOLOGADA'!AL743+'MATRIZ 2018 COMPLETO HOMOLOGADA'!AO743</f>
        <v>212497.68339807645</v>
      </c>
      <c r="O743" s="114"/>
      <c r="P743" s="114"/>
      <c r="Q743" s="93"/>
      <c r="S743" s="94">
        <v>412.5</v>
      </c>
      <c r="U743" s="338">
        <v>758338.7909608453</v>
      </c>
      <c r="W743" s="338">
        <v>221283.27679674982</v>
      </c>
      <c r="Y743" s="94">
        <v>395.5</v>
      </c>
      <c r="AA743" s="345">
        <f t="shared" si="84"/>
        <v>-32121.714400580968</v>
      </c>
      <c r="AC743" s="351">
        <f t="shared" si="85"/>
        <v>-8785.5933986733726</v>
      </c>
      <c r="AE743" s="352">
        <f t="shared" si="86"/>
        <v>-40907.30779925434</v>
      </c>
      <c r="AG743" s="352"/>
    </row>
    <row r="744" spans="1:33" x14ac:dyDescent="0.25">
      <c r="A744" s="93"/>
      <c r="B744" s="94" t="s">
        <v>740</v>
      </c>
      <c r="C744" s="94" t="s">
        <v>747</v>
      </c>
      <c r="D744" s="94" t="s">
        <v>126</v>
      </c>
      <c r="H744" s="114">
        <f>'MATRIZ 2018 COMPLETO HOMOLOGADA'!J744</f>
        <v>0</v>
      </c>
      <c r="I744" s="114">
        <f>'MATRIZ 2018 COMPLETO HOMOLOGADA'!O744</f>
        <v>1441183.3697291948</v>
      </c>
      <c r="J744" s="114">
        <f>'MATRIZ 2018 COMPLETO HOMOLOGADA'!R744</f>
        <v>0</v>
      </c>
      <c r="K744" s="114"/>
      <c r="L744" s="114">
        <f t="shared" si="88"/>
        <v>1441183.3697291948</v>
      </c>
      <c r="M744" s="114"/>
      <c r="N744" s="114">
        <f>'MATRIZ 2018 COMPLETO HOMOLOGADA'!AI744+'MATRIZ 2018 COMPLETO HOMOLOGADA'!AL744+'MATRIZ 2018 COMPLETO HOMOLOGADA'!AO744</f>
        <v>410486.31650895526</v>
      </c>
      <c r="O744" s="114"/>
      <c r="P744" s="114"/>
      <c r="Q744" s="93"/>
      <c r="S744" s="94">
        <v>755.5</v>
      </c>
      <c r="U744" s="338">
        <v>1390465.1661699072</v>
      </c>
      <c r="W744" s="338">
        <v>451088.63506004744</v>
      </c>
      <c r="Y744" s="94">
        <v>764.5</v>
      </c>
      <c r="AA744" s="345">
        <f t="shared" si="84"/>
        <v>50718.203559287591</v>
      </c>
      <c r="AC744" s="351">
        <f t="shared" si="85"/>
        <v>-40602.318551092176</v>
      </c>
      <c r="AE744" s="352">
        <f t="shared" si="86"/>
        <v>10115.885008195415</v>
      </c>
      <c r="AG744" s="352"/>
    </row>
    <row r="745" spans="1:33" x14ac:dyDescent="0.25">
      <c r="A745" s="93"/>
      <c r="B745" s="94" t="s">
        <v>740</v>
      </c>
      <c r="C745" s="94" t="s">
        <v>748</v>
      </c>
      <c r="D745" s="94" t="s">
        <v>126</v>
      </c>
      <c r="H745" s="114">
        <f>'MATRIZ 2018 COMPLETO HOMOLOGADA'!J745</f>
        <v>0</v>
      </c>
      <c r="I745" s="114">
        <f>'MATRIZ 2018 COMPLETO HOMOLOGADA'!O745</f>
        <v>1715260.4836748915</v>
      </c>
      <c r="J745" s="114">
        <f>'MATRIZ 2018 COMPLETO HOMOLOGADA'!R745</f>
        <v>0</v>
      </c>
      <c r="K745" s="114"/>
      <c r="L745" s="114">
        <f t="shared" si="88"/>
        <v>1715260.4836748915</v>
      </c>
      <c r="M745" s="114"/>
      <c r="N745" s="114">
        <f>'MATRIZ 2018 COMPLETO HOMOLOGADA'!AI745+'MATRIZ 2018 COMPLETO HOMOLOGADA'!AL745+'MATRIZ 2018 COMPLETO HOMOLOGADA'!AO745</f>
        <v>351263.27415359305</v>
      </c>
      <c r="O745" s="114"/>
      <c r="P745" s="114"/>
      <c r="Q745" s="93"/>
      <c r="S745" s="94">
        <v>646.5</v>
      </c>
      <c r="U745" s="338">
        <v>1653399.6964298482</v>
      </c>
      <c r="W745" s="338">
        <v>300037.37204451812</v>
      </c>
      <c r="Y745" s="94">
        <v>508.5</v>
      </c>
      <c r="AA745" s="345">
        <f t="shared" si="84"/>
        <v>61860.787245043321</v>
      </c>
      <c r="AC745" s="351">
        <f t="shared" si="85"/>
        <v>51225.90210907493</v>
      </c>
      <c r="AE745" s="352">
        <f t="shared" si="86"/>
        <v>113086.68935411825</v>
      </c>
      <c r="AG745" s="352"/>
    </row>
    <row r="746" spans="1:33" x14ac:dyDescent="0.25">
      <c r="A746" s="93"/>
      <c r="B746" s="94" t="s">
        <v>740</v>
      </c>
      <c r="C746" s="94" t="s">
        <v>749</v>
      </c>
      <c r="D746" s="94" t="s">
        <v>79</v>
      </c>
      <c r="H746" s="114">
        <f>'MATRIZ 2018 COMPLETO HOMOLOGADA'!J746</f>
        <v>1749643.2826172418</v>
      </c>
      <c r="I746" s="114">
        <f>'MATRIZ 2018 COMPLETO HOMOLOGADA'!O746</f>
        <v>0</v>
      </c>
      <c r="J746" s="114">
        <f>'MATRIZ 2018 COMPLETO HOMOLOGADA'!R746</f>
        <v>0</v>
      </c>
      <c r="K746" s="114"/>
      <c r="L746" s="114">
        <f t="shared" si="88"/>
        <v>1749643.2826172418</v>
      </c>
      <c r="M746" s="114"/>
      <c r="N746" s="114">
        <f>'MATRIZ 2018 COMPLETO HOMOLOGADA'!AI746+'MATRIZ 2018 COMPLETO HOMOLOGADA'!AL746+'MATRIZ 2018 COMPLETO HOMOLOGADA'!AO746</f>
        <v>273753.61609733163</v>
      </c>
      <c r="O746" s="114"/>
      <c r="P746" s="114"/>
      <c r="Q746" s="93"/>
      <c r="S746" s="94">
        <v>558</v>
      </c>
      <c r="U746" s="338">
        <v>1722404.5605030777</v>
      </c>
      <c r="W746" s="338">
        <v>306037.74368162389</v>
      </c>
      <c r="Y746" s="94">
        <v>552.5</v>
      </c>
      <c r="AA746" s="345">
        <f t="shared" si="84"/>
        <v>27238.722114164149</v>
      </c>
      <c r="AC746" s="351">
        <f t="shared" si="85"/>
        <v>-32284.127584292262</v>
      </c>
      <c r="AE746" s="352">
        <f t="shared" si="86"/>
        <v>-5045.4054701281129</v>
      </c>
      <c r="AG746" s="352"/>
    </row>
    <row r="747" spans="1:33" x14ac:dyDescent="0.25">
      <c r="A747" s="93"/>
      <c r="B747" s="94" t="s">
        <v>740</v>
      </c>
      <c r="C747" s="94" t="s">
        <v>508</v>
      </c>
      <c r="D747" s="94" t="s">
        <v>79</v>
      </c>
      <c r="H747" s="114">
        <f>'MATRIZ 2018 COMPLETO HOMOLOGADA'!J747</f>
        <v>8908554.8856961858</v>
      </c>
      <c r="I747" s="114">
        <f>'MATRIZ 2018 COMPLETO HOMOLOGADA'!O747</f>
        <v>0</v>
      </c>
      <c r="J747" s="114">
        <f>'MATRIZ 2018 COMPLETO HOMOLOGADA'!R747</f>
        <v>0</v>
      </c>
      <c r="K747" s="114"/>
      <c r="L747" s="114">
        <f t="shared" si="88"/>
        <v>8908554.8856961858</v>
      </c>
      <c r="M747" s="114"/>
      <c r="N747" s="114">
        <f>'MATRIZ 2018 COMPLETO HOMOLOGADA'!AI747+'MATRIZ 2018 COMPLETO HOMOLOGADA'!AL747+'MATRIZ 2018 COMPLETO HOMOLOGADA'!AO747</f>
        <v>2173110.4480776154</v>
      </c>
      <c r="O747" s="114"/>
      <c r="P747" s="114"/>
      <c r="Q747" s="93"/>
      <c r="S747" s="94">
        <v>4679</v>
      </c>
      <c r="U747" s="338">
        <v>9747339.7943953723</v>
      </c>
      <c r="W747" s="338">
        <v>2533247.4025696665</v>
      </c>
      <c r="Y747" s="94">
        <v>4885</v>
      </c>
      <c r="AA747" s="345">
        <f t="shared" si="84"/>
        <v>-838784.90869918652</v>
      </c>
      <c r="AC747" s="351">
        <f t="shared" si="85"/>
        <v>-360136.95449205115</v>
      </c>
      <c r="AE747" s="352">
        <f t="shared" si="86"/>
        <v>-1198921.8631912377</v>
      </c>
      <c r="AG747" s="352"/>
    </row>
    <row r="748" spans="1:33" x14ac:dyDescent="0.25">
      <c r="A748" s="93"/>
      <c r="B748" s="94" t="s">
        <v>740</v>
      </c>
      <c r="C748" s="94" t="s">
        <v>750</v>
      </c>
      <c r="D748" s="94" t="s">
        <v>79</v>
      </c>
      <c r="H748" s="114">
        <f>'MATRIZ 2018 COMPLETO HOMOLOGADA'!J748</f>
        <v>3024644.3318287265</v>
      </c>
      <c r="I748" s="114">
        <f>'MATRIZ 2018 COMPLETO HOMOLOGADA'!O748</f>
        <v>0</v>
      </c>
      <c r="J748" s="114">
        <f>'MATRIZ 2018 COMPLETO HOMOLOGADA'!R748</f>
        <v>0</v>
      </c>
      <c r="K748" s="114"/>
      <c r="L748" s="114">
        <f t="shared" si="88"/>
        <v>3024644.3318287265</v>
      </c>
      <c r="M748" s="114"/>
      <c r="N748" s="114">
        <f>'MATRIZ 2018 COMPLETO HOMOLOGADA'!AI748+'MATRIZ 2018 COMPLETO HOMOLOGADA'!AL748+'MATRIZ 2018 COMPLETO HOMOLOGADA'!AO748</f>
        <v>647905.30549147539</v>
      </c>
      <c r="O748" s="114"/>
      <c r="P748" s="114"/>
      <c r="Q748" s="93"/>
      <c r="S748" s="94">
        <v>1328</v>
      </c>
      <c r="U748" s="338">
        <v>2936016.3667545458</v>
      </c>
      <c r="W748" s="338">
        <v>653621.94628874701</v>
      </c>
      <c r="Y748" s="94">
        <v>1193.5</v>
      </c>
      <c r="AA748" s="345">
        <f t="shared" si="84"/>
        <v>88627.965074180625</v>
      </c>
      <c r="AC748" s="351">
        <f t="shared" si="85"/>
        <v>-5716.6407972716261</v>
      </c>
      <c r="AE748" s="352">
        <f t="shared" si="86"/>
        <v>82911.324276908999</v>
      </c>
      <c r="AG748" s="352"/>
    </row>
    <row r="749" spans="1:33" x14ac:dyDescent="0.25">
      <c r="A749" s="93"/>
      <c r="B749" s="94" t="s">
        <v>740</v>
      </c>
      <c r="C749" s="94" t="s">
        <v>751</v>
      </c>
      <c r="D749" s="94" t="s">
        <v>79</v>
      </c>
      <c r="H749" s="114">
        <f>'MATRIZ 2018 COMPLETO HOMOLOGADA'!J749</f>
        <v>1899295.8854440905</v>
      </c>
      <c r="I749" s="114">
        <f>'MATRIZ 2018 COMPLETO HOMOLOGADA'!O749</f>
        <v>0</v>
      </c>
      <c r="J749" s="114">
        <f>'MATRIZ 2018 COMPLETO HOMOLOGADA'!R749</f>
        <v>0</v>
      </c>
      <c r="K749" s="114"/>
      <c r="L749" s="114">
        <f t="shared" si="88"/>
        <v>1899295.8854440905</v>
      </c>
      <c r="M749" s="114"/>
      <c r="N749" s="114">
        <f>'MATRIZ 2018 COMPLETO HOMOLOGADA'!AI749+'MATRIZ 2018 COMPLETO HOMOLOGADA'!AL749+'MATRIZ 2018 COMPLETO HOMOLOGADA'!AO749</f>
        <v>546177.54671768274</v>
      </c>
      <c r="O749" s="114"/>
      <c r="P749" s="114"/>
      <c r="Q749" s="93"/>
      <c r="S749" s="94">
        <v>1071</v>
      </c>
      <c r="U749" s="338">
        <v>2051643.9610697299</v>
      </c>
      <c r="W749" s="338">
        <v>644654.56912286917</v>
      </c>
      <c r="Y749" s="94">
        <v>1144.5</v>
      </c>
      <c r="AA749" s="345">
        <f t="shared" si="84"/>
        <v>-152348.07562563941</v>
      </c>
      <c r="AC749" s="351">
        <f t="shared" si="85"/>
        <v>-98477.022405186435</v>
      </c>
      <c r="AE749" s="352">
        <f t="shared" si="86"/>
        <v>-250825.09803082584</v>
      </c>
      <c r="AG749" s="352"/>
    </row>
    <row r="750" spans="1:33" x14ac:dyDescent="0.25">
      <c r="A750" s="93"/>
      <c r="H750" s="114"/>
      <c r="I750" s="114"/>
      <c r="J750" s="114"/>
      <c r="K750" s="114"/>
      <c r="L750" s="114"/>
      <c r="M750" s="114"/>
      <c r="N750" s="114"/>
      <c r="O750" s="114"/>
      <c r="P750" s="114"/>
      <c r="Q750" s="93"/>
      <c r="AA750" s="345">
        <f t="shared" si="84"/>
        <v>0</v>
      </c>
      <c r="AC750" s="351">
        <f t="shared" si="85"/>
        <v>0</v>
      </c>
      <c r="AE750" s="352">
        <f t="shared" si="86"/>
        <v>0</v>
      </c>
      <c r="AG750" s="352"/>
    </row>
    <row r="751" spans="1:33" x14ac:dyDescent="0.25">
      <c r="A751" s="93"/>
      <c r="H751" s="114"/>
      <c r="I751" s="114"/>
      <c r="J751" s="114"/>
      <c r="K751" s="114"/>
      <c r="L751" s="114"/>
      <c r="M751" s="114"/>
      <c r="N751" s="114"/>
      <c r="O751" s="114"/>
      <c r="P751" s="114"/>
      <c r="Q751" s="93"/>
    </row>
    <row r="752" spans="1:33" x14ac:dyDescent="0.25">
      <c r="A752" s="93"/>
      <c r="H752" s="114"/>
      <c r="I752" s="114"/>
      <c r="J752" s="114"/>
      <c r="K752" s="114"/>
      <c r="L752" s="114"/>
      <c r="M752" s="114"/>
      <c r="N752" s="114"/>
      <c r="O752" s="114"/>
      <c r="P752" s="114"/>
      <c r="Q752" s="93"/>
      <c r="AG752" s="355">
        <f>SUM(AG15:AG751)</f>
        <v>-41982708.39692609</v>
      </c>
    </row>
    <row r="753" spans="1:17" x14ac:dyDescent="0.25">
      <c r="A753" s="93"/>
      <c r="H753" s="114"/>
      <c r="I753" s="114"/>
      <c r="J753" s="114"/>
      <c r="K753" s="114"/>
      <c r="L753" s="114"/>
      <c r="M753" s="114"/>
      <c r="N753" s="114"/>
      <c r="O753" s="114"/>
      <c r="P753" s="114"/>
      <c r="Q753" s="93"/>
    </row>
    <row r="754" spans="1:17" x14ac:dyDescent="0.25">
      <c r="A754" s="93"/>
      <c r="H754" s="114"/>
      <c r="I754" s="114"/>
      <c r="J754" s="114"/>
      <c r="K754" s="114"/>
      <c r="L754" s="114"/>
      <c r="M754" s="114"/>
      <c r="N754" s="114"/>
      <c r="O754" s="114"/>
      <c r="P754" s="114"/>
      <c r="Q754" s="93"/>
    </row>
    <row r="755" spans="1:17" x14ac:dyDescent="0.25">
      <c r="A755" s="93"/>
      <c r="H755" s="114"/>
      <c r="I755" s="114"/>
      <c r="J755" s="114"/>
      <c r="K755" s="114"/>
      <c r="L755" s="114"/>
      <c r="M755" s="114"/>
      <c r="N755" s="114"/>
      <c r="O755" s="114"/>
      <c r="P755" s="114"/>
      <c r="Q755" s="93"/>
    </row>
    <row r="756" spans="1:17" x14ac:dyDescent="0.25">
      <c r="A756" s="93"/>
      <c r="H756" s="114"/>
      <c r="I756" s="114"/>
      <c r="J756" s="114"/>
      <c r="K756" s="114"/>
      <c r="L756" s="114"/>
      <c r="M756" s="114"/>
      <c r="N756" s="114"/>
      <c r="O756" s="114"/>
      <c r="P756" s="114"/>
      <c r="Q756" s="93"/>
    </row>
    <row r="757" spans="1:17" x14ac:dyDescent="0.25">
      <c r="A757" s="93"/>
      <c r="H757" s="114"/>
      <c r="I757" s="114"/>
      <c r="J757" s="114"/>
      <c r="K757" s="114"/>
      <c r="L757" s="114"/>
      <c r="M757" s="114"/>
      <c r="N757" s="114"/>
      <c r="O757" s="114"/>
      <c r="P757" s="114"/>
      <c r="Q757" s="93"/>
    </row>
    <row r="758" spans="1:17" x14ac:dyDescent="0.25">
      <c r="A758" s="93"/>
      <c r="H758" s="114"/>
      <c r="I758" s="114"/>
      <c r="J758" s="114"/>
      <c r="K758" s="114"/>
      <c r="L758" s="114"/>
      <c r="M758" s="114"/>
      <c r="N758" s="114"/>
      <c r="O758" s="114"/>
      <c r="P758" s="114"/>
      <c r="Q758" s="93"/>
    </row>
    <row r="759" spans="1:17" x14ac:dyDescent="0.25">
      <c r="A759" s="93"/>
      <c r="H759" s="114"/>
      <c r="I759" s="114"/>
      <c r="J759" s="114"/>
      <c r="K759" s="114"/>
      <c r="L759" s="114"/>
      <c r="M759" s="114"/>
      <c r="N759" s="114"/>
      <c r="O759" s="114"/>
      <c r="P759" s="114"/>
      <c r="Q759" s="93"/>
    </row>
    <row r="760" spans="1:17" x14ac:dyDescent="0.25">
      <c r="A760" s="93"/>
      <c r="H760" s="114"/>
      <c r="I760" s="114"/>
      <c r="J760" s="114"/>
      <c r="K760" s="114"/>
      <c r="L760" s="114"/>
      <c r="M760" s="114"/>
      <c r="N760" s="114"/>
      <c r="O760" s="114"/>
      <c r="P760" s="114"/>
      <c r="Q760" s="93"/>
    </row>
    <row r="761" spans="1:17" x14ac:dyDescent="0.25">
      <c r="A761" s="93"/>
      <c r="H761" s="114"/>
      <c r="I761" s="114"/>
      <c r="J761" s="114"/>
      <c r="K761" s="114"/>
      <c r="L761" s="114"/>
      <c r="M761" s="114"/>
      <c r="N761" s="114"/>
      <c r="O761" s="114"/>
      <c r="P761" s="114"/>
      <c r="Q761" s="93"/>
    </row>
    <row r="762" spans="1:17" x14ac:dyDescent="0.25">
      <c r="A762" s="93"/>
      <c r="H762" s="114"/>
      <c r="I762" s="114"/>
      <c r="J762" s="114"/>
      <c r="K762" s="114"/>
      <c r="L762" s="114"/>
      <c r="M762" s="114"/>
      <c r="N762" s="114"/>
      <c r="O762" s="114"/>
      <c r="P762" s="114"/>
      <c r="Q762" s="93"/>
    </row>
    <row r="763" spans="1:17" x14ac:dyDescent="0.25">
      <c r="A763" s="93"/>
      <c r="H763" s="114"/>
      <c r="I763" s="114"/>
      <c r="J763" s="114"/>
      <c r="K763" s="114"/>
      <c r="L763" s="114"/>
      <c r="M763" s="114"/>
      <c r="N763" s="114"/>
      <c r="O763" s="114"/>
      <c r="P763" s="114"/>
      <c r="Q763" s="93"/>
    </row>
    <row r="764" spans="1:17" x14ac:dyDescent="0.25">
      <c r="A764" s="93"/>
      <c r="H764" s="114"/>
      <c r="I764" s="114"/>
      <c r="J764" s="114"/>
      <c r="K764" s="114"/>
      <c r="L764" s="114"/>
      <c r="M764" s="114"/>
      <c r="N764" s="114"/>
      <c r="O764" s="114"/>
      <c r="P764" s="114"/>
      <c r="Q764" s="93"/>
    </row>
    <row r="765" spans="1:17" x14ac:dyDescent="0.25">
      <c r="A765" s="93"/>
      <c r="H765" s="114"/>
      <c r="I765" s="114"/>
      <c r="J765" s="114"/>
      <c r="K765" s="114"/>
      <c r="L765" s="114"/>
      <c r="M765" s="114"/>
      <c r="N765" s="114"/>
      <c r="O765" s="114"/>
      <c r="P765" s="114"/>
      <c r="Q765" s="93"/>
    </row>
    <row r="766" spans="1:17" x14ac:dyDescent="0.25">
      <c r="A766" s="93"/>
      <c r="H766" s="114"/>
      <c r="I766" s="114"/>
      <c r="J766" s="114"/>
      <c r="K766" s="114"/>
      <c r="L766" s="114"/>
      <c r="M766" s="114"/>
      <c r="N766" s="114"/>
      <c r="O766" s="114"/>
      <c r="P766" s="114"/>
      <c r="Q766" s="93"/>
    </row>
    <row r="767" spans="1:17" x14ac:dyDescent="0.25">
      <c r="A767" s="93"/>
      <c r="H767" s="114"/>
      <c r="I767" s="114"/>
      <c r="J767" s="114"/>
      <c r="K767" s="114"/>
      <c r="L767" s="114"/>
      <c r="M767" s="114"/>
      <c r="N767" s="114"/>
      <c r="O767" s="114"/>
      <c r="P767" s="114"/>
      <c r="Q767" s="93"/>
    </row>
    <row r="768" spans="1:17" x14ac:dyDescent="0.25">
      <c r="A768" s="93"/>
      <c r="H768" s="114"/>
      <c r="I768" s="114"/>
      <c r="J768" s="114"/>
      <c r="K768" s="114"/>
      <c r="L768" s="114"/>
      <c r="M768" s="114"/>
      <c r="N768" s="114"/>
      <c r="O768" s="114"/>
      <c r="P768" s="114"/>
      <c r="Q768" s="93"/>
    </row>
    <row r="769" spans="1:17" x14ac:dyDescent="0.25">
      <c r="A769" s="93"/>
      <c r="H769" s="114"/>
      <c r="I769" s="114"/>
      <c r="J769" s="114"/>
      <c r="K769" s="114"/>
      <c r="L769" s="114"/>
      <c r="M769" s="114"/>
      <c r="N769" s="114"/>
      <c r="O769" s="114"/>
      <c r="P769" s="114"/>
      <c r="Q769" s="93"/>
    </row>
    <row r="770" spans="1:17" x14ac:dyDescent="0.25">
      <c r="A770" s="93"/>
      <c r="H770" s="114"/>
      <c r="I770" s="114"/>
      <c r="J770" s="114"/>
      <c r="K770" s="114"/>
      <c r="L770" s="114"/>
      <c r="M770" s="114"/>
      <c r="N770" s="114"/>
      <c r="O770" s="114"/>
      <c r="P770" s="114"/>
      <c r="Q770" s="93"/>
    </row>
    <row r="771" spans="1:17" x14ac:dyDescent="0.25">
      <c r="A771" s="93"/>
      <c r="H771" s="114"/>
      <c r="I771" s="114"/>
      <c r="J771" s="114"/>
      <c r="K771" s="114"/>
      <c r="L771" s="114"/>
      <c r="M771" s="114"/>
      <c r="N771" s="114"/>
      <c r="O771" s="114"/>
      <c r="P771" s="114"/>
      <c r="Q771" s="93"/>
    </row>
    <row r="772" spans="1:17" x14ac:dyDescent="0.25">
      <c r="A772" s="93"/>
      <c r="H772" s="114"/>
      <c r="I772" s="114"/>
      <c r="J772" s="114"/>
      <c r="K772" s="114"/>
      <c r="L772" s="114"/>
      <c r="M772" s="114"/>
      <c r="N772" s="114"/>
      <c r="O772" s="114"/>
      <c r="P772" s="114"/>
      <c r="Q772" s="93"/>
    </row>
    <row r="773" spans="1:17" x14ac:dyDescent="0.25">
      <c r="A773" s="93"/>
      <c r="H773" s="114"/>
      <c r="I773" s="114"/>
      <c r="J773" s="114"/>
      <c r="K773" s="114"/>
      <c r="L773" s="114"/>
      <c r="M773" s="114"/>
      <c r="N773" s="114"/>
      <c r="O773" s="114"/>
      <c r="P773" s="114"/>
      <c r="Q773" s="93"/>
    </row>
    <row r="774" spans="1:17" x14ac:dyDescent="0.25">
      <c r="A774" s="93"/>
      <c r="H774" s="114"/>
      <c r="I774" s="114"/>
      <c r="J774" s="114"/>
      <c r="K774" s="114"/>
      <c r="L774" s="114"/>
      <c r="M774" s="114"/>
      <c r="N774" s="114"/>
      <c r="O774" s="114"/>
      <c r="P774" s="114"/>
      <c r="Q774" s="93"/>
    </row>
    <row r="775" spans="1:17" x14ac:dyDescent="0.25">
      <c r="A775" s="93"/>
      <c r="H775" s="114"/>
      <c r="I775" s="114"/>
      <c r="J775" s="114"/>
      <c r="K775" s="114"/>
      <c r="L775" s="114"/>
      <c r="M775" s="114"/>
      <c r="N775" s="114"/>
      <c r="O775" s="114"/>
      <c r="P775" s="114"/>
      <c r="Q775" s="93"/>
    </row>
    <row r="776" spans="1:17" x14ac:dyDescent="0.25">
      <c r="A776" s="93"/>
      <c r="H776" s="114"/>
      <c r="I776" s="114"/>
      <c r="J776" s="114"/>
      <c r="K776" s="114"/>
      <c r="L776" s="114"/>
      <c r="M776" s="114"/>
      <c r="N776" s="114"/>
      <c r="O776" s="114"/>
      <c r="P776" s="114"/>
      <c r="Q776" s="93"/>
    </row>
    <row r="777" spans="1:17" x14ac:dyDescent="0.25">
      <c r="A777" s="93"/>
      <c r="H777" s="114"/>
      <c r="I777" s="114"/>
      <c r="J777" s="114"/>
      <c r="K777" s="114"/>
      <c r="L777" s="114"/>
      <c r="M777" s="114"/>
      <c r="N777" s="114"/>
      <c r="O777" s="114"/>
      <c r="P777" s="114"/>
      <c r="Q777" s="93"/>
    </row>
    <row r="778" spans="1:17" x14ac:dyDescent="0.25">
      <c r="A778" s="93"/>
      <c r="H778" s="114"/>
      <c r="I778" s="114"/>
      <c r="J778" s="114"/>
      <c r="K778" s="114"/>
      <c r="L778" s="114"/>
      <c r="M778" s="114"/>
      <c r="N778" s="114"/>
      <c r="O778" s="114"/>
      <c r="P778" s="114"/>
      <c r="Q778" s="93"/>
    </row>
    <row r="779" spans="1:17" x14ac:dyDescent="0.25">
      <c r="A779" s="93"/>
      <c r="H779" s="114"/>
      <c r="I779" s="114"/>
      <c r="J779" s="114"/>
      <c r="K779" s="114"/>
      <c r="L779" s="114"/>
      <c r="M779" s="114"/>
      <c r="N779" s="114"/>
      <c r="O779" s="114"/>
      <c r="P779" s="114"/>
      <c r="Q779" s="93"/>
    </row>
    <row r="780" spans="1:17" x14ac:dyDescent="0.25">
      <c r="A780" s="93"/>
      <c r="H780" s="114"/>
      <c r="I780" s="114"/>
      <c r="J780" s="114"/>
      <c r="K780" s="114"/>
      <c r="L780" s="114"/>
      <c r="M780" s="114"/>
      <c r="N780" s="114"/>
      <c r="O780" s="114"/>
      <c r="P780" s="114"/>
      <c r="Q780" s="93"/>
    </row>
    <row r="781" spans="1:17" x14ac:dyDescent="0.25">
      <c r="A781" s="93"/>
      <c r="H781" s="114"/>
      <c r="I781" s="114"/>
      <c r="J781" s="114"/>
      <c r="K781" s="114"/>
      <c r="L781" s="114"/>
      <c r="M781" s="114"/>
      <c r="N781" s="114"/>
      <c r="O781" s="114"/>
      <c r="P781" s="114"/>
      <c r="Q781" s="93"/>
    </row>
    <row r="782" spans="1:17" x14ac:dyDescent="0.25">
      <c r="A782" s="93"/>
      <c r="H782" s="114"/>
      <c r="I782" s="114"/>
      <c r="J782" s="114"/>
      <c r="K782" s="114"/>
      <c r="L782" s="114"/>
      <c r="M782" s="114"/>
      <c r="N782" s="114"/>
      <c r="O782" s="114"/>
      <c r="P782" s="114"/>
      <c r="Q782" s="93"/>
    </row>
    <row r="783" spans="1:17" x14ac:dyDescent="0.25">
      <c r="A783" s="93"/>
      <c r="H783" s="114"/>
      <c r="I783" s="114"/>
      <c r="J783" s="114"/>
      <c r="K783" s="114"/>
      <c r="L783" s="114"/>
      <c r="M783" s="114"/>
      <c r="N783" s="114"/>
      <c r="O783" s="114"/>
      <c r="P783" s="114"/>
      <c r="Q783" s="93"/>
    </row>
    <row r="784" spans="1:17" x14ac:dyDescent="0.25">
      <c r="A784" s="93"/>
      <c r="H784" s="114"/>
      <c r="I784" s="114"/>
      <c r="J784" s="114"/>
      <c r="K784" s="114"/>
      <c r="L784" s="114"/>
      <c r="M784" s="114"/>
      <c r="N784" s="114"/>
      <c r="O784" s="114"/>
      <c r="P784" s="114"/>
      <c r="Q784" s="93"/>
    </row>
    <row r="785" spans="1:17" x14ac:dyDescent="0.25">
      <c r="A785" s="93"/>
      <c r="H785" s="114"/>
      <c r="I785" s="114"/>
      <c r="J785" s="114"/>
      <c r="K785" s="114"/>
      <c r="L785" s="114"/>
      <c r="M785" s="114"/>
      <c r="N785" s="114"/>
      <c r="O785" s="114"/>
      <c r="P785" s="114"/>
      <c r="Q785" s="93"/>
    </row>
    <row r="786" spans="1:17" x14ac:dyDescent="0.25">
      <c r="A786" s="93"/>
      <c r="H786" s="114"/>
      <c r="I786" s="114"/>
      <c r="J786" s="114"/>
      <c r="K786" s="114"/>
      <c r="L786" s="114"/>
      <c r="M786" s="114"/>
      <c r="N786" s="114"/>
      <c r="O786" s="114"/>
      <c r="P786" s="114"/>
      <c r="Q786" s="93"/>
    </row>
    <row r="787" spans="1:17" x14ac:dyDescent="0.25">
      <c r="A787" s="93"/>
      <c r="H787" s="114"/>
      <c r="I787" s="114"/>
      <c r="J787" s="114"/>
      <c r="K787" s="114"/>
      <c r="L787" s="114"/>
      <c r="M787" s="114"/>
      <c r="N787" s="114"/>
      <c r="O787" s="114"/>
      <c r="P787" s="114"/>
      <c r="Q787" s="93"/>
    </row>
    <row r="788" spans="1:17" x14ac:dyDescent="0.25">
      <c r="A788" s="93"/>
      <c r="H788" s="114"/>
      <c r="I788" s="114"/>
      <c r="J788" s="114"/>
      <c r="K788" s="114"/>
      <c r="L788" s="114"/>
      <c r="M788" s="114"/>
      <c r="N788" s="114"/>
      <c r="O788" s="114"/>
      <c r="P788" s="114"/>
      <c r="Q788" s="93"/>
    </row>
    <row r="789" spans="1:17" x14ac:dyDescent="0.25">
      <c r="A789" s="93"/>
      <c r="H789" s="114"/>
      <c r="I789" s="114"/>
      <c r="J789" s="114"/>
      <c r="K789" s="114"/>
      <c r="L789" s="114"/>
      <c r="M789" s="114"/>
      <c r="N789" s="114"/>
      <c r="O789" s="114"/>
      <c r="P789" s="114"/>
      <c r="Q789" s="93"/>
    </row>
    <row r="790" spans="1:17" x14ac:dyDescent="0.25">
      <c r="A790" s="93"/>
      <c r="H790" s="114"/>
      <c r="I790" s="114"/>
      <c r="J790" s="114"/>
      <c r="K790" s="114"/>
      <c r="L790" s="114"/>
      <c r="M790" s="114"/>
      <c r="N790" s="114"/>
      <c r="O790" s="114"/>
      <c r="P790" s="114"/>
      <c r="Q790" s="93"/>
    </row>
    <row r="791" spans="1:17" x14ac:dyDescent="0.25">
      <c r="A791" s="93"/>
      <c r="H791" s="114"/>
      <c r="I791" s="114"/>
      <c r="J791" s="114"/>
      <c r="K791" s="114"/>
      <c r="L791" s="114"/>
      <c r="M791" s="114"/>
      <c r="N791" s="114"/>
      <c r="O791" s="114"/>
      <c r="P791" s="114"/>
      <c r="Q791" s="93"/>
    </row>
    <row r="792" spans="1:17" x14ac:dyDescent="0.25">
      <c r="A792" s="93"/>
      <c r="H792" s="114"/>
      <c r="I792" s="114"/>
      <c r="J792" s="114"/>
      <c r="K792" s="114"/>
      <c r="L792" s="114"/>
      <c r="M792" s="114"/>
      <c r="N792" s="114"/>
      <c r="O792" s="114"/>
      <c r="P792" s="114"/>
      <c r="Q792" s="93"/>
    </row>
    <row r="793" spans="1:17" x14ac:dyDescent="0.25">
      <c r="A793" s="93"/>
      <c r="H793" s="114"/>
      <c r="I793" s="114"/>
      <c r="J793" s="114"/>
      <c r="K793" s="114"/>
      <c r="L793" s="114"/>
      <c r="M793" s="114"/>
      <c r="N793" s="114"/>
      <c r="O793" s="114"/>
      <c r="P793" s="114"/>
      <c r="Q793" s="93"/>
    </row>
    <row r="794" spans="1:17" x14ac:dyDescent="0.25">
      <c r="A794" s="93"/>
      <c r="H794" s="114"/>
      <c r="I794" s="114"/>
      <c r="J794" s="114"/>
      <c r="K794" s="114"/>
      <c r="L794" s="114"/>
      <c r="M794" s="114"/>
      <c r="N794" s="114"/>
      <c r="O794" s="114"/>
      <c r="P794" s="114"/>
      <c r="Q794" s="93"/>
    </row>
    <row r="795" spans="1:17" x14ac:dyDescent="0.25">
      <c r="A795" s="93"/>
      <c r="H795" s="114"/>
      <c r="I795" s="114"/>
      <c r="J795" s="114"/>
      <c r="K795" s="114"/>
      <c r="L795" s="114"/>
      <c r="M795" s="114"/>
      <c r="N795" s="114"/>
      <c r="O795" s="114"/>
      <c r="P795" s="114"/>
      <c r="Q795" s="93"/>
    </row>
    <row r="796" spans="1:17" x14ac:dyDescent="0.25">
      <c r="A796" s="93"/>
      <c r="H796" s="114"/>
      <c r="I796" s="114"/>
      <c r="J796" s="114"/>
      <c r="K796" s="114"/>
      <c r="L796" s="114"/>
      <c r="M796" s="114"/>
      <c r="N796" s="114"/>
      <c r="O796" s="114"/>
      <c r="P796" s="114"/>
      <c r="Q796" s="93"/>
    </row>
    <row r="797" spans="1:17" x14ac:dyDescent="0.25">
      <c r="A797" s="93"/>
      <c r="H797" s="114"/>
      <c r="I797" s="114"/>
      <c r="J797" s="114"/>
      <c r="K797" s="114"/>
      <c r="L797" s="114"/>
      <c r="M797" s="114"/>
      <c r="N797" s="114"/>
      <c r="O797" s="114"/>
      <c r="P797" s="114"/>
      <c r="Q797" s="93"/>
    </row>
    <row r="798" spans="1:17" x14ac:dyDescent="0.25">
      <c r="A798" s="93"/>
      <c r="H798" s="114"/>
      <c r="I798" s="114"/>
      <c r="J798" s="114"/>
      <c r="K798" s="114"/>
      <c r="L798" s="114"/>
      <c r="M798" s="114"/>
      <c r="N798" s="114"/>
      <c r="O798" s="114"/>
      <c r="P798" s="114"/>
      <c r="Q798" s="93"/>
    </row>
    <row r="799" spans="1:17" x14ac:dyDescent="0.25">
      <c r="A799" s="93"/>
      <c r="H799" s="114"/>
      <c r="I799" s="114"/>
      <c r="J799" s="114"/>
      <c r="K799" s="114"/>
      <c r="L799" s="114"/>
      <c r="M799" s="114"/>
      <c r="N799" s="114"/>
      <c r="O799" s="114"/>
      <c r="P799" s="114"/>
      <c r="Q799" s="93"/>
    </row>
    <row r="800" spans="1:17" x14ac:dyDescent="0.25">
      <c r="A800" s="93"/>
      <c r="H800" s="114"/>
      <c r="I800" s="114"/>
      <c r="J800" s="114"/>
      <c r="K800" s="114"/>
      <c r="L800" s="114"/>
      <c r="M800" s="114"/>
      <c r="N800" s="114"/>
      <c r="O800" s="114"/>
      <c r="P800" s="114"/>
      <c r="Q800" s="93"/>
    </row>
    <row r="801" spans="1:17" x14ac:dyDescent="0.25">
      <c r="A801" s="93"/>
      <c r="H801" s="114"/>
      <c r="I801" s="114"/>
      <c r="J801" s="114"/>
      <c r="K801" s="114"/>
      <c r="L801" s="114"/>
      <c r="M801" s="114"/>
      <c r="N801" s="114"/>
      <c r="O801" s="114"/>
      <c r="P801" s="114"/>
      <c r="Q801" s="93"/>
    </row>
    <row r="802" spans="1:17" x14ac:dyDescent="0.25">
      <c r="A802" s="93"/>
      <c r="H802" s="114"/>
      <c r="I802" s="114"/>
      <c r="J802" s="114"/>
      <c r="K802" s="114"/>
      <c r="L802" s="114"/>
      <c r="M802" s="114"/>
      <c r="N802" s="114"/>
      <c r="O802" s="114"/>
      <c r="P802" s="114"/>
      <c r="Q802" s="93"/>
    </row>
    <row r="803" spans="1:17" x14ac:dyDescent="0.25">
      <c r="A803" s="93"/>
      <c r="H803" s="114"/>
      <c r="I803" s="114"/>
      <c r="J803" s="114"/>
      <c r="K803" s="114"/>
      <c r="L803" s="114"/>
      <c r="M803" s="114"/>
      <c r="N803" s="114"/>
      <c r="O803" s="114"/>
      <c r="P803" s="114"/>
      <c r="Q803" s="93"/>
    </row>
    <row r="804" spans="1:17" x14ac:dyDescent="0.25">
      <c r="A804" s="93"/>
      <c r="H804" s="114"/>
      <c r="I804" s="114"/>
      <c r="J804" s="114"/>
      <c r="K804" s="114"/>
      <c r="L804" s="114"/>
      <c r="M804" s="114"/>
      <c r="N804" s="114"/>
      <c r="O804" s="114"/>
      <c r="P804" s="114"/>
      <c r="Q804" s="93"/>
    </row>
    <row r="805" spans="1:17" x14ac:dyDescent="0.25">
      <c r="A805" s="93"/>
      <c r="H805" s="114"/>
      <c r="I805" s="114"/>
      <c r="J805" s="114"/>
      <c r="K805" s="114"/>
      <c r="L805" s="114"/>
      <c r="M805" s="114"/>
      <c r="N805" s="114"/>
      <c r="O805" s="114"/>
      <c r="P805" s="114"/>
      <c r="Q805" s="93"/>
    </row>
    <row r="806" spans="1:17" x14ac:dyDescent="0.25">
      <c r="A806" s="93"/>
      <c r="H806" s="114"/>
      <c r="I806" s="114"/>
      <c r="J806" s="114"/>
      <c r="K806" s="114"/>
      <c r="L806" s="114"/>
      <c r="M806" s="114"/>
      <c r="N806" s="114"/>
      <c r="O806" s="114"/>
      <c r="P806" s="114"/>
      <c r="Q806" s="93"/>
    </row>
    <row r="807" spans="1:17" x14ac:dyDescent="0.25">
      <c r="A807" s="93"/>
      <c r="H807" s="114"/>
      <c r="I807" s="114"/>
      <c r="J807" s="114"/>
      <c r="K807" s="114"/>
      <c r="L807" s="114"/>
      <c r="M807" s="114"/>
      <c r="N807" s="114"/>
      <c r="O807" s="114"/>
      <c r="P807" s="114"/>
      <c r="Q807" s="93"/>
    </row>
    <row r="808" spans="1:17" x14ac:dyDescent="0.25">
      <c r="A808" s="93"/>
      <c r="H808" s="114"/>
      <c r="I808" s="114"/>
      <c r="J808" s="114"/>
      <c r="K808" s="114"/>
      <c r="L808" s="114"/>
      <c r="M808" s="114"/>
      <c r="N808" s="114"/>
      <c r="O808" s="114"/>
      <c r="P808" s="114"/>
      <c r="Q808" s="93"/>
    </row>
    <row r="809" spans="1:17" x14ac:dyDescent="0.25">
      <c r="A809" s="93"/>
      <c r="H809" s="114"/>
      <c r="I809" s="114"/>
      <c r="J809" s="114"/>
      <c r="K809" s="114"/>
      <c r="L809" s="114"/>
      <c r="M809" s="114"/>
      <c r="N809" s="114"/>
      <c r="O809" s="114"/>
      <c r="P809" s="114"/>
      <c r="Q809" s="93"/>
    </row>
    <row r="810" spans="1:17" x14ac:dyDescent="0.25">
      <c r="A810" s="93"/>
      <c r="H810" s="114"/>
      <c r="I810" s="114"/>
      <c r="J810" s="114"/>
      <c r="K810" s="114"/>
      <c r="L810" s="114"/>
      <c r="M810" s="114"/>
      <c r="N810" s="114"/>
      <c r="O810" s="114"/>
      <c r="P810" s="114"/>
      <c r="Q810" s="93"/>
    </row>
    <row r="811" spans="1:17" x14ac:dyDescent="0.25">
      <c r="A811" s="93"/>
      <c r="H811" s="114"/>
      <c r="I811" s="114"/>
      <c r="J811" s="114"/>
      <c r="K811" s="114"/>
      <c r="L811" s="114"/>
      <c r="M811" s="114"/>
      <c r="N811" s="114"/>
      <c r="O811" s="114"/>
      <c r="P811" s="114"/>
      <c r="Q811" s="93"/>
    </row>
    <row r="812" spans="1:17" x14ac:dyDescent="0.25">
      <c r="A812" s="93"/>
      <c r="H812" s="114"/>
      <c r="I812" s="114"/>
      <c r="J812" s="114"/>
      <c r="K812" s="114"/>
      <c r="L812" s="114"/>
      <c r="M812" s="114"/>
      <c r="N812" s="114"/>
      <c r="O812" s="114"/>
      <c r="P812" s="114"/>
      <c r="Q812" s="93"/>
    </row>
    <row r="813" spans="1:17" x14ac:dyDescent="0.25">
      <c r="A813" s="93"/>
      <c r="H813" s="114"/>
      <c r="I813" s="114"/>
      <c r="J813" s="114"/>
      <c r="K813" s="114"/>
      <c r="L813" s="114"/>
      <c r="M813" s="114"/>
      <c r="N813" s="114"/>
      <c r="O813" s="114"/>
      <c r="P813" s="114"/>
      <c r="Q813" s="93"/>
    </row>
    <row r="814" spans="1:17" x14ac:dyDescent="0.25">
      <c r="A814" s="93"/>
      <c r="H814" s="114"/>
      <c r="I814" s="114"/>
      <c r="J814" s="114"/>
      <c r="K814" s="114"/>
      <c r="L814" s="114"/>
      <c r="M814" s="114"/>
      <c r="N814" s="114"/>
      <c r="O814" s="114"/>
      <c r="P814" s="114"/>
      <c r="Q814" s="93"/>
    </row>
    <row r="815" spans="1:17" x14ac:dyDescent="0.25">
      <c r="A815" s="93"/>
      <c r="H815" s="114"/>
      <c r="I815" s="114"/>
      <c r="J815" s="114"/>
      <c r="K815" s="114"/>
      <c r="L815" s="114"/>
      <c r="M815" s="114"/>
      <c r="N815" s="114"/>
      <c r="O815" s="114"/>
      <c r="P815" s="114"/>
      <c r="Q815" s="93"/>
    </row>
    <row r="816" spans="1:17" x14ac:dyDescent="0.25">
      <c r="A816" s="93"/>
      <c r="H816" s="114"/>
      <c r="I816" s="114"/>
      <c r="J816" s="114"/>
      <c r="K816" s="114"/>
      <c r="L816" s="114"/>
      <c r="M816" s="114"/>
      <c r="N816" s="114"/>
      <c r="O816" s="114"/>
      <c r="P816" s="114"/>
      <c r="Q816" s="93"/>
    </row>
    <row r="817" spans="1:17" x14ac:dyDescent="0.25">
      <c r="A817" s="93"/>
      <c r="H817" s="114"/>
      <c r="I817" s="114"/>
      <c r="J817" s="114"/>
      <c r="K817" s="114"/>
      <c r="L817" s="114"/>
      <c r="M817" s="114"/>
      <c r="N817" s="114"/>
      <c r="O817" s="114"/>
      <c r="P817" s="114"/>
      <c r="Q817" s="93"/>
    </row>
    <row r="818" spans="1:17" x14ac:dyDescent="0.25">
      <c r="A818" s="93"/>
      <c r="H818" s="114"/>
      <c r="I818" s="114"/>
      <c r="J818" s="114"/>
      <c r="K818" s="114"/>
      <c r="L818" s="114"/>
      <c r="M818" s="114"/>
      <c r="N818" s="114"/>
      <c r="O818" s="114"/>
      <c r="P818" s="114"/>
      <c r="Q818" s="93"/>
    </row>
    <row r="819" spans="1:17" x14ac:dyDescent="0.25">
      <c r="A819" s="93"/>
      <c r="H819" s="114"/>
      <c r="I819" s="114"/>
      <c r="J819" s="114"/>
      <c r="K819" s="114"/>
      <c r="L819" s="114"/>
      <c r="M819" s="114"/>
      <c r="N819" s="114"/>
      <c r="O819" s="114"/>
      <c r="P819" s="114"/>
      <c r="Q819" s="93"/>
    </row>
    <row r="820" spans="1:17" x14ac:dyDescent="0.25">
      <c r="A820" s="93"/>
      <c r="H820" s="114"/>
      <c r="I820" s="114"/>
      <c r="J820" s="114"/>
      <c r="K820" s="114"/>
      <c r="L820" s="114"/>
      <c r="M820" s="114"/>
      <c r="N820" s="114"/>
      <c r="O820" s="114"/>
      <c r="P820" s="114"/>
      <c r="Q820" s="93"/>
    </row>
    <row r="821" spans="1:17" x14ac:dyDescent="0.25">
      <c r="A821" s="93"/>
      <c r="H821" s="114"/>
      <c r="I821" s="114"/>
      <c r="J821" s="114"/>
      <c r="K821" s="114"/>
      <c r="L821" s="114"/>
      <c r="M821" s="114"/>
      <c r="N821" s="114"/>
      <c r="O821" s="114"/>
      <c r="P821" s="114"/>
      <c r="Q821" s="93"/>
    </row>
    <row r="822" spans="1:17" x14ac:dyDescent="0.25">
      <c r="A822" s="93"/>
      <c r="H822" s="114"/>
      <c r="I822" s="114"/>
      <c r="J822" s="114"/>
      <c r="K822" s="114"/>
      <c r="L822" s="114"/>
      <c r="M822" s="114"/>
      <c r="N822" s="114"/>
      <c r="O822" s="114"/>
      <c r="P822" s="114"/>
      <c r="Q822" s="93"/>
    </row>
    <row r="823" spans="1:17" x14ac:dyDescent="0.25">
      <c r="A823" s="93"/>
      <c r="H823" s="114"/>
      <c r="I823" s="114"/>
      <c r="J823" s="114"/>
      <c r="K823" s="114"/>
      <c r="L823" s="114"/>
      <c r="M823" s="114"/>
      <c r="N823" s="114"/>
      <c r="O823" s="114"/>
      <c r="P823" s="114"/>
      <c r="Q823" s="93"/>
    </row>
    <row r="824" spans="1:17" x14ac:dyDescent="0.25">
      <c r="A824" s="93"/>
      <c r="H824" s="114"/>
      <c r="I824" s="114"/>
      <c r="J824" s="114"/>
      <c r="K824" s="114"/>
      <c r="L824" s="114"/>
      <c r="M824" s="114"/>
      <c r="N824" s="114"/>
      <c r="O824" s="114"/>
      <c r="P824" s="114"/>
      <c r="Q824" s="93"/>
    </row>
    <row r="825" spans="1:17" x14ac:dyDescent="0.25">
      <c r="A825" s="93"/>
      <c r="H825" s="114"/>
      <c r="I825" s="114"/>
      <c r="J825" s="114"/>
      <c r="K825" s="114"/>
      <c r="L825" s="114"/>
      <c r="M825" s="114"/>
      <c r="N825" s="114"/>
      <c r="O825" s="114"/>
      <c r="P825" s="114"/>
      <c r="Q825" s="93"/>
    </row>
    <row r="826" spans="1:17" x14ac:dyDescent="0.25">
      <c r="A826" s="93"/>
      <c r="H826" s="114"/>
      <c r="I826" s="114"/>
      <c r="J826" s="114"/>
      <c r="K826" s="114"/>
      <c r="L826" s="114"/>
      <c r="M826" s="114"/>
      <c r="N826" s="114"/>
      <c r="O826" s="114"/>
      <c r="P826" s="114"/>
      <c r="Q826" s="93"/>
    </row>
    <row r="827" spans="1:17" x14ac:dyDescent="0.25">
      <c r="A827" s="93"/>
      <c r="H827" s="114"/>
      <c r="I827" s="114"/>
      <c r="J827" s="114"/>
      <c r="K827" s="114"/>
      <c r="L827" s="114"/>
      <c r="M827" s="114"/>
      <c r="N827" s="114"/>
      <c r="O827" s="114"/>
      <c r="P827" s="114"/>
      <c r="Q827" s="93"/>
    </row>
    <row r="828" spans="1:17" x14ac:dyDescent="0.25">
      <c r="A828" s="93"/>
      <c r="H828" s="114"/>
      <c r="I828" s="114"/>
      <c r="J828" s="114"/>
      <c r="K828" s="114"/>
      <c r="L828" s="114"/>
      <c r="M828" s="114"/>
      <c r="N828" s="114"/>
      <c r="O828" s="114"/>
      <c r="P828" s="114"/>
      <c r="Q828" s="93"/>
    </row>
    <row r="829" spans="1:17" x14ac:dyDescent="0.25">
      <c r="A829" s="93"/>
      <c r="H829" s="114"/>
      <c r="I829" s="114"/>
      <c r="J829" s="114"/>
      <c r="K829" s="114"/>
      <c r="L829" s="114"/>
      <c r="M829" s="114"/>
      <c r="N829" s="114"/>
      <c r="O829" s="114"/>
      <c r="P829" s="114"/>
      <c r="Q829" s="93"/>
    </row>
    <row r="830" spans="1:17" x14ac:dyDescent="0.25">
      <c r="A830" s="93"/>
      <c r="H830" s="114"/>
      <c r="I830" s="114"/>
      <c r="J830" s="114"/>
      <c r="K830" s="114"/>
      <c r="L830" s="114"/>
      <c r="M830" s="114"/>
      <c r="N830" s="114"/>
      <c r="O830" s="114"/>
      <c r="P830" s="114"/>
      <c r="Q830" s="93"/>
    </row>
    <row r="831" spans="1:17" x14ac:dyDescent="0.25">
      <c r="A831" s="93"/>
      <c r="H831" s="114"/>
      <c r="I831" s="114"/>
      <c r="J831" s="114"/>
      <c r="K831" s="114"/>
      <c r="L831" s="114"/>
      <c r="M831" s="114"/>
      <c r="N831" s="114"/>
      <c r="O831" s="114"/>
      <c r="P831" s="114"/>
      <c r="Q831" s="93"/>
    </row>
    <row r="832" spans="1:17" x14ac:dyDescent="0.25">
      <c r="A832" s="93"/>
      <c r="H832" s="114"/>
      <c r="I832" s="114"/>
      <c r="J832" s="114"/>
      <c r="K832" s="114"/>
      <c r="L832" s="114"/>
      <c r="M832" s="114"/>
      <c r="N832" s="114"/>
      <c r="O832" s="114"/>
      <c r="P832" s="114"/>
      <c r="Q832" s="93"/>
    </row>
    <row r="833" spans="1:17" x14ac:dyDescent="0.25">
      <c r="A833" s="93"/>
      <c r="H833" s="114"/>
      <c r="I833" s="114"/>
      <c r="J833" s="114"/>
      <c r="K833" s="114"/>
      <c r="L833" s="114"/>
      <c r="M833" s="114"/>
      <c r="N833" s="114"/>
      <c r="O833" s="114"/>
      <c r="P833" s="114"/>
      <c r="Q833" s="93"/>
    </row>
    <row r="834" spans="1:17" x14ac:dyDescent="0.25">
      <c r="A834" s="93"/>
      <c r="H834" s="114"/>
      <c r="I834" s="114"/>
      <c r="J834" s="114"/>
      <c r="K834" s="114"/>
      <c r="L834" s="114"/>
      <c r="M834" s="114"/>
      <c r="N834" s="114"/>
      <c r="O834" s="114"/>
      <c r="P834" s="114"/>
      <c r="Q834" s="93"/>
    </row>
    <row r="835" spans="1:17" x14ac:dyDescent="0.25">
      <c r="A835" s="93"/>
      <c r="H835" s="114"/>
      <c r="I835" s="114"/>
      <c r="J835" s="114"/>
      <c r="K835" s="114"/>
      <c r="L835" s="114"/>
      <c r="M835" s="114"/>
      <c r="N835" s="114"/>
      <c r="O835" s="114"/>
      <c r="P835" s="114"/>
      <c r="Q835" s="93"/>
    </row>
    <row r="836" spans="1:17" x14ac:dyDescent="0.25">
      <c r="A836" s="93"/>
      <c r="H836" s="114"/>
      <c r="I836" s="114"/>
      <c r="J836" s="114"/>
      <c r="K836" s="114"/>
      <c r="L836" s="114"/>
      <c r="M836" s="114"/>
      <c r="N836" s="114"/>
      <c r="O836" s="114"/>
      <c r="P836" s="114"/>
      <c r="Q836" s="93"/>
    </row>
    <row r="837" spans="1:17" x14ac:dyDescent="0.25">
      <c r="A837" s="93"/>
      <c r="H837" s="114"/>
      <c r="I837" s="114"/>
      <c r="J837" s="114"/>
      <c r="K837" s="114"/>
      <c r="L837" s="114"/>
      <c r="M837" s="114"/>
      <c r="N837" s="114"/>
      <c r="O837" s="114"/>
      <c r="P837" s="114"/>
      <c r="Q837" s="93"/>
    </row>
    <row r="838" spans="1:17" x14ac:dyDescent="0.25">
      <c r="A838" s="93"/>
      <c r="H838" s="114"/>
      <c r="I838" s="114"/>
      <c r="J838" s="114"/>
      <c r="K838" s="114"/>
      <c r="L838" s="114"/>
      <c r="M838" s="114"/>
      <c r="N838" s="114"/>
      <c r="O838" s="114"/>
      <c r="P838" s="114"/>
      <c r="Q838" s="93"/>
    </row>
    <row r="839" spans="1:17" x14ac:dyDescent="0.25">
      <c r="A839" s="93"/>
      <c r="H839" s="114"/>
      <c r="I839" s="114"/>
      <c r="J839" s="114"/>
      <c r="K839" s="114"/>
      <c r="L839" s="114"/>
      <c r="M839" s="114"/>
      <c r="N839" s="114"/>
      <c r="O839" s="114"/>
      <c r="P839" s="114"/>
      <c r="Q839" s="93"/>
    </row>
    <row r="840" spans="1:17" x14ac:dyDescent="0.25">
      <c r="A840" s="93"/>
      <c r="H840" s="114"/>
      <c r="I840" s="114"/>
      <c r="J840" s="114"/>
      <c r="K840" s="114"/>
      <c r="L840" s="114"/>
      <c r="M840" s="114"/>
      <c r="N840" s="114"/>
      <c r="O840" s="114"/>
      <c r="P840" s="114"/>
      <c r="Q840" s="93"/>
    </row>
    <row r="841" spans="1:17" x14ac:dyDescent="0.25">
      <c r="A841" s="93"/>
      <c r="H841" s="114"/>
      <c r="I841" s="114"/>
      <c r="J841" s="114"/>
      <c r="K841" s="114"/>
      <c r="L841" s="114"/>
      <c r="M841" s="114"/>
      <c r="N841" s="114"/>
      <c r="O841" s="114"/>
      <c r="P841" s="114"/>
      <c r="Q841" s="93"/>
    </row>
    <row r="842" spans="1:17" x14ac:dyDescent="0.25">
      <c r="A842" s="93"/>
      <c r="H842" s="114"/>
      <c r="I842" s="114"/>
      <c r="J842" s="114"/>
      <c r="K842" s="114"/>
      <c r="L842" s="114"/>
      <c r="M842" s="114"/>
      <c r="N842" s="114"/>
      <c r="O842" s="114"/>
      <c r="P842" s="114"/>
      <c r="Q842" s="93"/>
    </row>
    <row r="843" spans="1:17" x14ac:dyDescent="0.25">
      <c r="A843" s="93"/>
      <c r="H843" s="114"/>
      <c r="I843" s="114"/>
      <c r="J843" s="114"/>
      <c r="K843" s="114"/>
      <c r="L843" s="114"/>
      <c r="M843" s="114"/>
      <c r="N843" s="114"/>
      <c r="O843" s="114"/>
      <c r="P843" s="114"/>
      <c r="Q843" s="93"/>
    </row>
    <row r="844" spans="1:17" x14ac:dyDescent="0.25">
      <c r="A844" s="93"/>
      <c r="H844" s="114"/>
      <c r="I844" s="114"/>
      <c r="J844" s="114"/>
      <c r="K844" s="114"/>
      <c r="L844" s="114"/>
      <c r="M844" s="114"/>
      <c r="N844" s="114"/>
      <c r="O844" s="114"/>
      <c r="P844" s="114"/>
      <c r="Q844" s="93"/>
    </row>
    <row r="845" spans="1:17" x14ac:dyDescent="0.25">
      <c r="A845" s="93"/>
      <c r="H845" s="114"/>
      <c r="I845" s="114"/>
      <c r="J845" s="114"/>
      <c r="K845" s="114"/>
      <c r="L845" s="114"/>
      <c r="M845" s="114"/>
      <c r="N845" s="114"/>
      <c r="O845" s="114"/>
      <c r="P845" s="114"/>
      <c r="Q845" s="93"/>
    </row>
    <row r="846" spans="1:17" x14ac:dyDescent="0.25">
      <c r="A846" s="93"/>
      <c r="H846" s="114"/>
      <c r="I846" s="114"/>
      <c r="J846" s="114"/>
      <c r="K846" s="114"/>
      <c r="L846" s="114"/>
      <c r="M846" s="114"/>
      <c r="N846" s="114"/>
      <c r="O846" s="114"/>
      <c r="P846" s="114"/>
      <c r="Q846" s="93"/>
    </row>
    <row r="847" spans="1:17" x14ac:dyDescent="0.25">
      <c r="A847" s="93"/>
      <c r="H847" s="114"/>
      <c r="I847" s="114"/>
      <c r="J847" s="114"/>
      <c r="K847" s="114"/>
      <c r="L847" s="114"/>
      <c r="M847" s="114"/>
      <c r="N847" s="114"/>
      <c r="O847" s="114"/>
      <c r="P847" s="114"/>
      <c r="Q847" s="93"/>
    </row>
    <row r="848" spans="1:17" x14ac:dyDescent="0.25">
      <c r="A848" s="93"/>
      <c r="H848" s="114"/>
      <c r="I848" s="114"/>
      <c r="J848" s="114"/>
      <c r="K848" s="114"/>
      <c r="L848" s="114"/>
      <c r="M848" s="114"/>
      <c r="N848" s="114"/>
      <c r="O848" s="114"/>
      <c r="P848" s="114"/>
      <c r="Q848" s="93"/>
    </row>
    <row r="849" spans="1:25" x14ac:dyDescent="0.25">
      <c r="A849" s="93"/>
      <c r="H849" s="114"/>
      <c r="I849" s="114"/>
      <c r="J849" s="114"/>
      <c r="K849" s="114"/>
      <c r="L849" s="114"/>
      <c r="M849" s="114"/>
      <c r="N849" s="114"/>
      <c r="O849" s="114"/>
      <c r="P849" s="114"/>
      <c r="Q849" s="93"/>
    </row>
    <row r="850" spans="1:25" x14ac:dyDescent="0.25">
      <c r="A850" s="93"/>
      <c r="H850" s="114"/>
      <c r="I850" s="114"/>
      <c r="J850" s="114"/>
      <c r="K850" s="114"/>
      <c r="L850" s="114"/>
      <c r="M850" s="114"/>
      <c r="N850" s="114"/>
      <c r="O850" s="114"/>
      <c r="P850" s="114"/>
      <c r="Q850" s="93"/>
    </row>
    <row r="851" spans="1:25" x14ac:dyDescent="0.25">
      <c r="A851" s="93"/>
      <c r="H851" s="114"/>
      <c r="I851" s="114"/>
      <c r="J851" s="114"/>
      <c r="K851" s="114"/>
      <c r="L851" s="114"/>
      <c r="M851" s="114"/>
      <c r="N851" s="114"/>
      <c r="O851" s="114"/>
      <c r="P851" s="114"/>
      <c r="Q851" s="93"/>
    </row>
    <row r="852" spans="1:25" x14ac:dyDescent="0.25">
      <c r="A852" s="93"/>
      <c r="H852" s="114"/>
      <c r="I852" s="114"/>
      <c r="J852" s="114"/>
      <c r="K852" s="114"/>
      <c r="L852" s="114"/>
      <c r="M852" s="114"/>
      <c r="N852" s="114"/>
      <c r="O852" s="114"/>
      <c r="P852" s="114"/>
      <c r="Q852" s="93"/>
    </row>
    <row r="853" spans="1:25" x14ac:dyDescent="0.25">
      <c r="A853" s="93"/>
      <c r="B853" s="93"/>
      <c r="C853" s="93"/>
      <c r="D853" s="93"/>
      <c r="E853" s="93"/>
      <c r="F853" s="87"/>
      <c r="G853" s="93"/>
      <c r="H853" s="111"/>
      <c r="I853" s="111"/>
      <c r="J853" s="111"/>
      <c r="K853" s="111"/>
      <c r="L853" s="111"/>
      <c r="M853" s="111"/>
      <c r="N853" s="111"/>
      <c r="O853" s="111"/>
      <c r="P853" s="111"/>
      <c r="Q853" s="93"/>
      <c r="S853" s="94" t="s">
        <v>752</v>
      </c>
      <c r="Y853" s="94" t="s">
        <v>752</v>
      </c>
    </row>
    <row r="854" spans="1:25" x14ac:dyDescent="0.25">
      <c r="A854" s="93" t="s">
        <v>760</v>
      </c>
      <c r="B854" s="94" t="s">
        <v>760</v>
      </c>
      <c r="C854" s="94" t="s">
        <v>760</v>
      </c>
      <c r="D854" s="94" t="s">
        <v>760</v>
      </c>
      <c r="E854" s="94" t="s">
        <v>760</v>
      </c>
      <c r="F854" s="68" t="s">
        <v>760</v>
      </c>
      <c r="G854" s="94" t="s">
        <v>760</v>
      </c>
      <c r="H854" s="45" t="s">
        <v>760</v>
      </c>
      <c r="I854" s="45" t="s">
        <v>760</v>
      </c>
      <c r="J854" s="45" t="s">
        <v>760</v>
      </c>
      <c r="K854" s="45" t="s">
        <v>760</v>
      </c>
      <c r="L854" s="45" t="s">
        <v>760</v>
      </c>
      <c r="M854" s="45" t="s">
        <v>760</v>
      </c>
      <c r="N854" s="45" t="s">
        <v>760</v>
      </c>
      <c r="O854" s="45" t="s">
        <v>760</v>
      </c>
      <c r="P854" s="45" t="s">
        <v>760</v>
      </c>
      <c r="Q854" s="94" t="s">
        <v>760</v>
      </c>
      <c r="U854" s="338" t="s">
        <v>760</v>
      </c>
      <c r="V854" s="338" t="s">
        <v>760</v>
      </c>
      <c r="W854" s="338" t="s">
        <v>760</v>
      </c>
    </row>
  </sheetData>
  <sheetProtection formatCells="0" formatColumns="0" formatRows="0" insertColumns="0" insertRows="0" insertHyperlinks="0" deleteColumns="0" deleteRows="0" sort="0" autoFilter="0" pivotTables="0"/>
  <conditionalFormatting sqref="AA11:AA750">
    <cfRule type="cellIs" dxfId="3" priority="4" operator="lessThan">
      <formula>0</formula>
    </cfRule>
  </conditionalFormatting>
  <conditionalFormatting sqref="AC11:AC750">
    <cfRule type="cellIs" dxfId="2" priority="3" operator="lessThan">
      <formula>0</formula>
    </cfRule>
  </conditionalFormatting>
  <conditionalFormatting sqref="AE11:AE750">
    <cfRule type="cellIs" dxfId="1" priority="2" operator="lessThan">
      <formula>0</formula>
    </cfRule>
  </conditionalFormatting>
  <conditionalFormatting sqref="AG11:AG750">
    <cfRule type="cellIs" dxfId="0" priority="1" operator="lessThan">
      <formula>0</formula>
    </cfRule>
  </conditionalFormatting>
  <pageMargins left="0.51181102362204722" right="0.51181102362204722" top="0.78740157480314965" bottom="0.78740157480314965" header="0.31496062992125978" footer="0.31496062992125978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DADOS BASE PROPOSTA</vt:lpstr>
      <vt:lpstr>MATRIZ 2018 COMPLETO PROPOSTA</vt:lpstr>
      <vt:lpstr>MATRIZ 2018 RESUMIDO PROPOSTA</vt:lpstr>
      <vt:lpstr>AJUSTE CONIF-SETEC</vt:lpstr>
      <vt:lpstr>DADOS BASE HOMOLOGADA</vt:lpstr>
      <vt:lpstr>MATRIZ 2018 COMPLETO HOMOLOGADA</vt:lpstr>
      <vt:lpstr>MATRIZ 2018 RESUMIDO HOMOLOGADA</vt:lpstr>
      <vt:lpstr>MATRIZ 2018 PARA SPO</vt:lpstr>
      <vt:lpstr>COMPARATIVO 2017-2018</vt:lpstr>
      <vt:lpstr>PROJETOS E EVENTOS</vt:lpstr>
      <vt:lpstr>INTERNACIONALIZAÇÃO</vt:lpstr>
      <vt:lpstr>Aporte SETEC Campi a iniciar 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Augusto</dc:creator>
  <cp:lastModifiedBy>IFPB</cp:lastModifiedBy>
  <dcterms:created xsi:type="dcterms:W3CDTF">2016-04-11T15:22:23Z</dcterms:created>
  <dcterms:modified xsi:type="dcterms:W3CDTF">2017-08-11T22:07:59Z</dcterms:modified>
</cp:coreProperties>
</file>